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reARQ-02\Dropbox\Admon Oficina\Ana\Gober 2022\Juegos Nacionales\INTERVENTORIAS\Int Tiro con Arco\"/>
    </mc:Choice>
  </mc:AlternateContent>
  <bookViews>
    <workbookView xWindow="0" yWindow="0" windowWidth="20490" windowHeight="7320" tabRatio="931" activeTab="6"/>
  </bookViews>
  <sheets>
    <sheet name="ACTIVIDADES" sheetId="11" r:id="rId1"/>
    <sheet name="LISTA DE PRECIOS" sheetId="3" r:id="rId2"/>
    <sheet name="APU GENERALES" sheetId="13" state="hidden" r:id="rId3"/>
    <sheet name="MANO DE OBRA" sheetId="20" r:id="rId4"/>
    <sheet name="SALARIOS " sheetId="56" r:id="rId5"/>
    <sheet name="PGIO " sheetId="58" r:id="rId6"/>
    <sheet name="PPTO_INTER_TIRO_ARCO" sheetId="54" r:id="rId7"/>
    <sheet name="FM" sheetId="57" r:id="rId8"/>
    <sheet name="AIU " sheetId="52" r:id="rId9"/>
    <sheet name="PPTO_TIRO_CON_ARCO" sheetId="37" r:id="rId10"/>
    <sheet name="1" sheetId="38" r:id="rId11"/>
    <sheet name="2" sheetId="39" r:id="rId12"/>
    <sheet name="3" sheetId="40" r:id="rId13"/>
    <sheet name="4" sheetId="41" r:id="rId14"/>
    <sheet name="5" sheetId="42" r:id="rId15"/>
    <sheet name="6" sheetId="43" r:id="rId16"/>
    <sheet name="7" sheetId="44" r:id="rId17"/>
    <sheet name="8" sheetId="45" r:id="rId18"/>
    <sheet name="9" sheetId="46" r:id="rId19"/>
    <sheet name="10" sheetId="47" r:id="rId20"/>
    <sheet name="11" sheetId="48" r:id="rId21"/>
    <sheet name="12" sheetId="49" r:id="rId22"/>
    <sheet name="13" sheetId="36" r:id="rId23"/>
    <sheet name="14" sheetId="51" r:id="rId24"/>
    <sheet name="1 - 01 PRELIMINARES" sheetId="23" state="hidden" r:id="rId25"/>
    <sheet name="1 - 02 DESMONTES Y DEMOLICIONES" sheetId="24" state="hidden" r:id="rId26"/>
    <sheet name="1 - 03 EXCAVACIONES Y LLENOS" sheetId="25" state="hidden" r:id="rId27"/>
    <sheet name="1-05  MAMPOSTERIA" sheetId="35" state="hidden" r:id="rId28"/>
    <sheet name="1 - 06 PISOS Y ENCHAPES" sheetId="26" state="hidden" r:id="rId29"/>
    <sheet name="1 - 09 CARPINTERIA METALICA " sheetId="30" state="hidden" r:id="rId30"/>
    <sheet name="1 - 08 CUBIERTA" sheetId="27" state="hidden" r:id="rId31"/>
    <sheet name="1 - 07 PINTURAS" sheetId="29" state="hidden" r:id="rId32"/>
    <sheet name="1-11 INST. HIDRO-SANITAR" sheetId="31" state="hidden" r:id="rId33"/>
    <sheet name="1-12 PTOS HIDRAULICOS" sheetId="32" state="hidden" r:id="rId34"/>
    <sheet name="1-13 PTOS SANITARIOS " sheetId="33" state="hidden" r:id="rId35"/>
    <sheet name="1-04 ELEMENTOS DE CONCRETO" sheetId="34"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s>
  <definedNames>
    <definedName name="\0" localSheetId="5">'[1]CRA.MODI'!#REF!</definedName>
    <definedName name="\0">'[1]CRA.MODI'!#REF!</definedName>
    <definedName name="\a" localSheetId="7">#REF!</definedName>
    <definedName name="\a" localSheetId="5">#N/A</definedName>
    <definedName name="\a">#REF!</definedName>
    <definedName name="\b" localSheetId="5">#REF!</definedName>
    <definedName name="\b">#REF!</definedName>
    <definedName name="\c" localSheetId="5">#REF!</definedName>
    <definedName name="\c">#REF!</definedName>
    <definedName name="\e" localSheetId="5">#REF!</definedName>
    <definedName name="\e">#REF!</definedName>
    <definedName name="\f">#REF!</definedName>
    <definedName name="\i" localSheetId="5">#REF!</definedName>
    <definedName name="\i">#REF!</definedName>
    <definedName name="\L" localSheetId="7">#REF!</definedName>
    <definedName name="\L">#REF!</definedName>
    <definedName name="\m" localSheetId="5">#REF!</definedName>
    <definedName name="\m">#REF!</definedName>
    <definedName name="\P" localSheetId="7">#REF!</definedName>
    <definedName name="\P">#REF!</definedName>
    <definedName name="\q">#N/A</definedName>
    <definedName name="\r" localSheetId="5">#REF!</definedName>
    <definedName name="\r">#REF!</definedName>
    <definedName name="\s">#REF!</definedName>
    <definedName name="\sa" localSheetId="5">#REF!</definedName>
    <definedName name="\sa">#REF!</definedName>
    <definedName name="\t" localSheetId="5">#REF!</definedName>
    <definedName name="\t">#REF!</definedName>
    <definedName name="\w">#N/A</definedName>
    <definedName name="\X" localSheetId="7">FM!err</definedName>
    <definedName name="\x" localSheetId="5">#REF!</definedName>
    <definedName name="\X">[2]!err</definedName>
    <definedName name="\Z" localSheetId="7">FM!err</definedName>
    <definedName name="\z" localSheetId="5">#REF!</definedName>
    <definedName name="\Z">[2]!err</definedName>
    <definedName name="_" localSheetId="5">#REF!</definedName>
    <definedName name="_">#REF!</definedName>
    <definedName name="_________________________________________________i1" localSheetId="7">#REF!</definedName>
    <definedName name="_________________________________________________i1">#REF!</definedName>
    <definedName name="________________________________________________i1" localSheetId="7">#REF!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 localSheetId="7">IF(FM!Values_Entered,[2]!Header_Row+FM!Number_of_Payments,[2]!Header_Row)</definedName>
    <definedName name="__________________A1">IF([2]!Values_Entered,[2]!Header_Row+[2]!Number_of_Payments,[2]!Header_Row)</definedName>
    <definedName name="__________________A17000" localSheetId="7">#REF!</definedName>
    <definedName name="__________________A17000">#REF!</definedName>
    <definedName name="__________________A20000" localSheetId="7">#REF!</definedName>
    <definedName name="__________________A20000">#REF!</definedName>
    <definedName name="__________________A30000">#REF!</definedName>
    <definedName name="__________________AFC1">[3]INV!$A$25:$D$28</definedName>
    <definedName name="__________________AFC3">[3]INV!$F$25:$I$28</definedName>
    <definedName name="__________________AFC5">[3]INV!$K$25:$N$28</definedName>
    <definedName name="__________________BGC1">[3]INV!$A$5:$D$8</definedName>
    <definedName name="__________________BGC3">[3]INV!$F$5:$I$8</definedName>
    <definedName name="__________________BGC5">[3]INV!$K$5:$N$8</definedName>
    <definedName name="__________________CAC1">[3]INV!$A$19:$D$22</definedName>
    <definedName name="__________________CAC3">[3]INV!$F$19:$I$22</definedName>
    <definedName name="__________________CAC5">[3]INV!$K$19:$N$22</definedName>
    <definedName name="__________________G1">#N/A</definedName>
    <definedName name="__________________i1">#REF!</definedName>
    <definedName name="__________________MA2">#REF!</definedName>
    <definedName name="__________________PJ50">#REF!</definedName>
    <definedName name="__________________SBC1">[3]INV!$A$12:$D$15</definedName>
    <definedName name="__________________SBC3">[3]INV!$F$12:$I$15</definedName>
    <definedName name="__________________SBC5">[3]INV!$K$12:$N$15</definedName>
    <definedName name="__________________v1" localSheetId="7">IF(__________________v8,[2]!Header_Row+__________________v4,[2]!Header_Row)</definedName>
    <definedName name="__________________v1">IF(__________________v8,[2]!Header_Row+__________________v4,[2]!Header_Row)</definedName>
    <definedName name="__________________v2" localSheetId="7">IF(__________________v8,[2]!Header_Row+__________________v4,[2]!Header_Row)</definedName>
    <definedName name="__________________v2">IF(__________________v8,[2]!Header_Row+__________________v4,[2]!Header_Row)</definedName>
    <definedName name="__________________v4">#N/A</definedName>
    <definedName name="__________________v5">#N/A</definedName>
    <definedName name="__________________v6">#N/A</definedName>
    <definedName name="__________________v7" localSheetId="7">Scheduled_Payment+Extra_Payment</definedName>
    <definedName name="__________________v7">Scheduled_Payment+Extra_Payment</definedName>
    <definedName name="__________________v8">#N/A</definedName>
    <definedName name="__________________w1" localSheetId="7">IF(__________________w7,[2]!Header_Row+__________________w3,[2]!Header_Row)</definedName>
    <definedName name="__________________w1">IF(__________________w7,[2]!Header_Row+__________________w3,[2]!Header_Row)</definedName>
    <definedName name="__________________w2" localSheetId="7">IF(__________________w7,[2]!Header_Row+__________________w3,[2]!Header_Row)</definedName>
    <definedName name="__________________w2">IF(__________________w7,[2]!Header_Row+__________________w3,[2]!Header_Row)</definedName>
    <definedName name="__________________w3">#N/A</definedName>
    <definedName name="__________________w4">#N/A</definedName>
    <definedName name="__________________w5">#N/A</definedName>
    <definedName name="__________________w6" localSheetId="7">Scheduled_Payment+Extra_Payment</definedName>
    <definedName name="__________________w6">Scheduled_Payment+Extra_Payment</definedName>
    <definedName name="__________________w7">#N/A</definedName>
    <definedName name="__________________X1" localSheetId="7">IF(__________________X7,[2]!Header_Row+__________________X3,[2]!Header_Row)</definedName>
    <definedName name="__________________X1">IF(__________________X7,[2]!Header_Row+__________________X3,[2]!Header_Row)</definedName>
    <definedName name="__________________X2" localSheetId="7">IF(__________________X7,[2]!Header_Row+__________________X3,[2]!Header_Row)</definedName>
    <definedName name="__________________X2">IF(__________________X7,[2]!Header_Row+__________________X3,[2]!Header_Row)</definedName>
    <definedName name="__________________X3">#N/A</definedName>
    <definedName name="__________________X4">#N/A</definedName>
    <definedName name="__________________X5">#N/A</definedName>
    <definedName name="__________________X6" localSheetId="7">Scheduled_Payment+Extra_Payment</definedName>
    <definedName name="__________________X6">Scheduled_Payment+Extra_Payment</definedName>
    <definedName name="__________________X7">#N/A</definedName>
    <definedName name="__________________y2" localSheetId="7">IF(__________________y7,[2]!Header_Row+__________________y3,[2]!Header_Row)</definedName>
    <definedName name="__________________y2">IF(__________________y7,[2]!Header_Row+__________________y3,[2]!Header_Row)</definedName>
    <definedName name="__________________y3">#N/A</definedName>
    <definedName name="__________________y4">#N/A</definedName>
    <definedName name="__________________y5">#N/A</definedName>
    <definedName name="__________________y6" localSheetId="7">Scheduled_Payment+Extra_Payment</definedName>
    <definedName name="__________________y6">Scheduled_Payment+Extra_Payment</definedName>
    <definedName name="__________________y7">#N/A</definedName>
    <definedName name="__________________z1" localSheetId="7">IF(__________________z7,[2]!Header_Row+__________________z3,[2]!Header_Row)</definedName>
    <definedName name="__________________z1">IF(__________________z7,[2]!Header_Row+__________________z3,[2]!Header_Row)</definedName>
    <definedName name="__________________z2" localSheetId="7">IF(__________________z7,[2]!Header_Row+__________________z3,[2]!Header_Row)</definedName>
    <definedName name="__________________z2">IF(__________________z7,[2]!Header_Row+__________________z3,[2]!Header_Row)</definedName>
    <definedName name="__________________z3">#N/A</definedName>
    <definedName name="__________________z4">#N/A</definedName>
    <definedName name="__________________z5">#N/A</definedName>
    <definedName name="__________________z6" localSheetId="7">Scheduled_Payment+Extra_Payment</definedName>
    <definedName name="__________________z6">Scheduled_Payment+Extra_Payment</definedName>
    <definedName name="__________________z7">#N/A</definedName>
    <definedName name="_________________AFC1">[3]INV!$A$25:$D$28</definedName>
    <definedName name="_________________AFC3">[3]INV!$F$25:$I$28</definedName>
    <definedName name="_________________AFC5">[3]INV!$K$25:$N$28</definedName>
    <definedName name="_________________BGC1">[3]INV!$A$5:$D$8</definedName>
    <definedName name="_________________BGC3">[3]INV!$F$5:$I$8</definedName>
    <definedName name="_________________BGC5">[3]INV!$K$5:$N$8</definedName>
    <definedName name="_________________CAC1">[3]INV!$A$19:$D$22</definedName>
    <definedName name="_________________CAC3">[3]INV!$F$19:$I$22</definedName>
    <definedName name="_________________CAC5">[3]INV!$K$19:$N$22</definedName>
    <definedName name="_________________i1">#REF!</definedName>
    <definedName name="_________________IPC2002">#REF!</definedName>
    <definedName name="_________________MA2">#REF!</definedName>
    <definedName name="_________________SBC1">[3]INV!$A$12:$D$15</definedName>
    <definedName name="_________________SBC3">[3]INV!$F$12:$I$15</definedName>
    <definedName name="_________________SBC5">[3]INV!$K$12:$N$15</definedName>
    <definedName name="________________A1" localSheetId="7">IF(FM!Values_Entered,[2]!Header_Row+FM!Number_of_Payments,[2]!Header_Row)</definedName>
    <definedName name="________________A1">IF([2]!Values_Entered,[2]!Header_Row+[2]!Number_of_Payments,[2]!Header_Row)</definedName>
    <definedName name="________________A17000" localSheetId="7">#REF!</definedName>
    <definedName name="________________A17000">#REF!</definedName>
    <definedName name="________________A20000" localSheetId="7">#REF!</definedName>
    <definedName name="________________A20000">#REF!</definedName>
    <definedName name="________________A30000">#REF!</definedName>
    <definedName name="________________AFC1">[3]INV!$A$25:$D$28</definedName>
    <definedName name="________________AFC3">[3]INV!$F$25:$I$28</definedName>
    <definedName name="________________AFC5">[3]INV!$K$25:$N$28</definedName>
    <definedName name="________________BGC1">[3]INV!$A$5:$D$8</definedName>
    <definedName name="________________BGC3">[3]INV!$F$5:$I$8</definedName>
    <definedName name="________________BGC5">[3]INV!$K$5:$N$8</definedName>
    <definedName name="________________CAC1">[3]INV!$A$19:$D$22</definedName>
    <definedName name="________________CAC3">[3]INV!$F$19:$I$22</definedName>
    <definedName name="________________CAC5">[3]INV!$K$19:$N$22</definedName>
    <definedName name="________________G1">#N/A</definedName>
    <definedName name="________________i1">#REF!</definedName>
    <definedName name="________________MA2">#REF!</definedName>
    <definedName name="________________PJ50">#REF!</definedName>
    <definedName name="________________SBC1">[3]INV!$A$12:$D$15</definedName>
    <definedName name="________________SBC3">[3]INV!$F$12:$I$15</definedName>
    <definedName name="________________SBC5">[3]INV!$K$12:$N$15</definedName>
    <definedName name="________________v1" localSheetId="7">IF(________________v8,[2]!Header_Row+________________v4,[2]!Header_Row)</definedName>
    <definedName name="________________v1">IF(________________v8,[2]!Header_Row+________________v4,[2]!Header_Row)</definedName>
    <definedName name="________________v2" localSheetId="7">IF(________________v8,[2]!Header_Row+________________v4,[2]!Header_Row)</definedName>
    <definedName name="________________v2">IF(________________v8,[2]!Header_Row+________________v4,[2]!Header_Row)</definedName>
    <definedName name="________________v4">#N/A</definedName>
    <definedName name="________________v5">#N/A</definedName>
    <definedName name="________________v6">#N/A</definedName>
    <definedName name="________________v7" localSheetId="7">Scheduled_Payment+Extra_Payment</definedName>
    <definedName name="________________v7">Scheduled_Payment+Extra_Payment</definedName>
    <definedName name="________________v8">#N/A</definedName>
    <definedName name="________________w1" localSheetId="7">IF(________________w7,[2]!Header_Row+________________w3,[2]!Header_Row)</definedName>
    <definedName name="________________w1">IF(________________w7,[2]!Header_Row+________________w3,[2]!Header_Row)</definedName>
    <definedName name="________________w2" localSheetId="7">IF(________________w7,[2]!Header_Row+________________w3,[2]!Header_Row)</definedName>
    <definedName name="________________w2">IF(________________w7,[2]!Header_Row+________________w3,[2]!Header_Row)</definedName>
    <definedName name="________________w3">#N/A</definedName>
    <definedName name="________________w4">#N/A</definedName>
    <definedName name="________________w5">#N/A</definedName>
    <definedName name="________________w6" localSheetId="7">Scheduled_Payment+Extra_Payment</definedName>
    <definedName name="________________w6">Scheduled_Payment+Extra_Payment</definedName>
    <definedName name="________________w7">#N/A</definedName>
    <definedName name="________________X1" localSheetId="7">IF(________________X7,[2]!Header_Row+________________X3,[2]!Header_Row)</definedName>
    <definedName name="________________X1">IF(________________X7,[2]!Header_Row+________________X3,[2]!Header_Row)</definedName>
    <definedName name="________________X2" localSheetId="7">IF(________________X7,[2]!Header_Row+________________X3,[2]!Header_Row)</definedName>
    <definedName name="________________X2">IF(________________X7,[2]!Header_Row+________________X3,[2]!Header_Row)</definedName>
    <definedName name="________________X3">#N/A</definedName>
    <definedName name="________________X4">#N/A</definedName>
    <definedName name="________________X5">#N/A</definedName>
    <definedName name="________________X6" localSheetId="7">Scheduled_Payment+Extra_Payment</definedName>
    <definedName name="________________X6">Scheduled_Payment+Extra_Payment</definedName>
    <definedName name="________________X7">#N/A</definedName>
    <definedName name="________________y1" localSheetId="7">IF(__________________y7,[2]!Header_Row+__________________y3,[2]!Header_Row)</definedName>
    <definedName name="________________y1">IF(__________________y7,[2]!Header_Row+__________________y3,[2]!Header_Row)</definedName>
    <definedName name="________________y2" localSheetId="7">IF(________________y7,[2]!Header_Row+________________y3,[2]!Header_Row)</definedName>
    <definedName name="________________y2">IF(________________y7,[2]!Header_Row+________________y3,[2]!Header_Row)</definedName>
    <definedName name="________________y3">#N/A</definedName>
    <definedName name="________________y4">#N/A</definedName>
    <definedName name="________________y5">#N/A</definedName>
    <definedName name="________________y6" localSheetId="7">Scheduled_Payment+Extra_Payment</definedName>
    <definedName name="________________y6">Scheduled_Payment+Extra_Payment</definedName>
    <definedName name="________________y7">#N/A</definedName>
    <definedName name="________________z1" localSheetId="7">IF(________________z7,[2]!Header_Row+________________z3,[2]!Header_Row)</definedName>
    <definedName name="________________z1">IF(________________z7,[2]!Header_Row+________________z3,[2]!Header_Row)</definedName>
    <definedName name="________________z2" localSheetId="7">IF(________________z7,[2]!Header_Row+________________z3,[2]!Header_Row)</definedName>
    <definedName name="________________z2">IF(________________z7,[2]!Header_Row+________________z3,[2]!Header_Row)</definedName>
    <definedName name="________________z3">#N/A</definedName>
    <definedName name="________________z4">#N/A</definedName>
    <definedName name="________________z5">#N/A</definedName>
    <definedName name="________________z6" localSheetId="7">Scheduled_Payment+Extra_Payment</definedName>
    <definedName name="________________z6">Scheduled_Payment+Extra_Payment</definedName>
    <definedName name="________________z7">#N/A</definedName>
    <definedName name="_______________AFC1">[3]INV!$A$25:$D$28</definedName>
    <definedName name="_______________AFC3">[3]INV!$F$25:$I$28</definedName>
    <definedName name="_______________AFC5">[3]INV!$K$25:$N$28</definedName>
    <definedName name="_______________BGC1">[3]INV!$A$5:$D$8</definedName>
    <definedName name="_______________BGC3">[3]INV!$F$5:$I$8</definedName>
    <definedName name="_______________BGC5">[3]INV!$K$5:$N$8</definedName>
    <definedName name="_______________CAC1">[3]INV!$A$19:$D$22</definedName>
    <definedName name="_______________CAC3">[3]INV!$F$19:$I$22</definedName>
    <definedName name="_______________CAC5">[3]INV!$K$19:$N$22</definedName>
    <definedName name="_______________i1">#REF!</definedName>
    <definedName name="_______________IPC2002">#REF!</definedName>
    <definedName name="_______________MA2">#REF!</definedName>
    <definedName name="_______________oa55">#REF!</definedName>
    <definedName name="_______________SBC1">[3]INV!$A$12:$D$15</definedName>
    <definedName name="_______________SBC3">[3]INV!$F$12:$I$15</definedName>
    <definedName name="_______________SBC5">[3]INV!$K$12:$N$15</definedName>
    <definedName name="______________A1" localSheetId="7">IF(FM!Values_Entered,[2]!Header_Row+FM!Number_of_Payments,[2]!Header_Row)</definedName>
    <definedName name="______________A1">IF([2]!Values_Entered,[2]!Header_Row+[2]!Number_of_Payments,[2]!Header_Row)</definedName>
    <definedName name="______________A17000" localSheetId="7">#REF!</definedName>
    <definedName name="______________A17000">#REF!</definedName>
    <definedName name="______________A20000" localSheetId="7">#REF!</definedName>
    <definedName name="______________A20000">#REF!</definedName>
    <definedName name="______________A30000">#REF!</definedName>
    <definedName name="______________AFC1">[3]INV!$A$25:$D$28</definedName>
    <definedName name="______________AFC3">[3]INV!$F$25:$I$28</definedName>
    <definedName name="______________AFC5">[3]INV!$K$25:$N$28</definedName>
    <definedName name="______________BGC1">[3]INV!$A$5:$D$8</definedName>
    <definedName name="______________BGC3">[3]INV!$F$5:$I$8</definedName>
    <definedName name="______________BGC5">[3]INV!$K$5:$N$8</definedName>
    <definedName name="______________CAC1">[3]INV!$A$19:$D$22</definedName>
    <definedName name="______________CAC3">[3]INV!$F$19:$I$22</definedName>
    <definedName name="______________CAC5">[3]INV!$K$19:$N$22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[3]INV!$A$12:$D$15</definedName>
    <definedName name="______________SBC3">[3]INV!$F$12:$I$15</definedName>
    <definedName name="______________SBC5">[3]INV!$K$12:$N$15</definedName>
    <definedName name="______________v1" localSheetId="7">IF(______________v8,[2]!Header_Row+______________v4,[2]!Header_Row)</definedName>
    <definedName name="______________v1">IF(______________v8,[2]!Header_Row+______________v4,[2]!Header_Row)</definedName>
    <definedName name="______________v2" localSheetId="7">IF(______________v8,[2]!Header_Row+______________v4,[2]!Header_Row)</definedName>
    <definedName name="______________v2">IF(______________v8,[2]!Header_Row+______________v4,[2]!Header_Row)</definedName>
    <definedName name="______________v4">#N/A</definedName>
    <definedName name="______________v5">#N/A</definedName>
    <definedName name="______________v6">#N/A</definedName>
    <definedName name="______________v7" localSheetId="7">Scheduled_Payment+Extra_Payment</definedName>
    <definedName name="______________v7">Scheduled_Payment+Extra_Payment</definedName>
    <definedName name="______________v8">#N/A</definedName>
    <definedName name="______________w1" localSheetId="7">IF(______________w7,[2]!Header_Row+______________w3,[2]!Header_Row)</definedName>
    <definedName name="______________w1">IF(______________w7,[2]!Header_Row+______________w3,[2]!Header_Row)</definedName>
    <definedName name="______________w2" localSheetId="7">IF(______________w7,[2]!Header_Row+______________w3,[2]!Header_Row)</definedName>
    <definedName name="______________w2">IF(______________w7,[2]!Header_Row+______________w3,[2]!Header_Row)</definedName>
    <definedName name="______________w3">#N/A</definedName>
    <definedName name="______________w4">#N/A</definedName>
    <definedName name="______________w5">#N/A</definedName>
    <definedName name="______________w6" localSheetId="7">Scheduled_Payment+Extra_Payment</definedName>
    <definedName name="______________w6">Scheduled_Payment+Extra_Payment</definedName>
    <definedName name="______________w7">#N/A</definedName>
    <definedName name="______________X1" localSheetId="7">IF(______________X7,[2]!Header_Row+______________X3,[2]!Header_Row)</definedName>
    <definedName name="______________X1">IF(______________X7,[2]!Header_Row+______________X3,[2]!Header_Row)</definedName>
    <definedName name="______________X2" localSheetId="7">IF(______________X7,[2]!Header_Row+______________X3,[2]!Header_Row)</definedName>
    <definedName name="______________X2">IF(______________X7,[2]!Header_Row+______________X3,[2]!Header_Row)</definedName>
    <definedName name="______________X3">#N/A</definedName>
    <definedName name="______________X4">#N/A</definedName>
    <definedName name="______________X5">#N/A</definedName>
    <definedName name="______________X6" localSheetId="7">Scheduled_Payment+Extra_Payment</definedName>
    <definedName name="______________X6">Scheduled_Payment+Extra_Payment</definedName>
    <definedName name="______________X7">#N/A</definedName>
    <definedName name="______________y1" localSheetId="7">IF(________________y7,[2]!Header_Row+________________y3,[2]!Header_Row)</definedName>
    <definedName name="______________y1">IF(________________y7,[2]!Header_Row+________________y3,[2]!Header_Row)</definedName>
    <definedName name="______________y2" localSheetId="7">IF(______________y7,[2]!Header_Row+______________y3,[2]!Header_Row)</definedName>
    <definedName name="______________y2">IF(______________y7,[2]!Header_Row+______________y3,[2]!Header_Row)</definedName>
    <definedName name="______________y3">#N/A</definedName>
    <definedName name="______________y4">#N/A</definedName>
    <definedName name="______________y5">#N/A</definedName>
    <definedName name="______________y6" localSheetId="7">Scheduled_Payment+Extra_Payment</definedName>
    <definedName name="______________y6">Scheduled_Payment+Extra_Payment</definedName>
    <definedName name="______________y7">#N/A</definedName>
    <definedName name="______________z1" localSheetId="7">IF(______________z7,[2]!Header_Row+______________z3,[2]!Header_Row)</definedName>
    <definedName name="______________z1">IF(______________z7,[2]!Header_Row+______________z3,[2]!Header_Row)</definedName>
    <definedName name="______________z2" localSheetId="7">IF(______________z7,[2]!Header_Row+______________z3,[2]!Header_Row)</definedName>
    <definedName name="______________z2">IF(______________z7,[2]!Header_Row+______________z3,[2]!Header_Row)</definedName>
    <definedName name="______________z3">#N/A</definedName>
    <definedName name="______________z4">#N/A</definedName>
    <definedName name="______________z5">#N/A</definedName>
    <definedName name="______________z6" localSheetId="7">Scheduled_Payment+Extra_Payment</definedName>
    <definedName name="______________z6">Scheduled_Payment+Extra_Payment</definedName>
    <definedName name="______________z7">#N/A</definedName>
    <definedName name="_____________AFC1">[3]INV!$A$25:$D$28</definedName>
    <definedName name="_____________AFC3">[3]INV!$F$25:$I$28</definedName>
    <definedName name="_____________AFC5">[3]INV!$K$25:$N$28</definedName>
    <definedName name="_____________BGC1">[3]INV!$A$5:$D$8</definedName>
    <definedName name="_____________BGC3">[3]INV!$F$5:$I$8</definedName>
    <definedName name="_____________BGC5">[3]INV!$K$5:$N$8</definedName>
    <definedName name="_____________CAC1">[3]INV!$A$19:$D$22</definedName>
    <definedName name="_____________CAC3">[3]INV!$F$19:$I$22</definedName>
    <definedName name="_____________CAC5">[3]INV!$K$19:$N$22</definedName>
    <definedName name="_____________i1">#REF!</definedName>
    <definedName name="_____________IPC2002">#REF!</definedName>
    <definedName name="_____________MA2">#REF!</definedName>
    <definedName name="_____________oa55">#REF!</definedName>
    <definedName name="_____________SBC1">[3]INV!$A$12:$D$15</definedName>
    <definedName name="_____________SBC3">[3]INV!$F$12:$I$15</definedName>
    <definedName name="_____________SBC5">[3]INV!$K$12:$N$15</definedName>
    <definedName name="____________A1" localSheetId="7">IF(FM!Values_Entered,[2]!Header_Row+FM!Number_of_Payments,[2]!Header_Row)</definedName>
    <definedName name="____________A1">IF([2]!Values_Entered,[2]!Header_Row+[2]!Number_of_Payments,[2]!Header_Row)</definedName>
    <definedName name="____________A17000" localSheetId="7">#REF!</definedName>
    <definedName name="____________A17000">#REF!</definedName>
    <definedName name="____________A20000" localSheetId="7">#REF!</definedName>
    <definedName name="____________A20000">#REF!</definedName>
    <definedName name="____________A30000">#REF!</definedName>
    <definedName name="____________AFC1">[3]INV!$A$25:$D$28</definedName>
    <definedName name="____________AFC3">[3]INV!$F$25:$I$28</definedName>
    <definedName name="____________AFC5">[3]INV!$K$25:$N$28</definedName>
    <definedName name="____________BGC1">[3]INV!$A$5:$D$8</definedName>
    <definedName name="____________BGC3">[3]INV!$F$5:$I$8</definedName>
    <definedName name="____________BGC5">[3]INV!$K$5:$N$8</definedName>
    <definedName name="____________CAC1">[3]INV!$A$19:$D$22</definedName>
    <definedName name="____________CAC3">[3]INV!$F$19:$I$22</definedName>
    <definedName name="____________CAC5">[3]INV!$K$19:$N$22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[3]INV!$A$12:$D$15</definedName>
    <definedName name="____________SBC3">[3]INV!$F$12:$I$15</definedName>
    <definedName name="____________SBC5">[3]INV!$K$12:$N$15</definedName>
    <definedName name="____________v1" localSheetId="7">IF(____________v8,[2]!Header_Row+____________v4,[2]!Header_Row)</definedName>
    <definedName name="____________v1">IF(____________v8,[2]!Header_Row+____________v4,[2]!Header_Row)</definedName>
    <definedName name="____________v2" localSheetId="7">IF(____________v8,[2]!Header_Row+____________v4,[2]!Header_Row)</definedName>
    <definedName name="____________v2">IF(____________v8,[2]!Header_Row+____________v4,[2]!Header_Row)</definedName>
    <definedName name="____________v4">#N/A</definedName>
    <definedName name="____________v5">#N/A</definedName>
    <definedName name="____________v6">#N/A</definedName>
    <definedName name="____________v7" localSheetId="7">Scheduled_Payment+Extra_Payment</definedName>
    <definedName name="____________v7">Scheduled_Payment+Extra_Payment</definedName>
    <definedName name="____________v8">#N/A</definedName>
    <definedName name="____________w1" localSheetId="7">IF(____________w7,[2]!Header_Row+____________w3,[2]!Header_Row)</definedName>
    <definedName name="____________w1">IF(____________w7,[2]!Header_Row+____________w3,[2]!Header_Row)</definedName>
    <definedName name="____________w2" localSheetId="7">IF(____________w7,[2]!Header_Row+____________w3,[2]!Header_Row)</definedName>
    <definedName name="____________w2">IF(____________w7,[2]!Header_Row+____________w3,[2]!Header_Row)</definedName>
    <definedName name="____________w3">#N/A</definedName>
    <definedName name="____________w4">#N/A</definedName>
    <definedName name="____________w5">#N/A</definedName>
    <definedName name="____________w6" localSheetId="7">Scheduled_Payment+Extra_Payment</definedName>
    <definedName name="____________w6">Scheduled_Payment+Extra_Payment</definedName>
    <definedName name="____________w7">#N/A</definedName>
    <definedName name="____________X1" localSheetId="7">IF(____________X7,[2]!Header_Row+____________X3,[2]!Header_Row)</definedName>
    <definedName name="____________X1">IF(____________X7,[2]!Header_Row+____________X3,[2]!Header_Row)</definedName>
    <definedName name="____________X2" localSheetId="7">IF(____________X7,[2]!Header_Row+____________X3,[2]!Header_Row)</definedName>
    <definedName name="____________X2">IF(____________X7,[2]!Header_Row+____________X3,[2]!Header_Row)</definedName>
    <definedName name="____________X3">#N/A</definedName>
    <definedName name="____________X4">#N/A</definedName>
    <definedName name="____________X5">#N/A</definedName>
    <definedName name="____________X6" localSheetId="7">Scheduled_Payment+Extra_Payment</definedName>
    <definedName name="____________X6">Scheduled_Payment+Extra_Payment</definedName>
    <definedName name="____________X7">#N/A</definedName>
    <definedName name="____________y1" localSheetId="7">IF(______________y7,[2]!Header_Row+______________y3,[2]!Header_Row)</definedName>
    <definedName name="____________y1">IF(______________y7,[2]!Header_Row+______________y3,[2]!Header_Row)</definedName>
    <definedName name="____________y2" localSheetId="7">IF(____________y7,[2]!Header_Row+____________y3,[2]!Header_Row)</definedName>
    <definedName name="____________y2">IF(____________y7,[2]!Header_Row+____________y3,[2]!Header_Row)</definedName>
    <definedName name="____________y3">#N/A</definedName>
    <definedName name="____________y4">#N/A</definedName>
    <definedName name="____________y5">#N/A</definedName>
    <definedName name="____________y6" localSheetId="7">Scheduled_Payment+Extra_Payment</definedName>
    <definedName name="____________y6">Scheduled_Payment+Extra_Payment</definedName>
    <definedName name="____________y7">#N/A</definedName>
    <definedName name="____________z1" localSheetId="7">IF(____________z7,[2]!Header_Row+____________z3,[2]!Header_Row)</definedName>
    <definedName name="____________z1">IF(____________z7,[2]!Header_Row+____________z3,[2]!Header_Row)</definedName>
    <definedName name="____________z2" localSheetId="7">IF(____________z7,[2]!Header_Row+____________z3,[2]!Header_Row)</definedName>
    <definedName name="____________z2">IF(____________z7,[2]!Header_Row+____________z3,[2]!Header_Row)</definedName>
    <definedName name="____________z3">#N/A</definedName>
    <definedName name="____________z4">#N/A</definedName>
    <definedName name="____________z5">#N/A</definedName>
    <definedName name="____________z6" localSheetId="7">Scheduled_Payment+Extra_Payment</definedName>
    <definedName name="____________z6">Scheduled_Payment+Extra_Payment</definedName>
    <definedName name="____________z7">#N/A</definedName>
    <definedName name="___________AFC1">[3]INV!$A$25:$D$28</definedName>
    <definedName name="___________AFC3">[3]INV!$F$25:$I$28</definedName>
    <definedName name="___________AFC5">[3]INV!$K$25:$N$28</definedName>
    <definedName name="___________BGC1">[3]INV!$A$5:$D$8</definedName>
    <definedName name="___________BGC3">[3]INV!$F$5:$I$8</definedName>
    <definedName name="___________BGC5">[3]INV!$K$5:$N$8</definedName>
    <definedName name="___________CAC1">[3]INV!$A$19:$D$22</definedName>
    <definedName name="___________CAC3">[3]INV!$F$19:$I$22</definedName>
    <definedName name="___________CAC5">[3]INV!$K$19:$N$22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[3]INV!$A$12:$D$15</definedName>
    <definedName name="___________SBC3">[3]INV!$F$12:$I$15</definedName>
    <definedName name="___________SBC5">[3]INV!$K$12:$N$15</definedName>
    <definedName name="__________A1" localSheetId="7">IF(FM!Values_Entered,[2]!Header_Row+FM!Number_of_Payments,[2]!Header_Row)</definedName>
    <definedName name="__________A1">IF([2]!Values_Entered,[2]!Header_Row+[2]!Number_of_Payments,[2]!Header_Row)</definedName>
    <definedName name="__________A17000" localSheetId="7">#REF!</definedName>
    <definedName name="__________A17000">#REF!</definedName>
    <definedName name="__________A20000" localSheetId="7">#REF!</definedName>
    <definedName name="__________A20000">#REF!</definedName>
    <definedName name="__________A30000">#REF!</definedName>
    <definedName name="__________AFC1">[3]INV!$A$25:$D$28</definedName>
    <definedName name="__________AFC3">[3]INV!$F$25:$I$28</definedName>
    <definedName name="__________AFC5">[3]INV!$K$25:$N$28</definedName>
    <definedName name="__________APU221">#REF!</definedName>
    <definedName name="__________APU465">[4]!absc</definedName>
    <definedName name="__________BGC1">[3]INV!$A$5:$D$8</definedName>
    <definedName name="__________BGC3">[3]INV!$F$5:$I$8</definedName>
    <definedName name="__________BGC5">[3]INV!$K$5:$N$8</definedName>
    <definedName name="__________CAC1">[3]INV!$A$19:$D$22</definedName>
    <definedName name="__________CAC3">[3]INV!$F$19:$I$22</definedName>
    <definedName name="__________CAC5">[3]INV!$K$19:$N$22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[3]INV!$A$12:$D$15</definedName>
    <definedName name="__________SBC3">[3]INV!$F$12:$I$15</definedName>
    <definedName name="__________SBC5">[3]INV!$K$12:$N$15</definedName>
    <definedName name="__________v1" localSheetId="7">IF(__________v8,[2]!Header_Row+__________v4,[2]!Header_Row)</definedName>
    <definedName name="__________v1">IF(__________v8,[2]!Header_Row+__________v4,[2]!Header_Row)</definedName>
    <definedName name="__________v2" localSheetId="7">IF(__________v8,[2]!Header_Row+__________v4,[2]!Header_Row)</definedName>
    <definedName name="__________v2">IF(__________v8,[2]!Header_Row+__________v4,[2]!Header_Row)</definedName>
    <definedName name="__________v4">#N/A</definedName>
    <definedName name="__________v5">#N/A</definedName>
    <definedName name="__________v6">#N/A</definedName>
    <definedName name="__________v7" localSheetId="7">Scheduled_Payment+Extra_Payment</definedName>
    <definedName name="__________v7">Scheduled_Payment+Extra_Payment</definedName>
    <definedName name="__________v8">#N/A</definedName>
    <definedName name="__________w1" localSheetId="7">IF(__________w7,[2]!Header_Row+__________w3,[2]!Header_Row)</definedName>
    <definedName name="__________w1">IF(__________w7,[2]!Header_Row+__________w3,[2]!Header_Row)</definedName>
    <definedName name="__________w2" localSheetId="7">IF(__________w7,[2]!Header_Row+__________w3,[2]!Header_Row)</definedName>
    <definedName name="__________w2">IF(__________w7,[2]!Header_Row+__________w3,[2]!Header_Row)</definedName>
    <definedName name="__________w3">#N/A</definedName>
    <definedName name="__________w4">#N/A</definedName>
    <definedName name="__________w5">#N/A</definedName>
    <definedName name="__________w6" localSheetId="7">Scheduled_Payment+Extra_Payment</definedName>
    <definedName name="__________w6">Scheduled_Payment+Extra_Payment</definedName>
    <definedName name="__________w7">#N/A</definedName>
    <definedName name="__________X1" localSheetId="7">IF(__________X7,[2]!Header_Row+__________X3,[2]!Header_Row)</definedName>
    <definedName name="__________X1">IF(__________X7,[2]!Header_Row+__________X3,[2]!Header_Row)</definedName>
    <definedName name="__________X2" localSheetId="7">IF(__________X7,[2]!Header_Row+__________X3,[2]!Header_Row)</definedName>
    <definedName name="__________X2">IF(__________X7,[2]!Header_Row+__________X3,[2]!Header_Row)</definedName>
    <definedName name="__________X3">#N/A</definedName>
    <definedName name="__________X4">#N/A</definedName>
    <definedName name="__________X5">#N/A</definedName>
    <definedName name="__________X6" localSheetId="7">Scheduled_Payment+Extra_Payment</definedName>
    <definedName name="__________X6">Scheduled_Payment+Extra_Payment</definedName>
    <definedName name="__________X7">#N/A</definedName>
    <definedName name="__________y1" localSheetId="7">IF(____________y7,[2]!Header_Row+____________y3,[2]!Header_Row)</definedName>
    <definedName name="__________y1">IF(____________y7,[2]!Header_Row+____________y3,[2]!Header_Row)</definedName>
    <definedName name="__________y2" localSheetId="7">IF(__________y7,[2]!Header_Row+__________y3,[2]!Header_Row)</definedName>
    <definedName name="__________y2">IF(__________y7,[2]!Header_Row+__________y3,[2]!Header_Row)</definedName>
    <definedName name="__________y3">#N/A</definedName>
    <definedName name="__________y4">#N/A</definedName>
    <definedName name="__________y5">#N/A</definedName>
    <definedName name="__________y6" localSheetId="7">Scheduled_Payment+Extra_Payment</definedName>
    <definedName name="__________y6">Scheduled_Payment+Extra_Payment</definedName>
    <definedName name="__________y7">#N/A</definedName>
    <definedName name="__________z1" localSheetId="7">IF(__________z7,[2]!Header_Row+__________z3,[2]!Header_Row)</definedName>
    <definedName name="__________z1">IF(__________z7,[2]!Header_Row+__________z3,[2]!Header_Row)</definedName>
    <definedName name="__________z2" localSheetId="7">IF(__________z7,[2]!Header_Row+__________z3,[2]!Header_Row)</definedName>
    <definedName name="__________z2">IF(__________z7,[2]!Header_Row+__________z3,[2]!Header_Row)</definedName>
    <definedName name="__________z3">#N/A</definedName>
    <definedName name="__________z4">#N/A</definedName>
    <definedName name="__________z5">#N/A</definedName>
    <definedName name="__________z6" localSheetId="7">Scheduled_Payment+Extra_Payment</definedName>
    <definedName name="__________z6">Scheduled_Payment+Extra_Payment</definedName>
    <definedName name="__________z7">#N/A</definedName>
    <definedName name="_________AFC1">[3]INV!$A$25:$D$28</definedName>
    <definedName name="_________AFC3">[3]INV!$F$25:$I$28</definedName>
    <definedName name="_________AFC5">[3]INV!$K$25:$N$28</definedName>
    <definedName name="_________APU221" localSheetId="5">#N/A</definedName>
    <definedName name="_________APU221">#REF!</definedName>
    <definedName name="_________APU465">[4]!absc</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5">#REF!</definedName>
    <definedName name="_________PJ50">#REF!</definedName>
    <definedName name="_________pj51" localSheetId="5">#N/A</definedName>
    <definedName name="_________pj51">#REF!</definedName>
    <definedName name="_________SBC1">[3]INV!$A$12:$D$15</definedName>
    <definedName name="_________SBC3">[3]INV!$F$12:$I$15</definedName>
    <definedName name="_________SBC5">[3]INV!$K$12:$N$15</definedName>
    <definedName name="________A1" localSheetId="7">IF(FM!Values_Entered,[2]!Header_Row+FM!Number_of_Payments,[2]!Header_Row)</definedName>
    <definedName name="________A1">IF([2]!Values_Entered,[2]!Header_Row+[2]!Number_of_Payments,[2]!Header_Row)</definedName>
    <definedName name="________A17000" localSheetId="7">#REF!</definedName>
    <definedName name="________A17000">#REF!</definedName>
    <definedName name="________A20000" localSheetId="7">#REF!</definedName>
    <definedName name="________A20000">#REF!</definedName>
    <definedName name="________A30000">#REF!</definedName>
    <definedName name="________AFC1">[3]INV!$A$25:$D$28</definedName>
    <definedName name="________AFC3">[3]INV!$F$25:$I$28</definedName>
    <definedName name="________AFC5">[3]INV!$K$25:$N$28</definedName>
    <definedName name="________APU221" localSheetId="5">#N/A</definedName>
    <definedName name="________APU221">#REF!</definedName>
    <definedName name="________APU465" localSheetId="5">#N/A</definedName>
    <definedName name="________APU465">[4]!absc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5">#REF!</definedName>
    <definedName name="________PJ50">#REF!</definedName>
    <definedName name="________pj51" localSheetId="5">#N/A</definedName>
    <definedName name="________pj51">#REF!</definedName>
    <definedName name="________r" localSheetId="7" hidden="1">{"TAB1",#N/A,TRUE,"GENERAL";"TAB2",#N/A,TRUE,"GENERAL";"TAB3",#N/A,TRUE,"GENERAL";"TAB4",#N/A,TRUE,"GENERAL";"TAB5",#N/A,TRUE,"GENERAL"}</definedName>
    <definedName name="________r" hidden="1">{"TAB1",#N/A,TRUE,"GENERAL";"TAB2",#N/A,TRUE,"GENERAL";"TAB3",#N/A,TRUE,"GENERAL";"TAB4",#N/A,TRUE,"GENERAL";"TAB5",#N/A,TRUE,"GENERAL"}</definedName>
    <definedName name="________r4r" localSheetId="7" hidden="1">{"via1",#N/A,TRUE,"general";"via2",#N/A,TRUE,"general";"via3",#N/A,TRUE,"general"}</definedName>
    <definedName name="________r4r" hidden="1">{"via1",#N/A,TRUE,"general";"via2",#N/A,TRUE,"general";"via3",#N/A,TRUE,"general"}</definedName>
    <definedName name="________rc" localSheetId="5">#N/A</definedName>
    <definedName name="________rc">#REF!</definedName>
    <definedName name="________SBC1">[3]INV!$A$12:$D$15</definedName>
    <definedName name="________SBC3">[3]INV!$F$12:$I$15</definedName>
    <definedName name="________SBC5">[3]INV!$K$12:$N$15</definedName>
    <definedName name="________v1" localSheetId="7">IF(________v8,[2]!Header_Row+________v4,[2]!Header_Row)</definedName>
    <definedName name="________v1">IF(________v8,[2]!Header_Row+________v4,[2]!Header_Row)</definedName>
    <definedName name="________v2" localSheetId="7">IF(________v8,[2]!Header_Row+________v4,[2]!Header_Row)</definedName>
    <definedName name="________v2">IF(________v8,[2]!Header_Row+________v4,[2]!Header_Row)</definedName>
    <definedName name="________v4">#N/A</definedName>
    <definedName name="________v5">#N/A</definedName>
    <definedName name="________v6">#N/A</definedName>
    <definedName name="________v7" localSheetId="7">Scheduled_Payment+Extra_Payment</definedName>
    <definedName name="________v7">Scheduled_Payment+Extra_Payment</definedName>
    <definedName name="________v8">#N/A</definedName>
    <definedName name="________w1" localSheetId="7">IF(________w7,[2]!Header_Row+________w3,[2]!Header_Row)</definedName>
    <definedName name="________w1">IF(________w7,[2]!Header_Row+________w3,[2]!Header_Row)</definedName>
    <definedName name="________w2" localSheetId="7">IF(________w7,[2]!Header_Row+________w3,[2]!Header_Row)</definedName>
    <definedName name="________w2">IF(________w7,[2]!Header_Row+________w3,[2]!Header_Row)</definedName>
    <definedName name="________w3">#N/A</definedName>
    <definedName name="________w4">#N/A</definedName>
    <definedName name="________w5">#N/A</definedName>
    <definedName name="________w6" localSheetId="7">Scheduled_Payment+Extra_Payment</definedName>
    <definedName name="________w6">Scheduled_Payment+Extra_Payment</definedName>
    <definedName name="________w7">#N/A</definedName>
    <definedName name="________X1" localSheetId="7">IF(________X7,[2]!Header_Row+________X3,[2]!Header_Row)</definedName>
    <definedName name="________X1">IF(________X7,[2]!Header_Row+________X3,[2]!Header_Row)</definedName>
    <definedName name="________X2" localSheetId="7">IF(________X7,[2]!Header_Row+________X3,[2]!Header_Row)</definedName>
    <definedName name="________X2">IF(________X7,[2]!Header_Row+________X3,[2]!Header_Row)</definedName>
    <definedName name="________X3">#N/A</definedName>
    <definedName name="________X4">#N/A</definedName>
    <definedName name="________X5">#N/A</definedName>
    <definedName name="________X6" localSheetId="7">Scheduled_Payment+Extra_Payment</definedName>
    <definedName name="________X6">Scheduled_Payment+Extra_Payment</definedName>
    <definedName name="________X7">#N/A</definedName>
    <definedName name="________y1" localSheetId="7">IF(__________y7,[2]!Header_Row+__________y3,[2]!Header_Row)</definedName>
    <definedName name="________y1">IF(__________y7,[2]!Header_Row+__________y3,[2]!Header_Row)</definedName>
    <definedName name="________y2" localSheetId="7">IF(________y7,[2]!Header_Row+________y3,[2]!Header_Row)</definedName>
    <definedName name="________y2">IF(________y7,[2]!Header_Row+________y3,[2]!Header_Row)</definedName>
    <definedName name="________y3">#N/A</definedName>
    <definedName name="________y4">#N/A</definedName>
    <definedName name="________y5">#N/A</definedName>
    <definedName name="________y6" localSheetId="7">Scheduled_Payment+Extra_Payment</definedName>
    <definedName name="________y6">Scheduled_Payment+Extra_Payment</definedName>
    <definedName name="________y7">#N/A</definedName>
    <definedName name="________z1" localSheetId="7">IF(________z7,[2]!Header_Row+________z3,[2]!Header_Row)</definedName>
    <definedName name="________z1">IF(________z7,[2]!Header_Row+________z3,[2]!Header_Row)</definedName>
    <definedName name="________z2" localSheetId="7">IF(________z7,[2]!Header_Row+________z3,[2]!Header_Row)</definedName>
    <definedName name="________z2">IF(________z7,[2]!Header_Row+________z3,[2]!Header_Row)</definedName>
    <definedName name="________z3">#N/A</definedName>
    <definedName name="________z4">#N/A</definedName>
    <definedName name="________z5">#N/A</definedName>
    <definedName name="________z6" localSheetId="7">Scheduled_Payment+Extra_Payment</definedName>
    <definedName name="________z6">Scheduled_Payment+Extra_Payment</definedName>
    <definedName name="________z7">#N/A</definedName>
    <definedName name="_______a1" localSheetId="7" hidden="1">{"TAB1",#N/A,TRUE,"GENERAL";"TAB2",#N/A,TRUE,"GENERAL";"TAB3",#N/A,TRUE,"GENERAL";"TAB4",#N/A,TRUE,"GENERAL";"TAB5",#N/A,TRUE,"GENERAL"}</definedName>
    <definedName name="_______a1" hidden="1">{"TAB1",#N/A,TRUE,"GENERAL";"TAB2",#N/A,TRUE,"GENERAL";"TAB3",#N/A,TRUE,"GENERAL";"TAB4",#N/A,TRUE,"GENERAL";"TAB5",#N/A,TRUE,"GENERAL"}</definedName>
    <definedName name="_______a3" localSheetId="7" hidden="1">{"TAB1",#N/A,TRUE,"GENERAL";"TAB2",#N/A,TRUE,"GENERAL";"TAB3",#N/A,TRUE,"GENERAL";"TAB4",#N/A,TRUE,"GENERAL";"TAB5",#N/A,TRUE,"GENERAL"}</definedName>
    <definedName name="_______a3" hidden="1">{"TAB1",#N/A,TRUE,"GENERAL";"TAB2",#N/A,TRUE,"GENERAL";"TAB3",#N/A,TRUE,"GENERAL";"TAB4",#N/A,TRUE,"GENERAL";"TAB5",#N/A,TRUE,"GENERAL"}</definedName>
    <definedName name="_______a4" localSheetId="7" hidden="1">{"via1",#N/A,TRUE,"general";"via2",#N/A,TRUE,"general";"via3",#N/A,TRUE,"general"}</definedName>
    <definedName name="_______a4" hidden="1">{"via1",#N/A,TRUE,"general";"via2",#N/A,TRUE,"general";"via3",#N/A,TRUE,"general"}</definedName>
    <definedName name="_______a5" localSheetId="7" hidden="1">{"TAB1",#N/A,TRUE,"GENERAL";"TAB2",#N/A,TRUE,"GENERAL";"TAB3",#N/A,TRUE,"GENERAL";"TAB4",#N/A,TRUE,"GENERAL";"TAB5",#N/A,TRUE,"GENERAL"}</definedName>
    <definedName name="_______a5" hidden="1">{"TAB1",#N/A,TRUE,"GENERAL";"TAB2",#N/A,TRUE,"GENERAL";"TAB3",#N/A,TRUE,"GENERAL";"TAB4",#N/A,TRUE,"GENERAL";"TAB5",#N/A,TRUE,"GENERAL"}</definedName>
    <definedName name="_______a6" localSheetId="7"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PU221" localSheetId="5">#N/A</definedName>
    <definedName name="_______APU221">#REF!</definedName>
    <definedName name="_______APU465" localSheetId="5">#N/A</definedName>
    <definedName name="_______APU465">[4]!absc</definedName>
    <definedName name="_______b2" localSheetId="7" hidden="1">{"TAB1",#N/A,TRUE,"GENERAL";"TAB2",#N/A,TRUE,"GENERAL";"TAB3",#N/A,TRUE,"GENERAL";"TAB4",#N/A,TRUE,"GENERAL";"TAB5",#N/A,TRUE,"GENERAL"}</definedName>
    <definedName name="_______b2" hidden="1">{"TAB1",#N/A,TRUE,"GENERAL";"TAB2",#N/A,TRUE,"GENERAL";"TAB3",#N/A,TRUE,"GENERAL";"TAB4",#N/A,TRUE,"GENERAL";"TAB5",#N/A,TRUE,"GENERAL"}</definedName>
    <definedName name="_______b3" localSheetId="7" hidden="1">{"TAB1",#N/A,TRUE,"GENERAL";"TAB2",#N/A,TRUE,"GENERAL";"TAB3",#N/A,TRUE,"GENERAL";"TAB4",#N/A,TRUE,"GENERAL";"TAB5",#N/A,TRUE,"GENERAL"}</definedName>
    <definedName name="_______b3" hidden="1">{"TAB1",#N/A,TRUE,"GENERAL";"TAB2",#N/A,TRUE,"GENERAL";"TAB3",#N/A,TRUE,"GENERAL";"TAB4",#N/A,TRUE,"GENERAL";"TAB5",#N/A,TRUE,"GENERAL"}</definedName>
    <definedName name="_______b4" localSheetId="7" hidden="1">{"TAB1",#N/A,TRUE,"GENERAL";"TAB2",#N/A,TRUE,"GENERAL";"TAB3",#N/A,TRUE,"GENERAL";"TAB4",#N/A,TRUE,"GENERAL";"TAB5",#N/A,TRUE,"GENERAL"}</definedName>
    <definedName name="_______b4" hidden="1">{"TAB1",#N/A,TRUE,"GENERAL";"TAB2",#N/A,TRUE,"GENERAL";"TAB3",#N/A,TRUE,"GENERAL";"TAB4",#N/A,TRUE,"GENERAL";"TAB5",#N/A,TRUE,"GENERAL"}</definedName>
    <definedName name="_______b5" localSheetId="7" hidden="1">{"TAB1",#N/A,TRUE,"GENERAL";"TAB2",#N/A,TRUE,"GENERAL";"TAB3",#N/A,TRUE,"GENERAL";"TAB4",#N/A,TRUE,"GENERAL";"TAB5",#N/A,TRUE,"GENERAL"}</definedName>
    <definedName name="_______b5" hidden="1">{"TAB1",#N/A,TRUE,"GENERAL";"TAB2",#N/A,TRUE,"GENERAL";"TAB3",#N/A,TRUE,"GENERAL";"TAB4",#N/A,TRUE,"GENERAL";"TAB5",#N/A,TRUE,"GENERAL"}</definedName>
    <definedName name="_______b6" localSheetId="7" hidden="1">{"TAB1",#N/A,TRUE,"GENERAL";"TAB2",#N/A,TRUE,"GENERAL";"TAB3",#N/A,TRUE,"GENERAL";"TAB4",#N/A,TRUE,"GENERAL";"TAB5",#N/A,TRUE,"GENERAL"}</definedName>
    <definedName name="_______b6" hidden="1">{"TAB1",#N/A,TRUE,"GENERAL";"TAB2",#N/A,TRUE,"GENERAL";"TAB3",#N/A,TRUE,"GENERAL";"TAB4",#N/A,TRUE,"GENERAL";"TAB5",#N/A,TRUE,"GENERAL"}</definedName>
    <definedName name="_______b7" localSheetId="7" hidden="1">{"via1",#N/A,TRUE,"general";"via2",#N/A,TRUE,"general";"via3",#N/A,TRUE,"general"}</definedName>
    <definedName name="_______b7" hidden="1">{"via1",#N/A,TRUE,"general";"via2",#N/A,TRUE,"general";"via3",#N/A,TRUE,"general"}</definedName>
    <definedName name="_______b8" localSheetId="7" hidden="1">{"via1",#N/A,TRUE,"general";"via2",#N/A,TRUE,"general";"via3",#N/A,TRUE,"general"}</definedName>
    <definedName name="_______b8" hidden="1">{"via1",#N/A,TRUE,"general";"via2",#N/A,TRUE,"general";"via3",#N/A,TRUE,"general"}</definedName>
    <definedName name="_______bb9" localSheetId="7" hidden="1">{"TAB1",#N/A,TRUE,"GENERAL";"TAB2",#N/A,TRUE,"GENERAL";"TAB3",#N/A,TRUE,"GENERAL";"TAB4",#N/A,TRUE,"GENERAL";"TAB5",#N/A,TRUE,"GENERAL"}</definedName>
    <definedName name="_______bb9" hidden="1">{"TAB1",#N/A,TRUE,"GENERAL";"TAB2",#N/A,TRUE,"GENERAL";"TAB3",#N/A,TRUE,"GENERAL";"TAB4",#N/A,TRUE,"GENERAL";"TAB5",#N/A,TRUE,"GENERAL"}</definedName>
    <definedName name="_______bgb5" localSheetId="7"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7" hidden="1">{"TAB1",#N/A,TRUE,"GENERAL";"TAB2",#N/A,TRUE,"GENERAL";"TAB3",#N/A,TRUE,"GENERAL";"TAB4",#N/A,TRUE,"GENERAL";"TAB5",#N/A,TRUE,"GENERAL"}</definedName>
    <definedName name="_______g2" hidden="1">{"TAB1",#N/A,TRUE,"GENERAL";"TAB2",#N/A,TRUE,"GENERAL";"TAB3",#N/A,TRUE,"GENERAL";"TAB4",#N/A,TRUE,"GENERAL";"TAB5",#N/A,TRUE,"GENERAL"}</definedName>
    <definedName name="_______g3" localSheetId="7" hidden="1">{"via1",#N/A,TRUE,"general";"via2",#N/A,TRUE,"general";"via3",#N/A,TRUE,"general"}</definedName>
    <definedName name="_______g3" hidden="1">{"via1",#N/A,TRUE,"general";"via2",#N/A,TRUE,"general";"via3",#N/A,TRUE,"general"}</definedName>
    <definedName name="_______g4" localSheetId="7" hidden="1">{"via1",#N/A,TRUE,"general";"via2",#N/A,TRUE,"general";"via3",#N/A,TRUE,"general"}</definedName>
    <definedName name="_______g4" hidden="1">{"via1",#N/A,TRUE,"general";"via2",#N/A,TRUE,"general";"via3",#N/A,TRUE,"general"}</definedName>
    <definedName name="_______g5" localSheetId="7" hidden="1">{"via1",#N/A,TRUE,"general";"via2",#N/A,TRUE,"general";"via3",#N/A,TRUE,"general"}</definedName>
    <definedName name="_______g5" hidden="1">{"via1",#N/A,TRUE,"general";"via2",#N/A,TRUE,"general";"via3",#N/A,TRUE,"general"}</definedName>
    <definedName name="_______g6" localSheetId="7" hidden="1">{"via1",#N/A,TRUE,"general";"via2",#N/A,TRUE,"general";"via3",#N/A,TRUE,"general"}</definedName>
    <definedName name="_______g6" hidden="1">{"via1",#N/A,TRUE,"general";"via2",#N/A,TRUE,"general";"via3",#N/A,TRUE,"general"}</definedName>
    <definedName name="_______g7" localSheetId="7" hidden="1">{"TAB1",#N/A,TRUE,"GENERAL";"TAB2",#N/A,TRUE,"GENERAL";"TAB3",#N/A,TRUE,"GENERAL";"TAB4",#N/A,TRUE,"GENERAL";"TAB5",#N/A,TRUE,"GENERAL"}</definedName>
    <definedName name="_______g7" hidden="1">{"TAB1",#N/A,TRUE,"GENERAL";"TAB2",#N/A,TRUE,"GENERAL";"TAB3",#N/A,TRUE,"GENERAL";"TAB4",#N/A,TRUE,"GENERAL";"TAB5",#N/A,TRUE,"GENERAL"}</definedName>
    <definedName name="_______GR1" localSheetId="7" hidden="1">{"TAB1",#N/A,TRUE,"GENERAL";"TAB2",#N/A,TRUE,"GENERAL";"TAB3",#N/A,TRUE,"GENERAL";"TAB4",#N/A,TRUE,"GENERAL";"TAB5",#N/A,TRUE,"GENERAL"}</definedName>
    <definedName name="_______GR1" hidden="1">{"TAB1",#N/A,TRUE,"GENERAL";"TAB2",#N/A,TRUE,"GENERAL";"TAB3",#N/A,TRUE,"GENERAL";"TAB4",#N/A,TRUE,"GENERAL";"TAB5",#N/A,TRUE,"GENERAL"}</definedName>
    <definedName name="_______gtr4" localSheetId="7" hidden="1">{"via1",#N/A,TRUE,"general";"via2",#N/A,TRUE,"general";"via3",#N/A,TRUE,"general"}</definedName>
    <definedName name="_______gtr4" hidden="1">{"via1",#N/A,TRUE,"general";"via2",#N/A,TRUE,"general";"via3",#N/A,TRUE,"general"}</definedName>
    <definedName name="_______h2" localSheetId="7" hidden="1">{"via1",#N/A,TRUE,"general";"via2",#N/A,TRUE,"general";"via3",#N/A,TRUE,"general"}</definedName>
    <definedName name="_______h2" hidden="1">{"via1",#N/A,TRUE,"general";"via2",#N/A,TRUE,"general";"via3",#N/A,TRUE,"general"}</definedName>
    <definedName name="_______h3" localSheetId="7" hidden="1">{"via1",#N/A,TRUE,"general";"via2",#N/A,TRUE,"general";"via3",#N/A,TRUE,"general"}</definedName>
    <definedName name="_______h3" hidden="1">{"via1",#N/A,TRUE,"general";"via2",#N/A,TRUE,"general";"via3",#N/A,TRUE,"general"}</definedName>
    <definedName name="_______h4" localSheetId="7" hidden="1">{"TAB1",#N/A,TRUE,"GENERAL";"TAB2",#N/A,TRUE,"GENERAL";"TAB3",#N/A,TRUE,"GENERAL";"TAB4",#N/A,TRUE,"GENERAL";"TAB5",#N/A,TRUE,"GENERAL"}</definedName>
    <definedName name="_______h4" hidden="1">{"TAB1",#N/A,TRUE,"GENERAL";"TAB2",#N/A,TRUE,"GENERAL";"TAB3",#N/A,TRUE,"GENERAL";"TAB4",#N/A,TRUE,"GENERAL";"TAB5",#N/A,TRUE,"GENERAL"}</definedName>
    <definedName name="_______h5" localSheetId="7" hidden="1">{"TAB1",#N/A,TRUE,"GENERAL";"TAB2",#N/A,TRUE,"GENERAL";"TAB3",#N/A,TRUE,"GENERAL";"TAB4",#N/A,TRUE,"GENERAL";"TAB5",#N/A,TRUE,"GENERAL"}</definedName>
    <definedName name="_______h5" hidden="1">{"TAB1",#N/A,TRUE,"GENERAL";"TAB2",#N/A,TRUE,"GENERAL";"TAB3",#N/A,TRUE,"GENERAL";"TAB4",#N/A,TRUE,"GENERAL";"TAB5",#N/A,TRUE,"GENERAL"}</definedName>
    <definedName name="_______h6" localSheetId="7" hidden="1">{"via1",#N/A,TRUE,"general";"via2",#N/A,TRUE,"general";"via3",#N/A,TRUE,"general"}</definedName>
    <definedName name="_______h6" hidden="1">{"via1",#N/A,TRUE,"general";"via2",#N/A,TRUE,"general";"via3",#N/A,TRUE,"general"}</definedName>
    <definedName name="_______h7" localSheetId="7" hidden="1">{"TAB1",#N/A,TRUE,"GENERAL";"TAB2",#N/A,TRUE,"GENERAL";"TAB3",#N/A,TRUE,"GENERAL";"TAB4",#N/A,TRUE,"GENERAL";"TAB5",#N/A,TRUE,"GENERAL"}</definedName>
    <definedName name="_______h7" hidden="1">{"TAB1",#N/A,TRUE,"GENERAL";"TAB2",#N/A,TRUE,"GENERAL";"TAB3",#N/A,TRUE,"GENERAL";"TAB4",#N/A,TRUE,"GENERAL";"TAB5",#N/A,TRUE,"GENERAL"}</definedName>
    <definedName name="_______h8" localSheetId="7" hidden="1">{"via1",#N/A,TRUE,"general";"via2",#N/A,TRUE,"general";"via3",#N/A,TRUE,"general"}</definedName>
    <definedName name="_______h8" hidden="1">{"via1",#N/A,TRUE,"general";"via2",#N/A,TRUE,"general";"via3",#N/A,TRUE,"general"}</definedName>
    <definedName name="_______hfh7" localSheetId="7" hidden="1">{"via1",#N/A,TRUE,"general";"via2",#N/A,TRUE,"general";"via3",#N/A,TRUE,"general"}</definedName>
    <definedName name="_______hfh7" hidden="1">{"via1",#N/A,TRUE,"general";"via2",#N/A,TRUE,"general";"via3",#N/A,TRUE,"general"}</definedName>
    <definedName name="_______i1">#REF!</definedName>
    <definedName name="_______i4" localSheetId="7" hidden="1">{"via1",#N/A,TRUE,"general";"via2",#N/A,TRUE,"general";"via3",#N/A,TRUE,"general"}</definedName>
    <definedName name="_______i4" hidden="1">{"via1",#N/A,TRUE,"general";"via2",#N/A,TRUE,"general";"via3",#N/A,TRUE,"general"}</definedName>
    <definedName name="_______i5" localSheetId="7" hidden="1">{"TAB1",#N/A,TRUE,"GENERAL";"TAB2",#N/A,TRUE,"GENERAL";"TAB3",#N/A,TRUE,"GENERAL";"TAB4",#N/A,TRUE,"GENERAL";"TAB5",#N/A,TRUE,"GENERAL"}</definedName>
    <definedName name="_______i5" hidden="1">{"TAB1",#N/A,TRUE,"GENERAL";"TAB2",#N/A,TRUE,"GENERAL";"TAB3",#N/A,TRUE,"GENERAL";"TAB4",#N/A,TRUE,"GENERAL";"TAB5",#N/A,TRUE,"GENERAL"}</definedName>
    <definedName name="_______i6" localSheetId="7" hidden="1">{"TAB1",#N/A,TRUE,"GENERAL";"TAB2",#N/A,TRUE,"GENERAL";"TAB3",#N/A,TRUE,"GENERAL";"TAB4",#N/A,TRUE,"GENERAL";"TAB5",#N/A,TRUE,"GENERAL"}</definedName>
    <definedName name="_______i6" hidden="1">{"TAB1",#N/A,TRUE,"GENERAL";"TAB2",#N/A,TRUE,"GENERAL";"TAB3",#N/A,TRUE,"GENERAL";"TAB4",#N/A,TRUE,"GENERAL";"TAB5",#N/A,TRUE,"GENERAL"}</definedName>
    <definedName name="_______i7" localSheetId="7" hidden="1">{"via1",#N/A,TRUE,"general";"via2",#N/A,TRUE,"general";"via3",#N/A,TRUE,"general"}</definedName>
    <definedName name="_______i7" hidden="1">{"via1",#N/A,TRUE,"general";"via2",#N/A,TRUE,"general";"via3",#N/A,TRUE,"general"}</definedName>
    <definedName name="_______i77" localSheetId="7" hidden="1">{"TAB1",#N/A,TRUE,"GENERAL";"TAB2",#N/A,TRUE,"GENERAL";"TAB3",#N/A,TRUE,"GENERAL";"TAB4",#N/A,TRUE,"GENERAL";"TAB5",#N/A,TRUE,"GENERAL"}</definedName>
    <definedName name="_______i77" hidden="1">{"TAB1",#N/A,TRUE,"GENERAL";"TAB2",#N/A,TRUE,"GENERAL";"TAB3",#N/A,TRUE,"GENERAL";"TAB4",#N/A,TRUE,"GENERAL";"TAB5",#N/A,TRUE,"GENERAL"}</definedName>
    <definedName name="_______i8" localSheetId="7" hidden="1">{"via1",#N/A,TRUE,"general";"via2",#N/A,TRUE,"general";"via3",#N/A,TRUE,"general"}</definedName>
    <definedName name="_______i8" hidden="1">{"via1",#N/A,TRUE,"general";"via2",#N/A,TRUE,"general";"via3",#N/A,TRUE,"general"}</definedName>
    <definedName name="_______i9" localSheetId="7"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7" hidden="1">{"TAB1",#N/A,TRUE,"GENERAL";"TAB2",#N/A,TRUE,"GENERAL";"TAB3",#N/A,TRUE,"GENERAL";"TAB4",#N/A,TRUE,"GENERAL";"TAB5",#N/A,TRUE,"GENERAL"}</definedName>
    <definedName name="_______k3" hidden="1">{"TAB1",#N/A,TRUE,"GENERAL";"TAB2",#N/A,TRUE,"GENERAL";"TAB3",#N/A,TRUE,"GENERAL";"TAB4",#N/A,TRUE,"GENERAL";"TAB5",#N/A,TRUE,"GENERAL"}</definedName>
    <definedName name="_______k4" localSheetId="7" hidden="1">{"via1",#N/A,TRUE,"general";"via2",#N/A,TRUE,"general";"via3",#N/A,TRUE,"general"}</definedName>
    <definedName name="_______k4" hidden="1">{"via1",#N/A,TRUE,"general";"via2",#N/A,TRUE,"general";"via3",#N/A,TRUE,"general"}</definedName>
    <definedName name="_______k5" localSheetId="7" hidden="1">{"via1",#N/A,TRUE,"general";"via2",#N/A,TRUE,"general";"via3",#N/A,TRUE,"general"}</definedName>
    <definedName name="_______k5" hidden="1">{"via1",#N/A,TRUE,"general";"via2",#N/A,TRUE,"general";"via3",#N/A,TRUE,"general"}</definedName>
    <definedName name="_______k6" localSheetId="7" hidden="1">{"TAB1",#N/A,TRUE,"GENERAL";"TAB2",#N/A,TRUE,"GENERAL";"TAB3",#N/A,TRUE,"GENERAL";"TAB4",#N/A,TRUE,"GENERAL";"TAB5",#N/A,TRUE,"GENERAL"}</definedName>
    <definedName name="_______k6" hidden="1">{"TAB1",#N/A,TRUE,"GENERAL";"TAB2",#N/A,TRUE,"GENERAL";"TAB3",#N/A,TRUE,"GENERAL";"TAB4",#N/A,TRUE,"GENERAL";"TAB5",#N/A,TRUE,"GENERAL"}</definedName>
    <definedName name="_______k7" localSheetId="7" hidden="1">{"via1",#N/A,TRUE,"general";"via2",#N/A,TRUE,"general";"via3",#N/A,TRUE,"general"}</definedName>
    <definedName name="_______k7" hidden="1">{"via1",#N/A,TRUE,"general";"via2",#N/A,TRUE,"general";"via3",#N/A,TRUE,"general"}</definedName>
    <definedName name="_______k8" localSheetId="7" hidden="1">{"via1",#N/A,TRUE,"general";"via2",#N/A,TRUE,"general";"via3",#N/A,TRUE,"general"}</definedName>
    <definedName name="_______k8" hidden="1">{"via1",#N/A,TRUE,"general";"via2",#N/A,TRUE,"general";"via3",#N/A,TRUE,"general"}</definedName>
    <definedName name="_______k9" localSheetId="7" hidden="1">{"TAB1",#N/A,TRUE,"GENERAL";"TAB2",#N/A,TRUE,"GENERAL";"TAB3",#N/A,TRUE,"GENERAL";"TAB4",#N/A,TRUE,"GENERAL";"TAB5",#N/A,TRUE,"GENERAL"}</definedName>
    <definedName name="_______k9" hidden="1">{"TAB1",#N/A,TRUE,"GENERAL";"TAB2",#N/A,TRUE,"GENERAL";"TAB3",#N/A,TRUE,"GENERAL";"TAB4",#N/A,TRUE,"GENERAL";"TAB5",#N/A,TRUE,"GENERAL"}</definedName>
    <definedName name="_______kjk6" localSheetId="7" hidden="1">{"TAB1",#N/A,TRUE,"GENERAL";"TAB2",#N/A,TRUE,"GENERAL";"TAB3",#N/A,TRUE,"GENERAL";"TAB4",#N/A,TRUE,"GENERAL";"TAB5",#N/A,TRUE,"GENERAL"}</definedName>
    <definedName name="_______kjk6" hidden="1">{"TAB1",#N/A,TRUE,"GENERAL";"TAB2",#N/A,TRUE,"GENERAL";"TAB3",#N/A,TRUE,"GENERAL";"TAB4",#N/A,TRUE,"GENERAL";"TAB5",#N/A,TRUE,"GENERAL"}</definedName>
    <definedName name="_______m3" localSheetId="7" hidden="1">{"via1",#N/A,TRUE,"general";"via2",#N/A,TRUE,"general";"via3",#N/A,TRUE,"general"}</definedName>
    <definedName name="_______m3" hidden="1">{"via1",#N/A,TRUE,"general";"via2",#N/A,TRUE,"general";"via3",#N/A,TRUE,"general"}</definedName>
    <definedName name="_______m4" localSheetId="7" hidden="1">{"TAB1",#N/A,TRUE,"GENERAL";"TAB2",#N/A,TRUE,"GENERAL";"TAB3",#N/A,TRUE,"GENERAL";"TAB4",#N/A,TRUE,"GENERAL";"TAB5",#N/A,TRUE,"GENERAL"}</definedName>
    <definedName name="_______m4" hidden="1">{"TAB1",#N/A,TRUE,"GENERAL";"TAB2",#N/A,TRUE,"GENERAL";"TAB3",#N/A,TRUE,"GENERAL";"TAB4",#N/A,TRUE,"GENERAL";"TAB5",#N/A,TRUE,"GENERAL"}</definedName>
    <definedName name="_______m5" localSheetId="7" hidden="1">{"via1",#N/A,TRUE,"general";"via2",#N/A,TRUE,"general";"via3",#N/A,TRUE,"general"}</definedName>
    <definedName name="_______m5" hidden="1">{"via1",#N/A,TRUE,"general";"via2",#N/A,TRUE,"general";"via3",#N/A,TRUE,"general"}</definedName>
    <definedName name="_______m6" localSheetId="7" hidden="1">{"TAB1",#N/A,TRUE,"GENERAL";"TAB2",#N/A,TRUE,"GENERAL";"TAB3",#N/A,TRUE,"GENERAL";"TAB4",#N/A,TRUE,"GENERAL";"TAB5",#N/A,TRUE,"GENERAL"}</definedName>
    <definedName name="_______m6" hidden="1">{"TAB1",#N/A,TRUE,"GENERAL";"TAB2",#N/A,TRUE,"GENERAL";"TAB3",#N/A,TRUE,"GENERAL";"TAB4",#N/A,TRUE,"GENERAL";"TAB5",#N/A,TRUE,"GENERAL"}</definedName>
    <definedName name="_______m7" localSheetId="7" hidden="1">{"TAB1",#N/A,TRUE,"GENERAL";"TAB2",#N/A,TRUE,"GENERAL";"TAB3",#N/A,TRUE,"GENERAL";"TAB4",#N/A,TRUE,"GENERAL";"TAB5",#N/A,TRUE,"GENERAL"}</definedName>
    <definedName name="_______m7" hidden="1">{"TAB1",#N/A,TRUE,"GENERAL";"TAB2",#N/A,TRUE,"GENERAL";"TAB3",#N/A,TRUE,"GENERAL";"TAB4",#N/A,TRUE,"GENERAL";"TAB5",#N/A,TRUE,"GENERAL"}</definedName>
    <definedName name="_______m8" localSheetId="7" hidden="1">{"via1",#N/A,TRUE,"general";"via2",#N/A,TRUE,"general";"via3",#N/A,TRUE,"general"}</definedName>
    <definedName name="_______m8" hidden="1">{"via1",#N/A,TRUE,"general";"via2",#N/A,TRUE,"general";"via3",#N/A,TRUE,"general"}</definedName>
    <definedName name="_______m9" localSheetId="7" hidden="1">{"via1",#N/A,TRUE,"general";"via2",#N/A,TRUE,"general";"via3",#N/A,TRUE,"general"}</definedName>
    <definedName name="_______m9" hidden="1">{"via1",#N/A,TRUE,"general";"via2",#N/A,TRUE,"general";"via3",#N/A,TRUE,"general"}</definedName>
    <definedName name="_______MA2">#REF!</definedName>
    <definedName name="_______n3" localSheetId="7" hidden="1">{"TAB1",#N/A,TRUE,"GENERAL";"TAB2",#N/A,TRUE,"GENERAL";"TAB3",#N/A,TRUE,"GENERAL";"TAB4",#N/A,TRUE,"GENERAL";"TAB5",#N/A,TRUE,"GENERAL"}</definedName>
    <definedName name="_______n3" hidden="1">{"TAB1",#N/A,TRUE,"GENERAL";"TAB2",#N/A,TRUE,"GENERAL";"TAB3",#N/A,TRUE,"GENERAL";"TAB4",#N/A,TRUE,"GENERAL";"TAB5",#N/A,TRUE,"GENERAL"}</definedName>
    <definedName name="_______n4" localSheetId="7" hidden="1">{"via1",#N/A,TRUE,"general";"via2",#N/A,TRUE,"general";"via3",#N/A,TRUE,"general"}</definedName>
    <definedName name="_______n4" hidden="1">{"via1",#N/A,TRUE,"general";"via2",#N/A,TRUE,"general";"via3",#N/A,TRUE,"general"}</definedName>
    <definedName name="_______n5" localSheetId="7" hidden="1">{"TAB1",#N/A,TRUE,"GENERAL";"TAB2",#N/A,TRUE,"GENERAL";"TAB3",#N/A,TRUE,"GENERAL";"TAB4",#N/A,TRUE,"GENERAL";"TAB5",#N/A,TRUE,"GENERAL"}</definedName>
    <definedName name="_______n5" hidden="1">{"TAB1",#N/A,TRUE,"GENERAL";"TAB2",#N/A,TRUE,"GENERAL";"TAB3",#N/A,TRUE,"GENERAL";"TAB4",#N/A,TRUE,"GENERAL";"TAB5",#N/A,TRUE,"GENERAL"}</definedName>
    <definedName name="_______nyn7" localSheetId="7" hidden="1">{"via1",#N/A,TRUE,"general";"via2",#N/A,TRUE,"general";"via3",#N/A,TRUE,"general"}</definedName>
    <definedName name="_______nyn7" hidden="1">{"via1",#N/A,TRUE,"general";"via2",#N/A,TRUE,"general";"via3",#N/A,TRUE,"general"}</definedName>
    <definedName name="_______o4" localSheetId="7" hidden="1">{"via1",#N/A,TRUE,"general";"via2",#N/A,TRUE,"general";"via3",#N/A,TRUE,"general"}</definedName>
    <definedName name="_______o4" hidden="1">{"via1",#N/A,TRUE,"general";"via2",#N/A,TRUE,"general";"via3",#N/A,TRUE,"general"}</definedName>
    <definedName name="_______o5" localSheetId="7" hidden="1">{"TAB1",#N/A,TRUE,"GENERAL";"TAB2",#N/A,TRUE,"GENERAL";"TAB3",#N/A,TRUE,"GENERAL";"TAB4",#N/A,TRUE,"GENERAL";"TAB5",#N/A,TRUE,"GENERAL"}</definedName>
    <definedName name="_______o5" hidden="1">{"TAB1",#N/A,TRUE,"GENERAL";"TAB2",#N/A,TRUE,"GENERAL";"TAB3",#N/A,TRUE,"GENERAL";"TAB4",#N/A,TRUE,"GENERAL";"TAB5",#N/A,TRUE,"GENERAL"}</definedName>
    <definedName name="_______o6" localSheetId="7" hidden="1">{"TAB1",#N/A,TRUE,"GENERAL";"TAB2",#N/A,TRUE,"GENERAL";"TAB3",#N/A,TRUE,"GENERAL";"TAB4",#N/A,TRUE,"GENERAL";"TAB5",#N/A,TRUE,"GENERAL"}</definedName>
    <definedName name="_______o6" hidden="1">{"TAB1",#N/A,TRUE,"GENERAL";"TAB2",#N/A,TRUE,"GENERAL";"TAB3",#N/A,TRUE,"GENERAL";"TAB4",#N/A,TRUE,"GENERAL";"TAB5",#N/A,TRUE,"GENERAL"}</definedName>
    <definedName name="_______o7" localSheetId="7" hidden="1">{"TAB1",#N/A,TRUE,"GENERAL";"TAB2",#N/A,TRUE,"GENERAL";"TAB3",#N/A,TRUE,"GENERAL";"TAB4",#N/A,TRUE,"GENERAL";"TAB5",#N/A,TRUE,"GENERAL"}</definedName>
    <definedName name="_______o7" hidden="1">{"TAB1",#N/A,TRUE,"GENERAL";"TAB2",#N/A,TRUE,"GENERAL";"TAB3",#N/A,TRUE,"GENERAL";"TAB4",#N/A,TRUE,"GENERAL";"TAB5",#N/A,TRUE,"GENERAL"}</definedName>
    <definedName name="_______o8" localSheetId="7" hidden="1">{"via1",#N/A,TRUE,"general";"via2",#N/A,TRUE,"general";"via3",#N/A,TRUE,"general"}</definedName>
    <definedName name="_______o8" hidden="1">{"via1",#N/A,TRUE,"general";"via2",#N/A,TRUE,"general";"via3",#N/A,TRUE,"general"}</definedName>
    <definedName name="_______o9" localSheetId="7"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7" hidden="1">{"via1",#N/A,TRUE,"general";"via2",#N/A,TRUE,"general";"via3",#N/A,TRUE,"general"}</definedName>
    <definedName name="_______p6" hidden="1">{"via1",#N/A,TRUE,"general";"via2",#N/A,TRUE,"general";"via3",#N/A,TRUE,"general"}</definedName>
    <definedName name="_______p7" localSheetId="7" hidden="1">{"via1",#N/A,TRUE,"general";"via2",#N/A,TRUE,"general";"via3",#N/A,TRUE,"general"}</definedName>
    <definedName name="_______p7" hidden="1">{"via1",#N/A,TRUE,"general";"via2",#N/A,TRUE,"general";"via3",#N/A,TRUE,"general"}</definedName>
    <definedName name="_______p8" localSheetId="7" hidden="1">{"TAB1",#N/A,TRUE,"GENERAL";"TAB2",#N/A,TRUE,"GENERAL";"TAB3",#N/A,TRUE,"GENERAL";"TAB4",#N/A,TRUE,"GENERAL";"TAB5",#N/A,TRUE,"GENERAL"}</definedName>
    <definedName name="_______p8" hidden="1">{"TAB1",#N/A,TRUE,"GENERAL";"TAB2",#N/A,TRUE,"GENERAL";"TAB3",#N/A,TRUE,"GENERAL";"TAB4",#N/A,TRUE,"GENERAL";"TAB5",#N/A,TRUE,"GENERAL"}</definedName>
    <definedName name="_______PJ50" localSheetId="5">#REF!</definedName>
    <definedName name="_______PJ50">#REF!</definedName>
    <definedName name="_______pj51" localSheetId="5">#N/A</definedName>
    <definedName name="_______pj51">#REF!</definedName>
    <definedName name="_______r" localSheetId="7" hidden="1">{"TAB1",#N/A,TRUE,"GENERAL";"TAB2",#N/A,TRUE,"GENERAL";"TAB3",#N/A,TRUE,"GENERAL";"TAB4",#N/A,TRUE,"GENERAL";"TAB5",#N/A,TRUE,"GENERAL"}</definedName>
    <definedName name="_______r" hidden="1">{"TAB1",#N/A,TRUE,"GENERAL";"TAB2",#N/A,TRUE,"GENERAL";"TAB3",#N/A,TRUE,"GENERAL";"TAB4",#N/A,TRUE,"GENERAL";"TAB5",#N/A,TRUE,"GENERAL"}</definedName>
    <definedName name="_______r4r" localSheetId="7" hidden="1">{"via1",#N/A,TRUE,"general";"via2",#N/A,TRUE,"general";"via3",#N/A,TRUE,"general"}</definedName>
    <definedName name="_______r4r" hidden="1">{"via1",#N/A,TRUE,"general";"via2",#N/A,TRUE,"general";"via3",#N/A,TRUE,"general"}</definedName>
    <definedName name="_______rc" localSheetId="5">#N/A</definedName>
    <definedName name="_______rc">#REF!</definedName>
    <definedName name="_______rtu6" localSheetId="7" hidden="1">{"via1",#N/A,TRUE,"general";"via2",#N/A,TRUE,"general";"via3",#N/A,TRUE,"general"}</definedName>
    <definedName name="_______rtu6" hidden="1">{"via1",#N/A,TRUE,"general";"via2",#N/A,TRUE,"general";"via3",#N/A,TRUE,"general"}</definedName>
    <definedName name="_______s1" localSheetId="7" hidden="1">{"via1",#N/A,TRUE,"general";"via2",#N/A,TRUE,"general";"via3",#N/A,TRUE,"general"}</definedName>
    <definedName name="_______s1" hidden="1">{"via1",#N/A,TRUE,"general";"via2",#N/A,TRUE,"general";"via3",#N/A,TRUE,"general"}</definedName>
    <definedName name="_______s2" localSheetId="7" hidden="1">{"TAB1",#N/A,TRUE,"GENERAL";"TAB2",#N/A,TRUE,"GENERAL";"TAB3",#N/A,TRUE,"GENERAL";"TAB4",#N/A,TRUE,"GENERAL";"TAB5",#N/A,TRUE,"GENERAL"}</definedName>
    <definedName name="_______s2" hidden="1">{"TAB1",#N/A,TRUE,"GENERAL";"TAB2",#N/A,TRUE,"GENERAL";"TAB3",#N/A,TRUE,"GENERAL";"TAB4",#N/A,TRUE,"GENERAL";"TAB5",#N/A,TRUE,"GENERAL"}</definedName>
    <definedName name="_______s3" localSheetId="7" hidden="1">{"TAB1",#N/A,TRUE,"GENERAL";"TAB2",#N/A,TRUE,"GENERAL";"TAB3",#N/A,TRUE,"GENERAL";"TAB4",#N/A,TRUE,"GENERAL";"TAB5",#N/A,TRUE,"GENERAL"}</definedName>
    <definedName name="_______s3" hidden="1">{"TAB1",#N/A,TRUE,"GENERAL";"TAB2",#N/A,TRUE,"GENERAL";"TAB3",#N/A,TRUE,"GENERAL";"TAB4",#N/A,TRUE,"GENERAL";"TAB5",#N/A,TRUE,"GENERAL"}</definedName>
    <definedName name="_______s4" localSheetId="7" hidden="1">{"via1",#N/A,TRUE,"general";"via2",#N/A,TRUE,"general";"via3",#N/A,TRUE,"general"}</definedName>
    <definedName name="_______s4" hidden="1">{"via1",#N/A,TRUE,"general";"via2",#N/A,TRUE,"general";"via3",#N/A,TRUE,"general"}</definedName>
    <definedName name="_______s5" localSheetId="7" hidden="1">{"via1",#N/A,TRUE,"general";"via2",#N/A,TRUE,"general";"via3",#N/A,TRUE,"general"}</definedName>
    <definedName name="_______s5" hidden="1">{"via1",#N/A,TRUE,"general";"via2",#N/A,TRUE,"general";"via3",#N/A,TRUE,"general"}</definedName>
    <definedName name="_______s6" localSheetId="7" hidden="1">{"TAB1",#N/A,TRUE,"GENERAL";"TAB2",#N/A,TRUE,"GENERAL";"TAB3",#N/A,TRUE,"GENERAL";"TAB4",#N/A,TRUE,"GENERAL";"TAB5",#N/A,TRUE,"GENERAL"}</definedName>
    <definedName name="_______s6" hidden="1">{"TAB1",#N/A,TRUE,"GENERAL";"TAB2",#N/A,TRUE,"GENERAL";"TAB3",#N/A,TRUE,"GENERAL";"TAB4",#N/A,TRUE,"GENERAL";"TAB5",#N/A,TRUE,"GENERAL"}</definedName>
    <definedName name="_______s7" localSheetId="7" hidden="1">{"via1",#N/A,TRUE,"general";"via2",#N/A,TRUE,"general";"via3",#N/A,TRUE,"general"}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t3" localSheetId="7" hidden="1">{"TAB1",#N/A,TRUE,"GENERAL";"TAB2",#N/A,TRUE,"GENERAL";"TAB3",#N/A,TRUE,"GENERAL";"TAB4",#N/A,TRUE,"GENERAL";"TAB5",#N/A,TRUE,"GENERAL"}</definedName>
    <definedName name="_______t3" hidden="1">{"TAB1",#N/A,TRUE,"GENERAL";"TAB2",#N/A,TRUE,"GENERAL";"TAB3",#N/A,TRUE,"GENERAL";"TAB4",#N/A,TRUE,"GENERAL";"TAB5",#N/A,TRUE,"GENERAL"}</definedName>
    <definedName name="_______t4" localSheetId="7" hidden="1">{"via1",#N/A,TRUE,"general";"via2",#N/A,TRUE,"general";"via3",#N/A,TRUE,"general"}</definedName>
    <definedName name="_______t4" hidden="1">{"via1",#N/A,TRUE,"general";"via2",#N/A,TRUE,"general";"via3",#N/A,TRUE,"general"}</definedName>
    <definedName name="_______t5" localSheetId="7" hidden="1">{"TAB1",#N/A,TRUE,"GENERAL";"TAB2",#N/A,TRUE,"GENERAL";"TAB3",#N/A,TRUE,"GENERAL";"TAB4",#N/A,TRUE,"GENERAL";"TAB5",#N/A,TRUE,"GENERAL"}</definedName>
    <definedName name="_______t5" hidden="1">{"TAB1",#N/A,TRUE,"GENERAL";"TAB2",#N/A,TRUE,"GENERAL";"TAB3",#N/A,TRUE,"GENERAL";"TAB4",#N/A,TRUE,"GENERAL";"TAB5",#N/A,TRUE,"GENERAL"}</definedName>
    <definedName name="_______t6" localSheetId="7" hidden="1">{"via1",#N/A,TRUE,"general";"via2",#N/A,TRUE,"general";"via3",#N/A,TRUE,"general"}</definedName>
    <definedName name="_______t6" hidden="1">{"via1",#N/A,TRUE,"general";"via2",#N/A,TRUE,"general";"via3",#N/A,TRUE,"general"}</definedName>
    <definedName name="_______t66" localSheetId="7" hidden="1">{"TAB1",#N/A,TRUE,"GENERAL";"TAB2",#N/A,TRUE,"GENERAL";"TAB3",#N/A,TRUE,"GENERAL";"TAB4",#N/A,TRUE,"GENERAL";"TAB5",#N/A,TRUE,"GENERAL"}</definedName>
    <definedName name="_______t66" hidden="1">{"TAB1",#N/A,TRUE,"GENERAL";"TAB2",#N/A,TRUE,"GENERAL";"TAB3",#N/A,TRUE,"GENERAL";"TAB4",#N/A,TRUE,"GENERAL";"TAB5",#N/A,TRUE,"GENERAL"}</definedName>
    <definedName name="_______t7" localSheetId="7" hidden="1">{"via1",#N/A,TRUE,"general";"via2",#N/A,TRUE,"general";"via3",#N/A,TRUE,"general"}</definedName>
    <definedName name="_______t7" hidden="1">{"via1",#N/A,TRUE,"general";"via2",#N/A,TRUE,"general";"via3",#N/A,TRUE,"general"}</definedName>
    <definedName name="_______t77" localSheetId="7" hidden="1">{"TAB1",#N/A,TRUE,"GENERAL";"TAB2",#N/A,TRUE,"GENERAL";"TAB3",#N/A,TRUE,"GENERAL";"TAB4",#N/A,TRUE,"GENERAL";"TAB5",#N/A,TRUE,"GENERAL"}</definedName>
    <definedName name="_______t77" hidden="1">{"TAB1",#N/A,TRUE,"GENERAL";"TAB2",#N/A,TRUE,"GENERAL";"TAB3",#N/A,TRUE,"GENERAL";"TAB4",#N/A,TRUE,"GENERAL";"TAB5",#N/A,TRUE,"GENERAL"}</definedName>
    <definedName name="_______t8" localSheetId="7" hidden="1">{"TAB1",#N/A,TRUE,"GENERAL";"TAB2",#N/A,TRUE,"GENERAL";"TAB3",#N/A,TRUE,"GENERAL";"TAB4",#N/A,TRUE,"GENERAL";"TAB5",#N/A,TRUE,"GENERAL"}</definedName>
    <definedName name="_______t8" hidden="1">{"TAB1",#N/A,TRUE,"GENERAL";"TAB2",#N/A,TRUE,"GENERAL";"TAB3",#N/A,TRUE,"GENERAL";"TAB4",#N/A,TRUE,"GENERAL";"TAB5",#N/A,TRUE,"GENERAL"}</definedName>
    <definedName name="_______t88" localSheetId="7" hidden="1">{"via1",#N/A,TRUE,"general";"via2",#N/A,TRUE,"general";"via3",#N/A,TRUE,"general"}</definedName>
    <definedName name="_______t88" hidden="1">{"via1",#N/A,TRUE,"general";"via2",#N/A,TRUE,"general";"via3",#N/A,TRUE,"general"}</definedName>
    <definedName name="_______t9" localSheetId="7" hidden="1">{"TAB1",#N/A,TRUE,"GENERAL";"TAB2",#N/A,TRUE,"GENERAL";"TAB3",#N/A,TRUE,"GENERAL";"TAB4",#N/A,TRUE,"GENERAL";"TAB5",#N/A,TRUE,"GENERAL"}</definedName>
    <definedName name="_______t9" hidden="1">{"TAB1",#N/A,TRUE,"GENERAL";"TAB2",#N/A,TRUE,"GENERAL";"TAB3",#N/A,TRUE,"GENERAL";"TAB4",#N/A,TRUE,"GENERAL";"TAB5",#N/A,TRUE,"GENERAL"}</definedName>
    <definedName name="_______t99" localSheetId="7" hidden="1">{"via1",#N/A,TRUE,"general";"via2",#N/A,TRUE,"general";"via3",#N/A,TRUE,"general"}</definedName>
    <definedName name="_______t99" hidden="1">{"via1",#N/A,TRUE,"general";"via2",#N/A,TRUE,"general";"via3",#N/A,TRUE,"general"}</definedName>
    <definedName name="_______u4" localSheetId="7" hidden="1">{"TAB1",#N/A,TRUE,"GENERAL";"TAB2",#N/A,TRUE,"GENERAL";"TAB3",#N/A,TRUE,"GENERAL";"TAB4",#N/A,TRUE,"GENERAL";"TAB5",#N/A,TRUE,"GENERAL"}</definedName>
    <definedName name="_______u4" hidden="1">{"TAB1",#N/A,TRUE,"GENERAL";"TAB2",#N/A,TRUE,"GENERAL";"TAB3",#N/A,TRUE,"GENERAL";"TAB4",#N/A,TRUE,"GENERAL";"TAB5",#N/A,TRUE,"GENERAL"}</definedName>
    <definedName name="_______u5" localSheetId="7" hidden="1">{"TAB1",#N/A,TRUE,"GENERAL";"TAB2",#N/A,TRUE,"GENERAL";"TAB3",#N/A,TRUE,"GENERAL";"TAB4",#N/A,TRUE,"GENERAL";"TAB5",#N/A,TRUE,"GENERAL"}</definedName>
    <definedName name="_______u5" hidden="1">{"TAB1",#N/A,TRUE,"GENERAL";"TAB2",#N/A,TRUE,"GENERAL";"TAB3",#N/A,TRUE,"GENERAL";"TAB4",#N/A,TRUE,"GENERAL";"TAB5",#N/A,TRUE,"GENERAL"}</definedName>
    <definedName name="_______u6" localSheetId="7" hidden="1">{"TAB1",#N/A,TRUE,"GENERAL";"TAB2",#N/A,TRUE,"GENERAL";"TAB3",#N/A,TRUE,"GENERAL";"TAB4",#N/A,TRUE,"GENERAL";"TAB5",#N/A,TRUE,"GENERAL"}</definedName>
    <definedName name="_______u6" hidden="1">{"TAB1",#N/A,TRUE,"GENERAL";"TAB2",#N/A,TRUE,"GENERAL";"TAB3",#N/A,TRUE,"GENERAL";"TAB4",#N/A,TRUE,"GENERAL";"TAB5",#N/A,TRUE,"GENERAL"}</definedName>
    <definedName name="_______u7" localSheetId="7" hidden="1">{"via1",#N/A,TRUE,"general";"via2",#N/A,TRUE,"general";"via3",#N/A,TRUE,"general"}</definedName>
    <definedName name="_______u7" hidden="1">{"via1",#N/A,TRUE,"general";"via2",#N/A,TRUE,"general";"via3",#N/A,TRUE,"general"}</definedName>
    <definedName name="_______u8" localSheetId="7" hidden="1">{"TAB1",#N/A,TRUE,"GENERAL";"TAB2",#N/A,TRUE,"GENERAL";"TAB3",#N/A,TRUE,"GENERAL";"TAB4",#N/A,TRUE,"GENERAL";"TAB5",#N/A,TRUE,"GENERAL"}</definedName>
    <definedName name="_______u8" hidden="1">{"TAB1",#N/A,TRUE,"GENERAL";"TAB2",#N/A,TRUE,"GENERAL";"TAB3",#N/A,TRUE,"GENERAL";"TAB4",#N/A,TRUE,"GENERAL";"TAB5",#N/A,TRUE,"GENERAL"}</definedName>
    <definedName name="_______u9" localSheetId="7" hidden="1">{"TAB1",#N/A,TRUE,"GENERAL";"TAB2",#N/A,TRUE,"GENERAL";"TAB3",#N/A,TRUE,"GENERAL";"TAB4",#N/A,TRUE,"GENERAL";"TAB5",#N/A,TRUE,"GENERAL"}</definedName>
    <definedName name="_______u9" hidden="1">{"TAB1",#N/A,TRUE,"GENERAL";"TAB2",#N/A,TRUE,"GENERAL";"TAB3",#N/A,TRUE,"GENERAL";"TAB4",#N/A,TRUE,"GENERAL";"TAB5",#N/A,TRUE,"GENERAL"}</definedName>
    <definedName name="_______ur7" localSheetId="7" hidden="1">{"TAB1",#N/A,TRUE,"GENERAL";"TAB2",#N/A,TRUE,"GENERAL";"TAB3",#N/A,TRUE,"GENERAL";"TAB4",#N/A,TRUE,"GENERAL";"TAB5",#N/A,TRUE,"GENERAL"}</definedName>
    <definedName name="_______ur7" hidden="1">{"TAB1",#N/A,TRUE,"GENERAL";"TAB2",#N/A,TRUE,"GENERAL";"TAB3",#N/A,TRUE,"GENERAL";"TAB4",#N/A,TRUE,"GENERAL";"TAB5",#N/A,TRUE,"GENERAL"}</definedName>
    <definedName name="_______v2" localSheetId="7" hidden="1">{"via1",#N/A,TRUE,"general";"via2",#N/A,TRUE,"general";"via3",#N/A,TRUE,"general"}</definedName>
    <definedName name="_______v2" hidden="1">{"via1",#N/A,TRUE,"general";"via2",#N/A,TRUE,"general";"via3",#N/A,TRUE,"general"}</definedName>
    <definedName name="_______v3" localSheetId="7" hidden="1">{"TAB1",#N/A,TRUE,"GENERAL";"TAB2",#N/A,TRUE,"GENERAL";"TAB3",#N/A,TRUE,"GENERAL";"TAB4",#N/A,TRUE,"GENERAL";"TAB5",#N/A,TRUE,"GENERAL"}</definedName>
    <definedName name="_______v3" hidden="1">{"TAB1",#N/A,TRUE,"GENERAL";"TAB2",#N/A,TRUE,"GENERAL";"TAB3",#N/A,TRUE,"GENERAL";"TAB4",#N/A,TRUE,"GENERAL";"TAB5",#N/A,TRUE,"GENERAL"}</definedName>
    <definedName name="_______v4" localSheetId="7" hidden="1">{"TAB1",#N/A,TRUE,"GENERAL";"TAB2",#N/A,TRUE,"GENERAL";"TAB3",#N/A,TRUE,"GENERAL";"TAB4",#N/A,TRUE,"GENERAL";"TAB5",#N/A,TRUE,"GENERAL"}</definedName>
    <definedName name="_______v4" hidden="1">{"TAB1",#N/A,TRUE,"GENERAL";"TAB2",#N/A,TRUE,"GENERAL";"TAB3",#N/A,TRUE,"GENERAL";"TAB4",#N/A,TRUE,"GENERAL";"TAB5",#N/A,TRUE,"GENERAL"}</definedName>
    <definedName name="_______v5" localSheetId="7" hidden="1">{"TAB1",#N/A,TRUE,"GENERAL";"TAB2",#N/A,TRUE,"GENERAL";"TAB3",#N/A,TRUE,"GENERAL";"TAB4",#N/A,TRUE,"GENERAL";"TAB5",#N/A,TRUE,"GENERAL"}</definedName>
    <definedName name="_______v5" hidden="1">{"TAB1",#N/A,TRUE,"GENERAL";"TAB2",#N/A,TRUE,"GENERAL";"TAB3",#N/A,TRUE,"GENERAL";"TAB4",#N/A,TRUE,"GENERAL";"TAB5",#N/A,TRUE,"GENERAL"}</definedName>
    <definedName name="_______v6" localSheetId="7" hidden="1">{"TAB1",#N/A,TRUE,"GENERAL";"TAB2",#N/A,TRUE,"GENERAL";"TAB3",#N/A,TRUE,"GENERAL";"TAB4",#N/A,TRUE,"GENERAL";"TAB5",#N/A,TRUE,"GENERAL"}</definedName>
    <definedName name="_______v6" hidden="1">{"TAB1",#N/A,TRUE,"GENERAL";"TAB2",#N/A,TRUE,"GENERAL";"TAB3",#N/A,TRUE,"GENERAL";"TAB4",#N/A,TRUE,"GENERAL";"TAB5",#N/A,TRUE,"GENERAL"}</definedName>
    <definedName name="_______v7" localSheetId="7" hidden="1">{"via1",#N/A,TRUE,"general";"via2",#N/A,TRUE,"general";"via3",#N/A,TRUE,"general"}</definedName>
    <definedName name="_______v7" hidden="1">{"via1",#N/A,TRUE,"general";"via2",#N/A,TRUE,"general";"via3",#N/A,TRUE,"general"}</definedName>
    <definedName name="_______v8" localSheetId="7" hidden="1">{"TAB1",#N/A,TRUE,"GENERAL";"TAB2",#N/A,TRUE,"GENERAL";"TAB3",#N/A,TRUE,"GENERAL";"TAB4",#N/A,TRUE,"GENERAL";"TAB5",#N/A,TRUE,"GENERAL"}</definedName>
    <definedName name="_______v8" hidden="1">{"TAB1",#N/A,TRUE,"GENERAL";"TAB2",#N/A,TRUE,"GENERAL";"TAB3",#N/A,TRUE,"GENERAL";"TAB4",#N/A,TRUE,"GENERAL";"TAB5",#N/A,TRUE,"GENERAL"}</definedName>
    <definedName name="_______v9" localSheetId="7" hidden="1">{"TAB1",#N/A,TRUE,"GENERAL";"TAB2",#N/A,TRUE,"GENERAL";"TAB3",#N/A,TRUE,"GENERAL";"TAB4",#N/A,TRUE,"GENERAL";"TAB5",#N/A,TRUE,"GENERAL"}</definedName>
    <definedName name="_______v9" hidden="1">{"TAB1",#N/A,TRUE,"GENERAL";"TAB2",#N/A,TRUE,"GENERAL";"TAB3",#N/A,TRUE,"GENERAL";"TAB4",#N/A,TRUE,"GENERAL";"TAB5",#N/A,TRUE,"GENERAL"}</definedName>
    <definedName name="_______vfv4" localSheetId="7" hidden="1">{"via1",#N/A,TRUE,"general";"via2",#N/A,TRUE,"general";"via3",#N/A,TRUE,"general"}</definedName>
    <definedName name="_______vfv4" hidden="1">{"via1",#N/A,TRUE,"general";"via2",#N/A,TRUE,"general";"via3",#N/A,TRUE,"general"}</definedName>
    <definedName name="_______x1" localSheetId="7" hidden="1">{"TAB1",#N/A,TRUE,"GENERAL";"TAB2",#N/A,TRUE,"GENERAL";"TAB3",#N/A,TRUE,"GENERAL";"TAB4",#N/A,TRUE,"GENERAL";"TAB5",#N/A,TRUE,"GENERAL"}</definedName>
    <definedName name="_______x1" hidden="1">{"TAB1",#N/A,TRUE,"GENERAL";"TAB2",#N/A,TRUE,"GENERAL";"TAB3",#N/A,TRUE,"GENERAL";"TAB4",#N/A,TRUE,"GENERAL";"TAB5",#N/A,TRUE,"GENERAL"}</definedName>
    <definedName name="_______x2" localSheetId="7" hidden="1">{"via1",#N/A,TRUE,"general";"via2",#N/A,TRUE,"general";"via3",#N/A,TRUE,"general"}</definedName>
    <definedName name="_______x2" hidden="1">{"via1",#N/A,TRUE,"general";"via2",#N/A,TRUE,"general";"via3",#N/A,TRUE,"general"}</definedName>
    <definedName name="_______x3" localSheetId="7" hidden="1">{"via1",#N/A,TRUE,"general";"via2",#N/A,TRUE,"general";"via3",#N/A,TRUE,"general"}</definedName>
    <definedName name="_______x3" hidden="1">{"via1",#N/A,TRUE,"general";"via2",#N/A,TRUE,"general";"via3",#N/A,TRUE,"general"}</definedName>
    <definedName name="_______x4" localSheetId="7" hidden="1">{"via1",#N/A,TRUE,"general";"via2",#N/A,TRUE,"general";"via3",#N/A,TRUE,"general"}</definedName>
    <definedName name="_______x4" hidden="1">{"via1",#N/A,TRUE,"general";"via2",#N/A,TRUE,"general";"via3",#N/A,TRUE,"general"}</definedName>
    <definedName name="_______x5" localSheetId="7" hidden="1">{"TAB1",#N/A,TRUE,"GENERAL";"TAB2",#N/A,TRUE,"GENERAL";"TAB3",#N/A,TRUE,"GENERAL";"TAB4",#N/A,TRUE,"GENERAL";"TAB5",#N/A,TRUE,"GENERAL"}</definedName>
    <definedName name="_______x5" hidden="1">{"TAB1",#N/A,TRUE,"GENERAL";"TAB2",#N/A,TRUE,"GENERAL";"TAB3",#N/A,TRUE,"GENERAL";"TAB4",#N/A,TRUE,"GENERAL";"TAB5",#N/A,TRUE,"GENERAL"}</definedName>
    <definedName name="_______x6" localSheetId="7" hidden="1">{"TAB1",#N/A,TRUE,"GENERAL";"TAB2",#N/A,TRUE,"GENERAL";"TAB3",#N/A,TRUE,"GENERAL";"TAB4",#N/A,TRUE,"GENERAL";"TAB5",#N/A,TRUE,"GENERAL"}</definedName>
    <definedName name="_______x6" hidden="1">{"TAB1",#N/A,TRUE,"GENERAL";"TAB2",#N/A,TRUE,"GENERAL";"TAB3",#N/A,TRUE,"GENERAL";"TAB4",#N/A,TRUE,"GENERAL";"TAB5",#N/A,TRUE,"GENERAL"}</definedName>
    <definedName name="_______x7" localSheetId="7" hidden="1">{"TAB1",#N/A,TRUE,"GENERAL";"TAB2",#N/A,TRUE,"GENERAL";"TAB3",#N/A,TRUE,"GENERAL";"TAB4",#N/A,TRUE,"GENERAL";"TAB5",#N/A,TRUE,"GENERAL"}</definedName>
    <definedName name="_______x7" hidden="1">{"TAB1",#N/A,TRUE,"GENERAL";"TAB2",#N/A,TRUE,"GENERAL";"TAB3",#N/A,TRUE,"GENERAL";"TAB4",#N/A,TRUE,"GENERAL";"TAB5",#N/A,TRUE,"GENERAL"}</definedName>
    <definedName name="_______x8" localSheetId="7" hidden="1">{"via1",#N/A,TRUE,"general";"via2",#N/A,TRUE,"general";"via3",#N/A,TRUE,"general"}</definedName>
    <definedName name="_______x8" hidden="1">{"via1",#N/A,TRUE,"general";"via2",#N/A,TRUE,"general";"via3",#N/A,TRUE,"general"}</definedName>
    <definedName name="_______x9" localSheetId="7" hidden="1">{"TAB1",#N/A,TRUE,"GENERAL";"TAB2",#N/A,TRUE,"GENERAL";"TAB3",#N/A,TRUE,"GENERAL";"TAB4",#N/A,TRUE,"GENERAL";"TAB5",#N/A,TRUE,"GENERAL"}</definedName>
    <definedName name="_______x9" hidden="1">{"TAB1",#N/A,TRUE,"GENERAL";"TAB2",#N/A,TRUE,"GENERAL";"TAB3",#N/A,TRUE,"GENERAL";"TAB4",#N/A,TRUE,"GENERAL";"TAB5",#N/A,TRUE,"GENERAL"}</definedName>
    <definedName name="_______y1" localSheetId="7">IF(________y7,[2]!Header_Row+________y3,[2]!Header_Row)</definedName>
    <definedName name="_______y1">IF(________y7,[2]!Header_Row+________y3,[2]!Header_Row)</definedName>
    <definedName name="_______y2" localSheetId="7" hidden="1">{"TAB1",#N/A,TRUE,"GENERAL";"TAB2",#N/A,TRUE,"GENERAL";"TAB3",#N/A,TRUE,"GENERAL";"TAB4",#N/A,TRUE,"GENERAL";"TAB5",#N/A,TRUE,"GENERAL"}</definedName>
    <definedName name="_______y2" hidden="1">{"TAB1",#N/A,TRUE,"GENERAL";"TAB2",#N/A,TRUE,"GENERAL";"TAB3",#N/A,TRUE,"GENERAL";"TAB4",#N/A,TRUE,"GENERAL";"TAB5",#N/A,TRUE,"GENERAL"}</definedName>
    <definedName name="_______y3" localSheetId="7" hidden="1">{"via1",#N/A,TRUE,"general";"via2",#N/A,TRUE,"general";"via3",#N/A,TRUE,"general"}</definedName>
    <definedName name="_______y3" hidden="1">{"via1",#N/A,TRUE,"general";"via2",#N/A,TRUE,"general";"via3",#N/A,TRUE,"general"}</definedName>
    <definedName name="_______y4" localSheetId="7" hidden="1">{"via1",#N/A,TRUE,"general";"via2",#N/A,TRUE,"general";"via3",#N/A,TRUE,"general"}</definedName>
    <definedName name="_______y4" hidden="1">{"via1",#N/A,TRUE,"general";"via2",#N/A,TRUE,"general";"via3",#N/A,TRUE,"general"}</definedName>
    <definedName name="_______y5" localSheetId="7" hidden="1">{"TAB1",#N/A,TRUE,"GENERAL";"TAB2",#N/A,TRUE,"GENERAL";"TAB3",#N/A,TRUE,"GENERAL";"TAB4",#N/A,TRUE,"GENERAL";"TAB5",#N/A,TRUE,"GENERAL"}</definedName>
    <definedName name="_______y5" hidden="1">{"TAB1",#N/A,TRUE,"GENERAL";"TAB2",#N/A,TRUE,"GENERAL";"TAB3",#N/A,TRUE,"GENERAL";"TAB4",#N/A,TRUE,"GENERAL";"TAB5",#N/A,TRUE,"GENERAL"}</definedName>
    <definedName name="_______y6" localSheetId="7" hidden="1">{"via1",#N/A,TRUE,"general";"via2",#N/A,TRUE,"general";"via3",#N/A,TRUE,"general"}</definedName>
    <definedName name="_______y6" hidden="1">{"via1",#N/A,TRUE,"general";"via2",#N/A,TRUE,"general";"via3",#N/A,TRUE,"general"}</definedName>
    <definedName name="_______y7" localSheetId="7" hidden="1">{"via1",#N/A,TRUE,"general";"via2",#N/A,TRUE,"general";"via3",#N/A,TRUE,"general"}</definedName>
    <definedName name="_______y7" hidden="1">{"via1",#N/A,TRUE,"general";"via2",#N/A,TRUE,"general";"via3",#N/A,TRUE,"general"}</definedName>
    <definedName name="_______y8" localSheetId="7" hidden="1">{"via1",#N/A,TRUE,"general";"via2",#N/A,TRUE,"general";"via3",#N/A,TRUE,"general"}</definedName>
    <definedName name="_______y8" hidden="1">{"via1",#N/A,TRUE,"general";"via2",#N/A,TRUE,"general";"via3",#N/A,TRUE,"general"}</definedName>
    <definedName name="_______y9" localSheetId="7" hidden="1">{"TAB1",#N/A,TRUE,"GENERAL";"TAB2",#N/A,TRUE,"GENERAL";"TAB3",#N/A,TRUE,"GENERAL";"TAB4",#N/A,TRUE,"GENERAL";"TAB5",#N/A,TRUE,"GENERAL"}</definedName>
    <definedName name="_______y9" hidden="1">{"TAB1",#N/A,TRUE,"GENERAL";"TAB2",#N/A,TRUE,"GENERAL";"TAB3",#N/A,TRUE,"GENERAL";"TAB4",#N/A,TRUE,"GENERAL";"TAB5",#N/A,TRUE,"GENERAL"}</definedName>
    <definedName name="_______z1" localSheetId="7" hidden="1">{"TAB1",#N/A,TRUE,"GENERAL";"TAB2",#N/A,TRUE,"GENERAL";"TAB3",#N/A,TRUE,"GENERAL";"TAB4",#N/A,TRUE,"GENERAL";"TAB5",#N/A,TRUE,"GENERAL"}</definedName>
    <definedName name="_______z1" hidden="1">{"TAB1",#N/A,TRUE,"GENERAL";"TAB2",#N/A,TRUE,"GENERAL";"TAB3",#N/A,TRUE,"GENERAL";"TAB4",#N/A,TRUE,"GENERAL";"TAB5",#N/A,TRUE,"GENERAL"}</definedName>
    <definedName name="_______z2" localSheetId="7" hidden="1">{"via1",#N/A,TRUE,"general";"via2",#N/A,TRUE,"general";"via3",#N/A,TRUE,"general"}</definedName>
    <definedName name="_______z2" hidden="1">{"via1",#N/A,TRUE,"general";"via2",#N/A,TRUE,"general";"via3",#N/A,TRUE,"general"}</definedName>
    <definedName name="_______z3" localSheetId="7" hidden="1">{"via1",#N/A,TRUE,"general";"via2",#N/A,TRUE,"general";"via3",#N/A,TRUE,"general"}</definedName>
    <definedName name="_______z3" hidden="1">{"via1",#N/A,TRUE,"general";"via2",#N/A,TRUE,"general";"via3",#N/A,TRUE,"general"}</definedName>
    <definedName name="_______z4" localSheetId="7" hidden="1">{"TAB1",#N/A,TRUE,"GENERAL";"TAB2",#N/A,TRUE,"GENERAL";"TAB3",#N/A,TRUE,"GENERAL";"TAB4",#N/A,TRUE,"GENERAL";"TAB5",#N/A,TRUE,"GENERAL"}</definedName>
    <definedName name="_______z4" hidden="1">{"TAB1",#N/A,TRUE,"GENERAL";"TAB2",#N/A,TRUE,"GENERAL";"TAB3",#N/A,TRUE,"GENERAL";"TAB4",#N/A,TRUE,"GENERAL";"TAB5",#N/A,TRUE,"GENERAL"}</definedName>
    <definedName name="_______z5" localSheetId="7" hidden="1">{"via1",#N/A,TRUE,"general";"via2",#N/A,TRUE,"general";"via3",#N/A,TRUE,"general"}</definedName>
    <definedName name="_______z5" hidden="1">{"via1",#N/A,TRUE,"general";"via2",#N/A,TRUE,"general";"via3",#N/A,TRUE,"general"}</definedName>
    <definedName name="_______z6" localSheetId="7" hidden="1">{"TAB1",#N/A,TRUE,"GENERAL";"TAB2",#N/A,TRUE,"GENERAL";"TAB3",#N/A,TRUE,"GENERAL";"TAB4",#N/A,TRUE,"GENERAL";"TAB5",#N/A,TRUE,"GENERAL"}</definedName>
    <definedName name="_______z6" hidden="1">{"TAB1",#N/A,TRUE,"GENERAL";"TAB2",#N/A,TRUE,"GENERAL";"TAB3",#N/A,TRUE,"GENERAL";"TAB4",#N/A,TRUE,"GENERAL";"TAB5",#N/A,TRUE,"GENERAL"}</definedName>
    <definedName name="______a1" localSheetId="7"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7"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7" hidden="1">{"via1",#N/A,TRUE,"general";"via2",#N/A,TRUE,"general";"via3",#N/A,TRUE,"general"}</definedName>
    <definedName name="______a4" hidden="1">{"via1",#N/A,TRUE,"general";"via2",#N/A,TRUE,"general";"via3",#N/A,TRUE,"general"}</definedName>
    <definedName name="______a5" localSheetId="7" hidden="1">{"TAB1",#N/A,TRUE,"GENERAL";"TAB2",#N/A,TRUE,"GENERAL";"TAB3",#N/A,TRUE,"GENERAL";"TAB4",#N/A,TRUE,"GENERAL";"TAB5",#N/A,TRUE,"GENERAL"}</definedName>
    <definedName name="______a5" hidden="1">{"TAB1",#N/A,TRUE,"GENERAL";"TAB2",#N/A,TRUE,"GENERAL";"TAB3",#N/A,TRUE,"GENERAL";"TAB4",#N/A,TRUE,"GENERAL";"TAB5",#N/A,TRUE,"GENERAL"}</definedName>
    <definedName name="______a6" localSheetId="7" hidden="1">{"TAB1",#N/A,TRUE,"GENERAL";"TAB2",#N/A,TRUE,"GENERAL";"TAB3",#N/A,TRUE,"GENERAL";"TAB4",#N/A,TRUE,"GENERAL";"TAB5",#N/A,TRUE,"GENERAL"}</definedName>
    <definedName name="______a6" hidden="1">{"TAB1",#N/A,TRUE,"GENERAL";"TAB2",#N/A,TRUE,"GENERAL";"TAB3",#N/A,TRUE,"GENERAL";"TAB4",#N/A,TRUE,"GENERAL";"TAB5",#N/A,TRUE,"GENERAL"}</definedName>
    <definedName name="______AFC1">[3]INV!$A$25:$D$28</definedName>
    <definedName name="______AFC3">[3]INV!$F$25:$I$28</definedName>
    <definedName name="______AFC5">[3]INV!$K$25:$N$28</definedName>
    <definedName name="______APU221" localSheetId="5">#N/A</definedName>
    <definedName name="______APU221">#REF!</definedName>
    <definedName name="______APU465" localSheetId="5">#N/A</definedName>
    <definedName name="______APU465">[4]!absc</definedName>
    <definedName name="______b2" localSheetId="7" hidden="1">{"TAB1",#N/A,TRUE,"GENERAL";"TAB2",#N/A,TRUE,"GENERAL";"TAB3",#N/A,TRUE,"GENERAL";"TAB4",#N/A,TRUE,"GENERAL";"TAB5",#N/A,TRUE,"GENERAL"}</definedName>
    <definedName name="______b2" hidden="1">{"TAB1",#N/A,TRUE,"GENERAL";"TAB2",#N/A,TRUE,"GENERAL";"TAB3",#N/A,TRUE,"GENERAL";"TAB4",#N/A,TRUE,"GENERAL";"TAB5",#N/A,TRUE,"GENERAL"}</definedName>
    <definedName name="______b3" localSheetId="7" hidden="1">{"TAB1",#N/A,TRUE,"GENERAL";"TAB2",#N/A,TRUE,"GENERAL";"TAB3",#N/A,TRUE,"GENERAL";"TAB4",#N/A,TRUE,"GENERAL";"TAB5",#N/A,TRUE,"GENERAL"}</definedName>
    <definedName name="______b3" hidden="1">{"TAB1",#N/A,TRUE,"GENERAL";"TAB2",#N/A,TRUE,"GENERAL";"TAB3",#N/A,TRUE,"GENERAL";"TAB4",#N/A,TRUE,"GENERAL";"TAB5",#N/A,TRUE,"GENERAL"}</definedName>
    <definedName name="______b4" localSheetId="7" hidden="1">{"TAB1",#N/A,TRUE,"GENERAL";"TAB2",#N/A,TRUE,"GENERAL";"TAB3",#N/A,TRUE,"GENERAL";"TAB4",#N/A,TRUE,"GENERAL";"TAB5",#N/A,TRUE,"GENERAL"}</definedName>
    <definedName name="______b4" hidden="1">{"TAB1",#N/A,TRUE,"GENERAL";"TAB2",#N/A,TRUE,"GENERAL";"TAB3",#N/A,TRUE,"GENERAL";"TAB4",#N/A,TRUE,"GENERAL";"TAB5",#N/A,TRUE,"GENERAL"}</definedName>
    <definedName name="______b5" localSheetId="7" hidden="1">{"TAB1",#N/A,TRUE,"GENERAL";"TAB2",#N/A,TRUE,"GENERAL";"TAB3",#N/A,TRUE,"GENERAL";"TAB4",#N/A,TRUE,"GENERAL";"TAB5",#N/A,TRUE,"GENERAL"}</definedName>
    <definedName name="______b5" hidden="1">{"TAB1",#N/A,TRUE,"GENERAL";"TAB2",#N/A,TRUE,"GENERAL";"TAB3",#N/A,TRUE,"GENERAL";"TAB4",#N/A,TRUE,"GENERAL";"TAB5",#N/A,TRUE,"GENERAL"}</definedName>
    <definedName name="______b6" localSheetId="7" hidden="1">{"TAB1",#N/A,TRUE,"GENERAL";"TAB2",#N/A,TRUE,"GENERAL";"TAB3",#N/A,TRUE,"GENERAL";"TAB4",#N/A,TRUE,"GENERAL";"TAB5",#N/A,TRUE,"GENERAL"}</definedName>
    <definedName name="______b6" hidden="1">{"TAB1",#N/A,TRUE,"GENERAL";"TAB2",#N/A,TRUE,"GENERAL";"TAB3",#N/A,TRUE,"GENERAL";"TAB4",#N/A,TRUE,"GENERAL";"TAB5",#N/A,TRUE,"GENERAL"}</definedName>
    <definedName name="______b7" localSheetId="7" hidden="1">{"via1",#N/A,TRUE,"general";"via2",#N/A,TRUE,"general";"via3",#N/A,TRUE,"general"}</definedName>
    <definedName name="______b7" hidden="1">{"via1",#N/A,TRUE,"general";"via2",#N/A,TRUE,"general";"via3",#N/A,TRUE,"general"}</definedName>
    <definedName name="______b8" localSheetId="7" hidden="1">{"via1",#N/A,TRUE,"general";"via2",#N/A,TRUE,"general";"via3",#N/A,TRUE,"general"}</definedName>
    <definedName name="______b8" hidden="1">{"via1",#N/A,TRUE,"general";"via2",#N/A,TRUE,"general";"via3",#N/A,TRUE,"general"}</definedName>
    <definedName name="______bb9" localSheetId="7" hidden="1">{"TAB1",#N/A,TRUE,"GENERAL";"TAB2",#N/A,TRUE,"GENERAL";"TAB3",#N/A,TRUE,"GENERAL";"TAB4",#N/A,TRUE,"GENERAL";"TAB5",#N/A,TRUE,"GENERAL"}</definedName>
    <definedName name="______bb9" hidden="1">{"TAB1",#N/A,TRUE,"GENERAL";"TAB2",#N/A,TRUE,"GENERAL";"TAB3",#N/A,TRUE,"GENERAL";"TAB4",#N/A,TRUE,"GENERAL";"TAB5",#N/A,TRUE,"GENERAL"}</definedName>
    <definedName name="______bgb5" localSheetId="7"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7" hidden="1">{"TAB1",#N/A,TRUE,"GENERAL";"TAB2",#N/A,TRUE,"GENERAL";"TAB3",#N/A,TRUE,"GENERAL";"TAB4",#N/A,TRUE,"GENERAL";"TAB5",#N/A,TRUE,"GENERAL"}</definedName>
    <definedName name="______g2" hidden="1">{"TAB1",#N/A,TRUE,"GENERAL";"TAB2",#N/A,TRUE,"GENERAL";"TAB3",#N/A,TRUE,"GENERAL";"TAB4",#N/A,TRUE,"GENERAL";"TAB5",#N/A,TRUE,"GENERAL"}</definedName>
    <definedName name="______g3" localSheetId="7" hidden="1">{"via1",#N/A,TRUE,"general";"via2",#N/A,TRUE,"general";"via3",#N/A,TRUE,"general"}</definedName>
    <definedName name="______g3" hidden="1">{"via1",#N/A,TRUE,"general";"via2",#N/A,TRUE,"general";"via3",#N/A,TRUE,"general"}</definedName>
    <definedName name="______g4" localSheetId="7" hidden="1">{"via1",#N/A,TRUE,"general";"via2",#N/A,TRUE,"general";"via3",#N/A,TRUE,"general"}</definedName>
    <definedName name="______g4" hidden="1">{"via1",#N/A,TRUE,"general";"via2",#N/A,TRUE,"general";"via3",#N/A,TRUE,"general"}</definedName>
    <definedName name="______g5" localSheetId="7" hidden="1">{"via1",#N/A,TRUE,"general";"via2",#N/A,TRUE,"general";"via3",#N/A,TRUE,"general"}</definedName>
    <definedName name="______g5" hidden="1">{"via1",#N/A,TRUE,"general";"via2",#N/A,TRUE,"general";"via3",#N/A,TRUE,"general"}</definedName>
    <definedName name="______g6" localSheetId="7" hidden="1">{"via1",#N/A,TRUE,"general";"via2",#N/A,TRUE,"general";"via3",#N/A,TRUE,"general"}</definedName>
    <definedName name="______g6" hidden="1">{"via1",#N/A,TRUE,"general";"via2",#N/A,TRUE,"general";"via3",#N/A,TRUE,"general"}</definedName>
    <definedName name="______g7" localSheetId="7" hidden="1">{"TAB1",#N/A,TRUE,"GENERAL";"TAB2",#N/A,TRUE,"GENERAL";"TAB3",#N/A,TRUE,"GENERAL";"TAB4",#N/A,TRUE,"GENERAL";"TAB5",#N/A,TRUE,"GENERAL"}</definedName>
    <definedName name="______g7" hidden="1">{"TAB1",#N/A,TRUE,"GENERAL";"TAB2",#N/A,TRUE,"GENERAL";"TAB3",#N/A,TRUE,"GENERAL";"TAB4",#N/A,TRUE,"GENERAL";"TAB5",#N/A,TRUE,"GENERAL"}</definedName>
    <definedName name="______GR1" localSheetId="7" hidden="1">{"TAB1",#N/A,TRUE,"GENERAL";"TAB2",#N/A,TRUE,"GENERAL";"TAB3",#N/A,TRUE,"GENERAL";"TAB4",#N/A,TRUE,"GENERAL";"TAB5",#N/A,TRUE,"GENERAL"}</definedName>
    <definedName name="______GR1" hidden="1">{"TAB1",#N/A,TRUE,"GENERAL";"TAB2",#N/A,TRUE,"GENERAL";"TAB3",#N/A,TRUE,"GENERAL";"TAB4",#N/A,TRUE,"GENERAL";"TAB5",#N/A,TRUE,"GENERAL"}</definedName>
    <definedName name="______gtr4" localSheetId="7" hidden="1">{"via1",#N/A,TRUE,"general";"via2",#N/A,TRUE,"general";"via3",#N/A,TRUE,"general"}</definedName>
    <definedName name="______gtr4" hidden="1">{"via1",#N/A,TRUE,"general";"via2",#N/A,TRUE,"general";"via3",#N/A,TRUE,"general"}</definedName>
    <definedName name="______h2" localSheetId="7" hidden="1">{"via1",#N/A,TRUE,"general";"via2",#N/A,TRUE,"general";"via3",#N/A,TRUE,"general"}</definedName>
    <definedName name="______h2" hidden="1">{"via1",#N/A,TRUE,"general";"via2",#N/A,TRUE,"general";"via3",#N/A,TRUE,"general"}</definedName>
    <definedName name="______h3" localSheetId="7" hidden="1">{"via1",#N/A,TRUE,"general";"via2",#N/A,TRUE,"general";"via3",#N/A,TRUE,"general"}</definedName>
    <definedName name="______h3" hidden="1">{"via1",#N/A,TRUE,"general";"via2",#N/A,TRUE,"general";"via3",#N/A,TRUE,"general"}</definedName>
    <definedName name="______h4" localSheetId="7" hidden="1">{"TAB1",#N/A,TRUE,"GENERAL";"TAB2",#N/A,TRUE,"GENERAL";"TAB3",#N/A,TRUE,"GENERAL";"TAB4",#N/A,TRUE,"GENERAL";"TAB5",#N/A,TRUE,"GENERAL"}</definedName>
    <definedName name="______h4" hidden="1">{"TAB1",#N/A,TRUE,"GENERAL";"TAB2",#N/A,TRUE,"GENERAL";"TAB3",#N/A,TRUE,"GENERAL";"TAB4",#N/A,TRUE,"GENERAL";"TAB5",#N/A,TRUE,"GENERAL"}</definedName>
    <definedName name="______h5" localSheetId="7" hidden="1">{"TAB1",#N/A,TRUE,"GENERAL";"TAB2",#N/A,TRUE,"GENERAL";"TAB3",#N/A,TRUE,"GENERAL";"TAB4",#N/A,TRUE,"GENERAL";"TAB5",#N/A,TRUE,"GENERAL"}</definedName>
    <definedName name="______h5" hidden="1">{"TAB1",#N/A,TRUE,"GENERAL";"TAB2",#N/A,TRUE,"GENERAL";"TAB3",#N/A,TRUE,"GENERAL";"TAB4",#N/A,TRUE,"GENERAL";"TAB5",#N/A,TRUE,"GENERAL"}</definedName>
    <definedName name="______h6" localSheetId="7" hidden="1">{"via1",#N/A,TRUE,"general";"via2",#N/A,TRUE,"general";"via3",#N/A,TRUE,"general"}</definedName>
    <definedName name="______h6" hidden="1">{"via1",#N/A,TRUE,"general";"via2",#N/A,TRUE,"general";"via3",#N/A,TRUE,"general"}</definedName>
    <definedName name="______h7" localSheetId="7" hidden="1">{"TAB1",#N/A,TRUE,"GENERAL";"TAB2",#N/A,TRUE,"GENERAL";"TAB3",#N/A,TRUE,"GENERAL";"TAB4",#N/A,TRUE,"GENERAL";"TAB5",#N/A,TRUE,"GENERAL"}</definedName>
    <definedName name="______h7" hidden="1">{"TAB1",#N/A,TRUE,"GENERAL";"TAB2",#N/A,TRUE,"GENERAL";"TAB3",#N/A,TRUE,"GENERAL";"TAB4",#N/A,TRUE,"GENERAL";"TAB5",#N/A,TRUE,"GENERAL"}</definedName>
    <definedName name="______h8" localSheetId="7" hidden="1">{"via1",#N/A,TRUE,"general";"via2",#N/A,TRUE,"general";"via3",#N/A,TRUE,"general"}</definedName>
    <definedName name="______h8" hidden="1">{"via1",#N/A,TRUE,"general";"via2",#N/A,TRUE,"general";"via3",#N/A,TRUE,"general"}</definedName>
    <definedName name="______hfh7" localSheetId="7" hidden="1">{"via1",#N/A,TRUE,"general";"via2",#N/A,TRUE,"general";"via3",#N/A,TRUE,"general"}</definedName>
    <definedName name="______hfh7" hidden="1">{"via1",#N/A,TRUE,"general";"via2",#N/A,TRUE,"general";"via3",#N/A,TRUE,"general"}</definedName>
    <definedName name="______i1">#REF!</definedName>
    <definedName name="______i4" localSheetId="7" hidden="1">{"via1",#N/A,TRUE,"general";"via2",#N/A,TRUE,"general";"via3",#N/A,TRUE,"general"}</definedName>
    <definedName name="______i4" hidden="1">{"via1",#N/A,TRUE,"general";"via2",#N/A,TRUE,"general";"via3",#N/A,TRUE,"general"}</definedName>
    <definedName name="______i5" localSheetId="7" hidden="1">{"TAB1",#N/A,TRUE,"GENERAL";"TAB2",#N/A,TRUE,"GENERAL";"TAB3",#N/A,TRUE,"GENERAL";"TAB4",#N/A,TRUE,"GENERAL";"TAB5",#N/A,TRUE,"GENERAL"}</definedName>
    <definedName name="______i5" hidden="1">{"TAB1",#N/A,TRUE,"GENERAL";"TAB2",#N/A,TRUE,"GENERAL";"TAB3",#N/A,TRUE,"GENERAL";"TAB4",#N/A,TRUE,"GENERAL";"TAB5",#N/A,TRUE,"GENERAL"}</definedName>
    <definedName name="______i6" localSheetId="7" hidden="1">{"TAB1",#N/A,TRUE,"GENERAL";"TAB2",#N/A,TRUE,"GENERAL";"TAB3",#N/A,TRUE,"GENERAL";"TAB4",#N/A,TRUE,"GENERAL";"TAB5",#N/A,TRUE,"GENERAL"}</definedName>
    <definedName name="______i6" hidden="1">{"TAB1",#N/A,TRUE,"GENERAL";"TAB2",#N/A,TRUE,"GENERAL";"TAB3",#N/A,TRUE,"GENERAL";"TAB4",#N/A,TRUE,"GENERAL";"TAB5",#N/A,TRUE,"GENERAL"}</definedName>
    <definedName name="______i7" localSheetId="7" hidden="1">{"via1",#N/A,TRUE,"general";"via2",#N/A,TRUE,"general";"via3",#N/A,TRUE,"general"}</definedName>
    <definedName name="______i7" hidden="1">{"via1",#N/A,TRUE,"general";"via2",#N/A,TRUE,"general";"via3",#N/A,TRUE,"general"}</definedName>
    <definedName name="______i77" localSheetId="7" hidden="1">{"TAB1",#N/A,TRUE,"GENERAL";"TAB2",#N/A,TRUE,"GENERAL";"TAB3",#N/A,TRUE,"GENERAL";"TAB4",#N/A,TRUE,"GENERAL";"TAB5",#N/A,TRUE,"GENERAL"}</definedName>
    <definedName name="______i77" hidden="1">{"TAB1",#N/A,TRUE,"GENERAL";"TAB2",#N/A,TRUE,"GENERAL";"TAB3",#N/A,TRUE,"GENERAL";"TAB4",#N/A,TRUE,"GENERAL";"TAB5",#N/A,TRUE,"GENERAL"}</definedName>
    <definedName name="______i8" localSheetId="7" hidden="1">{"via1",#N/A,TRUE,"general";"via2",#N/A,TRUE,"general";"via3",#N/A,TRUE,"general"}</definedName>
    <definedName name="______i8" hidden="1">{"via1",#N/A,TRUE,"general";"via2",#N/A,TRUE,"general";"via3",#N/A,TRUE,"general"}</definedName>
    <definedName name="______i9" localSheetId="7"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7" hidden="1">{"TAB1",#N/A,TRUE,"GENERAL";"TAB2",#N/A,TRUE,"GENERAL";"TAB3",#N/A,TRUE,"GENERAL";"TAB4",#N/A,TRUE,"GENERAL";"TAB5",#N/A,TRUE,"GENERAL"}</definedName>
    <definedName name="______k3" hidden="1">{"TAB1",#N/A,TRUE,"GENERAL";"TAB2",#N/A,TRUE,"GENERAL";"TAB3",#N/A,TRUE,"GENERAL";"TAB4",#N/A,TRUE,"GENERAL";"TAB5",#N/A,TRUE,"GENERAL"}</definedName>
    <definedName name="______k4" localSheetId="7" hidden="1">{"via1",#N/A,TRUE,"general";"via2",#N/A,TRUE,"general";"via3",#N/A,TRUE,"general"}</definedName>
    <definedName name="______k4" hidden="1">{"via1",#N/A,TRUE,"general";"via2",#N/A,TRUE,"general";"via3",#N/A,TRUE,"general"}</definedName>
    <definedName name="______k5" localSheetId="7" hidden="1">{"via1",#N/A,TRUE,"general";"via2",#N/A,TRUE,"general";"via3",#N/A,TRUE,"general"}</definedName>
    <definedName name="______k5" hidden="1">{"via1",#N/A,TRUE,"general";"via2",#N/A,TRUE,"general";"via3",#N/A,TRUE,"general"}</definedName>
    <definedName name="______k6" localSheetId="7" hidden="1">{"TAB1",#N/A,TRUE,"GENERAL";"TAB2",#N/A,TRUE,"GENERAL";"TAB3",#N/A,TRUE,"GENERAL";"TAB4",#N/A,TRUE,"GENERAL";"TAB5",#N/A,TRUE,"GENERAL"}</definedName>
    <definedName name="______k6" hidden="1">{"TAB1",#N/A,TRUE,"GENERAL";"TAB2",#N/A,TRUE,"GENERAL";"TAB3",#N/A,TRUE,"GENERAL";"TAB4",#N/A,TRUE,"GENERAL";"TAB5",#N/A,TRUE,"GENERAL"}</definedName>
    <definedName name="______k7" localSheetId="7" hidden="1">{"via1",#N/A,TRUE,"general";"via2",#N/A,TRUE,"general";"via3",#N/A,TRUE,"general"}</definedName>
    <definedName name="______k7" hidden="1">{"via1",#N/A,TRUE,"general";"via2",#N/A,TRUE,"general";"via3",#N/A,TRUE,"general"}</definedName>
    <definedName name="______k8" localSheetId="7" hidden="1">{"via1",#N/A,TRUE,"general";"via2",#N/A,TRUE,"general";"via3",#N/A,TRUE,"general"}</definedName>
    <definedName name="______k8" hidden="1">{"via1",#N/A,TRUE,"general";"via2",#N/A,TRUE,"general";"via3",#N/A,TRUE,"general"}</definedName>
    <definedName name="______k9" localSheetId="7" hidden="1">{"TAB1",#N/A,TRUE,"GENERAL";"TAB2",#N/A,TRUE,"GENERAL";"TAB3",#N/A,TRUE,"GENERAL";"TAB4",#N/A,TRUE,"GENERAL";"TAB5",#N/A,TRUE,"GENERAL"}</definedName>
    <definedName name="______k9" hidden="1">{"TAB1",#N/A,TRUE,"GENERAL";"TAB2",#N/A,TRUE,"GENERAL";"TAB3",#N/A,TRUE,"GENERAL";"TAB4",#N/A,TRUE,"GENERAL";"TAB5",#N/A,TRUE,"GENERAL"}</definedName>
    <definedName name="______kjk6" localSheetId="7" hidden="1">{"TAB1",#N/A,TRUE,"GENERAL";"TAB2",#N/A,TRUE,"GENERAL";"TAB3",#N/A,TRUE,"GENERAL";"TAB4",#N/A,TRUE,"GENERAL";"TAB5",#N/A,TRUE,"GENERAL"}</definedName>
    <definedName name="______kjk6" hidden="1">{"TAB1",#N/A,TRUE,"GENERAL";"TAB2",#N/A,TRUE,"GENERAL";"TAB3",#N/A,TRUE,"GENERAL";"TAB4",#N/A,TRUE,"GENERAL";"TAB5",#N/A,TRUE,"GENERAL"}</definedName>
    <definedName name="______m3" localSheetId="7" hidden="1">{"via1",#N/A,TRUE,"general";"via2",#N/A,TRUE,"general";"via3",#N/A,TRUE,"general"}</definedName>
    <definedName name="______m3" hidden="1">{"via1",#N/A,TRUE,"general";"via2",#N/A,TRUE,"general";"via3",#N/A,TRUE,"general"}</definedName>
    <definedName name="______m4" localSheetId="7" hidden="1">{"TAB1",#N/A,TRUE,"GENERAL";"TAB2",#N/A,TRUE,"GENERAL";"TAB3",#N/A,TRUE,"GENERAL";"TAB4",#N/A,TRUE,"GENERAL";"TAB5",#N/A,TRUE,"GENERAL"}</definedName>
    <definedName name="______m4" hidden="1">{"TAB1",#N/A,TRUE,"GENERAL";"TAB2",#N/A,TRUE,"GENERAL";"TAB3",#N/A,TRUE,"GENERAL";"TAB4",#N/A,TRUE,"GENERAL";"TAB5",#N/A,TRUE,"GENERAL"}</definedName>
    <definedName name="______m5" localSheetId="7" hidden="1">{"via1",#N/A,TRUE,"general";"via2",#N/A,TRUE,"general";"via3",#N/A,TRUE,"general"}</definedName>
    <definedName name="______m5" hidden="1">{"via1",#N/A,TRUE,"general";"via2",#N/A,TRUE,"general";"via3",#N/A,TRUE,"general"}</definedName>
    <definedName name="______m6" localSheetId="7" hidden="1">{"TAB1",#N/A,TRUE,"GENERAL";"TAB2",#N/A,TRUE,"GENERAL";"TAB3",#N/A,TRUE,"GENERAL";"TAB4",#N/A,TRUE,"GENERAL";"TAB5",#N/A,TRUE,"GENERAL"}</definedName>
    <definedName name="______m6" hidden="1">{"TAB1",#N/A,TRUE,"GENERAL";"TAB2",#N/A,TRUE,"GENERAL";"TAB3",#N/A,TRUE,"GENERAL";"TAB4",#N/A,TRUE,"GENERAL";"TAB5",#N/A,TRUE,"GENERAL"}</definedName>
    <definedName name="______m7" localSheetId="7" hidden="1">{"TAB1",#N/A,TRUE,"GENERAL";"TAB2",#N/A,TRUE,"GENERAL";"TAB3",#N/A,TRUE,"GENERAL";"TAB4",#N/A,TRUE,"GENERAL";"TAB5",#N/A,TRUE,"GENERAL"}</definedName>
    <definedName name="______m7" hidden="1">{"TAB1",#N/A,TRUE,"GENERAL";"TAB2",#N/A,TRUE,"GENERAL";"TAB3",#N/A,TRUE,"GENERAL";"TAB4",#N/A,TRUE,"GENERAL";"TAB5",#N/A,TRUE,"GENERAL"}</definedName>
    <definedName name="______m8" localSheetId="7" hidden="1">{"via1",#N/A,TRUE,"general";"via2",#N/A,TRUE,"general";"via3",#N/A,TRUE,"general"}</definedName>
    <definedName name="______m8" hidden="1">{"via1",#N/A,TRUE,"general";"via2",#N/A,TRUE,"general";"via3",#N/A,TRUE,"general"}</definedName>
    <definedName name="______m9" localSheetId="7" hidden="1">{"via1",#N/A,TRUE,"general";"via2",#N/A,TRUE,"general";"via3",#N/A,TRUE,"general"}</definedName>
    <definedName name="______m9" hidden="1">{"via1",#N/A,TRUE,"general";"via2",#N/A,TRUE,"general";"via3",#N/A,TRUE,"general"}</definedName>
    <definedName name="______MA2">#REF!</definedName>
    <definedName name="______n3" localSheetId="7" hidden="1">{"TAB1",#N/A,TRUE,"GENERAL";"TAB2",#N/A,TRUE,"GENERAL";"TAB3",#N/A,TRUE,"GENERAL";"TAB4",#N/A,TRUE,"GENERAL";"TAB5",#N/A,TRUE,"GENERAL"}</definedName>
    <definedName name="______n3" hidden="1">{"TAB1",#N/A,TRUE,"GENERAL";"TAB2",#N/A,TRUE,"GENERAL";"TAB3",#N/A,TRUE,"GENERAL";"TAB4",#N/A,TRUE,"GENERAL";"TAB5",#N/A,TRUE,"GENERAL"}</definedName>
    <definedName name="______n4" localSheetId="7" hidden="1">{"via1",#N/A,TRUE,"general";"via2",#N/A,TRUE,"general";"via3",#N/A,TRUE,"general"}</definedName>
    <definedName name="______n4" hidden="1">{"via1",#N/A,TRUE,"general";"via2",#N/A,TRUE,"general";"via3",#N/A,TRUE,"general"}</definedName>
    <definedName name="______n5" localSheetId="7" hidden="1">{"TAB1",#N/A,TRUE,"GENERAL";"TAB2",#N/A,TRUE,"GENERAL";"TAB3",#N/A,TRUE,"GENERAL";"TAB4",#N/A,TRUE,"GENERAL";"TAB5",#N/A,TRUE,"GENERAL"}</definedName>
    <definedName name="______n5" hidden="1">{"TAB1",#N/A,TRUE,"GENERAL";"TAB2",#N/A,TRUE,"GENERAL";"TAB3",#N/A,TRUE,"GENERAL";"TAB4",#N/A,TRUE,"GENERAL";"TAB5",#N/A,TRUE,"GENERAL"}</definedName>
    <definedName name="______nyn7" localSheetId="7" hidden="1">{"via1",#N/A,TRUE,"general";"via2",#N/A,TRUE,"general";"via3",#N/A,TRUE,"general"}</definedName>
    <definedName name="______nyn7" hidden="1">{"via1",#N/A,TRUE,"general";"via2",#N/A,TRUE,"general";"via3",#N/A,TRUE,"general"}</definedName>
    <definedName name="______o4" localSheetId="7" hidden="1">{"via1",#N/A,TRUE,"general";"via2",#N/A,TRUE,"general";"via3",#N/A,TRUE,"general"}</definedName>
    <definedName name="______o4" hidden="1">{"via1",#N/A,TRUE,"general";"via2",#N/A,TRUE,"general";"via3",#N/A,TRUE,"general"}</definedName>
    <definedName name="______o5" localSheetId="7" hidden="1">{"TAB1",#N/A,TRUE,"GENERAL";"TAB2",#N/A,TRUE,"GENERAL";"TAB3",#N/A,TRUE,"GENERAL";"TAB4",#N/A,TRUE,"GENERAL";"TAB5",#N/A,TRUE,"GENERAL"}</definedName>
    <definedName name="______o5" hidden="1">{"TAB1",#N/A,TRUE,"GENERAL";"TAB2",#N/A,TRUE,"GENERAL";"TAB3",#N/A,TRUE,"GENERAL";"TAB4",#N/A,TRUE,"GENERAL";"TAB5",#N/A,TRUE,"GENERAL"}</definedName>
    <definedName name="______o6" localSheetId="7" hidden="1">{"TAB1",#N/A,TRUE,"GENERAL";"TAB2",#N/A,TRUE,"GENERAL";"TAB3",#N/A,TRUE,"GENERAL";"TAB4",#N/A,TRUE,"GENERAL";"TAB5",#N/A,TRUE,"GENERAL"}</definedName>
    <definedName name="______o6" hidden="1">{"TAB1",#N/A,TRUE,"GENERAL";"TAB2",#N/A,TRUE,"GENERAL";"TAB3",#N/A,TRUE,"GENERAL";"TAB4",#N/A,TRUE,"GENERAL";"TAB5",#N/A,TRUE,"GENERAL"}</definedName>
    <definedName name="______o7" localSheetId="7" hidden="1">{"TAB1",#N/A,TRUE,"GENERAL";"TAB2",#N/A,TRUE,"GENERAL";"TAB3",#N/A,TRUE,"GENERAL";"TAB4",#N/A,TRUE,"GENERAL";"TAB5",#N/A,TRUE,"GENERAL"}</definedName>
    <definedName name="______o7" hidden="1">{"TAB1",#N/A,TRUE,"GENERAL";"TAB2",#N/A,TRUE,"GENERAL";"TAB3",#N/A,TRUE,"GENERAL";"TAB4",#N/A,TRUE,"GENERAL";"TAB5",#N/A,TRUE,"GENERAL"}</definedName>
    <definedName name="______o8" localSheetId="7" hidden="1">{"via1",#N/A,TRUE,"general";"via2",#N/A,TRUE,"general";"via3",#N/A,TRUE,"general"}</definedName>
    <definedName name="______o8" hidden="1">{"via1",#N/A,TRUE,"general";"via2",#N/A,TRUE,"general";"via3",#N/A,TRUE,"general"}</definedName>
    <definedName name="______o9" localSheetId="7"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7" hidden="1">{"via1",#N/A,TRUE,"general";"via2",#N/A,TRUE,"general";"via3",#N/A,TRUE,"general"}</definedName>
    <definedName name="______p6" hidden="1">{"via1",#N/A,TRUE,"general";"via2",#N/A,TRUE,"general";"via3",#N/A,TRUE,"general"}</definedName>
    <definedName name="______p7" localSheetId="7" hidden="1">{"via1",#N/A,TRUE,"general";"via2",#N/A,TRUE,"general";"via3",#N/A,TRUE,"general"}</definedName>
    <definedName name="______p7" hidden="1">{"via1",#N/A,TRUE,"general";"via2",#N/A,TRUE,"general";"via3",#N/A,TRUE,"general"}</definedName>
    <definedName name="______p8" localSheetId="7" hidden="1">{"TAB1",#N/A,TRUE,"GENERAL";"TAB2",#N/A,TRUE,"GENERAL";"TAB3",#N/A,TRUE,"GENERAL";"TAB4",#N/A,TRUE,"GENERAL";"TAB5",#N/A,TRUE,"GENERAL"}</definedName>
    <definedName name="______p8" hidden="1">{"TAB1",#N/A,TRUE,"GENERAL";"TAB2",#N/A,TRUE,"GENERAL";"TAB3",#N/A,TRUE,"GENERAL";"TAB4",#N/A,TRUE,"GENERAL";"TAB5",#N/A,TRUE,"GENERAL"}</definedName>
    <definedName name="______PJ50" localSheetId="5">#REF!</definedName>
    <definedName name="______PJ50">#REF!</definedName>
    <definedName name="______pj51" localSheetId="5">#N/A</definedName>
    <definedName name="______pj51">#REF!</definedName>
    <definedName name="______r" localSheetId="7" hidden="1">{"TAB1",#N/A,TRUE,"GENERAL";"TAB2",#N/A,TRUE,"GENERAL";"TAB3",#N/A,TRUE,"GENERAL";"TAB4",#N/A,TRUE,"GENERAL";"TAB5",#N/A,TRUE,"GENERAL"}</definedName>
    <definedName name="______r" hidden="1">{"TAB1",#N/A,TRUE,"GENERAL";"TAB2",#N/A,TRUE,"GENERAL";"TAB3",#N/A,TRUE,"GENERAL";"TAB4",#N/A,TRUE,"GENERAL";"TAB5",#N/A,TRUE,"GENERAL"}</definedName>
    <definedName name="______r4r" localSheetId="7" hidden="1">{"via1",#N/A,TRUE,"general";"via2",#N/A,TRUE,"general";"via3",#N/A,TRUE,"general"}</definedName>
    <definedName name="______r4r" hidden="1">{"via1",#N/A,TRUE,"general";"via2",#N/A,TRUE,"general";"via3",#N/A,TRUE,"general"}</definedName>
    <definedName name="______rc" localSheetId="5">#N/A</definedName>
    <definedName name="______rc">#REF!</definedName>
    <definedName name="______rtu6" localSheetId="7" hidden="1">{"via1",#N/A,TRUE,"general";"via2",#N/A,TRUE,"general";"via3",#N/A,TRUE,"general"}</definedName>
    <definedName name="______rtu6" hidden="1">{"via1",#N/A,TRUE,"general";"via2",#N/A,TRUE,"general";"via3",#N/A,TRUE,"general"}</definedName>
    <definedName name="______s1" localSheetId="7" hidden="1">{"via1",#N/A,TRUE,"general";"via2",#N/A,TRUE,"general";"via3",#N/A,TRUE,"general"}</definedName>
    <definedName name="______s1" hidden="1">{"via1",#N/A,TRUE,"general";"via2",#N/A,TRUE,"general";"via3",#N/A,TRUE,"general"}</definedName>
    <definedName name="______s2" localSheetId="7" hidden="1">{"TAB1",#N/A,TRUE,"GENERAL";"TAB2",#N/A,TRUE,"GENERAL";"TAB3",#N/A,TRUE,"GENERAL";"TAB4",#N/A,TRUE,"GENERAL";"TAB5",#N/A,TRUE,"GENERAL"}</definedName>
    <definedName name="______s2" hidden="1">{"TAB1",#N/A,TRUE,"GENERAL";"TAB2",#N/A,TRUE,"GENERAL";"TAB3",#N/A,TRUE,"GENERAL";"TAB4",#N/A,TRUE,"GENERAL";"TAB5",#N/A,TRUE,"GENERAL"}</definedName>
    <definedName name="______s3" localSheetId="7" hidden="1">{"TAB1",#N/A,TRUE,"GENERAL";"TAB2",#N/A,TRUE,"GENERAL";"TAB3",#N/A,TRUE,"GENERAL";"TAB4",#N/A,TRUE,"GENERAL";"TAB5",#N/A,TRUE,"GENERAL"}</definedName>
    <definedName name="______s3" hidden="1">{"TAB1",#N/A,TRUE,"GENERAL";"TAB2",#N/A,TRUE,"GENERAL";"TAB3",#N/A,TRUE,"GENERAL";"TAB4",#N/A,TRUE,"GENERAL";"TAB5",#N/A,TRUE,"GENERAL"}</definedName>
    <definedName name="______s4" localSheetId="7" hidden="1">{"via1",#N/A,TRUE,"general";"via2",#N/A,TRUE,"general";"via3",#N/A,TRUE,"general"}</definedName>
    <definedName name="______s4" hidden="1">{"via1",#N/A,TRUE,"general";"via2",#N/A,TRUE,"general";"via3",#N/A,TRUE,"general"}</definedName>
    <definedName name="______s5" localSheetId="7" hidden="1">{"via1",#N/A,TRUE,"general";"via2",#N/A,TRUE,"general";"via3",#N/A,TRUE,"general"}</definedName>
    <definedName name="______s5" hidden="1">{"via1",#N/A,TRUE,"general";"via2",#N/A,TRUE,"general";"via3",#N/A,TRUE,"general"}</definedName>
    <definedName name="______s6" localSheetId="7" hidden="1">{"TAB1",#N/A,TRUE,"GENERAL";"TAB2",#N/A,TRUE,"GENERAL";"TAB3",#N/A,TRUE,"GENERAL";"TAB4",#N/A,TRUE,"GENERAL";"TAB5",#N/A,TRUE,"GENERAL"}</definedName>
    <definedName name="______s6" hidden="1">{"TAB1",#N/A,TRUE,"GENERAL";"TAB2",#N/A,TRUE,"GENERAL";"TAB3",#N/A,TRUE,"GENERAL";"TAB4",#N/A,TRUE,"GENERAL";"TAB5",#N/A,TRUE,"GENERAL"}</definedName>
    <definedName name="______s7" localSheetId="7" hidden="1">{"via1",#N/A,TRUE,"general";"via2",#N/A,TRUE,"general";"via3",#N/A,TRUE,"general"}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t3" localSheetId="7" hidden="1">{"TAB1",#N/A,TRUE,"GENERAL";"TAB2",#N/A,TRUE,"GENERAL";"TAB3",#N/A,TRUE,"GENERAL";"TAB4",#N/A,TRUE,"GENERAL";"TAB5",#N/A,TRUE,"GENERAL"}</definedName>
    <definedName name="______t3" hidden="1">{"TAB1",#N/A,TRUE,"GENERAL";"TAB2",#N/A,TRUE,"GENERAL";"TAB3",#N/A,TRUE,"GENERAL";"TAB4",#N/A,TRUE,"GENERAL";"TAB5",#N/A,TRUE,"GENERAL"}</definedName>
    <definedName name="______t4" localSheetId="7" hidden="1">{"via1",#N/A,TRUE,"general";"via2",#N/A,TRUE,"general";"via3",#N/A,TRUE,"general"}</definedName>
    <definedName name="______t4" hidden="1">{"via1",#N/A,TRUE,"general";"via2",#N/A,TRUE,"general";"via3",#N/A,TRUE,"general"}</definedName>
    <definedName name="______t5" localSheetId="7" hidden="1">{"TAB1",#N/A,TRUE,"GENERAL";"TAB2",#N/A,TRUE,"GENERAL";"TAB3",#N/A,TRUE,"GENERAL";"TAB4",#N/A,TRUE,"GENERAL";"TAB5",#N/A,TRUE,"GENERAL"}</definedName>
    <definedName name="______t5" hidden="1">{"TAB1",#N/A,TRUE,"GENERAL";"TAB2",#N/A,TRUE,"GENERAL";"TAB3",#N/A,TRUE,"GENERAL";"TAB4",#N/A,TRUE,"GENERAL";"TAB5",#N/A,TRUE,"GENERAL"}</definedName>
    <definedName name="______t6" localSheetId="7" hidden="1">{"via1",#N/A,TRUE,"general";"via2",#N/A,TRUE,"general";"via3",#N/A,TRUE,"general"}</definedName>
    <definedName name="______t6" hidden="1">{"via1",#N/A,TRUE,"general";"via2",#N/A,TRUE,"general";"via3",#N/A,TRUE,"general"}</definedName>
    <definedName name="______t66" localSheetId="7" hidden="1">{"TAB1",#N/A,TRUE,"GENERAL";"TAB2",#N/A,TRUE,"GENERAL";"TAB3",#N/A,TRUE,"GENERAL";"TAB4",#N/A,TRUE,"GENERAL";"TAB5",#N/A,TRUE,"GENERAL"}</definedName>
    <definedName name="______t66" hidden="1">{"TAB1",#N/A,TRUE,"GENERAL";"TAB2",#N/A,TRUE,"GENERAL";"TAB3",#N/A,TRUE,"GENERAL";"TAB4",#N/A,TRUE,"GENERAL";"TAB5",#N/A,TRUE,"GENERAL"}</definedName>
    <definedName name="______t7" localSheetId="7" hidden="1">{"via1",#N/A,TRUE,"general";"via2",#N/A,TRUE,"general";"via3",#N/A,TRUE,"general"}</definedName>
    <definedName name="______t7" hidden="1">{"via1",#N/A,TRUE,"general";"via2",#N/A,TRUE,"general";"via3",#N/A,TRUE,"general"}</definedName>
    <definedName name="______t77" localSheetId="7" hidden="1">{"TAB1",#N/A,TRUE,"GENERAL";"TAB2",#N/A,TRUE,"GENERAL";"TAB3",#N/A,TRUE,"GENERAL";"TAB4",#N/A,TRUE,"GENERAL";"TAB5",#N/A,TRUE,"GENERAL"}</definedName>
    <definedName name="______t77" hidden="1">{"TAB1",#N/A,TRUE,"GENERAL";"TAB2",#N/A,TRUE,"GENERAL";"TAB3",#N/A,TRUE,"GENERAL";"TAB4",#N/A,TRUE,"GENERAL";"TAB5",#N/A,TRUE,"GENERAL"}</definedName>
    <definedName name="______t8" localSheetId="7" hidden="1">{"TAB1",#N/A,TRUE,"GENERAL";"TAB2",#N/A,TRUE,"GENERAL";"TAB3",#N/A,TRUE,"GENERAL";"TAB4",#N/A,TRUE,"GENERAL";"TAB5",#N/A,TRUE,"GENERAL"}</definedName>
    <definedName name="______t8" hidden="1">{"TAB1",#N/A,TRUE,"GENERAL";"TAB2",#N/A,TRUE,"GENERAL";"TAB3",#N/A,TRUE,"GENERAL";"TAB4",#N/A,TRUE,"GENERAL";"TAB5",#N/A,TRUE,"GENERAL"}</definedName>
    <definedName name="______t88" localSheetId="7" hidden="1">{"via1",#N/A,TRUE,"general";"via2",#N/A,TRUE,"general";"via3",#N/A,TRUE,"general"}</definedName>
    <definedName name="______t88" hidden="1">{"via1",#N/A,TRUE,"general";"via2",#N/A,TRUE,"general";"via3",#N/A,TRUE,"general"}</definedName>
    <definedName name="______t9" localSheetId="7" hidden="1">{"TAB1",#N/A,TRUE,"GENERAL";"TAB2",#N/A,TRUE,"GENERAL";"TAB3",#N/A,TRUE,"GENERAL";"TAB4",#N/A,TRUE,"GENERAL";"TAB5",#N/A,TRUE,"GENERAL"}</definedName>
    <definedName name="______t9" hidden="1">{"TAB1",#N/A,TRUE,"GENERAL";"TAB2",#N/A,TRUE,"GENERAL";"TAB3",#N/A,TRUE,"GENERAL";"TAB4",#N/A,TRUE,"GENERAL";"TAB5",#N/A,TRUE,"GENERAL"}</definedName>
    <definedName name="______t99" localSheetId="7" hidden="1">{"via1",#N/A,TRUE,"general";"via2",#N/A,TRUE,"general";"via3",#N/A,TRUE,"general"}</definedName>
    <definedName name="______t99" hidden="1">{"via1",#N/A,TRUE,"general";"via2",#N/A,TRUE,"general";"via3",#N/A,TRUE,"general"}</definedName>
    <definedName name="______u4" localSheetId="7" hidden="1">{"TAB1",#N/A,TRUE,"GENERAL";"TAB2",#N/A,TRUE,"GENERAL";"TAB3",#N/A,TRUE,"GENERAL";"TAB4",#N/A,TRUE,"GENERAL";"TAB5",#N/A,TRUE,"GENERAL"}</definedName>
    <definedName name="______u4" hidden="1">{"TAB1",#N/A,TRUE,"GENERAL";"TAB2",#N/A,TRUE,"GENERAL";"TAB3",#N/A,TRUE,"GENERAL";"TAB4",#N/A,TRUE,"GENERAL";"TAB5",#N/A,TRUE,"GENERAL"}</definedName>
    <definedName name="______u5" localSheetId="7" hidden="1">{"TAB1",#N/A,TRUE,"GENERAL";"TAB2",#N/A,TRUE,"GENERAL";"TAB3",#N/A,TRUE,"GENERAL";"TAB4",#N/A,TRUE,"GENERAL";"TAB5",#N/A,TRUE,"GENERAL"}</definedName>
    <definedName name="______u5" hidden="1">{"TAB1",#N/A,TRUE,"GENERAL";"TAB2",#N/A,TRUE,"GENERAL";"TAB3",#N/A,TRUE,"GENERAL";"TAB4",#N/A,TRUE,"GENERAL";"TAB5",#N/A,TRUE,"GENERAL"}</definedName>
    <definedName name="______u6" localSheetId="7" hidden="1">{"TAB1",#N/A,TRUE,"GENERAL";"TAB2",#N/A,TRUE,"GENERAL";"TAB3",#N/A,TRUE,"GENERAL";"TAB4",#N/A,TRUE,"GENERAL";"TAB5",#N/A,TRUE,"GENERAL"}</definedName>
    <definedName name="______u6" hidden="1">{"TAB1",#N/A,TRUE,"GENERAL";"TAB2",#N/A,TRUE,"GENERAL";"TAB3",#N/A,TRUE,"GENERAL";"TAB4",#N/A,TRUE,"GENERAL";"TAB5",#N/A,TRUE,"GENERAL"}</definedName>
    <definedName name="______u7" localSheetId="7" hidden="1">{"via1",#N/A,TRUE,"general";"via2",#N/A,TRUE,"general";"via3",#N/A,TRUE,"general"}</definedName>
    <definedName name="______u7" hidden="1">{"via1",#N/A,TRUE,"general";"via2",#N/A,TRUE,"general";"via3",#N/A,TRUE,"general"}</definedName>
    <definedName name="______u8" localSheetId="7" hidden="1">{"TAB1",#N/A,TRUE,"GENERAL";"TAB2",#N/A,TRUE,"GENERAL";"TAB3",#N/A,TRUE,"GENERAL";"TAB4",#N/A,TRUE,"GENERAL";"TAB5",#N/A,TRUE,"GENERAL"}</definedName>
    <definedName name="______u8" hidden="1">{"TAB1",#N/A,TRUE,"GENERAL";"TAB2",#N/A,TRUE,"GENERAL";"TAB3",#N/A,TRUE,"GENERAL";"TAB4",#N/A,TRUE,"GENERAL";"TAB5",#N/A,TRUE,"GENERAL"}</definedName>
    <definedName name="______u9" localSheetId="7" hidden="1">{"TAB1",#N/A,TRUE,"GENERAL";"TAB2",#N/A,TRUE,"GENERAL";"TAB3",#N/A,TRUE,"GENERAL";"TAB4",#N/A,TRUE,"GENERAL";"TAB5",#N/A,TRUE,"GENERAL"}</definedName>
    <definedName name="______u9" hidden="1">{"TAB1",#N/A,TRUE,"GENERAL";"TAB2",#N/A,TRUE,"GENERAL";"TAB3",#N/A,TRUE,"GENERAL";"TAB4",#N/A,TRUE,"GENERAL";"TAB5",#N/A,TRUE,"GENERAL"}</definedName>
    <definedName name="______ur7" localSheetId="7" hidden="1">{"TAB1",#N/A,TRUE,"GENERAL";"TAB2",#N/A,TRUE,"GENERAL";"TAB3",#N/A,TRUE,"GENERAL";"TAB4",#N/A,TRUE,"GENERAL";"TAB5",#N/A,TRUE,"GENERAL"}</definedName>
    <definedName name="______ur7" hidden="1">{"TAB1",#N/A,TRUE,"GENERAL";"TAB2",#N/A,TRUE,"GENERAL";"TAB3",#N/A,TRUE,"GENERAL";"TAB4",#N/A,TRUE,"GENERAL";"TAB5",#N/A,TRUE,"GENERAL"}</definedName>
    <definedName name="______v1" localSheetId="7">IF(FM!______v8,[2]!Header_Row+FM!______v4,[2]!Header_Row)</definedName>
    <definedName name="______v1">IF([2]!______v8,[2]!Header_Row+[2]!______v4,[2]!Header_Row)</definedName>
    <definedName name="______v2" localSheetId="7" hidden="1">{"via1",#N/A,TRUE,"general";"via2",#N/A,TRUE,"general";"via3",#N/A,TRUE,"general"}</definedName>
    <definedName name="______v2" hidden="1">{"via1",#N/A,TRUE,"general";"via2",#N/A,TRUE,"general";"via3",#N/A,TRUE,"general"}</definedName>
    <definedName name="______v3" localSheetId="7" hidden="1">{"TAB1",#N/A,TRUE,"GENERAL";"TAB2",#N/A,TRUE,"GENERAL";"TAB3",#N/A,TRUE,"GENERAL";"TAB4",#N/A,TRUE,"GENERAL";"TAB5",#N/A,TRUE,"GENERAL"}</definedName>
    <definedName name="______v3" hidden="1">{"TAB1",#N/A,TRUE,"GENERAL";"TAB2",#N/A,TRUE,"GENERAL";"TAB3",#N/A,TRUE,"GENERAL";"TAB4",#N/A,TRUE,"GENERAL";"TAB5",#N/A,TRUE,"GENERAL"}</definedName>
    <definedName name="______v4" localSheetId="7" hidden="1">{"TAB1",#N/A,TRUE,"GENERAL";"TAB2",#N/A,TRUE,"GENERAL";"TAB3",#N/A,TRUE,"GENERAL";"TAB4",#N/A,TRUE,"GENERAL";"TAB5",#N/A,TRUE,"GENERAL"}</definedName>
    <definedName name="______v4" hidden="1">{"TAB1",#N/A,TRUE,"GENERAL";"TAB2",#N/A,TRUE,"GENERAL";"TAB3",#N/A,TRUE,"GENERAL";"TAB4",#N/A,TRUE,"GENERAL";"TAB5",#N/A,TRUE,"GENERAL"}</definedName>
    <definedName name="______v5" localSheetId="7" hidden="1">{"TAB1",#N/A,TRUE,"GENERAL";"TAB2",#N/A,TRUE,"GENERAL";"TAB3",#N/A,TRUE,"GENERAL";"TAB4",#N/A,TRUE,"GENERAL";"TAB5",#N/A,TRUE,"GENERAL"}</definedName>
    <definedName name="______v5" hidden="1">{"TAB1",#N/A,TRUE,"GENERAL";"TAB2",#N/A,TRUE,"GENERAL";"TAB3",#N/A,TRUE,"GENERAL";"TAB4",#N/A,TRUE,"GENERAL";"TAB5",#N/A,TRUE,"GENERAL"}</definedName>
    <definedName name="______v6" localSheetId="7" hidden="1">{"TAB1",#N/A,TRUE,"GENERAL";"TAB2",#N/A,TRUE,"GENERAL";"TAB3",#N/A,TRUE,"GENERAL";"TAB4",#N/A,TRUE,"GENERAL";"TAB5",#N/A,TRUE,"GENERAL"}</definedName>
    <definedName name="______v6" hidden="1">{"TAB1",#N/A,TRUE,"GENERAL";"TAB2",#N/A,TRUE,"GENERAL";"TAB3",#N/A,TRUE,"GENERAL";"TAB4",#N/A,TRUE,"GENERAL";"TAB5",#N/A,TRUE,"GENERAL"}</definedName>
    <definedName name="______v7" localSheetId="7" hidden="1">{"via1",#N/A,TRUE,"general";"via2",#N/A,TRUE,"general";"via3",#N/A,TRUE,"general"}</definedName>
    <definedName name="______v7" hidden="1">{"via1",#N/A,TRUE,"general";"via2",#N/A,TRUE,"general";"via3",#N/A,TRUE,"general"}</definedName>
    <definedName name="______v8" localSheetId="7" hidden="1">{"TAB1",#N/A,TRUE,"GENERAL";"TAB2",#N/A,TRUE,"GENERAL";"TAB3",#N/A,TRUE,"GENERAL";"TAB4",#N/A,TRUE,"GENERAL";"TAB5",#N/A,TRUE,"GENERAL"}</definedName>
    <definedName name="______v8" hidden="1">{"TAB1",#N/A,TRUE,"GENERAL";"TAB2",#N/A,TRUE,"GENERAL";"TAB3",#N/A,TRUE,"GENERAL";"TAB4",#N/A,TRUE,"GENERAL";"TAB5",#N/A,TRUE,"GENERAL"}</definedName>
    <definedName name="______v9" localSheetId="7" hidden="1">{"TAB1",#N/A,TRUE,"GENERAL";"TAB2",#N/A,TRUE,"GENERAL";"TAB3",#N/A,TRUE,"GENERAL";"TAB4",#N/A,TRUE,"GENERAL";"TAB5",#N/A,TRUE,"GENERAL"}</definedName>
    <definedName name="______v9" hidden="1">{"TAB1",#N/A,TRUE,"GENERAL";"TAB2",#N/A,TRUE,"GENERAL";"TAB3",#N/A,TRUE,"GENERAL";"TAB4",#N/A,TRUE,"GENERAL";"TAB5",#N/A,TRUE,"GENERAL"}</definedName>
    <definedName name="______vfv4" localSheetId="7" hidden="1">{"via1",#N/A,TRUE,"general";"via2",#N/A,TRUE,"general";"via3",#N/A,TRUE,"general"}</definedName>
    <definedName name="______vfv4" hidden="1">{"via1",#N/A,TRUE,"general";"via2",#N/A,TRUE,"general";"via3",#N/A,TRUE,"general"}</definedName>
    <definedName name="______w1" localSheetId="7">IF(______w7,[2]!Header_Row+______w3,[2]!Header_Row)</definedName>
    <definedName name="______w1">IF(______w7,[2]!Header_Row+______w3,[2]!Header_Row)</definedName>
    <definedName name="______w2" localSheetId="7">IF(______w7,[2]!Header_Row+______w3,[2]!Header_Row)</definedName>
    <definedName name="______w2">IF(______w7,[2]!Header_Row+______w3,[2]!Header_Row)</definedName>
    <definedName name="______w3">#N/A</definedName>
    <definedName name="______w4">#N/A</definedName>
    <definedName name="______w5">#N/A</definedName>
    <definedName name="______w6" localSheetId="7">Scheduled_Payment+Extra_Payment</definedName>
    <definedName name="______w6">Scheduled_Payment+Extra_Payment</definedName>
    <definedName name="______w7">#N/A</definedName>
    <definedName name="______x1" localSheetId="7" hidden="1">{"TAB1",#N/A,TRUE,"GENERAL";"TAB2",#N/A,TRUE,"GENERAL";"TAB3",#N/A,TRUE,"GENERAL";"TAB4",#N/A,TRUE,"GENERAL";"TAB5",#N/A,TRUE,"GENERAL"}</definedName>
    <definedName name="______x1" hidden="1">{"TAB1",#N/A,TRUE,"GENERAL";"TAB2",#N/A,TRUE,"GENERAL";"TAB3",#N/A,TRUE,"GENERAL";"TAB4",#N/A,TRUE,"GENERAL";"TAB5",#N/A,TRUE,"GENERAL"}</definedName>
    <definedName name="______x2" localSheetId="7" hidden="1">{"via1",#N/A,TRUE,"general";"via2",#N/A,TRUE,"general";"via3",#N/A,TRUE,"general"}</definedName>
    <definedName name="______x2" hidden="1">{"via1",#N/A,TRUE,"general";"via2",#N/A,TRUE,"general";"via3",#N/A,TRUE,"general"}</definedName>
    <definedName name="______x3" localSheetId="7" hidden="1">{"via1",#N/A,TRUE,"general";"via2",#N/A,TRUE,"general";"via3",#N/A,TRUE,"general"}</definedName>
    <definedName name="______x3" hidden="1">{"via1",#N/A,TRUE,"general";"via2",#N/A,TRUE,"general";"via3",#N/A,TRUE,"general"}</definedName>
    <definedName name="______x4" localSheetId="7" hidden="1">{"via1",#N/A,TRUE,"general";"via2",#N/A,TRUE,"general";"via3",#N/A,TRUE,"general"}</definedName>
    <definedName name="______x4" hidden="1">{"via1",#N/A,TRUE,"general";"via2",#N/A,TRUE,"general";"via3",#N/A,TRUE,"general"}</definedName>
    <definedName name="______x5" localSheetId="7" hidden="1">{"TAB1",#N/A,TRUE,"GENERAL";"TAB2",#N/A,TRUE,"GENERAL";"TAB3",#N/A,TRUE,"GENERAL";"TAB4",#N/A,TRUE,"GENERAL";"TAB5",#N/A,TRUE,"GENERAL"}</definedName>
    <definedName name="______x5" hidden="1">{"TAB1",#N/A,TRUE,"GENERAL";"TAB2",#N/A,TRUE,"GENERAL";"TAB3",#N/A,TRUE,"GENERAL";"TAB4",#N/A,TRUE,"GENERAL";"TAB5",#N/A,TRUE,"GENERAL"}</definedName>
    <definedName name="______x6" localSheetId="7" hidden="1">{"TAB1",#N/A,TRUE,"GENERAL";"TAB2",#N/A,TRUE,"GENERAL";"TAB3",#N/A,TRUE,"GENERAL";"TAB4",#N/A,TRUE,"GENERAL";"TAB5",#N/A,TRUE,"GENERAL"}</definedName>
    <definedName name="______x6" hidden="1">{"TAB1",#N/A,TRUE,"GENERAL";"TAB2",#N/A,TRUE,"GENERAL";"TAB3",#N/A,TRUE,"GENERAL";"TAB4",#N/A,TRUE,"GENERAL";"TAB5",#N/A,TRUE,"GENERAL"}</definedName>
    <definedName name="______x7" localSheetId="7" hidden="1">{"TAB1",#N/A,TRUE,"GENERAL";"TAB2",#N/A,TRUE,"GENERAL";"TAB3",#N/A,TRUE,"GENERAL";"TAB4",#N/A,TRUE,"GENERAL";"TAB5",#N/A,TRUE,"GENERAL"}</definedName>
    <definedName name="______x7" hidden="1">{"TAB1",#N/A,TRUE,"GENERAL";"TAB2",#N/A,TRUE,"GENERAL";"TAB3",#N/A,TRUE,"GENERAL";"TAB4",#N/A,TRUE,"GENERAL";"TAB5",#N/A,TRUE,"GENERAL"}</definedName>
    <definedName name="______x8" localSheetId="7" hidden="1">{"via1",#N/A,TRUE,"general";"via2",#N/A,TRUE,"general";"via3",#N/A,TRUE,"general"}</definedName>
    <definedName name="______x8" hidden="1">{"via1",#N/A,TRUE,"general";"via2",#N/A,TRUE,"general";"via3",#N/A,TRUE,"general"}</definedName>
    <definedName name="______x9" localSheetId="7" hidden="1">{"TAB1",#N/A,TRUE,"GENERAL";"TAB2",#N/A,TRUE,"GENERAL";"TAB3",#N/A,TRUE,"GENERAL";"TAB4",#N/A,TRUE,"GENERAL";"TAB5",#N/A,TRUE,"GENERAL"}</definedName>
    <definedName name="______x9" hidden="1">{"TAB1",#N/A,TRUE,"GENERAL";"TAB2",#N/A,TRUE,"GENERAL";"TAB3",#N/A,TRUE,"GENERAL";"TAB4",#N/A,TRUE,"GENERAL";"TAB5",#N/A,TRUE,"GENERAL"}</definedName>
    <definedName name="______y2" localSheetId="7" hidden="1">{"TAB1",#N/A,TRUE,"GENERAL";"TAB2",#N/A,TRUE,"GENERAL";"TAB3",#N/A,TRUE,"GENERAL";"TAB4",#N/A,TRUE,"GENERAL";"TAB5",#N/A,TRUE,"GENERAL"}</definedName>
    <definedName name="______y2" hidden="1">{"TAB1",#N/A,TRUE,"GENERAL";"TAB2",#N/A,TRUE,"GENERAL";"TAB3",#N/A,TRUE,"GENERAL";"TAB4",#N/A,TRUE,"GENERAL";"TAB5",#N/A,TRUE,"GENERAL"}</definedName>
    <definedName name="______y3" localSheetId="7" hidden="1">{"via1",#N/A,TRUE,"general";"via2",#N/A,TRUE,"general";"via3",#N/A,TRUE,"general"}</definedName>
    <definedName name="______y3" hidden="1">{"via1",#N/A,TRUE,"general";"via2",#N/A,TRUE,"general";"via3",#N/A,TRUE,"general"}</definedName>
    <definedName name="______y4" localSheetId="7" hidden="1">{"via1",#N/A,TRUE,"general";"via2",#N/A,TRUE,"general";"via3",#N/A,TRUE,"general"}</definedName>
    <definedName name="______y4" hidden="1">{"via1",#N/A,TRUE,"general";"via2",#N/A,TRUE,"general";"via3",#N/A,TRUE,"general"}</definedName>
    <definedName name="______y5" localSheetId="7" hidden="1">{"TAB1",#N/A,TRUE,"GENERAL";"TAB2",#N/A,TRUE,"GENERAL";"TAB3",#N/A,TRUE,"GENERAL";"TAB4",#N/A,TRUE,"GENERAL";"TAB5",#N/A,TRUE,"GENERAL"}</definedName>
    <definedName name="______y5" hidden="1">{"TAB1",#N/A,TRUE,"GENERAL";"TAB2",#N/A,TRUE,"GENERAL";"TAB3",#N/A,TRUE,"GENERAL";"TAB4",#N/A,TRUE,"GENERAL";"TAB5",#N/A,TRUE,"GENERAL"}</definedName>
    <definedName name="______y6" localSheetId="7" hidden="1">{"via1",#N/A,TRUE,"general";"via2",#N/A,TRUE,"general";"via3",#N/A,TRUE,"general"}</definedName>
    <definedName name="______y6" hidden="1">{"via1",#N/A,TRUE,"general";"via2",#N/A,TRUE,"general";"via3",#N/A,TRUE,"general"}</definedName>
    <definedName name="______y7" localSheetId="7" hidden="1">{"via1",#N/A,TRUE,"general";"via2",#N/A,TRUE,"general";"via3",#N/A,TRUE,"general"}</definedName>
    <definedName name="______y7" hidden="1">{"via1",#N/A,TRUE,"general";"via2",#N/A,TRUE,"general";"via3",#N/A,TRUE,"general"}</definedName>
    <definedName name="______y8" localSheetId="7" hidden="1">{"via1",#N/A,TRUE,"general";"via2",#N/A,TRUE,"general";"via3",#N/A,TRUE,"general"}</definedName>
    <definedName name="______y8" hidden="1">{"via1",#N/A,TRUE,"general";"via2",#N/A,TRUE,"general";"via3",#N/A,TRUE,"general"}</definedName>
    <definedName name="______y9" localSheetId="7" hidden="1">{"TAB1",#N/A,TRUE,"GENERAL";"TAB2",#N/A,TRUE,"GENERAL";"TAB3",#N/A,TRUE,"GENERAL";"TAB4",#N/A,TRUE,"GENERAL";"TAB5",#N/A,TRUE,"GENERAL"}</definedName>
    <definedName name="______y9" hidden="1">{"TAB1",#N/A,TRUE,"GENERAL";"TAB2",#N/A,TRUE,"GENERAL";"TAB3",#N/A,TRUE,"GENERAL";"TAB4",#N/A,TRUE,"GENERAL";"TAB5",#N/A,TRUE,"GENERAL"}</definedName>
    <definedName name="______z1" localSheetId="7" hidden="1">{"TAB1",#N/A,TRUE,"GENERAL";"TAB2",#N/A,TRUE,"GENERAL";"TAB3",#N/A,TRUE,"GENERAL";"TAB4",#N/A,TRUE,"GENERAL";"TAB5",#N/A,TRUE,"GENERAL"}</definedName>
    <definedName name="______z1" hidden="1">{"TAB1",#N/A,TRUE,"GENERAL";"TAB2",#N/A,TRUE,"GENERAL";"TAB3",#N/A,TRUE,"GENERAL";"TAB4",#N/A,TRUE,"GENERAL";"TAB5",#N/A,TRUE,"GENERAL"}</definedName>
    <definedName name="______z2" localSheetId="7" hidden="1">{"via1",#N/A,TRUE,"general";"via2",#N/A,TRUE,"general";"via3",#N/A,TRUE,"general"}</definedName>
    <definedName name="______z2" hidden="1">{"via1",#N/A,TRUE,"general";"via2",#N/A,TRUE,"general";"via3",#N/A,TRUE,"general"}</definedName>
    <definedName name="______z3" localSheetId="7" hidden="1">{"via1",#N/A,TRUE,"general";"via2",#N/A,TRUE,"general";"via3",#N/A,TRUE,"general"}</definedName>
    <definedName name="______z3" hidden="1">{"via1",#N/A,TRUE,"general";"via2",#N/A,TRUE,"general";"via3",#N/A,TRUE,"general"}</definedName>
    <definedName name="______z4" localSheetId="7" hidden="1">{"TAB1",#N/A,TRUE,"GENERAL";"TAB2",#N/A,TRUE,"GENERAL";"TAB3",#N/A,TRUE,"GENERAL";"TAB4",#N/A,TRUE,"GENERAL";"TAB5",#N/A,TRUE,"GENERAL"}</definedName>
    <definedName name="______z4" hidden="1">{"TAB1",#N/A,TRUE,"GENERAL";"TAB2",#N/A,TRUE,"GENERAL";"TAB3",#N/A,TRUE,"GENERAL";"TAB4",#N/A,TRUE,"GENERAL";"TAB5",#N/A,TRUE,"GENERAL"}</definedName>
    <definedName name="______z5" localSheetId="7" hidden="1">{"via1",#N/A,TRUE,"general";"via2",#N/A,TRUE,"general";"via3",#N/A,TRUE,"general"}</definedName>
    <definedName name="______z5" hidden="1">{"via1",#N/A,TRUE,"general";"via2",#N/A,TRUE,"general";"via3",#N/A,TRUE,"general"}</definedName>
    <definedName name="______z6" localSheetId="7"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7"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7"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7" hidden="1">{"via1",#N/A,TRUE,"general";"via2",#N/A,TRUE,"general";"via3",#N/A,TRUE,"general"}</definedName>
    <definedName name="_____a4" hidden="1">{"via1",#N/A,TRUE,"general";"via2",#N/A,TRUE,"general";"via3",#N/A,TRUE,"general"}</definedName>
    <definedName name="_____a5" localSheetId="7" hidden="1">{"TAB1",#N/A,TRUE,"GENERAL";"TAB2",#N/A,TRUE,"GENERAL";"TAB3",#N/A,TRUE,"GENERAL";"TAB4",#N/A,TRUE,"GENERAL";"TAB5",#N/A,TRUE,"GENERAL"}</definedName>
    <definedName name="_____a5" hidden="1">{"TAB1",#N/A,TRUE,"GENERAL";"TAB2",#N/A,TRUE,"GENERAL";"TAB3",#N/A,TRUE,"GENERAL";"TAB4",#N/A,TRUE,"GENERAL";"TAB5",#N/A,TRUE,"GENERAL"}</definedName>
    <definedName name="_____a6" localSheetId="7" hidden="1">{"TAB1",#N/A,TRUE,"GENERAL";"TAB2",#N/A,TRUE,"GENERAL";"TAB3",#N/A,TRUE,"GENERAL";"TAB4",#N/A,TRUE,"GENERAL";"TAB5",#N/A,TRUE,"GENERAL"}</definedName>
    <definedName name="_____a6" hidden="1">{"TAB1",#N/A,TRUE,"GENERAL";"TAB2",#N/A,TRUE,"GENERAL";"TAB3",#N/A,TRUE,"GENERAL";"TAB4",#N/A,TRUE,"GENERAL";"TAB5",#N/A,TRUE,"GENERAL"}</definedName>
    <definedName name="_____adi1">[5]Datos!$B$2</definedName>
    <definedName name="_____adi2">[5]Datos!$B$3</definedName>
    <definedName name="_____AFC1">[3]INV!$A$25:$D$28</definedName>
    <definedName name="_____AFC3">[3]INV!$F$25:$I$28</definedName>
    <definedName name="_____AFC5">[3]INV!$K$25:$N$28</definedName>
    <definedName name="_____APU221" localSheetId="5">#N/A</definedName>
    <definedName name="_____APU221">#REF!</definedName>
    <definedName name="_____APU465" localSheetId="5">#N/A</definedName>
    <definedName name="_____APU465">[4]!absc</definedName>
    <definedName name="_____b2" localSheetId="7" hidden="1">{"TAB1",#N/A,TRUE,"GENERAL";"TAB2",#N/A,TRUE,"GENERAL";"TAB3",#N/A,TRUE,"GENERAL";"TAB4",#N/A,TRUE,"GENERAL";"TAB5",#N/A,TRUE,"GENERAL"}</definedName>
    <definedName name="_____b2" hidden="1">{"TAB1",#N/A,TRUE,"GENERAL";"TAB2",#N/A,TRUE,"GENERAL";"TAB3",#N/A,TRUE,"GENERAL";"TAB4",#N/A,TRUE,"GENERAL";"TAB5",#N/A,TRUE,"GENERAL"}</definedName>
    <definedName name="_____b3" localSheetId="7" hidden="1">{"TAB1",#N/A,TRUE,"GENERAL";"TAB2",#N/A,TRUE,"GENERAL";"TAB3",#N/A,TRUE,"GENERAL";"TAB4",#N/A,TRUE,"GENERAL";"TAB5",#N/A,TRUE,"GENERAL"}</definedName>
    <definedName name="_____b3" hidden="1">{"TAB1",#N/A,TRUE,"GENERAL";"TAB2",#N/A,TRUE,"GENERAL";"TAB3",#N/A,TRUE,"GENERAL";"TAB4",#N/A,TRUE,"GENERAL";"TAB5",#N/A,TRUE,"GENERAL"}</definedName>
    <definedName name="_____b4" localSheetId="7" hidden="1">{"TAB1",#N/A,TRUE,"GENERAL";"TAB2",#N/A,TRUE,"GENERAL";"TAB3",#N/A,TRUE,"GENERAL";"TAB4",#N/A,TRUE,"GENERAL";"TAB5",#N/A,TRUE,"GENERAL"}</definedName>
    <definedName name="_____b4" hidden="1">{"TAB1",#N/A,TRUE,"GENERAL";"TAB2",#N/A,TRUE,"GENERAL";"TAB3",#N/A,TRUE,"GENERAL";"TAB4",#N/A,TRUE,"GENERAL";"TAB5",#N/A,TRUE,"GENERAL"}</definedName>
    <definedName name="_____b5" localSheetId="7" hidden="1">{"TAB1",#N/A,TRUE,"GENERAL";"TAB2",#N/A,TRUE,"GENERAL";"TAB3",#N/A,TRUE,"GENERAL";"TAB4",#N/A,TRUE,"GENERAL";"TAB5",#N/A,TRUE,"GENERAL"}</definedName>
    <definedName name="_____b5" hidden="1">{"TAB1",#N/A,TRUE,"GENERAL";"TAB2",#N/A,TRUE,"GENERAL";"TAB3",#N/A,TRUE,"GENERAL";"TAB4",#N/A,TRUE,"GENERAL";"TAB5",#N/A,TRUE,"GENERAL"}</definedName>
    <definedName name="_____b6" localSheetId="7" hidden="1">{"TAB1",#N/A,TRUE,"GENERAL";"TAB2",#N/A,TRUE,"GENERAL";"TAB3",#N/A,TRUE,"GENERAL";"TAB4",#N/A,TRUE,"GENERAL";"TAB5",#N/A,TRUE,"GENERAL"}</definedName>
    <definedName name="_____b6" hidden="1">{"TAB1",#N/A,TRUE,"GENERAL";"TAB2",#N/A,TRUE,"GENERAL";"TAB3",#N/A,TRUE,"GENERAL";"TAB4",#N/A,TRUE,"GENERAL";"TAB5",#N/A,TRUE,"GENERAL"}</definedName>
    <definedName name="_____b7" localSheetId="7" hidden="1">{"via1",#N/A,TRUE,"general";"via2",#N/A,TRUE,"general";"via3",#N/A,TRUE,"general"}</definedName>
    <definedName name="_____b7" hidden="1">{"via1",#N/A,TRUE,"general";"via2",#N/A,TRUE,"general";"via3",#N/A,TRUE,"general"}</definedName>
    <definedName name="_____b8" localSheetId="7" hidden="1">{"via1",#N/A,TRUE,"general";"via2",#N/A,TRUE,"general";"via3",#N/A,TRUE,"general"}</definedName>
    <definedName name="_____b8" hidden="1">{"via1",#N/A,TRUE,"general";"via2",#N/A,TRUE,"general";"via3",#N/A,TRUE,"general"}</definedName>
    <definedName name="_____bb9" localSheetId="7" hidden="1">{"TAB1",#N/A,TRUE,"GENERAL";"TAB2",#N/A,TRUE,"GENERAL";"TAB3",#N/A,TRUE,"GENERAL";"TAB4",#N/A,TRUE,"GENERAL";"TAB5",#N/A,TRUE,"GENERAL"}</definedName>
    <definedName name="_____bb9" hidden="1">{"TAB1",#N/A,TRUE,"GENERAL";"TAB2",#N/A,TRUE,"GENERAL";"TAB3",#N/A,TRUE,"GENERAL";"TAB4",#N/A,TRUE,"GENERAL";"TAB5",#N/A,TRUE,"GENERAL"}</definedName>
    <definedName name="_____bgb5" localSheetId="7"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localSheetId="7" hidden="1">{"TAB1",#N/A,TRUE,"GENERAL";"TAB2",#N/A,TRUE,"GENERAL";"TAB3",#N/A,TRUE,"GENERAL";"TAB4",#N/A,TRUE,"GENERAL";"TAB5",#N/A,TRUE,"GENERAL"}</definedName>
    <definedName name="_____g2" hidden="1">{"TAB1",#N/A,TRUE,"GENERAL";"TAB2",#N/A,TRUE,"GENERAL";"TAB3",#N/A,TRUE,"GENERAL";"TAB4",#N/A,TRUE,"GENERAL";"TAB5",#N/A,TRUE,"GENERAL"}</definedName>
    <definedName name="_____g3" localSheetId="7" hidden="1">{"via1",#N/A,TRUE,"general";"via2",#N/A,TRUE,"general";"via3",#N/A,TRUE,"general"}</definedName>
    <definedName name="_____g3" hidden="1">{"via1",#N/A,TRUE,"general";"via2",#N/A,TRUE,"general";"via3",#N/A,TRUE,"general"}</definedName>
    <definedName name="_____g4" localSheetId="7" hidden="1">{"via1",#N/A,TRUE,"general";"via2",#N/A,TRUE,"general";"via3",#N/A,TRUE,"general"}</definedName>
    <definedName name="_____g4" hidden="1">{"via1",#N/A,TRUE,"general";"via2",#N/A,TRUE,"general";"via3",#N/A,TRUE,"general"}</definedName>
    <definedName name="_____g5" localSheetId="7" hidden="1">{"via1",#N/A,TRUE,"general";"via2",#N/A,TRUE,"general";"via3",#N/A,TRUE,"general"}</definedName>
    <definedName name="_____g5" hidden="1">{"via1",#N/A,TRUE,"general";"via2",#N/A,TRUE,"general";"via3",#N/A,TRUE,"general"}</definedName>
    <definedName name="_____g6" localSheetId="7" hidden="1">{"via1",#N/A,TRUE,"general";"via2",#N/A,TRUE,"general";"via3",#N/A,TRUE,"general"}</definedName>
    <definedName name="_____g6" hidden="1">{"via1",#N/A,TRUE,"general";"via2",#N/A,TRUE,"general";"via3",#N/A,TRUE,"general"}</definedName>
    <definedName name="_____g7" localSheetId="7" hidden="1">{"TAB1",#N/A,TRUE,"GENERAL";"TAB2",#N/A,TRUE,"GENERAL";"TAB3",#N/A,TRUE,"GENERAL";"TAB4",#N/A,TRUE,"GENERAL";"TAB5",#N/A,TRUE,"GENERAL"}</definedName>
    <definedName name="_____g7" hidden="1">{"TAB1",#N/A,TRUE,"GENERAL";"TAB2",#N/A,TRUE,"GENERAL";"TAB3",#N/A,TRUE,"GENERAL";"TAB4",#N/A,TRUE,"GENERAL";"TAB5",#N/A,TRUE,"GENERAL"}</definedName>
    <definedName name="_____GR1" localSheetId="7" hidden="1">{"TAB1",#N/A,TRUE,"GENERAL";"TAB2",#N/A,TRUE,"GENERAL";"TAB3",#N/A,TRUE,"GENERAL";"TAB4",#N/A,TRUE,"GENERAL";"TAB5",#N/A,TRUE,"GENERAL"}</definedName>
    <definedName name="_____GR1" hidden="1">{"TAB1",#N/A,TRUE,"GENERAL";"TAB2",#N/A,TRUE,"GENERAL";"TAB3",#N/A,TRUE,"GENERAL";"TAB4",#N/A,TRUE,"GENERAL";"TAB5",#N/A,TRUE,"GENERAL"}</definedName>
    <definedName name="_____gtr4" localSheetId="7" hidden="1">{"via1",#N/A,TRUE,"general";"via2",#N/A,TRUE,"general";"via3",#N/A,TRUE,"general"}</definedName>
    <definedName name="_____gtr4" hidden="1">{"via1",#N/A,TRUE,"general";"via2",#N/A,TRUE,"general";"via3",#N/A,TRUE,"general"}</definedName>
    <definedName name="_____h2" localSheetId="7" hidden="1">{"via1",#N/A,TRUE,"general";"via2",#N/A,TRUE,"general";"via3",#N/A,TRUE,"general"}</definedName>
    <definedName name="_____h2" hidden="1">{"via1",#N/A,TRUE,"general";"via2",#N/A,TRUE,"general";"via3",#N/A,TRUE,"general"}</definedName>
    <definedName name="_____h3" localSheetId="7" hidden="1">{"via1",#N/A,TRUE,"general";"via2",#N/A,TRUE,"general";"via3",#N/A,TRUE,"general"}</definedName>
    <definedName name="_____h3" hidden="1">{"via1",#N/A,TRUE,"general";"via2",#N/A,TRUE,"general";"via3",#N/A,TRUE,"general"}</definedName>
    <definedName name="_____h4" localSheetId="7" hidden="1">{"TAB1",#N/A,TRUE,"GENERAL";"TAB2",#N/A,TRUE,"GENERAL";"TAB3",#N/A,TRUE,"GENERAL";"TAB4",#N/A,TRUE,"GENERAL";"TAB5",#N/A,TRUE,"GENERAL"}</definedName>
    <definedName name="_____h4" hidden="1">{"TAB1",#N/A,TRUE,"GENERAL";"TAB2",#N/A,TRUE,"GENERAL";"TAB3",#N/A,TRUE,"GENERAL";"TAB4",#N/A,TRUE,"GENERAL";"TAB5",#N/A,TRUE,"GENERAL"}</definedName>
    <definedName name="_____h5" localSheetId="7" hidden="1">{"TAB1",#N/A,TRUE,"GENERAL";"TAB2",#N/A,TRUE,"GENERAL";"TAB3",#N/A,TRUE,"GENERAL";"TAB4",#N/A,TRUE,"GENERAL";"TAB5",#N/A,TRUE,"GENERAL"}</definedName>
    <definedName name="_____h5" hidden="1">{"TAB1",#N/A,TRUE,"GENERAL";"TAB2",#N/A,TRUE,"GENERAL";"TAB3",#N/A,TRUE,"GENERAL";"TAB4",#N/A,TRUE,"GENERAL";"TAB5",#N/A,TRUE,"GENERAL"}</definedName>
    <definedName name="_____h6" localSheetId="7" hidden="1">{"via1",#N/A,TRUE,"general";"via2",#N/A,TRUE,"general";"via3",#N/A,TRUE,"general"}</definedName>
    <definedName name="_____h6" hidden="1">{"via1",#N/A,TRUE,"general";"via2",#N/A,TRUE,"general";"via3",#N/A,TRUE,"general"}</definedName>
    <definedName name="_____h7" localSheetId="7" hidden="1">{"TAB1",#N/A,TRUE,"GENERAL";"TAB2",#N/A,TRUE,"GENERAL";"TAB3",#N/A,TRUE,"GENERAL";"TAB4",#N/A,TRUE,"GENERAL";"TAB5",#N/A,TRUE,"GENERAL"}</definedName>
    <definedName name="_____h7" hidden="1">{"TAB1",#N/A,TRUE,"GENERAL";"TAB2",#N/A,TRUE,"GENERAL";"TAB3",#N/A,TRUE,"GENERAL";"TAB4",#N/A,TRUE,"GENERAL";"TAB5",#N/A,TRUE,"GENERAL"}</definedName>
    <definedName name="_____h8" localSheetId="7" hidden="1">{"via1",#N/A,TRUE,"general";"via2",#N/A,TRUE,"general";"via3",#N/A,TRUE,"general"}</definedName>
    <definedName name="_____h8" hidden="1">{"via1",#N/A,TRUE,"general";"via2",#N/A,TRUE,"general";"via3",#N/A,TRUE,"general"}</definedName>
    <definedName name="_____hfh7" localSheetId="7" hidden="1">{"via1",#N/A,TRUE,"general";"via2",#N/A,TRUE,"general";"via3",#N/A,TRUE,"general"}</definedName>
    <definedName name="_____hfh7" hidden="1">{"via1",#N/A,TRUE,"general";"via2",#N/A,TRUE,"general";"via3",#N/A,TRUE,"general"}</definedName>
    <definedName name="_____i1">#REF!</definedName>
    <definedName name="_____i4" localSheetId="7" hidden="1">{"via1",#N/A,TRUE,"general";"via2",#N/A,TRUE,"general";"via3",#N/A,TRUE,"general"}</definedName>
    <definedName name="_____i4" hidden="1">{"via1",#N/A,TRUE,"general";"via2",#N/A,TRUE,"general";"via3",#N/A,TRUE,"general"}</definedName>
    <definedName name="_____i5" localSheetId="7" hidden="1">{"TAB1",#N/A,TRUE,"GENERAL";"TAB2",#N/A,TRUE,"GENERAL";"TAB3",#N/A,TRUE,"GENERAL";"TAB4",#N/A,TRUE,"GENERAL";"TAB5",#N/A,TRUE,"GENERAL"}</definedName>
    <definedName name="_____i5" hidden="1">{"TAB1",#N/A,TRUE,"GENERAL";"TAB2",#N/A,TRUE,"GENERAL";"TAB3",#N/A,TRUE,"GENERAL";"TAB4",#N/A,TRUE,"GENERAL";"TAB5",#N/A,TRUE,"GENERAL"}</definedName>
    <definedName name="_____i6" localSheetId="7" hidden="1">{"TAB1",#N/A,TRUE,"GENERAL";"TAB2",#N/A,TRUE,"GENERAL";"TAB3",#N/A,TRUE,"GENERAL";"TAB4",#N/A,TRUE,"GENERAL";"TAB5",#N/A,TRUE,"GENERAL"}</definedName>
    <definedName name="_____i6" hidden="1">{"TAB1",#N/A,TRUE,"GENERAL";"TAB2",#N/A,TRUE,"GENERAL";"TAB3",#N/A,TRUE,"GENERAL";"TAB4",#N/A,TRUE,"GENERAL";"TAB5",#N/A,TRUE,"GENERAL"}</definedName>
    <definedName name="_____i7" localSheetId="7" hidden="1">{"via1",#N/A,TRUE,"general";"via2",#N/A,TRUE,"general";"via3",#N/A,TRUE,"general"}</definedName>
    <definedName name="_____i7" hidden="1">{"via1",#N/A,TRUE,"general";"via2",#N/A,TRUE,"general";"via3",#N/A,TRUE,"general"}</definedName>
    <definedName name="_____i77" localSheetId="7" hidden="1">{"TAB1",#N/A,TRUE,"GENERAL";"TAB2",#N/A,TRUE,"GENERAL";"TAB3",#N/A,TRUE,"GENERAL";"TAB4",#N/A,TRUE,"GENERAL";"TAB5",#N/A,TRUE,"GENERAL"}</definedName>
    <definedName name="_____i77" hidden="1">{"TAB1",#N/A,TRUE,"GENERAL";"TAB2",#N/A,TRUE,"GENERAL";"TAB3",#N/A,TRUE,"GENERAL";"TAB4",#N/A,TRUE,"GENERAL";"TAB5",#N/A,TRUE,"GENERAL"}</definedName>
    <definedName name="_____i8" localSheetId="7" hidden="1">{"via1",#N/A,TRUE,"general";"via2",#N/A,TRUE,"general";"via3",#N/A,TRUE,"general"}</definedName>
    <definedName name="_____i8" hidden="1">{"via1",#N/A,TRUE,"general";"via2",#N/A,TRUE,"general";"via3",#N/A,TRUE,"general"}</definedName>
    <definedName name="_____i9" localSheetId="7" hidden="1">{"TAB1",#N/A,TRUE,"GENERAL";"TAB2",#N/A,TRUE,"GENERAL";"TAB3",#N/A,TRUE,"GENERAL";"TAB4",#N/A,TRUE,"GENERAL";"TAB5",#N/A,TRUE,"GENERAL"}</definedName>
    <definedName name="_____i9" hidden="1">{"TAB1",#N/A,TRUE,"GENERAL";"TAB2",#N/A,TRUE,"GENERAL";"TAB3",#N/A,TRUE,"GENERAL";"TAB4",#N/A,TRUE,"GENERAL";"TAB5",#N/A,TRUE,"GENERAL"}</definedName>
    <definedName name="_____IPC2002">#REF!</definedName>
    <definedName name="_____k3" localSheetId="7" hidden="1">{"TAB1",#N/A,TRUE,"GENERAL";"TAB2",#N/A,TRUE,"GENERAL";"TAB3",#N/A,TRUE,"GENERAL";"TAB4",#N/A,TRUE,"GENERAL";"TAB5",#N/A,TRUE,"GENERAL"}</definedName>
    <definedName name="_____k3" hidden="1">{"TAB1",#N/A,TRUE,"GENERAL";"TAB2",#N/A,TRUE,"GENERAL";"TAB3",#N/A,TRUE,"GENERAL";"TAB4",#N/A,TRUE,"GENERAL";"TAB5",#N/A,TRUE,"GENERAL"}</definedName>
    <definedName name="_____k4" localSheetId="7" hidden="1">{"via1",#N/A,TRUE,"general";"via2",#N/A,TRUE,"general";"via3",#N/A,TRUE,"general"}</definedName>
    <definedName name="_____k4" hidden="1">{"via1",#N/A,TRUE,"general";"via2",#N/A,TRUE,"general";"via3",#N/A,TRUE,"general"}</definedName>
    <definedName name="_____k5" localSheetId="7" hidden="1">{"via1",#N/A,TRUE,"general";"via2",#N/A,TRUE,"general";"via3",#N/A,TRUE,"general"}</definedName>
    <definedName name="_____k5" hidden="1">{"via1",#N/A,TRUE,"general";"via2",#N/A,TRUE,"general";"via3",#N/A,TRUE,"general"}</definedName>
    <definedName name="_____k6" localSheetId="7" hidden="1">{"TAB1",#N/A,TRUE,"GENERAL";"TAB2",#N/A,TRUE,"GENERAL";"TAB3",#N/A,TRUE,"GENERAL";"TAB4",#N/A,TRUE,"GENERAL";"TAB5",#N/A,TRUE,"GENERAL"}</definedName>
    <definedName name="_____k6" hidden="1">{"TAB1",#N/A,TRUE,"GENERAL";"TAB2",#N/A,TRUE,"GENERAL";"TAB3",#N/A,TRUE,"GENERAL";"TAB4",#N/A,TRUE,"GENERAL";"TAB5",#N/A,TRUE,"GENERAL"}</definedName>
    <definedName name="_____k7" localSheetId="7" hidden="1">{"via1",#N/A,TRUE,"general";"via2",#N/A,TRUE,"general";"via3",#N/A,TRUE,"general"}</definedName>
    <definedName name="_____k7" hidden="1">{"via1",#N/A,TRUE,"general";"via2",#N/A,TRUE,"general";"via3",#N/A,TRUE,"general"}</definedName>
    <definedName name="_____k8" localSheetId="7" hidden="1">{"via1",#N/A,TRUE,"general";"via2",#N/A,TRUE,"general";"via3",#N/A,TRUE,"general"}</definedName>
    <definedName name="_____k8" hidden="1">{"via1",#N/A,TRUE,"general";"via2",#N/A,TRUE,"general";"via3",#N/A,TRUE,"general"}</definedName>
    <definedName name="_____k9" localSheetId="7" hidden="1">{"TAB1",#N/A,TRUE,"GENERAL";"TAB2",#N/A,TRUE,"GENERAL";"TAB3",#N/A,TRUE,"GENERAL";"TAB4",#N/A,TRUE,"GENERAL";"TAB5",#N/A,TRUE,"GENERAL"}</definedName>
    <definedName name="_____k9" hidden="1">{"TAB1",#N/A,TRUE,"GENERAL";"TAB2",#N/A,TRUE,"GENERAL";"TAB3",#N/A,TRUE,"GENERAL";"TAB4",#N/A,TRUE,"GENERAL";"TAB5",#N/A,TRUE,"GENERAL"}</definedName>
    <definedName name="_____kjk6" localSheetId="7" hidden="1">{"TAB1",#N/A,TRUE,"GENERAL";"TAB2",#N/A,TRUE,"GENERAL";"TAB3",#N/A,TRUE,"GENERAL";"TAB4",#N/A,TRUE,"GENERAL";"TAB5",#N/A,TRUE,"GENERAL"}</definedName>
    <definedName name="_____kjk6" hidden="1">{"TAB1",#N/A,TRUE,"GENERAL";"TAB2",#N/A,TRUE,"GENERAL";"TAB3",#N/A,TRUE,"GENERAL";"TAB4",#N/A,TRUE,"GENERAL";"TAB5",#N/A,TRUE,"GENERAL"}</definedName>
    <definedName name="_____m3" localSheetId="7" hidden="1">{"via1",#N/A,TRUE,"general";"via2",#N/A,TRUE,"general";"via3",#N/A,TRUE,"general"}</definedName>
    <definedName name="_____m3" hidden="1">{"via1",#N/A,TRUE,"general";"via2",#N/A,TRUE,"general";"via3",#N/A,TRUE,"general"}</definedName>
    <definedName name="_____m4" localSheetId="7" hidden="1">{"TAB1",#N/A,TRUE,"GENERAL";"TAB2",#N/A,TRUE,"GENERAL";"TAB3",#N/A,TRUE,"GENERAL";"TAB4",#N/A,TRUE,"GENERAL";"TAB5",#N/A,TRUE,"GENERAL"}</definedName>
    <definedName name="_____m4" hidden="1">{"TAB1",#N/A,TRUE,"GENERAL";"TAB2",#N/A,TRUE,"GENERAL";"TAB3",#N/A,TRUE,"GENERAL";"TAB4",#N/A,TRUE,"GENERAL";"TAB5",#N/A,TRUE,"GENERAL"}</definedName>
    <definedName name="_____m5" localSheetId="7" hidden="1">{"via1",#N/A,TRUE,"general";"via2",#N/A,TRUE,"general";"via3",#N/A,TRUE,"general"}</definedName>
    <definedName name="_____m5" hidden="1">{"via1",#N/A,TRUE,"general";"via2",#N/A,TRUE,"general";"via3",#N/A,TRUE,"general"}</definedName>
    <definedName name="_____m6" localSheetId="7" hidden="1">{"TAB1",#N/A,TRUE,"GENERAL";"TAB2",#N/A,TRUE,"GENERAL";"TAB3",#N/A,TRUE,"GENERAL";"TAB4",#N/A,TRUE,"GENERAL";"TAB5",#N/A,TRUE,"GENERAL"}</definedName>
    <definedName name="_____m6" hidden="1">{"TAB1",#N/A,TRUE,"GENERAL";"TAB2",#N/A,TRUE,"GENERAL";"TAB3",#N/A,TRUE,"GENERAL";"TAB4",#N/A,TRUE,"GENERAL";"TAB5",#N/A,TRUE,"GENERAL"}</definedName>
    <definedName name="_____m7" localSheetId="7" hidden="1">{"TAB1",#N/A,TRUE,"GENERAL";"TAB2",#N/A,TRUE,"GENERAL";"TAB3",#N/A,TRUE,"GENERAL";"TAB4",#N/A,TRUE,"GENERAL";"TAB5",#N/A,TRUE,"GENERAL"}</definedName>
    <definedName name="_____m7" hidden="1">{"TAB1",#N/A,TRUE,"GENERAL";"TAB2",#N/A,TRUE,"GENERAL";"TAB3",#N/A,TRUE,"GENERAL";"TAB4",#N/A,TRUE,"GENERAL";"TAB5",#N/A,TRUE,"GENERAL"}</definedName>
    <definedName name="_____m8" localSheetId="7" hidden="1">{"via1",#N/A,TRUE,"general";"via2",#N/A,TRUE,"general";"via3",#N/A,TRUE,"general"}</definedName>
    <definedName name="_____m8" hidden="1">{"via1",#N/A,TRUE,"general";"via2",#N/A,TRUE,"general";"via3",#N/A,TRUE,"general"}</definedName>
    <definedName name="_____m9" localSheetId="7" hidden="1">{"via1",#N/A,TRUE,"general";"via2",#N/A,TRUE,"general";"via3",#N/A,TRUE,"general"}</definedName>
    <definedName name="_____m9" hidden="1">{"via1",#N/A,TRUE,"general";"via2",#N/A,TRUE,"general";"via3",#N/A,TRUE,"general"}</definedName>
    <definedName name="_____MA2">#REF!</definedName>
    <definedName name="_____n3" localSheetId="7" hidden="1">{"TAB1",#N/A,TRUE,"GENERAL";"TAB2",#N/A,TRUE,"GENERAL";"TAB3",#N/A,TRUE,"GENERAL";"TAB4",#N/A,TRUE,"GENERAL";"TAB5",#N/A,TRUE,"GENERAL"}</definedName>
    <definedName name="_____n3" hidden="1">{"TAB1",#N/A,TRUE,"GENERAL";"TAB2",#N/A,TRUE,"GENERAL";"TAB3",#N/A,TRUE,"GENERAL";"TAB4",#N/A,TRUE,"GENERAL";"TAB5",#N/A,TRUE,"GENERAL"}</definedName>
    <definedName name="_____n4" localSheetId="7" hidden="1">{"via1",#N/A,TRUE,"general";"via2",#N/A,TRUE,"general";"via3",#N/A,TRUE,"general"}</definedName>
    <definedName name="_____n4" hidden="1">{"via1",#N/A,TRUE,"general";"via2",#N/A,TRUE,"general";"via3",#N/A,TRUE,"general"}</definedName>
    <definedName name="_____n5" localSheetId="7" hidden="1">{"TAB1",#N/A,TRUE,"GENERAL";"TAB2",#N/A,TRUE,"GENERAL";"TAB3",#N/A,TRUE,"GENERAL";"TAB4",#N/A,TRUE,"GENERAL";"TAB5",#N/A,TRUE,"GENERAL"}</definedName>
    <definedName name="_____n5" hidden="1">{"TAB1",#N/A,TRUE,"GENERAL";"TAB2",#N/A,TRUE,"GENERAL";"TAB3",#N/A,TRUE,"GENERAL";"TAB4",#N/A,TRUE,"GENERAL";"TAB5",#N/A,TRUE,"GENERAL"}</definedName>
    <definedName name="_____nyn7" localSheetId="7" hidden="1">{"via1",#N/A,TRUE,"general";"via2",#N/A,TRUE,"general";"via3",#N/A,TRUE,"general"}</definedName>
    <definedName name="_____nyn7" hidden="1">{"via1",#N/A,TRUE,"general";"via2",#N/A,TRUE,"general";"via3",#N/A,TRUE,"general"}</definedName>
    <definedName name="_____o4" localSheetId="7" hidden="1">{"via1",#N/A,TRUE,"general";"via2",#N/A,TRUE,"general";"via3",#N/A,TRUE,"general"}</definedName>
    <definedName name="_____o4" hidden="1">{"via1",#N/A,TRUE,"general";"via2",#N/A,TRUE,"general";"via3",#N/A,TRUE,"general"}</definedName>
    <definedName name="_____o5" localSheetId="7" hidden="1">{"TAB1",#N/A,TRUE,"GENERAL";"TAB2",#N/A,TRUE,"GENERAL";"TAB3",#N/A,TRUE,"GENERAL";"TAB4",#N/A,TRUE,"GENERAL";"TAB5",#N/A,TRUE,"GENERAL"}</definedName>
    <definedName name="_____o5" hidden="1">{"TAB1",#N/A,TRUE,"GENERAL";"TAB2",#N/A,TRUE,"GENERAL";"TAB3",#N/A,TRUE,"GENERAL";"TAB4",#N/A,TRUE,"GENERAL";"TAB5",#N/A,TRUE,"GENERAL"}</definedName>
    <definedName name="_____o6" localSheetId="7" hidden="1">{"TAB1",#N/A,TRUE,"GENERAL";"TAB2",#N/A,TRUE,"GENERAL";"TAB3",#N/A,TRUE,"GENERAL";"TAB4",#N/A,TRUE,"GENERAL";"TAB5",#N/A,TRUE,"GENERAL"}</definedName>
    <definedName name="_____o6" hidden="1">{"TAB1",#N/A,TRUE,"GENERAL";"TAB2",#N/A,TRUE,"GENERAL";"TAB3",#N/A,TRUE,"GENERAL";"TAB4",#N/A,TRUE,"GENERAL";"TAB5",#N/A,TRUE,"GENERAL"}</definedName>
    <definedName name="_____o7" localSheetId="7" hidden="1">{"TAB1",#N/A,TRUE,"GENERAL";"TAB2",#N/A,TRUE,"GENERAL";"TAB3",#N/A,TRUE,"GENERAL";"TAB4",#N/A,TRUE,"GENERAL";"TAB5",#N/A,TRUE,"GENERAL"}</definedName>
    <definedName name="_____o7" hidden="1">{"TAB1",#N/A,TRUE,"GENERAL";"TAB2",#N/A,TRUE,"GENERAL";"TAB3",#N/A,TRUE,"GENERAL";"TAB4",#N/A,TRUE,"GENERAL";"TAB5",#N/A,TRUE,"GENERAL"}</definedName>
    <definedName name="_____o8" localSheetId="7" hidden="1">{"via1",#N/A,TRUE,"general";"via2",#N/A,TRUE,"general";"via3",#N/A,TRUE,"general"}</definedName>
    <definedName name="_____o8" hidden="1">{"via1",#N/A,TRUE,"general";"via2",#N/A,TRUE,"general";"via3",#N/A,TRUE,"general"}</definedName>
    <definedName name="_____o9" localSheetId="7"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7" hidden="1">{"via1",#N/A,TRUE,"general";"via2",#N/A,TRUE,"general";"via3",#N/A,TRUE,"general"}</definedName>
    <definedName name="_____p6" hidden="1">{"via1",#N/A,TRUE,"general";"via2",#N/A,TRUE,"general";"via3",#N/A,TRUE,"general"}</definedName>
    <definedName name="_____p7" localSheetId="7" hidden="1">{"via1",#N/A,TRUE,"general";"via2",#N/A,TRUE,"general";"via3",#N/A,TRUE,"general"}</definedName>
    <definedName name="_____p7" hidden="1">{"via1",#N/A,TRUE,"general";"via2",#N/A,TRUE,"general";"via3",#N/A,TRUE,"general"}</definedName>
    <definedName name="_____p8" localSheetId="7" hidden="1">{"TAB1",#N/A,TRUE,"GENERAL";"TAB2",#N/A,TRUE,"GENERAL";"TAB3",#N/A,TRUE,"GENERAL";"TAB4",#N/A,TRUE,"GENERAL";"TAB5",#N/A,TRUE,"GENERAL"}</definedName>
    <definedName name="_____p8" hidden="1">{"TAB1",#N/A,TRUE,"GENERAL";"TAB2",#N/A,TRUE,"GENERAL";"TAB3",#N/A,TRUE,"GENERAL";"TAB4",#N/A,TRUE,"GENERAL";"TAB5",#N/A,TRUE,"GENERAL"}</definedName>
    <definedName name="_____PJ50" localSheetId="5">#REF!</definedName>
    <definedName name="_____PJ50">#REF!</definedName>
    <definedName name="_____pj51" localSheetId="5">#N/A</definedName>
    <definedName name="_____pj51">#REF!</definedName>
    <definedName name="_____r" localSheetId="7" hidden="1">{"TAB1",#N/A,TRUE,"GENERAL";"TAB2",#N/A,TRUE,"GENERAL";"TAB3",#N/A,TRUE,"GENERAL";"TAB4",#N/A,TRUE,"GENERAL";"TAB5",#N/A,TRUE,"GENERAL"}</definedName>
    <definedName name="_____r" hidden="1">{"TAB1",#N/A,TRUE,"GENERAL";"TAB2",#N/A,TRUE,"GENERAL";"TAB3",#N/A,TRUE,"GENERAL";"TAB4",#N/A,TRUE,"GENERAL";"TAB5",#N/A,TRUE,"GENERAL"}</definedName>
    <definedName name="_____r4r" localSheetId="7" hidden="1">{"via1",#N/A,TRUE,"general";"via2",#N/A,TRUE,"general";"via3",#N/A,TRUE,"general"}</definedName>
    <definedName name="_____r4r" hidden="1">{"via1",#N/A,TRUE,"general";"via2",#N/A,TRUE,"general";"via3",#N/A,TRUE,"general"}</definedName>
    <definedName name="_____rc" localSheetId="5">#N/A</definedName>
    <definedName name="_____rc">#REF!</definedName>
    <definedName name="_____rtu6" localSheetId="7" hidden="1">{"via1",#N/A,TRUE,"general";"via2",#N/A,TRUE,"general";"via3",#N/A,TRUE,"general"}</definedName>
    <definedName name="_____rtu6" hidden="1">{"via1",#N/A,TRUE,"general";"via2",#N/A,TRUE,"general";"via3",#N/A,TRUE,"general"}</definedName>
    <definedName name="_____s1" localSheetId="7" hidden="1">{"via1",#N/A,TRUE,"general";"via2",#N/A,TRUE,"general";"via3",#N/A,TRUE,"general"}</definedName>
    <definedName name="_____s1" hidden="1">{"via1",#N/A,TRUE,"general";"via2",#N/A,TRUE,"general";"via3",#N/A,TRUE,"general"}</definedName>
    <definedName name="_____s2" localSheetId="7" hidden="1">{"TAB1",#N/A,TRUE,"GENERAL";"TAB2",#N/A,TRUE,"GENERAL";"TAB3",#N/A,TRUE,"GENERAL";"TAB4",#N/A,TRUE,"GENERAL";"TAB5",#N/A,TRUE,"GENERAL"}</definedName>
    <definedName name="_____s2" hidden="1">{"TAB1",#N/A,TRUE,"GENERAL";"TAB2",#N/A,TRUE,"GENERAL";"TAB3",#N/A,TRUE,"GENERAL";"TAB4",#N/A,TRUE,"GENERAL";"TAB5",#N/A,TRUE,"GENERAL"}</definedName>
    <definedName name="_____s3" localSheetId="7" hidden="1">{"TAB1",#N/A,TRUE,"GENERAL";"TAB2",#N/A,TRUE,"GENERAL";"TAB3",#N/A,TRUE,"GENERAL";"TAB4",#N/A,TRUE,"GENERAL";"TAB5",#N/A,TRUE,"GENERAL"}</definedName>
    <definedName name="_____s3" hidden="1">{"TAB1",#N/A,TRUE,"GENERAL";"TAB2",#N/A,TRUE,"GENERAL";"TAB3",#N/A,TRUE,"GENERAL";"TAB4",#N/A,TRUE,"GENERAL";"TAB5",#N/A,TRUE,"GENERAL"}</definedName>
    <definedName name="_____s4" localSheetId="7" hidden="1">{"via1",#N/A,TRUE,"general";"via2",#N/A,TRUE,"general";"via3",#N/A,TRUE,"general"}</definedName>
    <definedName name="_____s4" hidden="1">{"via1",#N/A,TRUE,"general";"via2",#N/A,TRUE,"general";"via3",#N/A,TRUE,"general"}</definedName>
    <definedName name="_____s5" localSheetId="7" hidden="1">{"via1",#N/A,TRUE,"general";"via2",#N/A,TRUE,"general";"via3",#N/A,TRUE,"general"}</definedName>
    <definedName name="_____s5" hidden="1">{"via1",#N/A,TRUE,"general";"via2",#N/A,TRUE,"general";"via3",#N/A,TRUE,"general"}</definedName>
    <definedName name="_____s6" localSheetId="7" hidden="1">{"TAB1",#N/A,TRUE,"GENERAL";"TAB2",#N/A,TRUE,"GENERAL";"TAB3",#N/A,TRUE,"GENERAL";"TAB4",#N/A,TRUE,"GENERAL";"TAB5",#N/A,TRUE,"GENERAL"}</definedName>
    <definedName name="_____s6" hidden="1">{"TAB1",#N/A,TRUE,"GENERAL";"TAB2",#N/A,TRUE,"GENERAL";"TAB3",#N/A,TRUE,"GENERAL";"TAB4",#N/A,TRUE,"GENERAL";"TAB5",#N/A,TRUE,"GENERAL"}</definedName>
    <definedName name="_____s7" localSheetId="7" hidden="1">{"via1",#N/A,TRUE,"general";"via2",#N/A,TRUE,"general";"via3",#N/A,TRUE,"general"}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localSheetId="7" hidden="1">{"TAB1",#N/A,TRUE,"GENERAL";"TAB2",#N/A,TRUE,"GENERAL";"TAB3",#N/A,TRUE,"GENERAL";"TAB4",#N/A,TRUE,"GENERAL";"TAB5",#N/A,TRUE,"GENERAL"}</definedName>
    <definedName name="_____t3" hidden="1">{"TAB1",#N/A,TRUE,"GENERAL";"TAB2",#N/A,TRUE,"GENERAL";"TAB3",#N/A,TRUE,"GENERAL";"TAB4",#N/A,TRUE,"GENERAL";"TAB5",#N/A,TRUE,"GENERAL"}</definedName>
    <definedName name="_____t4" localSheetId="7" hidden="1">{"via1",#N/A,TRUE,"general";"via2",#N/A,TRUE,"general";"via3",#N/A,TRUE,"general"}</definedName>
    <definedName name="_____t4" hidden="1">{"via1",#N/A,TRUE,"general";"via2",#N/A,TRUE,"general";"via3",#N/A,TRUE,"general"}</definedName>
    <definedName name="_____t5" localSheetId="7" hidden="1">{"TAB1",#N/A,TRUE,"GENERAL";"TAB2",#N/A,TRUE,"GENERAL";"TAB3",#N/A,TRUE,"GENERAL";"TAB4",#N/A,TRUE,"GENERAL";"TAB5",#N/A,TRUE,"GENERAL"}</definedName>
    <definedName name="_____t5" hidden="1">{"TAB1",#N/A,TRUE,"GENERAL";"TAB2",#N/A,TRUE,"GENERAL";"TAB3",#N/A,TRUE,"GENERAL";"TAB4",#N/A,TRUE,"GENERAL";"TAB5",#N/A,TRUE,"GENERAL"}</definedName>
    <definedName name="_____t6" localSheetId="7" hidden="1">{"via1",#N/A,TRUE,"general";"via2",#N/A,TRUE,"general";"via3",#N/A,TRUE,"general"}</definedName>
    <definedName name="_____t6" hidden="1">{"via1",#N/A,TRUE,"general";"via2",#N/A,TRUE,"general";"via3",#N/A,TRUE,"general"}</definedName>
    <definedName name="_____t66" localSheetId="7" hidden="1">{"TAB1",#N/A,TRUE,"GENERAL";"TAB2",#N/A,TRUE,"GENERAL";"TAB3",#N/A,TRUE,"GENERAL";"TAB4",#N/A,TRUE,"GENERAL";"TAB5",#N/A,TRUE,"GENERAL"}</definedName>
    <definedName name="_____t66" hidden="1">{"TAB1",#N/A,TRUE,"GENERAL";"TAB2",#N/A,TRUE,"GENERAL";"TAB3",#N/A,TRUE,"GENERAL";"TAB4",#N/A,TRUE,"GENERAL";"TAB5",#N/A,TRUE,"GENERAL"}</definedName>
    <definedName name="_____t7" localSheetId="7" hidden="1">{"via1",#N/A,TRUE,"general";"via2",#N/A,TRUE,"general";"via3",#N/A,TRUE,"general"}</definedName>
    <definedName name="_____t7" hidden="1">{"via1",#N/A,TRUE,"general";"via2",#N/A,TRUE,"general";"via3",#N/A,TRUE,"general"}</definedName>
    <definedName name="_____t77" localSheetId="7" hidden="1">{"TAB1",#N/A,TRUE,"GENERAL";"TAB2",#N/A,TRUE,"GENERAL";"TAB3",#N/A,TRUE,"GENERAL";"TAB4",#N/A,TRUE,"GENERAL";"TAB5",#N/A,TRUE,"GENERAL"}</definedName>
    <definedName name="_____t77" hidden="1">{"TAB1",#N/A,TRUE,"GENERAL";"TAB2",#N/A,TRUE,"GENERAL";"TAB3",#N/A,TRUE,"GENERAL";"TAB4",#N/A,TRUE,"GENERAL";"TAB5",#N/A,TRUE,"GENERAL"}</definedName>
    <definedName name="_____t8" localSheetId="7" hidden="1">{"TAB1",#N/A,TRUE,"GENERAL";"TAB2",#N/A,TRUE,"GENERAL";"TAB3",#N/A,TRUE,"GENERAL";"TAB4",#N/A,TRUE,"GENERAL";"TAB5",#N/A,TRUE,"GENERAL"}</definedName>
    <definedName name="_____t8" hidden="1">{"TAB1",#N/A,TRUE,"GENERAL";"TAB2",#N/A,TRUE,"GENERAL";"TAB3",#N/A,TRUE,"GENERAL";"TAB4",#N/A,TRUE,"GENERAL";"TAB5",#N/A,TRUE,"GENERAL"}</definedName>
    <definedName name="_____t88" localSheetId="7" hidden="1">{"via1",#N/A,TRUE,"general";"via2",#N/A,TRUE,"general";"via3",#N/A,TRUE,"general"}</definedName>
    <definedName name="_____t88" hidden="1">{"via1",#N/A,TRUE,"general";"via2",#N/A,TRUE,"general";"via3",#N/A,TRUE,"general"}</definedName>
    <definedName name="_____t9" localSheetId="7" hidden="1">{"TAB1",#N/A,TRUE,"GENERAL";"TAB2",#N/A,TRUE,"GENERAL";"TAB3",#N/A,TRUE,"GENERAL";"TAB4",#N/A,TRUE,"GENERAL";"TAB5",#N/A,TRUE,"GENERAL"}</definedName>
    <definedName name="_____t9" hidden="1">{"TAB1",#N/A,TRUE,"GENERAL";"TAB2",#N/A,TRUE,"GENERAL";"TAB3",#N/A,TRUE,"GENERAL";"TAB4",#N/A,TRUE,"GENERAL";"TAB5",#N/A,TRUE,"GENERAL"}</definedName>
    <definedName name="_____t99" localSheetId="7" hidden="1">{"via1",#N/A,TRUE,"general";"via2",#N/A,TRUE,"general";"via3",#N/A,TRUE,"general"}</definedName>
    <definedName name="_____t99" hidden="1">{"via1",#N/A,TRUE,"general";"via2",#N/A,TRUE,"general";"via3",#N/A,TRUE,"general"}</definedName>
    <definedName name="_____u4" localSheetId="7" hidden="1">{"TAB1",#N/A,TRUE,"GENERAL";"TAB2",#N/A,TRUE,"GENERAL";"TAB3",#N/A,TRUE,"GENERAL";"TAB4",#N/A,TRUE,"GENERAL";"TAB5",#N/A,TRUE,"GENERAL"}</definedName>
    <definedName name="_____u4" hidden="1">{"TAB1",#N/A,TRUE,"GENERAL";"TAB2",#N/A,TRUE,"GENERAL";"TAB3",#N/A,TRUE,"GENERAL";"TAB4",#N/A,TRUE,"GENERAL";"TAB5",#N/A,TRUE,"GENERAL"}</definedName>
    <definedName name="_____u5" localSheetId="7" hidden="1">{"TAB1",#N/A,TRUE,"GENERAL";"TAB2",#N/A,TRUE,"GENERAL";"TAB3",#N/A,TRUE,"GENERAL";"TAB4",#N/A,TRUE,"GENERAL";"TAB5",#N/A,TRUE,"GENERAL"}</definedName>
    <definedName name="_____u5" hidden="1">{"TAB1",#N/A,TRUE,"GENERAL";"TAB2",#N/A,TRUE,"GENERAL";"TAB3",#N/A,TRUE,"GENERAL";"TAB4",#N/A,TRUE,"GENERAL";"TAB5",#N/A,TRUE,"GENERAL"}</definedName>
    <definedName name="_____u6" localSheetId="7" hidden="1">{"TAB1",#N/A,TRUE,"GENERAL";"TAB2",#N/A,TRUE,"GENERAL";"TAB3",#N/A,TRUE,"GENERAL";"TAB4",#N/A,TRUE,"GENERAL";"TAB5",#N/A,TRUE,"GENERAL"}</definedName>
    <definedName name="_____u6" hidden="1">{"TAB1",#N/A,TRUE,"GENERAL";"TAB2",#N/A,TRUE,"GENERAL";"TAB3",#N/A,TRUE,"GENERAL";"TAB4",#N/A,TRUE,"GENERAL";"TAB5",#N/A,TRUE,"GENERAL"}</definedName>
    <definedName name="_____u7" localSheetId="7" hidden="1">{"via1",#N/A,TRUE,"general";"via2",#N/A,TRUE,"general";"via3",#N/A,TRUE,"general"}</definedName>
    <definedName name="_____u7" hidden="1">{"via1",#N/A,TRUE,"general";"via2",#N/A,TRUE,"general";"via3",#N/A,TRUE,"general"}</definedName>
    <definedName name="_____u8" localSheetId="7" hidden="1">{"TAB1",#N/A,TRUE,"GENERAL";"TAB2",#N/A,TRUE,"GENERAL";"TAB3",#N/A,TRUE,"GENERAL";"TAB4",#N/A,TRUE,"GENERAL";"TAB5",#N/A,TRUE,"GENERAL"}</definedName>
    <definedName name="_____u8" hidden="1">{"TAB1",#N/A,TRUE,"GENERAL";"TAB2",#N/A,TRUE,"GENERAL";"TAB3",#N/A,TRUE,"GENERAL";"TAB4",#N/A,TRUE,"GENERAL";"TAB5",#N/A,TRUE,"GENERAL"}</definedName>
    <definedName name="_____u9" localSheetId="7" hidden="1">{"TAB1",#N/A,TRUE,"GENERAL";"TAB2",#N/A,TRUE,"GENERAL";"TAB3",#N/A,TRUE,"GENERAL";"TAB4",#N/A,TRUE,"GENERAL";"TAB5",#N/A,TRUE,"GENERAL"}</definedName>
    <definedName name="_____u9" hidden="1">{"TAB1",#N/A,TRUE,"GENERAL";"TAB2",#N/A,TRUE,"GENERAL";"TAB3",#N/A,TRUE,"GENERAL";"TAB4",#N/A,TRUE,"GENERAL";"TAB5",#N/A,TRUE,"GENERAL"}</definedName>
    <definedName name="_____ur7" localSheetId="7" hidden="1">{"TAB1",#N/A,TRUE,"GENERAL";"TAB2",#N/A,TRUE,"GENERAL";"TAB3",#N/A,TRUE,"GENERAL";"TAB4",#N/A,TRUE,"GENERAL";"TAB5",#N/A,TRUE,"GENERAL"}</definedName>
    <definedName name="_____ur7" hidden="1">{"TAB1",#N/A,TRUE,"GENERAL";"TAB2",#N/A,TRUE,"GENERAL";"TAB3",#N/A,TRUE,"GENERAL";"TAB4",#N/A,TRUE,"GENERAL";"TAB5",#N/A,TRUE,"GENERAL"}</definedName>
    <definedName name="_____v1" localSheetId="7">IF(FM!_____v8,[2]!Header_Row+FM!_____v4,[2]!Header_Row)</definedName>
    <definedName name="_____v1">IF([2]!_____v8,[2]!Header_Row+[2]!_____v4,[2]!Header_Row)</definedName>
    <definedName name="_____v2" localSheetId="7" hidden="1">{"via1",#N/A,TRUE,"general";"via2",#N/A,TRUE,"general";"via3",#N/A,TRUE,"general"}</definedName>
    <definedName name="_____v2" hidden="1">{"via1",#N/A,TRUE,"general";"via2",#N/A,TRUE,"general";"via3",#N/A,TRUE,"general"}</definedName>
    <definedName name="_____v3" localSheetId="7" hidden="1">{"TAB1",#N/A,TRUE,"GENERAL";"TAB2",#N/A,TRUE,"GENERAL";"TAB3",#N/A,TRUE,"GENERAL";"TAB4",#N/A,TRUE,"GENERAL";"TAB5",#N/A,TRUE,"GENERAL"}</definedName>
    <definedName name="_____v3" hidden="1">{"TAB1",#N/A,TRUE,"GENERAL";"TAB2",#N/A,TRUE,"GENERAL";"TAB3",#N/A,TRUE,"GENERAL";"TAB4",#N/A,TRUE,"GENERAL";"TAB5",#N/A,TRUE,"GENERAL"}</definedName>
    <definedName name="_____v4" localSheetId="7" hidden="1">{"TAB1",#N/A,TRUE,"GENERAL";"TAB2",#N/A,TRUE,"GENERAL";"TAB3",#N/A,TRUE,"GENERAL";"TAB4",#N/A,TRUE,"GENERAL";"TAB5",#N/A,TRUE,"GENERAL"}</definedName>
    <definedName name="_____v4" hidden="1">{"TAB1",#N/A,TRUE,"GENERAL";"TAB2",#N/A,TRUE,"GENERAL";"TAB3",#N/A,TRUE,"GENERAL";"TAB4",#N/A,TRUE,"GENERAL";"TAB5",#N/A,TRUE,"GENERAL"}</definedName>
    <definedName name="_____v5" localSheetId="7" hidden="1">{"TAB1",#N/A,TRUE,"GENERAL";"TAB2",#N/A,TRUE,"GENERAL";"TAB3",#N/A,TRUE,"GENERAL";"TAB4",#N/A,TRUE,"GENERAL";"TAB5",#N/A,TRUE,"GENERAL"}</definedName>
    <definedName name="_____v5" hidden="1">{"TAB1",#N/A,TRUE,"GENERAL";"TAB2",#N/A,TRUE,"GENERAL";"TAB3",#N/A,TRUE,"GENERAL";"TAB4",#N/A,TRUE,"GENERAL";"TAB5",#N/A,TRUE,"GENERAL"}</definedName>
    <definedName name="_____v6" localSheetId="7" hidden="1">{"TAB1",#N/A,TRUE,"GENERAL";"TAB2",#N/A,TRUE,"GENERAL";"TAB3",#N/A,TRUE,"GENERAL";"TAB4",#N/A,TRUE,"GENERAL";"TAB5",#N/A,TRUE,"GENERAL"}</definedName>
    <definedName name="_____v6" hidden="1">{"TAB1",#N/A,TRUE,"GENERAL";"TAB2",#N/A,TRUE,"GENERAL";"TAB3",#N/A,TRUE,"GENERAL";"TAB4",#N/A,TRUE,"GENERAL";"TAB5",#N/A,TRUE,"GENERAL"}</definedName>
    <definedName name="_____v7" localSheetId="7" hidden="1">{"via1",#N/A,TRUE,"general";"via2",#N/A,TRUE,"general";"via3",#N/A,TRUE,"general"}</definedName>
    <definedName name="_____v7" hidden="1">{"via1",#N/A,TRUE,"general";"via2",#N/A,TRUE,"general";"via3",#N/A,TRUE,"general"}</definedName>
    <definedName name="_____v8" localSheetId="7" hidden="1">{"TAB1",#N/A,TRUE,"GENERAL";"TAB2",#N/A,TRUE,"GENERAL";"TAB3",#N/A,TRUE,"GENERAL";"TAB4",#N/A,TRUE,"GENERAL";"TAB5",#N/A,TRUE,"GENERAL"}</definedName>
    <definedName name="_____v8" hidden="1">{"TAB1",#N/A,TRUE,"GENERAL";"TAB2",#N/A,TRUE,"GENERAL";"TAB3",#N/A,TRUE,"GENERAL";"TAB4",#N/A,TRUE,"GENERAL";"TAB5",#N/A,TRUE,"GENERAL"}</definedName>
    <definedName name="_____v9" localSheetId="7" hidden="1">{"TAB1",#N/A,TRUE,"GENERAL";"TAB2",#N/A,TRUE,"GENERAL";"TAB3",#N/A,TRUE,"GENERAL";"TAB4",#N/A,TRUE,"GENERAL";"TAB5",#N/A,TRUE,"GENERAL"}</definedName>
    <definedName name="_____v9" hidden="1">{"TAB1",#N/A,TRUE,"GENERAL";"TAB2",#N/A,TRUE,"GENERAL";"TAB3",#N/A,TRUE,"GENERAL";"TAB4",#N/A,TRUE,"GENERAL";"TAB5",#N/A,TRUE,"GENERAL"}</definedName>
    <definedName name="_____vfv4" localSheetId="7" hidden="1">{"via1",#N/A,TRUE,"general";"via2",#N/A,TRUE,"general";"via3",#N/A,TRUE,"general"}</definedName>
    <definedName name="_____vfv4" hidden="1">{"via1",#N/A,TRUE,"general";"via2",#N/A,TRUE,"general";"via3",#N/A,TRUE,"general"}</definedName>
    <definedName name="_____w1" localSheetId="7">IF(_____w7,[2]!Header_Row+_____w3,[2]!Header_Row)</definedName>
    <definedName name="_____w1">IF(_____w7,[2]!Header_Row+_____w3,[2]!Header_Row)</definedName>
    <definedName name="_____w2" localSheetId="7">IF(_____w7,[2]!Header_Row+_____w3,[2]!Header_Row)</definedName>
    <definedName name="_____w2">IF(_____w7,[2]!Header_Row+_____w3,[2]!Header_Row)</definedName>
    <definedName name="_____w3">#N/A</definedName>
    <definedName name="_____w4">#N/A</definedName>
    <definedName name="_____w5">#N/A</definedName>
    <definedName name="_____w6" localSheetId="7">Scheduled_Payment+Extra_Payment</definedName>
    <definedName name="_____w6">Scheduled_Payment+Extra_Payment</definedName>
    <definedName name="_____w7">#N/A</definedName>
    <definedName name="_____x1" localSheetId="7" hidden="1">{"TAB1",#N/A,TRUE,"GENERAL";"TAB2",#N/A,TRUE,"GENERAL";"TAB3",#N/A,TRUE,"GENERAL";"TAB4",#N/A,TRUE,"GENERAL";"TAB5",#N/A,TRUE,"GENERAL"}</definedName>
    <definedName name="_____x1" hidden="1">{"TAB1",#N/A,TRUE,"GENERAL";"TAB2",#N/A,TRUE,"GENERAL";"TAB3",#N/A,TRUE,"GENERAL";"TAB4",#N/A,TRUE,"GENERAL";"TAB5",#N/A,TRUE,"GENERAL"}</definedName>
    <definedName name="_____x2" localSheetId="7" hidden="1">{"via1",#N/A,TRUE,"general";"via2",#N/A,TRUE,"general";"via3",#N/A,TRUE,"general"}</definedName>
    <definedName name="_____x2" hidden="1">{"via1",#N/A,TRUE,"general";"via2",#N/A,TRUE,"general";"via3",#N/A,TRUE,"general"}</definedName>
    <definedName name="_____x3" localSheetId="7" hidden="1">{"via1",#N/A,TRUE,"general";"via2",#N/A,TRUE,"general";"via3",#N/A,TRUE,"general"}</definedName>
    <definedName name="_____x3" hidden="1">{"via1",#N/A,TRUE,"general";"via2",#N/A,TRUE,"general";"via3",#N/A,TRUE,"general"}</definedName>
    <definedName name="_____x4" localSheetId="7" hidden="1">{"via1",#N/A,TRUE,"general";"via2",#N/A,TRUE,"general";"via3",#N/A,TRUE,"general"}</definedName>
    <definedName name="_____x4" hidden="1">{"via1",#N/A,TRUE,"general";"via2",#N/A,TRUE,"general";"via3",#N/A,TRUE,"general"}</definedName>
    <definedName name="_____x5" localSheetId="7" hidden="1">{"TAB1",#N/A,TRUE,"GENERAL";"TAB2",#N/A,TRUE,"GENERAL";"TAB3",#N/A,TRUE,"GENERAL";"TAB4",#N/A,TRUE,"GENERAL";"TAB5",#N/A,TRUE,"GENERAL"}</definedName>
    <definedName name="_____x5" hidden="1">{"TAB1",#N/A,TRUE,"GENERAL";"TAB2",#N/A,TRUE,"GENERAL";"TAB3",#N/A,TRUE,"GENERAL";"TAB4",#N/A,TRUE,"GENERAL";"TAB5",#N/A,TRUE,"GENERAL"}</definedName>
    <definedName name="_____x6" localSheetId="7" hidden="1">{"TAB1",#N/A,TRUE,"GENERAL";"TAB2",#N/A,TRUE,"GENERAL";"TAB3",#N/A,TRUE,"GENERAL";"TAB4",#N/A,TRUE,"GENERAL";"TAB5",#N/A,TRUE,"GENERAL"}</definedName>
    <definedName name="_____x6" hidden="1">{"TAB1",#N/A,TRUE,"GENERAL";"TAB2",#N/A,TRUE,"GENERAL";"TAB3",#N/A,TRUE,"GENERAL";"TAB4",#N/A,TRUE,"GENERAL";"TAB5",#N/A,TRUE,"GENERAL"}</definedName>
    <definedName name="_____x7" localSheetId="7" hidden="1">{"TAB1",#N/A,TRUE,"GENERAL";"TAB2",#N/A,TRUE,"GENERAL";"TAB3",#N/A,TRUE,"GENERAL";"TAB4",#N/A,TRUE,"GENERAL";"TAB5",#N/A,TRUE,"GENERAL"}</definedName>
    <definedName name="_____x7" hidden="1">{"TAB1",#N/A,TRUE,"GENERAL";"TAB2",#N/A,TRUE,"GENERAL";"TAB3",#N/A,TRUE,"GENERAL";"TAB4",#N/A,TRUE,"GENERAL";"TAB5",#N/A,TRUE,"GENERAL"}</definedName>
    <definedName name="_____x8" localSheetId="7" hidden="1">{"via1",#N/A,TRUE,"general";"via2",#N/A,TRUE,"general";"via3",#N/A,TRUE,"general"}</definedName>
    <definedName name="_____x8" hidden="1">{"via1",#N/A,TRUE,"general";"via2",#N/A,TRUE,"general";"via3",#N/A,TRUE,"general"}</definedName>
    <definedName name="_____x9" localSheetId="7" hidden="1">{"TAB1",#N/A,TRUE,"GENERAL";"TAB2",#N/A,TRUE,"GENERAL";"TAB3",#N/A,TRUE,"GENERAL";"TAB4",#N/A,TRUE,"GENERAL";"TAB5",#N/A,TRUE,"GENERAL"}</definedName>
    <definedName name="_____x9" hidden="1">{"TAB1",#N/A,TRUE,"GENERAL";"TAB2",#N/A,TRUE,"GENERAL";"TAB3",#N/A,TRUE,"GENERAL";"TAB4",#N/A,TRUE,"GENERAL";"TAB5",#N/A,TRUE,"GENERAL"}</definedName>
    <definedName name="_____y1" localSheetId="7">IF(FM!______y7,[2]!Header_Row+FM!______y3,[2]!Header_Row)</definedName>
    <definedName name="_____y1">IF([2]!______y7,[2]!Header_Row+[2]!______y3,[2]!Header_Row)</definedName>
    <definedName name="_____y2" localSheetId="7" hidden="1">{"TAB1",#N/A,TRUE,"GENERAL";"TAB2",#N/A,TRUE,"GENERAL";"TAB3",#N/A,TRUE,"GENERAL";"TAB4",#N/A,TRUE,"GENERAL";"TAB5",#N/A,TRUE,"GENERAL"}</definedName>
    <definedName name="_____y2" hidden="1">{"TAB1",#N/A,TRUE,"GENERAL";"TAB2",#N/A,TRUE,"GENERAL";"TAB3",#N/A,TRUE,"GENERAL";"TAB4",#N/A,TRUE,"GENERAL";"TAB5",#N/A,TRUE,"GENERAL"}</definedName>
    <definedName name="_____y3" localSheetId="7" hidden="1">{"via1",#N/A,TRUE,"general";"via2",#N/A,TRUE,"general";"via3",#N/A,TRUE,"general"}</definedName>
    <definedName name="_____y3" hidden="1">{"via1",#N/A,TRUE,"general";"via2",#N/A,TRUE,"general";"via3",#N/A,TRUE,"general"}</definedName>
    <definedName name="_____y4" localSheetId="7" hidden="1">{"via1",#N/A,TRUE,"general";"via2",#N/A,TRUE,"general";"via3",#N/A,TRUE,"general"}</definedName>
    <definedName name="_____y4" hidden="1">{"via1",#N/A,TRUE,"general";"via2",#N/A,TRUE,"general";"via3",#N/A,TRUE,"general"}</definedName>
    <definedName name="_____y5" localSheetId="7" hidden="1">{"TAB1",#N/A,TRUE,"GENERAL";"TAB2",#N/A,TRUE,"GENERAL";"TAB3",#N/A,TRUE,"GENERAL";"TAB4",#N/A,TRUE,"GENERAL";"TAB5",#N/A,TRUE,"GENERAL"}</definedName>
    <definedName name="_____y5" hidden="1">{"TAB1",#N/A,TRUE,"GENERAL";"TAB2",#N/A,TRUE,"GENERAL";"TAB3",#N/A,TRUE,"GENERAL";"TAB4",#N/A,TRUE,"GENERAL";"TAB5",#N/A,TRUE,"GENERAL"}</definedName>
    <definedName name="_____y6" localSheetId="7" hidden="1">{"via1",#N/A,TRUE,"general";"via2",#N/A,TRUE,"general";"via3",#N/A,TRUE,"general"}</definedName>
    <definedName name="_____y6" hidden="1">{"via1",#N/A,TRUE,"general";"via2",#N/A,TRUE,"general";"via3",#N/A,TRUE,"general"}</definedName>
    <definedName name="_____y7" localSheetId="7" hidden="1">{"via1",#N/A,TRUE,"general";"via2",#N/A,TRUE,"general";"via3",#N/A,TRUE,"general"}</definedName>
    <definedName name="_____y7" hidden="1">{"via1",#N/A,TRUE,"general";"via2",#N/A,TRUE,"general";"via3",#N/A,TRUE,"general"}</definedName>
    <definedName name="_____y8" localSheetId="7" hidden="1">{"via1",#N/A,TRUE,"general";"via2",#N/A,TRUE,"general";"via3",#N/A,TRUE,"general"}</definedName>
    <definedName name="_____y8" hidden="1">{"via1",#N/A,TRUE,"general";"via2",#N/A,TRUE,"general";"via3",#N/A,TRUE,"general"}</definedName>
    <definedName name="_____y9" localSheetId="7" hidden="1">{"TAB1",#N/A,TRUE,"GENERAL";"TAB2",#N/A,TRUE,"GENERAL";"TAB3",#N/A,TRUE,"GENERAL";"TAB4",#N/A,TRUE,"GENERAL";"TAB5",#N/A,TRUE,"GENERAL"}</definedName>
    <definedName name="_____y9" hidden="1">{"TAB1",#N/A,TRUE,"GENERAL";"TAB2",#N/A,TRUE,"GENERAL";"TAB3",#N/A,TRUE,"GENERAL";"TAB4",#N/A,TRUE,"GENERAL";"TAB5",#N/A,TRUE,"GENERAL"}</definedName>
    <definedName name="_____z1" localSheetId="7" hidden="1">{"TAB1",#N/A,TRUE,"GENERAL";"TAB2",#N/A,TRUE,"GENERAL";"TAB3",#N/A,TRUE,"GENERAL";"TAB4",#N/A,TRUE,"GENERAL";"TAB5",#N/A,TRUE,"GENERAL"}</definedName>
    <definedName name="_____z1" hidden="1">{"TAB1",#N/A,TRUE,"GENERAL";"TAB2",#N/A,TRUE,"GENERAL";"TAB3",#N/A,TRUE,"GENERAL";"TAB4",#N/A,TRUE,"GENERAL";"TAB5",#N/A,TRUE,"GENERAL"}</definedName>
    <definedName name="_____z2" localSheetId="7" hidden="1">{"via1",#N/A,TRUE,"general";"via2",#N/A,TRUE,"general";"via3",#N/A,TRUE,"general"}</definedName>
    <definedName name="_____z2" hidden="1">{"via1",#N/A,TRUE,"general";"via2",#N/A,TRUE,"general";"via3",#N/A,TRUE,"general"}</definedName>
    <definedName name="_____z3" localSheetId="7" hidden="1">{"via1",#N/A,TRUE,"general";"via2",#N/A,TRUE,"general";"via3",#N/A,TRUE,"general"}</definedName>
    <definedName name="_____z3" hidden="1">{"via1",#N/A,TRUE,"general";"via2",#N/A,TRUE,"general";"via3",#N/A,TRUE,"general"}</definedName>
    <definedName name="_____z4" localSheetId="7" hidden="1">{"TAB1",#N/A,TRUE,"GENERAL";"TAB2",#N/A,TRUE,"GENERAL";"TAB3",#N/A,TRUE,"GENERAL";"TAB4",#N/A,TRUE,"GENERAL";"TAB5",#N/A,TRUE,"GENERAL"}</definedName>
    <definedName name="_____z4" hidden="1">{"TAB1",#N/A,TRUE,"GENERAL";"TAB2",#N/A,TRUE,"GENERAL";"TAB3",#N/A,TRUE,"GENERAL";"TAB4",#N/A,TRUE,"GENERAL";"TAB5",#N/A,TRUE,"GENERAL"}</definedName>
    <definedName name="_____z5" localSheetId="7" hidden="1">{"via1",#N/A,TRUE,"general";"via2",#N/A,TRUE,"general";"via3",#N/A,TRUE,"general"}</definedName>
    <definedName name="_____z5" hidden="1">{"via1",#N/A,TRUE,"general";"via2",#N/A,TRUE,"general";"via3",#N/A,TRUE,"general"}</definedName>
    <definedName name="_____z6" localSheetId="7"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7"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7"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7" hidden="1">{"via1",#N/A,TRUE,"general";"via2",#N/A,TRUE,"general";"via3",#N/A,TRUE,"general"}</definedName>
    <definedName name="____a4" hidden="1">{"via1",#N/A,TRUE,"general";"via2",#N/A,TRUE,"general";"via3",#N/A,TRUE,"general"}</definedName>
    <definedName name="____a5" localSheetId="7" hidden="1">{"TAB1",#N/A,TRUE,"GENERAL";"TAB2",#N/A,TRUE,"GENERAL";"TAB3",#N/A,TRUE,"GENERAL";"TAB4",#N/A,TRUE,"GENERAL";"TAB5",#N/A,TRUE,"GENERAL"}</definedName>
    <definedName name="____a5" hidden="1">{"TAB1",#N/A,TRUE,"GENERAL";"TAB2",#N/A,TRUE,"GENERAL";"TAB3",#N/A,TRUE,"GENERAL";"TAB4",#N/A,TRUE,"GENERAL";"TAB5",#N/A,TRUE,"GENERAL"}</definedName>
    <definedName name="____a6" localSheetId="7" hidden="1">{"TAB1",#N/A,TRUE,"GENERAL";"TAB2",#N/A,TRUE,"GENERAL";"TAB3",#N/A,TRUE,"GENERAL";"TAB4",#N/A,TRUE,"GENERAL";"TAB5",#N/A,TRUE,"GENERAL"}</definedName>
    <definedName name="____a6" hidden="1">{"TAB1",#N/A,TRUE,"GENERAL";"TAB2",#N/A,TRUE,"GENERAL";"TAB3",#N/A,TRUE,"GENERAL";"TAB4",#N/A,TRUE,"GENERAL";"TAB5",#N/A,TRUE,"GENERAL"}</definedName>
    <definedName name="____adi1">[5]Datos!$B$2</definedName>
    <definedName name="____adi2">[5]Datos!$B$3</definedName>
    <definedName name="____AFC1">[3]INV!$A$25:$D$28</definedName>
    <definedName name="____AFC3">[3]INV!$F$25:$I$28</definedName>
    <definedName name="____AFC5">[3]INV!$K$25:$N$28</definedName>
    <definedName name="____APU221" localSheetId="5">#N/A</definedName>
    <definedName name="____APU221">#REF!</definedName>
    <definedName name="____APU465" localSheetId="5">#N/A</definedName>
    <definedName name="____APU465">[4]!absc</definedName>
    <definedName name="____b2" localSheetId="7" hidden="1">{"TAB1",#N/A,TRUE,"GENERAL";"TAB2",#N/A,TRUE,"GENERAL";"TAB3",#N/A,TRUE,"GENERAL";"TAB4",#N/A,TRUE,"GENERAL";"TAB5",#N/A,TRUE,"GENERAL"}</definedName>
    <definedName name="____b2" hidden="1">{"TAB1",#N/A,TRUE,"GENERAL";"TAB2",#N/A,TRUE,"GENERAL";"TAB3",#N/A,TRUE,"GENERAL";"TAB4",#N/A,TRUE,"GENERAL";"TAB5",#N/A,TRUE,"GENERAL"}</definedName>
    <definedName name="____b3" localSheetId="7" hidden="1">{"TAB1",#N/A,TRUE,"GENERAL";"TAB2",#N/A,TRUE,"GENERAL";"TAB3",#N/A,TRUE,"GENERAL";"TAB4",#N/A,TRUE,"GENERAL";"TAB5",#N/A,TRUE,"GENERAL"}</definedName>
    <definedName name="____b3" hidden="1">{"TAB1",#N/A,TRUE,"GENERAL";"TAB2",#N/A,TRUE,"GENERAL";"TAB3",#N/A,TRUE,"GENERAL";"TAB4",#N/A,TRUE,"GENERAL";"TAB5",#N/A,TRUE,"GENERAL"}</definedName>
    <definedName name="____b4" localSheetId="7" hidden="1">{"TAB1",#N/A,TRUE,"GENERAL";"TAB2",#N/A,TRUE,"GENERAL";"TAB3",#N/A,TRUE,"GENERAL";"TAB4",#N/A,TRUE,"GENERAL";"TAB5",#N/A,TRUE,"GENERAL"}</definedName>
    <definedName name="____b4" hidden="1">{"TAB1",#N/A,TRUE,"GENERAL";"TAB2",#N/A,TRUE,"GENERAL";"TAB3",#N/A,TRUE,"GENERAL";"TAB4",#N/A,TRUE,"GENERAL";"TAB5",#N/A,TRUE,"GENERAL"}</definedName>
    <definedName name="____b5" localSheetId="7" hidden="1">{"TAB1",#N/A,TRUE,"GENERAL";"TAB2",#N/A,TRUE,"GENERAL";"TAB3",#N/A,TRUE,"GENERAL";"TAB4",#N/A,TRUE,"GENERAL";"TAB5",#N/A,TRUE,"GENERAL"}</definedName>
    <definedName name="____b5" hidden="1">{"TAB1",#N/A,TRUE,"GENERAL";"TAB2",#N/A,TRUE,"GENERAL";"TAB3",#N/A,TRUE,"GENERAL";"TAB4",#N/A,TRUE,"GENERAL";"TAB5",#N/A,TRUE,"GENERAL"}</definedName>
    <definedName name="____b6" localSheetId="7" hidden="1">{"TAB1",#N/A,TRUE,"GENERAL";"TAB2",#N/A,TRUE,"GENERAL";"TAB3",#N/A,TRUE,"GENERAL";"TAB4",#N/A,TRUE,"GENERAL";"TAB5",#N/A,TRUE,"GENERAL"}</definedName>
    <definedName name="____b6" hidden="1">{"TAB1",#N/A,TRUE,"GENERAL";"TAB2",#N/A,TRUE,"GENERAL";"TAB3",#N/A,TRUE,"GENERAL";"TAB4",#N/A,TRUE,"GENERAL";"TAB5",#N/A,TRUE,"GENERAL"}</definedName>
    <definedName name="____b7" localSheetId="7" hidden="1">{"via1",#N/A,TRUE,"general";"via2",#N/A,TRUE,"general";"via3",#N/A,TRUE,"general"}</definedName>
    <definedName name="____b7" hidden="1">{"via1",#N/A,TRUE,"general";"via2",#N/A,TRUE,"general";"via3",#N/A,TRUE,"general"}</definedName>
    <definedName name="____b8" localSheetId="7" hidden="1">{"via1",#N/A,TRUE,"general";"via2",#N/A,TRUE,"general";"via3",#N/A,TRUE,"general"}</definedName>
    <definedName name="____b8" hidden="1">{"via1",#N/A,TRUE,"general";"via2",#N/A,TRUE,"general";"via3",#N/A,TRUE,"general"}</definedName>
    <definedName name="____bb9" localSheetId="7" hidden="1">{"TAB1",#N/A,TRUE,"GENERAL";"TAB2",#N/A,TRUE,"GENERAL";"TAB3",#N/A,TRUE,"GENERAL";"TAB4",#N/A,TRUE,"GENERAL";"TAB5",#N/A,TRUE,"GENERAL"}</definedName>
    <definedName name="____bb9" hidden="1">{"TAB1",#N/A,TRUE,"GENERAL";"TAB2",#N/A,TRUE,"GENERAL";"TAB3",#N/A,TRUE,"GENERAL";"TAB4",#N/A,TRUE,"GENERAL";"TAB5",#N/A,TRUE,"GENERAL"}</definedName>
    <definedName name="____bgb5" localSheetId="7"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7" hidden="1">{"TAB1",#N/A,TRUE,"GENERAL";"TAB2",#N/A,TRUE,"GENERAL";"TAB3",#N/A,TRUE,"GENERAL";"TAB4",#N/A,TRUE,"GENERAL";"TAB5",#N/A,TRUE,"GENERAL"}</definedName>
    <definedName name="____g2" hidden="1">{"TAB1",#N/A,TRUE,"GENERAL";"TAB2",#N/A,TRUE,"GENERAL";"TAB3",#N/A,TRUE,"GENERAL";"TAB4",#N/A,TRUE,"GENERAL";"TAB5",#N/A,TRUE,"GENERAL"}</definedName>
    <definedName name="____g3" localSheetId="7" hidden="1">{"via1",#N/A,TRUE,"general";"via2",#N/A,TRUE,"general";"via3",#N/A,TRUE,"general"}</definedName>
    <definedName name="____g3" hidden="1">{"via1",#N/A,TRUE,"general";"via2",#N/A,TRUE,"general";"via3",#N/A,TRUE,"general"}</definedName>
    <definedName name="____g4" localSheetId="7" hidden="1">{"via1",#N/A,TRUE,"general";"via2",#N/A,TRUE,"general";"via3",#N/A,TRUE,"general"}</definedName>
    <definedName name="____g4" hidden="1">{"via1",#N/A,TRUE,"general";"via2",#N/A,TRUE,"general";"via3",#N/A,TRUE,"general"}</definedName>
    <definedName name="____g5" localSheetId="7" hidden="1">{"via1",#N/A,TRUE,"general";"via2",#N/A,TRUE,"general";"via3",#N/A,TRUE,"general"}</definedName>
    <definedName name="____g5" hidden="1">{"via1",#N/A,TRUE,"general";"via2",#N/A,TRUE,"general";"via3",#N/A,TRUE,"general"}</definedName>
    <definedName name="____g6" localSheetId="7" hidden="1">{"via1",#N/A,TRUE,"general";"via2",#N/A,TRUE,"general";"via3",#N/A,TRUE,"general"}</definedName>
    <definedName name="____g6" hidden="1">{"via1",#N/A,TRUE,"general";"via2",#N/A,TRUE,"general";"via3",#N/A,TRUE,"general"}</definedName>
    <definedName name="____g7" localSheetId="7" hidden="1">{"TAB1",#N/A,TRUE,"GENERAL";"TAB2",#N/A,TRUE,"GENERAL";"TAB3",#N/A,TRUE,"GENERAL";"TAB4",#N/A,TRUE,"GENERAL";"TAB5",#N/A,TRUE,"GENERAL"}</definedName>
    <definedName name="____g7" hidden="1">{"TAB1",#N/A,TRUE,"GENERAL";"TAB2",#N/A,TRUE,"GENERAL";"TAB3",#N/A,TRUE,"GENERAL";"TAB4",#N/A,TRUE,"GENERAL";"TAB5",#N/A,TRUE,"GENERAL"}</definedName>
    <definedName name="____GR1" localSheetId="7" hidden="1">{"TAB1",#N/A,TRUE,"GENERAL";"TAB2",#N/A,TRUE,"GENERAL";"TAB3",#N/A,TRUE,"GENERAL";"TAB4",#N/A,TRUE,"GENERAL";"TAB5",#N/A,TRUE,"GENERAL"}</definedName>
    <definedName name="____GR1" hidden="1">{"TAB1",#N/A,TRUE,"GENERAL";"TAB2",#N/A,TRUE,"GENERAL";"TAB3",#N/A,TRUE,"GENERAL";"TAB4",#N/A,TRUE,"GENERAL";"TAB5",#N/A,TRUE,"GENERAL"}</definedName>
    <definedName name="____gtr4" localSheetId="7" hidden="1">{"via1",#N/A,TRUE,"general";"via2",#N/A,TRUE,"general";"via3",#N/A,TRUE,"general"}</definedName>
    <definedName name="____gtr4" hidden="1">{"via1",#N/A,TRUE,"general";"via2",#N/A,TRUE,"general";"via3",#N/A,TRUE,"general"}</definedName>
    <definedName name="____h2" localSheetId="7" hidden="1">{"via1",#N/A,TRUE,"general";"via2",#N/A,TRUE,"general";"via3",#N/A,TRUE,"general"}</definedName>
    <definedName name="____h2" hidden="1">{"via1",#N/A,TRUE,"general";"via2",#N/A,TRUE,"general";"via3",#N/A,TRUE,"general"}</definedName>
    <definedName name="____h3" localSheetId="7" hidden="1">{"via1",#N/A,TRUE,"general";"via2",#N/A,TRUE,"general";"via3",#N/A,TRUE,"general"}</definedName>
    <definedName name="____h3" hidden="1">{"via1",#N/A,TRUE,"general";"via2",#N/A,TRUE,"general";"via3",#N/A,TRUE,"general"}</definedName>
    <definedName name="____h4" localSheetId="7" hidden="1">{"TAB1",#N/A,TRUE,"GENERAL";"TAB2",#N/A,TRUE,"GENERAL";"TAB3",#N/A,TRUE,"GENERAL";"TAB4",#N/A,TRUE,"GENERAL";"TAB5",#N/A,TRUE,"GENERAL"}</definedName>
    <definedName name="____h4" hidden="1">{"TAB1",#N/A,TRUE,"GENERAL";"TAB2",#N/A,TRUE,"GENERAL";"TAB3",#N/A,TRUE,"GENERAL";"TAB4",#N/A,TRUE,"GENERAL";"TAB5",#N/A,TRUE,"GENERAL"}</definedName>
    <definedName name="____h5" localSheetId="7" hidden="1">{"TAB1",#N/A,TRUE,"GENERAL";"TAB2",#N/A,TRUE,"GENERAL";"TAB3",#N/A,TRUE,"GENERAL";"TAB4",#N/A,TRUE,"GENERAL";"TAB5",#N/A,TRUE,"GENERAL"}</definedName>
    <definedName name="____h5" hidden="1">{"TAB1",#N/A,TRUE,"GENERAL";"TAB2",#N/A,TRUE,"GENERAL";"TAB3",#N/A,TRUE,"GENERAL";"TAB4",#N/A,TRUE,"GENERAL";"TAB5",#N/A,TRUE,"GENERAL"}</definedName>
    <definedName name="____h6" localSheetId="7" hidden="1">{"via1",#N/A,TRUE,"general";"via2",#N/A,TRUE,"general";"via3",#N/A,TRUE,"general"}</definedName>
    <definedName name="____h6" hidden="1">{"via1",#N/A,TRUE,"general";"via2",#N/A,TRUE,"general";"via3",#N/A,TRUE,"general"}</definedName>
    <definedName name="____h7" localSheetId="7" hidden="1">{"TAB1",#N/A,TRUE,"GENERAL";"TAB2",#N/A,TRUE,"GENERAL";"TAB3",#N/A,TRUE,"GENERAL";"TAB4",#N/A,TRUE,"GENERAL";"TAB5",#N/A,TRUE,"GENERAL"}</definedName>
    <definedName name="____h7" hidden="1">{"TAB1",#N/A,TRUE,"GENERAL";"TAB2",#N/A,TRUE,"GENERAL";"TAB3",#N/A,TRUE,"GENERAL";"TAB4",#N/A,TRUE,"GENERAL";"TAB5",#N/A,TRUE,"GENERAL"}</definedName>
    <definedName name="____h8" localSheetId="7" hidden="1">{"via1",#N/A,TRUE,"general";"via2",#N/A,TRUE,"general";"via3",#N/A,TRUE,"general"}</definedName>
    <definedName name="____h8" hidden="1">{"via1",#N/A,TRUE,"general";"via2",#N/A,TRUE,"general";"via3",#N/A,TRUE,"general"}</definedName>
    <definedName name="____hfh7" localSheetId="7" hidden="1">{"via1",#N/A,TRUE,"general";"via2",#N/A,TRUE,"general";"via3",#N/A,TRUE,"general"}</definedName>
    <definedName name="____hfh7" hidden="1">{"via1",#N/A,TRUE,"general";"via2",#N/A,TRUE,"general";"via3",#N/A,TRUE,"general"}</definedName>
    <definedName name="____i1">#REF!</definedName>
    <definedName name="____i4" localSheetId="7" hidden="1">{"via1",#N/A,TRUE,"general";"via2",#N/A,TRUE,"general";"via3",#N/A,TRUE,"general"}</definedName>
    <definedName name="____i4" hidden="1">{"via1",#N/A,TRUE,"general";"via2",#N/A,TRUE,"general";"via3",#N/A,TRUE,"general"}</definedName>
    <definedName name="____i5" localSheetId="7" hidden="1">{"TAB1",#N/A,TRUE,"GENERAL";"TAB2",#N/A,TRUE,"GENERAL";"TAB3",#N/A,TRUE,"GENERAL";"TAB4",#N/A,TRUE,"GENERAL";"TAB5",#N/A,TRUE,"GENERAL"}</definedName>
    <definedName name="____i5" hidden="1">{"TAB1",#N/A,TRUE,"GENERAL";"TAB2",#N/A,TRUE,"GENERAL";"TAB3",#N/A,TRUE,"GENERAL";"TAB4",#N/A,TRUE,"GENERAL";"TAB5",#N/A,TRUE,"GENERAL"}</definedName>
    <definedName name="____i6" localSheetId="7" hidden="1">{"TAB1",#N/A,TRUE,"GENERAL";"TAB2",#N/A,TRUE,"GENERAL";"TAB3",#N/A,TRUE,"GENERAL";"TAB4",#N/A,TRUE,"GENERAL";"TAB5",#N/A,TRUE,"GENERAL"}</definedName>
    <definedName name="____i6" hidden="1">{"TAB1",#N/A,TRUE,"GENERAL";"TAB2",#N/A,TRUE,"GENERAL";"TAB3",#N/A,TRUE,"GENERAL";"TAB4",#N/A,TRUE,"GENERAL";"TAB5",#N/A,TRUE,"GENERAL"}</definedName>
    <definedName name="____i7" localSheetId="7" hidden="1">{"via1",#N/A,TRUE,"general";"via2",#N/A,TRUE,"general";"via3",#N/A,TRUE,"general"}</definedName>
    <definedName name="____i7" hidden="1">{"via1",#N/A,TRUE,"general";"via2",#N/A,TRUE,"general";"via3",#N/A,TRUE,"general"}</definedName>
    <definedName name="____i77" localSheetId="7" hidden="1">{"TAB1",#N/A,TRUE,"GENERAL";"TAB2",#N/A,TRUE,"GENERAL";"TAB3",#N/A,TRUE,"GENERAL";"TAB4",#N/A,TRUE,"GENERAL";"TAB5",#N/A,TRUE,"GENERAL"}</definedName>
    <definedName name="____i77" hidden="1">{"TAB1",#N/A,TRUE,"GENERAL";"TAB2",#N/A,TRUE,"GENERAL";"TAB3",#N/A,TRUE,"GENERAL";"TAB4",#N/A,TRUE,"GENERAL";"TAB5",#N/A,TRUE,"GENERAL"}</definedName>
    <definedName name="____i8" localSheetId="7" hidden="1">{"via1",#N/A,TRUE,"general";"via2",#N/A,TRUE,"general";"via3",#N/A,TRUE,"general"}</definedName>
    <definedName name="____i8" hidden="1">{"via1",#N/A,TRUE,"general";"via2",#N/A,TRUE,"general";"via3",#N/A,TRUE,"general"}</definedName>
    <definedName name="____i9" localSheetId="7"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PC2002">#REF!</definedName>
    <definedName name="____k3" localSheetId="7" hidden="1">{"TAB1",#N/A,TRUE,"GENERAL";"TAB2",#N/A,TRUE,"GENERAL";"TAB3",#N/A,TRUE,"GENERAL";"TAB4",#N/A,TRUE,"GENERAL";"TAB5",#N/A,TRUE,"GENERAL"}</definedName>
    <definedName name="____k3" hidden="1">{"TAB1",#N/A,TRUE,"GENERAL";"TAB2",#N/A,TRUE,"GENERAL";"TAB3",#N/A,TRUE,"GENERAL";"TAB4",#N/A,TRUE,"GENERAL";"TAB5",#N/A,TRUE,"GENERAL"}</definedName>
    <definedName name="____k4" localSheetId="7" hidden="1">{"via1",#N/A,TRUE,"general";"via2",#N/A,TRUE,"general";"via3",#N/A,TRUE,"general"}</definedName>
    <definedName name="____k4" hidden="1">{"via1",#N/A,TRUE,"general";"via2",#N/A,TRUE,"general";"via3",#N/A,TRUE,"general"}</definedName>
    <definedName name="____k5" localSheetId="7" hidden="1">{"via1",#N/A,TRUE,"general";"via2",#N/A,TRUE,"general";"via3",#N/A,TRUE,"general"}</definedName>
    <definedName name="____k5" hidden="1">{"via1",#N/A,TRUE,"general";"via2",#N/A,TRUE,"general";"via3",#N/A,TRUE,"general"}</definedName>
    <definedName name="____k6" localSheetId="7" hidden="1">{"TAB1",#N/A,TRUE,"GENERAL";"TAB2",#N/A,TRUE,"GENERAL";"TAB3",#N/A,TRUE,"GENERAL";"TAB4",#N/A,TRUE,"GENERAL";"TAB5",#N/A,TRUE,"GENERAL"}</definedName>
    <definedName name="____k6" hidden="1">{"TAB1",#N/A,TRUE,"GENERAL";"TAB2",#N/A,TRUE,"GENERAL";"TAB3",#N/A,TRUE,"GENERAL";"TAB4",#N/A,TRUE,"GENERAL";"TAB5",#N/A,TRUE,"GENERAL"}</definedName>
    <definedName name="____k7" localSheetId="7" hidden="1">{"via1",#N/A,TRUE,"general";"via2",#N/A,TRUE,"general";"via3",#N/A,TRUE,"general"}</definedName>
    <definedName name="____k7" hidden="1">{"via1",#N/A,TRUE,"general";"via2",#N/A,TRUE,"general";"via3",#N/A,TRUE,"general"}</definedName>
    <definedName name="____k8" localSheetId="7" hidden="1">{"via1",#N/A,TRUE,"general";"via2",#N/A,TRUE,"general";"via3",#N/A,TRUE,"general"}</definedName>
    <definedName name="____k8" hidden="1">{"via1",#N/A,TRUE,"general";"via2",#N/A,TRUE,"general";"via3",#N/A,TRUE,"general"}</definedName>
    <definedName name="____k9" localSheetId="7" hidden="1">{"TAB1",#N/A,TRUE,"GENERAL";"TAB2",#N/A,TRUE,"GENERAL";"TAB3",#N/A,TRUE,"GENERAL";"TAB4",#N/A,TRUE,"GENERAL";"TAB5",#N/A,TRUE,"GENERAL"}</definedName>
    <definedName name="____k9" hidden="1">{"TAB1",#N/A,TRUE,"GENERAL";"TAB2",#N/A,TRUE,"GENERAL";"TAB3",#N/A,TRUE,"GENERAL";"TAB4",#N/A,TRUE,"GENERAL";"TAB5",#N/A,TRUE,"GENERAL"}</definedName>
    <definedName name="____kjk6" localSheetId="7" hidden="1">{"TAB1",#N/A,TRUE,"GENERAL";"TAB2",#N/A,TRUE,"GENERAL";"TAB3",#N/A,TRUE,"GENERAL";"TAB4",#N/A,TRUE,"GENERAL";"TAB5",#N/A,TRUE,"GENERAL"}</definedName>
    <definedName name="____kjk6" hidden="1">{"TAB1",#N/A,TRUE,"GENERAL";"TAB2",#N/A,TRUE,"GENERAL";"TAB3",#N/A,TRUE,"GENERAL";"TAB4",#N/A,TRUE,"GENERAL";"TAB5",#N/A,TRUE,"GENERAL"}</definedName>
    <definedName name="____m3" localSheetId="7" hidden="1">{"via1",#N/A,TRUE,"general";"via2",#N/A,TRUE,"general";"via3",#N/A,TRUE,"general"}</definedName>
    <definedName name="____m3" hidden="1">{"via1",#N/A,TRUE,"general";"via2",#N/A,TRUE,"general";"via3",#N/A,TRUE,"general"}</definedName>
    <definedName name="____m4" localSheetId="7" hidden="1">{"TAB1",#N/A,TRUE,"GENERAL";"TAB2",#N/A,TRUE,"GENERAL";"TAB3",#N/A,TRUE,"GENERAL";"TAB4",#N/A,TRUE,"GENERAL";"TAB5",#N/A,TRUE,"GENERAL"}</definedName>
    <definedName name="____m4" hidden="1">{"TAB1",#N/A,TRUE,"GENERAL";"TAB2",#N/A,TRUE,"GENERAL";"TAB3",#N/A,TRUE,"GENERAL";"TAB4",#N/A,TRUE,"GENERAL";"TAB5",#N/A,TRUE,"GENERAL"}</definedName>
    <definedName name="____m5" localSheetId="7" hidden="1">{"via1",#N/A,TRUE,"general";"via2",#N/A,TRUE,"general";"via3",#N/A,TRUE,"general"}</definedName>
    <definedName name="____m5" hidden="1">{"via1",#N/A,TRUE,"general";"via2",#N/A,TRUE,"general";"via3",#N/A,TRUE,"general"}</definedName>
    <definedName name="____m6" localSheetId="7" hidden="1">{"TAB1",#N/A,TRUE,"GENERAL";"TAB2",#N/A,TRUE,"GENERAL";"TAB3",#N/A,TRUE,"GENERAL";"TAB4",#N/A,TRUE,"GENERAL";"TAB5",#N/A,TRUE,"GENERAL"}</definedName>
    <definedName name="____m6" hidden="1">{"TAB1",#N/A,TRUE,"GENERAL";"TAB2",#N/A,TRUE,"GENERAL";"TAB3",#N/A,TRUE,"GENERAL";"TAB4",#N/A,TRUE,"GENERAL";"TAB5",#N/A,TRUE,"GENERAL"}</definedName>
    <definedName name="____m7" localSheetId="7" hidden="1">{"TAB1",#N/A,TRUE,"GENERAL";"TAB2",#N/A,TRUE,"GENERAL";"TAB3",#N/A,TRUE,"GENERAL";"TAB4",#N/A,TRUE,"GENERAL";"TAB5",#N/A,TRUE,"GENERAL"}</definedName>
    <definedName name="____m7" hidden="1">{"TAB1",#N/A,TRUE,"GENERAL";"TAB2",#N/A,TRUE,"GENERAL";"TAB3",#N/A,TRUE,"GENERAL";"TAB4",#N/A,TRUE,"GENERAL";"TAB5",#N/A,TRUE,"GENERAL"}</definedName>
    <definedName name="____m8" localSheetId="7" hidden="1">{"via1",#N/A,TRUE,"general";"via2",#N/A,TRUE,"general";"via3",#N/A,TRUE,"general"}</definedName>
    <definedName name="____m8" hidden="1">{"via1",#N/A,TRUE,"general";"via2",#N/A,TRUE,"general";"via3",#N/A,TRUE,"general"}</definedName>
    <definedName name="____m9" localSheetId="7" hidden="1">{"via1",#N/A,TRUE,"general";"via2",#N/A,TRUE,"general";"via3",#N/A,TRUE,"general"}</definedName>
    <definedName name="____m9" hidden="1">{"via1",#N/A,TRUE,"general";"via2",#N/A,TRUE,"general";"via3",#N/A,TRUE,"general"}</definedName>
    <definedName name="____MA2">#REF!</definedName>
    <definedName name="____n3" localSheetId="7" hidden="1">{"TAB1",#N/A,TRUE,"GENERAL";"TAB2",#N/A,TRUE,"GENERAL";"TAB3",#N/A,TRUE,"GENERAL";"TAB4",#N/A,TRUE,"GENERAL";"TAB5",#N/A,TRUE,"GENERAL"}</definedName>
    <definedName name="____n3" hidden="1">{"TAB1",#N/A,TRUE,"GENERAL";"TAB2",#N/A,TRUE,"GENERAL";"TAB3",#N/A,TRUE,"GENERAL";"TAB4",#N/A,TRUE,"GENERAL";"TAB5",#N/A,TRUE,"GENERAL"}</definedName>
    <definedName name="____n4" localSheetId="7" hidden="1">{"via1",#N/A,TRUE,"general";"via2",#N/A,TRUE,"general";"via3",#N/A,TRUE,"general"}</definedName>
    <definedName name="____n4" hidden="1">{"via1",#N/A,TRUE,"general";"via2",#N/A,TRUE,"general";"via3",#N/A,TRUE,"general"}</definedName>
    <definedName name="____n5" localSheetId="7" hidden="1">{"TAB1",#N/A,TRUE,"GENERAL";"TAB2",#N/A,TRUE,"GENERAL";"TAB3",#N/A,TRUE,"GENERAL";"TAB4",#N/A,TRUE,"GENERAL";"TAB5",#N/A,TRUE,"GENERAL"}</definedName>
    <definedName name="____n5" hidden="1">{"TAB1",#N/A,TRUE,"GENERAL";"TAB2",#N/A,TRUE,"GENERAL";"TAB3",#N/A,TRUE,"GENERAL";"TAB4",#N/A,TRUE,"GENERAL";"TAB5",#N/A,TRUE,"GENERAL"}</definedName>
    <definedName name="____nyn7" localSheetId="7" hidden="1">{"via1",#N/A,TRUE,"general";"via2",#N/A,TRUE,"general";"via3",#N/A,TRUE,"general"}</definedName>
    <definedName name="____nyn7" hidden="1">{"via1",#N/A,TRUE,"general";"via2",#N/A,TRUE,"general";"via3",#N/A,TRUE,"general"}</definedName>
    <definedName name="____o4" localSheetId="7" hidden="1">{"via1",#N/A,TRUE,"general";"via2",#N/A,TRUE,"general";"via3",#N/A,TRUE,"general"}</definedName>
    <definedName name="____o4" hidden="1">{"via1",#N/A,TRUE,"general";"via2",#N/A,TRUE,"general";"via3",#N/A,TRUE,"general"}</definedName>
    <definedName name="____o5" localSheetId="7" hidden="1">{"TAB1",#N/A,TRUE,"GENERAL";"TAB2",#N/A,TRUE,"GENERAL";"TAB3",#N/A,TRUE,"GENERAL";"TAB4",#N/A,TRUE,"GENERAL";"TAB5",#N/A,TRUE,"GENERAL"}</definedName>
    <definedName name="____o5" hidden="1">{"TAB1",#N/A,TRUE,"GENERAL";"TAB2",#N/A,TRUE,"GENERAL";"TAB3",#N/A,TRUE,"GENERAL";"TAB4",#N/A,TRUE,"GENERAL";"TAB5",#N/A,TRUE,"GENERAL"}</definedName>
    <definedName name="____o6" localSheetId="7" hidden="1">{"TAB1",#N/A,TRUE,"GENERAL";"TAB2",#N/A,TRUE,"GENERAL";"TAB3",#N/A,TRUE,"GENERAL";"TAB4",#N/A,TRUE,"GENERAL";"TAB5",#N/A,TRUE,"GENERAL"}</definedName>
    <definedName name="____o6" hidden="1">{"TAB1",#N/A,TRUE,"GENERAL";"TAB2",#N/A,TRUE,"GENERAL";"TAB3",#N/A,TRUE,"GENERAL";"TAB4",#N/A,TRUE,"GENERAL";"TAB5",#N/A,TRUE,"GENERAL"}</definedName>
    <definedName name="____o7" localSheetId="7" hidden="1">{"TAB1",#N/A,TRUE,"GENERAL";"TAB2",#N/A,TRUE,"GENERAL";"TAB3",#N/A,TRUE,"GENERAL";"TAB4",#N/A,TRUE,"GENERAL";"TAB5",#N/A,TRUE,"GENERAL"}</definedName>
    <definedName name="____o7" hidden="1">{"TAB1",#N/A,TRUE,"GENERAL";"TAB2",#N/A,TRUE,"GENERAL";"TAB3",#N/A,TRUE,"GENERAL";"TAB4",#N/A,TRUE,"GENERAL";"TAB5",#N/A,TRUE,"GENERAL"}</definedName>
    <definedName name="____o8" localSheetId="7" hidden="1">{"via1",#N/A,TRUE,"general";"via2",#N/A,TRUE,"general";"via3",#N/A,TRUE,"general"}</definedName>
    <definedName name="____o8" hidden="1">{"via1",#N/A,TRUE,"general";"via2",#N/A,TRUE,"general";"via3",#N/A,TRUE,"general"}</definedName>
    <definedName name="____o9" localSheetId="7"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7" hidden="1">{"via1",#N/A,TRUE,"general";"via2",#N/A,TRUE,"general";"via3",#N/A,TRUE,"general"}</definedName>
    <definedName name="____p6" hidden="1">{"via1",#N/A,TRUE,"general";"via2",#N/A,TRUE,"general";"via3",#N/A,TRUE,"general"}</definedName>
    <definedName name="____p7" localSheetId="7" hidden="1">{"via1",#N/A,TRUE,"general";"via2",#N/A,TRUE,"general";"via3",#N/A,TRUE,"general"}</definedName>
    <definedName name="____p7" hidden="1">{"via1",#N/A,TRUE,"general";"via2",#N/A,TRUE,"general";"via3",#N/A,TRUE,"general"}</definedName>
    <definedName name="____p8" localSheetId="7" hidden="1">{"TAB1",#N/A,TRUE,"GENERAL";"TAB2",#N/A,TRUE,"GENERAL";"TAB3",#N/A,TRUE,"GENERAL";"TAB4",#N/A,TRUE,"GENERAL";"TAB5",#N/A,TRUE,"GENERAL"}</definedName>
    <definedName name="____p8" hidden="1">{"TAB1",#N/A,TRUE,"GENERAL";"TAB2",#N/A,TRUE,"GENERAL";"TAB3",#N/A,TRUE,"GENERAL";"TAB4",#N/A,TRUE,"GENERAL";"TAB5",#N/A,TRUE,"GENERAL"}</definedName>
    <definedName name="____PJ50" localSheetId="5">#REF!</definedName>
    <definedName name="____PJ50">#REF!</definedName>
    <definedName name="____pj51" localSheetId="5">#N/A</definedName>
    <definedName name="____pj51">#REF!</definedName>
    <definedName name="____r" localSheetId="7" hidden="1">{"TAB1",#N/A,TRUE,"GENERAL";"TAB2",#N/A,TRUE,"GENERAL";"TAB3",#N/A,TRUE,"GENERAL";"TAB4",#N/A,TRUE,"GENERAL";"TAB5",#N/A,TRUE,"GENERAL"}</definedName>
    <definedName name="____r" hidden="1">{"TAB1",#N/A,TRUE,"GENERAL";"TAB2",#N/A,TRUE,"GENERAL";"TAB3",#N/A,TRUE,"GENERAL";"TAB4",#N/A,TRUE,"GENERAL";"TAB5",#N/A,TRUE,"GENERAL"}</definedName>
    <definedName name="____r4r" localSheetId="7" hidden="1">{"via1",#N/A,TRUE,"general";"via2",#N/A,TRUE,"general";"via3",#N/A,TRUE,"general"}</definedName>
    <definedName name="____r4r" hidden="1">{"via1",#N/A,TRUE,"general";"via2",#N/A,TRUE,"general";"via3",#N/A,TRUE,"general"}</definedName>
    <definedName name="____rc" localSheetId="5">#N/A</definedName>
    <definedName name="____rc">#REF!</definedName>
    <definedName name="____rtu6" localSheetId="7" hidden="1">{"via1",#N/A,TRUE,"general";"via2",#N/A,TRUE,"general";"via3",#N/A,TRUE,"general"}</definedName>
    <definedName name="____rtu6" hidden="1">{"via1",#N/A,TRUE,"general";"via2",#N/A,TRUE,"general";"via3",#N/A,TRUE,"general"}</definedName>
    <definedName name="____s1" localSheetId="7" hidden="1">{"via1",#N/A,TRUE,"general";"via2",#N/A,TRUE,"general";"via3",#N/A,TRUE,"general"}</definedName>
    <definedName name="____s1" hidden="1">{"via1",#N/A,TRUE,"general";"via2",#N/A,TRUE,"general";"via3",#N/A,TRUE,"general"}</definedName>
    <definedName name="____s2" localSheetId="7" hidden="1">{"TAB1",#N/A,TRUE,"GENERAL";"TAB2",#N/A,TRUE,"GENERAL";"TAB3",#N/A,TRUE,"GENERAL";"TAB4",#N/A,TRUE,"GENERAL";"TAB5",#N/A,TRUE,"GENERAL"}</definedName>
    <definedName name="____s2" hidden="1">{"TAB1",#N/A,TRUE,"GENERAL";"TAB2",#N/A,TRUE,"GENERAL";"TAB3",#N/A,TRUE,"GENERAL";"TAB4",#N/A,TRUE,"GENERAL";"TAB5",#N/A,TRUE,"GENERAL"}</definedName>
    <definedName name="____s3" localSheetId="7" hidden="1">{"TAB1",#N/A,TRUE,"GENERAL";"TAB2",#N/A,TRUE,"GENERAL";"TAB3",#N/A,TRUE,"GENERAL";"TAB4",#N/A,TRUE,"GENERAL";"TAB5",#N/A,TRUE,"GENERAL"}</definedName>
    <definedName name="____s3" hidden="1">{"TAB1",#N/A,TRUE,"GENERAL";"TAB2",#N/A,TRUE,"GENERAL";"TAB3",#N/A,TRUE,"GENERAL";"TAB4",#N/A,TRUE,"GENERAL";"TAB5",#N/A,TRUE,"GENERAL"}</definedName>
    <definedName name="____s4" localSheetId="7" hidden="1">{"via1",#N/A,TRUE,"general";"via2",#N/A,TRUE,"general";"via3",#N/A,TRUE,"general"}</definedName>
    <definedName name="____s4" hidden="1">{"via1",#N/A,TRUE,"general";"via2",#N/A,TRUE,"general";"via3",#N/A,TRUE,"general"}</definedName>
    <definedName name="____s5" localSheetId="7" hidden="1">{"via1",#N/A,TRUE,"general";"via2",#N/A,TRUE,"general";"via3",#N/A,TRUE,"general"}</definedName>
    <definedName name="____s5" hidden="1">{"via1",#N/A,TRUE,"general";"via2",#N/A,TRUE,"general";"via3",#N/A,TRUE,"general"}</definedName>
    <definedName name="____s6" localSheetId="7" hidden="1">{"TAB1",#N/A,TRUE,"GENERAL";"TAB2",#N/A,TRUE,"GENERAL";"TAB3",#N/A,TRUE,"GENERAL";"TAB4",#N/A,TRUE,"GENERAL";"TAB5",#N/A,TRUE,"GENERAL"}</definedName>
    <definedName name="____s6" hidden="1">{"TAB1",#N/A,TRUE,"GENERAL";"TAB2",#N/A,TRUE,"GENERAL";"TAB3",#N/A,TRUE,"GENERAL";"TAB4",#N/A,TRUE,"GENERAL";"TAB5",#N/A,TRUE,"GENERAL"}</definedName>
    <definedName name="____s7" localSheetId="7" hidden="1">{"via1",#N/A,TRUE,"general";"via2",#N/A,TRUE,"general";"via3",#N/A,TRUE,"general"}</definedName>
    <definedName name="____s7" hidden="1">{"via1",#N/A,TRUE,"general";"via2",#N/A,TRUE,"general";"via3",#N/A,TRUE,"general"}</definedName>
    <definedName name="____SBC1">[3]INV!$A$12:$D$15</definedName>
    <definedName name="____SBC3">[3]INV!$F$12:$I$15</definedName>
    <definedName name="____SBC5">[3]INV!$K$12:$N$15</definedName>
    <definedName name="____t3" localSheetId="7" hidden="1">{"TAB1",#N/A,TRUE,"GENERAL";"TAB2",#N/A,TRUE,"GENERAL";"TAB3",#N/A,TRUE,"GENERAL";"TAB4",#N/A,TRUE,"GENERAL";"TAB5",#N/A,TRUE,"GENERAL"}</definedName>
    <definedName name="____t3" hidden="1">{"TAB1",#N/A,TRUE,"GENERAL";"TAB2",#N/A,TRUE,"GENERAL";"TAB3",#N/A,TRUE,"GENERAL";"TAB4",#N/A,TRUE,"GENERAL";"TAB5",#N/A,TRUE,"GENERAL"}</definedName>
    <definedName name="____t4" localSheetId="7" hidden="1">{"via1",#N/A,TRUE,"general";"via2",#N/A,TRUE,"general";"via3",#N/A,TRUE,"general"}</definedName>
    <definedName name="____t4" hidden="1">{"via1",#N/A,TRUE,"general";"via2",#N/A,TRUE,"general";"via3",#N/A,TRUE,"general"}</definedName>
    <definedName name="____t5" localSheetId="7" hidden="1">{"TAB1",#N/A,TRUE,"GENERAL";"TAB2",#N/A,TRUE,"GENERAL";"TAB3",#N/A,TRUE,"GENERAL";"TAB4",#N/A,TRUE,"GENERAL";"TAB5",#N/A,TRUE,"GENERAL"}</definedName>
    <definedName name="____t5" hidden="1">{"TAB1",#N/A,TRUE,"GENERAL";"TAB2",#N/A,TRUE,"GENERAL";"TAB3",#N/A,TRUE,"GENERAL";"TAB4",#N/A,TRUE,"GENERAL";"TAB5",#N/A,TRUE,"GENERAL"}</definedName>
    <definedName name="____t6" localSheetId="7" hidden="1">{"via1",#N/A,TRUE,"general";"via2",#N/A,TRUE,"general";"via3",#N/A,TRUE,"general"}</definedName>
    <definedName name="____t6" hidden="1">{"via1",#N/A,TRUE,"general";"via2",#N/A,TRUE,"general";"via3",#N/A,TRUE,"general"}</definedName>
    <definedName name="____t66" localSheetId="7" hidden="1">{"TAB1",#N/A,TRUE,"GENERAL";"TAB2",#N/A,TRUE,"GENERAL";"TAB3",#N/A,TRUE,"GENERAL";"TAB4",#N/A,TRUE,"GENERAL";"TAB5",#N/A,TRUE,"GENERAL"}</definedName>
    <definedName name="____t66" hidden="1">{"TAB1",#N/A,TRUE,"GENERAL";"TAB2",#N/A,TRUE,"GENERAL";"TAB3",#N/A,TRUE,"GENERAL";"TAB4",#N/A,TRUE,"GENERAL";"TAB5",#N/A,TRUE,"GENERAL"}</definedName>
    <definedName name="____t7" localSheetId="7" hidden="1">{"via1",#N/A,TRUE,"general";"via2",#N/A,TRUE,"general";"via3",#N/A,TRUE,"general"}</definedName>
    <definedName name="____t7" hidden="1">{"via1",#N/A,TRUE,"general";"via2",#N/A,TRUE,"general";"via3",#N/A,TRUE,"general"}</definedName>
    <definedName name="____t77" localSheetId="7" hidden="1">{"TAB1",#N/A,TRUE,"GENERAL";"TAB2",#N/A,TRUE,"GENERAL";"TAB3",#N/A,TRUE,"GENERAL";"TAB4",#N/A,TRUE,"GENERAL";"TAB5",#N/A,TRUE,"GENERAL"}</definedName>
    <definedName name="____t77" hidden="1">{"TAB1",#N/A,TRUE,"GENERAL";"TAB2",#N/A,TRUE,"GENERAL";"TAB3",#N/A,TRUE,"GENERAL";"TAB4",#N/A,TRUE,"GENERAL";"TAB5",#N/A,TRUE,"GENERAL"}</definedName>
    <definedName name="____t8" localSheetId="7" hidden="1">{"TAB1",#N/A,TRUE,"GENERAL";"TAB2",#N/A,TRUE,"GENERAL";"TAB3",#N/A,TRUE,"GENERAL";"TAB4",#N/A,TRUE,"GENERAL";"TAB5",#N/A,TRUE,"GENERAL"}</definedName>
    <definedName name="____t8" hidden="1">{"TAB1",#N/A,TRUE,"GENERAL";"TAB2",#N/A,TRUE,"GENERAL";"TAB3",#N/A,TRUE,"GENERAL";"TAB4",#N/A,TRUE,"GENERAL";"TAB5",#N/A,TRUE,"GENERAL"}</definedName>
    <definedName name="____t88" localSheetId="7" hidden="1">{"via1",#N/A,TRUE,"general";"via2",#N/A,TRUE,"general";"via3",#N/A,TRUE,"general"}</definedName>
    <definedName name="____t88" hidden="1">{"via1",#N/A,TRUE,"general";"via2",#N/A,TRUE,"general";"via3",#N/A,TRUE,"general"}</definedName>
    <definedName name="____t9" localSheetId="7" hidden="1">{"TAB1",#N/A,TRUE,"GENERAL";"TAB2",#N/A,TRUE,"GENERAL";"TAB3",#N/A,TRUE,"GENERAL";"TAB4",#N/A,TRUE,"GENERAL";"TAB5",#N/A,TRUE,"GENERAL"}</definedName>
    <definedName name="____t9" hidden="1">{"TAB1",#N/A,TRUE,"GENERAL";"TAB2",#N/A,TRUE,"GENERAL";"TAB3",#N/A,TRUE,"GENERAL";"TAB4",#N/A,TRUE,"GENERAL";"TAB5",#N/A,TRUE,"GENERAL"}</definedName>
    <definedName name="____t99" localSheetId="7" hidden="1">{"via1",#N/A,TRUE,"general";"via2",#N/A,TRUE,"general";"via3",#N/A,TRUE,"general"}</definedName>
    <definedName name="____t99" hidden="1">{"via1",#N/A,TRUE,"general";"via2",#N/A,TRUE,"general";"via3",#N/A,TRUE,"general"}</definedName>
    <definedName name="____u4" localSheetId="7" hidden="1">{"TAB1",#N/A,TRUE,"GENERAL";"TAB2",#N/A,TRUE,"GENERAL";"TAB3",#N/A,TRUE,"GENERAL";"TAB4",#N/A,TRUE,"GENERAL";"TAB5",#N/A,TRUE,"GENERAL"}</definedName>
    <definedName name="____u4" hidden="1">{"TAB1",#N/A,TRUE,"GENERAL";"TAB2",#N/A,TRUE,"GENERAL";"TAB3",#N/A,TRUE,"GENERAL";"TAB4",#N/A,TRUE,"GENERAL";"TAB5",#N/A,TRUE,"GENERAL"}</definedName>
    <definedName name="____u5" localSheetId="7" hidden="1">{"TAB1",#N/A,TRUE,"GENERAL";"TAB2",#N/A,TRUE,"GENERAL";"TAB3",#N/A,TRUE,"GENERAL";"TAB4",#N/A,TRUE,"GENERAL";"TAB5",#N/A,TRUE,"GENERAL"}</definedName>
    <definedName name="____u5" hidden="1">{"TAB1",#N/A,TRUE,"GENERAL";"TAB2",#N/A,TRUE,"GENERAL";"TAB3",#N/A,TRUE,"GENERAL";"TAB4",#N/A,TRUE,"GENERAL";"TAB5",#N/A,TRUE,"GENERAL"}</definedName>
    <definedName name="____u6" localSheetId="7" hidden="1">{"TAB1",#N/A,TRUE,"GENERAL";"TAB2",#N/A,TRUE,"GENERAL";"TAB3",#N/A,TRUE,"GENERAL";"TAB4",#N/A,TRUE,"GENERAL";"TAB5",#N/A,TRUE,"GENERAL"}</definedName>
    <definedName name="____u6" hidden="1">{"TAB1",#N/A,TRUE,"GENERAL";"TAB2",#N/A,TRUE,"GENERAL";"TAB3",#N/A,TRUE,"GENERAL";"TAB4",#N/A,TRUE,"GENERAL";"TAB5",#N/A,TRUE,"GENERAL"}</definedName>
    <definedName name="____u7" localSheetId="7" hidden="1">{"via1",#N/A,TRUE,"general";"via2",#N/A,TRUE,"general";"via3",#N/A,TRUE,"general"}</definedName>
    <definedName name="____u7" hidden="1">{"via1",#N/A,TRUE,"general";"via2",#N/A,TRUE,"general";"via3",#N/A,TRUE,"general"}</definedName>
    <definedName name="____u8" localSheetId="7" hidden="1">{"TAB1",#N/A,TRUE,"GENERAL";"TAB2",#N/A,TRUE,"GENERAL";"TAB3",#N/A,TRUE,"GENERAL";"TAB4",#N/A,TRUE,"GENERAL";"TAB5",#N/A,TRUE,"GENERAL"}</definedName>
    <definedName name="____u8" hidden="1">{"TAB1",#N/A,TRUE,"GENERAL";"TAB2",#N/A,TRUE,"GENERAL";"TAB3",#N/A,TRUE,"GENERAL";"TAB4",#N/A,TRUE,"GENERAL";"TAB5",#N/A,TRUE,"GENERAL"}</definedName>
    <definedName name="____u9" localSheetId="7" hidden="1">{"TAB1",#N/A,TRUE,"GENERAL";"TAB2",#N/A,TRUE,"GENERAL";"TAB3",#N/A,TRUE,"GENERAL";"TAB4",#N/A,TRUE,"GENERAL";"TAB5",#N/A,TRUE,"GENERAL"}</definedName>
    <definedName name="____u9" hidden="1">{"TAB1",#N/A,TRUE,"GENERAL";"TAB2",#N/A,TRUE,"GENERAL";"TAB3",#N/A,TRUE,"GENERAL";"TAB4",#N/A,TRUE,"GENERAL";"TAB5",#N/A,TRUE,"GENERAL"}</definedName>
    <definedName name="____ur7" localSheetId="7" hidden="1">{"TAB1",#N/A,TRUE,"GENERAL";"TAB2",#N/A,TRUE,"GENERAL";"TAB3",#N/A,TRUE,"GENERAL";"TAB4",#N/A,TRUE,"GENERAL";"TAB5",#N/A,TRUE,"GENERAL"}</definedName>
    <definedName name="____ur7" hidden="1">{"TAB1",#N/A,TRUE,"GENERAL";"TAB2",#N/A,TRUE,"GENERAL";"TAB3",#N/A,TRUE,"GENERAL";"TAB4",#N/A,TRUE,"GENERAL";"TAB5",#N/A,TRUE,"GENERAL"}</definedName>
    <definedName name="____v1" localSheetId="7">IF(FM!____v8,[2]!Header_Row+FM!____v4,[2]!Header_Row)</definedName>
    <definedName name="____v1">IF([2]!____v8,[2]!Header_Row+[2]!____v4,[2]!Header_Row)</definedName>
    <definedName name="____v2" localSheetId="7" hidden="1">{"via1",#N/A,TRUE,"general";"via2",#N/A,TRUE,"general";"via3",#N/A,TRUE,"general"}</definedName>
    <definedName name="____v2" hidden="1">{"via1",#N/A,TRUE,"general";"via2",#N/A,TRUE,"general";"via3",#N/A,TRUE,"general"}</definedName>
    <definedName name="____v3" localSheetId="7" hidden="1">{"TAB1",#N/A,TRUE,"GENERAL";"TAB2",#N/A,TRUE,"GENERAL";"TAB3",#N/A,TRUE,"GENERAL";"TAB4",#N/A,TRUE,"GENERAL";"TAB5",#N/A,TRUE,"GENERAL"}</definedName>
    <definedName name="____v3" hidden="1">{"TAB1",#N/A,TRUE,"GENERAL";"TAB2",#N/A,TRUE,"GENERAL";"TAB3",#N/A,TRUE,"GENERAL";"TAB4",#N/A,TRUE,"GENERAL";"TAB5",#N/A,TRUE,"GENERAL"}</definedName>
    <definedName name="____v4" localSheetId="7" hidden="1">{"TAB1",#N/A,TRUE,"GENERAL";"TAB2",#N/A,TRUE,"GENERAL";"TAB3",#N/A,TRUE,"GENERAL";"TAB4",#N/A,TRUE,"GENERAL";"TAB5",#N/A,TRUE,"GENERAL"}</definedName>
    <definedName name="____v4" hidden="1">{"TAB1",#N/A,TRUE,"GENERAL";"TAB2",#N/A,TRUE,"GENERAL";"TAB3",#N/A,TRUE,"GENERAL";"TAB4",#N/A,TRUE,"GENERAL";"TAB5",#N/A,TRUE,"GENERAL"}</definedName>
    <definedName name="____v5" localSheetId="7" hidden="1">{"TAB1",#N/A,TRUE,"GENERAL";"TAB2",#N/A,TRUE,"GENERAL";"TAB3",#N/A,TRUE,"GENERAL";"TAB4",#N/A,TRUE,"GENERAL";"TAB5",#N/A,TRUE,"GENERAL"}</definedName>
    <definedName name="____v5" hidden="1">{"TAB1",#N/A,TRUE,"GENERAL";"TAB2",#N/A,TRUE,"GENERAL";"TAB3",#N/A,TRUE,"GENERAL";"TAB4",#N/A,TRUE,"GENERAL";"TAB5",#N/A,TRUE,"GENERAL"}</definedName>
    <definedName name="____v6" localSheetId="7" hidden="1">{"TAB1",#N/A,TRUE,"GENERAL";"TAB2",#N/A,TRUE,"GENERAL";"TAB3",#N/A,TRUE,"GENERAL";"TAB4",#N/A,TRUE,"GENERAL";"TAB5",#N/A,TRUE,"GENERAL"}</definedName>
    <definedName name="____v6" hidden="1">{"TAB1",#N/A,TRUE,"GENERAL";"TAB2",#N/A,TRUE,"GENERAL";"TAB3",#N/A,TRUE,"GENERAL";"TAB4",#N/A,TRUE,"GENERAL";"TAB5",#N/A,TRUE,"GENERAL"}</definedName>
    <definedName name="____v7" localSheetId="7" hidden="1">{"via1",#N/A,TRUE,"general";"via2",#N/A,TRUE,"general";"via3",#N/A,TRUE,"general"}</definedName>
    <definedName name="____v7" hidden="1">{"via1",#N/A,TRUE,"general";"via2",#N/A,TRUE,"general";"via3",#N/A,TRUE,"general"}</definedName>
    <definedName name="____v8" localSheetId="7" hidden="1">{"TAB1",#N/A,TRUE,"GENERAL";"TAB2",#N/A,TRUE,"GENERAL";"TAB3",#N/A,TRUE,"GENERAL";"TAB4",#N/A,TRUE,"GENERAL";"TAB5",#N/A,TRUE,"GENERAL"}</definedName>
    <definedName name="____v8" hidden="1">{"TAB1",#N/A,TRUE,"GENERAL";"TAB2",#N/A,TRUE,"GENERAL";"TAB3",#N/A,TRUE,"GENERAL";"TAB4",#N/A,TRUE,"GENERAL";"TAB5",#N/A,TRUE,"GENERAL"}</definedName>
    <definedName name="____v9" localSheetId="7" hidden="1">{"TAB1",#N/A,TRUE,"GENERAL";"TAB2",#N/A,TRUE,"GENERAL";"TAB3",#N/A,TRUE,"GENERAL";"TAB4",#N/A,TRUE,"GENERAL";"TAB5",#N/A,TRUE,"GENERAL"}</definedName>
    <definedName name="____v9" hidden="1">{"TAB1",#N/A,TRUE,"GENERAL";"TAB2",#N/A,TRUE,"GENERAL";"TAB3",#N/A,TRUE,"GENERAL";"TAB4",#N/A,TRUE,"GENERAL";"TAB5",#N/A,TRUE,"GENERAL"}</definedName>
    <definedName name="____vfv4" localSheetId="7" hidden="1">{"via1",#N/A,TRUE,"general";"via2",#N/A,TRUE,"general";"via3",#N/A,TRUE,"general"}</definedName>
    <definedName name="____vfv4" hidden="1">{"via1",#N/A,TRUE,"general";"via2",#N/A,TRUE,"general";"via3",#N/A,TRUE,"general"}</definedName>
    <definedName name="____w1" localSheetId="7">IF(____w7,[2]!Header_Row+____w3,[2]!Header_Row)</definedName>
    <definedName name="____w1">IF(____w7,[2]!Header_Row+____w3,[2]!Header_Row)</definedName>
    <definedName name="____w2" localSheetId="7">IF(____w7,[2]!Header_Row+____w3,[2]!Header_Row)</definedName>
    <definedName name="____w2">IF(____w7,[2]!Header_Row+____w3,[2]!Header_Row)</definedName>
    <definedName name="____w3">#N/A</definedName>
    <definedName name="____w4">#N/A</definedName>
    <definedName name="____w5">#N/A</definedName>
    <definedName name="____w6" localSheetId="7">Scheduled_Payment+Extra_Payment</definedName>
    <definedName name="____w6">Scheduled_Payment+Extra_Payment</definedName>
    <definedName name="____w7">#N/A</definedName>
    <definedName name="____x1" localSheetId="7" hidden="1">{"TAB1",#N/A,TRUE,"GENERAL";"TAB2",#N/A,TRUE,"GENERAL";"TAB3",#N/A,TRUE,"GENERAL";"TAB4",#N/A,TRUE,"GENERAL";"TAB5",#N/A,TRUE,"GENERAL"}</definedName>
    <definedName name="____x1" hidden="1">{"TAB1",#N/A,TRUE,"GENERAL";"TAB2",#N/A,TRUE,"GENERAL";"TAB3",#N/A,TRUE,"GENERAL";"TAB4",#N/A,TRUE,"GENERAL";"TAB5",#N/A,TRUE,"GENERAL"}</definedName>
    <definedName name="____x2" localSheetId="7" hidden="1">{"via1",#N/A,TRUE,"general";"via2",#N/A,TRUE,"general";"via3",#N/A,TRUE,"general"}</definedName>
    <definedName name="____x2" hidden="1">{"via1",#N/A,TRUE,"general";"via2",#N/A,TRUE,"general";"via3",#N/A,TRUE,"general"}</definedName>
    <definedName name="____x3" localSheetId="7" hidden="1">{"via1",#N/A,TRUE,"general";"via2",#N/A,TRUE,"general";"via3",#N/A,TRUE,"general"}</definedName>
    <definedName name="____x3" hidden="1">{"via1",#N/A,TRUE,"general";"via2",#N/A,TRUE,"general";"via3",#N/A,TRUE,"general"}</definedName>
    <definedName name="____x4" localSheetId="7" hidden="1">{"via1",#N/A,TRUE,"general";"via2",#N/A,TRUE,"general";"via3",#N/A,TRUE,"general"}</definedName>
    <definedName name="____x4" hidden="1">{"via1",#N/A,TRUE,"general";"via2",#N/A,TRUE,"general";"via3",#N/A,TRUE,"general"}</definedName>
    <definedName name="____x5" localSheetId="7" hidden="1">{"TAB1",#N/A,TRUE,"GENERAL";"TAB2",#N/A,TRUE,"GENERAL";"TAB3",#N/A,TRUE,"GENERAL";"TAB4",#N/A,TRUE,"GENERAL";"TAB5",#N/A,TRUE,"GENERAL"}</definedName>
    <definedName name="____x5" hidden="1">{"TAB1",#N/A,TRUE,"GENERAL";"TAB2",#N/A,TRUE,"GENERAL";"TAB3",#N/A,TRUE,"GENERAL";"TAB4",#N/A,TRUE,"GENERAL";"TAB5",#N/A,TRUE,"GENERAL"}</definedName>
    <definedName name="____x6" localSheetId="7" hidden="1">{"TAB1",#N/A,TRUE,"GENERAL";"TAB2",#N/A,TRUE,"GENERAL";"TAB3",#N/A,TRUE,"GENERAL";"TAB4",#N/A,TRUE,"GENERAL";"TAB5",#N/A,TRUE,"GENERAL"}</definedName>
    <definedName name="____x6" hidden="1">{"TAB1",#N/A,TRUE,"GENERAL";"TAB2",#N/A,TRUE,"GENERAL";"TAB3",#N/A,TRUE,"GENERAL";"TAB4",#N/A,TRUE,"GENERAL";"TAB5",#N/A,TRUE,"GENERAL"}</definedName>
    <definedName name="____x7" localSheetId="7" hidden="1">{"TAB1",#N/A,TRUE,"GENERAL";"TAB2",#N/A,TRUE,"GENERAL";"TAB3",#N/A,TRUE,"GENERAL";"TAB4",#N/A,TRUE,"GENERAL";"TAB5",#N/A,TRUE,"GENERAL"}</definedName>
    <definedName name="____x7" hidden="1">{"TAB1",#N/A,TRUE,"GENERAL";"TAB2",#N/A,TRUE,"GENERAL";"TAB3",#N/A,TRUE,"GENERAL";"TAB4",#N/A,TRUE,"GENERAL";"TAB5",#N/A,TRUE,"GENERAL"}</definedName>
    <definedName name="____x8" localSheetId="7" hidden="1">{"via1",#N/A,TRUE,"general";"via2",#N/A,TRUE,"general";"via3",#N/A,TRUE,"general"}</definedName>
    <definedName name="____x8" hidden="1">{"via1",#N/A,TRUE,"general";"via2",#N/A,TRUE,"general";"via3",#N/A,TRUE,"general"}</definedName>
    <definedName name="____x9" localSheetId="7"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 localSheetId="7">IF(FM!____y7,[2]!Header_Row+FM!____y3,[2]!Header_Row)</definedName>
    <definedName name="____y1">IF([2]!____y7,[2]!Header_Row+[2]!____y3,[2]!Header_Row)</definedName>
    <definedName name="____y2" localSheetId="7" hidden="1">{"TAB1",#N/A,TRUE,"GENERAL";"TAB2",#N/A,TRUE,"GENERAL";"TAB3",#N/A,TRUE,"GENERAL";"TAB4",#N/A,TRUE,"GENERAL";"TAB5",#N/A,TRUE,"GENERAL"}</definedName>
    <definedName name="____y2" hidden="1">{"TAB1",#N/A,TRUE,"GENERAL";"TAB2",#N/A,TRUE,"GENERAL";"TAB3",#N/A,TRUE,"GENERAL";"TAB4",#N/A,TRUE,"GENERAL";"TAB5",#N/A,TRUE,"GENERAL"}</definedName>
    <definedName name="____y3" localSheetId="7" hidden="1">{"via1",#N/A,TRUE,"general";"via2",#N/A,TRUE,"general";"via3",#N/A,TRUE,"general"}</definedName>
    <definedName name="____y3" hidden="1">{"via1",#N/A,TRUE,"general";"via2",#N/A,TRUE,"general";"via3",#N/A,TRUE,"general"}</definedName>
    <definedName name="____y4" localSheetId="7" hidden="1">{"via1",#N/A,TRUE,"general";"via2",#N/A,TRUE,"general";"via3",#N/A,TRUE,"general"}</definedName>
    <definedName name="____y4" hidden="1">{"via1",#N/A,TRUE,"general";"via2",#N/A,TRUE,"general";"via3",#N/A,TRUE,"general"}</definedName>
    <definedName name="____y5" localSheetId="7" hidden="1">{"TAB1",#N/A,TRUE,"GENERAL";"TAB2",#N/A,TRUE,"GENERAL";"TAB3",#N/A,TRUE,"GENERAL";"TAB4",#N/A,TRUE,"GENERAL";"TAB5",#N/A,TRUE,"GENERAL"}</definedName>
    <definedName name="____y5" hidden="1">{"TAB1",#N/A,TRUE,"GENERAL";"TAB2",#N/A,TRUE,"GENERAL";"TAB3",#N/A,TRUE,"GENERAL";"TAB4",#N/A,TRUE,"GENERAL";"TAB5",#N/A,TRUE,"GENERAL"}</definedName>
    <definedName name="____y6" localSheetId="7" hidden="1">{"via1",#N/A,TRUE,"general";"via2",#N/A,TRUE,"general";"via3",#N/A,TRUE,"general"}</definedName>
    <definedName name="____y6" hidden="1">{"via1",#N/A,TRUE,"general";"via2",#N/A,TRUE,"general";"via3",#N/A,TRUE,"general"}</definedName>
    <definedName name="____y7" localSheetId="7" hidden="1">{"via1",#N/A,TRUE,"general";"via2",#N/A,TRUE,"general";"via3",#N/A,TRUE,"general"}</definedName>
    <definedName name="____y7" hidden="1">{"via1",#N/A,TRUE,"general";"via2",#N/A,TRUE,"general";"via3",#N/A,TRUE,"general"}</definedName>
    <definedName name="____y8" localSheetId="7" hidden="1">{"via1",#N/A,TRUE,"general";"via2",#N/A,TRUE,"general";"via3",#N/A,TRUE,"general"}</definedName>
    <definedName name="____y8" hidden="1">{"via1",#N/A,TRUE,"general";"via2",#N/A,TRUE,"general";"via3",#N/A,TRUE,"general"}</definedName>
    <definedName name="____y9" localSheetId="7" hidden="1">{"TAB1",#N/A,TRUE,"GENERAL";"TAB2",#N/A,TRUE,"GENERAL";"TAB3",#N/A,TRUE,"GENERAL";"TAB4",#N/A,TRUE,"GENERAL";"TAB5",#N/A,TRUE,"GENERAL"}</definedName>
    <definedName name="____y9" hidden="1">{"TAB1",#N/A,TRUE,"GENERAL";"TAB2",#N/A,TRUE,"GENERAL";"TAB3",#N/A,TRUE,"GENERAL";"TAB4",#N/A,TRUE,"GENERAL";"TAB5",#N/A,TRUE,"GENERAL"}</definedName>
    <definedName name="____z1" localSheetId="7" hidden="1">{"TAB1",#N/A,TRUE,"GENERAL";"TAB2",#N/A,TRUE,"GENERAL";"TAB3",#N/A,TRUE,"GENERAL";"TAB4",#N/A,TRUE,"GENERAL";"TAB5",#N/A,TRUE,"GENERAL"}</definedName>
    <definedName name="____z1" hidden="1">{"TAB1",#N/A,TRUE,"GENERAL";"TAB2",#N/A,TRUE,"GENERAL";"TAB3",#N/A,TRUE,"GENERAL";"TAB4",#N/A,TRUE,"GENERAL";"TAB5",#N/A,TRUE,"GENERAL"}</definedName>
    <definedName name="____z2" localSheetId="7" hidden="1">{"via1",#N/A,TRUE,"general";"via2",#N/A,TRUE,"general";"via3",#N/A,TRUE,"general"}</definedName>
    <definedName name="____z2" hidden="1">{"via1",#N/A,TRUE,"general";"via2",#N/A,TRUE,"general";"via3",#N/A,TRUE,"general"}</definedName>
    <definedName name="____z3" localSheetId="7" hidden="1">{"via1",#N/A,TRUE,"general";"via2",#N/A,TRUE,"general";"via3",#N/A,TRUE,"general"}</definedName>
    <definedName name="____z3" hidden="1">{"via1",#N/A,TRUE,"general";"via2",#N/A,TRUE,"general";"via3",#N/A,TRUE,"general"}</definedName>
    <definedName name="____z4" localSheetId="7" hidden="1">{"TAB1",#N/A,TRUE,"GENERAL";"TAB2",#N/A,TRUE,"GENERAL";"TAB3",#N/A,TRUE,"GENERAL";"TAB4",#N/A,TRUE,"GENERAL";"TAB5",#N/A,TRUE,"GENERAL"}</definedName>
    <definedName name="____z4" hidden="1">{"TAB1",#N/A,TRUE,"GENERAL";"TAB2",#N/A,TRUE,"GENERAL";"TAB3",#N/A,TRUE,"GENERAL";"TAB4",#N/A,TRUE,"GENERAL";"TAB5",#N/A,TRUE,"GENERAL"}</definedName>
    <definedName name="____z5" localSheetId="7" hidden="1">{"via1",#N/A,TRUE,"general";"via2",#N/A,TRUE,"general";"via3",#N/A,TRUE,"general"}</definedName>
    <definedName name="____z5" hidden="1">{"via1",#N/A,TRUE,"general";"via2",#N/A,TRUE,"general";"via3",#N/A,TRUE,"general"}</definedName>
    <definedName name="____z6" localSheetId="7"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7"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7"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7" hidden="1">{"via1",#N/A,TRUE,"general";"via2",#N/A,TRUE,"general";"via3",#N/A,TRUE,"general"}</definedName>
    <definedName name="___a4" hidden="1">{"via1",#N/A,TRUE,"general";"via2",#N/A,TRUE,"general";"via3",#N/A,TRUE,"general"}</definedName>
    <definedName name="___a5" localSheetId="7" hidden="1">{"TAB1",#N/A,TRUE,"GENERAL";"TAB2",#N/A,TRUE,"GENERAL";"TAB3",#N/A,TRUE,"GENERAL";"TAB4",#N/A,TRUE,"GENERAL";"TAB5",#N/A,TRUE,"GENERAL"}</definedName>
    <definedName name="___a5" hidden="1">{"TAB1",#N/A,TRUE,"GENERAL";"TAB2",#N/A,TRUE,"GENERAL";"TAB3",#N/A,TRUE,"GENERAL";"TAB4",#N/A,TRUE,"GENERAL";"TAB5",#N/A,TRUE,"GENERAL"}</definedName>
    <definedName name="___a6" localSheetId="7" hidden="1">{"TAB1",#N/A,TRUE,"GENERAL";"TAB2",#N/A,TRUE,"GENERAL";"TAB3",#N/A,TRUE,"GENERAL";"TAB4",#N/A,TRUE,"GENERAL";"TAB5",#N/A,TRUE,"GENERAL"}</definedName>
    <definedName name="___a6" hidden="1">{"TAB1",#N/A,TRUE,"GENERAL";"TAB2",#N/A,TRUE,"GENERAL";"TAB3",#N/A,TRUE,"GENERAL";"TAB4",#N/A,TRUE,"GENERAL";"TAB5",#N/A,TRUE,"GENERAL"}</definedName>
    <definedName name="___adi1">[5]Datos!$B$2</definedName>
    <definedName name="___adi2">[5]Datos!$B$3</definedName>
    <definedName name="___AFC1">[3]INV!$A$25:$D$28</definedName>
    <definedName name="___AFC3">[3]INV!$F$25:$I$28</definedName>
    <definedName name="___AFC5">[3]INV!$K$25:$N$28</definedName>
    <definedName name="___APU221" localSheetId="5">#N/A</definedName>
    <definedName name="___APU221">#REF!</definedName>
    <definedName name="___APU465" localSheetId="5">#N/A</definedName>
    <definedName name="___APU465">[4]!absc</definedName>
    <definedName name="___b2" localSheetId="7" hidden="1">{"TAB1",#N/A,TRUE,"GENERAL";"TAB2",#N/A,TRUE,"GENERAL";"TAB3",#N/A,TRUE,"GENERAL";"TAB4",#N/A,TRUE,"GENERAL";"TAB5",#N/A,TRUE,"GENERAL"}</definedName>
    <definedName name="___b2" hidden="1">{"TAB1",#N/A,TRUE,"GENERAL";"TAB2",#N/A,TRUE,"GENERAL";"TAB3",#N/A,TRUE,"GENERAL";"TAB4",#N/A,TRUE,"GENERAL";"TAB5",#N/A,TRUE,"GENERAL"}</definedName>
    <definedName name="___b3" localSheetId="7" hidden="1">{"TAB1",#N/A,TRUE,"GENERAL";"TAB2",#N/A,TRUE,"GENERAL";"TAB3",#N/A,TRUE,"GENERAL";"TAB4",#N/A,TRUE,"GENERAL";"TAB5",#N/A,TRUE,"GENERAL"}</definedName>
    <definedName name="___b3" hidden="1">{"TAB1",#N/A,TRUE,"GENERAL";"TAB2",#N/A,TRUE,"GENERAL";"TAB3",#N/A,TRUE,"GENERAL";"TAB4",#N/A,TRUE,"GENERAL";"TAB5",#N/A,TRUE,"GENERAL"}</definedName>
    <definedName name="___b4" localSheetId="7" hidden="1">{"TAB1",#N/A,TRUE,"GENERAL";"TAB2",#N/A,TRUE,"GENERAL";"TAB3",#N/A,TRUE,"GENERAL";"TAB4",#N/A,TRUE,"GENERAL";"TAB5",#N/A,TRUE,"GENERAL"}</definedName>
    <definedName name="___b4" hidden="1">{"TAB1",#N/A,TRUE,"GENERAL";"TAB2",#N/A,TRUE,"GENERAL";"TAB3",#N/A,TRUE,"GENERAL";"TAB4",#N/A,TRUE,"GENERAL";"TAB5",#N/A,TRUE,"GENERAL"}</definedName>
    <definedName name="___b5" localSheetId="7" hidden="1">{"TAB1",#N/A,TRUE,"GENERAL";"TAB2",#N/A,TRUE,"GENERAL";"TAB3",#N/A,TRUE,"GENERAL";"TAB4",#N/A,TRUE,"GENERAL";"TAB5",#N/A,TRUE,"GENERAL"}</definedName>
    <definedName name="___b5" hidden="1">{"TAB1",#N/A,TRUE,"GENERAL";"TAB2",#N/A,TRUE,"GENERAL";"TAB3",#N/A,TRUE,"GENERAL";"TAB4",#N/A,TRUE,"GENERAL";"TAB5",#N/A,TRUE,"GENERAL"}</definedName>
    <definedName name="___b6" localSheetId="7" hidden="1">{"TAB1",#N/A,TRUE,"GENERAL";"TAB2",#N/A,TRUE,"GENERAL";"TAB3",#N/A,TRUE,"GENERAL";"TAB4",#N/A,TRUE,"GENERAL";"TAB5",#N/A,TRUE,"GENERAL"}</definedName>
    <definedName name="___b6" hidden="1">{"TAB1",#N/A,TRUE,"GENERAL";"TAB2",#N/A,TRUE,"GENERAL";"TAB3",#N/A,TRUE,"GENERAL";"TAB4",#N/A,TRUE,"GENERAL";"TAB5",#N/A,TRUE,"GENERAL"}</definedName>
    <definedName name="___b7" localSheetId="7" hidden="1">{"via1",#N/A,TRUE,"general";"via2",#N/A,TRUE,"general";"via3",#N/A,TRUE,"general"}</definedName>
    <definedName name="___b7" hidden="1">{"via1",#N/A,TRUE,"general";"via2",#N/A,TRUE,"general";"via3",#N/A,TRUE,"general"}</definedName>
    <definedName name="___b8" localSheetId="7" hidden="1">{"via1",#N/A,TRUE,"general";"via2",#N/A,TRUE,"general";"via3",#N/A,TRUE,"general"}</definedName>
    <definedName name="___b8" hidden="1">{"via1",#N/A,TRUE,"general";"via2",#N/A,TRUE,"general";"via3",#N/A,TRUE,"general"}</definedName>
    <definedName name="___bb9" localSheetId="7" hidden="1">{"TAB1",#N/A,TRUE,"GENERAL";"TAB2",#N/A,TRUE,"GENERAL";"TAB3",#N/A,TRUE,"GENERAL";"TAB4",#N/A,TRUE,"GENERAL";"TAB5",#N/A,TRUE,"GENERAL"}</definedName>
    <definedName name="___bb9" hidden="1">{"TAB1",#N/A,TRUE,"GENERAL";"TAB2",#N/A,TRUE,"GENERAL";"TAB3",#N/A,TRUE,"GENERAL";"TAB4",#N/A,TRUE,"GENERAL";"TAB5",#N/A,TRUE,"GENERAL"}</definedName>
    <definedName name="___bgb5" localSheetId="7"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EST1">#REF!</definedName>
    <definedName name="___EST10">#REF!</definedName>
    <definedName name="___EST11">#REF!</definedName>
    <definedName name="___EST12" localSheetId="5">#REF!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7" hidden="1">{"TAB1",#N/A,TRUE,"GENERAL";"TAB2",#N/A,TRUE,"GENERAL";"TAB3",#N/A,TRUE,"GENERAL";"TAB4",#N/A,TRUE,"GENERAL";"TAB5",#N/A,TRUE,"GENERAL"}</definedName>
    <definedName name="___g2" hidden="1">{"TAB1",#N/A,TRUE,"GENERAL";"TAB2",#N/A,TRUE,"GENERAL";"TAB3",#N/A,TRUE,"GENERAL";"TAB4",#N/A,TRUE,"GENERAL";"TAB5",#N/A,TRUE,"GENERAL"}</definedName>
    <definedName name="___g3" localSheetId="7" hidden="1">{"via1",#N/A,TRUE,"general";"via2",#N/A,TRUE,"general";"via3",#N/A,TRUE,"general"}</definedName>
    <definedName name="___g3" hidden="1">{"via1",#N/A,TRUE,"general";"via2",#N/A,TRUE,"general";"via3",#N/A,TRUE,"general"}</definedName>
    <definedName name="___g4" localSheetId="7" hidden="1">{"via1",#N/A,TRUE,"general";"via2",#N/A,TRUE,"general";"via3",#N/A,TRUE,"general"}</definedName>
    <definedName name="___g4" hidden="1">{"via1",#N/A,TRUE,"general";"via2",#N/A,TRUE,"general";"via3",#N/A,TRUE,"general"}</definedName>
    <definedName name="___g5" localSheetId="7" hidden="1">{"via1",#N/A,TRUE,"general";"via2",#N/A,TRUE,"general";"via3",#N/A,TRUE,"general"}</definedName>
    <definedName name="___g5" hidden="1">{"via1",#N/A,TRUE,"general";"via2",#N/A,TRUE,"general";"via3",#N/A,TRUE,"general"}</definedName>
    <definedName name="___g6" localSheetId="7" hidden="1">{"via1",#N/A,TRUE,"general";"via2",#N/A,TRUE,"general";"via3",#N/A,TRUE,"general"}</definedName>
    <definedName name="___g6" hidden="1">{"via1",#N/A,TRUE,"general";"via2",#N/A,TRUE,"general";"via3",#N/A,TRUE,"general"}</definedName>
    <definedName name="___g7" localSheetId="7" hidden="1">{"TAB1",#N/A,TRUE,"GENERAL";"TAB2",#N/A,TRUE,"GENERAL";"TAB3",#N/A,TRUE,"GENERAL";"TAB4",#N/A,TRUE,"GENERAL";"TAB5",#N/A,TRUE,"GENERAL"}</definedName>
    <definedName name="___g7" hidden="1">{"TAB1",#N/A,TRUE,"GENERAL";"TAB2",#N/A,TRUE,"GENERAL";"TAB3",#N/A,TRUE,"GENERAL";"TAB4",#N/A,TRUE,"GENERAL";"TAB5",#N/A,TRUE,"GENERAL"}</definedName>
    <definedName name="___GR1" localSheetId="7" hidden="1">{"TAB1",#N/A,TRUE,"GENERAL";"TAB2",#N/A,TRUE,"GENERAL";"TAB3",#N/A,TRUE,"GENERAL";"TAB4",#N/A,TRUE,"GENERAL";"TAB5",#N/A,TRUE,"GENERAL"}</definedName>
    <definedName name="___GR1" hidden="1">{"TAB1",#N/A,TRUE,"GENERAL";"TAB2",#N/A,TRUE,"GENERAL";"TAB3",#N/A,TRUE,"GENERAL";"TAB4",#N/A,TRUE,"GENERAL";"TAB5",#N/A,TRUE,"GENERAL"}</definedName>
    <definedName name="___gtr4" localSheetId="7" hidden="1">{"via1",#N/A,TRUE,"general";"via2",#N/A,TRUE,"general";"via3",#N/A,TRUE,"general"}</definedName>
    <definedName name="___gtr4" hidden="1">{"via1",#N/A,TRUE,"general";"via2",#N/A,TRUE,"general";"via3",#N/A,TRUE,"general"}</definedName>
    <definedName name="___h2" localSheetId="7" hidden="1">{"via1",#N/A,TRUE,"general";"via2",#N/A,TRUE,"general";"via3",#N/A,TRUE,"general"}</definedName>
    <definedName name="___h2" hidden="1">{"via1",#N/A,TRUE,"general";"via2",#N/A,TRUE,"general";"via3",#N/A,TRUE,"general"}</definedName>
    <definedName name="___h3" localSheetId="7" hidden="1">{"via1",#N/A,TRUE,"general";"via2",#N/A,TRUE,"general";"via3",#N/A,TRUE,"general"}</definedName>
    <definedName name="___h3" hidden="1">{"via1",#N/A,TRUE,"general";"via2",#N/A,TRUE,"general";"via3",#N/A,TRUE,"general"}</definedName>
    <definedName name="___h4" localSheetId="7" hidden="1">{"TAB1",#N/A,TRUE,"GENERAL";"TAB2",#N/A,TRUE,"GENERAL";"TAB3",#N/A,TRUE,"GENERAL";"TAB4",#N/A,TRUE,"GENERAL";"TAB5",#N/A,TRUE,"GENERAL"}</definedName>
    <definedName name="___h4" hidden="1">{"TAB1",#N/A,TRUE,"GENERAL";"TAB2",#N/A,TRUE,"GENERAL";"TAB3",#N/A,TRUE,"GENERAL";"TAB4",#N/A,TRUE,"GENERAL";"TAB5",#N/A,TRUE,"GENERAL"}</definedName>
    <definedName name="___h5" localSheetId="7" hidden="1">{"TAB1",#N/A,TRUE,"GENERAL";"TAB2",#N/A,TRUE,"GENERAL";"TAB3",#N/A,TRUE,"GENERAL";"TAB4",#N/A,TRUE,"GENERAL";"TAB5",#N/A,TRUE,"GENERAL"}</definedName>
    <definedName name="___h5" hidden="1">{"TAB1",#N/A,TRUE,"GENERAL";"TAB2",#N/A,TRUE,"GENERAL";"TAB3",#N/A,TRUE,"GENERAL";"TAB4",#N/A,TRUE,"GENERAL";"TAB5",#N/A,TRUE,"GENERAL"}</definedName>
    <definedName name="___h6" localSheetId="7" hidden="1">{"via1",#N/A,TRUE,"general";"via2",#N/A,TRUE,"general";"via3",#N/A,TRUE,"general"}</definedName>
    <definedName name="___h6" hidden="1">{"via1",#N/A,TRUE,"general";"via2",#N/A,TRUE,"general";"via3",#N/A,TRUE,"general"}</definedName>
    <definedName name="___h7" localSheetId="7" hidden="1">{"TAB1",#N/A,TRUE,"GENERAL";"TAB2",#N/A,TRUE,"GENERAL";"TAB3",#N/A,TRUE,"GENERAL";"TAB4",#N/A,TRUE,"GENERAL";"TAB5",#N/A,TRUE,"GENERAL"}</definedName>
    <definedName name="___h7" hidden="1">{"TAB1",#N/A,TRUE,"GENERAL";"TAB2",#N/A,TRUE,"GENERAL";"TAB3",#N/A,TRUE,"GENERAL";"TAB4",#N/A,TRUE,"GENERAL";"TAB5",#N/A,TRUE,"GENERAL"}</definedName>
    <definedName name="___h8" localSheetId="7"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7" hidden="1">{"via1",#N/A,TRUE,"general";"via2",#N/A,TRUE,"general";"via3",#N/A,TRUE,"general"}</definedName>
    <definedName name="___hfh7" hidden="1">{"via1",#N/A,TRUE,"general";"via2",#N/A,TRUE,"general";"via3",#N/A,TRUE,"general"}</definedName>
    <definedName name="___i1">#REF!</definedName>
    <definedName name="___i4" localSheetId="7" hidden="1">{"via1",#N/A,TRUE,"general";"via2",#N/A,TRUE,"general";"via3",#N/A,TRUE,"general"}</definedName>
    <definedName name="___i4" hidden="1">{"via1",#N/A,TRUE,"general";"via2",#N/A,TRUE,"general";"via3",#N/A,TRUE,"general"}</definedName>
    <definedName name="___i5" localSheetId="7" hidden="1">{"TAB1",#N/A,TRUE,"GENERAL";"TAB2",#N/A,TRUE,"GENERAL";"TAB3",#N/A,TRUE,"GENERAL";"TAB4",#N/A,TRUE,"GENERAL";"TAB5",#N/A,TRUE,"GENERAL"}</definedName>
    <definedName name="___i5" hidden="1">{"TAB1",#N/A,TRUE,"GENERAL";"TAB2",#N/A,TRUE,"GENERAL";"TAB3",#N/A,TRUE,"GENERAL";"TAB4",#N/A,TRUE,"GENERAL";"TAB5",#N/A,TRUE,"GENERAL"}</definedName>
    <definedName name="___i6" localSheetId="7" hidden="1">{"TAB1",#N/A,TRUE,"GENERAL";"TAB2",#N/A,TRUE,"GENERAL";"TAB3",#N/A,TRUE,"GENERAL";"TAB4",#N/A,TRUE,"GENERAL";"TAB5",#N/A,TRUE,"GENERAL"}</definedName>
    <definedName name="___i6" hidden="1">{"TAB1",#N/A,TRUE,"GENERAL";"TAB2",#N/A,TRUE,"GENERAL";"TAB3",#N/A,TRUE,"GENERAL";"TAB4",#N/A,TRUE,"GENERAL";"TAB5",#N/A,TRUE,"GENERAL"}</definedName>
    <definedName name="___i7" localSheetId="7" hidden="1">{"via1",#N/A,TRUE,"general";"via2",#N/A,TRUE,"general";"via3",#N/A,TRUE,"general"}</definedName>
    <definedName name="___i7" hidden="1">{"via1",#N/A,TRUE,"general";"via2",#N/A,TRUE,"general";"via3",#N/A,TRUE,"general"}</definedName>
    <definedName name="___i77" localSheetId="7" hidden="1">{"TAB1",#N/A,TRUE,"GENERAL";"TAB2",#N/A,TRUE,"GENERAL";"TAB3",#N/A,TRUE,"GENERAL";"TAB4",#N/A,TRUE,"GENERAL";"TAB5",#N/A,TRUE,"GENERAL"}</definedName>
    <definedName name="___i77" hidden="1">{"TAB1",#N/A,TRUE,"GENERAL";"TAB2",#N/A,TRUE,"GENERAL";"TAB3",#N/A,TRUE,"GENERAL";"TAB4",#N/A,TRUE,"GENERAL";"TAB5",#N/A,TRUE,"GENERAL"}</definedName>
    <definedName name="___i8" localSheetId="7" hidden="1">{"via1",#N/A,TRUE,"general";"via2",#N/A,TRUE,"general";"via3",#N/A,TRUE,"general"}</definedName>
    <definedName name="___i8" hidden="1">{"via1",#N/A,TRUE,"general";"via2",#N/A,TRUE,"general";"via3",#N/A,TRUE,"general"}</definedName>
    <definedName name="___i9" localSheetId="7"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PC2002">#REF!</definedName>
    <definedName name="___k3" localSheetId="7" hidden="1">{"TAB1",#N/A,TRUE,"GENERAL";"TAB2",#N/A,TRUE,"GENERAL";"TAB3",#N/A,TRUE,"GENERAL";"TAB4",#N/A,TRUE,"GENERAL";"TAB5",#N/A,TRUE,"GENERAL"}</definedName>
    <definedName name="___k3" hidden="1">{"TAB1",#N/A,TRUE,"GENERAL";"TAB2",#N/A,TRUE,"GENERAL";"TAB3",#N/A,TRUE,"GENERAL";"TAB4",#N/A,TRUE,"GENERAL";"TAB5",#N/A,TRUE,"GENERAL"}</definedName>
    <definedName name="___k4" localSheetId="7" hidden="1">{"via1",#N/A,TRUE,"general";"via2",#N/A,TRUE,"general";"via3",#N/A,TRUE,"general"}</definedName>
    <definedName name="___k4" hidden="1">{"via1",#N/A,TRUE,"general";"via2",#N/A,TRUE,"general";"via3",#N/A,TRUE,"general"}</definedName>
    <definedName name="___k5" localSheetId="7" hidden="1">{"via1",#N/A,TRUE,"general";"via2",#N/A,TRUE,"general";"via3",#N/A,TRUE,"general"}</definedName>
    <definedName name="___k5" hidden="1">{"via1",#N/A,TRUE,"general";"via2",#N/A,TRUE,"general";"via3",#N/A,TRUE,"general"}</definedName>
    <definedName name="___k6" localSheetId="7" hidden="1">{"TAB1",#N/A,TRUE,"GENERAL";"TAB2",#N/A,TRUE,"GENERAL";"TAB3",#N/A,TRUE,"GENERAL";"TAB4",#N/A,TRUE,"GENERAL";"TAB5",#N/A,TRUE,"GENERAL"}</definedName>
    <definedName name="___k6" hidden="1">{"TAB1",#N/A,TRUE,"GENERAL";"TAB2",#N/A,TRUE,"GENERAL";"TAB3",#N/A,TRUE,"GENERAL";"TAB4",#N/A,TRUE,"GENERAL";"TAB5",#N/A,TRUE,"GENERAL"}</definedName>
    <definedName name="___k7" localSheetId="7" hidden="1">{"via1",#N/A,TRUE,"general";"via2",#N/A,TRUE,"general";"via3",#N/A,TRUE,"general"}</definedName>
    <definedName name="___k7" hidden="1">{"via1",#N/A,TRUE,"general";"via2",#N/A,TRUE,"general";"via3",#N/A,TRUE,"general"}</definedName>
    <definedName name="___k8" localSheetId="7" hidden="1">{"via1",#N/A,TRUE,"general";"via2",#N/A,TRUE,"general";"via3",#N/A,TRUE,"general"}</definedName>
    <definedName name="___k8" hidden="1">{"via1",#N/A,TRUE,"general";"via2",#N/A,TRUE,"general";"via3",#N/A,TRUE,"general"}</definedName>
    <definedName name="___k9" localSheetId="7" hidden="1">{"TAB1",#N/A,TRUE,"GENERAL";"TAB2",#N/A,TRUE,"GENERAL";"TAB3",#N/A,TRUE,"GENERAL";"TAB4",#N/A,TRUE,"GENERAL";"TAB5",#N/A,TRUE,"GENERAL"}</definedName>
    <definedName name="___k9" hidden="1">{"TAB1",#N/A,TRUE,"GENERAL";"TAB2",#N/A,TRUE,"GENERAL";"TAB3",#N/A,TRUE,"GENERAL";"TAB4",#N/A,TRUE,"GENERAL";"TAB5",#N/A,TRUE,"GENERAL"}</definedName>
    <definedName name="___kjk6" localSheetId="7" hidden="1">{"TAB1",#N/A,TRUE,"GENERAL";"TAB2",#N/A,TRUE,"GENERAL";"TAB3",#N/A,TRUE,"GENERAL";"TAB4",#N/A,TRUE,"GENERAL";"TAB5",#N/A,TRUE,"GENERAL"}</definedName>
    <definedName name="___kjk6" hidden="1">{"TAB1",#N/A,TRUE,"GENERAL";"TAB2",#N/A,TRUE,"GENERAL";"TAB3",#N/A,TRUE,"GENERAL";"TAB4",#N/A,TRUE,"GENERAL";"TAB5",#N/A,TRUE,"GENERAL"}</definedName>
    <definedName name="___m3" localSheetId="7" hidden="1">{"via1",#N/A,TRUE,"general";"via2",#N/A,TRUE,"general";"via3",#N/A,TRUE,"general"}</definedName>
    <definedName name="___m3" hidden="1">{"via1",#N/A,TRUE,"general";"via2",#N/A,TRUE,"general";"via3",#N/A,TRUE,"general"}</definedName>
    <definedName name="___m4" localSheetId="7" hidden="1">{"TAB1",#N/A,TRUE,"GENERAL";"TAB2",#N/A,TRUE,"GENERAL";"TAB3",#N/A,TRUE,"GENERAL";"TAB4",#N/A,TRUE,"GENERAL";"TAB5",#N/A,TRUE,"GENERAL"}</definedName>
    <definedName name="___m4" hidden="1">{"TAB1",#N/A,TRUE,"GENERAL";"TAB2",#N/A,TRUE,"GENERAL";"TAB3",#N/A,TRUE,"GENERAL";"TAB4",#N/A,TRUE,"GENERAL";"TAB5",#N/A,TRUE,"GENERAL"}</definedName>
    <definedName name="___m5" localSheetId="7" hidden="1">{"via1",#N/A,TRUE,"general";"via2",#N/A,TRUE,"general";"via3",#N/A,TRUE,"general"}</definedName>
    <definedName name="___m5" hidden="1">{"via1",#N/A,TRUE,"general";"via2",#N/A,TRUE,"general";"via3",#N/A,TRUE,"general"}</definedName>
    <definedName name="___m6" localSheetId="7" hidden="1">{"TAB1",#N/A,TRUE,"GENERAL";"TAB2",#N/A,TRUE,"GENERAL";"TAB3",#N/A,TRUE,"GENERAL";"TAB4",#N/A,TRUE,"GENERAL";"TAB5",#N/A,TRUE,"GENERAL"}</definedName>
    <definedName name="___m6" hidden="1">{"TAB1",#N/A,TRUE,"GENERAL";"TAB2",#N/A,TRUE,"GENERAL";"TAB3",#N/A,TRUE,"GENERAL";"TAB4",#N/A,TRUE,"GENERAL";"TAB5",#N/A,TRUE,"GENERAL"}</definedName>
    <definedName name="___m7" localSheetId="7" hidden="1">{"TAB1",#N/A,TRUE,"GENERAL";"TAB2",#N/A,TRUE,"GENERAL";"TAB3",#N/A,TRUE,"GENERAL";"TAB4",#N/A,TRUE,"GENERAL";"TAB5",#N/A,TRUE,"GENERAL"}</definedName>
    <definedName name="___m7" hidden="1">{"TAB1",#N/A,TRUE,"GENERAL";"TAB2",#N/A,TRUE,"GENERAL";"TAB3",#N/A,TRUE,"GENERAL";"TAB4",#N/A,TRUE,"GENERAL";"TAB5",#N/A,TRUE,"GENERAL"}</definedName>
    <definedName name="___m8" localSheetId="7" hidden="1">{"via1",#N/A,TRUE,"general";"via2",#N/A,TRUE,"general";"via3",#N/A,TRUE,"general"}</definedName>
    <definedName name="___m8" hidden="1">{"via1",#N/A,TRUE,"general";"via2",#N/A,TRUE,"general";"via3",#N/A,TRUE,"general"}</definedName>
    <definedName name="___m9" localSheetId="7" hidden="1">{"via1",#N/A,TRUE,"general";"via2",#N/A,TRUE,"general";"via3",#N/A,TRUE,"general"}</definedName>
    <definedName name="___m9" hidden="1">{"via1",#N/A,TRUE,"general";"via2",#N/A,TRUE,"general";"via3",#N/A,TRUE,"general"}</definedName>
    <definedName name="___MA2">#REF!</definedName>
    <definedName name="___n3" localSheetId="7" hidden="1">{"TAB1",#N/A,TRUE,"GENERAL";"TAB2",#N/A,TRUE,"GENERAL";"TAB3",#N/A,TRUE,"GENERAL";"TAB4",#N/A,TRUE,"GENERAL";"TAB5",#N/A,TRUE,"GENERAL"}</definedName>
    <definedName name="___n3" hidden="1">{"TAB1",#N/A,TRUE,"GENERAL";"TAB2",#N/A,TRUE,"GENERAL";"TAB3",#N/A,TRUE,"GENERAL";"TAB4",#N/A,TRUE,"GENERAL";"TAB5",#N/A,TRUE,"GENERAL"}</definedName>
    <definedName name="___n4" localSheetId="7" hidden="1">{"via1",#N/A,TRUE,"general";"via2",#N/A,TRUE,"general";"via3",#N/A,TRUE,"general"}</definedName>
    <definedName name="___n4" hidden="1">{"via1",#N/A,TRUE,"general";"via2",#N/A,TRUE,"general";"via3",#N/A,TRUE,"general"}</definedName>
    <definedName name="___n5" localSheetId="7" hidden="1">{"TAB1",#N/A,TRUE,"GENERAL";"TAB2",#N/A,TRUE,"GENERAL";"TAB3",#N/A,TRUE,"GENERAL";"TAB4",#N/A,TRUE,"GENERAL";"TAB5",#N/A,TRUE,"GENERAL"}</definedName>
    <definedName name="___n5" hidden="1">{"TAB1",#N/A,TRUE,"GENERAL";"TAB2",#N/A,TRUE,"GENERAL";"TAB3",#N/A,TRUE,"GENERAL";"TAB4",#N/A,TRUE,"GENERAL";"TAB5",#N/A,TRUE,"GENERAL"}</definedName>
    <definedName name="___nyn7" localSheetId="7" hidden="1">{"via1",#N/A,TRUE,"general";"via2",#N/A,TRUE,"general";"via3",#N/A,TRUE,"general"}</definedName>
    <definedName name="___nyn7" hidden="1">{"via1",#N/A,TRUE,"general";"via2",#N/A,TRUE,"general";"via3",#N/A,TRUE,"general"}</definedName>
    <definedName name="___o4" localSheetId="7" hidden="1">{"via1",#N/A,TRUE,"general";"via2",#N/A,TRUE,"general";"via3",#N/A,TRUE,"general"}</definedName>
    <definedName name="___o4" hidden="1">{"via1",#N/A,TRUE,"general";"via2",#N/A,TRUE,"general";"via3",#N/A,TRUE,"general"}</definedName>
    <definedName name="___o5" localSheetId="7" hidden="1">{"TAB1",#N/A,TRUE,"GENERAL";"TAB2",#N/A,TRUE,"GENERAL";"TAB3",#N/A,TRUE,"GENERAL";"TAB4",#N/A,TRUE,"GENERAL";"TAB5",#N/A,TRUE,"GENERAL"}</definedName>
    <definedName name="___o5" hidden="1">{"TAB1",#N/A,TRUE,"GENERAL";"TAB2",#N/A,TRUE,"GENERAL";"TAB3",#N/A,TRUE,"GENERAL";"TAB4",#N/A,TRUE,"GENERAL";"TAB5",#N/A,TRUE,"GENERAL"}</definedName>
    <definedName name="___o6" localSheetId="7" hidden="1">{"TAB1",#N/A,TRUE,"GENERAL";"TAB2",#N/A,TRUE,"GENERAL";"TAB3",#N/A,TRUE,"GENERAL";"TAB4",#N/A,TRUE,"GENERAL";"TAB5",#N/A,TRUE,"GENERAL"}</definedName>
    <definedName name="___o6" hidden="1">{"TAB1",#N/A,TRUE,"GENERAL";"TAB2",#N/A,TRUE,"GENERAL";"TAB3",#N/A,TRUE,"GENERAL";"TAB4",#N/A,TRUE,"GENERAL";"TAB5",#N/A,TRUE,"GENERAL"}</definedName>
    <definedName name="___o7" localSheetId="7" hidden="1">{"TAB1",#N/A,TRUE,"GENERAL";"TAB2",#N/A,TRUE,"GENERAL";"TAB3",#N/A,TRUE,"GENERAL";"TAB4",#N/A,TRUE,"GENERAL";"TAB5",#N/A,TRUE,"GENERAL"}</definedName>
    <definedName name="___o7" hidden="1">{"TAB1",#N/A,TRUE,"GENERAL";"TAB2",#N/A,TRUE,"GENERAL";"TAB3",#N/A,TRUE,"GENERAL";"TAB4",#N/A,TRUE,"GENERAL";"TAB5",#N/A,TRUE,"GENERAL"}</definedName>
    <definedName name="___o8" localSheetId="7" hidden="1">{"via1",#N/A,TRUE,"general";"via2",#N/A,TRUE,"general";"via3",#N/A,TRUE,"general"}</definedName>
    <definedName name="___o8" hidden="1">{"via1",#N/A,TRUE,"general";"via2",#N/A,TRUE,"general";"via3",#N/A,TRUE,"general"}</definedName>
    <definedName name="___o9" localSheetId="7"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p6" localSheetId="7" hidden="1">{"via1",#N/A,TRUE,"general";"via2",#N/A,TRUE,"general";"via3",#N/A,TRUE,"general"}</definedName>
    <definedName name="___p6" hidden="1">{"via1",#N/A,TRUE,"general";"via2",#N/A,TRUE,"general";"via3",#N/A,TRUE,"general"}</definedName>
    <definedName name="___p7" localSheetId="7" hidden="1">{"via1",#N/A,TRUE,"general";"via2",#N/A,TRUE,"general";"via3",#N/A,TRUE,"general"}</definedName>
    <definedName name="___p7" hidden="1">{"via1",#N/A,TRUE,"general";"via2",#N/A,TRUE,"general";"via3",#N/A,TRUE,"general"}</definedName>
    <definedName name="___p8" localSheetId="7" hidden="1">{"TAB1",#N/A,TRUE,"GENERAL";"TAB2",#N/A,TRUE,"GENERAL";"TAB3",#N/A,TRUE,"GENERAL";"TAB4",#N/A,TRUE,"GENERAL";"TAB5",#N/A,TRUE,"GENERAL"}</definedName>
    <definedName name="___p8" hidden="1">{"TAB1",#N/A,TRUE,"GENERAL";"TAB2",#N/A,TRUE,"GENERAL";"TAB3",#N/A,TRUE,"GENERAL";"TAB4",#N/A,TRUE,"GENERAL";"TAB5",#N/A,TRUE,"GENERAL"}</definedName>
    <definedName name="___PJ50" localSheetId="5">#REF!</definedName>
    <definedName name="___PJ50">#REF!</definedName>
    <definedName name="___pj51" localSheetId="5">#N/A</definedName>
    <definedName name="___pj51">#REF!</definedName>
    <definedName name="___r" localSheetId="7" hidden="1">{"TAB1",#N/A,TRUE,"GENERAL";"TAB2",#N/A,TRUE,"GENERAL";"TAB3",#N/A,TRUE,"GENERAL";"TAB4",#N/A,TRUE,"GENERAL";"TAB5",#N/A,TRUE,"GENERAL"}</definedName>
    <definedName name="___r" hidden="1">{"TAB1",#N/A,TRUE,"GENERAL";"TAB2",#N/A,TRUE,"GENERAL";"TAB3",#N/A,TRUE,"GENERAL";"TAB4",#N/A,TRUE,"GENERAL";"TAB5",#N/A,TRUE,"GENERAL"}</definedName>
    <definedName name="___r4r" localSheetId="7" hidden="1">{"via1",#N/A,TRUE,"general";"via2",#N/A,TRUE,"general";"via3",#N/A,TRUE,"general"}</definedName>
    <definedName name="___r4r" hidden="1">{"via1",#N/A,TRUE,"general";"via2",#N/A,TRUE,"general";"via3",#N/A,TRUE,"general"}</definedName>
    <definedName name="___rc" localSheetId="5">#N/A</definedName>
    <definedName name="___rc">#REF!</definedName>
    <definedName name="___rtu6" localSheetId="7" hidden="1">{"via1",#N/A,TRUE,"general";"via2",#N/A,TRUE,"general";"via3",#N/A,TRUE,"general"}</definedName>
    <definedName name="___rtu6" hidden="1">{"via1",#N/A,TRUE,"general";"via2",#N/A,TRUE,"general";"via3",#N/A,TRUE,"general"}</definedName>
    <definedName name="___s1" localSheetId="7" hidden="1">{"via1",#N/A,TRUE,"general";"via2",#N/A,TRUE,"general";"via3",#N/A,TRUE,"general"}</definedName>
    <definedName name="___s1" hidden="1">{"via1",#N/A,TRUE,"general";"via2",#N/A,TRUE,"general";"via3",#N/A,TRUE,"general"}</definedName>
    <definedName name="___s2" localSheetId="7" hidden="1">{"TAB1",#N/A,TRUE,"GENERAL";"TAB2",#N/A,TRUE,"GENERAL";"TAB3",#N/A,TRUE,"GENERAL";"TAB4",#N/A,TRUE,"GENERAL";"TAB5",#N/A,TRUE,"GENERAL"}</definedName>
    <definedName name="___s2" hidden="1">{"TAB1",#N/A,TRUE,"GENERAL";"TAB2",#N/A,TRUE,"GENERAL";"TAB3",#N/A,TRUE,"GENERAL";"TAB4",#N/A,TRUE,"GENERAL";"TAB5",#N/A,TRUE,"GENERAL"}</definedName>
    <definedName name="___s3" localSheetId="7" hidden="1">{"TAB1",#N/A,TRUE,"GENERAL";"TAB2",#N/A,TRUE,"GENERAL";"TAB3",#N/A,TRUE,"GENERAL";"TAB4",#N/A,TRUE,"GENERAL";"TAB5",#N/A,TRUE,"GENERAL"}</definedName>
    <definedName name="___s3" hidden="1">{"TAB1",#N/A,TRUE,"GENERAL";"TAB2",#N/A,TRUE,"GENERAL";"TAB3",#N/A,TRUE,"GENERAL";"TAB4",#N/A,TRUE,"GENERAL";"TAB5",#N/A,TRUE,"GENERAL"}</definedName>
    <definedName name="___s4" localSheetId="7" hidden="1">{"via1",#N/A,TRUE,"general";"via2",#N/A,TRUE,"general";"via3",#N/A,TRUE,"general"}</definedName>
    <definedName name="___s4" hidden="1">{"via1",#N/A,TRUE,"general";"via2",#N/A,TRUE,"general";"via3",#N/A,TRUE,"general"}</definedName>
    <definedName name="___s5" localSheetId="7" hidden="1">{"via1",#N/A,TRUE,"general";"via2",#N/A,TRUE,"general";"via3",#N/A,TRUE,"general"}</definedName>
    <definedName name="___s5" hidden="1">{"via1",#N/A,TRUE,"general";"via2",#N/A,TRUE,"general";"via3",#N/A,TRUE,"general"}</definedName>
    <definedName name="___s6" localSheetId="7" hidden="1">{"TAB1",#N/A,TRUE,"GENERAL";"TAB2",#N/A,TRUE,"GENERAL";"TAB3",#N/A,TRUE,"GENERAL";"TAB4",#N/A,TRUE,"GENERAL";"TAB5",#N/A,TRUE,"GENERAL"}</definedName>
    <definedName name="___s6" hidden="1">{"TAB1",#N/A,TRUE,"GENERAL";"TAB2",#N/A,TRUE,"GENERAL";"TAB3",#N/A,TRUE,"GENERAL";"TAB4",#N/A,TRUE,"GENERAL";"TAB5",#N/A,TRUE,"GENERAL"}</definedName>
    <definedName name="___s7" localSheetId="7" hidden="1">{"via1",#N/A,TRUE,"general";"via2",#N/A,TRUE,"general";"via3",#N/A,TRUE,"general"}</definedName>
    <definedName name="___s7" hidden="1">{"via1",#N/A,TRUE,"general";"via2",#N/A,TRUE,"general";"via3",#N/A,TRUE,"general"}</definedName>
    <definedName name="___SBC1">[3]INV!$A$12:$D$15</definedName>
    <definedName name="___SBC3">[3]INV!$F$12:$I$15</definedName>
    <definedName name="___SBC5">[3]INV!$K$12:$N$15</definedName>
    <definedName name="___t3" localSheetId="7" hidden="1">{"TAB1",#N/A,TRUE,"GENERAL";"TAB2",#N/A,TRUE,"GENERAL";"TAB3",#N/A,TRUE,"GENERAL";"TAB4",#N/A,TRUE,"GENERAL";"TAB5",#N/A,TRUE,"GENERAL"}</definedName>
    <definedName name="___t3" hidden="1">{"TAB1",#N/A,TRUE,"GENERAL";"TAB2",#N/A,TRUE,"GENERAL";"TAB3",#N/A,TRUE,"GENERAL";"TAB4",#N/A,TRUE,"GENERAL";"TAB5",#N/A,TRUE,"GENERAL"}</definedName>
    <definedName name="___t4" localSheetId="7" hidden="1">{"via1",#N/A,TRUE,"general";"via2",#N/A,TRUE,"general";"via3",#N/A,TRUE,"general"}</definedName>
    <definedName name="___t4" hidden="1">{"via1",#N/A,TRUE,"general";"via2",#N/A,TRUE,"general";"via3",#N/A,TRUE,"general"}</definedName>
    <definedName name="___t5" localSheetId="7" hidden="1">{"TAB1",#N/A,TRUE,"GENERAL";"TAB2",#N/A,TRUE,"GENERAL";"TAB3",#N/A,TRUE,"GENERAL";"TAB4",#N/A,TRUE,"GENERAL";"TAB5",#N/A,TRUE,"GENERAL"}</definedName>
    <definedName name="___t5" hidden="1">{"TAB1",#N/A,TRUE,"GENERAL";"TAB2",#N/A,TRUE,"GENERAL";"TAB3",#N/A,TRUE,"GENERAL";"TAB4",#N/A,TRUE,"GENERAL";"TAB5",#N/A,TRUE,"GENERAL"}</definedName>
    <definedName name="___t6" localSheetId="7" hidden="1">{"via1",#N/A,TRUE,"general";"via2",#N/A,TRUE,"general";"via3",#N/A,TRUE,"general"}</definedName>
    <definedName name="___t6" hidden="1">{"via1",#N/A,TRUE,"general";"via2",#N/A,TRUE,"general";"via3",#N/A,TRUE,"general"}</definedName>
    <definedName name="___t66" localSheetId="7" hidden="1">{"TAB1",#N/A,TRUE,"GENERAL";"TAB2",#N/A,TRUE,"GENERAL";"TAB3",#N/A,TRUE,"GENERAL";"TAB4",#N/A,TRUE,"GENERAL";"TAB5",#N/A,TRUE,"GENERAL"}</definedName>
    <definedName name="___t66" hidden="1">{"TAB1",#N/A,TRUE,"GENERAL";"TAB2",#N/A,TRUE,"GENERAL";"TAB3",#N/A,TRUE,"GENERAL";"TAB4",#N/A,TRUE,"GENERAL";"TAB5",#N/A,TRUE,"GENERAL"}</definedName>
    <definedName name="___t7" localSheetId="7" hidden="1">{"via1",#N/A,TRUE,"general";"via2",#N/A,TRUE,"general";"via3",#N/A,TRUE,"general"}</definedName>
    <definedName name="___t7" hidden="1">{"via1",#N/A,TRUE,"general";"via2",#N/A,TRUE,"general";"via3",#N/A,TRUE,"general"}</definedName>
    <definedName name="___t77" localSheetId="7" hidden="1">{"TAB1",#N/A,TRUE,"GENERAL";"TAB2",#N/A,TRUE,"GENERAL";"TAB3",#N/A,TRUE,"GENERAL";"TAB4",#N/A,TRUE,"GENERAL";"TAB5",#N/A,TRUE,"GENERAL"}</definedName>
    <definedName name="___t77" hidden="1">{"TAB1",#N/A,TRUE,"GENERAL";"TAB2",#N/A,TRUE,"GENERAL";"TAB3",#N/A,TRUE,"GENERAL";"TAB4",#N/A,TRUE,"GENERAL";"TAB5",#N/A,TRUE,"GENERAL"}</definedName>
    <definedName name="___t8" localSheetId="7" hidden="1">{"TAB1",#N/A,TRUE,"GENERAL";"TAB2",#N/A,TRUE,"GENERAL";"TAB3",#N/A,TRUE,"GENERAL";"TAB4",#N/A,TRUE,"GENERAL";"TAB5",#N/A,TRUE,"GENERAL"}</definedName>
    <definedName name="___t8" hidden="1">{"TAB1",#N/A,TRUE,"GENERAL";"TAB2",#N/A,TRUE,"GENERAL";"TAB3",#N/A,TRUE,"GENERAL";"TAB4",#N/A,TRUE,"GENERAL";"TAB5",#N/A,TRUE,"GENERAL"}</definedName>
    <definedName name="___t88" localSheetId="7" hidden="1">{"via1",#N/A,TRUE,"general";"via2",#N/A,TRUE,"general";"via3",#N/A,TRUE,"general"}</definedName>
    <definedName name="___t88" hidden="1">{"via1",#N/A,TRUE,"general";"via2",#N/A,TRUE,"general";"via3",#N/A,TRUE,"general"}</definedName>
    <definedName name="___t9" localSheetId="7" hidden="1">{"TAB1",#N/A,TRUE,"GENERAL";"TAB2",#N/A,TRUE,"GENERAL";"TAB3",#N/A,TRUE,"GENERAL";"TAB4",#N/A,TRUE,"GENERAL";"TAB5",#N/A,TRUE,"GENERAL"}</definedName>
    <definedName name="___t9" hidden="1">{"TAB1",#N/A,TRUE,"GENERAL";"TAB2",#N/A,TRUE,"GENERAL";"TAB3",#N/A,TRUE,"GENERAL";"TAB4",#N/A,TRUE,"GENERAL";"TAB5",#N/A,TRUE,"GENERAL"}</definedName>
    <definedName name="___t99" localSheetId="7" hidden="1">{"via1",#N/A,TRUE,"general";"via2",#N/A,TRUE,"general";"via3",#N/A,TRUE,"general"}</definedName>
    <definedName name="___t99" hidden="1">{"via1",#N/A,TRUE,"general";"via2",#N/A,TRUE,"general";"via3",#N/A,TRUE,"general"}</definedName>
    <definedName name="___u4" localSheetId="7" hidden="1">{"TAB1",#N/A,TRUE,"GENERAL";"TAB2",#N/A,TRUE,"GENERAL";"TAB3",#N/A,TRUE,"GENERAL";"TAB4",#N/A,TRUE,"GENERAL";"TAB5",#N/A,TRUE,"GENERAL"}</definedName>
    <definedName name="___u4" hidden="1">{"TAB1",#N/A,TRUE,"GENERAL";"TAB2",#N/A,TRUE,"GENERAL";"TAB3",#N/A,TRUE,"GENERAL";"TAB4",#N/A,TRUE,"GENERAL";"TAB5",#N/A,TRUE,"GENERAL"}</definedName>
    <definedName name="___u5" localSheetId="7" hidden="1">{"TAB1",#N/A,TRUE,"GENERAL";"TAB2",#N/A,TRUE,"GENERAL";"TAB3",#N/A,TRUE,"GENERAL";"TAB4",#N/A,TRUE,"GENERAL";"TAB5",#N/A,TRUE,"GENERAL"}</definedName>
    <definedName name="___u5" hidden="1">{"TAB1",#N/A,TRUE,"GENERAL";"TAB2",#N/A,TRUE,"GENERAL";"TAB3",#N/A,TRUE,"GENERAL";"TAB4",#N/A,TRUE,"GENERAL";"TAB5",#N/A,TRUE,"GENERAL"}</definedName>
    <definedName name="___u6" localSheetId="7" hidden="1">{"TAB1",#N/A,TRUE,"GENERAL";"TAB2",#N/A,TRUE,"GENERAL";"TAB3",#N/A,TRUE,"GENERAL";"TAB4",#N/A,TRUE,"GENERAL";"TAB5",#N/A,TRUE,"GENERAL"}</definedName>
    <definedName name="___u6" hidden="1">{"TAB1",#N/A,TRUE,"GENERAL";"TAB2",#N/A,TRUE,"GENERAL";"TAB3",#N/A,TRUE,"GENERAL";"TAB4",#N/A,TRUE,"GENERAL";"TAB5",#N/A,TRUE,"GENERAL"}</definedName>
    <definedName name="___u7" localSheetId="7" hidden="1">{"via1",#N/A,TRUE,"general";"via2",#N/A,TRUE,"general";"via3",#N/A,TRUE,"general"}</definedName>
    <definedName name="___u7" hidden="1">{"via1",#N/A,TRUE,"general";"via2",#N/A,TRUE,"general";"via3",#N/A,TRUE,"general"}</definedName>
    <definedName name="___u8" localSheetId="7" hidden="1">{"TAB1",#N/A,TRUE,"GENERAL";"TAB2",#N/A,TRUE,"GENERAL";"TAB3",#N/A,TRUE,"GENERAL";"TAB4",#N/A,TRUE,"GENERAL";"TAB5",#N/A,TRUE,"GENERAL"}</definedName>
    <definedName name="___u8" hidden="1">{"TAB1",#N/A,TRUE,"GENERAL";"TAB2",#N/A,TRUE,"GENERAL";"TAB3",#N/A,TRUE,"GENERAL";"TAB4",#N/A,TRUE,"GENERAL";"TAB5",#N/A,TRUE,"GENERAL"}</definedName>
    <definedName name="___u9" localSheetId="7" hidden="1">{"TAB1",#N/A,TRUE,"GENERAL";"TAB2",#N/A,TRUE,"GENERAL";"TAB3",#N/A,TRUE,"GENERAL";"TAB4",#N/A,TRUE,"GENERAL";"TAB5",#N/A,TRUE,"GENERAL"}</definedName>
    <definedName name="___u9" hidden="1">{"TAB1",#N/A,TRUE,"GENERAL";"TAB2",#N/A,TRUE,"GENERAL";"TAB3",#N/A,TRUE,"GENERAL";"TAB4",#N/A,TRUE,"GENERAL";"TAB5",#N/A,TRUE,"GENERAL"}</definedName>
    <definedName name="___ur7" localSheetId="7"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7" hidden="1">{"via1",#N/A,TRUE,"general";"via2",#N/A,TRUE,"general";"via3",#N/A,TRUE,"general"}</definedName>
    <definedName name="___v2" hidden="1">{"via1",#N/A,TRUE,"general";"via2",#N/A,TRUE,"general";"via3",#N/A,TRUE,"general"}</definedName>
    <definedName name="___v3" localSheetId="7" hidden="1">{"TAB1",#N/A,TRUE,"GENERAL";"TAB2",#N/A,TRUE,"GENERAL";"TAB3",#N/A,TRUE,"GENERAL";"TAB4",#N/A,TRUE,"GENERAL";"TAB5",#N/A,TRUE,"GENERAL"}</definedName>
    <definedName name="___v3" hidden="1">{"TAB1",#N/A,TRUE,"GENERAL";"TAB2",#N/A,TRUE,"GENERAL";"TAB3",#N/A,TRUE,"GENERAL";"TAB4",#N/A,TRUE,"GENERAL";"TAB5",#N/A,TRUE,"GENERAL"}</definedName>
    <definedName name="___v4" localSheetId="7" hidden="1">{"TAB1",#N/A,TRUE,"GENERAL";"TAB2",#N/A,TRUE,"GENERAL";"TAB3",#N/A,TRUE,"GENERAL";"TAB4",#N/A,TRUE,"GENERAL";"TAB5",#N/A,TRUE,"GENERAL"}</definedName>
    <definedName name="___v4" hidden="1">{"TAB1",#N/A,TRUE,"GENERAL";"TAB2",#N/A,TRUE,"GENERAL";"TAB3",#N/A,TRUE,"GENERAL";"TAB4",#N/A,TRUE,"GENERAL";"TAB5",#N/A,TRUE,"GENERAL"}</definedName>
    <definedName name="___v5" localSheetId="7" hidden="1">{"TAB1",#N/A,TRUE,"GENERAL";"TAB2",#N/A,TRUE,"GENERAL";"TAB3",#N/A,TRUE,"GENERAL";"TAB4",#N/A,TRUE,"GENERAL";"TAB5",#N/A,TRUE,"GENERAL"}</definedName>
    <definedName name="___v5" hidden="1">{"TAB1",#N/A,TRUE,"GENERAL";"TAB2",#N/A,TRUE,"GENERAL";"TAB3",#N/A,TRUE,"GENERAL";"TAB4",#N/A,TRUE,"GENERAL";"TAB5",#N/A,TRUE,"GENERAL"}</definedName>
    <definedName name="___v6" localSheetId="7" hidden="1">{"TAB1",#N/A,TRUE,"GENERAL";"TAB2",#N/A,TRUE,"GENERAL";"TAB3",#N/A,TRUE,"GENERAL";"TAB4",#N/A,TRUE,"GENERAL";"TAB5",#N/A,TRUE,"GENERAL"}</definedName>
    <definedName name="___v6" hidden="1">{"TAB1",#N/A,TRUE,"GENERAL";"TAB2",#N/A,TRUE,"GENERAL";"TAB3",#N/A,TRUE,"GENERAL";"TAB4",#N/A,TRUE,"GENERAL";"TAB5",#N/A,TRUE,"GENERAL"}</definedName>
    <definedName name="___v7" localSheetId="7" hidden="1">{"via1",#N/A,TRUE,"general";"via2",#N/A,TRUE,"general";"via3",#N/A,TRUE,"general"}</definedName>
    <definedName name="___v7" hidden="1">{"via1",#N/A,TRUE,"general";"via2",#N/A,TRUE,"general";"via3",#N/A,TRUE,"general"}</definedName>
    <definedName name="___v8" localSheetId="7" hidden="1">{"TAB1",#N/A,TRUE,"GENERAL";"TAB2",#N/A,TRUE,"GENERAL";"TAB3",#N/A,TRUE,"GENERAL";"TAB4",#N/A,TRUE,"GENERAL";"TAB5",#N/A,TRUE,"GENERAL"}</definedName>
    <definedName name="___v8" hidden="1">{"TAB1",#N/A,TRUE,"GENERAL";"TAB2",#N/A,TRUE,"GENERAL";"TAB3",#N/A,TRUE,"GENERAL";"TAB4",#N/A,TRUE,"GENERAL";"TAB5",#N/A,TRUE,"GENERAL"}</definedName>
    <definedName name="___v9" localSheetId="7" hidden="1">{"TAB1",#N/A,TRUE,"GENERAL";"TAB2",#N/A,TRUE,"GENERAL";"TAB3",#N/A,TRUE,"GENERAL";"TAB4",#N/A,TRUE,"GENERAL";"TAB5",#N/A,TRUE,"GENERAL"}</definedName>
    <definedName name="___v9" hidden="1">{"TAB1",#N/A,TRUE,"GENERAL";"TAB2",#N/A,TRUE,"GENERAL";"TAB3",#N/A,TRUE,"GENERAL";"TAB4",#N/A,TRUE,"GENERAL";"TAB5",#N/A,TRUE,"GENERAL"}</definedName>
    <definedName name="___vfv4" localSheetId="7"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7">Scheduled_Payment+Extra_Payment</definedName>
    <definedName name="___w6">Scheduled_Payment+Extra_Payment</definedName>
    <definedName name="___w7">#N/A</definedName>
    <definedName name="___x1" localSheetId="7" hidden="1">{"TAB1",#N/A,TRUE,"GENERAL";"TAB2",#N/A,TRUE,"GENERAL";"TAB3",#N/A,TRUE,"GENERAL";"TAB4",#N/A,TRUE,"GENERAL";"TAB5",#N/A,TRUE,"GENERAL"}</definedName>
    <definedName name="___x1" hidden="1">{"TAB1",#N/A,TRUE,"GENERAL";"TAB2",#N/A,TRUE,"GENERAL";"TAB3",#N/A,TRUE,"GENERAL";"TAB4",#N/A,TRUE,"GENERAL";"TAB5",#N/A,TRUE,"GENERAL"}</definedName>
    <definedName name="___x2" localSheetId="7" hidden="1">{"via1",#N/A,TRUE,"general";"via2",#N/A,TRUE,"general";"via3",#N/A,TRUE,"general"}</definedName>
    <definedName name="___x2" hidden="1">{"via1",#N/A,TRUE,"general";"via2",#N/A,TRUE,"general";"via3",#N/A,TRUE,"general"}</definedName>
    <definedName name="___x3" localSheetId="7" hidden="1">{"via1",#N/A,TRUE,"general";"via2",#N/A,TRUE,"general";"via3",#N/A,TRUE,"general"}</definedName>
    <definedName name="___x3" hidden="1">{"via1",#N/A,TRUE,"general";"via2",#N/A,TRUE,"general";"via3",#N/A,TRUE,"general"}</definedName>
    <definedName name="___x4" localSheetId="7" hidden="1">{"via1",#N/A,TRUE,"general";"via2",#N/A,TRUE,"general";"via3",#N/A,TRUE,"general"}</definedName>
    <definedName name="___x4" hidden="1">{"via1",#N/A,TRUE,"general";"via2",#N/A,TRUE,"general";"via3",#N/A,TRUE,"general"}</definedName>
    <definedName name="___x5" localSheetId="7" hidden="1">{"TAB1",#N/A,TRUE,"GENERAL";"TAB2",#N/A,TRUE,"GENERAL";"TAB3",#N/A,TRUE,"GENERAL";"TAB4",#N/A,TRUE,"GENERAL";"TAB5",#N/A,TRUE,"GENERAL"}</definedName>
    <definedName name="___x5" hidden="1">{"TAB1",#N/A,TRUE,"GENERAL";"TAB2",#N/A,TRUE,"GENERAL";"TAB3",#N/A,TRUE,"GENERAL";"TAB4",#N/A,TRUE,"GENERAL";"TAB5",#N/A,TRUE,"GENERAL"}</definedName>
    <definedName name="___x6" localSheetId="7" hidden="1">{"TAB1",#N/A,TRUE,"GENERAL";"TAB2",#N/A,TRUE,"GENERAL";"TAB3",#N/A,TRUE,"GENERAL";"TAB4",#N/A,TRUE,"GENERAL";"TAB5",#N/A,TRUE,"GENERAL"}</definedName>
    <definedName name="___x6" hidden="1">{"TAB1",#N/A,TRUE,"GENERAL";"TAB2",#N/A,TRUE,"GENERAL";"TAB3",#N/A,TRUE,"GENERAL";"TAB4",#N/A,TRUE,"GENERAL";"TAB5",#N/A,TRUE,"GENERAL"}</definedName>
    <definedName name="___x7" localSheetId="7" hidden="1">{"TAB1",#N/A,TRUE,"GENERAL";"TAB2",#N/A,TRUE,"GENERAL";"TAB3",#N/A,TRUE,"GENERAL";"TAB4",#N/A,TRUE,"GENERAL";"TAB5",#N/A,TRUE,"GENERAL"}</definedName>
    <definedName name="___x7" hidden="1">{"TAB1",#N/A,TRUE,"GENERAL";"TAB2",#N/A,TRUE,"GENERAL";"TAB3",#N/A,TRUE,"GENERAL";"TAB4",#N/A,TRUE,"GENERAL";"TAB5",#N/A,TRUE,"GENERAL"}</definedName>
    <definedName name="___x8" localSheetId="7" hidden="1">{"via1",#N/A,TRUE,"general";"via2",#N/A,TRUE,"general";"via3",#N/A,TRUE,"general"}</definedName>
    <definedName name="___x8" hidden="1">{"via1",#N/A,TRUE,"general";"via2",#N/A,TRUE,"general";"via3",#N/A,TRUE,"general"}</definedName>
    <definedName name="___x9" localSheetId="7"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7" hidden="1">{"TAB1",#N/A,TRUE,"GENERAL";"TAB2",#N/A,TRUE,"GENERAL";"TAB3",#N/A,TRUE,"GENERAL";"TAB4",#N/A,TRUE,"GENERAL";"TAB5",#N/A,TRUE,"GENERAL"}</definedName>
    <definedName name="___y2" hidden="1">{"TAB1",#N/A,TRUE,"GENERAL";"TAB2",#N/A,TRUE,"GENERAL";"TAB3",#N/A,TRUE,"GENERAL";"TAB4",#N/A,TRUE,"GENERAL";"TAB5",#N/A,TRUE,"GENERAL"}</definedName>
    <definedName name="___y3" localSheetId="7" hidden="1">{"via1",#N/A,TRUE,"general";"via2",#N/A,TRUE,"general";"via3",#N/A,TRUE,"general"}</definedName>
    <definedName name="___y3" hidden="1">{"via1",#N/A,TRUE,"general";"via2",#N/A,TRUE,"general";"via3",#N/A,TRUE,"general"}</definedName>
    <definedName name="___y4" localSheetId="7" hidden="1">{"via1",#N/A,TRUE,"general";"via2",#N/A,TRUE,"general";"via3",#N/A,TRUE,"general"}</definedName>
    <definedName name="___y4" hidden="1">{"via1",#N/A,TRUE,"general";"via2",#N/A,TRUE,"general";"via3",#N/A,TRUE,"general"}</definedName>
    <definedName name="___y5" localSheetId="7" hidden="1">{"TAB1",#N/A,TRUE,"GENERAL";"TAB2",#N/A,TRUE,"GENERAL";"TAB3",#N/A,TRUE,"GENERAL";"TAB4",#N/A,TRUE,"GENERAL";"TAB5",#N/A,TRUE,"GENERAL"}</definedName>
    <definedName name="___y5" hidden="1">{"TAB1",#N/A,TRUE,"GENERAL";"TAB2",#N/A,TRUE,"GENERAL";"TAB3",#N/A,TRUE,"GENERAL";"TAB4",#N/A,TRUE,"GENERAL";"TAB5",#N/A,TRUE,"GENERAL"}</definedName>
    <definedName name="___y6" localSheetId="7" hidden="1">{"via1",#N/A,TRUE,"general";"via2",#N/A,TRUE,"general";"via3",#N/A,TRUE,"general"}</definedName>
    <definedName name="___y6" hidden="1">{"via1",#N/A,TRUE,"general";"via2",#N/A,TRUE,"general";"via3",#N/A,TRUE,"general"}</definedName>
    <definedName name="___y7" localSheetId="7" hidden="1">{"via1",#N/A,TRUE,"general";"via2",#N/A,TRUE,"general";"via3",#N/A,TRUE,"general"}</definedName>
    <definedName name="___y7" hidden="1">{"via1",#N/A,TRUE,"general";"via2",#N/A,TRUE,"general";"via3",#N/A,TRUE,"general"}</definedName>
    <definedName name="___y8" localSheetId="7" hidden="1">{"via1",#N/A,TRUE,"general";"via2",#N/A,TRUE,"general";"via3",#N/A,TRUE,"general"}</definedName>
    <definedName name="___y8" hidden="1">{"via1",#N/A,TRUE,"general";"via2",#N/A,TRUE,"general";"via3",#N/A,TRUE,"general"}</definedName>
    <definedName name="___y9" localSheetId="7" hidden="1">{"TAB1",#N/A,TRUE,"GENERAL";"TAB2",#N/A,TRUE,"GENERAL";"TAB3",#N/A,TRUE,"GENERAL";"TAB4",#N/A,TRUE,"GENERAL";"TAB5",#N/A,TRUE,"GENERAL"}</definedName>
    <definedName name="___y9" hidden="1">{"TAB1",#N/A,TRUE,"GENERAL";"TAB2",#N/A,TRUE,"GENERAL";"TAB3",#N/A,TRUE,"GENERAL";"TAB4",#N/A,TRUE,"GENERAL";"TAB5",#N/A,TRUE,"GENERAL"}</definedName>
    <definedName name="___z1" localSheetId="7" hidden="1">{"TAB1",#N/A,TRUE,"GENERAL";"TAB2",#N/A,TRUE,"GENERAL";"TAB3",#N/A,TRUE,"GENERAL";"TAB4",#N/A,TRUE,"GENERAL";"TAB5",#N/A,TRUE,"GENERAL"}</definedName>
    <definedName name="___z1" hidden="1">{"TAB1",#N/A,TRUE,"GENERAL";"TAB2",#N/A,TRUE,"GENERAL";"TAB3",#N/A,TRUE,"GENERAL";"TAB4",#N/A,TRUE,"GENERAL";"TAB5",#N/A,TRUE,"GENERAL"}</definedName>
    <definedName name="___z2" localSheetId="7" hidden="1">{"via1",#N/A,TRUE,"general";"via2",#N/A,TRUE,"general";"via3",#N/A,TRUE,"general"}</definedName>
    <definedName name="___z2" hidden="1">{"via1",#N/A,TRUE,"general";"via2",#N/A,TRUE,"general";"via3",#N/A,TRUE,"general"}</definedName>
    <definedName name="___z3" localSheetId="7" hidden="1">{"via1",#N/A,TRUE,"general";"via2",#N/A,TRUE,"general";"via3",#N/A,TRUE,"general"}</definedName>
    <definedName name="___z3" hidden="1">{"via1",#N/A,TRUE,"general";"via2",#N/A,TRUE,"general";"via3",#N/A,TRUE,"general"}</definedName>
    <definedName name="___z4" localSheetId="7" hidden="1">{"TAB1",#N/A,TRUE,"GENERAL";"TAB2",#N/A,TRUE,"GENERAL";"TAB3",#N/A,TRUE,"GENERAL";"TAB4",#N/A,TRUE,"GENERAL";"TAB5",#N/A,TRUE,"GENERAL"}</definedName>
    <definedName name="___z4" hidden="1">{"TAB1",#N/A,TRUE,"GENERAL";"TAB2",#N/A,TRUE,"GENERAL";"TAB3",#N/A,TRUE,"GENERAL";"TAB4",#N/A,TRUE,"GENERAL";"TAB5",#N/A,TRUE,"GENERAL"}</definedName>
    <definedName name="___z5" localSheetId="7" hidden="1">{"via1",#N/A,TRUE,"general";"via2",#N/A,TRUE,"general";"via3",#N/A,TRUE,"general"}</definedName>
    <definedName name="___z5" hidden="1">{"via1",#N/A,TRUE,"general";"via2",#N/A,TRUE,"general";"via3",#N/A,TRUE,"general"}</definedName>
    <definedName name="___z6" localSheetId="7"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3Graph_AMAIN" hidden="1">'[6]ETAPA 50 SMMLV'!#REF!</definedName>
    <definedName name="__123Graph_BMAIN" hidden="1">'[6]ETAPA 50 SMMLV'!#REF!</definedName>
    <definedName name="__123Graph_XMAIN" hidden="1">'[6]ETAPA 50 SMMLV'!#REF!</definedName>
    <definedName name="__1Sin_nombre">#N/A</definedName>
    <definedName name="__a1" localSheetId="7"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7"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7"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hidden="1">{"TAB1",#N/A,TRUE,"GENERAL";"TAB2",#N/A,TRUE,"GENERAL";"TAB3",#N/A,TRUE,"GENERAL";"TAB4",#N/A,TRUE,"GENERAL";"TAB5",#N/A,TRUE,"GENERAL"}</definedName>
    <definedName name="__adi1">[5]Datos!$B$2</definedName>
    <definedName name="__adi2">[5]Datos!$B$3</definedName>
    <definedName name="__AFC1">[3]INV!$A$25:$D$28</definedName>
    <definedName name="__AFC3">[3]INV!$F$25:$I$28</definedName>
    <definedName name="__AFC5">[3]INV!$K$25:$N$28</definedName>
    <definedName name="__aiu2">[7]AIU!$J$105</definedName>
    <definedName name="__APU221" localSheetId="5">#N/A</definedName>
    <definedName name="__APU221">#REF!</definedName>
    <definedName name="__APU465" localSheetId="5">#N/A</definedName>
    <definedName name="__APU465">[4]!absc</definedName>
    <definedName name="__b2" localSheetId="7"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EST1" localSheetId="5">#REF!</definedName>
    <definedName name="__EST1">#REF!</definedName>
    <definedName name="__EST10" localSheetId="5">#REF!</definedName>
    <definedName name="__EST10">#REF!</definedName>
    <definedName name="__EST11" localSheetId="5">#REF!</definedName>
    <definedName name="__EST11">#REF!</definedName>
    <definedName name="__EST12" localSheetId="5">#REF!</definedName>
    <definedName name="__EST12">#REF!</definedName>
    <definedName name="__EST13" localSheetId="5">#REF!</definedName>
    <definedName name="__EST13">#REF!</definedName>
    <definedName name="__EST14" localSheetId="5">#REF!</definedName>
    <definedName name="__EST14">#REF!</definedName>
    <definedName name="__EST15" localSheetId="5">#REF!</definedName>
    <definedName name="__EST15">#REF!</definedName>
    <definedName name="__EST16" localSheetId="5">#REF!</definedName>
    <definedName name="__EST16">#REF!</definedName>
    <definedName name="__EST17" localSheetId="5">#REF!</definedName>
    <definedName name="__EST17">#REF!</definedName>
    <definedName name="__EST18" localSheetId="5">#REF!</definedName>
    <definedName name="__EST18">#REF!</definedName>
    <definedName name="__EST19" localSheetId="5">#REF!</definedName>
    <definedName name="__EST19">#REF!</definedName>
    <definedName name="__EST2" localSheetId="5">#REF!</definedName>
    <definedName name="__EST2">#REF!</definedName>
    <definedName name="__EST23">#REF!</definedName>
    <definedName name="__EST3" localSheetId="5">#REF!</definedName>
    <definedName name="__EST3">#REF!</definedName>
    <definedName name="__EST4" localSheetId="5">#REF!</definedName>
    <definedName name="__EST4">#REF!</definedName>
    <definedName name="__EST5" localSheetId="5">#REF!</definedName>
    <definedName name="__EST5">#REF!</definedName>
    <definedName name="__EST6" localSheetId="5">#REF!</definedName>
    <definedName name="__EST6">#REF!</definedName>
    <definedName name="__EST7" localSheetId="5">#REF!</definedName>
    <definedName name="__EST7">#REF!</definedName>
    <definedName name="__EST8" localSheetId="5">#REF!</definedName>
    <definedName name="__EST8">#REF!</definedName>
    <definedName name="__EST9" localSheetId="5">#REF!</definedName>
    <definedName name="__EST9">#REF!</definedName>
    <definedName name="__EXC1" localSheetId="5">#REF!</definedName>
    <definedName name="__EXC1">#REF!</definedName>
    <definedName name="__EXC10" localSheetId="5">#REF!</definedName>
    <definedName name="__EXC10">#REF!</definedName>
    <definedName name="__EXC11" localSheetId="5">#REF!</definedName>
    <definedName name="__EXC11">#REF!</definedName>
    <definedName name="__EXC12" localSheetId="5">#REF!</definedName>
    <definedName name="__EXC12">#REF!</definedName>
    <definedName name="__EXC2" localSheetId="5">#REF!</definedName>
    <definedName name="__EXC2">#REF!</definedName>
    <definedName name="__EXC3" localSheetId="5">#REF!</definedName>
    <definedName name="__EXC3">#REF!</definedName>
    <definedName name="__EXC4" localSheetId="5">#REF!</definedName>
    <definedName name="__EXC4">#REF!</definedName>
    <definedName name="__EXC5" localSheetId="5">#REF!</definedName>
    <definedName name="__EXC5">#REF!</definedName>
    <definedName name="__EXC6" localSheetId="5">#REF!</definedName>
    <definedName name="__EXC6">#REF!</definedName>
    <definedName name="__EXC7" localSheetId="5">#REF!</definedName>
    <definedName name="__EXC7">#REF!</definedName>
    <definedName name="__EXC8" localSheetId="5">#REF!</definedName>
    <definedName name="__EXC8">#REF!</definedName>
    <definedName name="__EXC9" localSheetId="5">#REF!</definedName>
    <definedName name="__EXC9">#REF!</definedName>
    <definedName name="__F" localSheetId="7">FM!err</definedName>
    <definedName name="__F">[2]!err</definedName>
    <definedName name="__FS01" localSheetId="7">FM!err</definedName>
    <definedName name="__FS01">[2]!err</definedName>
    <definedName name="__G1">#N/A</definedName>
    <definedName name="__g2" localSheetId="7"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7" hidden="1">{"via1",#N/A,TRUE,"general";"via2",#N/A,TRUE,"general";"via3",#N/A,TRUE,"general"}</definedName>
    <definedName name="__hfh7" hidden="1">{"via1",#N/A,TRUE,"general";"via2",#N/A,TRUE,"general";"via3",#N/A,TRUE,"general"}</definedName>
    <definedName name="__i1">#REF!</definedName>
    <definedName name="__i4" localSheetId="7"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hidden="1">{"TAB1",#N/A,TRUE,"GENERAL";"TAB2",#N/A,TRUE,"GENERAL";"TAB3",#N/A,TRUE,"GENERAL";"TAB4",#N/A,TRUE,"GENERAL";"TAB5",#N/A,TRUE,"GENERAL"}</definedName>
    <definedName name="__inf1" localSheetId="5">#N/A</definedName>
    <definedName name="__inf1">#REF!</definedName>
    <definedName name="__IPC2002">#REF!</definedName>
    <definedName name="__k3" localSheetId="7"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hidden="1">{"TAB1",#N/A,TRUE,"GENERAL";"TAB2",#N/A,TRUE,"GENERAL";"TAB3",#N/A,TRUE,"GENERAL";"TAB4",#N/A,TRUE,"GENERAL";"TAB5",#N/A,TRUE,"GENERAL"}</definedName>
    <definedName name="__kjk6" localSheetId="7" hidden="1">{"TAB1",#N/A,TRUE,"GENERAL";"TAB2",#N/A,TRUE,"GENERAL";"TAB3",#N/A,TRUE,"GENERAL";"TAB4",#N/A,TRUE,"GENERAL";"TAB5",#N/A,TRUE,"GENERAL"}</definedName>
    <definedName name="__kjk6" hidden="1">{"TAB1",#N/A,TRUE,"GENERAL";"TAB2",#N/A,TRUE,"GENERAL";"TAB3",#N/A,TRUE,"GENERAL";"TAB4",#N/A,TRUE,"GENERAL";"TAB5",#N/A,TRUE,"GENERAL"}</definedName>
    <definedName name="__m3" localSheetId="7"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hidden="1">{"via1",#N/A,TRUE,"general";"via2",#N/A,TRUE,"general";"via3",#N/A,TRUE,"general"}</definedName>
    <definedName name="__MA2">#REF!</definedName>
    <definedName name="__mun2">[8]PESOS!#REF!</definedName>
    <definedName name="__n3" localSheetId="7"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hidden="1">{"TAB1",#N/A,TRUE,"GENERAL";"TAB2",#N/A,TRUE,"GENERAL";"TAB3",#N/A,TRUE,"GENERAL";"TAB4",#N/A,TRUE,"GENERAL";"TAB5",#N/A,TRUE,"GENERAL"}</definedName>
    <definedName name="__nO">IF([9]!Loan_Amount*[9]!Interest_Rate*[9]!Loan_Years*[9]!Loan_Start&gt;0,1,0)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7"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p6" localSheetId="7"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hidden="1">{"TAB1",#N/A,TRUE,"GENERAL";"TAB2",#N/A,TRUE,"GENERAL";"TAB3",#N/A,TRUE,"GENERAL";"TAB4",#N/A,TRUE,"GENERAL";"TAB5",#N/A,TRUE,"GENERAL"}</definedName>
    <definedName name="__PJ50" localSheetId="5">#REF!</definedName>
    <definedName name="__PJ50">#REF!</definedName>
    <definedName name="__pj51" localSheetId="5">#N/A</definedName>
    <definedName name="__pj51">#REF!</definedName>
    <definedName name="__r" localSheetId="7"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hidden="1">{"via1",#N/A,TRUE,"general";"via2",#N/A,TRUE,"general";"via3",#N/A,TRUE,"general"}</definedName>
    <definedName name="__rc" localSheetId="5">#N/A</definedName>
    <definedName name="__rc">#REF!</definedName>
    <definedName name="__ref4">#REF!</definedName>
    <definedName name="__rtu6" localSheetId="7"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hidden="1">{"via1",#N/A,TRUE,"general";"via2",#N/A,TRUE,"general";"via3",#N/A,TRUE,"general"}</definedName>
    <definedName name="__SBC1">[3]INV!$A$12:$D$15</definedName>
    <definedName name="__SBC3">[3]INV!$F$12:$I$15</definedName>
    <definedName name="__SBC5">[3]INV!$K$12:$N$15</definedName>
    <definedName name="__t3" localSheetId="7"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7"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7"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hidden="1">{"TAB1",#N/A,TRUE,"GENERAL";"TAB2",#N/A,TRUE,"GENERAL";"TAB3",#N/A,TRUE,"GENERAL";"TAB4",#N/A,TRUE,"GENERAL";"TAB5",#N/A,TRUE,"GENERAL"}</definedName>
    <definedName name="__vfv4" localSheetId="7"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7">Scheduled_Payment+Extra_Payment</definedName>
    <definedName name="__w6">Scheduled_Payment+Extra_Payment</definedName>
    <definedName name="__w7">#N/A</definedName>
    <definedName name="__x1" localSheetId="7"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#N/A</definedName>
    <definedName name="__xlnm.Print_Area_2">#N/A</definedName>
    <definedName name="__xlnm.Print_Titles_1">#N/A</definedName>
    <definedName name="__xz2">#REF!</definedName>
    <definedName name="__y1">#N/A</definedName>
    <definedName name="__y2" localSheetId="7"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[10]EST2!#REF!</definedName>
    <definedName name="_02_DER_K15_700_–_K16_100">[10]EST2!#REF!</definedName>
    <definedName name="_03_K15_140_–_K20_540">[10]EST2!#REF!</definedName>
    <definedName name="_04">[10]EST2!#REF!</definedName>
    <definedName name="_05_DER_K35_250_–_K35_605.41">[10]EST2!#REF!</definedName>
    <definedName name="_05_IZQ_K25_695_–_K35_327.62">[10]EST2!#REF!</definedName>
    <definedName name="_05_IZQ_K35_420_–_K36_462.29">[10]EST2!#REF!</definedName>
    <definedName name="_06_K41_785.67_–_K48_083.55">[10]EST2!#REF!</definedName>
    <definedName name="_07_DER_K48_000_–_K49_563.19">[10]EST2!#REF!</definedName>
    <definedName name="_07_IZQ_K49_320_–_K52_112.74">[10]EST2!#REF!</definedName>
    <definedName name="_08_DER_K57_040_–_K61_476.50">[10]EST2!#REF!</definedName>
    <definedName name="_08_IZQ_K52_300_–_K57_577.97">[10]EST2!#REF!</definedName>
    <definedName name="_08_K24_723__A_K55_717.28">[10]EST2!#REF!</definedName>
    <definedName name="_09_K61_520_A_K61_144">[10]EST2!#REF!</definedName>
    <definedName name="_10_PR64_500_–_PR_69_541.49">[10]EST2!#REF!</definedName>
    <definedName name="_1Sin_nombre">#N/A</definedName>
    <definedName name="_42C">#REF!</definedName>
    <definedName name="_42D">#REF!</definedName>
    <definedName name="_42E">#REF!</definedName>
    <definedName name="_44">#REF!</definedName>
    <definedName name="_6">#REF!</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7"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di1">[11]Datos!$B$2</definedName>
    <definedName name="_adi2">[11]Datos!$B$3</definedName>
    <definedName name="_AFC1">[3]INV!$A$25:$D$28</definedName>
    <definedName name="_AFC3">[3]INV!$F$25:$I$28</definedName>
    <definedName name="_AFC5">[3]INV!$K$25:$N$28</definedName>
    <definedName name="_aiu2">[7]AIU!$J$105</definedName>
    <definedName name="_APU1">[12]APU!$G$41</definedName>
    <definedName name="_APU10">[12]APU!$G$499</definedName>
    <definedName name="_APU11">[12]APU!$G$543</definedName>
    <definedName name="_APU13">[12]APU!$G$633</definedName>
    <definedName name="_APU14">[12]APU!$G$1439</definedName>
    <definedName name="_APU15">[12]APU!$G$1482</definedName>
    <definedName name="_APU18">[12]APU!$G$885</definedName>
    <definedName name="_APU2">[12]APU!$G$84</definedName>
    <definedName name="_APU20">[12]APU!$G$675</definedName>
    <definedName name="_APU21">[12]APU!$G$759</definedName>
    <definedName name="_APU22">[12]APU!$G$843</definedName>
    <definedName name="_APU221" localSheetId="5">#N/A</definedName>
    <definedName name="_APU221">#REF!</definedName>
    <definedName name="_APU23">[12]APU!$G$928</definedName>
    <definedName name="_APU25">[12]APU!$G$1053</definedName>
    <definedName name="_APU26">[12]APU!$G$1096</definedName>
    <definedName name="_APU27">[12]APU!$G$1139</definedName>
    <definedName name="_APU28">[12]APU!$G$1181</definedName>
    <definedName name="_APU3" localSheetId="5">[12]APU!$G$126</definedName>
    <definedName name="_APU3">#REF!</definedName>
    <definedName name="_APU30">[12]APU!$G$1267</definedName>
    <definedName name="_APU31">[12]APU!$G$1353</definedName>
    <definedName name="_APU38">[12]APU!$G$1734</definedName>
    <definedName name="_APU4">[12]APU!$G$212</definedName>
    <definedName name="_APU41">[12]APU!$G$1863</definedName>
    <definedName name="_APU42">[12]APU!$G$1906</definedName>
    <definedName name="_APU43">[12]APU!$G$1949</definedName>
    <definedName name="_APU44">[12]APU!$G$1991</definedName>
    <definedName name="_APU45">[12]APU!$G$2032</definedName>
    <definedName name="_APU46">[12]APU!$G$2075</definedName>
    <definedName name="_APU465" localSheetId="5">#N/A</definedName>
    <definedName name="_APU465">[4]!absc</definedName>
    <definedName name="_APU47">[12]APU!$G$2117</definedName>
    <definedName name="_APU48">[12]APU!$G$2159</definedName>
    <definedName name="_APU49">[12]APU!$G$2201</definedName>
    <definedName name="_APU5">[12]APU!$G$253</definedName>
    <definedName name="_APU52">[12]APU!$G$2326</definedName>
    <definedName name="_APU53">[12]APU!$G$2367</definedName>
    <definedName name="_APU54">[12]APU!$G$2409</definedName>
    <definedName name="_APU59">[12]APU!$G$2620</definedName>
    <definedName name="_APU6">[12]APU!$G$292</definedName>
    <definedName name="_APU60">[12]APU!$G$2662</definedName>
    <definedName name="_APU61">[12]APU!$G$2706</definedName>
    <definedName name="_APU64">[12]APU!$G$2828</definedName>
    <definedName name="_APU65">[12]APU!$G$2870</definedName>
    <definedName name="_APU66">[12]APU!$G$2911</definedName>
    <definedName name="_APU7">[12]APU!$G$334</definedName>
    <definedName name="_APU72">[12]APU!$G$3173</definedName>
    <definedName name="_APU74">[12]APU!$G$3251</definedName>
    <definedName name="_APU75">[12]APU!$G$3290</definedName>
    <definedName name="_APU76">[12]APU!$G$3329</definedName>
    <definedName name="_APU77">[12]APU!$G$169</definedName>
    <definedName name="_APU78">[12]APU!$G$1012</definedName>
    <definedName name="_apu79">[12]APU!$G$1310</definedName>
    <definedName name="_APU8">[12]APU!$G$376</definedName>
    <definedName name="_APU80">[12]APU!$G$3411</definedName>
    <definedName name="_APU81">[12]APU!$G$3454</definedName>
    <definedName name="_APU82">[12]APU!$G$3496</definedName>
    <definedName name="_APU83">[12]APU!$G$3538</definedName>
    <definedName name="_APU84">[12]APU!$G$3622</definedName>
    <definedName name="_APU85">[12]APU!$G$3580</definedName>
    <definedName name="_APU86">[12]APU!$G$3368</definedName>
    <definedName name="_APU9">[12]APU!$G$457</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AP1">#N/A</definedName>
    <definedName name="_compa">#REF!</definedName>
    <definedName name="_dhc1">[13]Dimensiones!$B$13</definedName>
    <definedName name="_dhc2">[13]Dimensiones!$B$17</definedName>
    <definedName name="_dhc3">[13]Dimensiones!$B$21</definedName>
    <definedName name="_dhc4">[13]Dimensiones!$B$25</definedName>
    <definedName name="_dhc5">[13]Dimensiones!$B$29</definedName>
    <definedName name="_dvc1">[13]Dimensiones!$B$12</definedName>
    <definedName name="_dvc2">[13]Dimensiones!$B$16</definedName>
    <definedName name="_dvc3">[13]Dimensiones!$B$20</definedName>
    <definedName name="_dvc4">[13]Dimensiones!$B$24</definedName>
    <definedName name="_dvc5">[13]Dimensiones!$B$28</definedName>
    <definedName name="_eac1">[13]Dimensiones!$F$10</definedName>
    <definedName name="_eac2">[13]Dimensiones!$F$13</definedName>
    <definedName name="_eac3">[13]Dimensiones!$F$16</definedName>
    <definedName name="_eac4">[13]Dimensiones!$F$19</definedName>
    <definedName name="_eac5">[13]Dimensiones!$F$22</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23">#REF!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7">FM!err</definedName>
    <definedName name="_F">[2]!err</definedName>
    <definedName name="_FC" localSheetId="5">#REF!</definedName>
    <definedName name="_fc">[13]Dimensiones!$B$9</definedName>
    <definedName name="_Fill" localSheetId="5" hidden="1">#REF!</definedName>
    <definedName name="_Fill" hidden="1">#REF!</definedName>
    <definedName name="_FS01" localSheetId="7">FM!err</definedName>
    <definedName name="_FS01">[2]!err</definedName>
    <definedName name="_G1">#N/A</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ALAN">#REF!</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hidden="1">{"via1",#N/A,TRUE,"general";"via2",#N/A,TRUE,"general";"via3",#N/A,TRUE,"general"}</definedName>
    <definedName name="_hac1">[13]Dimensiones!$F$8</definedName>
    <definedName name="_hac2">[13]Dimensiones!$F$11</definedName>
    <definedName name="_hac3">[13]Dimensiones!$F$14</definedName>
    <definedName name="_hac4">[13]Dimensiones!$F$17</definedName>
    <definedName name="_hac5">[13]Dimensiones!$F$20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7" hidden="1">{"via1",#N/A,TRUE,"general";"via2",#N/A,TRUE,"general";"via3",#N/A,TRUE,"general"}</definedName>
    <definedName name="_hfh7" hidden="1">{"via1",#N/A,TRUE,"general";"via2",#N/A,TRUE,"general";"via3",#N/A,TRUE,"general"}</definedName>
    <definedName name="_i1">#REF!</definedName>
    <definedName name="_i4" localSheetId="7"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NF1" localSheetId="5">'[14]Diseño Chequeo LETRAS qmh Per'!#REF!</definedName>
    <definedName name="_INF1">#REF!</definedName>
    <definedName name="_INF2">'[14]Diseño Chequeo LETRAS qmh Per'!#REF!</definedName>
    <definedName name="_INF3">'[14]Diseño Chequeo LETRAS qmh Per'!#REF!</definedName>
    <definedName name="_IPC2002" localSheetId="5">#REF!</definedName>
    <definedName name="_IPC2002">#REF!</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localSheetId="7" hidden="1">#REF!</definedName>
    <definedName name="_Key1" localSheetId="5" hidden="1">#REF!</definedName>
    <definedName name="_Key1" localSheetId="6" hidden="1">#REF!</definedName>
    <definedName name="_Key1" hidden="1">#REF!</definedName>
    <definedName name="_Key2" localSheetId="7" hidden="1">#REF!</definedName>
    <definedName name="_Key2" localSheetId="5" hidden="1">#N/A</definedName>
    <definedName name="_Key2" hidden="1">#REF!</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c1">[13]Dimensiones!$F$9</definedName>
    <definedName name="_lac2">[13]Dimensiones!$F$12</definedName>
    <definedName name="_lac3">[13]Dimensiones!$F$15</definedName>
    <definedName name="_lac4">[13]Dimensiones!$F$18</definedName>
    <definedName name="_lac5">[13]Dimensiones!$F$21</definedName>
    <definedName name="_lar03">#REF!</definedName>
    <definedName name="_m3" localSheetId="7"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#REF!</definedName>
    <definedName name="_MAT1">#REF!</definedName>
    <definedName name="_mun2">[8]PESOS!#REF!</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EC1">'[15]CANT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7" hidden="1">{"via1",#N/A,TRUE,"general";"via2",#N/A,TRUE,"general";"via3",#N/A,TRUE,"general"}</definedName>
    <definedName name="_nyn7" hidden="1">{"via1",#N/A,TRUE,"general";"via2",#N/A,TRUE,"general";"via3",#N/A,TRUE,"general"}</definedName>
    <definedName name="_ñ">#REF!</definedName>
    <definedName name="_o4" localSheetId="7"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[16]Otros!$D$14</definedName>
    <definedName name="_OCT2">#REF!</definedName>
    <definedName name="_OF">[16]Otros!$D$15</definedName>
    <definedName name="_Order1" localSheetId="7" hidden="1">0</definedName>
    <definedName name="_Order1" localSheetId="6" hidden="1">0</definedName>
    <definedName name="_Order1" hidden="1">255</definedName>
    <definedName name="_Order2" localSheetId="5" hidden="1">255</definedName>
    <definedName name="_Order2" hidden="1">0</definedName>
    <definedName name="_p6" localSheetId="7"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L">[16]Otros!$D$17</definedName>
    <definedName name="_Parse_Out" hidden="1">#REF!</definedName>
    <definedName name="_PJ50" localSheetId="5">#REF!</definedName>
    <definedName name="_PJ50">#REF!</definedName>
    <definedName name="_pj51" localSheetId="5">#N/A</definedName>
    <definedName name="_pj51">#REF!</definedName>
    <definedName name="_PRE1">#REF!</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hidden="1">{"via1",#N/A,TRUE,"general";"via2",#N/A,TRUE,"general";"via3",#N/A,TRUE,"general"}</definedName>
    <definedName name="_RAS">[16]Otros!$D$18</definedName>
    <definedName name="_rc" localSheetId="5">#N/A</definedName>
    <definedName name="_rc">#REF!</definedName>
    <definedName name="_ref4">#REF!</definedName>
    <definedName name="_Regression_Out" hidden="1">#N/A</definedName>
    <definedName name="_Regression_X" hidden="1">#N/A</definedName>
    <definedName name="_Regression_Y" hidden="1">#N/A</definedName>
    <definedName name="_rf8">#REF!</definedName>
    <definedName name="_RF9">#REF!</definedName>
    <definedName name="_rtu6" localSheetId="7"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hidden="1">{"via1",#N/A,TRUE,"general";"via2",#N/A,TRUE,"general";"via3",#N/A,TRUE,"general"}</definedName>
    <definedName name="_SBC1">[3]INV!$A$12:$D$15</definedName>
    <definedName name="_SBC3">[3]INV!$F$12:$I$15</definedName>
    <definedName name="_SBC5">[3]INV!$K$12:$N$15</definedName>
    <definedName name="_Sort" localSheetId="7" hidden="1">#REF!</definedName>
    <definedName name="_Sort" localSheetId="5" hidden="1">#REF!</definedName>
    <definedName name="_Sort" localSheetId="6" hidden="1">#REF!</definedName>
    <definedName name="_Sort" hidden="1">#REF!</definedName>
    <definedName name="_srn001" localSheetId="7">#REF!</definedName>
    <definedName name="_srn001">#REF!</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C212">#N/A</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7"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7">Scheduled_Payment+Extra_Payment</definedName>
    <definedName name="_w6">Scheduled_Payment+Extra_Payment</definedName>
    <definedName name="_w7">#N/A</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 localSheetId="5">#REF!</definedName>
    <definedName name="_z">#REF!</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5">#REF!</definedName>
    <definedName name="A">#REF!</definedName>
    <definedName name="A_impresión_IM" localSheetId="5">#REF!</definedName>
    <definedName name="A_impresión_IM">#REF!</definedName>
    <definedName name="A0">#N/A</definedName>
    <definedName name="A000">[17]!absc</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5">#REF!</definedName>
    <definedName name="AA">[18]!absc</definedName>
    <definedName name="AAA" localSheetId="7">FM!err</definedName>
    <definedName name="aaa" localSheetId="5">#REF!</definedName>
    <definedName name="AAA">[2]!err</definedName>
    <definedName name="AAAA">'[19]PU (2)'!$F$10</definedName>
    <definedName name="AAAAA" localSheetId="7">#REF!</definedName>
    <definedName name="AAAAA">#REF!</definedName>
    <definedName name="AAAAAA" localSheetId="7">#REF!</definedName>
    <definedName name="AAAAAA">#REF!</definedName>
    <definedName name="AAAAAAAAAAAAAAAAAAFFFFFFFFFFFFFFF">#N/A</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[3]AASHTO!$A$14:$F$17</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C">#REF!</definedName>
    <definedName name="ABG">[3]AASHTO!$A$2:$F$5</definedName>
    <definedName name="ABNA">#N/A</definedName>
    <definedName name="ABRIL">[20]General!#REF!</definedName>
    <definedName name="absc" localSheetId="5">[4]!absc</definedName>
    <definedName name="absc">[21]!absc</definedName>
    <definedName name="absc_">[22]!absc</definedName>
    <definedName name="absc_1">[22]!absc</definedName>
    <definedName name="absc1">[23]!absc</definedName>
    <definedName name="AC" localSheetId="5" hidden="1">{#N/A,#N/A,TRUE,"INGENIERIA";#N/A,#N/A,TRUE,"COMPRAS";#N/A,#N/A,TRUE,"DIRECCION";#N/A,#N/A,TRUE,"RESUMEN"}</definedName>
    <definedName name="ac">[13]Dimensiones!$B$8</definedName>
    <definedName name="Acarreo">[24]General!$N$12:$N$1485</definedName>
    <definedName name="AccessDatabase" localSheetId="5" hidden="1">"A:\SAIN.mdb"</definedName>
    <definedName name="AccessDatabase" hidden="1">"C:\C-314\VOLUMENES\volfin4.mdb"</definedName>
    <definedName name="acci">#REF!</definedName>
    <definedName name="ACT">#N/A</definedName>
    <definedName name="ACTAAJUSTE3" localSheetId="7" hidden="1">{"via1",#N/A,TRUE,"general";"via2",#N/A,TRUE,"general";"via3",#N/A,TRUE,"general"}</definedName>
    <definedName name="ACTAAJUSTE3" hidden="1">{"via1",#N/A,TRUE,"general";"via2",#N/A,TRUE,"general";"via3",#N/A,TRUE,"general"}</definedName>
    <definedName name="Actividades">#REF!</definedName>
    <definedName name="AD" localSheetId="5" hidden="1">{#N/A,#N/A,TRUE,"INGENIERIA";#N/A,#N/A,TRUE,"COMPRAS";#N/A,#N/A,TRUE,"DIRECCION";#N/A,#N/A,TRUE,"RESUMEN"}</definedName>
    <definedName name="ad">#REF!</definedName>
    <definedName name="ADFGSDB" localSheetId="7" hidden="1">{"via1",#N/A,TRUE,"general";"via2",#N/A,TRUE,"general";"via3",#N/A,TRUE,"general"}</definedName>
    <definedName name="ADFGSDB" hidden="1">{"via1",#N/A,TRUE,"general";"via2",#N/A,TRUE,"general";"via3",#N/A,TRUE,"general"}</definedName>
    <definedName name="ADI">#REF!</definedName>
    <definedName name="Adm" localSheetId="5">[25]PRESUPUESTO!$F$97</definedName>
    <definedName name="adm">[5]Datos!$B$19</definedName>
    <definedName name="ADMINISTRACION">#REF!</definedName>
    <definedName name="administrador">[26]Informacion!$B$15</definedName>
    <definedName name="ADMINISTRADOR_VIAL__ARMANDO_SANCHEZ_SANCHEZ">[27]INDICMICROEMP!$A$20</definedName>
    <definedName name="ADMON" localSheetId="5">'[28]Formulario N° 4'!$F$129</definedName>
    <definedName name="ADMON">'[29]Formulario N° 4'!$F$129</definedName>
    <definedName name="adoc1">[23]!absc</definedName>
    <definedName name="ADOC125">[23]!absc</definedName>
    <definedName name="adoq" localSheetId="5">#N/A</definedName>
    <definedName name="adoq">[17]!absc</definedName>
    <definedName name="ads">#REF!</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7" hidden="1">{"via1",#N/A,TRUE,"general";"via2",#N/A,TRUE,"general";"via3",#N/A,TRUE,"general"}</definedName>
    <definedName name="aefa" hidden="1">{"via1",#N/A,TRUE,"general";"via2",#N/A,TRUE,"general";"via3",#N/A,TRUE,"general"}</definedName>
    <definedName name="aergdezs">#REF!</definedName>
    <definedName name="af" localSheetId="5">#REF!</definedName>
    <definedName name="af">#REF!</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7" hidden="1">{"via1",#N/A,TRUE,"general";"via2",#N/A,TRUE,"general";"via3",#N/A,TRUE,"general"}</definedName>
    <definedName name="agdsgg" hidden="1">{"via1",#N/A,TRUE,"general";"via2",#N/A,TRUE,"general";"via3",#N/A,TRUE,"general"}</definedName>
    <definedName name="AH" localSheetId="5" hidden="1">{#N/A,#N/A,TRUE,"INGENIERIA";#N/A,#N/A,TRUE,"COMPRAS";#N/A,#N/A,TRUE,"DIRECCION";#N/A,#N/A,TRUE,"RESUMEN"}</definedName>
    <definedName name="ah">#REF!</definedName>
    <definedName name="ahe" localSheetId="5">#N/A</definedName>
    <definedName name="ahe">#REF!</definedName>
    <definedName name="AHER" localSheetId="5">[30]HER!$A:$C</definedName>
    <definedName name="AHER">[31]HER!$A:$C</definedName>
    <definedName name="AIU" localSheetId="5">#N/A</definedName>
    <definedName name="AIU">#REF!</definedName>
    <definedName name="aj" localSheetId="5">#N/A</definedName>
    <definedName name="aj">#REF!</definedName>
    <definedName name="AjustDelAIU">#REF!</definedName>
    <definedName name="alambre14">#REF!</definedName>
    <definedName name="alambrecal14">#REF!</definedName>
    <definedName name="alc">[32]!absc</definedName>
    <definedName name="ALTO" localSheetId="5">#REF!</definedName>
    <definedName name="ALTO">#REF!</definedName>
    <definedName name="altosutro" localSheetId="5">#REF!</definedName>
    <definedName name="altosutro">#REF!</definedName>
    <definedName name="ALTURA" localSheetId="5">#REF!</definedName>
    <definedName name="ALTURA">#REF!</definedName>
    <definedName name="alturaarena" localSheetId="5">#REF!</definedName>
    <definedName name="alturaarena">#REF!</definedName>
    <definedName name="ALTURAPLACAS" localSheetId="5">#REF!</definedName>
    <definedName name="ALTURAPLACAS">#REF!</definedName>
    <definedName name="AMAT" localSheetId="5">[30]MAT!$A:$C</definedName>
    <definedName name="AMAT">[31]MAT!$A:$C</definedName>
    <definedName name="ANABANCO">'[33]ANALISIS RESUMIDOS'!$A$2:$D$2609</definedName>
    <definedName name="ANALI">#REF!</definedName>
    <definedName name="Analis">#REF!</definedName>
    <definedName name="ANALISIS" localSheetId="5">#REF!</definedName>
    <definedName name="ANALISIS">#REF!</definedName>
    <definedName name="ANALISIS__DE__PRECIOS__UNITARIOS">#N/A</definedName>
    <definedName name="ANALISIS_UNITARIOS" localSheetId="5">#REF!</definedName>
    <definedName name="ANALISIS_UNITARIOS">#REF!</definedName>
    <definedName name="ancho" localSheetId="5">#REF!</definedName>
    <definedName name="ancho">#REF!</definedName>
    <definedName name="anchodesarenador" localSheetId="5">#REF!</definedName>
    <definedName name="anchodesarenador">#REF!</definedName>
    <definedName name="ANCHOPLACAS" localSheetId="5">#REF!</definedName>
    <definedName name="ANCHOPLACAS">#REF!</definedName>
    <definedName name="anchosutro" localSheetId="5">#REF!</definedName>
    <definedName name="anchosutro">#REF!</definedName>
    <definedName name="ANCLAJE">'[34]MC SF GAVIONES'!#REF!</definedName>
    <definedName name="Andres123">#REF!</definedName>
    <definedName name="ANE">'[35]ANEXO 7'!#REF!</definedName>
    <definedName name="anscount" hidden="1">1</definedName>
    <definedName name="ANTIC" localSheetId="5">'[36]1'!#REF!</definedName>
    <definedName name="Antic">[37]BASES!$B$33</definedName>
    <definedName name="ANTICIPO">[38]BASES!$B$33</definedName>
    <definedName name="AÑO">[39]PRESUPUESTO!$D$13</definedName>
    <definedName name="AÑOWUIE">'[40]Res-Accide-10'!$R$2:$R$7</definedName>
    <definedName name="ao" localSheetId="5">#N/A</definedName>
    <definedName name="ao">#REF!</definedName>
    <definedName name="ap">[41]Planilla!$D$58</definedName>
    <definedName name="APER" localSheetId="5">[30]PER!$A:$C</definedName>
    <definedName name="APER">[31]PER!$A:$C</definedName>
    <definedName name="APR">[42]dts!$B$25</definedName>
    <definedName name="APU" localSheetId="5">[43]MATERIALES!$A$10:$A$12</definedName>
    <definedName name="APU">[44]!absc</definedName>
    <definedName name="APU_directos">#REF!</definedName>
    <definedName name="APU221.1" localSheetId="5">#N/A</definedName>
    <definedName name="APU221.1">#REF!</definedName>
    <definedName name="APU221.2" localSheetId="5">#N/A</definedName>
    <definedName name="APU221.2">#REF!</definedName>
    <definedName name="APU5P">[4]!absc</definedName>
    <definedName name="aq" localSheetId="7">FM!err</definedName>
    <definedName name="aq">[2]!err</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rea_canal">[13]Dimensiones!$B$36</definedName>
    <definedName name="_xlnm.Extract" localSheetId="5">#REF!</definedName>
    <definedName name="_xlnm.Extract">'[45]AC2-AG96'!#REF!</definedName>
    <definedName name="_xlnm.Print_Area" localSheetId="10">'1'!$A$1:$I$315</definedName>
    <definedName name="_xlnm.Print_Area" localSheetId="24">'1 - 01 PRELIMINARES'!$A$1:$I$851</definedName>
    <definedName name="_xlnm.Print_Area" localSheetId="25">'1 - 02 DESMONTES Y DEMOLICIONES'!$A$1:$I$999</definedName>
    <definedName name="_xlnm.Print_Area" localSheetId="26">'1 - 03 EXCAVACIONES Y LLENOS'!$A$1:$I$497</definedName>
    <definedName name="_xlnm.Print_Area" localSheetId="28">'1 - 06 PISOS Y ENCHAPES'!$A$1:$I$367</definedName>
    <definedName name="_xlnm.Print_Area" localSheetId="31">'1 - 07 PINTURAS'!$A$1:$I$480</definedName>
    <definedName name="_xlnm.Print_Area" localSheetId="30">'1 - 08 CUBIERTA'!$A$1:$I$258</definedName>
    <definedName name="_xlnm.Print_Area" localSheetId="29">'1 - 09 CARPINTERIA METALICA '!$A$1:$I$492</definedName>
    <definedName name="_xlnm.Print_Area" localSheetId="19">'10'!$A$1:$I$722</definedName>
    <definedName name="_xlnm.Print_Area" localSheetId="35">'1-04 ELEMENTOS DE CONCRETO'!$A$1:$I$941</definedName>
    <definedName name="_xlnm.Print_Area" localSheetId="27">'1-05  MAMPOSTERIA'!$A$1:$I$636</definedName>
    <definedName name="_xlnm.Print_Area" localSheetId="20">'11'!$A$1:$I$475</definedName>
    <definedName name="_xlnm.Print_Area" localSheetId="32">'1-11 INST. HIDRO-SANITAR'!$A$1:$I$332</definedName>
    <definedName name="_xlnm.Print_Area" localSheetId="33">'1-12 PTOS HIDRAULICOS'!$A$1:$I$1740</definedName>
    <definedName name="_xlnm.Print_Area" localSheetId="34">'1-13 PTOS SANITARIOS '!$A$1:$I$581</definedName>
    <definedName name="_xlnm.Print_Area" localSheetId="21">'12'!$A$1:$I$78</definedName>
    <definedName name="_xlnm.Print_Area" localSheetId="22">'13'!$A$1:$I$1076</definedName>
    <definedName name="_xlnm.Print_Area" localSheetId="23">'14'!$A$1:$I$148</definedName>
    <definedName name="_xlnm.Print_Area" localSheetId="11">'2'!$A$1:$I$253</definedName>
    <definedName name="_xlnm.Print_Area" localSheetId="12">'3'!$A$1:$I$226</definedName>
    <definedName name="_xlnm.Print_Area" localSheetId="13">'4'!$A$1:$I$747</definedName>
    <definedName name="_xlnm.Print_Area" localSheetId="14">'5'!$A$1:$I$114</definedName>
    <definedName name="_xlnm.Print_Area" localSheetId="15">'6'!$A$1:$I$227</definedName>
    <definedName name="_xlnm.Print_Area" localSheetId="16">'7'!$A$1:$I$74</definedName>
    <definedName name="_xlnm.Print_Area" localSheetId="17">'8'!$A$1:$I$204</definedName>
    <definedName name="_xlnm.Print_Area" localSheetId="18">'9'!$A$1:$I$707</definedName>
    <definedName name="_xlnm.Print_Area" localSheetId="8">'AIU '!$A$1:$K$81</definedName>
    <definedName name="_xlnm.Print_Area" localSheetId="2">'APU GENERALES'!$A$1:$I$693</definedName>
    <definedName name="_xlnm.Print_Area" localSheetId="5">'PGIO '!$A$1:$I$78</definedName>
    <definedName name="_xlnm.Print_Area" localSheetId="6">PPTO_INTER_TIRO_ARCO!$A$1:$I$59</definedName>
    <definedName name="_xlnm.Print_Area" localSheetId="9">PPTO_TIRO_CON_ARCO!$D$1:$K$219</definedName>
    <definedName name="_xlnm.Print_Area">#N/A</definedName>
    <definedName name="areg" localSheetId="5">#REF!</definedName>
    <definedName name="ARELAL">[46]APU!$G$1096</definedName>
    <definedName name="ARENA" localSheetId="5">[28]MATERIALES!$D$2</definedName>
    <definedName name="ARENA">[29]MATERIALES!$D$2</definedName>
    <definedName name="Arenag" localSheetId="7">#REF!</definedName>
    <definedName name="Arenag">#REF!</definedName>
    <definedName name="armuve" localSheetId="7">FM!err</definedName>
    <definedName name="armuve">[2]!err</definedName>
    <definedName name="ARP" localSheetId="7">#REF!</definedName>
    <definedName name="ARP">#REF!</definedName>
    <definedName name="articulos">[47]articulos!$A$2:$E$65536</definedName>
    <definedName name="ARTURO" localSheetId="7">#REF!</definedName>
    <definedName name="ARTURO">#REF!</definedName>
    <definedName name="as" localSheetId="7">#REF!</definedName>
    <definedName name="as" localSheetId="5">#N/A</definedName>
    <definedName name="as">#REF!</definedName>
    <definedName name="asasdasd">#N/A</definedName>
    <definedName name="ASB">[3]AASHTO!$A$8:$F$11</definedName>
    <definedName name="ASD" localSheetId="7" hidden="1">{"via1",#N/A,TRUE,"general";"via2",#N/A,TRUE,"general";"via3",#N/A,TRUE,"general"}</definedName>
    <definedName name="ASD" localSheetId="5">#N/A</definedName>
    <definedName name="ASD"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localSheetId="5">#N/A</definedName>
    <definedName name="asdf"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GHJKLÑ" localSheetId="7">FM!err</definedName>
    <definedName name="ASDFGHJKLÑ">[2]!err</definedName>
    <definedName name="asdfñk">#N/A</definedName>
    <definedName name="ASFALTO">'[48]5.2'!$D$21</definedName>
    <definedName name="asfasd" localSheetId="7"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#N/A</definedName>
    <definedName name="at">[13]Dimensiones!$D$10</definedName>
    <definedName name="ATRS" localSheetId="5">[30]TRANS!$A:$D</definedName>
    <definedName name="ATRS">[31]TRANS!$A:$D</definedName>
    <definedName name="au" localSheetId="5">#N/A</definedName>
    <definedName name="au">#REF!</definedName>
    <definedName name="aur" localSheetId="5">#N/A</definedName>
    <definedName name="aur">#REF!</definedName>
    <definedName name="auto1">#REF!</definedName>
    <definedName name="auto123">#REF!</definedName>
    <definedName name="auto2">#REF!</definedName>
    <definedName name="AUTO22">#REF!</definedName>
    <definedName name="AUXILIARES">[49]AUXILIARES!$A$2:$A$4</definedName>
    <definedName name="AUXILIARESTOTAL">[49]AUXILIARES!$A$2:$D$4</definedName>
    <definedName name="av" localSheetId="5">#N/A</definedName>
    <definedName name="av">#REF!</definedName>
    <definedName name="AW">#REF!</definedName>
    <definedName name="awergww">#REF!</definedName>
    <definedName name="ax" localSheetId="5">#N/A</definedName>
    <definedName name="ax">#REF!</definedName>
    <definedName name="Ay">#REF!</definedName>
    <definedName name="ayudante">#REF!</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localSheetId="5">#REF!</definedName>
    <definedName name="B" hidden="1">{"via1",#N/A,TRUE,"general";"via2",#N/A,TRUE,"general";"via3",#N/A,TRUE,"general"}</definedName>
    <definedName name="B_impresión_IM">#REF!</definedName>
    <definedName name="BANCO">#REF!</definedName>
    <definedName name="BARA">[20]General!#REF!</definedName>
    <definedName name="base" localSheetId="5">[50]BASE!$A$5:$C$1000</definedName>
    <definedName name="BASE">#REF!</definedName>
    <definedName name="BASE_DATOS">'[51]BASE DE INSUMOS IDRD'!$A$7:$I$10933</definedName>
    <definedName name="Base_datos_IM" localSheetId="5">#REF!</definedName>
    <definedName name="Base_datos_IM">#REF!</definedName>
    <definedName name="BASE_DE_DATOS" localSheetId="5">#REF!</definedName>
    <definedName name="BASE_DE_DATOS">#REF!</definedName>
    <definedName name="base_VaR">#REF!</definedName>
    <definedName name="BASEDATOS">#REF!</definedName>
    <definedName name="_xlnm.Database" localSheetId="5">#REF!</definedName>
    <definedName name="_xlnm.Database">#REF!</definedName>
    <definedName name="BB" localSheetId="5">'[19]PU (2)'!#REF!</definedName>
    <definedName name="bb">#REF!</definedName>
    <definedName name="bbbbbb" localSheetId="7" hidden="1">{"via1",#N/A,TRUE,"general";"via2",#N/A,TRUE,"general";"via3",#N/A,TRUE,"general"}</definedName>
    <definedName name="bbbbbb" hidden="1">{"via1",#N/A,TRUE,"general";"via2",#N/A,TRUE,"general";"via3",#N/A,TRUE,"general"}</definedName>
    <definedName name="BBBBBBBBBBBBBBBHHHHHHHHHHH">#N/A</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n">#N/A</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FB" localSheetId="7"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h" localSheetId="5">#N/A</definedName>
    <definedName name="bgh">#REF!</definedName>
    <definedName name="bgvfcdx" localSheetId="7" hidden="1">{"via1",#N/A,TRUE,"general";"via2",#N/A,TRUE,"general";"via3",#N/A,TRUE,"general"}</definedName>
    <definedName name="bgvfcdx" hidden="1">{"via1",#N/A,TRUE,"general";"via2",#N/A,TRUE,"general";"via3",#N/A,TRUE,"general"}</definedName>
    <definedName name="BHT" localSheetId="5">#N/A</definedName>
    <definedName name="BHT">#REF!</definedName>
    <definedName name="bimestre" localSheetId="5">'[52]ESTADO RED'!$E$8</definedName>
    <definedName name="bimestre">'[53]ESTADO RED'!$E$8</definedName>
    <definedName name="bl" localSheetId="7">#REF!</definedName>
    <definedName name="bl" localSheetId="5">#N/A</definedName>
    <definedName name="bl">#REF!</definedName>
    <definedName name="blanco" localSheetId="7">#REF!</definedName>
    <definedName name="blanco">#REF!</definedName>
    <definedName name="bn" localSheetId="7">#REF!</definedName>
    <definedName name="bn">#REF!</definedName>
    <definedName name="BNGTRHY">[54]Insumos!$A$22:$A$828</definedName>
    <definedName name="bnm" localSheetId="5">#N/A</definedName>
    <definedName name="bnm">#REF!</definedName>
    <definedName name="bny">#N/A</definedName>
    <definedName name="BOBCAT">#REF!</definedName>
    <definedName name="bonny">[46]APU!$G$1181</definedName>
    <definedName name="bonny2">[46]APU!$G$3251</definedName>
    <definedName name="BORDE1" localSheetId="5">#REF!</definedName>
    <definedName name="BORDE1">#REF!</definedName>
    <definedName name="BORDE2" localSheetId="5">#REF!</definedName>
    <definedName name="BORDE2">#REF!</definedName>
    <definedName name="BORDE3" localSheetId="5">#REF!</definedName>
    <definedName name="BORDE3">#REF!</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sb" localSheetId="7"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ENO" localSheetId="5">#N/A</definedName>
    <definedName name="BUENO">'[55]ESTADO VÍA-CRIT.TECNICO'!#REF!&lt;2.5</definedName>
    <definedName name="BuiltIn_Print_Area" localSheetId="7">#REF!</definedName>
    <definedName name="BuiltIn_Print_Area" localSheetId="5">'[56]PTAR ANDES'!$A$4:$H$272</definedName>
    <definedName name="BuiltIn_Print_Area">#REF!</definedName>
    <definedName name="BuiltIn_Print_Area___0" localSheetId="5">#REF!</definedName>
    <definedName name="BuiltIn_Print_Area___0">#REF!</definedName>
    <definedName name="BuiltIn_Print_Area_2">"#REF!"</definedName>
    <definedName name="BuiltIn_Print_Area_3">"#REF!"</definedName>
    <definedName name="BuiltIn_Print_Titles" localSheetId="7">#REF!</definedName>
    <definedName name="BuiltIn_Print_Titles" localSheetId="5">#N/A</definedName>
    <definedName name="BuiltIn_Print_Titles">#REF!</definedName>
    <definedName name="BuiltIn_Print_Titles_2">"#REF!"</definedName>
    <definedName name="BuiltIn_Print_Titles_3">"#REF!"</definedName>
    <definedName name="BULL" localSheetId="7">#REF!</definedName>
    <definedName name="BULL">#REF!</definedName>
    <definedName name="Bulld50">#REF!</definedName>
    <definedName name="Bulld65e">#REF!</definedName>
    <definedName name="bulld65er">#REF!</definedName>
    <definedName name="Bulldozer">#REF!</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w" localSheetId="5">#N/A</definedName>
    <definedName name="bw">#REF!</definedName>
    <definedName name="by" localSheetId="7" hidden="1">{"via1",#N/A,TRUE,"general";"via2",#N/A,TRUE,"general";"via3",#N/A,TRUE,"general"}</definedName>
    <definedName name="by" hidden="1">{"via1",#N/A,TRUE,"general";"via2",#N/A,TRUE,"general";"via3",#N/A,TRUE,"general"}</definedName>
    <definedName name="C.LOM">#REF!</definedName>
    <definedName name="C.RAS">#REF!</definedName>
    <definedName name="C.TERR">#REF!</definedName>
    <definedName name="C_" localSheetId="5">#N/A</definedName>
    <definedName name="C_">#REF!</definedName>
    <definedName name="C_LOM">#REF!</definedName>
    <definedName name="CAB">#REF!</definedName>
    <definedName name="cadenero">#REF!</definedName>
    <definedName name="caed" localSheetId="5">#REF!</definedName>
    <definedName name="caed">#REF!</definedName>
    <definedName name="CAM_CAIDA">#REF!</definedName>
    <definedName name="canal" localSheetId="5">#REF!</definedName>
    <definedName name="canal">#REF!</definedName>
    <definedName name="CANGURO">#REF!</definedName>
    <definedName name="CANT" localSheetId="5">#N/A</definedName>
    <definedName name="CANT">#REF!</definedName>
    <definedName name="CANTDS">[57]Modelo!$J$7:$J$10,[57]Modelo!$J$13:$J$27,[57]Modelo!$J$30:$J$33,[57]Modelo!$J$36:$J$40</definedName>
    <definedName name="Cantidad">#REF!</definedName>
    <definedName name="CapActividad">#N/A</definedName>
    <definedName name="CapCom">#N/A</definedName>
    <definedName name="CapComponent">#N/A</definedName>
    <definedName name="CapResumen">#N/A</definedName>
    <definedName name="Car">[5]Datos!$B$11</definedName>
    <definedName name="CARGADOR" localSheetId="5">[28]EQUIPO!$D$10</definedName>
    <definedName name="CARGADOR">[29]EQUIPO!$D$10</definedName>
    <definedName name="CARGO" localSheetId="7">#REF!</definedName>
    <definedName name="CARGO">#REF!</definedName>
    <definedName name="carlos" localSheetId="5">#N/A</definedName>
    <definedName name="CARLOS">[58]General!$N$12:$N$1485</definedName>
    <definedName name="CARRETERA" localSheetId="7">#REF!</definedName>
    <definedName name="CARRETERA">#REF!</definedName>
    <definedName name="CARRO" localSheetId="7">#REF!</definedName>
    <definedName name="CARRO">#REF!</definedName>
    <definedName name="CASA" localSheetId="7">[59]General!#REF!</definedName>
    <definedName name="CASA">[59]General!#REF!</definedName>
    <definedName name="CASITA" localSheetId="7">[20]General!#REF!</definedName>
    <definedName name="CASITA">[20]General!#REF!</definedName>
    <definedName name="CATD8" localSheetId="7">#REF!</definedName>
    <definedName name="CATD8">#REF!</definedName>
    <definedName name="CATEGORIA" localSheetId="7">#REF!</definedName>
    <definedName name="CATEGORIA">#REF!</definedName>
    <definedName name="Category">#N/A</definedName>
    <definedName name="CategoryArea">'[60]Civil work'!$16:$19,'[60]Civil work'!$29:$39,'[60]Civil work'!$49:$60,'[60]Civil work'!$70:$71,'[60]Civil work'!$81:$87</definedName>
    <definedName name="causa" localSheetId="5">#N/A</definedName>
    <definedName name="causa">#REF!</definedName>
    <definedName name="cc" localSheetId="5" hidden="1">#REF!</definedName>
    <definedName name="cc">#REF!</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 localSheetId="5">#N/A</definedName>
    <definedName name="CCCCCC">'[61]A. P. U.'!#REF!</definedName>
    <definedName name="ccto210" localSheetId="7">#REF!</definedName>
    <definedName name="ccto210" localSheetId="5">#REF!</definedName>
    <definedName name="ccto210">#REF!</definedName>
    <definedName name="cd" localSheetId="5">#N/A</definedName>
    <definedName name="cd">[62]Hoja1!$C$81</definedName>
    <definedName name="cdcdc" localSheetId="7" hidden="1">{"via1",#N/A,TRUE,"general";"via2",#N/A,TRUE,"general";"via3",#N/A,TRUE,"general"}</definedName>
    <definedName name="cdcdc" hidden="1">{"via1",#N/A,TRUE,"general";"via2",#N/A,TRUE,"general";"via3",#N/A,TRUE,"general"}</definedName>
    <definedName name="CDctrl">[37]CDItem!$G$8</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MENTO" localSheetId="5">[63]Insum!$A$3:$H$63</definedName>
    <definedName name="CEMENTO">[64]Insum!$A$3:$H$63</definedName>
    <definedName name="cesped" localSheetId="7">#REF!</definedName>
    <definedName name="cesped">#REF!</definedName>
    <definedName name="CICLOPEO">#REF!</definedName>
    <definedName name="CINTAAISLANTE">[65]Materiales!$C$25</definedName>
    <definedName name="CIP">#N/A</definedName>
    <definedName name="CIRCUITOS">[66]Circuitos!$C$2:$C$891</definedName>
    <definedName name="clase" localSheetId="7">#REF!</definedName>
    <definedName name="clase" localSheetId="5">#N/A</definedName>
    <definedName name="clase">#REF!</definedName>
    <definedName name="CN" localSheetId="7">#REF!</definedName>
    <definedName name="CN">#REF!</definedName>
    <definedName name="cncbncbncbncbn">#N/A</definedName>
    <definedName name="CNT_M">[57]Modelo!$H$13:$H$27</definedName>
    <definedName name="co" localSheetId="7">#REF!</definedName>
    <definedName name="co" localSheetId="5">#N/A</definedName>
    <definedName name="co">#REF!</definedName>
    <definedName name="cod">#N/A</definedName>
    <definedName name="CODIGO">#REF!</definedName>
    <definedName name="Coef.erradas" localSheetId="5">#REF!</definedName>
    <definedName name="Coef.erradas">#REF!</definedName>
    <definedName name="COEF.INFILT" localSheetId="5">#REF!</definedName>
    <definedName name="COEF.INFILT">#REF!</definedName>
    <definedName name="coef.retorno" localSheetId="5">#REF!</definedName>
    <definedName name="coef.retorno">#REF!</definedName>
    <definedName name="col_dos" localSheetId="5">#REF!</definedName>
    <definedName name="col_dos">#REF!</definedName>
    <definedName name="CompanyAddress" localSheetId="5">#REF!</definedName>
    <definedName name="CompanyAddress">#REF!</definedName>
    <definedName name="CompanyCity" localSheetId="5">#REF!</definedName>
    <definedName name="CompanyCity">#REF!</definedName>
    <definedName name="CompanyContactsHeader">#REF!</definedName>
    <definedName name="CompanyCountry" localSheetId="5">#REF!</definedName>
    <definedName name="CompanyCountry">#REF!</definedName>
    <definedName name="CompanyName" localSheetId="5">#REF!</definedName>
    <definedName name="CompanyName">#REF!</definedName>
    <definedName name="CompanyState" localSheetId="5">#REF!</definedName>
    <definedName name="CompanyState">#REF!</definedName>
    <definedName name="CompanyZip" localSheetId="5">#REF!</definedName>
    <definedName name="CompanyZip">#REF!</definedName>
    <definedName name="COMPRE">#REF!</definedName>
    <definedName name="COMPRESOR" localSheetId="5">[28]EQUIPO!$D$5</definedName>
    <definedName name="COMPRESOR">[29]EQUIPO!$D$5</definedName>
    <definedName name="COMPROBANTE_DE_PAGO" localSheetId="7">#REF!</definedName>
    <definedName name="COMPROBANTE_DE_PAGO">#REF!</definedName>
    <definedName name="concreto" localSheetId="7">#REF!</definedName>
    <definedName name="concreto">#REF!</definedName>
    <definedName name="concreto_FC_2.2">#REF!</definedName>
    <definedName name="Concreto1_m">[13]Dimensiones!$F$36</definedName>
    <definedName name="Concreto2_m">[13]Dimensiones!$F$38</definedName>
    <definedName name="Concreto3_m">[13]Dimensiones!$F$40</definedName>
    <definedName name="Concreto4_m">[13]Dimensiones!$F$42</definedName>
    <definedName name="Concreto5_m">[13]Dimensiones!$F$44</definedName>
    <definedName name="conductor">#REF!</definedName>
    <definedName name="CONSTRUCCION_DE_DOS_GALPONES">#N/A</definedName>
    <definedName name="Consultor">#N/A</definedName>
    <definedName name="consumo" localSheetId="5">#REF!</definedName>
    <definedName name="consumo">#REF!</definedName>
    <definedName name="CONTAB">[42]dts!$B$11</definedName>
    <definedName name="contra">#REF!</definedName>
    <definedName name="Contratante">#N/A</definedName>
    <definedName name="CONTRATISTA" localSheetId="5">[42]dts!$B$4</definedName>
    <definedName name="contratista">[5]Datos!$B$13</definedName>
    <definedName name="CONTRATO" localSheetId="5">[42]dts!$B$3</definedName>
    <definedName name="CONTRATO">#REF!</definedName>
    <definedName name="COPIA" localSheetId="7">FM!err</definedName>
    <definedName name="COPIA">[2]!err</definedName>
    <definedName name="copiao4" localSheetId="7">FM!err</definedName>
    <definedName name="copiao4">[2]!err</definedName>
    <definedName name="corri" localSheetId="7">FM!err</definedName>
    <definedName name="corri">[2]!err</definedName>
    <definedName name="COSTO_TRANSPORTE">[67]Transp.!$B$5:$E$19</definedName>
    <definedName name="COSTODIRECTO" localSheetId="7">#REF!</definedName>
    <definedName name="COSTODIRECTO">#REF!</definedName>
    <definedName name="COSTOS">[68]TARIFAS!$A$1:$F$52</definedName>
    <definedName name="cp" localSheetId="7">#REF!</definedName>
    <definedName name="cp" localSheetId="5">#N/A</definedName>
    <definedName name="cp">#REF!</definedName>
    <definedName name="CPM">[49]AUXILIARES!$A$2:$D$4</definedName>
    <definedName name="CR">[54]Insumos!$A$22:$A$828</definedName>
    <definedName name="CRGAPR">[42]dts!$B$26</definedName>
    <definedName name="CRGELB">[42]dts!$B$22</definedName>
    <definedName name="CRGRVS">[42]dts!$B$24</definedName>
    <definedName name="CRITERIO" localSheetId="5">#REF!</definedName>
    <definedName name="CRITERIO">#REF!</definedName>
    <definedName name="_xlnm.Criteria" localSheetId="5">#REF!</definedName>
    <definedName name="_xlnm.Criteria">'[45]AC2-AG96'!#REF!</definedName>
    <definedName name="Criterios_IM" localSheetId="5">#REF!</definedName>
    <definedName name="Criterios_IM">#REF!</definedName>
    <definedName name="CRITICA">#N/A</definedName>
    <definedName name="Criticos">#REF!</definedName>
    <definedName name="CRONO">[49]INSUMOS!$A$2:$L$116</definedName>
    <definedName name="CTA">#REF!</definedName>
    <definedName name="ctoin">[5]Datos!$B$1</definedName>
    <definedName name="cuad1">#REF!</definedName>
    <definedName name="cuad2">#REF!</definedName>
    <definedName name="cuad3">#REF!</definedName>
    <definedName name="cuad4">#REF!</definedName>
    <definedName name="CUAD5">#REF!</definedName>
    <definedName name="cuado">#REF!</definedName>
    <definedName name="CUADRIA">#N/A</definedName>
    <definedName name="CUADRIB">#N/A</definedName>
    <definedName name="CUADRIC">#N/A</definedName>
    <definedName name="cuadrilla1">[69]Hoja3!$A$15:$A$73</definedName>
    <definedName name="cuadrilla2">[69]Hoja5!$A$16:$A$59</definedName>
    <definedName name="cuadrilla3">[69]Hoja6!$A$16:$A$63</definedName>
    <definedName name="cuadrilla4">[69]Hoja2!$A$12:$A$568</definedName>
    <definedName name="cuadrilla5">[69]Hoja5!$A$12:$G$59</definedName>
    <definedName name="Cuadrillas" localSheetId="5">#REF!</definedName>
    <definedName name="Cuadrillas">#REF!</definedName>
    <definedName name="cuadrillas1">[69]Hoja3!$A$11:$I$73</definedName>
    <definedName name="CUADRILLASTOTAL">'[49]MANO DE OBRA'!$G$8:$M$20</definedName>
    <definedName name="CUADRO">#N/A</definedName>
    <definedName name="CUAL" localSheetId="7">FM!err</definedName>
    <definedName name="CUAL">[2]!err</definedName>
    <definedName name="CUBS">[70]Hoja1!$A$1:$IV$65536</definedName>
    <definedName name="CUENTA" localSheetId="7">#REF!</definedName>
    <definedName name="CUENTA">#REF!</definedName>
    <definedName name="CUNET" localSheetId="7" hidden="1">{"via1",#N/A,TRUE,"general";"via2",#N/A,TRUE,"general";"via3",#N/A,TRUE,"general"}</definedName>
    <definedName name="CUNET" hidden="1">{"via1",#N/A,TRUE,"general";"via2",#N/A,TRUE,"general";"via3",#N/A,TRUE,"general"}</definedName>
    <definedName name="curva">"Chart 11"</definedName>
    <definedName name="cv" localSheetId="7" hidden="1">{"TAB1",#N/A,TRUE,"GENERAL";"TAB2",#N/A,TRUE,"GENERAL";"TAB3",#N/A,TRUE,"GENERAL";"TAB4",#N/A,TRUE,"GENERAL";"TAB5",#N/A,TRUE,"GENERAL"}</definedName>
    <definedName name="cv" localSheetId="5">#N/A</definedName>
    <definedName name="cv" hidden="1">{"TAB1",#N/A,TRUE,"GENERAL";"TAB2",#N/A,TRUE,"GENERAL";"TAB3",#N/A,TRUE,"GENERAL";"TAB4",#N/A,TRUE,"GENERAL";"TAB5",#N/A,TRUE,"GENERAL"}</definedName>
    <definedName name="cv_51">#REF!</definedName>
    <definedName name="cvcbn">#N/A</definedName>
    <definedName name="cvfvd" localSheetId="7"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hidden="1">{"via1",#N/A,TRUE,"general";"via2",#N/A,TRUE,"general";"via3",#N/A,TRUE,"general"}</definedName>
    <definedName name="cx" localSheetId="5">#N/A</definedName>
    <definedName name="cx">#REF!</definedName>
    <definedName name="d" localSheetId="7" hidden="1">{"TAB1",#N/A,TRUE,"GENERAL";"TAB2",#N/A,TRUE,"GENERAL";"TAB3",#N/A,TRUE,"GENERAL";"TAB4",#N/A,TRUE,"GENERAL";"TAB5",#N/A,TRUE,"GENERAL"}</definedName>
    <definedName name="d" localSheetId="5">#REF!</definedName>
    <definedName name="d" hidden="1">{"TAB1",#N/A,TRUE,"GENERAL";"TAB2",#N/A,TRUE,"GENERAL";"TAB3",#N/A,TRUE,"GENERAL";"TAB4",#N/A,TRUE,"GENERAL";"TAB5",#N/A,TRUE,"GENERAL"}</definedName>
    <definedName name="d_percápita">[71]Sanitario!$AC$9:$AD$9</definedName>
    <definedName name="DA" localSheetId="5">#REF!</definedName>
    <definedName name="DA">#REF!</definedName>
    <definedName name="dario">'[72]GPI 526'!#REF!</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Displayed">"Ejemplo"</definedName>
    <definedName name="datos" localSheetId="5">#REF!</definedName>
    <definedName name="Datos">#REF!</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 localSheetId="5">#N/A</definedName>
    <definedName name="dc">#REF!</definedName>
    <definedName name="Dcacm">#REF!</definedName>
    <definedName name="DCF" localSheetId="5">#N/A</definedName>
    <definedName name="DCF">#REF!</definedName>
    <definedName name="DCSDCTV" localSheetId="7" hidden="1">{"via1",#N/A,TRUE,"general";"via2",#N/A,TRUE,"general";"via3",#N/A,TRUE,"general"}</definedName>
    <definedName name="DCSDCTV" hidden="1">{"via1",#N/A,TRUE,"general";"via2",#N/A,TRUE,"general";"via3",#N/A,TRUE,"general"}</definedName>
    <definedName name="DD" localSheetId="5">#N/A</definedName>
    <definedName name="DD">#REF!</definedName>
    <definedName name="ddd" localSheetId="7" hidden="1">{"via1",#N/A,TRUE,"general";"via2",#N/A,TRUE,"general";"via3",#N/A,TRUE,"general"}</definedName>
    <definedName name="ddd" hidden="1">{"via1",#N/A,TRUE,"general";"via2",#N/A,TRUE,"general";"via3",#N/A,TRUE,"general"}</definedName>
    <definedName name="DDDD">#N/A</definedName>
    <definedName name="ddddd" localSheetId="7" hidden="1">#REF!</definedName>
    <definedName name="ddddd" localSheetId="6" hidden="1">#REF!</definedName>
    <definedName name="ddddd" hidden="1">#REF!</definedName>
    <definedName name="ddddt" localSheetId="7" hidden="1">{"via1",#N/A,TRUE,"general";"via2",#N/A,TRUE,"general";"via3",#N/A,TRUE,"general"}</definedName>
    <definedName name="ddddt" hidden="1">{"via1",#N/A,TRUE,"general";"via2",#N/A,TRUE,"general";"via3",#N/A,TRUE,"general"}</definedName>
    <definedName name="ddee">#REF!</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e">#N/A</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7">TRUNC(60*(ABS(#REF!)-DEFLEXION_GG))</definedName>
    <definedName name="DEFLEXION_MM">TRUNC(60*(ABS(#REF!)-DEFLEXION_GG))</definedName>
    <definedName name="DEFLEXION_SS" localSheetId="7">ROUND(3600*(ABS(#REF!)-DEFLEXION_GG-FM!DEFLEXION_MM/60),0)</definedName>
    <definedName name="DEFLEXION_SS">ROUND(3600*(ABS(#REF!)-DEFLEXION_GG-DEFLEXION_MM/60),0)</definedName>
    <definedName name="demanto">#REF!</definedName>
    <definedName name="demanto_51">#REF!</definedName>
    <definedName name="DENS">#N/A</definedName>
    <definedName name="densi">#N/A</definedName>
    <definedName name="Department">#N/A</definedName>
    <definedName name="DER">#N/A</definedName>
    <definedName name="DERRUMBES111">[73]CONT_ADI!#REF!</definedName>
    <definedName name="Descrip_cuadrillas" localSheetId="5">#REF!</definedName>
    <definedName name="Descrip_cuadrillas">#REF!</definedName>
    <definedName name="Descrip_equipos" localSheetId="5">#REF!</definedName>
    <definedName name="Descrip_equipos">#REF!</definedName>
    <definedName name="Descrip_transporte" localSheetId="5">#REF!</definedName>
    <definedName name="Descrip_transporte">#REF!</definedName>
    <definedName name="Descripción" localSheetId="5">#REF!</definedName>
    <definedName name="Descripción">#REF!</definedName>
    <definedName name="descrpcion" localSheetId="5">#REF!</definedName>
    <definedName name="descrpcion">#REF!</definedName>
    <definedName name="DETENCION" localSheetId="5">'[74]CHEQUEO '!#REF!</definedName>
    <definedName name="DETENCION">'[74]CHEQUEO '!#REF!</definedName>
    <definedName name="DEX" localSheetId="7">#REF!</definedName>
    <definedName name="DEX">#REF!</definedName>
    <definedName name="df" localSheetId="7">#REF!</definedName>
    <definedName name="df" localSheetId="5">#REF!</definedName>
    <definedName name="df">#REF!</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hidden="1">{"via1",#N/A,TRUE,"general";"via2",#N/A,TRUE,"general";"via3",#N/A,TRUE,"general"}</definedName>
    <definedName name="dgsdggh">#REF!</definedName>
    <definedName name="DH" localSheetId="7"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hidden="1">{"via1",#N/A,TRUE,"general";"via2",#N/A,TRUE,"general";"via3",#N/A,TRUE,"general"}</definedName>
    <definedName name="di" localSheetId="5">#N/A</definedName>
    <definedName name="di">#REF!</definedName>
    <definedName name="DIA">[39]PRESUPUESTO!$B$13</definedName>
    <definedName name="DIAGRAMA">[49]INSUMOS!$A$2:$A$116</definedName>
    <definedName name="Diametros" localSheetId="5">#REF!</definedName>
    <definedName name="Diametros">#REF!</definedName>
    <definedName name="diasacumulacion" localSheetId="5">#REF!</definedName>
    <definedName name="diasacumulacion">#REF!</definedName>
    <definedName name="diego">#REF!</definedName>
    <definedName name="diego1">#REF!</definedName>
    <definedName name="DistanciasPRS7801" localSheetId="5">#N/A</definedName>
    <definedName name="DistanciasPRS7801">[75]Hoja1!$K$3:$L$55</definedName>
    <definedName name="DistanciasPRS9003" localSheetId="5">#N/A</definedName>
    <definedName name="DistanciasPRS9003">[75]Hoja1!$A$3:$B$52</definedName>
    <definedName name="DistanciasPRS9004" localSheetId="5">#N/A</definedName>
    <definedName name="DistanciasPRS9004">[75]Hoja1!$F$3:$G$33</definedName>
    <definedName name="DISTRIBUCION">'[19]PU (2)'!#REF!</definedName>
    <definedName name="dj" localSheetId="7">#REF!</definedName>
    <definedName name="dj" localSheetId="5">#N/A</definedName>
    <definedName name="dj">#REF!</definedName>
    <definedName name="djdiffehefhfh">#N/A</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KEQEFEFJIJW">#N/A</definedName>
    <definedName name="dl" localSheetId="5">#N/A</definedName>
    <definedName name="dl">#REF!</definedName>
    <definedName name="dm" localSheetId="5">#N/A</definedName>
    <definedName name="dm">#REF!</definedName>
    <definedName name="do" localSheetId="5">#N/A</definedName>
    <definedName name="do">#REF!</definedName>
    <definedName name="DOR" localSheetId="5">#N/A</definedName>
    <definedName name="DOR">#REF!</definedName>
    <definedName name="DOT">#N/A</definedName>
    <definedName name="dota">#N/A</definedName>
    <definedName name="Dp">[71]Sanitario!$AC$8:$AD$8</definedName>
    <definedName name="drf" localSheetId="7">#REF!</definedName>
    <definedName name="drf" localSheetId="5">#N/A</definedName>
    <definedName name="drf">#REF!</definedName>
    <definedName name="dry" localSheetId="7" hidden="1">{"via1",#N/A,TRUE,"general";"via2",#N/A,TRUE,"general";"via3",#N/A,TRUE,"general"}</definedName>
    <definedName name="dry" hidden="1">{"via1",#N/A,TRUE,"general";"via2",#N/A,TRUE,"general";"via3",#N/A,TRUE,"general"}</definedName>
    <definedName name="DSA" localSheetId="5">#N/A</definedName>
    <definedName name="DSA">#REF!</definedName>
    <definedName name="DSAD" localSheetId="7"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7"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hidden="1">{"via1",#N/A,TRUE,"general";"via2",#N/A,TRUE,"general";"via3",#N/A,TRUE,"general"}</definedName>
    <definedName name="dt" localSheetId="5">#N/A</definedName>
    <definedName name="dt">#REF!</definedName>
    <definedName name="dtrhj" localSheetId="7" hidden="1">{"via1",#N/A,TRUE,"general";"via2",#N/A,TRUE,"general";"via3",#N/A,TRUE,"general"}</definedName>
    <definedName name="dtrhj" hidden="1">{"via1",#N/A,TRUE,"general";"via2",#N/A,TRUE,"general";"via3",#N/A,TRUE,"general"}</definedName>
    <definedName name="DTS" localSheetId="5">#N/A</definedName>
    <definedName name="DTS">#REF!</definedName>
    <definedName name="DUKIK">#N/A</definedName>
    <definedName name="Dv">[71]Sanitario!$AC$7:$AD$7</definedName>
    <definedName name="dxfgg" localSheetId="7" hidden="1">{"via1",#N/A,TRUE,"general";"via2",#N/A,TRUE,"general";"via3",#N/A,TRUE,"general"}</definedName>
    <definedName name="dxfgg" hidden="1">{"via1",#N/A,TRUE,"general";"via2",#N/A,TRUE,"general";"via3",#N/A,TRUE,"general"}</definedName>
    <definedName name="E" localSheetId="5">#REF!</definedName>
    <definedName name="E">#REF!</definedName>
    <definedName name="E_03">#REF!</definedName>
    <definedName name="E2.160">#N/A</definedName>
    <definedName name="e3e33" localSheetId="7" hidden="1">{"via1",#N/A,TRUE,"general";"via2",#N/A,TRUE,"general";"via3",#N/A,TRUE,"general"}</definedName>
    <definedName name="e3e33" hidden="1">{"via1",#N/A,TRUE,"general";"via2",#N/A,TRUE,"general";"via3",#N/A,TRUE,"general"}</definedName>
    <definedName name="ec">[13]Dimensiones!$B$11</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hidden="1">{"via1",#N/A,TRUE,"general";"via2",#N/A,TRUE,"general";"via3",#N/A,TRUE,"general"}</definedName>
    <definedName name="ee" localSheetId="5">#N/A</definedName>
    <definedName name="ee">#REF!</definedName>
    <definedName name="EEE" localSheetId="5" hidden="1">#REF!</definedName>
    <definedName name="eee">#REF!</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E" localSheetId="7">Scheduled_Payment+Extra_Payment</definedName>
    <definedName name="EEEEEE">Scheduled_Payment+Extra_Payment</definedName>
    <definedName name="EEEEEEEEESSSSSSSSSSSSS">#N/A</definedName>
    <definedName name="eeeeeeeeggggggg">#N/A</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hidden="1">{"via1",#N/A,TRUE,"general";"via2",#N/A,TRUE,"general";"via3",#N/A,TRUE,"general"}</definedName>
    <definedName name="ef" localSheetId="5">#N/A</definedName>
    <definedName name="ef">#REF!</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hidden="1">{"via1",#N/A,TRUE,"general";"via2",#N/A,TRUE,"general";"via3",#N/A,TRUE,"general"}</definedName>
    <definedName name="egefqe">#N/A</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JEC">[39]PRESUPUESTO!$E$7</definedName>
    <definedName name="el" localSheetId="5">#N/A</definedName>
    <definedName name="el">#REF!</definedName>
    <definedName name="ELB">[42]dts!$B$21</definedName>
    <definedName name="emanto">#REF!</definedName>
    <definedName name="emanto_51">#REF!</definedName>
    <definedName name="eme" localSheetId="7">FM!err</definedName>
    <definedName name="eme">[2]!err</definedName>
    <definedName name="EMPRESA" localSheetId="7">#REF!</definedName>
    <definedName name="EMPRESA">#REF!</definedName>
    <definedName name="ENCABEZA" localSheetId="5">#REF!</definedName>
    <definedName name="ENCABEZA">#REF!</definedName>
    <definedName name="End_Bal" localSheetId="7">#REF!</definedName>
    <definedName name="End_Bal">#REF!</definedName>
    <definedName name="ENERO" localSheetId="7">[76]General!#REF!</definedName>
    <definedName name="ENERO">[76]General!#REF!</definedName>
    <definedName name="ENEROA" localSheetId="7">[77]General!#REF!</definedName>
    <definedName name="ENEROA">[77]General!#REF!</definedName>
    <definedName name="ENTIDAD">[42]dts!$B$5</definedName>
    <definedName name="ENTRADASP" localSheetId="7">#REF!</definedName>
    <definedName name="ENTRADASP">#REF!</definedName>
    <definedName name="EPS" localSheetId="7">#REF!</definedName>
    <definedName name="EPS">#REF!</definedName>
    <definedName name="EQUI" localSheetId="5">[78]EQUIPO!$B$2:$B$36</definedName>
    <definedName name="EQUI">[79]EQUIPOS!$1:$1048576</definedName>
    <definedName name="EQUIPO" localSheetId="7">#REF!</definedName>
    <definedName name="EQUIPO" localSheetId="5">#REF!</definedName>
    <definedName name="EQUIPO">#REF!</definedName>
    <definedName name="EQUIPO_1">[78]EQUIPO!$B$2:$D$36</definedName>
    <definedName name="Equipos" localSheetId="7">#REF!</definedName>
    <definedName name="Equipos" localSheetId="5">#REF!</definedName>
    <definedName name="Equipos">#REF!</definedName>
    <definedName name="eqw" localSheetId="7" hidden="1">{"via1",#N/A,TRUE,"general";"via2",#N/A,TRUE,"general";"via3",#N/A,TRUE,"general"}</definedName>
    <definedName name="eqw" hidden="1">{"via1",#N/A,TRUE,"general";"via2",#N/A,TRUE,"general";"via3",#N/A,TRUE,"general"}</definedName>
    <definedName name="er" localSheetId="5">#N/A</definedName>
    <definedName name="er">#REF!</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r" localSheetId="7" hidden="1">{"TAB1",#N/A,TRUE,"GENERAL";"TAB2",#N/A,TRUE,"GENERAL";"TAB3",#N/A,TRUE,"GENERAL";"TAB4",#N/A,TRUE,"GENERAL";"TAB5",#N/A,TRUE,"GENERAL"}</definedName>
    <definedName name="ERR" localSheetId="5">#N/A</definedName>
    <definedName name="err" hidden="1">{"TAB1",#N/A,TRUE,"GENERAL";"TAB2",#N/A,TRUE,"GENERAL";"TAB3",#N/A,TRUE,"GENERAL";"TAB4",#N/A,TRUE,"GENERAL";"TAB5",#N/A,TRUE,"GENERAL"}</definedName>
    <definedName name="erra">#N/A</definedName>
    <definedName name="ERROR">#REF!</definedName>
    <definedName name="ERROR1">#REF!</definedName>
    <definedName name="ERROR2">#REF!</definedName>
    <definedName name="ERROR3">[80]TARIF2002!#REF!</definedName>
    <definedName name="ERROR5">[80]TARIF2002!#REF!</definedName>
    <definedName name="ert" localSheetId="7"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 localSheetId="7">FM!err</definedName>
    <definedName name="ES">[2]!err</definedName>
    <definedName name="ESP220.1" localSheetId="5">'[81]220.1'!$H$52</definedName>
    <definedName name="ESP220.1">'[82]220.1'!$H$52</definedName>
    <definedName name="ESP320.1" localSheetId="5">#N/A</definedName>
    <definedName name="ESP320.1">'[83]320.1'!$H$52</definedName>
    <definedName name="ESP330.1" localSheetId="5">'[81]330.1'!$H$52</definedName>
    <definedName name="ESP330.1">'[82]330.1'!$H$52</definedName>
    <definedName name="ESP330.2" localSheetId="5">#N/A</definedName>
    <definedName name="ESP330.2">'[83]330.2'!$H$52</definedName>
    <definedName name="ESP640.1.2" localSheetId="5">'[81]640.1.2'!$H$50</definedName>
    <definedName name="ESP640.1.2">'[82]640.1.2'!$H$50</definedName>
    <definedName name="ESP673.1" localSheetId="5">'[81]673.1'!$H$49</definedName>
    <definedName name="ESP673.1">'[82]673.1'!$H$49</definedName>
    <definedName name="ESP673.2" localSheetId="5">'[81]673.2'!$H$53</definedName>
    <definedName name="ESP673.2">'[82]673.2'!$H$53</definedName>
    <definedName name="ESP700.1" localSheetId="5">#N/A</definedName>
    <definedName name="ESP700.1">'[83]700.1'!$H$52</definedName>
    <definedName name="ESPECIFICACION" localSheetId="7">#REF!</definedName>
    <definedName name="ESPECIFICACION" localSheetId="5">#REF!</definedName>
    <definedName name="ESPECIFICACION">#REF!</definedName>
    <definedName name="Especificación" localSheetId="7">#REF!</definedName>
    <definedName name="Especificación" localSheetId="5">#REF!</definedName>
    <definedName name="Especificación">#REF!</definedName>
    <definedName name="ESPESORPLACAS" localSheetId="5">#REF!</definedName>
    <definedName name="ESPESORPLACAS">#REF!</definedName>
    <definedName name="et">[13]Dimensiones!$D$11</definedName>
    <definedName name="ET_DSC">[57]Modelo!$P$2</definedName>
    <definedName name="ET_IMO">[57]Modelo!$O$44</definedName>
    <definedName name="ET_IND">[57]Modelo!$O$42</definedName>
    <definedName name="etertgg" localSheetId="7" hidden="1">{"via1",#N/A,TRUE,"general";"via2",#N/A,TRUE,"general";"via3",#N/A,TRUE,"general"}</definedName>
    <definedName name="etertgg" hidden="1">{"via1",#N/A,TRUE,"general";"via2",#N/A,TRUE,"general";"via3",#N/A,TRUE,"general"}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SYJRAHETFRDE">#N/A</definedName>
    <definedName name="etu" localSheetId="7"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[72]SKJ452!#REF!</definedName>
    <definedName name="Excel_BuiltIn_Print_Titles_10_51" localSheetId="7">#REF!</definedName>
    <definedName name="Excel_BuiltIn_Print_Titles_10_51">#REF!</definedName>
    <definedName name="Excel_BuiltIn_Print_Titles_11">[72]ITA878!#REF!</definedName>
    <definedName name="Excel_BuiltIn_Print_Titles_11_51" localSheetId="7">#REF!</definedName>
    <definedName name="Excel_BuiltIn_Print_Titles_11_51">#REF!</definedName>
    <definedName name="Excel_BuiltIn_Print_Titles_12">'[72]AEA-944'!#REF!</definedName>
    <definedName name="Excel_BuiltIn_Print_Titles_12_51" localSheetId="7">#REF!</definedName>
    <definedName name="Excel_BuiltIn_Print_Titles_12_51">#REF!</definedName>
    <definedName name="Excel_BuiltIn_Print_Titles_13">'[72]DUB-823'!#REF!</definedName>
    <definedName name="Excel_BuiltIn_Print_Titles_13_51" localSheetId="7">#REF!</definedName>
    <definedName name="Excel_BuiltIn_Print_Titles_13_51">#REF!</definedName>
    <definedName name="Excel_BuiltIn_Print_Titles_14">'[72]GPI 526'!#REF!</definedName>
    <definedName name="Excel_BuiltIn_Print_Titles_14_51" localSheetId="7">#REF!</definedName>
    <definedName name="Excel_BuiltIn_Print_Titles_14_51">#REF!</definedName>
    <definedName name="Excel_BuiltIn_Print_Titles_15" localSheetId="7">#REF!</definedName>
    <definedName name="Excel_BuiltIn_Print_Titles_15">#REF!</definedName>
    <definedName name="Excel_BuiltIn_Print_Titles_15_51" localSheetId="7">#REF!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[72]XXJ617!#REF!</definedName>
    <definedName name="Excel_BuiltIn_Print_Titles_19_51" localSheetId="7">#REF!</definedName>
    <definedName name="Excel_BuiltIn_Print_Titles_19_51">#REF!</definedName>
    <definedName name="Excel_BuiltIn_Print_Titles_20" localSheetId="7">#REF!</definedName>
    <definedName name="Excel_BuiltIn_Print_Titles_20">#REF!</definedName>
    <definedName name="Excel_BuiltIn_Print_Titles_20_51" localSheetId="7">#REF!</definedName>
    <definedName name="Excel_BuiltIn_Print_Titles_20_51">#REF!</definedName>
    <definedName name="Excel_BuiltIn_Print_Titles_21" localSheetId="7">[72]SNG_855!#REF!</definedName>
    <definedName name="Excel_BuiltIn_Print_Titles_21">[72]SNG_855!#REF!</definedName>
    <definedName name="Excel_BuiltIn_Print_Titles_21_51" localSheetId="7">#REF!</definedName>
    <definedName name="Excel_BuiltIn_Print_Titles_21_51">#REF!</definedName>
    <definedName name="Excel_BuiltIn_Print_Titles_23" localSheetId="7">#REF!</definedName>
    <definedName name="Excel_BuiltIn_Print_Titles_23">#REF!</definedName>
    <definedName name="Excel_BuiltIn_Print_Titles_23_51" localSheetId="7">#REF!</definedName>
    <definedName name="Excel_BuiltIn_Print_Titles_23_51">#REF!</definedName>
    <definedName name="Excel_BuiltIn_Print_Titles_3" localSheetId="5">'[84]COSTOS OFICINA'!#REF!</definedName>
    <definedName name="Excel_BuiltIn_Print_Titles_3">#REF!</definedName>
    <definedName name="Excel_BuiltIn_Print_Titles_3_51">#REF!</definedName>
    <definedName name="Excel_BuiltIn_Print_Titles_4">'[84]COSTOS CAMPAMENTO'!#REF!</definedName>
    <definedName name="Excel_BuiltIn_Print_Titles_5">'[72]VEA 374'!#REF!</definedName>
    <definedName name="Excel_BuiltIn_Print_Titles_5_51" localSheetId="7">#REF!</definedName>
    <definedName name="Excel_BuiltIn_Print_Titles_5_51">#REF!</definedName>
    <definedName name="Excel_BuiltIn_Print_Titles_5_XX">'[72]VEA 374'!#REF!</definedName>
    <definedName name="Excel_BuiltIn_Print_Titles_5_XX_51" localSheetId="7">#REF!</definedName>
    <definedName name="Excel_BuiltIn_Print_Titles_5_XX_51">#REF!</definedName>
    <definedName name="Excel_BuiltIn_Print_Titles_6" localSheetId="7">#REF!</definedName>
    <definedName name="Excel_BuiltIn_Print_Titles_6">#REF!</definedName>
    <definedName name="Excel_BuiltIn_Print_Titles_6_51" localSheetId="7">#REF!</definedName>
    <definedName name="Excel_BuiltIn_Print_Titles_6_51">#REF!</definedName>
    <definedName name="Excel_BuiltIn_Print_Titles_7" localSheetId="7">[72]HFB024!#REF!</definedName>
    <definedName name="Excel_BuiltIn_Print_Titles_7">[72]HFB024!#REF!</definedName>
    <definedName name="Excel_BuiltIn_Print_Titles_7_51" localSheetId="7">#REF!</definedName>
    <definedName name="Excel_BuiltIn_Print_Titles_7_51">#REF!</definedName>
    <definedName name="Excel_BuiltIn_Print_Titles_8" localSheetId="7">#REF!</definedName>
    <definedName name="Excel_BuiltIn_Print_Titles_8">#REF!</definedName>
    <definedName name="Excel_BuiltIn_Print_Titles_8_51" localSheetId="7">#REF!</definedName>
    <definedName name="Excel_BuiltIn_Print_Titles_8_51">#REF!</definedName>
    <definedName name="Excel_BuiltIn_Print_Titles_9" localSheetId="7">[72]PAJ825!#REF!</definedName>
    <definedName name="Excel_BuiltIn_Print_Titles_9">[72]PAJ825!#REF!</definedName>
    <definedName name="Excel_BuiltIn_Print_Titles_9_51" localSheetId="7">#REF!</definedName>
    <definedName name="Excel_BuiltIn_Print_Titles_9_51">#REF!</definedName>
    <definedName name="EXCROC">'[85]Análisis de precios'!$H$52</definedName>
    <definedName name="Extra_Pay" localSheetId="7">#REF!</definedName>
    <definedName name="Extra_Pay">#REF!</definedName>
    <definedName name="F201.1">#N/A</definedName>
    <definedName name="F201.2">#N/A</definedName>
    <definedName name="F201.3">#N/A</definedName>
    <definedName name="F210.2">#N/A</definedName>
    <definedName name="F210.3">#N/A</definedName>
    <definedName name="F211.1">#N/A</definedName>
    <definedName name="F220.1">#N/A</definedName>
    <definedName name="fa" localSheetId="7">#REF!</definedName>
    <definedName name="fa" localSheetId="5">#N/A</definedName>
    <definedName name="fa">#REF!</definedName>
    <definedName name="FAC" localSheetId="7" hidden="1">#REF!</definedName>
    <definedName name="FAC" hidden="1">#REF!</definedName>
    <definedName name="FAC_PRU">#N/A</definedName>
    <definedName name="FACIL" localSheetId="7">[86]General!#REF!</definedName>
    <definedName name="FACIL">[86]General!#REF!</definedName>
    <definedName name="factorarena" localSheetId="5">#REF!</definedName>
    <definedName name="factorarena">#REF!</definedName>
    <definedName name="FACTURADO" localSheetId="7">'[87]Itemes Renovación'!#REF!</definedName>
    <definedName name="FACTURADO">'[87]Itemes Renovación'!#REF!</definedName>
    <definedName name="FASD" localSheetId="5">#REF!</definedName>
    <definedName name="FASD">#REF!</definedName>
    <definedName name="fb" localSheetId="7">#REF!</definedName>
    <definedName name="fb" localSheetId="5">#N/A</definedName>
    <definedName name="fb">#REF!</definedName>
    <definedName name="fcc">#N/A</definedName>
    <definedName name="fd" localSheetId="7">'[61]A. P. U.'!#REF!</definedName>
    <definedName name="fd" localSheetId="5">#N/A</definedName>
    <definedName name="fd">'[61]A. P. U.'!#REF!</definedName>
    <definedName name="fda" localSheetId="7" hidden="1">{"TAB1",#N/A,TRUE,"GENERAL";"TAB2",#N/A,TRUE,"GENERAL";"TAB3",#N/A,TRUE,"GENERAL";"TAB4",#N/A,TRUE,"GENERAL";"TAB5",#N/A,TRUE,"GENERAL"}</definedName>
    <definedName name="fda" localSheetId="5">#N/A</definedName>
    <definedName name="fda" hidden="1">{"TAB1",#N/A,TRUE,"GENERAL";"TAB2",#N/A,TRUE,"GENERAL";"TAB3",#N/A,TRUE,"GENERAL";"TAB4",#N/A,TRUE,"GENERAL";"TAB5",#N/A,TRUE,"GENERAL"}</definedName>
    <definedName name="fdadsfa" localSheetId="7" hidden="1">{"PRES REHAB ARM-PER POR ITEMS  KM A KM",#N/A,TRUE,"Rehabilitacion Arm-Per"}</definedName>
    <definedName name="fdadsfa" hidden="1">{"PRES REHAB ARM-PER POR ITEMS  KM A KM",#N/A,TRUE,"Rehabilitacion Arm-Per"}</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BRERO">[20]General!#REF!</definedName>
    <definedName name="FECHA" localSheetId="5">[42]dts!$B$9</definedName>
    <definedName name="FECHA">#REF!</definedName>
    <definedName name="FENREO">[88]General!#REF!</definedName>
    <definedName name="fer">'[40]Res-Accide-10'!#REF!</definedName>
    <definedName name="ferfer" localSheetId="7" hidden="1">{"via1",#N/A,TRUE,"general";"via2",#N/A,TRUE,"general";"via3",#N/A,TRUE,"general"}</definedName>
    <definedName name="ferfer" hidden="1">{"via1",#N/A,TRUE,"general";"via2",#N/A,TRUE,"general";"via3",#N/A,TRUE,"general"}</definedName>
    <definedName name="FERNANDO">[20]General!#REF!</definedName>
    <definedName name="Festivos">'[89]días habiles 2015'!$D$2:$D$21</definedName>
    <definedName name="fevenad1">[5]Datos!$B$9</definedName>
    <definedName name="fevenad2">[5]Datos!$B$10</definedName>
    <definedName name="fevenin">[5]Datos!$B$8</definedName>
    <definedName name="FF" localSheetId="5">#REF!</definedName>
    <definedName name="ff">#REF!</definedName>
    <definedName name="fff" localSheetId="7" hidden="1">{"via1",#N/A,TRUE,"general";"via2",#N/A,TRUE,"general";"via3",#N/A,TRUE,"general"}</definedName>
    <definedName name="fff" hidden="1">{"via1",#N/A,TRUE,"general";"via2",#N/A,TRUE,"general";"via3",#N/A,TRUE,"general"}</definedName>
    <definedName name="ffff">#REF!</definedName>
    <definedName name="ffffd" localSheetId="7" hidden="1">{"via1",#N/A,TRUE,"general";"via2",#N/A,TRUE,"general";"via3",#N/A,TRUE,"general"}</definedName>
    <definedName name="ffffd" hidden="1">{"via1",#N/A,TRUE,"general";"via2",#N/A,TRUE,"general";"via3",#N/A,TRUE,"general"}</definedName>
    <definedName name="ffffffffffrrrrrrrrrrrrreeeeeeeeeeee">#N/A</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HHHHHHH">#N/A</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 localSheetId="5">#N/A</definedName>
    <definedName name="fg">#REF!</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hidden="1">{"via1",#N/A,TRUE,"general";"via2",#N/A,TRUE,"general";"via3",#N/A,TRUE,"general"}</definedName>
    <definedName name="fgg">#REF!</definedName>
    <definedName name="fgghhj" localSheetId="7"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GV" localSheetId="5">#N/A</definedName>
    <definedName name="FGV">#REF!</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 localSheetId="5">#N/A</definedName>
    <definedName name="fi">#REF!</definedName>
    <definedName name="filename">MID(CELL("nombrearchivo"),FIND("[",CELL("nombrearchivo")),FIND("]",CELL("nombrearchivo"))-FIND("[",CELL("nombrearchivo"))+1)</definedName>
    <definedName name="Fin_de_semana">'[89]días habiles 2015'!$M$1:$M$2</definedName>
    <definedName name="FINAL" localSheetId="5">[90]FLUJOS!#REF!</definedName>
    <definedName name="final">#REF!</definedName>
    <definedName name="FINANCIACION" localSheetId="7">FM!err</definedName>
    <definedName name="FINANCIACION">[2]!err</definedName>
    <definedName name="FINI" localSheetId="7">#REF!</definedName>
    <definedName name="FINI">#REF!</definedName>
    <definedName name="Finisher" localSheetId="7">#REF!</definedName>
    <definedName name="Finisher">#REF!</definedName>
    <definedName name="fk" localSheetId="5">#N/A</definedName>
    <definedName name="fk">#REF!</definedName>
    <definedName name="flq" localSheetId="5">#N/A</definedName>
    <definedName name="flq">#REF!</definedName>
    <definedName name="fm" localSheetId="5">#N/A</definedName>
    <definedName name="fm">#REF!</definedName>
    <definedName name="FONDOPEN">#REF!</definedName>
    <definedName name="FORMALE">#REF!</definedName>
    <definedName name="Format" localSheetId="5">#REF!</definedName>
    <definedName name="Format">#REF!</definedName>
    <definedName name="Formulario">+[91]Formular!$B$7:$G$71</definedName>
    <definedName name="FOTO" localSheetId="7">#REF!</definedName>
    <definedName name="FOTO">#REF!</definedName>
    <definedName name="FOTOS">[92]!absc</definedName>
    <definedName name="fr">#REF!</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desd">#N/A</definedName>
    <definedName name="fred">#REF!</definedName>
    <definedName name="frefr" localSheetId="7" hidden="1">{"via1",#N/A,TRUE,"general";"via2",#N/A,TRUE,"general";"via3",#N/A,TRUE,"general"}</definedName>
    <definedName name="frefr" hidden="1">{"via1",#N/A,TRUE,"general";"via2",#N/A,TRUE,"general";"via3",#N/A,TRUE,"general"}</definedName>
    <definedName name="FRENTES">#N/A</definedName>
    <definedName name="fres" localSheetId="5">#N/A</definedName>
    <definedName name="fres">#REF!</definedName>
    <definedName name="frfa" localSheetId="7"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SG">#N/A</definedName>
    <definedName name="Ft" localSheetId="5">#REF!</definedName>
    <definedName name="ft">[13]Dimensiones!$D$12</definedName>
    <definedName name="fu" localSheetId="5">#N/A</definedName>
    <definedName name="fu">#REF!</definedName>
    <definedName name="Full_Print">#REF!</definedName>
    <definedName name="fv" localSheetId="5">#N/A</definedName>
    <definedName name="fv">#REF!</definedName>
    <definedName name="fwff" localSheetId="7"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fy" localSheetId="5">#N/A</definedName>
    <definedName name="fy">#REF!</definedName>
    <definedName name="fyy">#N/A</definedName>
    <definedName name="g">#REF!</definedName>
    <definedName name="ga" localSheetId="5">#N/A</definedName>
    <definedName name="ga">#REF!</definedName>
    <definedName name="GAJ">#REF!</definedName>
    <definedName name="GATO">[93]General!#REF!</definedName>
    <definedName name="gavion" localSheetId="7">#REF!</definedName>
    <definedName name="gavion">#REF!</definedName>
    <definedName name="gb" localSheetId="7">#REF!</definedName>
    <definedName name="gb" localSheetId="5">#N/A</definedName>
    <definedName name="gb">#REF!</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c" localSheetId="5">#N/A</definedName>
    <definedName name="gc">#REF!</definedName>
    <definedName name="gd" localSheetId="5">#N/A</definedName>
    <definedName name="gd">#REF!</definedName>
    <definedName name="gddfgdfgdf">#REF!</definedName>
    <definedName name="gdj" localSheetId="5">#N/A</definedName>
    <definedName name="gdj">#REF!</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hidden="1">{"via1",#N/A,TRUE,"general";"via2",#N/A,TRUE,"general";"via3",#N/A,TRUE,"general"}</definedName>
    <definedName name="Geotex">#REF!</definedName>
    <definedName name="geotextil">#REF!</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 localSheetId="5">#N/A</definedName>
    <definedName name="gf">#REF!</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hidden="1">{"via1",#N/A,TRUE,"general";"via2",#N/A,TRUE,"general";"via3",#N/A,TRUE,"general"}</definedName>
    <definedName name="gft" localSheetId="5">#N/A</definedName>
    <definedName name="gft">#REF!</definedName>
    <definedName name="gfutyj6" localSheetId="7"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5">#N/A</definedName>
    <definedName name="gg" hidden="1">{"TAB1",#N/A,TRUE,"GENERAL";"TAB2",#N/A,TRUE,"GENERAL";"TAB3",#N/A,TRUE,"GENERAL";"TAB4",#N/A,TRUE,"GENERAL";"TAB5",#N/A,TRUE,"GENERAL"}</definedName>
    <definedName name="ggdr" localSheetId="7"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 localSheetId="7">FM!err</definedName>
    <definedName name="GGG">[2]!err</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ddd">#N/A</definedName>
    <definedName name="gggggg">#N/A</definedName>
    <definedName name="gggggggggggbbbbbbbbbbbbbb" hidden="1">#REF!</definedName>
    <definedName name="GGGGGGGGGGGGG">#N/A</definedName>
    <definedName name="GGGGGGGGGGGGGGGGG">#N/A</definedName>
    <definedName name="GGGGGGGGGTTTTTTTTTTT">#N/A</definedName>
    <definedName name="gggggt" localSheetId="7"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JJJJKKK">#N/A</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 localSheetId="5">#N/A</definedName>
    <definedName name="gh">#REF!</definedName>
    <definedName name="ghdghuy" localSheetId="7"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u" localSheetId="5">#N/A</definedName>
    <definedName name="ghu">#REF!</definedName>
    <definedName name="GI" localSheetId="7">MATCH(0.01,FM!End_Bal,-1)+1</definedName>
    <definedName name="GI">MATCH(0.01,End_Bal,-1)+1</definedName>
    <definedName name="gj" localSheetId="5">#N/A</definedName>
    <definedName name="gj">#REF!</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hidden="1">{"via1",#N/A,TRUE,"general";"via2",#N/A,TRUE,"general";"via3",#N/A,TRUE,"general"}</definedName>
    <definedName name="GKJDGDIJZ">"Imagen 3"</definedName>
    <definedName name="gl" localSheetId="5">#N/A</definedName>
    <definedName name="gl">#REF!</definedName>
    <definedName name="GM">#N/A</definedName>
    <definedName name="gmt" localSheetId="5">#N/A</definedName>
    <definedName name="gmt">#REF!</definedName>
    <definedName name="gn" localSheetId="5">#N/A</definedName>
    <definedName name="gn">#REF!</definedName>
    <definedName name="gnm" localSheetId="5">#N/A</definedName>
    <definedName name="gnm">#REF!</definedName>
    <definedName name="gñ" localSheetId="5">#N/A</definedName>
    <definedName name="gñ">#REF!</definedName>
    <definedName name="gp" localSheetId="5">#N/A</definedName>
    <definedName name="gp">#REF!</definedName>
    <definedName name="_xlnm.Recorder">#REF!</definedName>
    <definedName name="grados" localSheetId="5">#REF!</definedName>
    <definedName name="grados">#REF!</definedName>
    <definedName name="GRAF1ANO" localSheetId="7"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 localSheetId="5">[28]MATERIALES!$D$3</definedName>
    <definedName name="GRAVILLA">[29]MATERIALES!$D$3</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hidden="1">{"via1",#N/A,TRUE,"general";"via2",#N/A,TRUE,"general";"via3",#N/A,TRUE,"general"}</definedName>
    <definedName name="grl" localSheetId="5">#N/A</definedName>
    <definedName name="grl">#REF!</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EGSG" localSheetId="5">#REF!</definedName>
    <definedName name="GSEGSG">#REF!</definedName>
    <definedName name="gsfsf" localSheetId="7" hidden="1">{"via1",#N/A,TRUE,"general";"via2",#N/A,TRUE,"general";"via3",#N/A,TRUE,"general"}</definedName>
    <definedName name="gsfsf" hidden="1">{"via1",#N/A,TRUE,"general";"via2",#N/A,TRUE,"general";"via3",#N/A,TRUE,"general"}</definedName>
    <definedName name="GT">[94]BASE!$C$4:$H$255</definedName>
    <definedName name="gte" localSheetId="7">#REF!</definedName>
    <definedName name="gte" localSheetId="5">#N/A</definedName>
    <definedName name="gte">#REF!</definedName>
    <definedName name="gtgt" localSheetId="7"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tgt">#N/A</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I" localSheetId="5">#N/A</definedName>
    <definedName name="GTI">#REF!</definedName>
    <definedName name="GTRE">#REF!</definedName>
    <definedName name="guadua">#REF!</definedName>
    <definedName name="gus">#N/A</definedName>
    <definedName name="gustavo">#N/A</definedName>
    <definedName name="GUSTRA">#N/A</definedName>
    <definedName name="GUSTRA2">#N/A</definedName>
    <definedName name="gy" localSheetId="5">#N/A</definedName>
    <definedName name="gy">#REF!</definedName>
    <definedName name="h" localSheetId="5">#REF!</definedName>
    <definedName name="h">#REF!</definedName>
    <definedName name="h.LOM">#REF!</definedName>
    <definedName name="H.LOMO">[95]TUBERIA!$S$10:$S$14</definedName>
    <definedName name="h.POZ">#REF!</definedName>
    <definedName name="h9h" localSheetId="7" hidden="1">{"via1",#N/A,TRUE,"general";"via2",#N/A,TRUE,"general";"via3",#N/A,TRUE,"general"}</definedName>
    <definedName name="h9h" hidden="1">{"via1",#N/A,TRUE,"general";"via2",#N/A,TRUE,"general";"via3",#N/A,TRUE,"general"}</definedName>
    <definedName name="ha" localSheetId="5">#N/A</definedName>
    <definedName name="ha">#REF!</definedName>
    <definedName name="Hab.predio" localSheetId="5">#REF!</definedName>
    <definedName name="Hab.predio">#REF!</definedName>
    <definedName name="hab___viv">[71]Sanitario!$AC$6:$AD$6</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c">[13]Dimensiones!$B$10</definedName>
    <definedName name="hdfh" localSheetId="7"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ader_Row">ROW(#REF!)</definedName>
    <definedName name="HERRAMIENTAS">[96]MATERIALES!$A$13</definedName>
    <definedName name="hfgh" localSheetId="7"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[13]Dimensiones!$D$9</definedName>
    <definedName name="hfthr" localSheetId="7"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gt" localSheetId="5">#N/A</definedName>
    <definedName name="hgt">#REF!</definedName>
    <definedName name="hgu" localSheetId="5">#N/A</definedName>
    <definedName name="hgu">#REF!</definedName>
    <definedName name="hh" localSheetId="5">#N/A</definedName>
    <definedName name="hh">#REF!</definedName>
    <definedName name="HHAHHAHAHAHAHH">#N/A</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HTTTTKKKK">#N/A</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hidden="1">{"via1",#N/A,TRUE,"general";"via2",#N/A,TRUE,"general";"via3",#N/A,TRUE,"general"}</definedName>
    <definedName name="HHHSHSH">#N/A</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hidden="1">{"via1",#N/A,TRUE,"general";"via2",#N/A,TRUE,"general";"via3",#N/A,TRUE,"general"}</definedName>
    <definedName name="Hierro">#REF!</definedName>
    <definedName name="HILERAS" localSheetId="5">#REF!</definedName>
    <definedName name="HILERAS">#REF!</definedName>
    <definedName name="hit">[13]Dimensiones!$D$8</definedName>
    <definedName name="hj" localSheetId="5">#N/A</definedName>
    <definedName name="hj">#REF!</definedName>
    <definedName name="hjfg" localSheetId="7"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 localSheetId="5">#N/A</definedName>
    <definedName name="hjk">#REF!</definedName>
    <definedName name="HJKH" localSheetId="7"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 localSheetId="7">FM!err</definedName>
    <definedName name="HK">[2]!err</definedName>
    <definedName name="hl" localSheetId="7">#REF!</definedName>
    <definedName name="hl" localSheetId="5">#N/A</definedName>
    <definedName name="hl">#REF!</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nt" localSheetId="5">#N/A</definedName>
    <definedName name="hnt">#REF!</definedName>
    <definedName name="HOCOL">#REF!</definedName>
    <definedName name="HOJA1" localSheetId="5">#N/A</definedName>
    <definedName name="HOJA1">#REF!</definedName>
    <definedName name="HOJA8">#REF!</definedName>
    <definedName name="HORA2">'[97]Itemes Renovación'!#REF!</definedName>
    <definedName name="HORASEXTDIU" localSheetId="7">#REF!</definedName>
    <definedName name="HORASEXTDIU">#REF!</definedName>
    <definedName name="HORASEXTDIUFES" localSheetId="7">#REF!</definedName>
    <definedName name="HORASEXTDIUFES">#REF!</definedName>
    <definedName name="HORASEXTNOC" localSheetId="7">#REF!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5">#N/A</definedName>
    <definedName name="horat">'[98]Itemes Renovación'!#REF!</definedName>
    <definedName name="HORNOLAB" localSheetId="7">#REF!</definedName>
    <definedName name="HORNOLAB">#REF!</definedName>
    <definedName name="HORNOR1" localSheetId="7">#REF!</definedName>
    <definedName name="HORNOR1">#REF!</definedName>
    <definedName name="HORNOR10" localSheetId="7">#REF!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y" hidden="1">#N/A</definedName>
    <definedName name="hp" localSheetId="5">#N/A</definedName>
    <definedName name="hp">#REF!</definedName>
    <definedName name="hqi" localSheetId="5">#N/A</definedName>
    <definedName name="hqi">#REF!</definedName>
    <definedName name="hqmaxsutro" localSheetId="5">#REF!</definedName>
    <definedName name="hqmaxsutro">#REF!</definedName>
    <definedName name="hQminsutro" localSheetId="5">#REF!</definedName>
    <definedName name="hQminsutro">#REF!</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#N/A</definedName>
    <definedName name="hsfg" localSheetId="7" hidden="1">{"via1",#N/A,TRUE,"general";"via2",#N/A,TRUE,"general";"via3",#N/A,TRUE,"general"}</definedName>
    <definedName name="hsfg" hidden="1">{"via1",#N/A,TRUE,"general";"via2",#N/A,TRUE,"general";"via3",#N/A,TRUE,"general"}</definedName>
    <definedName name="ht" localSheetId="5">#N/A</definedName>
    <definedName name="ht">#REF!</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k" localSheetId="5">#N/A</definedName>
    <definedName name="htk">#REF!</definedName>
    <definedName name="htryrt7" localSheetId="7" hidden="1">{"via1",#N/A,TRUE,"general";"via2",#N/A,TRUE,"general";"via3",#N/A,TRUE,"general"}</definedName>
    <definedName name="htryrt7" hidden="1">{"via1",#N/A,TRUE,"general";"via2",#N/A,TRUE,"general";"via3",#N/A,TRUE,"general"}</definedName>
    <definedName name="HU">#REF!</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hyuj">#N/A</definedName>
    <definedName name="HYSTER">#REF!</definedName>
    <definedName name="HYT" localSheetId="5">#N/A</definedName>
    <definedName name="HYT">#REF!</definedName>
    <definedName name="hytirs" localSheetId="7" hidden="1">{"via1",#N/A,TRUE,"general";"via2",#N/A,TRUE,"general";"via3",#N/A,TRUE,"general"}</definedName>
    <definedName name="hytirs" hidden="1">{"via1",#N/A,TRUE,"general";"via2",#N/A,TRUE,"general";"via3",#N/A,TRUE,"general"}</definedName>
    <definedName name="I" localSheetId="5">#N/A</definedName>
    <definedName name="I">#REF!</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d" localSheetId="5">#N/A</definedName>
    <definedName name="id">#REF!</definedName>
    <definedName name="IF" localSheetId="5">'[99]A. P. U.'!#REF!</definedName>
    <definedName name="IF">'[61]A. P. U.'!#REF!</definedName>
    <definedName name="ig" localSheetId="7">#REF!</definedName>
    <definedName name="ig" localSheetId="5">#N/A</definedName>
    <definedName name="ig">#REF!</definedName>
    <definedName name="IHUIU7UTI66R6767">#N/A</definedName>
    <definedName name="ii" localSheetId="7" hidden="1">{"TAB1",#N/A,TRUE,"GENERAL";"TAB2",#N/A,TRUE,"GENERAL";"TAB3",#N/A,TRUE,"GENERAL";"TAB4",#N/A,TRUE,"GENERAL";"TAB5",#N/A,TRUE,"GENERAL"}</definedName>
    <definedName name="II" localSheetId="5">#N/A</definedName>
    <definedName name="ii" hidden="1">{"TAB1",#N/A,TRUE,"GENERAL";"TAB2",#N/A,TRUE,"GENERAL";"TAB3",#N/A,TRUE,"GENERAL";"TAB4",#N/A,TRUE,"GENERAL";"TAB5",#N/A,TRUE,"GENERAL"}</definedName>
    <definedName name="iii" localSheetId="7"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#N/A</definedName>
    <definedName name="IIIIIHHHYYSS">#N/A</definedName>
    <definedName name="IIIIIIIIIIIIIIHHHHHHHHHHHHHHHHGGGGGGGGGGGGGGG">#N/A</definedName>
    <definedName name="IIIIIIIIOOOOOOOOO">#N/A</definedName>
    <definedName name="iiiiiiik" localSheetId="7"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 localSheetId="5">#N/A</definedName>
    <definedName name="ik">#REF!</definedName>
    <definedName name="ikikololp">#N/A</definedName>
    <definedName name="ikj" localSheetId="5">#N/A</definedName>
    <definedName name="ikj">#REF!</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mp">[5]Datos!$B$20</definedName>
    <definedName name="IMPRE" localSheetId="5">2%</definedName>
    <definedName name="IMPRE">#REF!</definedName>
    <definedName name="Imprev">[25]PRESUPUESTO!#REF!</definedName>
    <definedName name="IMPREVISTOS" localSheetId="5">'[28]Formulario N° 4'!$F$130</definedName>
    <definedName name="IMPREVISTOS">'[29]Formulario N° 4'!$F$130</definedName>
    <definedName name="INDI">#N/A</definedName>
    <definedName name="INDICE">'[79]INDICE ALFABETICO'!$1:$1048576</definedName>
    <definedName name="inf" localSheetId="7">#REF!</definedName>
    <definedName name="inf" localSheetId="5">#REF!</definedName>
    <definedName name="inf">#REF!</definedName>
    <definedName name="INFF">#N/A</definedName>
    <definedName name="INFG" localSheetId="7">#REF!</definedName>
    <definedName name="INFG">#REF!</definedName>
    <definedName name="infi">#N/A</definedName>
    <definedName name="Ing" localSheetId="7">#REF!</definedName>
    <definedName name="Ing">#REF!</definedName>
    <definedName name="INICIO" localSheetId="5">[42]dts!$B$14</definedName>
    <definedName name="Inicio">[37]BASES!$E$26</definedName>
    <definedName name="Instalacion">#N/A</definedName>
    <definedName name="INSTALACIONES_HIDRAULICAS">#N/A</definedName>
    <definedName name="INSUBANCO">[33]INSUMOS!$A$2:$D$6979</definedName>
    <definedName name="INSUMOS" localSheetId="5">#REF!</definedName>
    <definedName name="INSUMOS">#REF!</definedName>
    <definedName name="Insumos_auxiliares">[100]Insumos!#REF!</definedName>
    <definedName name="Insumos_basicos" localSheetId="7">#REF!</definedName>
    <definedName name="Insumos_basicos">#REF!</definedName>
    <definedName name="INSUMOSTOTAL" localSheetId="5">#REF!</definedName>
    <definedName name="INSUMOSTOTAL">#REF!</definedName>
    <definedName name="int">[5]Datos!$B$16</definedName>
    <definedName name="Interest_Rate">#REF!</definedName>
    <definedName name="INV">#REF!</definedName>
    <definedName name="INV_11" localSheetId="5">#N/A</definedName>
    <definedName name="INV_11">'[101]PR 1'!$A$2:$N$655</definedName>
    <definedName name="io" localSheetId="7">#REF!</definedName>
    <definedName name="io" localSheetId="5">#N/A</definedName>
    <definedName name="io">#REF!</definedName>
    <definedName name="io0ioprhyi0i90ryi90" localSheetId="7">#REF!</definedName>
    <definedName name="io0ioprhyi0i90ryi90">#REF!</definedName>
    <definedName name="IOUHH" localSheetId="7">FM!err</definedName>
    <definedName name="IOUHH">[2]!err</definedName>
    <definedName name="ir" localSheetId="7">#REF!</definedName>
    <definedName name="ir" localSheetId="5">#N/A</definedName>
    <definedName name="ir">#REF!</definedName>
    <definedName name="irrigador" localSheetId="7">#REF!</definedName>
    <definedName name="irrigador">#REF!</definedName>
    <definedName name="it." localSheetId="5">#N/A</definedName>
    <definedName name="it.">#REF!</definedName>
    <definedName name="ITEM" localSheetId="5">[102]BASE!$C$4:$H$292</definedName>
    <definedName name="ITEM">#REF!</definedName>
    <definedName name="item1" localSheetId="5">#N/A</definedName>
    <definedName name="ITEM1">#REF!</definedName>
    <definedName name="ITEM1_133">#REF!</definedName>
    <definedName name="ITEM1_149">#REF!</definedName>
    <definedName name="ITEM1_186">#REF!</definedName>
    <definedName name="ITEM1_187">#REF!</definedName>
    <definedName name="item11">[103]PREACTA!$F$159</definedName>
    <definedName name="item12">[103]PREACTA!$F$166</definedName>
    <definedName name="item13">[103]PREACTA!$F$171</definedName>
    <definedName name="item14">[103]PREACTA!$F$178</definedName>
    <definedName name="item15" localSheetId="5">[103]PREACTA!$F$188</definedName>
    <definedName name="ITEM15">#REF!</definedName>
    <definedName name="ITEM15_133">#REF!</definedName>
    <definedName name="ITEM15_149">#REF!</definedName>
    <definedName name="ITEM15_186">#REF!</definedName>
    <definedName name="ITEM15_187">#REF!</definedName>
    <definedName name="item16">[103]PREACTA!$F$199</definedName>
    <definedName name="ITEM2" localSheetId="5">[104]BASE!$C$4:$H$272</definedName>
    <definedName name="ITEM2">#REF!</definedName>
    <definedName name="ITEM2_133">#REF!</definedName>
    <definedName name="ITEM2_149">#REF!</definedName>
    <definedName name="ITEM2_186">#REF!</definedName>
    <definedName name="ITEM2_187">#REF!</definedName>
    <definedName name="ITEM201.1">#N/A</definedName>
    <definedName name="ITEM201.2">#N/A</definedName>
    <definedName name="ITEM201.3">#N/A</definedName>
    <definedName name="ITEM210.2">#N/A</definedName>
    <definedName name="ITEM210.3" localSheetId="5">#N/A</definedName>
    <definedName name="item210.3">#REF!</definedName>
    <definedName name="ITEM211.1">#N/A</definedName>
    <definedName name="ITEM220.1">#N/A</definedName>
    <definedName name="ITEM222">'[36]1'!#REF!</definedName>
    <definedName name="ITEM230">#N/A</definedName>
    <definedName name="item230.1">#REF!</definedName>
    <definedName name="ITEM3" localSheetId="5">#N/A</definedName>
    <definedName name="ITEM3">#REF!</definedName>
    <definedName name="ITEM3_133">#REF!</definedName>
    <definedName name="ITEM3_149">#REF!</definedName>
    <definedName name="ITEM3_186">#REF!</definedName>
    <definedName name="ITEM3_187">#REF!</definedName>
    <definedName name="item310">#REF!</definedName>
    <definedName name="item320">#N/A</definedName>
    <definedName name="item320.2">#REF!</definedName>
    <definedName name="ITEM330">#N/A</definedName>
    <definedName name="item330.1">#REF!</definedName>
    <definedName name="item4">#N/A</definedName>
    <definedName name="ITEM410">#N/A</definedName>
    <definedName name="ITEM420" localSheetId="5">#N/A</definedName>
    <definedName name="item420">#REF!</definedName>
    <definedName name="ITEM450">#N/A</definedName>
    <definedName name="item450.2P">#REF!</definedName>
    <definedName name="item5">#N/A</definedName>
    <definedName name="item6">#N/A</definedName>
    <definedName name="item600.1">#REF!</definedName>
    <definedName name="ITEM610">#N/A</definedName>
    <definedName name="item610.1">#REF!</definedName>
    <definedName name="item610.2">#REF!</definedName>
    <definedName name="ITEM630.4" localSheetId="5">#N/A</definedName>
    <definedName name="item630.4">#REF!</definedName>
    <definedName name="ITEM630.5">#N/A</definedName>
    <definedName name="ITEM630.6" localSheetId="5">#N/A</definedName>
    <definedName name="item630.6">#REF!</definedName>
    <definedName name="ITEM630.7" localSheetId="5">#N/A</definedName>
    <definedName name="item630.7">#REF!</definedName>
    <definedName name="ITEM630.8">#N/A</definedName>
    <definedName name="ITEM632">#N/A</definedName>
    <definedName name="ITEM640">#N/A</definedName>
    <definedName name="item640.3">#REF!</definedName>
    <definedName name="ITEM661" localSheetId="5">#N/A</definedName>
    <definedName name="item661">#REF!</definedName>
    <definedName name="ITEM671" localSheetId="5">#N/A</definedName>
    <definedName name="item671">#REF!</definedName>
    <definedName name="item673.1">#REF!</definedName>
    <definedName name="item673.3">#REF!</definedName>
    <definedName name="ITEM681" localSheetId="5">#N/A</definedName>
    <definedName name="item681">#REF!</definedName>
    <definedName name="item7">[103]PREACTA!$F$145</definedName>
    <definedName name="ITEM7.1">#N/A</definedName>
    <definedName name="ITEM7.2">#N/A</definedName>
    <definedName name="ITEM7.3">#N/A</definedName>
    <definedName name="ITEM7.5">#N/A</definedName>
    <definedName name="item700.1">#REF!</definedName>
    <definedName name="ITEM704">#N/A</definedName>
    <definedName name="item710.1">#REF!</definedName>
    <definedName name="item710.2">#REF!</definedName>
    <definedName name="ITEM720">#N/A</definedName>
    <definedName name="item730.1">#REF!</definedName>
    <definedName name="item730.2">#REF!</definedName>
    <definedName name="item730.2.4">#REF!</definedName>
    <definedName name="item9">[103]PREACTA!$F$152</definedName>
    <definedName name="ITEM900">#N/A</definedName>
    <definedName name="item900.2">#REF!</definedName>
    <definedName name="ITEMS" localSheetId="5">#REF!</definedName>
    <definedName name="ITEMS">[105]INDICE!$A$3:$F$400</definedName>
    <definedName name="Ítems" localSheetId="7">#REF!</definedName>
    <definedName name="Ítems">#REF!</definedName>
    <definedName name="ITEMS2">'[106]ITEMS(2)'!$A$13:$CE$777</definedName>
    <definedName name="ITEMS3">#N/A</definedName>
    <definedName name="ITEMSCP">#REF!</definedName>
    <definedName name="ITEMSRESUMEN">'[49]ITEMS RESUMIDOS'!$A$2:$D$34</definedName>
    <definedName name="ITEN320">#N/A</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 localSheetId="5">16%</definedName>
    <definedName name="IVA">#REF!</definedName>
    <definedName name="IvaSUtl">[25]PRESUPUESTO!#REF!</definedName>
    <definedName name="iyuiuyi" localSheetId="7" hidden="1">{"via1",#N/A,TRUE,"general";"via2",#N/A,TRUE,"general";"via3",#N/A,TRUE,"general"}</definedName>
    <definedName name="iyuiuyi" hidden="1">{"via1",#N/A,TRUE,"general";"via2",#N/A,TRUE,"general";"via3",#N/A,TRUE,"general"}</definedName>
    <definedName name="IZQ">#N/A</definedName>
    <definedName name="j" localSheetId="7" hidden="1">{"TAB1",#N/A,TRUE,"GENERAL";"TAB2",#N/A,TRUE,"GENERAL";"TAB3",#N/A,TRUE,"GENERAL";"TAB4",#N/A,TRUE,"GENERAL";"TAB5",#N/A,TRUE,"GENERAL"}</definedName>
    <definedName name="j" localSheetId="5">#N/A</definedName>
    <definedName name="j" hidden="1">{"TAB1",#N/A,TRUE,"GENERAL";"TAB2",#N/A,TRUE,"GENERAL";"TAB3",#N/A,TRUE,"GENERAL";"TAB4",#N/A,TRUE,"GENERAL";"TAB5",#N/A,TRUE,"GENERAL"}</definedName>
    <definedName name="JA">#REF!</definedName>
    <definedName name="jajAJHQWDHG">#N/A</definedName>
    <definedName name="jd" localSheetId="7"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 localSheetId="5">#N/A</definedName>
    <definedName name="jh">#REF!</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HSJHSJHDHD">#N/A</definedName>
    <definedName name="jHWQHWQHW">#N/A</definedName>
    <definedName name="jj" localSheetId="7" hidden="1">{"via1",#N/A,TRUE,"general";"via2",#N/A,TRUE,"general";"via3",#N/A,TRUE,"general"}</definedName>
    <definedName name="jj" localSheetId="5">#N/A</definedName>
    <definedName name="jj" hidden="1">{"via1",#N/A,TRUE,"general";"via2",#N/A,TRUE,"general";"via3",#N/A,TRUE,"general"}</definedName>
    <definedName name="JJAJAJAAJ">#N/A</definedName>
    <definedName name="JJAJAJJAAJAJA">#N/A</definedName>
    <definedName name="jjajjajajaj">#N/A</definedName>
    <definedName name="jjfq" localSheetId="7" hidden="1">{"via1",#N/A,TRUE,"general";"via2",#N/A,TRUE,"general";"via3",#N/A,TRUE,"general"}</definedName>
    <definedName name="jjfq" hidden="1">{"via1",#N/A,TRUE,"general";"via2",#N/A,TRUE,"general";"via3",#N/A,TRUE,"general"}</definedName>
    <definedName name="jjj">#N/A</definedName>
    <definedName name="jjjhjddfg" localSheetId="7" hidden="1">{"via1",#N/A,TRUE,"general";"via2",#N/A,TRUE,"general";"via3",#N/A,TRUE,"general"}</definedName>
    <definedName name="jjjhjddfg" hidden="1">{"via1",#N/A,TRUE,"general";"via2",#N/A,TRUE,"general";"via3",#N/A,TRUE,"general"}</definedName>
    <definedName name="JJJJ">[107]General!#REF!</definedName>
    <definedName name="JJJJAJAJAJAAJ">#N/A</definedName>
    <definedName name="jjjjj" hidden="1">#REF!</definedName>
    <definedName name="JJJJJANANANANAN">#N/A</definedName>
    <definedName name="JJJJJJAAAAAA">#N/A</definedName>
    <definedName name="JJJJJJDADADA">#N/A</definedName>
    <definedName name="jjjjjjjjjjjjjjjjyyyyyyyyyyyyyyyyyyffffffffff">#N/A</definedName>
    <definedName name="jjjjjjjjjjjjuuuuuuuuuuuuuuuuggggggggggggggg" hidden="1">#REF!</definedName>
    <definedName name="jjjjju" localSheetId="7" hidden="1">{"via1",#N/A,TRUE,"general";"via2",#N/A,TRUE,"general";"via3",#N/A,TRUE,"general"}</definedName>
    <definedName name="jjjjju" hidden="1">{"via1",#N/A,TRUE,"general";"via2",#N/A,TRUE,"general";"via3",#N/A,TRUE,"general"}</definedName>
    <definedName name="JJJJSSSSS">#N/A</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hidden="1">{"via1",#N/A,TRUE,"general";"via2",#N/A,TRUE,"general";"via3",#N/A,TRUE,"general"}</definedName>
    <definedName name="jk" localSheetId="5">#N/A</definedName>
    <definedName name="jk">#REF!</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hidden="1">{"TAB1",#N/A,TRUE,"GENERAL";"TAB2",#N/A,TRUE,"GENERAL";"TAB3",#N/A,TRUE,"GENERAL";"TAB4",#N/A,TRUE,"GENERAL";"TAB5",#N/A,TRUE,"GENERAL"}</definedName>
    <definedName name="JKSDFDFJK">#N/A</definedName>
    <definedName name="jn" localSheetId="5">#N/A</definedName>
    <definedName name="jn">#REF!</definedName>
    <definedName name="jñ" localSheetId="5">#N/A</definedName>
    <definedName name="jñ">#REF!</definedName>
    <definedName name="jo" localSheetId="5">#N/A</definedName>
    <definedName name="jo">#REF!</definedName>
    <definedName name="JOHNNY" localSheetId="7">FM!err</definedName>
    <definedName name="JOHNNY">[2]!err</definedName>
    <definedName name="JOSE">#N/A</definedName>
    <definedName name="JOSE1">#N/A</definedName>
    <definedName name="JRYJ" localSheetId="7" hidden="1">{"via1",#N/A,TRUE,"general";"via2",#N/A,TRUE,"general";"via3",#N/A,TRUE,"general"}</definedName>
    <definedName name="JRYJ" hidden="1">{"via1",#N/A,TRUE,"general";"via2",#N/A,TRUE,"general";"via3",#N/A,TRUE,"general"}</definedName>
    <definedName name="jt" localSheetId="5">#N/A</definedName>
    <definedName name="jt">#REF!</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i" localSheetId="5">#N/A</definedName>
    <definedName name="jui">#REF!</definedName>
    <definedName name="juj" localSheetId="7"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n" localSheetId="5">#N/A</definedName>
    <definedName name="jun">#REF!</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uy" localSheetId="5">#N/A</definedName>
    <definedName name="juy">#REF!</definedName>
    <definedName name="jvv">#REF!</definedName>
    <definedName name="jyjt7" localSheetId="7"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HGGH" localSheetId="7"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hidden="1">{"via1",#N/A,TRUE,"general";"via2",#N/A,TRUE,"general";"via3",#N/A,TRUE,"general"}</definedName>
    <definedName name="kio" localSheetId="5">#N/A</definedName>
    <definedName name="kio">#REF!</definedName>
    <definedName name="kip" localSheetId="5">#N/A</definedName>
    <definedName name="kip">#REF!</definedName>
    <definedName name="KJH" localSheetId="5">#N/A</definedName>
    <definedName name="KJH">#REF!</definedName>
    <definedName name="kjhkd" localSheetId="7"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nuiiiiiiiii">#N/A</definedName>
    <definedName name="kjtrkjr" localSheetId="7" hidden="1">{"via1",#N/A,TRUE,"general";"via2",#N/A,TRUE,"general";"via3",#N/A,TRUE,"general"}</definedName>
    <definedName name="kjtrkjr" hidden="1">{"via1",#N/A,TRUE,"general";"via2",#N/A,TRUE,"general";"via3",#N/A,TRUE,"general"}</definedName>
    <definedName name="KKK">[108]General!#REF!</definedName>
    <definedName name="KKKKAKKA">#N/A</definedName>
    <definedName name="kkkki" localSheetId="7" hidden="1">{"via1",#N/A,TRUE,"general";"via2",#N/A,TRUE,"general";"via3",#N/A,TRUE,"general"}</definedName>
    <definedName name="kkkki" hidden="1">{"via1",#N/A,TRUE,"general";"via2",#N/A,TRUE,"general";"via3",#N/A,TRUE,"general"}</definedName>
    <definedName name="kkkkk">#N/A</definedName>
    <definedName name="kkkkkkeeer">#N/A</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kkkkkkkkkkkkkkkaaaaaaaaaaaaa">#N/A</definedName>
    <definedName name="KKKKKTTTTTT">#N/A</definedName>
    <definedName name="kl" localSheetId="5">#N/A</definedName>
    <definedName name="kl">#REF!</definedName>
    <definedName name="klklk">#REF!</definedName>
    <definedName name="kñy" localSheetId="5">#N/A</definedName>
    <definedName name="kñy">#REF!</definedName>
    <definedName name="ko" localSheetId="5">#N/A</definedName>
    <definedName name="ko">[109]items!$C$4:$J$247</definedName>
    <definedName name="krtrk" localSheetId="7" hidden="1">{"via1",#N/A,TRUE,"general";"via2",#N/A,TRUE,"general";"via3",#N/A,TRUE,"general"}</definedName>
    <definedName name="krtrk" hidden="1">{"via1",#N/A,TRUE,"general";"via2",#N/A,TRUE,"general";"via3",#N/A,TRUE,"general"}</definedName>
    <definedName name="kuh" localSheetId="5">#N/A</definedName>
    <definedName name="kuh">#REF!</definedName>
    <definedName name="kuy" localSheetId="5">#N/A</definedName>
    <definedName name="kuy">#REF!</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 localSheetId="5">'[1]CRA.MODI'!#REF!</definedName>
    <definedName name="L">#REF!</definedName>
    <definedName name="L_L">#N/A</definedName>
    <definedName name="L_TUB">#REF!</definedName>
    <definedName name="La">[18]!absc</definedName>
    <definedName name="largovertedero" localSheetId="5">#REF!</definedName>
    <definedName name="largovertedero">#REF!</definedName>
    <definedName name="Last_Row">#N/A</definedName>
    <definedName name="LE">'[110]Listado de equipos'!$A$8:$A$39</definedName>
    <definedName name="Leo">#N/A</definedName>
    <definedName name="lia" localSheetId="7">#REF!</definedName>
    <definedName name="lia" localSheetId="5">#N/A</definedName>
    <definedName name="lia">#REF!</definedName>
    <definedName name="LICITACION" localSheetId="7">#REF!</definedName>
    <definedName name="LICITACION" localSheetId="5">#N/A</definedName>
    <definedName name="LICITACION">#REF!</definedName>
    <definedName name="lides">#N/A</definedName>
    <definedName name="LIMPIO">#REF!</definedName>
    <definedName name="LINA">[58]General!$N$12:$N$1485</definedName>
    <definedName name="linc1">[13]Dimensiones!$B$15</definedName>
    <definedName name="linc2">[13]Dimensiones!$B$19</definedName>
    <definedName name="linc3">[13]Dimensiones!$B$23</definedName>
    <definedName name="linc4">[13]Dimensiones!$B$27</definedName>
    <definedName name="linc5">[13]Dimensiones!$B$31</definedName>
    <definedName name="LINEA">[111]CONT_ADI!#REF!</definedName>
    <definedName name="List_cuadrillas" localSheetId="5">#REF!</definedName>
    <definedName name="List_cuadrillas">#REF!</definedName>
    <definedName name="listequi" localSheetId="7">#REF!</definedName>
    <definedName name="listequi">#REF!</definedName>
    <definedName name="listmat" localSheetId="7">#REF!</definedName>
    <definedName name="listmat">#REF!</definedName>
    <definedName name="liston" localSheetId="7">#REF!</definedName>
    <definedName name="liston">#REF!</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localSheetId="5">#N/A</definedName>
    <definedName name="ll">#REF!</definedName>
    <definedName name="LLANTAS">#REF!</definedName>
    <definedName name="LLJJJJAGGGAGGA">#N/A</definedName>
    <definedName name="lll" localSheetId="5">#N/A</definedName>
    <definedName name="lll">#REF!</definedName>
    <definedName name="LLLL" localSheetId="5">#N/A</definedName>
    <definedName name="LLLL">[107]General!#REF!</definedName>
    <definedName name="LLLLL">#N/A</definedName>
    <definedName name="lllllh" localSheetId="7"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M">'[110]Listado de materiales'!$A$5:$A$57</definedName>
    <definedName name="LÑP" localSheetId="7">#REF!</definedName>
    <definedName name="LÑP" localSheetId="5">#N/A</definedName>
    <definedName name="LÑP">#REF!</definedName>
    <definedName name="lo" localSheetId="7">#REF!</definedName>
    <definedName name="lo">#REF!</definedName>
    <definedName name="Loan_Amount" localSheetId="7">#REF!</definedName>
    <definedName name="Loan_Amount">#REF!</definedName>
    <definedName name="Loan_Start">#REF!</definedName>
    <definedName name="Loan_Years">#REF!</definedName>
    <definedName name="loc">[112]INDICE!#REF!</definedName>
    <definedName name="LOCA" localSheetId="5">#N/A</definedName>
    <definedName name="LOCA">[44]!absc</definedName>
    <definedName name="LOCA1" localSheetId="5">#N/A</definedName>
    <definedName name="LOCA1">[44]!absc</definedName>
    <definedName name="LOCA2">[113]!absc</definedName>
    <definedName name="LOCALIZACION" localSheetId="7">#REF!</definedName>
    <definedName name="LOCALIZACION" localSheetId="5">#N/A</definedName>
    <definedName name="LOCALIZACION">#REF!</definedName>
    <definedName name="LOCALIZACION_Y_REPLANTEO" localSheetId="7">#REF!</definedName>
    <definedName name="LOCALIZACION_Y_REPLANTEO">#REF!</definedName>
    <definedName name="LOCALIZACIÓN_Y_REPLANTEO._ESTRUCTURAS" localSheetId="7">[114]INDICE!#REF!</definedName>
    <definedName name="LOCALIZACIÓN_Y_REPLANTEO._ESTRUCTURAS">[114]INDICE!#REF!</definedName>
    <definedName name="LOGO" localSheetId="7">FM!err</definedName>
    <definedName name="LOGO">[2]!err</definedName>
    <definedName name="LOI" localSheetId="7">#REF!</definedName>
    <definedName name="LOI" localSheetId="5">#N/A</definedName>
    <definedName name="LOI">#REF!</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desarenador" localSheetId="5">#REF!</definedName>
    <definedName name="longituddesarenador">#REF!</definedName>
    <definedName name="LongitudTubo">#N/A</definedName>
    <definedName name="LOPE">#REF!</definedName>
    <definedName name="lplpl" localSheetId="7" hidden="1">{"via1",#N/A,TRUE,"general";"via2",#N/A,TRUE,"general";"via3",#N/A,TRUE,"general"}</definedName>
    <definedName name="lplpl" hidden="1">{"via1",#N/A,TRUE,"general";"via2",#N/A,TRUE,"general";"via3",#N/A,TRUE,"general"}</definedName>
    <definedName name="lsttros">#REF!</definedName>
    <definedName name="LT">'[110]Listado de transportes'!$A$6:$A$10</definedName>
    <definedName name="lucy" localSheetId="7" hidden="1">{"TAB1",#N/A,TRUE,"GENERAL";"TAB2",#N/A,TRUE,"GENERAL";"TAB3",#N/A,TRUE,"GENERAL";"TAB4",#N/A,TRUE,"GENERAL";"TAB5",#N/A,TRUE,"GENERAL"}</definedName>
    <definedName name="lucy" hidden="1">{"TAB1",#N/A,TRUE,"GENERAL";"TAB2",#N/A,TRUE,"GENERAL";"TAB3",#N/A,TRUE,"GENERAL";"TAB4",#N/A,TRUE,"GENERAL";"TAB5",#N/A,TRUE,"GENERAL"}</definedName>
    <definedName name="lun">'[40]Res-Accide-10'!#REF!</definedName>
    <definedName name="LUNA">[20]General!#REF!</definedName>
    <definedName name="m">#REF!</definedName>
    <definedName name="MA">'[40]Res-Accide-10'!#REF!</definedName>
    <definedName name="mac">#REF!</definedName>
    <definedName name="maestro">#REF!</definedName>
    <definedName name="mafdsf" localSheetId="7" hidden="1">{"via1",#N/A,TRUE,"general";"via2",#N/A,TRUE,"general";"via3",#N/A,TRUE,"general"}</definedName>
    <definedName name="mafdsf" hidden="1">{"via1",#N/A,TRUE,"general";"via2",#N/A,TRUE,"general";"via3",#N/A,TRUE,"general"}</definedName>
    <definedName name="MAL">'[115]Estado Resumen'!#REF!&lt;2.5</definedName>
    <definedName name="MALO" localSheetId="5">#N/A</definedName>
    <definedName name="MALO">'[116]ESTADO VÍA-CRIT.TECNICO'!#REF!&lt;2.5</definedName>
    <definedName name="MANO">#REF!</definedName>
    <definedName name="MANOBRA" localSheetId="5">#REF!</definedName>
    <definedName name="MANOBRA">#REF!</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hidden="1">{"via1",#N/A,TRUE,"general";"via2",#N/A,TRUE,"general";"via3",#N/A,TRUE,"general"}</definedName>
    <definedName name="MAP">#N/A</definedName>
    <definedName name="MAQUINAR" localSheetId="5">[63]Insum!$A$68:$H$98</definedName>
    <definedName name="MAQUINAR">[64]Insum!$A$68:$H$98</definedName>
    <definedName name="Maquinaria" localSheetId="5">[117]Insum!$A$76:$E$99</definedName>
    <definedName name="Maquinaria">#N/A</definedName>
    <definedName name="MAQUINARIATOTAL">[49]MAQUINARIA!$A$2:$L$18</definedName>
    <definedName name="mar">'[40]Res-Accide-10'!#REF!</definedName>
    <definedName name="MARAVILLA" localSheetId="7" hidden="1">{"PRES REHAB ARM-PER POR ITEMS  KM A KM",#N/A,TRUE,"Rehabilitacion Arm-Per"}</definedName>
    <definedName name="MARAVILLA" hidden="1">{"PRES REHAB ARM-PER POR ITEMS  KM A KM",#N/A,TRUE,"Rehabilitacion Arm-Per"}</definedName>
    <definedName name="marcela">[118]General!#REF!</definedName>
    <definedName name="MARIA" localSheetId="5">#N/A</definedName>
    <definedName name="maria">[118]General!#REF!</definedName>
    <definedName name="MARILUZ">[77]General!#REF!</definedName>
    <definedName name="MARINAS">[119]General!#REF!</definedName>
    <definedName name="martillo" localSheetId="7">#REF!</definedName>
    <definedName name="martillo">#REF!</definedName>
    <definedName name="MARY">[118]General!#REF!</definedName>
    <definedName name="MARYLUZ" localSheetId="7" hidden="1">{"PRES REHAB ARM-PER POR ITEMS  KM A KM",#N/A,TRUE,"Rehabilitacion Arm-Per"}</definedName>
    <definedName name="MARYLUZ" hidden="1">{"PRES REHAB ARM-PER POR ITEMS  KM A KM",#N/A,TRUE,"Rehabilitacion Arm-Per"}</definedName>
    <definedName name="marzito">[120]General!#REF!</definedName>
    <definedName name="MARZO">[20]General!#REF!</definedName>
    <definedName name="masor" localSheetId="7" hidden="1">{"via1",#N/A,TRUE,"general";"via2",#N/A,TRUE,"general";"via3",#N/A,TRUE,"general"}</definedName>
    <definedName name="masor" hidden="1">{"via1",#N/A,TRUE,"general";"via2",#N/A,TRUE,"general";"via3",#N/A,TRUE,"general"}</definedName>
    <definedName name="MAT" localSheetId="5">#N/A</definedName>
    <definedName name="MAT">#REF!</definedName>
    <definedName name="MATE" localSheetId="5">#REF!</definedName>
    <definedName name="mate">[79]MATERIALES!$1:$1048576</definedName>
    <definedName name="MATER">[78]MATERIAL!$B$3:$B$580</definedName>
    <definedName name="MATERIAL" localSheetId="7">#REF!</definedName>
    <definedName name="MATERIAL" localSheetId="5">#REF!</definedName>
    <definedName name="MATERIAL">#REF!</definedName>
    <definedName name="MATERIALES" localSheetId="5">[78]MATERIAL!$B$2:$D$580</definedName>
    <definedName name="materiales">[121]materiales!$A$7:$A$1317</definedName>
    <definedName name="materiales1">[122]Mat!$A$11:$G$569</definedName>
    <definedName name="matriz" localSheetId="7">#REF!,#REF!</definedName>
    <definedName name="matriz">#REF!,#REF!</definedName>
    <definedName name="MATRIZRICS">'[123]RICS NUEVA HOJA DIARIA'!$A$1:$AB$42</definedName>
    <definedName name="MAX">[124]INDICE!$1:$1048576</definedName>
    <definedName name="maxcosto">[42]ctb!$D$1</definedName>
    <definedName name="MAYO">[20]General!#REF!</definedName>
    <definedName name="Mcotas" localSheetId="5">#REF!</definedName>
    <definedName name="Mcotas">#REF!</definedName>
    <definedName name="mdd" localSheetId="7" hidden="1">{"via1",#N/A,TRUE,"general";"via2",#N/A,TRUE,"general";"via3",#N/A,TRUE,"general"}</definedName>
    <definedName name="mdd" hidden="1">{"via1",#N/A,TRUE,"general";"via2",#N/A,TRUE,"general";"via3",#N/A,TRUE,"general"}</definedName>
    <definedName name="MEDARDO">[118]General!#REF!</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M">#REF!</definedName>
    <definedName name="MES">#REF!</definedName>
    <definedName name="MESES">#REF!</definedName>
    <definedName name="mf" localSheetId="5">#N/A</definedName>
    <definedName name="mf">#REF!</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hidden="1">{"via1",#N/A,TRUE,"general";"via2",#N/A,TRUE,"general";"via3",#N/A,TRUE,"general"}</definedName>
    <definedName name="mhg" localSheetId="5">#N/A</definedName>
    <definedName name="mhg">#REF!</definedName>
    <definedName name="mht" localSheetId="5">#N/A</definedName>
    <definedName name="mht">#REF!</definedName>
    <definedName name="mhy" localSheetId="5">#N/A</definedName>
    <definedName name="mhy">#REF!</definedName>
    <definedName name="MIO">[125]INDICE!$1:$1048576</definedName>
    <definedName name="MiT" localSheetId="5">#REF!</definedName>
    <definedName name="MiT">#REF!</definedName>
    <definedName name="MiV" localSheetId="5">#REF!</definedName>
    <definedName name="MiV">#REF!</definedName>
    <definedName name="mjmj" localSheetId="7"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ju" localSheetId="5">#N/A</definedName>
    <definedName name="mju">#REF!</definedName>
    <definedName name="mkljlk">#REF!</definedName>
    <definedName name="mku" localSheetId="5">#N/A</definedName>
    <definedName name="mku">#REF!</definedName>
    <definedName name="mm" localSheetId="5">#N/A</definedName>
    <definedName name="mm">#REF!</definedName>
    <definedName name="MmIL" localSheetId="5">#REF!</definedName>
    <definedName name="MmIL">#REF!</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5">#N/A</definedName>
    <definedName name="mmm" hidden="1">{"TAB1",#N/A,TRUE,"GENERAL";"TAB2",#N/A,TRUE,"GENERAL";"TAB3",#N/A,TRUE,"GENERAL";"TAB4",#N/A,TRUE,"GENERAL";"TAB5",#N/A,TRUE,"GENERAL"}</definedName>
    <definedName name="mmmh" localSheetId="7"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 localSheetId="5">[96]MATERIALES!$A$10:$A$12</definedName>
    <definedName name="MO">'[110]Calculo de Cuadrillas'!$A$4:$A$10</definedName>
    <definedName name="MODIF">[42]dts!$B$20</definedName>
    <definedName name="MONTAJE">#N/A</definedName>
    <definedName name="MOTO" localSheetId="7">#REF!</definedName>
    <definedName name="MOTO">#REF!</definedName>
    <definedName name="MOTOBOMBA" localSheetId="7">#REF!</definedName>
    <definedName name="MOTOBOMBA">#REF!</definedName>
    <definedName name="Motoniv" localSheetId="7">#REF!</definedName>
    <definedName name="Motoniv">#REF!</definedName>
    <definedName name="motosierra">#REF!</definedName>
    <definedName name="mpdirint">[5]Datos!$B$18</definedName>
    <definedName name="mprelecon">[5]Datos!$B$15</definedName>
    <definedName name="mr" localSheetId="5">#N/A</definedName>
    <definedName name="mr">#REF!</definedName>
    <definedName name="Mtotalizado" localSheetId="5">#REF!</definedName>
    <definedName name="Mtotalizado">#REF!</definedName>
    <definedName name="Muro" localSheetId="5">#REF!</definedName>
    <definedName name="Muro">#REF!</definedName>
    <definedName name="muro." localSheetId="5">#REF!</definedName>
    <definedName name="muro.">#REF!</definedName>
    <definedName name="MUROTRE" localSheetId="5">#REF!</definedName>
    <definedName name="MUROTRE">#REF!</definedName>
    <definedName name="MUROTRES" localSheetId="5">#REF!</definedName>
    <definedName name="MUROTRES">#REF!</definedName>
    <definedName name="MUROTRES." localSheetId="5">#REF!</definedName>
    <definedName name="MUROTRES.">#REF!</definedName>
    <definedName name="n" localSheetId="7" hidden="1">{"via1",#N/A,TRUE,"general";"via2",#N/A,TRUE,"general";"via3",#N/A,TRUE,"general"}</definedName>
    <definedName name="N" localSheetId="5">#N/A</definedName>
    <definedName name="n" hidden="1">{"via1",#N/A,TRUE,"general";"via2",#N/A,TRUE,"general";"via3",#N/A,TRUE,"general"}</definedName>
    <definedName name="nb" localSheetId="5">#N/A</definedName>
    <definedName name="nb">#REF!</definedName>
    <definedName name="nbv" localSheetId="5">#N/A</definedName>
    <definedName name="nbv">#REF!</definedName>
    <definedName name="nbvnv" localSheetId="7"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hidden="1">{"via1",#N/A,TRUE,"general";"via2",#N/A,TRUE,"general";"via3",#N/A,TRUE,"general"}</definedName>
    <definedName name="nfghfgh">#N/A</definedName>
    <definedName name="nfgn" localSheetId="7"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hidden="1">{"via1",#N/A,TRUE,"general";"via2",#N/A,TRUE,"general";"via3",#N/A,TRUE,"general"}</definedName>
    <definedName name="NHG" localSheetId="5">#N/A</definedName>
    <definedName name="NHG">#REF!</definedName>
    <definedName name="NHHUUGGFSESESR">#N/A</definedName>
    <definedName name="nhn" localSheetId="7"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hidden="1">{"via1",#N/A,TRUE,"general";"via2",#N/A,TRUE,"general";"via3",#N/A,TRUE,"general"}</definedName>
    <definedName name="NHWHWHDW">#N/A</definedName>
    <definedName name="NJH" localSheetId="5">#N/A</definedName>
    <definedName name="NJH">#REF!</definedName>
    <definedName name="nm" localSheetId="5">#N/A</definedName>
    <definedName name="NM">#REF!</definedName>
    <definedName name="nmmmm" localSheetId="7"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5">#N/A</definedName>
    <definedName name="NNN">[4]!absc</definedName>
    <definedName name="nnnhd" localSheetId="7" hidden="1">{"via1",#N/A,TRUE,"general";"via2",#N/A,TRUE,"general";"via3",#N/A,TRUE,"general"}</definedName>
    <definedName name="nnnhd" hidden="1">{"via1",#N/A,TRUE,"general";"via2",#N/A,TRUE,"general";"via3",#N/A,TRUE,"general"}</definedName>
    <definedName name="NNNN">[4]!absc</definedName>
    <definedName name="nnnnn" localSheetId="7"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hidden="1">{"via1",#N/A,TRUE,"general";"via2",#N/A,TRUE,"general";"via3",#N/A,TRUE,"general"}</definedName>
    <definedName name="NO" localSheetId="7">FM!err</definedName>
    <definedName name="NO">[2]!err</definedName>
    <definedName name="No._tanques">[13]Dimensiones!$D$36</definedName>
    <definedName name="NOMBRE" localSheetId="5">#N/A</definedName>
    <definedName name="NOMBRE">#REF!</definedName>
    <definedName name="NOVIEMBRE">MATCH(0.01,[9]!End_Bal,-1)+1</definedName>
    <definedName name="nr" localSheetId="5">#N/A</definedName>
    <definedName name="nr">#REF!</definedName>
    <definedName name="NroCODIGO">#REF!</definedName>
    <definedName name="NroDOCUMENTO">#REF!</definedName>
    <definedName name="NSEM">[42]dts!$B$16</definedName>
    <definedName name="nt" localSheetId="5">#N/A</definedName>
    <definedName name="nt">#REF!</definedName>
    <definedName name="NUEVO">#REF!</definedName>
    <definedName name="Num_Pmt_Per_Year">#REF!</definedName>
    <definedName name="Number_of_Payments" localSheetId="7">MATCH(0.01,FM!End_Bal,-1)+1</definedName>
    <definedName name="Number_of_Payments">MATCH(0.01,End_Bal,-1)+1</definedName>
    <definedName name="NUMCOMPONENTE">[126]BASICAS!$A$1:$C$8</definedName>
    <definedName name="NUMERO" localSheetId="5">#REF!</definedName>
    <definedName name="NUMERO">#REF!</definedName>
    <definedName name="nxn" localSheetId="7" hidden="1">{"via1",#N/A,TRUE,"general";"via2",#N/A,TRUE,"general";"via3",#N/A,TRUE,"general"}</definedName>
    <definedName name="nxn" hidden="1">{"via1",#N/A,TRUE,"general";"via2",#N/A,TRUE,"general";"via3",#N/A,TRUE,"general"}</definedName>
    <definedName name="ñ">#REF!</definedName>
    <definedName name="ñl" localSheetId="5">#N/A</definedName>
    <definedName name="ñl">#REF!</definedName>
    <definedName name="ÑÑ" localSheetId="5">#N/A</definedName>
    <definedName name="ññ">#REF!</definedName>
    <definedName name="ÑÑÑ">#REF!</definedName>
    <definedName name="ÑÑÑOOOOOOOO">#N/A</definedName>
    <definedName name="ñok" localSheetId="5">#N/A</definedName>
    <definedName name="ñok">#REF!</definedName>
    <definedName name="ñp" localSheetId="5">#N/A</definedName>
    <definedName name="ñp">#REF!</definedName>
    <definedName name="ñpñpñ" localSheetId="7" hidden="1">{"via1",#N/A,TRUE,"general";"via2",#N/A,TRUE,"general";"via3",#N/A,TRUE,"general"}</definedName>
    <definedName name="ñpñpñ" hidden="1">{"via1",#N/A,TRUE,"general";"via2",#N/A,TRUE,"general";"via3",#N/A,TRUE,"general"}</definedName>
    <definedName name="ñpo" localSheetId="5">#N/A</definedName>
    <definedName name="ñpo">#REF!</definedName>
    <definedName name="o" localSheetId="5">[41]Planilla!$C$60</definedName>
    <definedName name="O">#REF!</definedName>
    <definedName name="º1">#REF!</definedName>
    <definedName name="o9o9" localSheetId="7" hidden="1">{"via1",#N/A,TRUE,"general";"via2",#N/A,TRUE,"general";"via3",#N/A,TRUE,"general"}</definedName>
    <definedName name="o9o9" hidden="1">{"via1",#N/A,TRUE,"general";"via2",#N/A,TRUE,"general";"via3",#N/A,TRUE,"general"}</definedName>
    <definedName name="obj">[5]Datos!$B$4</definedName>
    <definedName name="OBJETO" localSheetId="5">[42]dts!$B$2</definedName>
    <definedName name="OBJETO">#REF!</definedName>
    <definedName name="Obra" localSheetId="5">#REF!</definedName>
    <definedName name="Obra">#REF!</definedName>
    <definedName name="obrero">#REF!</definedName>
    <definedName name="OBSERV">#REF!</definedName>
    <definedName name="OBSERVACIONES">#REF!</definedName>
    <definedName name="Of">#REF!</definedName>
    <definedName name="oficial">#REF!</definedName>
    <definedName name="ofyaydnt">'[127]mano de obra'!$E$30</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hidden="1">{"via1",#N/A,TRUE,"general";"via2",#N/A,TRUE,"general";"via3",#N/A,TRUE,"general"}</definedName>
    <definedName name="OK">#N/A</definedName>
    <definedName name="OMAR">#N/A</definedName>
    <definedName name="OO" localSheetId="5">#N/A</definedName>
    <definedName name="oo">#REF!</definedName>
    <definedName name="OOO" localSheetId="5">#N/A</definedName>
    <definedName name="ooo">#REF!</definedName>
    <definedName name="oooiiiiiiiiiiiiiyyyyyyyyyyyyyy">#N/A</definedName>
    <definedName name="OOOOALLALLAIIIIA">#N/A</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OAAALALAKKA">#N/A</definedName>
    <definedName name="OOOOOOAKAKKAKAKA">#N/A</definedName>
    <definedName name="oooooookkkkkkkkkkkkkuuuuuuuuuuuuuuuyyyyyyyyyyyyy">#N/A</definedName>
    <definedName name="ooooooooooooooo">#N/A</definedName>
    <definedName name="ooooooooooooouuuuuuuuuuuu">#N/A</definedName>
    <definedName name="oooos" localSheetId="7" hidden="1">{"via1",#N/A,TRUE,"general";"via2",#N/A,TRUE,"general";"via3",#N/A,TRUE,"general"}</definedName>
    <definedName name="oooos" hidden="1">{"via1",#N/A,TRUE,"general";"via2",#N/A,TRUE,"general";"via3",#N/A,TRUE,"general"}</definedName>
    <definedName name="ooouuuygfrdefrg658">#N/A</definedName>
    <definedName name="op">[41]Planilla!$D$60</definedName>
    <definedName name="operador">#REF!</definedName>
    <definedName name="OPERADORES">#REF!</definedName>
    <definedName name="os" localSheetId="5">#N/A</definedName>
    <definedName name="os">#REF!</definedName>
    <definedName name="OSCAR">#REF!</definedName>
    <definedName name="OTR">[128]Otros!#REF!</definedName>
    <definedName name="OTRO">[79]OTROS!$1:$1048576</definedName>
    <definedName name="otros">[121]otros!$A$6:$A$1235</definedName>
    <definedName name="p" localSheetId="7">#REF!</definedName>
    <definedName name="p" localSheetId="5">#N/A</definedName>
    <definedName name="p">#REF!</definedName>
    <definedName name="P_1">#N/A</definedName>
    <definedName name="P_2">#N/A</definedName>
    <definedName name="p0p0" localSheetId="7" hidden="1">{"via1",#N/A,TRUE,"general";"via2",#N/A,TRUE,"general";"via3",#N/A,TRUE,"general"}</definedName>
    <definedName name="p0p0" hidden="1">{"via1",#N/A,TRUE,"general";"via2",#N/A,TRUE,"general";"via3",#N/A,TRUE,"general"}</definedName>
    <definedName name="Page">#N/A</definedName>
    <definedName name="PAJARITA">#REF!</definedName>
    <definedName name="PARAMETROS">#N/A</definedName>
    <definedName name="PASO" hidden="1">{#N/A,#N/A,TRUE,"INGENIERIA";#N/A,#N/A,TRUE,"COMPRAS";#N/A,#N/A,TRUE,"DIRECCION";#N/A,#N/A,TRUE,"RESUMEN"}</definedName>
    <definedName name="PASS" hidden="1">{#N/A,#N/A,TRUE,"INGENIERIA";#N/A,#N/A,TRUE,"COMPRAS";#N/A,#N/A,TRUE,"DIRECCION";#N/A,#N/A,TRUE,"RESUMEN"}</definedName>
    <definedName name="Pav">#N/A</definedName>
    <definedName name="PAVA" localSheetId="5">#REF!</definedName>
    <definedName name="PAVA">#REF!</definedName>
    <definedName name="Pay_Date">#REF!</definedName>
    <definedName name="Pay_Num">#REF!</definedName>
    <definedName name="Payment_Date" localSheetId="7">DATE(YEAR(Loan_Start),MONTH(Loan_Start)+Payment_Number,DAY(Loan_Start))</definedName>
    <definedName name="Payment_Date">DATE(YEAR(Loan_Start),MONTH(Loan_Start)+Payment_Number,DAY(Loan_Start))</definedName>
    <definedName name="Payment_Needed">"Pago necesario"</definedName>
    <definedName name="PAZ" localSheetId="7">#REF!</definedName>
    <definedName name="PAZ">#REF!</definedName>
    <definedName name="pc" localSheetId="7">#REF!</definedName>
    <definedName name="pc">#REF!</definedName>
    <definedName name="PEPE" localSheetId="7">FM!err</definedName>
    <definedName name="PEPE">[2]!err</definedName>
    <definedName name="PER_PAV">#REF!</definedName>
    <definedName name="PERA">#N/A</definedName>
    <definedName name="PERALTA">#N/A</definedName>
    <definedName name="PERFIL_DEL_TRAMO">#N/A</definedName>
    <definedName name="PERIODO">[129]CUMPLIMIENTO!$M$5</definedName>
    <definedName name="PERRD" localSheetId="7">#REF!</definedName>
    <definedName name="PERRD">#REF!</definedName>
    <definedName name="PERRITO">[20]General!#REF!</definedName>
    <definedName name="PERT">'[49]MANO DE OBRA'!$G$8:$G$20</definedName>
    <definedName name="pi">#REF!</definedName>
    <definedName name="piedram">#REF!</definedName>
    <definedName name="PILOTE">#REF!</definedName>
    <definedName name="pk">#REF!</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N">'[49]ITEMS RESUMIDOS'!$A$2:$D$34</definedName>
    <definedName name="PLANEACION">[49]MAQUINARIA!$A$2:$A$18</definedName>
    <definedName name="Plazo">[37]BASES!$E$27</definedName>
    <definedName name="PlazoAIU">#REF!</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ntll">[127]mater!$D$56</definedName>
    <definedName name="pñ" localSheetId="5">#N/A</definedName>
    <definedName name="pñ">#REF!</definedName>
    <definedName name="po" localSheetId="5">#N/A</definedName>
    <definedName name="po">#REF!</definedName>
    <definedName name="POCETAS">#REF!</definedName>
    <definedName name="poi" localSheetId="5">#N/A</definedName>
    <definedName name="poi">#REF!</definedName>
    <definedName name="POIL">#REF!</definedName>
    <definedName name="POIUP" localSheetId="7" hidden="1">{"via1",#N/A,TRUE,"general";"via2",#N/A,TRUE,"general";"via3",#N/A,TRUE,"general"}</definedName>
    <definedName name="POIUP" hidden="1">{"via1",#N/A,TRUE,"general";"via2",#N/A,TRUE,"general";"via3",#N/A,TRUE,"general"}</definedName>
    <definedName name="POO" localSheetId="5">#N/A</definedName>
    <definedName name="POO">#REF!</definedName>
    <definedName name="popop" localSheetId="7"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#REF!</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[38]BASES!$E$26</definedName>
    <definedName name="pouig" localSheetId="7"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 localSheetId="5">#N/A</definedName>
    <definedName name="pp">#REF!</definedName>
    <definedName name="ppp">#REF!</definedName>
    <definedName name="PPPP">#N/A</definedName>
    <definedName name="ppppp" localSheetId="7">IF(________________y7,[2]!Header_Row+iiiii,[2]!Header_Row)</definedName>
    <definedName name="ppppp">IF(________________y7,[2]!Header_Row+iiiii,[2]!Header_Row)</definedName>
    <definedName name="ppppp9" localSheetId="7"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qroj" localSheetId="7" hidden="1">{"via1",#N/A,TRUE,"general";"via2",#N/A,TRUE,"general";"via3",#N/A,TRUE,"general"}</definedName>
    <definedName name="pqroj" hidden="1">{"via1",#N/A,TRUE,"general";"via2",#N/A,TRUE,"general";"via3",#N/A,TRUE,"general"}</definedName>
    <definedName name="PRE" localSheetId="5">#N/A</definedName>
    <definedName name="PRE">#REF!</definedName>
    <definedName name="PRECIO" localSheetId="5">[102]PRECIOS!$A$5:$M$191</definedName>
    <definedName name="PRECIO">[130]PRECIOS!$A$5:$M$161</definedName>
    <definedName name="precios" localSheetId="7">#REF!</definedName>
    <definedName name="PRECIOS" localSheetId="5">#N/A</definedName>
    <definedName name="precios">#REF!</definedName>
    <definedName name="PreciosMP">'[131]PRECIOS ACTUALIZADOS FERRASA'!$A$2:$D$1316</definedName>
    <definedName name="PREST" localSheetId="7">#REF!</definedName>
    <definedName name="PREST">#REF!</definedName>
    <definedName name="PRESTACIONES">[112]Otros!$D$5</definedName>
    <definedName name="presupuest">#REF!</definedName>
    <definedName name="PRESUPUESTO" localSheetId="7">#REF!</definedName>
    <definedName name="PRESUPUESTO" localSheetId="5">#REF!</definedName>
    <definedName name="PRESUPUESTO">#REF!</definedName>
    <definedName name="presupuestocementerio">#REF!</definedName>
    <definedName name="presupuestopavimento">#REF!</definedName>
    <definedName name="PREUGA" localSheetId="5">#REF!</definedName>
    <definedName name="PREUGA">#REF!</definedName>
    <definedName name="PRIMER" localSheetId="7" hidden="1">{"via1",#N/A,TRUE,"general";"via2",#N/A,TRUE,"general";"via3",#N/A,TRUE,"general"}</definedName>
    <definedName name="PRIMER" hidden="1">{"via1",#N/A,TRUE,"general";"via2",#N/A,TRUE,"general";"via3",#N/A,TRUE,"general"}</definedName>
    <definedName name="PRIMERO">#REF!</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 localSheetId="5">#REF!</definedName>
    <definedName name="PRINT_AREA">#N/A</definedName>
    <definedName name="PRINT_AREA_MI" localSheetId="5">#REF!</definedName>
    <definedName name="Print_Area_MI">#REF!</definedName>
    <definedName name="Print_Area_Reset" localSheetId="7">OFFSET(Full_Print,0,0,Last_Row)</definedName>
    <definedName name="Print_Area_Reset">OFFSET(Full_Print,0,0,Last_Row)</definedName>
    <definedName name="PRINT_TITLES">#N/A</definedName>
    <definedName name="PRINT_TITLES_MI">#N/A</definedName>
    <definedName name="PROCESO" localSheetId="7">#REF!</definedName>
    <definedName name="PROCESO">#REF!</definedName>
    <definedName name="PRODUCTO">#REF!</definedName>
    <definedName name="PrOfic">[37]BASES!$B$31</definedName>
    <definedName name="PROG" hidden="1">#REF!</definedName>
    <definedName name="PROGRAMA">'[49]ITEMS RESUMIDOS'!$A$2:$A$34</definedName>
    <definedName name="programainv" localSheetId="7">FM!err</definedName>
    <definedName name="programainv">[2]!err</definedName>
    <definedName name="Proponente" localSheetId="7">#REF!</definedName>
    <definedName name="Proponente" localSheetId="5">#REF!</definedName>
    <definedName name="Proponente">#REF!</definedName>
    <definedName name="PROPUESTA2" localSheetId="7">#REF!</definedName>
    <definedName name="PROPUESTA2">#REF!</definedName>
    <definedName name="PROYECTO__OBRAS_VARIAS_EN_LA_ESCUELA_CONTRAINCENDIO">#N/A</definedName>
    <definedName name="prueba" localSheetId="5">#REF!</definedName>
    <definedName name="PRUEBA">[132]!absc</definedName>
    <definedName name="prueba1">[133]!absc</definedName>
    <definedName name="PRUEBA2" localSheetId="7">#REF!</definedName>
    <definedName name="PRUEBA2" localSheetId="5">#N/A</definedName>
    <definedName name="PRUEBA2">#REF!</definedName>
    <definedName name="PRUEBAS">#N/A</definedName>
    <definedName name="ptmtlcbñ">[127]mater!$I$175</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ertas" localSheetId="5">#REF!</definedName>
    <definedName name="puertas">#REF!</definedName>
    <definedName name="puntilla">#REF!</definedName>
    <definedName name="PVCdren4">#REF!</definedName>
    <definedName name="PVCmang3">#REF!</definedName>
    <definedName name="q" localSheetId="7" hidden="1">{"via1",#N/A,TRUE,"general";"via2",#N/A,TRUE,"general";"via3",#N/A,TRUE,"general"}</definedName>
    <definedName name="Q" localSheetId="5">#REF!</definedName>
    <definedName name="q"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#REF!</definedName>
    <definedName name="QE">[80]TARIF2002!#REF!</definedName>
    <definedName name="QE_TE">[80]TARIF2002!#REF!</definedName>
    <definedName name="qedcd" localSheetId="7"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hidden="1">{"via1",#N/A,TRUE,"general";"via2",#N/A,TRUE,"general";"via3",#N/A,TRUE,"general"}</definedName>
    <definedName name="QI">[80]TARIF2002!#REF!</definedName>
    <definedName name="QI_TI">[80]TARIF2002!#REF!</definedName>
    <definedName name="QMAX">[74]CALCULOS!$A$3</definedName>
    <definedName name="qmaxdesarenador" localSheetId="5">#REF!</definedName>
    <definedName name="qmaxdesarenador">#REF!</definedName>
    <definedName name="Qmed" localSheetId="5">#REF!</definedName>
    <definedName name="Qmed">#REF!</definedName>
    <definedName name="QMIN" localSheetId="5">#REF!</definedName>
    <definedName name="QMIN">#REF!</definedName>
    <definedName name="qmindesarenador" localSheetId="5">#REF!</definedName>
    <definedName name="qmindesarenador">#REF!</definedName>
    <definedName name="QN">[80]TARIF2002!#REF!</definedName>
    <definedName name="QN_QI">[80]TARIF2002!#REF!</definedName>
    <definedName name="QNS">[134]TARIF2002!#REF!</definedName>
    <definedName name="QQ" localSheetId="7">#REF!</definedName>
    <definedName name="QQ" localSheetId="5">[135]glvc!#REF!</definedName>
    <definedName name="QQ">#REF!</definedName>
    <definedName name="QQQ" localSheetId="7">DATE(YEAR(Loan_Start),MONTH(Loan_Start)+Payment_Number,DAY(Loan_Start))</definedName>
    <definedName name="qqq" localSheetId="5">#N/A</definedName>
    <definedName name="QQQ">DATE(YEAR(Loan_Start),MONTH(Loan_Start)+Payment_Number,DAY(Loan_Start))</definedName>
    <definedName name="qqqq" localSheetId="7">Scheduled_Payment+Extra_Payment</definedName>
    <definedName name="qqqq">Scheduled_Payment+Extra_Payment</definedName>
    <definedName name="qqqqq" localSheetId="7">#REF!</definedName>
    <definedName name="qqqqq">#REF!</definedName>
    <definedName name="QQQQQQQQQQQQQQ">#N/A</definedName>
    <definedName name="qqqqqw" localSheetId="7"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localSheetId="5">#N/A</definedName>
    <definedName name="qw"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 hidden="1">'[6]ETAPA 50 SMMLV'!#REF!</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RTY" localSheetId="7">FM!err</definedName>
    <definedName name="QWERTY">[2]!err</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adianes" localSheetId="5">#REF!</definedName>
    <definedName name="radianes">#REF!</definedName>
    <definedName name="radios">[10]Hoja2!#REF!</definedName>
    <definedName name="rana" localSheetId="7">#REF!</definedName>
    <definedName name="rana">#REF!</definedName>
    <definedName name="rds" localSheetId="7">#REF!</definedName>
    <definedName name="rds" localSheetId="5">#N/A</definedName>
    <definedName name="rds">#REF!</definedName>
    <definedName name="RE">#N/A</definedName>
    <definedName name="recebo" localSheetId="7">#REF!</definedName>
    <definedName name="recebo">#REF!</definedName>
    <definedName name="RECICLA">[136]EQUIPO!$D$14</definedName>
    <definedName name="RECURSOS">[91]Recursos!$A$6:$D$124</definedName>
    <definedName name="RED">[10]EST2!$AQ$2</definedName>
    <definedName name="REG">'[115]Estado Resumen'!#REF!&gt;2.5</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onal" localSheetId="5">[52]CARRETERAS!$A$2</definedName>
    <definedName name="regional">[53]CARRETERAS!$A$2</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GULAR" localSheetId="5">#N/A</definedName>
    <definedName name="REGULAR">'[116]ESTADO VÍA-CRIT.TECNICO'!#REF!&gt;2.5</definedName>
    <definedName name="REICIO" localSheetId="7">FM!err</definedName>
    <definedName name="REICIO">[2]!err</definedName>
    <definedName name="Reimbursement">"Reembolso"</definedName>
    <definedName name="reinicio" localSheetId="7">FM!err</definedName>
    <definedName name="reinicio">[2]!err</definedName>
    <definedName name="REJHE" localSheetId="7" hidden="1">{"via1",#N/A,TRUE,"general";"via2",#N/A,TRUE,"general";"via3",#N/A,TRUE,"general"}</definedName>
    <definedName name="REJHE" hidden="1">{"via1",#N/A,TRUE,"general";"via2",#N/A,TRUE,"general";"via3",#N/A,TRUE,"general"}</definedName>
    <definedName name="RELACUION">#REF!</definedName>
    <definedName name="relecon">[5]Datos!$B$14</definedName>
    <definedName name="rell" localSheetId="5">#REF!</definedName>
    <definedName name="rell">#REF!</definedName>
    <definedName name="RELLG">#REF!</definedName>
    <definedName name="REP.PAV">'[137]factores A.N.'!$F$15:$F$69</definedName>
    <definedName name="REPROGRAMACION">#REF!</definedName>
    <definedName name="rer" localSheetId="7"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idente" localSheetId="5">'[52]GENERALIDADES '!$E$9</definedName>
    <definedName name="residente">'[53]GENERALIDADES '!$E$9</definedName>
    <definedName name="RESP">[42]dts!$B$6</definedName>
    <definedName name="resul" localSheetId="7">#REF!</definedName>
    <definedName name="resul">#REF!</definedName>
    <definedName name="RESUM">'[36]1'!#REF!</definedName>
    <definedName name="resum2">'[19]PU (2)'!#REF!</definedName>
    <definedName name="RESUMEN" localSheetId="7">#REF!</definedName>
    <definedName name="RESUMEN">#REF!</definedName>
    <definedName name="RET">#N/A</definedName>
    <definedName name="Retenc">[37]BASES!$E$31</definedName>
    <definedName name="retr">#N/A</definedName>
    <definedName name="RETRO">#REF!</definedName>
    <definedName name="retromartillo">#REF!</definedName>
    <definedName name="RETTRE" localSheetId="7"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#N/A</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EMER">#REF!</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7"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l" localSheetId="5">#N/A</definedName>
    <definedName name="rl">#REF!</definedName>
    <definedName name="rlo" localSheetId="5">#N/A</definedName>
    <definedName name="rlo">#REF!</definedName>
    <definedName name="rm" localSheetId="5">#N/A</definedName>
    <definedName name="rm">#REF!</definedName>
    <definedName name="rñ" localSheetId="5">#N/A</definedName>
    <definedName name="rñ">#REF!</definedName>
    <definedName name="ROCIO">#N/A</definedName>
    <definedName name="RODILLO">#REF!</definedName>
    <definedName name="rr" localSheetId="5">#N/A</definedName>
    <definedName name="rr">#REF!</definedName>
    <definedName name="rrr" localSheetId="7"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hidden="1">{"via1",#N/A,TRUE,"general";"via2",#N/A,TRUE,"general";"via3",#N/A,TRUE,"general"}</definedName>
    <definedName name="rsadf">#REF!</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localSheetId="5">#N/A</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5">#N/A</definedName>
    <definedName name="rte" hidden="1">{"TAB1",#N/A,TRUE,"GENERAL";"TAB2",#N/A,TRUE,"GENERAL";"TAB3",#N/A,TRUE,"GENERAL";"TAB4",#N/A,TRUE,"GENERAL";"TAB5",#N/A,TRUE,"GENERAL"}</definedName>
    <definedName name="rteg" localSheetId="7"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 localSheetId="5">#N/A</definedName>
    <definedName name="rty">#REF!</definedName>
    <definedName name="RTYHJHERTH">#N/A</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A">'[49]MANO DE OBRA'!$G$8:$M$20</definedName>
    <definedName name="rutu" localSheetId="7" hidden="1">{"via1",#N/A,TRUE,"general";"via2",#N/A,TRUE,"general";"via3",#N/A,TRUE,"general"}</definedName>
    <definedName name="rutu" hidden="1">{"via1",#N/A,TRUE,"general";"via2",#N/A,TRUE,"general";"via3",#N/A,TRUE,"general"}</definedName>
    <definedName name="RVS">[42]dts!$B$23</definedName>
    <definedName name="RW" localSheetId="5">#N/A</definedName>
    <definedName name="RW">[138]items!$C$4:$J$248</definedName>
    <definedName name="rwt" localSheetId="7"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5">#N/A</definedName>
    <definedName name="ry" hidden="1">{"via1",#N/A,TRUE,"general";"via2",#N/A,TRUE,"general";"via3",#N/A,TRUE,"general"}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hidden="1">{"via1",#N/A,TRUE,"general";"via2",#N/A,TRUE,"general";"via3",#N/A,TRUE,"general"}</definedName>
    <definedName name="RYUKEDKYSTJR">#N/A</definedName>
    <definedName name="RYUKIRETYKIRTYU">#N/A</definedName>
    <definedName name="s" localSheetId="7" hidden="1">{"via1",#N/A,TRUE,"general";"via2",#N/A,TRUE,"general";"via3",#N/A,TRUE,"general"}</definedName>
    <definedName name="S" localSheetId="5">#REF!</definedName>
    <definedName name="s" hidden="1">{"via1",#N/A,TRUE,"general";"via2",#N/A,TRUE,"general";"via3",#N/A,TRUE,"general"}</definedName>
    <definedName name="SA">[10]Hoja2!#REF!</definedName>
    <definedName name="saa" localSheetId="7"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7">FM!err</definedName>
    <definedName name="Salarios" localSheetId="5">#REF!</definedName>
    <definedName name="salarios">[2]!err</definedName>
    <definedName name="SalMinimo">[37]BASES!$E$41</definedName>
    <definedName name="sbe" localSheetId="5">#N/A</definedName>
    <definedName name="sbe">#REF!</definedName>
    <definedName name="sbgfbgdr" localSheetId="7" hidden="1">{"via1",#N/A,TRUE,"general";"via2",#N/A,TRUE,"general";"via3",#N/A,TRUE,"general"}</definedName>
    <definedName name="sbgfbgdr" hidden="1">{"via1",#N/A,TRUE,"general";"via2",#N/A,TRUE,"general";"via3",#N/A,TRUE,"general"}</definedName>
    <definedName name="sbrbasa">[127]mater!$D$29</definedName>
    <definedName name="sc" localSheetId="5">#N/A</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7" hidden="1">{"TAB1",#N/A,TRUE,"GENERAL";"TAB2",#N/A,TRUE,"GENERAL";"TAB3",#N/A,TRUE,"GENERAL";"TAB4",#N/A,TRUE,"GENERAL";"TAB5",#N/A,TRUE,"GENERAL"}</definedName>
    <definedName name="sd" localSheetId="5">#N/A</definedName>
    <definedName name="sd" hidden="1">{"TAB1",#N/A,TRUE,"GENERAL";"TAB2",#N/A,TRUE,"GENERAL";"TAB3",#N/A,TRUE,"GENERAL";"TAB4",#N/A,TRUE,"GENERAL";"TAB5",#N/A,TRUE,"GENERAL"}</definedName>
    <definedName name="sdaf" localSheetId="7"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E" localSheetId="5">#N/A</definedName>
    <definedName name="SDE">#REF!</definedName>
    <definedName name="sdf">#REF!</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dxf">#N/A</definedName>
    <definedName name="SDFEO" localSheetId="7"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hidden="1">{"via1",#N/A,TRUE,"general";"via2",#N/A,TRUE,"general";"via3",#N/A,TRUE,"general"}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hidden="1">{"via1",#N/A,TRUE,"general";"via2",#N/A,TRUE,"general";"via3",#N/A,TRUE,"general"}</definedName>
    <definedName name="sec">[5]Datos!$B$12</definedName>
    <definedName name="seccion1">#REF!</definedName>
    <definedName name="seccion2">#REF!</definedName>
    <definedName name="SECTOR">#REF!</definedName>
    <definedName name="SEGUNDO">#REF!</definedName>
    <definedName name="SEMANA">[42]dts!$B$8</definedName>
    <definedName name="SEPARACIONPLACAS" localSheetId="5">#REF!</definedName>
    <definedName name="SEPARACIONPLACAS">#REF!</definedName>
    <definedName name="SERO" localSheetId="7">FM!err</definedName>
    <definedName name="SERO">[2]!err</definedName>
    <definedName name="setrj" localSheetId="7"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EVER">#N/A</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nlavplt">[127]mater!$I$122</definedName>
    <definedName name="sfsd" localSheetId="7"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1">#N/A</definedName>
    <definedName name="SHARED_FORMULA_24">#N/A</definedName>
    <definedName name="SHARED_FORMULA_4">#N/A</definedName>
    <definedName name="si" localSheetId="5">#N/A</definedName>
    <definedName name="si">#REF!</definedName>
    <definedName name="SISISIS" localSheetId="7">FM!err</definedName>
    <definedName name="SISISIS">[2]!err</definedName>
    <definedName name="sk" localSheetId="7">#REF!</definedName>
    <definedName name="sk" localSheetId="5">#N/A</definedName>
    <definedName name="sk">#REF!</definedName>
    <definedName name="Slicer_Contact_Type">#N/A</definedName>
    <definedName name="sm" localSheetId="7">#REF!</definedName>
    <definedName name="sm" localSheetId="5">#N/A</definedName>
    <definedName name="sm">#REF!</definedName>
    <definedName name="sn" localSheetId="5">#N/A</definedName>
    <definedName name="sn">#REF!</definedName>
    <definedName name="snw" localSheetId="5">#N/A</definedName>
    <definedName name="snw">#REF!</definedName>
    <definedName name="sñ" localSheetId="5">#N/A</definedName>
    <definedName name="sñ">#REF!</definedName>
    <definedName name="so" localSheetId="5">#N/A</definedName>
    <definedName name="so">#REF!</definedName>
    <definedName name="SOBREANCHO">[10]Hoja2!#REF!</definedName>
    <definedName name="SOL" localSheetId="7">#REF!</definedName>
    <definedName name="SOL">#REF!</definedName>
    <definedName name="solo">#N/A</definedName>
    <definedName name="SOSO" hidden="1">'[6]ETAPA 50 SMMLV'!#REF!</definedName>
    <definedName name="Spanner_Auto_File">"F:\Proyectos\CEI\Tunja-Barbosa\tra2b.x2a"</definedName>
    <definedName name="Spanner_Auto_Select">#N/A</definedName>
    <definedName name="sr" localSheetId="5">#N/A</definedName>
    <definedName name="sr">#REF!</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 localSheetId="5" hidden="1">#REF!</definedName>
    <definedName name="ss">#REF!</definedName>
    <definedName name="SSS" localSheetId="5">'[36]1'!#REF!</definedName>
    <definedName name="sss">#REF!</definedName>
    <definedName name="SSSS" localSheetId="7">FM!err</definedName>
    <definedName name="ssss" localSheetId="5">#N/A</definedName>
    <definedName name="SSSS">[2]!err</definedName>
    <definedName name="sssss7" localSheetId="7"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hidden="1">{"via1",#N/A,TRUE,"general";"via2",#N/A,TRUE,"general";"via3",#N/A,TRUE,"general"}</definedName>
    <definedName name="Structure">#N/A</definedName>
    <definedName name="stt" localSheetId="7" hidden="1">{"via1",#N/A,TRUE,"general";"via2",#N/A,TRUE,"general";"via3",#N/A,TRUE,"general"}</definedName>
    <definedName name="stt" hidden="1">{"via1",#N/A,TRUE,"general";"via2",#N/A,TRUE,"general";"via3",#N/A,TRUE,"general"}</definedName>
    <definedName name="SUBA">'[139]SUB APU'!$A:$D</definedName>
    <definedName name="SUBBASE">#REF!</definedName>
    <definedName name="SUCIO">#REF!</definedName>
    <definedName name="suma">[62]Hoja1!$F$60</definedName>
    <definedName name="Summary" localSheetId="7">#REF!</definedName>
    <definedName name="Summary">#REF!</definedName>
    <definedName name="sw" localSheetId="7">FM!err</definedName>
    <definedName name="sw">[2]!err</definedName>
    <definedName name="swsw" localSheetId="7"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 localSheetId="5">'[140]PRESUPUESTO IE'!$I$7</definedName>
    <definedName name="t">[4]!absc</definedName>
    <definedName name="T.1_POZ">[141]TUBERIA!$AB$10:$AB$84</definedName>
    <definedName name="T1__2_FC1_5">#REF!</definedName>
    <definedName name="T1__2_FC1_9">#REF!</definedName>
    <definedName name="T1__3__2_FC1_9">#REF!</definedName>
    <definedName name="T1_FC_1.5__.2">#REF!</definedName>
    <definedName name="T1_FC_1.9__.2">#REF!</definedName>
    <definedName name="T1_FC1_5">'[137]factores A.N.'!$H$8:$H$33</definedName>
    <definedName name="T1_FC1_9">'[137]factores A.N.'!$J$8:$J$33</definedName>
    <definedName name="T1_FC2.2">[142]FACTORES!$M$8:$M$23</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'[137]factores A.N.'!$I$8:$I$33</definedName>
    <definedName name="T2_FC1_9">'[137]factores A.N.'!$K$8:$K$33</definedName>
    <definedName name="T2_POZ">#REF!</definedName>
    <definedName name="T2_RAS">#REF!</definedName>
    <definedName name="T21SF15">#REF!</definedName>
    <definedName name="T21SF19">#REF!</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 localSheetId="5">'[1]CRA.MODI'!#REF!</definedName>
    <definedName name="TABLA">#REF!</definedName>
    <definedName name="TABLA_DE_CONTENIDO__A1" localSheetId="5">#N/A</definedName>
    <definedName name="TABLA_DE_CONTENIDO__A1">#REF!</definedName>
    <definedName name="tabla2">#REF!</definedName>
    <definedName name="tablonx" localSheetId="5">'[143]BASE DE DATOS'!#REF!</definedName>
    <definedName name="tablonx">'[144]BASE DE DATOS'!#REF!</definedName>
    <definedName name="TANQUE">#REF!</definedName>
    <definedName name="TANQUES">#N/A</definedName>
    <definedName name="TARIFAS">[145]TARIFAS!$A$1:$F$52</definedName>
    <definedName name="tb" localSheetId="7">#REF!</definedName>
    <definedName name="tb" localSheetId="5">#N/A</definedName>
    <definedName name="tb">#REF!</definedName>
    <definedName name="tblfrmlt">[127]mater!$D$31</definedName>
    <definedName name="tbpvc4">[127]mater!$D$89</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[80]TARIF2002!#REF!</definedName>
    <definedName name="TER" localSheetId="7">FM!err</definedName>
    <definedName name="TER">[2]!err</definedName>
    <definedName name="TERM" localSheetId="7">FM!err</definedName>
    <definedName name="TERM">[2]!err</definedName>
    <definedName name="TÉRMINOS" localSheetId="7">FM!err</definedName>
    <definedName name="TÉRMINOS">[2]!err</definedName>
    <definedName name="TERR">[39]PRESUPUESTO!$I$7</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hidden="1">{"via1",#N/A,TRUE,"general";"via2",#N/A,TRUE,"general";"via3",#N/A,TRUE,"general"}</definedName>
    <definedName name="th" localSheetId="5">#N/A</definedName>
    <definedName name="th">#REF!</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hidden="1">{"via1",#N/A,TRUE,"general";"via2",#N/A,TRUE,"general";"via3",#N/A,TRUE,"general"}</definedName>
    <definedName name="TI">[80]TARIF2002!#REF!</definedName>
    <definedName name="TIEMPO">[38]BASES!$E$27</definedName>
    <definedName name="TIPO">#N/A</definedName>
    <definedName name="TipoGestión">'[146]1'!$A$2:$A$4</definedName>
    <definedName name="TipoImpacto">'[146]1'!$B$2:$B$4</definedName>
    <definedName name="tipov" localSheetId="5">#N/A</definedName>
    <definedName name="tipov">#REF!</definedName>
    <definedName name="TIT">#REF!</definedName>
    <definedName name="TITU">#REF!</definedName>
    <definedName name="TITULO" localSheetId="5">#N/A</definedName>
    <definedName name="TITULO">#REF!</definedName>
    <definedName name="TITULOANALISISUNITARIOS" localSheetId="5">#REF!</definedName>
    <definedName name="TITULOANALISISUNITARIOS">#REF!</definedName>
    <definedName name="TITULOPRESUPUESTO" localSheetId="5">#REF!</definedName>
    <definedName name="TITULOPRESUPUESTO">#REF!</definedName>
    <definedName name="_xlnm.Print_Titles">#N/A</definedName>
    <definedName name="Títulos_a_imprimir_IM" localSheetId="5">#REF!</definedName>
    <definedName name="Títulos_a_imprimir_IM">#REF!</definedName>
    <definedName name="tj" localSheetId="5">#N/A</definedName>
    <definedName name="tj">#REF!</definedName>
    <definedName name="TJK">#N/A</definedName>
    <definedName name="tl" localSheetId="5">#N/A</definedName>
    <definedName name="tl">#REF!</definedName>
    <definedName name="tn" localSheetId="5">#N/A</definedName>
    <definedName name="tn">#REF!</definedName>
    <definedName name="To">#REF!</definedName>
    <definedName name="TODOANA" localSheetId="5">#REF!</definedName>
    <definedName name="TODOANA">#REF!</definedName>
    <definedName name="TODOINSU" localSheetId="5">#REF!</definedName>
    <definedName name="TODOINSU">#REF!</definedName>
    <definedName name="TODOITEM" localSheetId="5">#REF!</definedName>
    <definedName name="TODOITEM">#REF!</definedName>
    <definedName name="tonto">#REF!</definedName>
    <definedName name="topagrafia">#REF!</definedName>
    <definedName name="topografia">#REF!</definedName>
    <definedName name="topografo">#REF!</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hidden="1">{"via1",#N/A,TRUE,"general";"via2",#N/A,TRUE,"general";"via3",#N/A,TRUE,"general"}</definedName>
    <definedName name="tot" localSheetId="5">#REF!</definedName>
    <definedName name="TOT">#REF!</definedName>
    <definedName name="TOTAL" localSheetId="5">#N/A</definedName>
    <definedName name="TOTAL">#REF!</definedName>
    <definedName name="Total_Interest">#REF!</definedName>
    <definedName name="Total_Pay">#REF!</definedName>
    <definedName name="Total_Payment" localSheetId="7">Scheduled_Payment+Extra_Payment</definedName>
    <definedName name="Total_Payment">Scheduled_Payment+Extra_Payment</definedName>
    <definedName name="TOTMTPAV">[147]FINANC!$C$6</definedName>
    <definedName name="TP" localSheetId="7">#REF!</definedName>
    <definedName name="TP">#REF!</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BAJO">[49]MAQUINARIA!$A$2:$L$18</definedName>
    <definedName name="TRAMO">#REF!</definedName>
    <definedName name="TRANS">[10]Hoja2!#REF!</definedName>
    <definedName name="TRANSPORI" hidden="1">{#N/A,#N/A,TRUE,"INGENIERIA";#N/A,#N/A,TRUE,"COMPRAS";#N/A,#N/A,TRUE,"DIRECCION";#N/A,#N/A,TRUE,"RESUMEN"}</definedName>
    <definedName name="Transporte" localSheetId="5">#REF!</definedName>
    <definedName name="Transporte">#REF!</definedName>
    <definedName name="TRAT" localSheetId="5">#N/A</definedName>
    <definedName name="TRAT">[148]desmonte!$E$48</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iturado">#REF!</definedName>
    <definedName name="trjfgjh" localSheetId="7" hidden="1">{"via1",#N/A,TRUE,"general";"via2",#N/A,TRUE,"general";"via3",#N/A,TRUE,"general"}</definedName>
    <definedName name="trjfgjh" hidden="1">{"via1",#N/A,TRUE,"general";"via2",#N/A,TRUE,"general";"via3",#N/A,TRUE,"general"}</definedName>
    <definedName name="TRM">[149]VrEqpBasica!$I$2</definedName>
    <definedName name="tru" localSheetId="7"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 localSheetId="5">#N/A</definedName>
    <definedName name="tt">#REF!</definedName>
    <definedName name="TtCD">#REF!</definedName>
    <definedName name="TTE">#N/A</definedName>
    <definedName name="TtlCD">[25]PRESUPUESTO!#REF!</definedName>
    <definedName name="TTR" localSheetId="7"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TTTTT">[135]glvc!#REF!</definedName>
    <definedName name="tu" localSheetId="7" hidden="1">{"via1",#N/A,TRUE,"general";"via2",#N/A,TRUE,"general";"via3",#N/A,TRUE,"general"}</definedName>
    <definedName name="tu" hidden="1">{"via1",#N/A,TRUE,"general";"via2",#N/A,TRUE,"general";"via3",#N/A,TRUE,"general"}</definedName>
    <definedName name="TUBERIAS">#N/A</definedName>
    <definedName name="TUBERIASPVC">#REF!</definedName>
    <definedName name="tubo24">#REF!</definedName>
    <definedName name="tubor24">#REF!</definedName>
    <definedName name="TUKYRLTU.IR">#N/A</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5">#N/A</definedName>
    <definedName name="ty"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 localSheetId="5">#N/A</definedName>
    <definedName name="tyu">#REF!</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 localSheetId="5">#N/A</definedName>
    <definedName name="U">#REF!</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I" localSheetId="7" hidden="1">{"via1",#N/A,TRUE,"general";"via2",#N/A,TRUE,"general";"via3",#N/A,TRUE,"general"}</definedName>
    <definedName name="ui" localSheetId="5">#N/A</definedName>
    <definedName name="UI"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DS">[57]UNDS!$A:$B</definedName>
    <definedName name="Unidad">#REF!</definedName>
    <definedName name="Unidades">[150]Presup_Cancha!$J$14:$J$18</definedName>
    <definedName name="UNITARIO" localSheetId="5">[151]Unitarios!$A$3:$D$13</definedName>
    <definedName name="UNITARIO">[152]Unitarios!$A$3:$D$13</definedName>
    <definedName name="Unitarios" localSheetId="7">#REF!</definedName>
    <definedName name="Unitarios" localSheetId="5">#REF!</definedName>
    <definedName name="Unitarios">#REF!</definedName>
    <definedName name="uno" localSheetId="7">FM!err</definedName>
    <definedName name="uno">[2]!err</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 localSheetId="7">FM!err</definedName>
    <definedName name="uriel">[2]!err</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S">#N/A</definedName>
    <definedName name="USd">#N/A</definedName>
    <definedName name="USr">#N/A</definedName>
    <definedName name="ut" localSheetId="5">#N/A</definedName>
    <definedName name="ut">#REF!</definedName>
    <definedName name="uti">[5]Datos!$B$21</definedName>
    <definedName name="UTIL" localSheetId="5">8%</definedName>
    <definedName name="UTIL">#REF!</definedName>
    <definedName name="Utilidad" localSheetId="5">[25]PRESUPUESTO!$F$98</definedName>
    <definedName name="UTILIDAD">'[29]Formulario N° 4'!$F$131</definedName>
    <definedName name="UTL">[39]otros!$C$4</definedName>
    <definedName name="uu" localSheetId="7" hidden="1">{"TAB1",#N/A,TRUE,"GENERAL";"TAB2",#N/A,TRUE,"GENERAL";"TAB3",#N/A,TRUE,"GENERAL";"TAB4",#N/A,TRUE,"GENERAL";"TAB5",#N/A,TRUE,"GENERAL"}</definedName>
    <definedName name="UU" localSheetId="5">#N/A</definedName>
    <definedName name="uu" hidden="1">{"TAB1",#N/A,TRUE,"GENERAL";"TAB2",#N/A,TRUE,"GENERAL";"TAB3",#N/A,TRUE,"GENERAL";"TAB4",#N/A,TRUE,"GENERAL";"TAB5",#N/A,TRUE,"GENERAL"}</definedName>
    <definedName name="uuarrrrarrarrararar">#N/A</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AJJAJAJAJAJ">#N/A</definedName>
    <definedName name="uuuu" localSheetId="7">IF(__________________y7,[2]!Header_Row+__________________y3,[2]!Header_Row)</definedName>
    <definedName name="uuuu">IF(__________________y7,[2]!Header_Row+__________________y3,[2]!Header_Row)</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TTTTTTTAAA">#N/A</definedName>
    <definedName name="UUUUUAUATATTATA">#N/A</definedName>
    <definedName name="uuuuuj" localSheetId="7" hidden="1">{"via1",#N/A,TRUE,"general";"via2",#N/A,TRUE,"general";"via3",#N/A,TRUE,"general"}</definedName>
    <definedName name="uuuuuj" hidden="1">{"via1",#N/A,TRUE,"general";"via2",#N/A,TRUE,"general";"via3",#N/A,TRUE,"general"}</definedName>
    <definedName name="UUUUUUUUUTTTTTTTTTTTTTDDDDDDDDDDDD">#N/A</definedName>
    <definedName name="uuuuuuuuuuuuuuuu">#N/A</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xd" localSheetId="5">#N/A</definedName>
    <definedName name="uxd">#REF!</definedName>
    <definedName name="uy" localSheetId="5">#N/A</definedName>
    <definedName name="uy">#REF!</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5">#REF!</definedName>
    <definedName name="v" hidden="1">{"TAB1",#N/A,TRUE,"GENERAL";"TAB2",#N/A,TRUE,"GENERAL";"TAB3",#N/A,TRUE,"GENERAL";"TAB4",#N/A,TRUE,"GENERAL";"TAB5",#N/A,TRUE,"GENERAL"}</definedName>
    <definedName name="VACA">[59]General!#REF!</definedName>
    <definedName name="VALDES" localSheetId="7">#REF!</definedName>
    <definedName name="VALDES">#REF!</definedName>
    <definedName name="valor1" localSheetId="7">#REF!</definedName>
    <definedName name="valor1" localSheetId="5">#N/A</definedName>
    <definedName name="valor1">#REF!</definedName>
    <definedName name="valor2" localSheetId="7">#REF!</definedName>
    <definedName name="valor2" localSheetId="5">#N/A</definedName>
    <definedName name="valor2">#REF!</definedName>
    <definedName name="VALOR3" localSheetId="5">#N/A</definedName>
    <definedName name="VALOR3">#REF!</definedName>
    <definedName name="Values_Entered" localSheetId="7">IF(FM!Loan_Amount*Interest_Rate*Loan_Years*Loan_Start&gt;0,1,0)</definedName>
    <definedName name="Values_Entered">IF(Loan_Amount*Interest_Rate*Loan_Years*Loan_Start&gt;0,1,0)</definedName>
    <definedName name="vaquita" localSheetId="7" hidden="1">{"PRES REHAB ARM-PER POR ITEMS  KM A KM",#N/A,TRUE,"Rehabilitacion Arm-Per"}</definedName>
    <definedName name="vaquita" hidden="1">{"PRES REHAB ARM-PER POR ITEMS  KM A KM",#N/A,TRUE,"Rehabilitacion Arm-Per"}</definedName>
    <definedName name="Varios" localSheetId="5">#N/A</definedName>
    <definedName name="Varios">#REF!</definedName>
    <definedName name="Varios2" localSheetId="5">#N/A</definedName>
    <definedName name="Varios2">#REF!</definedName>
    <definedName name="vb" localSheetId="5">#N/A</definedName>
    <definedName name="vb">#REF!</definedName>
    <definedName name="VBC">[153]PRECIOS!$A$1:$G$93</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 localSheetId="5">#N/A</definedName>
    <definedName name="vc">#REF!</definedName>
    <definedName name="vck" localSheetId="5">#N/A</definedName>
    <definedName name="vck">#REF!</definedName>
    <definedName name="vd" localSheetId="5">#N/A</definedName>
    <definedName name="vd">#REF!</definedName>
    <definedName name="vdfvuio" localSheetId="7"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losidadhorizontal" localSheetId="5">#REF!</definedName>
    <definedName name="velosidadhorizontal">#REF!</definedName>
    <definedName name="VentaAiu">#REF!</definedName>
    <definedName name="vfbgnhyt" localSheetId="7" hidden="1">{"via1",#N/A,TRUE,"general";"via2",#N/A,TRUE,"general";"via3",#N/A,TRUE,"general"}</definedName>
    <definedName name="vfbgnhyt" hidden="1">{"via1",#N/A,TRUE,"general";"via2",#N/A,TRUE,"general";"via3",#N/A,TRUE,"general"}</definedName>
    <definedName name="vfn" localSheetId="5">#N/A</definedName>
    <definedName name="vfn">#REF!</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g" localSheetId="5">#N/A</definedName>
    <definedName name="vg">#REF!</definedName>
    <definedName name="Vh" localSheetId="5">#REF!</definedName>
    <definedName name="Vh">#REF!</definedName>
    <definedName name="VIA">#REF!</definedName>
    <definedName name="VIBRA">#REF!</definedName>
    <definedName name="VIBRADOR" localSheetId="5">[28]EQUIPO!$D$27</definedName>
    <definedName name="VIBRADOR">[29]EQUIPO!$D$27</definedName>
    <definedName name="VIBRO" localSheetId="7">#REF!</definedName>
    <definedName name="VIBRO">#REF!</definedName>
    <definedName name="villa" localSheetId="7">#REF!</definedName>
    <definedName name="villa">#REF!</definedName>
    <definedName name="vk" localSheetId="7" hidden="1">{"via1",#N/A,TRUE,"general";"via2",#N/A,TRUE,"general";"via3",#N/A,TRUE,"general"}</definedName>
    <definedName name="vk" hidden="1">{"via1",#N/A,TRUE,"general";"via2",#N/A,TRUE,"general";"via3",#N/A,TRUE,"general"}</definedName>
    <definedName name="vm" localSheetId="5">#N/A</definedName>
    <definedName name="vm">#REF!</definedName>
    <definedName name="vnbvxb" localSheetId="7"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o" localSheetId="5">#REF!</definedName>
    <definedName name="Vo">#REF!</definedName>
    <definedName name="Vol_aletas1">[13]Dimensiones!$F$37</definedName>
    <definedName name="Vol_aletas2">[13]Dimensiones!$F$39</definedName>
    <definedName name="Vol_aletas3">[13]Dimensiones!$F$41</definedName>
    <definedName name="Vol_aletas4">[13]Dimensiones!$F$43</definedName>
    <definedName name="Vol_aletas5">[13]Dimensiones!$F$45</definedName>
    <definedName name="Vol_tanques">[13]Dimensiones!$D$37</definedName>
    <definedName name="VOLQUETA">#REF!</definedName>
    <definedName name="volquetamk">#REF!</definedName>
    <definedName name="VOLQUETAS">#REF!</definedName>
    <definedName name="volumenarena" localSheetId="5">#REF!</definedName>
    <definedName name="volumenarena">#REF!</definedName>
    <definedName name="VOLUMENDIARIO" localSheetId="5">#REF!</definedName>
    <definedName name="VOLUMENDIARIO">#REF!</definedName>
    <definedName name="vr" localSheetId="7">Scheduled_Payment+Extra_Payment</definedName>
    <definedName name="vr">Scheduled_Payment+Extra_Payment</definedName>
    <definedName name="vrbasad1">[5]Datos!$B$6</definedName>
    <definedName name="vrbasad2">[5]Datos!$B$7</definedName>
    <definedName name="vrbasin">[5]Datos!$B$5</definedName>
    <definedName name="Vs" localSheetId="5">#REF!</definedName>
    <definedName name="Vs">#REF!</definedName>
    <definedName name="vsdfj" localSheetId="7"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v" localSheetId="5">#N/A</definedName>
    <definedName name="vv">#REF!</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V" localSheetId="5">#N/A</definedName>
    <definedName name="VVV">#REF!</definedName>
    <definedName name="vvvvt" localSheetId="7"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hidden="1">{"via1",#N/A,TRUE,"general";"via2",#N/A,TRUE,"general";"via3",#N/A,TRUE,"general"}</definedName>
    <definedName name="WAER4YTSDTGFYWUETYJ">#N/A</definedName>
    <definedName name="WDBIFG" localSheetId="5">'[1]CRA.MODI'!#REF!</definedName>
    <definedName name="WDBIFG">'[1]CRA.MODI'!#REF!</definedName>
    <definedName name="WDFSDF">'[40]Res-Accide-10'!#REF!</definedName>
    <definedName name="we" localSheetId="5">#N/A</definedName>
    <definedName name="we">#REF!</definedName>
    <definedName name="WEFWE">'[40]Res-Accide-10'!#REF!</definedName>
    <definedName name="WER">'[40]Res-Accide-10'!$S$2:$S$7</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'[40]Res-Accide-10'!#REF!</definedName>
    <definedName name="wj" localSheetId="5">#N/A</definedName>
    <definedName name="wj">#REF!</definedName>
    <definedName name="wl" localSheetId="5">#N/A</definedName>
    <definedName name="wl">#REF!</definedName>
    <definedName name="WorksheetSubTotal">#N/A</definedName>
    <definedName name="WorksheetTotal">#N/A</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ESTADO._.REHABILITACION." localSheetId="7" hidden="1">{"PRES REHAB ARM-PER POR ITEMS  KM A KM",#N/A,TRUE,"Rehabilitacion Arm-Per"}</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7" hidden="1">{"VIA1",#N/A,TRUE,"formul";"VIA2",#N/A,TRUE,"formul";"VIA3",#N/A,TRUE,"formul"}</definedName>
    <definedName name="wrn.formu." hidden="1">{"VIA1",#N/A,TRUE,"formul";"VIA2",#N/A,TRUE,"formul";"VIA3",#N/A,TRUE,"formul"}</definedName>
    <definedName name="wrn.GENERAL." localSheetId="7"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via" localSheetId="7" hidden="1">{"via1",#N/A,TRUE,"general";"via2",#N/A,TRUE,"general";"via3",#N/A,TRUE,"general"}</definedName>
    <definedName name="wrn.via" hidden="1">{"via1",#N/A,TRUE,"general";"via2",#N/A,TRUE,"general";"via3",#N/A,TRUE,"general"}</definedName>
    <definedName name="wrn.via." localSheetId="7"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RTY">#N/A</definedName>
    <definedName name="ws" localSheetId="5">#N/A</definedName>
    <definedName name="ws">#REF!</definedName>
    <definedName name="WSERWEER">'[84]COSTOS OFICINA'!#REF!</definedName>
    <definedName name="wsnhed" localSheetId="7"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 localSheetId="5">#N/A</definedName>
    <definedName name="ww">#REF!</definedName>
    <definedName name="wwded3" localSheetId="7" hidden="1">{"via1",#N/A,TRUE,"general";"via2",#N/A,TRUE,"general";"via3",#N/A,TRUE,"general"}</definedName>
    <definedName name="wwded3" hidden="1">{"via1",#N/A,TRUE,"general";"via2",#N/A,TRUE,"general";"via3",#N/A,TRUE,"general"}</definedName>
    <definedName name="www">[154]INDICE!$1:$1048576</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WWWWWWWQQQQQAAAAAAAAA">#N/A</definedName>
    <definedName name="wyty" localSheetId="7" hidden="1">{"via1",#N/A,TRUE,"general";"via2",#N/A,TRUE,"general";"via3",#N/A,TRUE,"general"}</definedName>
    <definedName name="wyty" hidden="1">{"via1",#N/A,TRUE,"general";"via2",#N/A,TRUE,"general";"via3",#N/A,TRUE,"general"}</definedName>
    <definedName name="x" localSheetId="5">#N/A</definedName>
    <definedName name="x">#REF!</definedName>
    <definedName name="xb" localSheetId="5">#N/A</definedName>
    <definedName name="xb">#REF!</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o" localSheetId="5">#N/A</definedName>
    <definedName name="xo">#REF!</definedName>
    <definedName name="xpoxwojohchc">#N/A</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5">#N/A</definedName>
    <definedName name="xx">#REF!</definedName>
    <definedName name="XX_51">#REF!</definedName>
    <definedName name="xxfg" localSheetId="7" hidden="1">{"via1",#N/A,TRUE,"general";"via2",#N/A,TRUE,"general";"via3",#N/A,TRUE,"general"}</definedName>
    <definedName name="xxfg" hidden="1">{"via1",#N/A,TRUE,"general";"via2",#N/A,TRUE,"general";"via3",#N/A,TRUE,"general"}</definedName>
    <definedName name="XXX">#REF!</definedName>
    <definedName name="XXXX">#REF!</definedName>
    <definedName name="XXXXX"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[155]!absc</definedName>
    <definedName name="xxxxxds" localSheetId="7" hidden="1">{"via1",#N/A,TRUE,"general";"via2",#N/A,TRUE,"general";"via3",#N/A,TRUE,"general"}</definedName>
    <definedName name="xxxxxds" hidden="1">{"via1",#N/A,TRUE,"general";"via2",#N/A,TRUE,"general";"via3",#N/A,TRUE,"general"}</definedName>
    <definedName name="XXXXXX" localSheetId="5" hidden="1">{#N/A,#N/A,TRUE,"INGENIERIA";#N/A,#N/A,TRUE,"COMPRAS";#N/A,#N/A,TRUE,"DIRECCION";#N/A,#N/A,TRUE,"RESUMEN"}</definedName>
    <definedName name="xxxxxx">#REF!</definedName>
    <definedName name="xxxxxxcxxxx" hidden="1">"C:\C-314\VOLUMENES\volfin4.mdb"</definedName>
    <definedName name="XXXXXXXXXX" localSheetId="5">#N/A</definedName>
    <definedName name="XXXXXXXXXX">#REF!</definedName>
    <definedName name="xxxxxxxxxx29" localSheetId="7" hidden="1">{"via1",#N/A,TRUE,"general";"via2",#N/A,TRUE,"general";"via3",#N/A,TRUE,"general"}</definedName>
    <definedName name="xxxxxxxxxx29" hidden="1">{"via1",#N/A,TRUE,"general";"via2",#N/A,TRUE,"general";"via3",#N/A,TRUE,"general"}</definedName>
    <definedName name="XXXXXXXXXXXX" localSheetId="5">#N/A</definedName>
    <definedName name="XXXXXXXXXXXX">#REF!</definedName>
    <definedName name="XZXZV" localSheetId="7" hidden="1">{"via1",#N/A,TRUE,"general";"via2",#N/A,TRUE,"general";"via3",#N/A,TRUE,"general"}</definedName>
    <definedName name="XZXZV" hidden="1">{"via1",#N/A,TRUE,"general";"via2",#N/A,TRUE,"general";"via3",#N/A,TRUE,"general"}</definedName>
    <definedName name="Y">[44]!absc</definedName>
    <definedName name="y6y6" localSheetId="7" hidden="1">{"via1",#N/A,TRUE,"general";"via2",#N/A,TRUE,"general";"via3",#N/A,TRUE,"general"}</definedName>
    <definedName name="y6y6" hidden="1">{"via1",#N/A,TRUE,"general";"via2",#N/A,TRUE,"general";"via3",#N/A,TRUE,"general"}</definedName>
    <definedName name="YA">#REF!</definedName>
    <definedName name="yery" localSheetId="7"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n" localSheetId="5">#N/A</definedName>
    <definedName name="yn">#REF!</definedName>
    <definedName name="yorlanys">#N/A</definedName>
    <definedName name="yrey" localSheetId="7"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5">#N/A</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i" localSheetId="5">#N/A</definedName>
    <definedName name="yui">#REF!</definedName>
    <definedName name="yutu" localSheetId="7"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5">#N/A</definedName>
    <definedName name="yy" hidden="1">{"via1",#N/A,TRUE,"general";"via2",#N/A,TRUE,"general";"via3",#N/A,TRUE,"general"}</definedName>
    <definedName name="YYY">#REF!</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hidden="1">{"via1",#N/A,TRUE,"general";"via2",#N/A,TRUE,"general";"via3",#N/A,TRUE,"general"}</definedName>
    <definedName name="YYYYYYYYEWAZXCCCCCCCCC">#N/A</definedName>
    <definedName name="YYYYYYYYYYY" hidden="1">#REF!</definedName>
    <definedName name="yyyyyyyyyyyyyrrrrrrrrrrrrrrrrrrrrr">#N/A</definedName>
    <definedName name="z" localSheetId="5">#REF!</definedName>
    <definedName name="Z">#REF!</definedName>
    <definedName name="Z_362F9218_94EE_40F9_8E49_314682696B3F_.wvu.PrintArea" localSheetId="8" hidden="1">'AIU '!$B$1:$J$70</definedName>
    <definedName name="zc" localSheetId="7">#REF!</definedName>
    <definedName name="zc" localSheetId="5">#N/A</definedName>
    <definedName name="zc">#REF!</definedName>
    <definedName name="zd" localSheetId="7">#REF!</definedName>
    <definedName name="zd" localSheetId="5">#N/A</definedName>
    <definedName name="zd">#REF!</definedName>
    <definedName name="zdervr" localSheetId="7" hidden="1">{"via1",#N/A,TRUE,"general";"via2",#N/A,TRUE,"general";"via3",#N/A,TRUE,"general"}</definedName>
    <definedName name="zdervr" hidden="1">{"via1",#N/A,TRUE,"general";"via2",#N/A,TRUE,"general";"via3",#N/A,TRUE,"general"}</definedName>
    <definedName name="ZDF">#REF!</definedName>
    <definedName name="zdr" localSheetId="5">#N/A</definedName>
    <definedName name="zdr">#REF!</definedName>
    <definedName name="zx" localSheetId="5">#N/A</definedName>
    <definedName name="zx">#REF!</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 localSheetId="5">#N/A</definedName>
    <definedName name="zz">#REF!</definedName>
    <definedName name="ZZZZZZZZZZZ" localSheetId="5">#N/A</definedName>
    <definedName name="ZZZZZZZZZZZ">'[61]A.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85" i="37" l="1"/>
  <c r="M193" i="37"/>
  <c r="L193" i="37"/>
  <c r="H77" i="38"/>
  <c r="H75" i="38"/>
  <c r="I185" i="37"/>
  <c r="G142" i="45" l="1"/>
  <c r="C44" i="52" l="1"/>
  <c r="I34" i="52"/>
  <c r="I32" i="52"/>
  <c r="I33" i="52"/>
  <c r="I31" i="52"/>
  <c r="I30" i="52"/>
  <c r="H578" i="36"/>
  <c r="H576" i="36"/>
  <c r="H577" i="36"/>
  <c r="G532" i="36"/>
  <c r="G538" i="36"/>
  <c r="H538" i="36" s="1"/>
  <c r="H539" i="36"/>
  <c r="H534" i="36"/>
  <c r="H535" i="36"/>
  <c r="H536" i="36"/>
  <c r="G9" i="51" l="1"/>
  <c r="F137" i="37"/>
  <c r="G92" i="37"/>
  <c r="F92" i="37"/>
  <c r="D312" i="46"/>
  <c r="C312" i="46"/>
  <c r="D311" i="46"/>
  <c r="C311" i="46"/>
  <c r="H307" i="46"/>
  <c r="H308" i="46" s="1"/>
  <c r="D299" i="46"/>
  <c r="C299" i="46"/>
  <c r="G298" i="46"/>
  <c r="H298" i="46" s="1"/>
  <c r="D298" i="46"/>
  <c r="C298" i="46"/>
  <c r="G297" i="46"/>
  <c r="H297" i="46" s="1"/>
  <c r="D297" i="46"/>
  <c r="C297" i="46"/>
  <c r="G296" i="46"/>
  <c r="H296" i="46" s="1"/>
  <c r="D296" i="46"/>
  <c r="C296" i="46"/>
  <c r="G295" i="46"/>
  <c r="H295" i="46" s="1"/>
  <c r="D295" i="46"/>
  <c r="C295" i="46"/>
  <c r="G294" i="46"/>
  <c r="H294" i="46" s="1"/>
  <c r="D294" i="46"/>
  <c r="C294" i="46"/>
  <c r="H293" i="46"/>
  <c r="G292" i="46"/>
  <c r="H292" i="46" s="1"/>
  <c r="D292" i="46"/>
  <c r="C292" i="46"/>
  <c r="H291" i="46"/>
  <c r="G138" i="37"/>
  <c r="D460" i="48"/>
  <c r="C460" i="48"/>
  <c r="D459" i="48"/>
  <c r="C459" i="48"/>
  <c r="H455" i="48"/>
  <c r="H456" i="48" s="1"/>
  <c r="D451" i="48"/>
  <c r="C451" i="48"/>
  <c r="D447" i="48"/>
  <c r="C447" i="48"/>
  <c r="G446" i="48"/>
  <c r="H446" i="48" s="1"/>
  <c r="D446" i="48"/>
  <c r="C446" i="48"/>
  <c r="F138" i="37"/>
  <c r="G137" i="37"/>
  <c r="C409" i="48"/>
  <c r="D409" i="48"/>
  <c r="D423" i="48"/>
  <c r="C423" i="48"/>
  <c r="D422" i="48"/>
  <c r="C422" i="48"/>
  <c r="H418" i="48"/>
  <c r="H419" i="48" s="1"/>
  <c r="D414" i="48"/>
  <c r="C414" i="48"/>
  <c r="D410" i="48"/>
  <c r="C410" i="48"/>
  <c r="G408" i="48"/>
  <c r="H408" i="48" s="1"/>
  <c r="D408" i="48"/>
  <c r="C408" i="48"/>
  <c r="G136" i="37"/>
  <c r="C375" i="48"/>
  <c r="D375" i="48"/>
  <c r="G375" i="48"/>
  <c r="H375" i="48" s="1"/>
  <c r="G374" i="48"/>
  <c r="H374" i="48" s="1"/>
  <c r="D374" i="48"/>
  <c r="C374" i="48"/>
  <c r="D385" i="48"/>
  <c r="C385" i="48"/>
  <c r="D384" i="48"/>
  <c r="C384" i="48"/>
  <c r="H380" i="48"/>
  <c r="H381" i="48" s="1"/>
  <c r="D376" i="48"/>
  <c r="C376" i="48"/>
  <c r="D370" i="48"/>
  <c r="C370" i="48"/>
  <c r="G369" i="48"/>
  <c r="H369" i="48" s="1"/>
  <c r="D369" i="48"/>
  <c r="C369" i="48"/>
  <c r="G368" i="48"/>
  <c r="H368" i="48" s="1"/>
  <c r="D368" i="48"/>
  <c r="C368" i="48"/>
  <c r="G367" i="48"/>
  <c r="H367" i="48" s="1"/>
  <c r="D367" i="48"/>
  <c r="C367" i="48"/>
  <c r="G366" i="48"/>
  <c r="H366" i="48" s="1"/>
  <c r="D366" i="48"/>
  <c r="C366" i="48"/>
  <c r="G365" i="48"/>
  <c r="H365" i="48" s="1"/>
  <c r="D365" i="48"/>
  <c r="C365" i="48"/>
  <c r="F136" i="37"/>
  <c r="G135" i="37"/>
  <c r="D342" i="48"/>
  <c r="C342" i="48"/>
  <c r="D341" i="48"/>
  <c r="C341" i="48"/>
  <c r="H337" i="48"/>
  <c r="H338" i="48" s="1"/>
  <c r="D333" i="48"/>
  <c r="C333" i="48"/>
  <c r="D329" i="48"/>
  <c r="C329" i="48"/>
  <c r="G328" i="48"/>
  <c r="H328" i="48" s="1"/>
  <c r="D328" i="48"/>
  <c r="C328" i="48"/>
  <c r="G327" i="48"/>
  <c r="H327" i="48" s="1"/>
  <c r="D327" i="48"/>
  <c r="C327" i="48"/>
  <c r="G326" i="48"/>
  <c r="H326" i="48" s="1"/>
  <c r="D326" i="48"/>
  <c r="C326" i="48"/>
  <c r="F135" i="37"/>
  <c r="H58" i="58"/>
  <c r="N11" i="37" l="1"/>
  <c r="I51" i="52"/>
  <c r="B20" i="52"/>
  <c r="D20" i="52" s="1"/>
  <c r="C123" i="40"/>
  <c r="D123" i="40"/>
  <c r="C56" i="38" l="1"/>
  <c r="D56" i="38"/>
  <c r="G56" i="38"/>
  <c r="H56" i="38" s="1"/>
  <c r="C46" i="52"/>
  <c r="E779" i="3"/>
  <c r="E298" i="3"/>
  <c r="E297" i="3"/>
  <c r="E257" i="3"/>
  <c r="E131" i="3"/>
  <c r="G123" i="40" s="1"/>
  <c r="H123" i="40" s="1"/>
  <c r="E130" i="3"/>
  <c r="G93" i="3"/>
  <c r="H86" i="3"/>
  <c r="E77" i="3"/>
  <c r="G52" i="3"/>
  <c r="G172" i="37"/>
  <c r="F172" i="37"/>
  <c r="H1049" i="36"/>
  <c r="H1050" i="36"/>
  <c r="D1062" i="36"/>
  <c r="C1062" i="36"/>
  <c r="H1058" i="36"/>
  <c r="H1059" i="36" s="1"/>
  <c r="D1054" i="36"/>
  <c r="C1054" i="36"/>
  <c r="H1048" i="36"/>
  <c r="F171" i="37"/>
  <c r="G171" i="37"/>
  <c r="D1025" i="36"/>
  <c r="C1025" i="36"/>
  <c r="D1024" i="36"/>
  <c r="C1024" i="36"/>
  <c r="H1020" i="36"/>
  <c r="H1021" i="36" s="1"/>
  <c r="D1016" i="36"/>
  <c r="C1016" i="36"/>
  <c r="G1012" i="36"/>
  <c r="H1012" i="36" s="1"/>
  <c r="D1012" i="36"/>
  <c r="C1012" i="36"/>
  <c r="G1011" i="36"/>
  <c r="H1011" i="36" s="1"/>
  <c r="D1011" i="36"/>
  <c r="C1011" i="36"/>
  <c r="G1010" i="36"/>
  <c r="H1010" i="36" s="1"/>
  <c r="D1010" i="36"/>
  <c r="C1010" i="36"/>
  <c r="G123" i="37"/>
  <c r="F123" i="37"/>
  <c r="G694" i="47"/>
  <c r="H694" i="47" s="1"/>
  <c r="D694" i="47"/>
  <c r="C694" i="47"/>
  <c r="H695" i="47"/>
  <c r="D708" i="47"/>
  <c r="C708" i="47"/>
  <c r="H704" i="47"/>
  <c r="H705" i="47" s="1"/>
  <c r="D700" i="47"/>
  <c r="C700" i="47"/>
  <c r="H696" i="47"/>
  <c r="C479" i="47"/>
  <c r="D479" i="47"/>
  <c r="G479" i="47"/>
  <c r="H479" i="47" s="1"/>
  <c r="H558" i="46"/>
  <c r="G122" i="37"/>
  <c r="H30" i="58"/>
  <c r="H29" i="58"/>
  <c r="H28" i="58"/>
  <c r="H27" i="58"/>
  <c r="D671" i="47"/>
  <c r="C671" i="47"/>
  <c r="H667" i="47"/>
  <c r="H668" i="47" s="1"/>
  <c r="D663" i="47"/>
  <c r="C663" i="47"/>
  <c r="G659" i="47"/>
  <c r="H659" i="47" s="1"/>
  <c r="H660" i="47" s="1"/>
  <c r="D659" i="47"/>
  <c r="C659" i="47"/>
  <c r="F122" i="37"/>
  <c r="G30" i="37"/>
  <c r="G122" i="40"/>
  <c r="H122" i="40" s="1"/>
  <c r="D122" i="40"/>
  <c r="C122" i="40"/>
  <c r="G117" i="40"/>
  <c r="H117" i="40" s="1"/>
  <c r="H118" i="40" s="1"/>
  <c r="D117" i="40"/>
  <c r="C117" i="40"/>
  <c r="D133" i="40"/>
  <c r="C133" i="40"/>
  <c r="D132" i="40"/>
  <c r="C132" i="40"/>
  <c r="H128" i="40"/>
  <c r="H129" i="40" s="1"/>
  <c r="D124" i="40"/>
  <c r="C124" i="40"/>
  <c r="D121" i="40"/>
  <c r="C121" i="40"/>
  <c r="F30" i="37"/>
  <c r="C129" i="48"/>
  <c r="C128" i="48"/>
  <c r="H1051" i="36" l="1"/>
  <c r="H697" i="47"/>
  <c r="H1013" i="36"/>
  <c r="C17" i="57" l="1"/>
  <c r="C77" i="57"/>
  <c r="C71" i="57"/>
  <c r="C58" i="57"/>
  <c r="C78" i="57" l="1"/>
  <c r="C79" i="57" s="1"/>
  <c r="G10" i="54" l="1"/>
  <c r="G11" i="54"/>
  <c r="G12" i="54"/>
  <c r="G13" i="54"/>
  <c r="C47" i="52" l="1"/>
  <c r="N29" i="37"/>
  <c r="H53" i="37" l="1"/>
  <c r="H22" i="37"/>
  <c r="D28" i="20"/>
  <c r="E20" i="52" s="1"/>
  <c r="I20" i="52" s="1"/>
  <c r="E19" i="52" l="1"/>
  <c r="E13" i="52"/>
  <c r="E12" i="52"/>
  <c r="H49" i="36"/>
  <c r="C307" i="41"/>
  <c r="D307" i="41"/>
  <c r="G307" i="41"/>
  <c r="H307" i="41" s="1"/>
  <c r="B4" i="51"/>
  <c r="D456" i="41"/>
  <c r="C456" i="41"/>
  <c r="C440" i="41"/>
  <c r="D440" i="41"/>
  <c r="G440" i="41"/>
  <c r="H440" i="41" s="1"/>
  <c r="C441" i="41"/>
  <c r="D441" i="41"/>
  <c r="G441" i="41"/>
  <c r="H441" i="41" s="1"/>
  <c r="G447" i="41"/>
  <c r="H447" i="41" s="1"/>
  <c r="D447" i="41"/>
  <c r="C447" i="41"/>
  <c r="G186" i="41"/>
  <c r="H186" i="41" s="1"/>
  <c r="D186" i="41"/>
  <c r="C186" i="41"/>
  <c r="G274" i="41"/>
  <c r="H274" i="41" s="1"/>
  <c r="D274" i="41"/>
  <c r="C274" i="41"/>
  <c r="C321" i="41"/>
  <c r="D321" i="41"/>
  <c r="G321" i="41"/>
  <c r="H321" i="41" s="1"/>
  <c r="H23" i="37" l="1"/>
  <c r="G195" i="37" l="1"/>
  <c r="G193" i="37"/>
  <c r="B18" i="52"/>
  <c r="D18" i="52" s="1"/>
  <c r="F12" i="56"/>
  <c r="H59" i="58"/>
  <c r="H57" i="58"/>
  <c r="H56" i="58"/>
  <c r="H51" i="58"/>
  <c r="H50" i="58"/>
  <c r="H49" i="58"/>
  <c r="G48" i="58"/>
  <c r="H47" i="58"/>
  <c r="H46" i="58"/>
  <c r="H45" i="58"/>
  <c r="H44" i="58"/>
  <c r="H43" i="58"/>
  <c r="H42" i="58"/>
  <c r="H41" i="58"/>
  <c r="H40" i="58"/>
  <c r="H39" i="58"/>
  <c r="H38" i="58"/>
  <c r="H37" i="58"/>
  <c r="H36" i="58"/>
  <c r="H35" i="58"/>
  <c r="H26" i="58"/>
  <c r="F25" i="58"/>
  <c r="H25" i="58" s="1"/>
  <c r="H24" i="58"/>
  <c r="H23" i="58"/>
  <c r="H22" i="58"/>
  <c r="H21" i="58"/>
  <c r="H20" i="58"/>
  <c r="H19" i="58"/>
  <c r="H18" i="58"/>
  <c r="H17" i="58"/>
  <c r="H16" i="58"/>
  <c r="H15" i="58"/>
  <c r="H14" i="58"/>
  <c r="H13" i="58"/>
  <c r="H12" i="58"/>
  <c r="H11" i="58"/>
  <c r="H10" i="58"/>
  <c r="H9" i="58"/>
  <c r="H8" i="58"/>
  <c r="H7" i="58"/>
  <c r="H62" i="58" l="1"/>
  <c r="H31" i="58"/>
  <c r="H52" i="58"/>
  <c r="H64" i="58" l="1"/>
  <c r="J193" i="37" s="1"/>
  <c r="H15" i="45"/>
  <c r="F72" i="37"/>
  <c r="C199" i="43"/>
  <c r="D199" i="43"/>
  <c r="G199" i="43"/>
  <c r="H199" i="43" s="1"/>
  <c r="G23" i="37" l="1"/>
  <c r="F23" i="37"/>
  <c r="D239" i="39"/>
  <c r="C239" i="39"/>
  <c r="H235" i="39"/>
  <c r="H236" i="39" s="1"/>
  <c r="D231" i="39"/>
  <c r="C231" i="39"/>
  <c r="D230" i="39"/>
  <c r="C230" i="39"/>
  <c r="H227" i="39"/>
  <c r="I770" i="3"/>
  <c r="I769" i="3"/>
  <c r="H768" i="3"/>
  <c r="H770" i="3" s="1"/>
  <c r="G768" i="3"/>
  <c r="G770" i="3" s="1"/>
  <c r="H767" i="3"/>
  <c r="H769" i="3" s="1"/>
  <c r="G767" i="3"/>
  <c r="G769" i="3" s="1"/>
  <c r="D733" i="41"/>
  <c r="C733" i="41"/>
  <c r="H729" i="41"/>
  <c r="H730" i="41" s="1"/>
  <c r="D725" i="41"/>
  <c r="C725" i="41"/>
  <c r="G721" i="41"/>
  <c r="H721" i="41" s="1"/>
  <c r="D721" i="41"/>
  <c r="C721" i="41"/>
  <c r="G720" i="41"/>
  <c r="H720" i="41" s="1"/>
  <c r="D720" i="41"/>
  <c r="C720" i="41"/>
  <c r="G53" i="37"/>
  <c r="F53" i="37"/>
  <c r="D697" i="41"/>
  <c r="C697" i="41"/>
  <c r="D696" i="41"/>
  <c r="C696" i="41"/>
  <c r="H692" i="41"/>
  <c r="H693" i="41" s="1"/>
  <c r="D688" i="41"/>
  <c r="C688" i="41"/>
  <c r="G684" i="41"/>
  <c r="H684" i="41" s="1"/>
  <c r="D684" i="41"/>
  <c r="C684" i="41"/>
  <c r="G683" i="41"/>
  <c r="H683" i="41" s="1"/>
  <c r="D683" i="41"/>
  <c r="C683" i="41"/>
  <c r="G52" i="37"/>
  <c r="F52" i="37"/>
  <c r="G97" i="41"/>
  <c r="G96" i="41"/>
  <c r="G158" i="39"/>
  <c r="G122" i="39"/>
  <c r="E770" i="3" l="1"/>
  <c r="E767" i="3"/>
  <c r="E769" i="3"/>
  <c r="E768" i="3"/>
  <c r="H722" i="41"/>
  <c r="H685" i="41"/>
  <c r="E774" i="3"/>
  <c r="E678" i="3"/>
  <c r="E613" i="3"/>
  <c r="G447" i="48" s="1"/>
  <c r="H447" i="48" s="1"/>
  <c r="H448" i="48" s="1"/>
  <c r="E610" i="3"/>
  <c r="E606" i="3"/>
  <c r="E554" i="3"/>
  <c r="E425" i="3"/>
  <c r="E409" i="3"/>
  <c r="E376" i="3"/>
  <c r="E311" i="3"/>
  <c r="E308" i="3"/>
  <c r="E198" i="3"/>
  <c r="E170" i="3"/>
  <c r="G38" i="57"/>
  <c r="C36" i="57"/>
  <c r="G32" i="57"/>
  <c r="C30" i="57"/>
  <c r="G19" i="57"/>
  <c r="G39" i="57" l="1"/>
  <c r="G40" i="57" s="1"/>
  <c r="C37" i="57"/>
  <c r="C38" i="57" s="1"/>
  <c r="B9" i="54"/>
  <c r="B8" i="54"/>
  <c r="B15" i="54"/>
  <c r="B10" i="54"/>
  <c r="B11" i="54"/>
  <c r="B12" i="54"/>
  <c r="B13" i="54"/>
  <c r="B14" i="54"/>
  <c r="C45" i="52"/>
  <c r="G214" i="38"/>
  <c r="H214" i="38" s="1"/>
  <c r="D214" i="38"/>
  <c r="C214" i="38"/>
  <c r="K213" i="38"/>
  <c r="G73" i="37"/>
  <c r="D60" i="44"/>
  <c r="C60" i="44"/>
  <c r="D59" i="44"/>
  <c r="C59" i="44"/>
  <c r="H56" i="44"/>
  <c r="C51" i="44"/>
  <c r="D50" i="44"/>
  <c r="D51" i="44" s="1"/>
  <c r="C50" i="44"/>
  <c r="G46" i="44"/>
  <c r="H46" i="44" s="1"/>
  <c r="H47" i="44" s="1"/>
  <c r="D46" i="44"/>
  <c r="C46" i="44"/>
  <c r="F73" i="37"/>
  <c r="H63" i="37"/>
  <c r="G63" i="37"/>
  <c r="D22" i="43"/>
  <c r="C22" i="43"/>
  <c r="D21" i="43"/>
  <c r="C21" i="43"/>
  <c r="H17" i="43"/>
  <c r="H18" i="43" s="1"/>
  <c r="D13" i="43"/>
  <c r="C13" i="43"/>
  <c r="D9" i="43"/>
  <c r="C9" i="43"/>
  <c r="F63" i="37"/>
  <c r="G36" i="37"/>
  <c r="D23" i="41"/>
  <c r="C23" i="41"/>
  <c r="D22" i="41"/>
  <c r="C22" i="41"/>
  <c r="H18" i="41"/>
  <c r="H19" i="41" s="1"/>
  <c r="D14" i="41"/>
  <c r="C14" i="41"/>
  <c r="D13" i="41"/>
  <c r="C13" i="41"/>
  <c r="D9" i="41"/>
  <c r="C9" i="41"/>
  <c r="F36" i="37"/>
  <c r="G22" i="37"/>
  <c r="D203" i="39"/>
  <c r="C203" i="39"/>
  <c r="D202" i="39"/>
  <c r="C202" i="39"/>
  <c r="H198" i="39"/>
  <c r="H199" i="39" s="1"/>
  <c r="D194" i="39"/>
  <c r="C194" i="39"/>
  <c r="H191" i="39"/>
  <c r="F22" i="37"/>
  <c r="D158" i="39"/>
  <c r="C158" i="39"/>
  <c r="K127" i="39"/>
  <c r="F11" i="37"/>
  <c r="G8" i="54" l="1"/>
  <c r="G15" i="54"/>
  <c r="G9" i="54"/>
  <c r="G14" i="54"/>
  <c r="B22" i="52"/>
  <c r="B23" i="52"/>
  <c r="B21" i="52"/>
  <c r="B13" i="52"/>
  <c r="B14" i="52"/>
  <c r="B15" i="52"/>
  <c r="B16" i="52"/>
  <c r="B17" i="52"/>
  <c r="B19" i="52"/>
  <c r="F10" i="56" l="1"/>
  <c r="F12" i="54" s="1"/>
  <c r="H12" i="54" s="1"/>
  <c r="F7" i="56"/>
  <c r="D13" i="52" s="1"/>
  <c r="F8" i="56"/>
  <c r="F10" i="54" s="1"/>
  <c r="H10" i="54" s="1"/>
  <c r="F9" i="56"/>
  <c r="D15" i="52" s="1"/>
  <c r="F11" i="56"/>
  <c r="F13" i="54" s="1"/>
  <c r="H13" i="54" s="1"/>
  <c r="F13" i="56"/>
  <c r="F14" i="54" s="1"/>
  <c r="H14" i="54" s="1"/>
  <c r="F14" i="56"/>
  <c r="F15" i="54" s="1"/>
  <c r="H15" i="54" s="1"/>
  <c r="F15" i="56"/>
  <c r="F8" i="54" s="1"/>
  <c r="H8" i="54" s="1"/>
  <c r="F16" i="56"/>
  <c r="F9" i="54" s="1"/>
  <c r="H9" i="54" s="1"/>
  <c r="F17" i="56"/>
  <c r="D21" i="52" s="1"/>
  <c r="F18" i="56"/>
  <c r="D22" i="52" s="1"/>
  <c r="F19" i="56"/>
  <c r="D23" i="52" s="1"/>
  <c r="F20" i="56"/>
  <c r="F21" i="56"/>
  <c r="F22" i="56"/>
  <c r="F23" i="56"/>
  <c r="F24" i="56"/>
  <c r="F25" i="56"/>
  <c r="F26" i="56"/>
  <c r="F27" i="56"/>
  <c r="F6" i="56"/>
  <c r="D14" i="52" l="1"/>
  <c r="D12" i="52"/>
  <c r="F11" i="54"/>
  <c r="H11" i="54" s="1"/>
  <c r="D19" i="52"/>
  <c r="D17" i="52"/>
  <c r="D16" i="52"/>
  <c r="I16" i="52" l="1"/>
  <c r="I19" i="52" l="1"/>
  <c r="I17" i="52"/>
  <c r="I18" i="52"/>
  <c r="I13" i="52"/>
  <c r="I21" i="52"/>
  <c r="I14" i="52"/>
  <c r="I15" i="52"/>
  <c r="I12" i="52"/>
  <c r="I186" i="37"/>
  <c r="G442" i="41"/>
  <c r="H442" i="41" s="1"/>
  <c r="D442" i="41"/>
  <c r="C442" i="41"/>
  <c r="H18" i="37"/>
  <c r="H19" i="37" s="1"/>
  <c r="H29" i="37"/>
  <c r="H50" i="37"/>
  <c r="G19" i="54"/>
  <c r="G20" i="54"/>
  <c r="G21" i="54"/>
  <c r="G22" i="54"/>
  <c r="G23" i="54"/>
  <c r="I27" i="52"/>
  <c r="I28" i="52"/>
  <c r="I29" i="52"/>
  <c r="I40" i="52"/>
  <c r="I56" i="52" s="1"/>
  <c r="I57" i="52"/>
  <c r="C64" i="52"/>
  <c r="C61" i="52"/>
  <c r="C48" i="52"/>
  <c r="G180" i="37"/>
  <c r="G173" i="37"/>
  <c r="G144" i="37"/>
  <c r="G139" i="37"/>
  <c r="G124" i="37"/>
  <c r="G102" i="37"/>
  <c r="G82" i="37"/>
  <c r="G74" i="37"/>
  <c r="G69" i="37"/>
  <c r="G60" i="37"/>
  <c r="G54" i="37"/>
  <c r="G33" i="37"/>
  <c r="G24" i="37"/>
  <c r="G14" i="37"/>
  <c r="G9" i="38"/>
  <c r="H9" i="38" s="1"/>
  <c r="G10" i="38"/>
  <c r="H10" i="38" s="1"/>
  <c r="G11" i="38"/>
  <c r="H11" i="38" s="1"/>
  <c r="G12" i="38"/>
  <c r="H12" i="38" s="1"/>
  <c r="G13" i="38"/>
  <c r="H13" i="38" s="1"/>
  <c r="H22" i="38"/>
  <c r="H23" i="38" s="1"/>
  <c r="G57" i="38"/>
  <c r="H57" i="38" s="1"/>
  <c r="H58" i="38" s="1"/>
  <c r="H65" i="38"/>
  <c r="H66" i="38" s="1"/>
  <c r="H101" i="38"/>
  <c r="H138" i="38"/>
  <c r="H145" i="38"/>
  <c r="H146" i="38" s="1"/>
  <c r="H174" i="38"/>
  <c r="H181" i="38"/>
  <c r="H182" i="38" s="1"/>
  <c r="G219" i="38"/>
  <c r="H219" i="38" s="1"/>
  <c r="G208" i="38"/>
  <c r="H208" i="38" s="1"/>
  <c r="G209" i="38"/>
  <c r="H209" i="38" s="1"/>
  <c r="G210" i="38"/>
  <c r="H210" i="38" s="1"/>
  <c r="G213" i="38"/>
  <c r="H213" i="38" s="1"/>
  <c r="H223" i="38"/>
  <c r="H224" i="38" s="1"/>
  <c r="H251" i="38"/>
  <c r="H252" i="38"/>
  <c r="H260" i="38"/>
  <c r="H261" i="38" s="1"/>
  <c r="H287" i="38"/>
  <c r="H288" i="38"/>
  <c r="G289" i="38"/>
  <c r="H289" i="38" s="1"/>
  <c r="H297" i="38"/>
  <c r="H298" i="38" s="1"/>
  <c r="F13" i="37"/>
  <c r="F10" i="37"/>
  <c r="F9" i="37"/>
  <c r="F6" i="37"/>
  <c r="G50" i="37"/>
  <c r="F50" i="37"/>
  <c r="G180" i="13"/>
  <c r="H180" i="13" s="1"/>
  <c r="G181" i="13"/>
  <c r="H181" i="13" s="1"/>
  <c r="G182" i="13"/>
  <c r="H182" i="13" s="1"/>
  <c r="G183" i="13"/>
  <c r="H183" i="13" s="1"/>
  <c r="D609" i="41"/>
  <c r="C609" i="41"/>
  <c r="G608" i="41"/>
  <c r="H608" i="41" s="1"/>
  <c r="D608" i="41"/>
  <c r="C608" i="41"/>
  <c r="G607" i="41"/>
  <c r="H607" i="41" s="1"/>
  <c r="D607" i="41"/>
  <c r="C607" i="41"/>
  <c r="G614" i="41"/>
  <c r="H614" i="41" s="1"/>
  <c r="G268" i="13"/>
  <c r="H268" i="13" s="1"/>
  <c r="H618" i="41"/>
  <c r="H619" i="41" s="1"/>
  <c r="D623" i="41"/>
  <c r="C623" i="41"/>
  <c r="D622" i="41"/>
  <c r="C622" i="41"/>
  <c r="D614" i="41"/>
  <c r="C614" i="41"/>
  <c r="D613" i="41"/>
  <c r="C613" i="41"/>
  <c r="G12" i="37"/>
  <c r="F12" i="37"/>
  <c r="D264" i="38"/>
  <c r="C264" i="38"/>
  <c r="D256" i="38"/>
  <c r="C256" i="38"/>
  <c r="G179" i="37"/>
  <c r="F179" i="37"/>
  <c r="H121" i="51"/>
  <c r="H122" i="51" s="1"/>
  <c r="H129" i="51"/>
  <c r="H130" i="51" s="1"/>
  <c r="D134" i="51"/>
  <c r="C134" i="51"/>
  <c r="D133" i="51"/>
  <c r="C133" i="51"/>
  <c r="D125" i="51"/>
  <c r="C125" i="51"/>
  <c r="H83" i="51"/>
  <c r="G84" i="51"/>
  <c r="H84" i="51" s="1"/>
  <c r="G85" i="51"/>
  <c r="H85" i="51" s="1"/>
  <c r="H93" i="51"/>
  <c r="H94" i="51" s="1"/>
  <c r="G178" i="37"/>
  <c r="F178" i="37"/>
  <c r="D98" i="51"/>
  <c r="C98" i="51"/>
  <c r="D97" i="51"/>
  <c r="C97" i="51"/>
  <c r="D89" i="51"/>
  <c r="C89" i="51"/>
  <c r="D85" i="51"/>
  <c r="C85" i="51"/>
  <c r="D84" i="51"/>
  <c r="C84" i="51"/>
  <c r="H22" i="51"/>
  <c r="H14" i="51"/>
  <c r="H9" i="51"/>
  <c r="H10" i="51" s="1"/>
  <c r="H17" i="51"/>
  <c r="H18" i="51" s="1"/>
  <c r="G176" i="37"/>
  <c r="F176" i="37"/>
  <c r="H44" i="51"/>
  <c r="G45" i="51"/>
  <c r="H45" i="51" s="1"/>
  <c r="G46" i="51"/>
  <c r="H46" i="51" s="1"/>
  <c r="G47" i="51"/>
  <c r="H47" i="51" s="1"/>
  <c r="H55" i="51"/>
  <c r="H56" i="51" s="1"/>
  <c r="G177" i="37"/>
  <c r="F177" i="37"/>
  <c r="D60" i="51"/>
  <c r="C60" i="51"/>
  <c r="D59" i="51"/>
  <c r="C59" i="51"/>
  <c r="D51" i="51"/>
  <c r="C51" i="51"/>
  <c r="D47" i="51"/>
  <c r="C47" i="51"/>
  <c r="D46" i="51"/>
  <c r="C46" i="51"/>
  <c r="D45" i="51"/>
  <c r="G969" i="36"/>
  <c r="H969" i="36" s="1"/>
  <c r="G970" i="36"/>
  <c r="H970" i="36" s="1"/>
  <c r="G971" i="36"/>
  <c r="H971" i="36" s="1"/>
  <c r="G972" i="36"/>
  <c r="H972" i="36" s="1"/>
  <c r="G435" i="13"/>
  <c r="H435" i="13" s="1"/>
  <c r="G436" i="13"/>
  <c r="H436" i="13" s="1"/>
  <c r="G170" i="37"/>
  <c r="F170" i="37"/>
  <c r="H966" i="36"/>
  <c r="H967" i="36"/>
  <c r="H968" i="36"/>
  <c r="H973" i="36"/>
  <c r="H982" i="36"/>
  <c r="H983" i="36" s="1"/>
  <c r="D987" i="36"/>
  <c r="C987" i="36"/>
  <c r="D986" i="36"/>
  <c r="C986" i="36"/>
  <c r="D978" i="36"/>
  <c r="C978" i="36"/>
  <c r="D974" i="36"/>
  <c r="C974" i="36"/>
  <c r="D972" i="36"/>
  <c r="C972" i="36"/>
  <c r="D971" i="36"/>
  <c r="C971" i="36"/>
  <c r="D970" i="36"/>
  <c r="C970" i="36"/>
  <c r="D969" i="36"/>
  <c r="C969" i="36"/>
  <c r="H922" i="36"/>
  <c r="H923" i="36"/>
  <c r="H924" i="36"/>
  <c r="G925" i="36"/>
  <c r="H925" i="36" s="1"/>
  <c r="G926" i="36"/>
  <c r="H926" i="36" s="1"/>
  <c r="G927" i="36"/>
  <c r="H927" i="36" s="1"/>
  <c r="G928" i="36"/>
  <c r="H928" i="36" s="1"/>
  <c r="H929" i="36"/>
  <c r="H938" i="36"/>
  <c r="H939" i="36" s="1"/>
  <c r="G169" i="37"/>
  <c r="F169" i="37"/>
  <c r="D943" i="36"/>
  <c r="C943" i="36"/>
  <c r="D942" i="36"/>
  <c r="C942" i="36"/>
  <c r="D934" i="36"/>
  <c r="C934" i="36"/>
  <c r="D930" i="36"/>
  <c r="C930" i="36"/>
  <c r="D928" i="36"/>
  <c r="C928" i="36"/>
  <c r="D927" i="36"/>
  <c r="C927" i="36"/>
  <c r="D926" i="36"/>
  <c r="C926" i="36"/>
  <c r="D925" i="36"/>
  <c r="C925" i="36"/>
  <c r="H878" i="36"/>
  <c r="H879" i="36"/>
  <c r="H880" i="36"/>
  <c r="G881" i="36"/>
  <c r="H881" i="36" s="1"/>
  <c r="G882" i="36"/>
  <c r="H882" i="36" s="1"/>
  <c r="G883" i="36"/>
  <c r="H883" i="36" s="1"/>
  <c r="G884" i="36"/>
  <c r="H884" i="36" s="1"/>
  <c r="H885" i="36"/>
  <c r="H894" i="36"/>
  <c r="H895" i="36" s="1"/>
  <c r="G168" i="37"/>
  <c r="F168" i="37"/>
  <c r="D899" i="36"/>
  <c r="C899" i="36"/>
  <c r="D898" i="36"/>
  <c r="C898" i="36"/>
  <c r="D890" i="36"/>
  <c r="C890" i="36"/>
  <c r="D886" i="36"/>
  <c r="C886" i="36"/>
  <c r="D884" i="36"/>
  <c r="C884" i="36"/>
  <c r="D883" i="36"/>
  <c r="C883" i="36"/>
  <c r="D882" i="36"/>
  <c r="C882" i="36"/>
  <c r="D881" i="36"/>
  <c r="C881" i="36"/>
  <c r="H790" i="36"/>
  <c r="H791" i="36"/>
  <c r="H792" i="36"/>
  <c r="G793" i="36"/>
  <c r="H793" i="36" s="1"/>
  <c r="G794" i="36"/>
  <c r="H794" i="36" s="1"/>
  <c r="G795" i="36"/>
  <c r="H795" i="36" s="1"/>
  <c r="G796" i="36"/>
  <c r="H796" i="36" s="1"/>
  <c r="H797" i="36"/>
  <c r="H806" i="36"/>
  <c r="H807" i="36" s="1"/>
  <c r="H834" i="36"/>
  <c r="H835" i="36"/>
  <c r="H836" i="36"/>
  <c r="G837" i="36"/>
  <c r="H837" i="36" s="1"/>
  <c r="G838" i="36"/>
  <c r="H838" i="36" s="1"/>
  <c r="G839" i="36"/>
  <c r="H839" i="36" s="1"/>
  <c r="G840" i="36"/>
  <c r="H840" i="36" s="1"/>
  <c r="H841" i="36"/>
  <c r="H850" i="36"/>
  <c r="H851" i="36" s="1"/>
  <c r="G167" i="37"/>
  <c r="F167" i="37"/>
  <c r="D855" i="36"/>
  <c r="C855" i="36"/>
  <c r="D854" i="36"/>
  <c r="C854" i="36"/>
  <c r="D846" i="36"/>
  <c r="C846" i="36"/>
  <c r="D842" i="36"/>
  <c r="C842" i="36"/>
  <c r="D840" i="36"/>
  <c r="C840" i="36"/>
  <c r="D839" i="36"/>
  <c r="C839" i="36"/>
  <c r="D838" i="36"/>
  <c r="C838" i="36"/>
  <c r="D837" i="36"/>
  <c r="C837" i="36"/>
  <c r="G166" i="37"/>
  <c r="F166" i="37"/>
  <c r="D811" i="36"/>
  <c r="C811" i="36"/>
  <c r="D810" i="36"/>
  <c r="C810" i="36"/>
  <c r="D802" i="36"/>
  <c r="C802" i="36"/>
  <c r="D798" i="36"/>
  <c r="C798" i="36"/>
  <c r="D796" i="36"/>
  <c r="C796" i="36"/>
  <c r="D795" i="36"/>
  <c r="C795" i="36"/>
  <c r="D794" i="36"/>
  <c r="C794" i="36"/>
  <c r="D793" i="36"/>
  <c r="C793" i="36"/>
  <c r="H746" i="36"/>
  <c r="H747" i="36"/>
  <c r="H748" i="36"/>
  <c r="G749" i="36"/>
  <c r="H749" i="36" s="1"/>
  <c r="G750" i="36"/>
  <c r="H750" i="36" s="1"/>
  <c r="G751" i="36"/>
  <c r="H751" i="36" s="1"/>
  <c r="G752" i="36"/>
  <c r="H752" i="36" s="1"/>
  <c r="H753" i="36"/>
  <c r="H762" i="36"/>
  <c r="H763" i="36" s="1"/>
  <c r="G165" i="37"/>
  <c r="F165" i="37"/>
  <c r="H702" i="36"/>
  <c r="G703" i="36"/>
  <c r="H703" i="36" s="1"/>
  <c r="G704" i="36"/>
  <c r="H704" i="36" s="1"/>
  <c r="G705" i="36"/>
  <c r="H705" i="36" s="1"/>
  <c r="G706" i="36"/>
  <c r="H706" i="36" s="1"/>
  <c r="G707" i="36"/>
  <c r="H707" i="36" s="1"/>
  <c r="G708" i="36"/>
  <c r="H708" i="36" s="1"/>
  <c r="G709" i="36"/>
  <c r="H709" i="36" s="1"/>
  <c r="H718" i="36"/>
  <c r="H719" i="36" s="1"/>
  <c r="G164" i="37"/>
  <c r="F164" i="37"/>
  <c r="D723" i="36"/>
  <c r="C723" i="36"/>
  <c r="D722" i="36"/>
  <c r="C722" i="36"/>
  <c r="D714" i="36"/>
  <c r="C714" i="36"/>
  <c r="D710" i="36"/>
  <c r="C710" i="36"/>
  <c r="D709" i="36"/>
  <c r="C709" i="36"/>
  <c r="D708" i="36"/>
  <c r="C708" i="36"/>
  <c r="D707" i="36"/>
  <c r="C707" i="36"/>
  <c r="D706" i="36"/>
  <c r="C706" i="36"/>
  <c r="D705" i="36"/>
  <c r="C705" i="36"/>
  <c r="D704" i="36"/>
  <c r="C704" i="36"/>
  <c r="D703" i="36"/>
  <c r="C703" i="36"/>
  <c r="H658" i="36"/>
  <c r="G659" i="36"/>
  <c r="H659" i="36" s="1"/>
  <c r="G660" i="36"/>
  <c r="H660" i="36" s="1"/>
  <c r="G661" i="36"/>
  <c r="H661" i="36" s="1"/>
  <c r="G662" i="36"/>
  <c r="H662" i="36" s="1"/>
  <c r="G663" i="36"/>
  <c r="H663" i="36" s="1"/>
  <c r="G664" i="36"/>
  <c r="H664" i="36" s="1"/>
  <c r="G665" i="36"/>
  <c r="H665" i="36" s="1"/>
  <c r="H674" i="36"/>
  <c r="H675" i="36" s="1"/>
  <c r="G163" i="37"/>
  <c r="F163" i="37"/>
  <c r="D679" i="36"/>
  <c r="C679" i="36"/>
  <c r="D678" i="36"/>
  <c r="C678" i="36"/>
  <c r="D670" i="36"/>
  <c r="C670" i="36"/>
  <c r="D666" i="36"/>
  <c r="C666" i="36"/>
  <c r="D665" i="36"/>
  <c r="C665" i="36"/>
  <c r="D664" i="36"/>
  <c r="C664" i="36"/>
  <c r="D663" i="36"/>
  <c r="C663" i="36"/>
  <c r="D662" i="36"/>
  <c r="C662" i="36"/>
  <c r="D661" i="36"/>
  <c r="C661" i="36"/>
  <c r="D660" i="36"/>
  <c r="C660" i="36"/>
  <c r="D659" i="36"/>
  <c r="C659" i="36"/>
  <c r="H575" i="36"/>
  <c r="H586" i="36"/>
  <c r="H587" i="36" s="1"/>
  <c r="G161" i="37"/>
  <c r="F161" i="37"/>
  <c r="D591" i="36"/>
  <c r="C591" i="36"/>
  <c r="D590" i="36"/>
  <c r="C590" i="36"/>
  <c r="D582" i="36"/>
  <c r="C582" i="36"/>
  <c r="H532" i="36"/>
  <c r="H533" i="36"/>
  <c r="H537" i="36"/>
  <c r="H547" i="36"/>
  <c r="H548" i="36" s="1"/>
  <c r="G160" i="37"/>
  <c r="F160" i="37"/>
  <c r="D552" i="36"/>
  <c r="C552" i="36"/>
  <c r="D551" i="36"/>
  <c r="C551" i="36"/>
  <c r="D543" i="36"/>
  <c r="C543" i="36"/>
  <c r="H493" i="36"/>
  <c r="H494" i="36"/>
  <c r="H495" i="36"/>
  <c r="H496" i="36"/>
  <c r="H504" i="36"/>
  <c r="H505" i="36" s="1"/>
  <c r="G159" i="37"/>
  <c r="F159" i="37"/>
  <c r="D509" i="36"/>
  <c r="C509" i="36"/>
  <c r="D508" i="36"/>
  <c r="C508" i="36"/>
  <c r="D500" i="36"/>
  <c r="C500" i="36"/>
  <c r="G157" i="37"/>
  <c r="H457" i="36"/>
  <c r="G458" i="36"/>
  <c r="H458" i="36" s="1"/>
  <c r="H466" i="36"/>
  <c r="H467" i="36" s="1"/>
  <c r="G158" i="37"/>
  <c r="F158" i="37"/>
  <c r="D458" i="36"/>
  <c r="C458" i="36"/>
  <c r="D470" i="36"/>
  <c r="C470" i="36"/>
  <c r="D462" i="36"/>
  <c r="C462" i="36"/>
  <c r="H414" i="36"/>
  <c r="H415" i="36"/>
  <c r="H416" i="36"/>
  <c r="H417" i="36"/>
  <c r="H418" i="36"/>
  <c r="H419" i="36"/>
  <c r="H420" i="36"/>
  <c r="H421" i="36"/>
  <c r="H429" i="36"/>
  <c r="H430" i="36" s="1"/>
  <c r="F157" i="37"/>
  <c r="D767" i="36"/>
  <c r="C767" i="36"/>
  <c r="D766" i="36"/>
  <c r="C766" i="36"/>
  <c r="D758" i="36"/>
  <c r="C758" i="36"/>
  <c r="D754" i="36"/>
  <c r="C754" i="36"/>
  <c r="D752" i="36"/>
  <c r="C752" i="36"/>
  <c r="D751" i="36"/>
  <c r="C751" i="36"/>
  <c r="D750" i="36"/>
  <c r="C750" i="36"/>
  <c r="D749" i="36"/>
  <c r="C749" i="36"/>
  <c r="H326" i="36"/>
  <c r="H327" i="36"/>
  <c r="H328" i="36"/>
  <c r="G329" i="36"/>
  <c r="H329" i="36" s="1"/>
  <c r="G330" i="36"/>
  <c r="H330" i="36" s="1"/>
  <c r="G331" i="36"/>
  <c r="H331" i="36" s="1"/>
  <c r="G332" i="36"/>
  <c r="H332" i="36" s="1"/>
  <c r="G333" i="36"/>
  <c r="H333" i="36" s="1"/>
  <c r="H342" i="36"/>
  <c r="H343" i="36" s="1"/>
  <c r="G155" i="37"/>
  <c r="F155" i="37"/>
  <c r="D347" i="36"/>
  <c r="C347" i="36"/>
  <c r="D346" i="36"/>
  <c r="C346" i="36"/>
  <c r="D338" i="36"/>
  <c r="C338" i="36"/>
  <c r="D334" i="36"/>
  <c r="C334" i="36"/>
  <c r="D333" i="36"/>
  <c r="C333" i="36"/>
  <c r="D332" i="36"/>
  <c r="C332" i="36"/>
  <c r="D331" i="36"/>
  <c r="C331" i="36"/>
  <c r="D330" i="36"/>
  <c r="C330" i="36"/>
  <c r="D329" i="36"/>
  <c r="C329" i="36"/>
  <c r="H370" i="36"/>
  <c r="H371" i="36"/>
  <c r="H372" i="36"/>
  <c r="G373" i="36"/>
  <c r="H373" i="36" s="1"/>
  <c r="G374" i="36"/>
  <c r="H374" i="36" s="1"/>
  <c r="G375" i="36"/>
  <c r="H375" i="36" s="1"/>
  <c r="G376" i="36"/>
  <c r="H376" i="36" s="1"/>
  <c r="G377" i="36"/>
  <c r="H377" i="36" s="1"/>
  <c r="H386" i="36"/>
  <c r="H387" i="36" s="1"/>
  <c r="G156" i="37"/>
  <c r="F156" i="37"/>
  <c r="D434" i="36"/>
  <c r="C434" i="36"/>
  <c r="D433" i="36"/>
  <c r="C433" i="36"/>
  <c r="D425" i="36"/>
  <c r="C425" i="36"/>
  <c r="D421" i="36"/>
  <c r="D417" i="36"/>
  <c r="D391" i="36"/>
  <c r="C391" i="36"/>
  <c r="D390" i="36"/>
  <c r="C390" i="36"/>
  <c r="D382" i="36"/>
  <c r="C382" i="36"/>
  <c r="D378" i="36"/>
  <c r="C378" i="36"/>
  <c r="D377" i="36"/>
  <c r="C377" i="36"/>
  <c r="D376" i="36"/>
  <c r="C376" i="36"/>
  <c r="D375" i="36"/>
  <c r="C375" i="36"/>
  <c r="D374" i="36"/>
  <c r="C374" i="36"/>
  <c r="D373" i="36"/>
  <c r="C373" i="36"/>
  <c r="H281" i="36"/>
  <c r="H282" i="36"/>
  <c r="H283" i="36"/>
  <c r="G284" i="36"/>
  <c r="H284" i="36" s="1"/>
  <c r="G285" i="36"/>
  <c r="H285" i="36" s="1"/>
  <c r="G286" i="36"/>
  <c r="H286" i="36" s="1"/>
  <c r="G287" i="36"/>
  <c r="H287" i="36" s="1"/>
  <c r="G288" i="36"/>
  <c r="H288" i="36" s="1"/>
  <c r="G289" i="36"/>
  <c r="H289" i="36" s="1"/>
  <c r="H298" i="36"/>
  <c r="H299" i="36" s="1"/>
  <c r="G154" i="37"/>
  <c r="F154" i="37"/>
  <c r="D303" i="36"/>
  <c r="C303" i="36"/>
  <c r="D302" i="36"/>
  <c r="C302" i="36"/>
  <c r="D294" i="36"/>
  <c r="C294" i="36"/>
  <c r="D290" i="36"/>
  <c r="C290" i="36"/>
  <c r="D289" i="36"/>
  <c r="C289" i="36"/>
  <c r="D288" i="36"/>
  <c r="C288" i="36"/>
  <c r="D287" i="36"/>
  <c r="C287" i="36"/>
  <c r="D286" i="36"/>
  <c r="C286" i="36"/>
  <c r="D285" i="36"/>
  <c r="C285" i="36"/>
  <c r="D284" i="36"/>
  <c r="C284" i="36"/>
  <c r="H239" i="36"/>
  <c r="H238" i="36"/>
  <c r="H237" i="36"/>
  <c r="H192" i="36"/>
  <c r="H193" i="36"/>
  <c r="H194" i="36"/>
  <c r="G195" i="36"/>
  <c r="H195" i="36" s="1"/>
  <c r="G196" i="36"/>
  <c r="H196" i="36" s="1"/>
  <c r="G197" i="36"/>
  <c r="H197" i="36" s="1"/>
  <c r="G198" i="36"/>
  <c r="H198" i="36" s="1"/>
  <c r="G199" i="36"/>
  <c r="H199" i="36" s="1"/>
  <c r="G200" i="36"/>
  <c r="H200" i="36" s="1"/>
  <c r="H209" i="36"/>
  <c r="H210" i="36" s="1"/>
  <c r="G152" i="37"/>
  <c r="F152" i="37"/>
  <c r="A800" i="3"/>
  <c r="A801" i="3"/>
  <c r="A802" i="3"/>
  <c r="A803" i="3"/>
  <c r="G10" i="13"/>
  <c r="H10" i="13" s="1"/>
  <c r="G11" i="13"/>
  <c r="H11" i="13" s="1"/>
  <c r="G12" i="13"/>
  <c r="H12" i="13" s="1"/>
  <c r="G13" i="13"/>
  <c r="H13" i="13" s="1"/>
  <c r="G52" i="13"/>
  <c r="H52" i="13" s="1"/>
  <c r="G53" i="13"/>
  <c r="H53" i="13" s="1"/>
  <c r="G44" i="13"/>
  <c r="H44" i="13" s="1"/>
  <c r="G45" i="13"/>
  <c r="H45" i="13" s="1"/>
  <c r="G46" i="13"/>
  <c r="H46" i="13" s="1"/>
  <c r="G47" i="13"/>
  <c r="H47" i="13" s="1"/>
  <c r="G78" i="13"/>
  <c r="H78" i="13" s="1"/>
  <c r="G79" i="13"/>
  <c r="H79" i="13" s="1"/>
  <c r="G80" i="13"/>
  <c r="H80" i="13" s="1"/>
  <c r="G81" i="13"/>
  <c r="H81" i="13" s="1"/>
  <c r="G112" i="13"/>
  <c r="H112" i="13" s="1"/>
  <c r="G113" i="13"/>
  <c r="H113" i="13" s="1"/>
  <c r="G114" i="13"/>
  <c r="H114" i="13" s="1"/>
  <c r="G115" i="13"/>
  <c r="H115" i="13" s="1"/>
  <c r="G146" i="13"/>
  <c r="H146" i="13" s="1"/>
  <c r="G147" i="13"/>
  <c r="H147" i="13" s="1"/>
  <c r="G148" i="13"/>
  <c r="H148" i="13" s="1"/>
  <c r="G149" i="13"/>
  <c r="H149" i="13" s="1"/>
  <c r="G214" i="13"/>
  <c r="H214" i="13" s="1"/>
  <c r="G241" i="13"/>
  <c r="H241" i="13" s="1"/>
  <c r="G295" i="13"/>
  <c r="H295" i="13" s="1"/>
  <c r="G322" i="13"/>
  <c r="H322" i="13" s="1"/>
  <c r="G350" i="13"/>
  <c r="H350" i="13" s="1"/>
  <c r="G378" i="13"/>
  <c r="H378" i="13" s="1"/>
  <c r="G406" i="13"/>
  <c r="H406" i="13" s="1"/>
  <c r="G407" i="13"/>
  <c r="H407" i="13" s="1"/>
  <c r="G464" i="13"/>
  <c r="H464" i="13" s="1"/>
  <c r="G465" i="13"/>
  <c r="H465" i="13" s="1"/>
  <c r="G493" i="13"/>
  <c r="H493" i="13" s="1"/>
  <c r="G494" i="13"/>
  <c r="H494" i="13" s="1"/>
  <c r="G495" i="13"/>
  <c r="H495" i="13" s="1"/>
  <c r="G522" i="13"/>
  <c r="H522" i="13" s="1"/>
  <c r="G550" i="13"/>
  <c r="H550" i="13" s="1"/>
  <c r="G551" i="13"/>
  <c r="H551" i="13" s="1"/>
  <c r="G578" i="13"/>
  <c r="H578" i="13" s="1"/>
  <c r="G579" i="13"/>
  <c r="H579" i="13" s="1"/>
  <c r="G606" i="13"/>
  <c r="H606" i="13" s="1"/>
  <c r="G607" i="13"/>
  <c r="H607" i="13" s="1"/>
  <c r="G633" i="13"/>
  <c r="H633" i="13" s="1"/>
  <c r="H634" i="13" s="1"/>
  <c r="G644" i="13"/>
  <c r="H644" i="13" s="1"/>
  <c r="H645" i="13" s="1"/>
  <c r="G655" i="13"/>
  <c r="H655" i="13" s="1"/>
  <c r="H656" i="13" s="1"/>
  <c r="E777" i="3" s="1"/>
  <c r="G688" i="13"/>
  <c r="H688" i="13" s="1"/>
  <c r="H689" i="13" s="1"/>
  <c r="E780" i="3" s="1"/>
  <c r="B800" i="3"/>
  <c r="B801" i="3"/>
  <c r="D801" i="3"/>
  <c r="B802" i="3"/>
  <c r="D802" i="3"/>
  <c r="B803" i="3"/>
  <c r="D803" i="3"/>
  <c r="A804" i="3"/>
  <c r="B804" i="3"/>
  <c r="D804" i="3"/>
  <c r="A805" i="3"/>
  <c r="B805" i="3"/>
  <c r="D805" i="3"/>
  <c r="A806" i="3"/>
  <c r="B806" i="3"/>
  <c r="D806" i="3"/>
  <c r="A807" i="3"/>
  <c r="B807" i="3"/>
  <c r="D807" i="3"/>
  <c r="A808" i="3"/>
  <c r="B808" i="3"/>
  <c r="D808" i="3"/>
  <c r="A809" i="3"/>
  <c r="B809" i="3"/>
  <c r="D809" i="3"/>
  <c r="A810" i="3"/>
  <c r="B810" i="3"/>
  <c r="D810" i="3"/>
  <c r="A811" i="3"/>
  <c r="B811" i="3"/>
  <c r="D811" i="3"/>
  <c r="A812" i="3"/>
  <c r="B812" i="3"/>
  <c r="D812" i="3"/>
  <c r="A813" i="3"/>
  <c r="B813" i="3"/>
  <c r="D813" i="3"/>
  <c r="A814" i="3"/>
  <c r="B814" i="3"/>
  <c r="D814" i="3"/>
  <c r="A815" i="3"/>
  <c r="B815" i="3"/>
  <c r="D815" i="3"/>
  <c r="A816" i="3"/>
  <c r="B816" i="3"/>
  <c r="D816" i="3"/>
  <c r="A817" i="3"/>
  <c r="B817" i="3"/>
  <c r="D817" i="3"/>
  <c r="A818" i="3"/>
  <c r="B818" i="3"/>
  <c r="D818" i="3"/>
  <c r="A819" i="3"/>
  <c r="B819" i="3"/>
  <c r="D819" i="3"/>
  <c r="A820" i="3"/>
  <c r="B820" i="3"/>
  <c r="D820" i="3"/>
  <c r="A821" i="3"/>
  <c r="B821" i="3"/>
  <c r="D821" i="3"/>
  <c r="A822" i="3"/>
  <c r="B822" i="3"/>
  <c r="D822" i="3"/>
  <c r="A823" i="3"/>
  <c r="B823" i="3"/>
  <c r="D823" i="3"/>
  <c r="A824" i="3"/>
  <c r="B824" i="3"/>
  <c r="D824" i="3"/>
  <c r="A825" i="3"/>
  <c r="B825" i="3"/>
  <c r="D825" i="3"/>
  <c r="A826" i="3"/>
  <c r="B826" i="3"/>
  <c r="D826" i="3"/>
  <c r="A827" i="3"/>
  <c r="B827" i="3"/>
  <c r="D827" i="3"/>
  <c r="A828" i="3"/>
  <c r="B828" i="3"/>
  <c r="D828" i="3"/>
  <c r="A829" i="3"/>
  <c r="B829" i="3"/>
  <c r="D829" i="3"/>
  <c r="A830" i="3"/>
  <c r="B830" i="3"/>
  <c r="D830" i="3"/>
  <c r="A831" i="3"/>
  <c r="B831" i="3"/>
  <c r="D831" i="3"/>
  <c r="A832" i="3"/>
  <c r="B832" i="3"/>
  <c r="D832" i="3"/>
  <c r="A833" i="3"/>
  <c r="B833" i="3"/>
  <c r="D833" i="3"/>
  <c r="E833" i="3"/>
  <c r="A834" i="3"/>
  <c r="B834" i="3"/>
  <c r="D834" i="3"/>
  <c r="E834" i="3"/>
  <c r="B835" i="3"/>
  <c r="D835" i="3"/>
  <c r="B836" i="3"/>
  <c r="D836" i="3"/>
  <c r="B837" i="3"/>
  <c r="D837" i="3"/>
  <c r="B838" i="3"/>
  <c r="D838" i="3"/>
  <c r="B839" i="3"/>
  <c r="D839" i="3"/>
  <c r="B840" i="3"/>
  <c r="D840" i="3"/>
  <c r="B841" i="3"/>
  <c r="D841" i="3"/>
  <c r="B842" i="3"/>
  <c r="D842" i="3"/>
  <c r="B843" i="3"/>
  <c r="D843" i="3"/>
  <c r="B844" i="3"/>
  <c r="D844" i="3"/>
  <c r="B845" i="3"/>
  <c r="D845" i="3"/>
  <c r="B846" i="3"/>
  <c r="D846" i="3"/>
  <c r="B847" i="3"/>
  <c r="D847" i="3"/>
  <c r="B848" i="3"/>
  <c r="D848" i="3"/>
  <c r="E848" i="3"/>
  <c r="B849" i="3"/>
  <c r="D849" i="3"/>
  <c r="B850" i="3"/>
  <c r="D850" i="3"/>
  <c r="B851" i="3"/>
  <c r="D851" i="3"/>
  <c r="B852" i="3"/>
  <c r="D852" i="3"/>
  <c r="B853" i="3"/>
  <c r="D853" i="3"/>
  <c r="B854" i="3"/>
  <c r="D854" i="3"/>
  <c r="B855" i="3"/>
  <c r="D855" i="3"/>
  <c r="B856" i="3"/>
  <c r="D856" i="3"/>
  <c r="B857" i="3"/>
  <c r="D857" i="3"/>
  <c r="B858" i="3"/>
  <c r="D858" i="3"/>
  <c r="B859" i="3"/>
  <c r="D859" i="3"/>
  <c r="B860" i="3"/>
  <c r="D860" i="3"/>
  <c r="B861" i="3"/>
  <c r="D861" i="3"/>
  <c r="B862" i="3"/>
  <c r="D862" i="3"/>
  <c r="B863" i="3"/>
  <c r="D863" i="3"/>
  <c r="B864" i="3"/>
  <c r="D864" i="3"/>
  <c r="B865" i="3"/>
  <c r="D865" i="3"/>
  <c r="B866" i="3"/>
  <c r="D866" i="3"/>
  <c r="B867" i="3"/>
  <c r="D867" i="3"/>
  <c r="B868" i="3"/>
  <c r="D868" i="3"/>
  <c r="E868" i="3"/>
  <c r="A869" i="3"/>
  <c r="B869" i="3"/>
  <c r="D869" i="3"/>
  <c r="A870" i="3"/>
  <c r="B870" i="3"/>
  <c r="D870" i="3"/>
  <c r="E870" i="3"/>
  <c r="A871" i="3"/>
  <c r="B871" i="3"/>
  <c r="D871" i="3"/>
  <c r="E871" i="3"/>
  <c r="A872" i="3"/>
  <c r="B872" i="3"/>
  <c r="D872" i="3"/>
  <c r="A873" i="3"/>
  <c r="B873" i="3"/>
  <c r="D873" i="3"/>
  <c r="A874" i="3"/>
  <c r="B874" i="3"/>
  <c r="D874" i="3"/>
  <c r="A875" i="3"/>
  <c r="B875" i="3"/>
  <c r="D875" i="3"/>
  <c r="A876" i="3"/>
  <c r="B876" i="3"/>
  <c r="D876" i="3"/>
  <c r="A877" i="3"/>
  <c r="B877" i="3"/>
  <c r="D877" i="3"/>
  <c r="A878" i="3"/>
  <c r="B878" i="3"/>
  <c r="D878" i="3"/>
  <c r="A879" i="3"/>
  <c r="B879" i="3"/>
  <c r="D879" i="3"/>
  <c r="A880" i="3"/>
  <c r="B880" i="3"/>
  <c r="D880" i="3"/>
  <c r="A881" i="3"/>
  <c r="B881" i="3"/>
  <c r="D881" i="3"/>
  <c r="A882" i="3"/>
  <c r="B882" i="3"/>
  <c r="D882" i="3"/>
  <c r="A883" i="3"/>
  <c r="B883" i="3"/>
  <c r="D883" i="3"/>
  <c r="A884" i="3"/>
  <c r="B884" i="3"/>
  <c r="D884" i="3"/>
  <c r="A885" i="3"/>
  <c r="B885" i="3"/>
  <c r="D885" i="3"/>
  <c r="A886" i="3"/>
  <c r="B886" i="3"/>
  <c r="D886" i="3"/>
  <c r="E886" i="3"/>
  <c r="A887" i="3"/>
  <c r="B887" i="3"/>
  <c r="D887" i="3"/>
  <c r="A888" i="3"/>
  <c r="B888" i="3"/>
  <c r="D888" i="3"/>
  <c r="A889" i="3"/>
  <c r="B889" i="3"/>
  <c r="D889" i="3"/>
  <c r="A890" i="3"/>
  <c r="B890" i="3"/>
  <c r="D890" i="3"/>
  <c r="A891" i="3"/>
  <c r="B891" i="3"/>
  <c r="D891" i="3"/>
  <c r="A892" i="3"/>
  <c r="B892" i="3"/>
  <c r="D892" i="3"/>
  <c r="A893" i="3"/>
  <c r="B893" i="3"/>
  <c r="D893" i="3"/>
  <c r="A894" i="3"/>
  <c r="B894" i="3"/>
  <c r="D894" i="3"/>
  <c r="A895" i="3"/>
  <c r="B895" i="3"/>
  <c r="D895" i="3"/>
  <c r="A896" i="3"/>
  <c r="B896" i="3"/>
  <c r="D896" i="3"/>
  <c r="A897" i="3"/>
  <c r="B897" i="3"/>
  <c r="D897" i="3"/>
  <c r="A898" i="3"/>
  <c r="B898" i="3"/>
  <c r="D898" i="3"/>
  <c r="A899" i="3"/>
  <c r="B899" i="3"/>
  <c r="D899" i="3"/>
  <c r="A900" i="3"/>
  <c r="B900" i="3"/>
  <c r="D900" i="3"/>
  <c r="A901" i="3"/>
  <c r="B901" i="3"/>
  <c r="D901" i="3"/>
  <c r="E901" i="3"/>
  <c r="A902" i="3"/>
  <c r="B902" i="3"/>
  <c r="D902" i="3"/>
  <c r="E902" i="3"/>
  <c r="A903" i="3"/>
  <c r="B903" i="3"/>
  <c r="D903" i="3"/>
  <c r="A904" i="3"/>
  <c r="B904" i="3"/>
  <c r="D904" i="3"/>
  <c r="E904" i="3"/>
  <c r="A905" i="3"/>
  <c r="B905" i="3"/>
  <c r="D905" i="3"/>
  <c r="A906" i="3"/>
  <c r="B906" i="3"/>
  <c r="D906" i="3"/>
  <c r="A907" i="3"/>
  <c r="B907" i="3"/>
  <c r="D907" i="3"/>
  <c r="A908" i="3"/>
  <c r="B908" i="3"/>
  <c r="D908" i="3"/>
  <c r="A909" i="3"/>
  <c r="B909" i="3"/>
  <c r="D909" i="3"/>
  <c r="A910" i="3"/>
  <c r="B910" i="3"/>
  <c r="D910" i="3"/>
  <c r="A911" i="3"/>
  <c r="B911" i="3"/>
  <c r="D911" i="3"/>
  <c r="A912" i="3"/>
  <c r="B912" i="3"/>
  <c r="D912" i="3"/>
  <c r="A913" i="3"/>
  <c r="B913" i="3"/>
  <c r="D913" i="3"/>
  <c r="A914" i="3"/>
  <c r="B914" i="3"/>
  <c r="D914" i="3"/>
  <c r="A915" i="3"/>
  <c r="B915" i="3"/>
  <c r="D915" i="3"/>
  <c r="A916" i="3"/>
  <c r="B916" i="3"/>
  <c r="D916" i="3"/>
  <c r="A917" i="3"/>
  <c r="B917" i="3"/>
  <c r="D917" i="3"/>
  <c r="A918" i="3"/>
  <c r="B918" i="3"/>
  <c r="D918" i="3"/>
  <c r="A919" i="3"/>
  <c r="B919" i="3"/>
  <c r="D919" i="3"/>
  <c r="A920" i="3"/>
  <c r="B920" i="3"/>
  <c r="D920" i="3"/>
  <c r="E920" i="3"/>
  <c r="A921" i="3"/>
  <c r="B921" i="3"/>
  <c r="D921" i="3"/>
  <c r="A922" i="3"/>
  <c r="B922" i="3"/>
  <c r="D922" i="3"/>
  <c r="A923" i="3"/>
  <c r="B923" i="3"/>
  <c r="D923" i="3"/>
  <c r="A924" i="3"/>
  <c r="B924" i="3"/>
  <c r="D924" i="3"/>
  <c r="A925" i="3"/>
  <c r="B925" i="3"/>
  <c r="D925" i="3"/>
  <c r="E925" i="3"/>
  <c r="A926" i="3"/>
  <c r="B926" i="3"/>
  <c r="D926" i="3"/>
  <c r="A927" i="3"/>
  <c r="B927" i="3"/>
  <c r="D927" i="3"/>
  <c r="A928" i="3"/>
  <c r="B928" i="3"/>
  <c r="D928" i="3"/>
  <c r="A929" i="3"/>
  <c r="B929" i="3"/>
  <c r="D929" i="3"/>
  <c r="A930" i="3"/>
  <c r="B930" i="3"/>
  <c r="D930" i="3"/>
  <c r="A931" i="3"/>
  <c r="B931" i="3"/>
  <c r="D931" i="3"/>
  <c r="A932" i="3"/>
  <c r="B932" i="3"/>
  <c r="D932" i="3"/>
  <c r="A933" i="3"/>
  <c r="B933" i="3"/>
  <c r="D933" i="3"/>
  <c r="A934" i="3"/>
  <c r="B934" i="3"/>
  <c r="D934" i="3"/>
  <c r="A935" i="3"/>
  <c r="B935" i="3"/>
  <c r="D935" i="3"/>
  <c r="A936" i="3"/>
  <c r="B936" i="3"/>
  <c r="D936" i="3"/>
  <c r="A937" i="3"/>
  <c r="B937" i="3"/>
  <c r="D937" i="3"/>
  <c r="A938" i="3"/>
  <c r="B938" i="3"/>
  <c r="D938" i="3"/>
  <c r="A939" i="3"/>
  <c r="B939" i="3"/>
  <c r="D939" i="3"/>
  <c r="A940" i="3"/>
  <c r="B940" i="3"/>
  <c r="D940" i="3"/>
  <c r="A941" i="3"/>
  <c r="B941" i="3"/>
  <c r="D941" i="3"/>
  <c r="A942" i="3"/>
  <c r="B942" i="3"/>
  <c r="D942" i="3"/>
  <c r="A943" i="3"/>
  <c r="B943" i="3"/>
  <c r="D943" i="3"/>
  <c r="E943" i="3"/>
  <c r="A944" i="3"/>
  <c r="B944" i="3"/>
  <c r="D944" i="3"/>
  <c r="A945" i="3"/>
  <c r="B945" i="3"/>
  <c r="D945" i="3"/>
  <c r="A946" i="3"/>
  <c r="B946" i="3"/>
  <c r="D946" i="3"/>
  <c r="A947" i="3"/>
  <c r="B947" i="3"/>
  <c r="D947" i="3"/>
  <c r="A948" i="3"/>
  <c r="B948" i="3"/>
  <c r="D948" i="3"/>
  <c r="A949" i="3"/>
  <c r="B949" i="3"/>
  <c r="D949" i="3"/>
  <c r="A950" i="3"/>
  <c r="B950" i="3"/>
  <c r="D950" i="3"/>
  <c r="A951" i="3"/>
  <c r="B951" i="3"/>
  <c r="D951" i="3"/>
  <c r="A952" i="3"/>
  <c r="B952" i="3"/>
  <c r="D952" i="3"/>
  <c r="A953" i="3"/>
  <c r="B953" i="3"/>
  <c r="D953" i="3"/>
  <c r="A954" i="3"/>
  <c r="B954" i="3"/>
  <c r="D954" i="3"/>
  <c r="A955" i="3"/>
  <c r="B955" i="3"/>
  <c r="D955" i="3"/>
  <c r="A956" i="3"/>
  <c r="B956" i="3"/>
  <c r="D956" i="3"/>
  <c r="A957" i="3"/>
  <c r="B957" i="3"/>
  <c r="D957" i="3"/>
  <c r="E957" i="3"/>
  <c r="A958" i="3"/>
  <c r="B958" i="3"/>
  <c r="D958" i="3"/>
  <c r="E958" i="3"/>
  <c r="B959" i="3"/>
  <c r="D959" i="3"/>
  <c r="B960" i="3"/>
  <c r="D960" i="3"/>
  <c r="B961" i="3"/>
  <c r="D961" i="3"/>
  <c r="A962" i="3"/>
  <c r="B962" i="3"/>
  <c r="D962" i="3"/>
  <c r="B963" i="3"/>
  <c r="D963" i="3"/>
  <c r="B964" i="3"/>
  <c r="D964" i="3"/>
  <c r="E964" i="3"/>
  <c r="B965" i="3"/>
  <c r="D965" i="3"/>
  <c r="B966" i="3"/>
  <c r="D966" i="3"/>
  <c r="B967" i="3"/>
  <c r="D967" i="3"/>
  <c r="A968" i="3"/>
  <c r="B968" i="3"/>
  <c r="D968" i="3"/>
  <c r="B969" i="3"/>
  <c r="D969" i="3"/>
  <c r="B970" i="3"/>
  <c r="D970" i="3"/>
  <c r="B971" i="3"/>
  <c r="D971" i="3"/>
  <c r="B972" i="3"/>
  <c r="D972" i="3"/>
  <c r="B973" i="3"/>
  <c r="D973" i="3"/>
  <c r="B974" i="3"/>
  <c r="D974" i="3"/>
  <c r="B975" i="3"/>
  <c r="D975" i="3"/>
  <c r="B976" i="3"/>
  <c r="D976" i="3"/>
  <c r="B977" i="3"/>
  <c r="D977" i="3"/>
  <c r="B978" i="3"/>
  <c r="D978" i="3"/>
  <c r="B979" i="3"/>
  <c r="D979" i="3"/>
  <c r="B980" i="3"/>
  <c r="D980" i="3"/>
  <c r="B981" i="3"/>
  <c r="D981" i="3"/>
  <c r="B982" i="3"/>
  <c r="D982" i="3"/>
  <c r="B983" i="3"/>
  <c r="D983" i="3"/>
  <c r="A984" i="3"/>
  <c r="B984" i="3"/>
  <c r="D984" i="3"/>
  <c r="B985" i="3"/>
  <c r="D985" i="3"/>
  <c r="A986" i="3"/>
  <c r="B986" i="3"/>
  <c r="D986" i="3"/>
  <c r="E986" i="3"/>
  <c r="A987" i="3"/>
  <c r="B987" i="3"/>
  <c r="D987" i="3"/>
  <c r="E987" i="3"/>
  <c r="A988" i="3"/>
  <c r="B988" i="3"/>
  <c r="D988" i="3"/>
  <c r="A989" i="3"/>
  <c r="B989" i="3"/>
  <c r="D989" i="3"/>
  <c r="A990" i="3"/>
  <c r="B990" i="3"/>
  <c r="D990" i="3"/>
  <c r="A991" i="3"/>
  <c r="B991" i="3"/>
  <c r="D991" i="3"/>
  <c r="A992" i="3"/>
  <c r="B992" i="3"/>
  <c r="D992" i="3"/>
  <c r="A993" i="3"/>
  <c r="B993" i="3"/>
  <c r="D993" i="3"/>
  <c r="A994" i="3"/>
  <c r="B994" i="3"/>
  <c r="D994" i="3"/>
  <c r="A995" i="3"/>
  <c r="B995" i="3"/>
  <c r="D995" i="3"/>
  <c r="A996" i="3"/>
  <c r="B996" i="3"/>
  <c r="D996" i="3"/>
  <c r="A997" i="3"/>
  <c r="B997" i="3"/>
  <c r="D997" i="3"/>
  <c r="A998" i="3"/>
  <c r="B998" i="3"/>
  <c r="D998" i="3"/>
  <c r="A999" i="3"/>
  <c r="B999" i="3"/>
  <c r="D999" i="3"/>
  <c r="A1000" i="3"/>
  <c r="B1000" i="3"/>
  <c r="D1000" i="3"/>
  <c r="A1001" i="3"/>
  <c r="B1001" i="3"/>
  <c r="D1001" i="3"/>
  <c r="A1002" i="3"/>
  <c r="B1002" i="3"/>
  <c r="D1002" i="3"/>
  <c r="A1003" i="3"/>
  <c r="B1003" i="3"/>
  <c r="D1003" i="3"/>
  <c r="A1004" i="3"/>
  <c r="B1004" i="3"/>
  <c r="D1004" i="3"/>
  <c r="A1005" i="3"/>
  <c r="B1005" i="3"/>
  <c r="D1005" i="3"/>
  <c r="A1006" i="3"/>
  <c r="B1006" i="3"/>
  <c r="D1006" i="3"/>
  <c r="A1007" i="3"/>
  <c r="B1007" i="3"/>
  <c r="D1007" i="3"/>
  <c r="A1008" i="3"/>
  <c r="B1008" i="3"/>
  <c r="D1008" i="3"/>
  <c r="A1009" i="3"/>
  <c r="B1009" i="3"/>
  <c r="D1009" i="3"/>
  <c r="A1010" i="3"/>
  <c r="B1010" i="3"/>
  <c r="D1010" i="3"/>
  <c r="A1011" i="3"/>
  <c r="B1011" i="3"/>
  <c r="D1011" i="3"/>
  <c r="A1012" i="3"/>
  <c r="B1012" i="3"/>
  <c r="D1012" i="3"/>
  <c r="A1013" i="3"/>
  <c r="B1013" i="3"/>
  <c r="D1013" i="3"/>
  <c r="A1014" i="3"/>
  <c r="B1014" i="3"/>
  <c r="D1014" i="3"/>
  <c r="A1015" i="3"/>
  <c r="B1015" i="3"/>
  <c r="D1015" i="3"/>
  <c r="A1016" i="3"/>
  <c r="B1016" i="3"/>
  <c r="D1016" i="3"/>
  <c r="A1017" i="3"/>
  <c r="B1017" i="3"/>
  <c r="D1017" i="3"/>
  <c r="A1018" i="3"/>
  <c r="B1018" i="3"/>
  <c r="D1018" i="3"/>
  <c r="A1019" i="3"/>
  <c r="B1019" i="3"/>
  <c r="D1019" i="3"/>
  <c r="A1020" i="3"/>
  <c r="B1020" i="3"/>
  <c r="D1020" i="3"/>
  <c r="A1021" i="3"/>
  <c r="B1021" i="3"/>
  <c r="D1021" i="3"/>
  <c r="A1022" i="3"/>
  <c r="B1022" i="3"/>
  <c r="D1022" i="3"/>
  <c r="A1023" i="3"/>
  <c r="B1023" i="3"/>
  <c r="D1023" i="3"/>
  <c r="A1024" i="3"/>
  <c r="B1024" i="3"/>
  <c r="D1024" i="3"/>
  <c r="E1024" i="3"/>
  <c r="A1025" i="3"/>
  <c r="B1025" i="3"/>
  <c r="D1025" i="3"/>
  <c r="A1026" i="3"/>
  <c r="B1026" i="3"/>
  <c r="D1026" i="3"/>
  <c r="A1027" i="3"/>
  <c r="B1027" i="3"/>
  <c r="D1027" i="3"/>
  <c r="A1028" i="3"/>
  <c r="B1028" i="3"/>
  <c r="D1028" i="3"/>
  <c r="A1029" i="3"/>
  <c r="B1029" i="3"/>
  <c r="D1029" i="3"/>
  <c r="A1030" i="3"/>
  <c r="B1030" i="3"/>
  <c r="D1030" i="3"/>
  <c r="A1031" i="3"/>
  <c r="B1031" i="3"/>
  <c r="D1031" i="3"/>
  <c r="A1032" i="3"/>
  <c r="B1032" i="3"/>
  <c r="D1032" i="3"/>
  <c r="A1033" i="3"/>
  <c r="B1033" i="3"/>
  <c r="D1033" i="3"/>
  <c r="A1034" i="3"/>
  <c r="B1034" i="3"/>
  <c r="D1034" i="3"/>
  <c r="A1035" i="3"/>
  <c r="B1035" i="3"/>
  <c r="D1035" i="3"/>
  <c r="A1036" i="3"/>
  <c r="B1036" i="3"/>
  <c r="D1036" i="3"/>
  <c r="E1036" i="3"/>
  <c r="A1037" i="3"/>
  <c r="B1037" i="3"/>
  <c r="D1037" i="3"/>
  <c r="E1037" i="3"/>
  <c r="A1038" i="3"/>
  <c r="B1038" i="3"/>
  <c r="D1038" i="3"/>
  <c r="A1039" i="3"/>
  <c r="B1039" i="3"/>
  <c r="D1039" i="3"/>
  <c r="A1040" i="3"/>
  <c r="B1040" i="3"/>
  <c r="D1040" i="3"/>
  <c r="A1041" i="3"/>
  <c r="B1041" i="3"/>
  <c r="D1041" i="3"/>
  <c r="A1042" i="3"/>
  <c r="B1042" i="3"/>
  <c r="D1042" i="3"/>
  <c r="A1043" i="3"/>
  <c r="B1043" i="3"/>
  <c r="D1043" i="3"/>
  <c r="A1044" i="3"/>
  <c r="B1044" i="3"/>
  <c r="D1044" i="3"/>
  <c r="A1045" i="3"/>
  <c r="B1045" i="3"/>
  <c r="D1045" i="3"/>
  <c r="A1046" i="3"/>
  <c r="B1046" i="3"/>
  <c r="D1046" i="3"/>
  <c r="A1047" i="3"/>
  <c r="B1047" i="3"/>
  <c r="D1047" i="3"/>
  <c r="A1048" i="3"/>
  <c r="B1048" i="3"/>
  <c r="D1048" i="3"/>
  <c r="E1048" i="3"/>
  <c r="A1049" i="3"/>
  <c r="B1049" i="3"/>
  <c r="D1049" i="3"/>
  <c r="A1050" i="3"/>
  <c r="B1050" i="3"/>
  <c r="D1050" i="3"/>
  <c r="A1051" i="3"/>
  <c r="B1051" i="3"/>
  <c r="D1051" i="3"/>
  <c r="A1052" i="3"/>
  <c r="B1052" i="3"/>
  <c r="D1052" i="3"/>
  <c r="A1053" i="3"/>
  <c r="B1053" i="3"/>
  <c r="D1053" i="3"/>
  <c r="A1054" i="3"/>
  <c r="B1054" i="3"/>
  <c r="D1054" i="3"/>
  <c r="A1055" i="3"/>
  <c r="B1055" i="3"/>
  <c r="D1055" i="3"/>
  <c r="A1056" i="3"/>
  <c r="B1056" i="3"/>
  <c r="D1056" i="3"/>
  <c r="E1056" i="3"/>
  <c r="A1057" i="3"/>
  <c r="B1057" i="3"/>
  <c r="D1057" i="3"/>
  <c r="E1057" i="3"/>
  <c r="A1058" i="3"/>
  <c r="B1058" i="3"/>
  <c r="D1058" i="3"/>
  <c r="A1059" i="3"/>
  <c r="B1059" i="3"/>
  <c r="D1059" i="3"/>
  <c r="A1060" i="3"/>
  <c r="B1060" i="3"/>
  <c r="D1060" i="3"/>
  <c r="A1061" i="3"/>
  <c r="B1061" i="3"/>
  <c r="D1061" i="3"/>
  <c r="A1062" i="3"/>
  <c r="B1062" i="3"/>
  <c r="D1062" i="3"/>
  <c r="A1063" i="3"/>
  <c r="B1063" i="3"/>
  <c r="D1063" i="3"/>
  <c r="A1064" i="3"/>
  <c r="B1064" i="3"/>
  <c r="D1064" i="3"/>
  <c r="A1065" i="3"/>
  <c r="B1065" i="3"/>
  <c r="D1065" i="3"/>
  <c r="A1066" i="3"/>
  <c r="B1066" i="3"/>
  <c r="D1066" i="3"/>
  <c r="A1067" i="3"/>
  <c r="B1067" i="3"/>
  <c r="D1067" i="3"/>
  <c r="A1068" i="3"/>
  <c r="B1068" i="3"/>
  <c r="D1068" i="3"/>
  <c r="A1069" i="3"/>
  <c r="B1069" i="3"/>
  <c r="D1069" i="3"/>
  <c r="A1070" i="3"/>
  <c r="B1070" i="3"/>
  <c r="D1070" i="3"/>
  <c r="A1071" i="3"/>
  <c r="B1071" i="3"/>
  <c r="D1071" i="3"/>
  <c r="A1072" i="3"/>
  <c r="B1072" i="3"/>
  <c r="D1072" i="3"/>
  <c r="A1073" i="3"/>
  <c r="B1073" i="3"/>
  <c r="D1073" i="3"/>
  <c r="A1074" i="3"/>
  <c r="B1074" i="3"/>
  <c r="D1074" i="3"/>
  <c r="A1075" i="3"/>
  <c r="B1075" i="3"/>
  <c r="D1075" i="3"/>
  <c r="A1076" i="3"/>
  <c r="B1076" i="3"/>
  <c r="D1076" i="3"/>
  <c r="A1077" i="3"/>
  <c r="B1077" i="3"/>
  <c r="D1077" i="3"/>
  <c r="A1078" i="3"/>
  <c r="B1078" i="3"/>
  <c r="D1078" i="3"/>
  <c r="A1079" i="3"/>
  <c r="B1079" i="3"/>
  <c r="D1079" i="3"/>
  <c r="A1080" i="3"/>
  <c r="B1080" i="3"/>
  <c r="D1080" i="3"/>
  <c r="A1081" i="3"/>
  <c r="B1081" i="3"/>
  <c r="D1081" i="3"/>
  <c r="A1082" i="3"/>
  <c r="B1082" i="3"/>
  <c r="D1082" i="3"/>
  <c r="A1083" i="3"/>
  <c r="B1083" i="3"/>
  <c r="D1083" i="3"/>
  <c r="A1084" i="3"/>
  <c r="B1084" i="3"/>
  <c r="D1084" i="3"/>
  <c r="A1085" i="3"/>
  <c r="B1085" i="3"/>
  <c r="D1085" i="3"/>
  <c r="E1085" i="3"/>
  <c r="A1086" i="3"/>
  <c r="B1086" i="3"/>
  <c r="D1086" i="3"/>
  <c r="E1086" i="3"/>
  <c r="A1087" i="3"/>
  <c r="B1087" i="3"/>
  <c r="D1087" i="3"/>
  <c r="A1088" i="3"/>
  <c r="B1088" i="3"/>
  <c r="D1088" i="3"/>
  <c r="A1089" i="3"/>
  <c r="B1089" i="3"/>
  <c r="D1089" i="3"/>
  <c r="A1090" i="3"/>
  <c r="B1090" i="3"/>
  <c r="D1090" i="3"/>
  <c r="A1091" i="3"/>
  <c r="B1091" i="3"/>
  <c r="D1091" i="3"/>
  <c r="A1092" i="3"/>
  <c r="B1092" i="3"/>
  <c r="D1092" i="3"/>
  <c r="A1093" i="3"/>
  <c r="B1093" i="3"/>
  <c r="D1093" i="3"/>
  <c r="A1094" i="3"/>
  <c r="B1094" i="3"/>
  <c r="D1094" i="3"/>
  <c r="A1095" i="3"/>
  <c r="B1095" i="3"/>
  <c r="D1095" i="3"/>
  <c r="A1096" i="3"/>
  <c r="B1096" i="3"/>
  <c r="D1096" i="3"/>
  <c r="A1097" i="3"/>
  <c r="B1097" i="3"/>
  <c r="D1097" i="3"/>
  <c r="A1098" i="3"/>
  <c r="B1098" i="3"/>
  <c r="D1098" i="3"/>
  <c r="A1099" i="3"/>
  <c r="B1099" i="3"/>
  <c r="D1099" i="3"/>
  <c r="A1100" i="3"/>
  <c r="B1100" i="3"/>
  <c r="D1100" i="3"/>
  <c r="A1101" i="3"/>
  <c r="B1101" i="3"/>
  <c r="D1101" i="3"/>
  <c r="A1102" i="3"/>
  <c r="B1102" i="3"/>
  <c r="D1102" i="3"/>
  <c r="A1103" i="3"/>
  <c r="B1103" i="3"/>
  <c r="D1103" i="3"/>
  <c r="A1104" i="3"/>
  <c r="B1104" i="3"/>
  <c r="D1104" i="3"/>
  <c r="A1105" i="3"/>
  <c r="B1105" i="3"/>
  <c r="D1105" i="3"/>
  <c r="A1106" i="3"/>
  <c r="B1106" i="3"/>
  <c r="D1106" i="3"/>
  <c r="A1107" i="3"/>
  <c r="B1107" i="3"/>
  <c r="D1107" i="3"/>
  <c r="A1108" i="3"/>
  <c r="B1108" i="3"/>
  <c r="D1108" i="3"/>
  <c r="A1109" i="3"/>
  <c r="B1109" i="3"/>
  <c r="D1109" i="3"/>
  <c r="A1110" i="3"/>
  <c r="B1110" i="3"/>
  <c r="D1110" i="3"/>
  <c r="A1111" i="3"/>
  <c r="B1111" i="3"/>
  <c r="D1111" i="3"/>
  <c r="A1112" i="3"/>
  <c r="B1112" i="3"/>
  <c r="D1112" i="3"/>
  <c r="A1113" i="3"/>
  <c r="B1113" i="3"/>
  <c r="D1113" i="3"/>
  <c r="A1114" i="3"/>
  <c r="B1114" i="3"/>
  <c r="D1114" i="3"/>
  <c r="A1115" i="3"/>
  <c r="B1115" i="3"/>
  <c r="D1115" i="3"/>
  <c r="A1116" i="3"/>
  <c r="B1116" i="3"/>
  <c r="D1116" i="3"/>
  <c r="A1117" i="3"/>
  <c r="B1117" i="3"/>
  <c r="D1117" i="3"/>
  <c r="A1118" i="3"/>
  <c r="B1118" i="3"/>
  <c r="D1118" i="3"/>
  <c r="A1119" i="3"/>
  <c r="B1119" i="3"/>
  <c r="D1119" i="3"/>
  <c r="E1119" i="3"/>
  <c r="A1120" i="3"/>
  <c r="B1120" i="3"/>
  <c r="D1120" i="3"/>
  <c r="E1120" i="3"/>
  <c r="A1121" i="3"/>
  <c r="B1121" i="3"/>
  <c r="D1121" i="3"/>
  <c r="A1122" i="3"/>
  <c r="B1122" i="3"/>
  <c r="D1122" i="3"/>
  <c r="A1123" i="3"/>
  <c r="B1123" i="3"/>
  <c r="D1123" i="3"/>
  <c r="A1124" i="3"/>
  <c r="B1124" i="3"/>
  <c r="D1124" i="3"/>
  <c r="A1125" i="3"/>
  <c r="B1125" i="3"/>
  <c r="D1125" i="3"/>
  <c r="A1126" i="3"/>
  <c r="B1126" i="3"/>
  <c r="D1126" i="3"/>
  <c r="A1127" i="3"/>
  <c r="B1127" i="3"/>
  <c r="D1127" i="3"/>
  <c r="E1127" i="3"/>
  <c r="A1128" i="3"/>
  <c r="B1128" i="3"/>
  <c r="D1128" i="3"/>
  <c r="E1128" i="3"/>
  <c r="A1129" i="3"/>
  <c r="B1129" i="3"/>
  <c r="D1129" i="3"/>
  <c r="A1130" i="3"/>
  <c r="B1130" i="3"/>
  <c r="D1130" i="3"/>
  <c r="A1131" i="3"/>
  <c r="B1131" i="3"/>
  <c r="D1131" i="3"/>
  <c r="A1132" i="3"/>
  <c r="B1132" i="3"/>
  <c r="D1132" i="3"/>
  <c r="A1133" i="3"/>
  <c r="B1133" i="3"/>
  <c r="D1133" i="3"/>
  <c r="A1134" i="3"/>
  <c r="B1134" i="3"/>
  <c r="D1134" i="3"/>
  <c r="A1135" i="3"/>
  <c r="B1135" i="3"/>
  <c r="D1135" i="3"/>
  <c r="A1136" i="3"/>
  <c r="B1136" i="3"/>
  <c r="D1136" i="3"/>
  <c r="A1137" i="3"/>
  <c r="B1137" i="3"/>
  <c r="D1137" i="3"/>
  <c r="A1138" i="3"/>
  <c r="B1138" i="3"/>
  <c r="D1138" i="3"/>
  <c r="A1139" i="3"/>
  <c r="B1139" i="3"/>
  <c r="D1139" i="3"/>
  <c r="A1140" i="3"/>
  <c r="B1140" i="3"/>
  <c r="D1140" i="3"/>
  <c r="A1141" i="3"/>
  <c r="B1141" i="3"/>
  <c r="D1141" i="3"/>
  <c r="A1142" i="3"/>
  <c r="B1142" i="3"/>
  <c r="D1142" i="3"/>
  <c r="A1143" i="3"/>
  <c r="B1143" i="3"/>
  <c r="D1143" i="3"/>
  <c r="A1144" i="3"/>
  <c r="B1144" i="3"/>
  <c r="D1144" i="3"/>
  <c r="A1145" i="3"/>
  <c r="B1145" i="3"/>
  <c r="D1145" i="3"/>
  <c r="A1146" i="3"/>
  <c r="B1146" i="3"/>
  <c r="D1146" i="3"/>
  <c r="A1147" i="3"/>
  <c r="B1147" i="3"/>
  <c r="D1147" i="3"/>
  <c r="A1148" i="3"/>
  <c r="B1148" i="3"/>
  <c r="D1148" i="3"/>
  <c r="A1149" i="3"/>
  <c r="B1149" i="3"/>
  <c r="D1149" i="3"/>
  <c r="A1150" i="3"/>
  <c r="B1150" i="3"/>
  <c r="D1150" i="3"/>
  <c r="A1151" i="3"/>
  <c r="B1151" i="3"/>
  <c r="D1151" i="3"/>
  <c r="A1152" i="3"/>
  <c r="B1152" i="3"/>
  <c r="D1152" i="3"/>
  <c r="A1153" i="3"/>
  <c r="B1153" i="3"/>
  <c r="D1153" i="3"/>
  <c r="A1154" i="3"/>
  <c r="B1154" i="3"/>
  <c r="D1154" i="3"/>
  <c r="A1155" i="3"/>
  <c r="B1155" i="3"/>
  <c r="D1155" i="3"/>
  <c r="A1156" i="3"/>
  <c r="B1156" i="3"/>
  <c r="D1156" i="3"/>
  <c r="A1157" i="3"/>
  <c r="B1157" i="3"/>
  <c r="D1157" i="3"/>
  <c r="A1158" i="3"/>
  <c r="B1158" i="3"/>
  <c r="D1158" i="3"/>
  <c r="A1159" i="3"/>
  <c r="B1159" i="3"/>
  <c r="D1159" i="3"/>
  <c r="A1160" i="3"/>
  <c r="B1160" i="3"/>
  <c r="D1160" i="3"/>
  <c r="A1161" i="3"/>
  <c r="B1161" i="3"/>
  <c r="D1161" i="3"/>
  <c r="A1162" i="3"/>
  <c r="B1162" i="3"/>
  <c r="D1162" i="3"/>
  <c r="A1163" i="3"/>
  <c r="B1163" i="3"/>
  <c r="D1163" i="3"/>
  <c r="A1164" i="3"/>
  <c r="B1164" i="3"/>
  <c r="D1164" i="3"/>
  <c r="A1165" i="3"/>
  <c r="B1165" i="3"/>
  <c r="D1165" i="3"/>
  <c r="A1166" i="3"/>
  <c r="B1166" i="3"/>
  <c r="D1166" i="3"/>
  <c r="A1167" i="3"/>
  <c r="B1167" i="3"/>
  <c r="D1167" i="3"/>
  <c r="A1168" i="3"/>
  <c r="B1168" i="3"/>
  <c r="D1168" i="3"/>
  <c r="A1169" i="3"/>
  <c r="B1169" i="3"/>
  <c r="D1169" i="3"/>
  <c r="A1170" i="3"/>
  <c r="B1170" i="3"/>
  <c r="D1170" i="3"/>
  <c r="A1171" i="3"/>
  <c r="B1171" i="3"/>
  <c r="D1171" i="3"/>
  <c r="A1172" i="3"/>
  <c r="B1172" i="3"/>
  <c r="D1172" i="3"/>
  <c r="E1172" i="3"/>
  <c r="A1173" i="3"/>
  <c r="B1173" i="3"/>
  <c r="D1173" i="3"/>
  <c r="E1173" i="3"/>
  <c r="A1174" i="3"/>
  <c r="B1174" i="3"/>
  <c r="D1174" i="3"/>
  <c r="A1175" i="3"/>
  <c r="B1175" i="3"/>
  <c r="D1175" i="3"/>
  <c r="A1176" i="3"/>
  <c r="B1176" i="3"/>
  <c r="D1176" i="3"/>
  <c r="A1177" i="3"/>
  <c r="B1177" i="3"/>
  <c r="D1177" i="3"/>
  <c r="A1178" i="3"/>
  <c r="B1178" i="3"/>
  <c r="D1178" i="3"/>
  <c r="A1179" i="3"/>
  <c r="B1179" i="3"/>
  <c r="D1179" i="3"/>
  <c r="A1180" i="3"/>
  <c r="B1180" i="3"/>
  <c r="D1180" i="3"/>
  <c r="A1181" i="3"/>
  <c r="B1181" i="3"/>
  <c r="D1181" i="3"/>
  <c r="A1182" i="3"/>
  <c r="B1182" i="3"/>
  <c r="D1182" i="3"/>
  <c r="A1183" i="3"/>
  <c r="B1183" i="3"/>
  <c r="D1183" i="3"/>
  <c r="A1184" i="3"/>
  <c r="B1184" i="3"/>
  <c r="D1184" i="3"/>
  <c r="A1185" i="3"/>
  <c r="B1185" i="3"/>
  <c r="D1185" i="3"/>
  <c r="A1186" i="3"/>
  <c r="B1186" i="3"/>
  <c r="D1186" i="3"/>
  <c r="A1187" i="3"/>
  <c r="B1187" i="3"/>
  <c r="D1187" i="3"/>
  <c r="A1188" i="3"/>
  <c r="B1188" i="3"/>
  <c r="D1188" i="3"/>
  <c r="A1189" i="3"/>
  <c r="B1189" i="3"/>
  <c r="D1189" i="3"/>
  <c r="A1190" i="3"/>
  <c r="B1190" i="3"/>
  <c r="D1190" i="3"/>
  <c r="A1191" i="3"/>
  <c r="B1191" i="3"/>
  <c r="D1191" i="3"/>
  <c r="A1192" i="3"/>
  <c r="B1192" i="3"/>
  <c r="D1192" i="3"/>
  <c r="A1193" i="3"/>
  <c r="B1193" i="3"/>
  <c r="D1193" i="3"/>
  <c r="A1194" i="3"/>
  <c r="B1194" i="3"/>
  <c r="D1194" i="3"/>
  <c r="A1195" i="3"/>
  <c r="B1195" i="3"/>
  <c r="D1195" i="3"/>
  <c r="A1196" i="3"/>
  <c r="B1196" i="3"/>
  <c r="D1196" i="3"/>
  <c r="A1197" i="3"/>
  <c r="B1197" i="3"/>
  <c r="D1197" i="3"/>
  <c r="A1198" i="3"/>
  <c r="B1198" i="3"/>
  <c r="D1198" i="3"/>
  <c r="A1199" i="3"/>
  <c r="B1199" i="3"/>
  <c r="D1199" i="3"/>
  <c r="A1200" i="3"/>
  <c r="B1200" i="3"/>
  <c r="D1200" i="3"/>
  <c r="A1201" i="3"/>
  <c r="B1201" i="3"/>
  <c r="D1201" i="3"/>
  <c r="A1202" i="3"/>
  <c r="B1202" i="3"/>
  <c r="D1202" i="3"/>
  <c r="A1203" i="3"/>
  <c r="B1203" i="3"/>
  <c r="D1203" i="3"/>
  <c r="A1204" i="3"/>
  <c r="B1204" i="3"/>
  <c r="D1204" i="3"/>
  <c r="A1205" i="3"/>
  <c r="B1205" i="3"/>
  <c r="D1205" i="3"/>
  <c r="A1206" i="3"/>
  <c r="B1206" i="3"/>
  <c r="D1206" i="3"/>
  <c r="A1207" i="3"/>
  <c r="B1207" i="3"/>
  <c r="D1207" i="3"/>
  <c r="A1208" i="3"/>
  <c r="B1208" i="3"/>
  <c r="D1208" i="3"/>
  <c r="A1209" i="3"/>
  <c r="B1209" i="3"/>
  <c r="D1209" i="3"/>
  <c r="A1210" i="3"/>
  <c r="B1210" i="3"/>
  <c r="D1210" i="3"/>
  <c r="A1211" i="3"/>
  <c r="B1211" i="3"/>
  <c r="D1211" i="3"/>
  <c r="A1212" i="3"/>
  <c r="B1212" i="3"/>
  <c r="D1212" i="3"/>
  <c r="A1213" i="3"/>
  <c r="B1213" i="3"/>
  <c r="D1213" i="3"/>
  <c r="A1214" i="3"/>
  <c r="B1214" i="3"/>
  <c r="D1214" i="3"/>
  <c r="A1215" i="3"/>
  <c r="B1215" i="3"/>
  <c r="D1215" i="3"/>
  <c r="A1216" i="3"/>
  <c r="B1216" i="3"/>
  <c r="D1216" i="3"/>
  <c r="A1217" i="3"/>
  <c r="B1217" i="3"/>
  <c r="D1217" i="3"/>
  <c r="A1218" i="3"/>
  <c r="B1218" i="3"/>
  <c r="D1218" i="3"/>
  <c r="A1219" i="3"/>
  <c r="B1219" i="3"/>
  <c r="D1219" i="3"/>
  <c r="A1220" i="3"/>
  <c r="B1220" i="3"/>
  <c r="D1220" i="3"/>
  <c r="A1221" i="3"/>
  <c r="B1221" i="3"/>
  <c r="D1221" i="3"/>
  <c r="A1222" i="3"/>
  <c r="B1222" i="3"/>
  <c r="D1222" i="3"/>
  <c r="A1223" i="3"/>
  <c r="B1223" i="3"/>
  <c r="D1223" i="3"/>
  <c r="A1224" i="3"/>
  <c r="B1224" i="3"/>
  <c r="D1224" i="3"/>
  <c r="A1225" i="3"/>
  <c r="B1225" i="3"/>
  <c r="D1225" i="3"/>
  <c r="A1226" i="3"/>
  <c r="B1226" i="3"/>
  <c r="D1226" i="3"/>
  <c r="A1227" i="3"/>
  <c r="B1227" i="3"/>
  <c r="D1227" i="3"/>
  <c r="A1228" i="3"/>
  <c r="B1228" i="3"/>
  <c r="D1228" i="3"/>
  <c r="A1229" i="3"/>
  <c r="B1229" i="3"/>
  <c r="D1229" i="3"/>
  <c r="A1230" i="3"/>
  <c r="B1230" i="3"/>
  <c r="D1230" i="3"/>
  <c r="A1231" i="3"/>
  <c r="B1231" i="3"/>
  <c r="D1231" i="3"/>
  <c r="E1231" i="3"/>
  <c r="A1232" i="3"/>
  <c r="B1232" i="3"/>
  <c r="D1232" i="3"/>
  <c r="E1232" i="3"/>
  <c r="A1233" i="3"/>
  <c r="B1233" i="3"/>
  <c r="D1233" i="3"/>
  <c r="A1234" i="3"/>
  <c r="B1234" i="3"/>
  <c r="D1234" i="3"/>
  <c r="A1235" i="3"/>
  <c r="B1235" i="3"/>
  <c r="D1235" i="3"/>
  <c r="A1236" i="3"/>
  <c r="B1236" i="3"/>
  <c r="D1236" i="3"/>
  <c r="A1237" i="3"/>
  <c r="B1237" i="3"/>
  <c r="D1237" i="3"/>
  <c r="A1238" i="3"/>
  <c r="B1238" i="3"/>
  <c r="D1238" i="3"/>
  <c r="A1239" i="3"/>
  <c r="B1239" i="3"/>
  <c r="D1239" i="3"/>
  <c r="A1240" i="3"/>
  <c r="B1240" i="3"/>
  <c r="D1240" i="3"/>
  <c r="A1241" i="3"/>
  <c r="B1241" i="3"/>
  <c r="D1241" i="3"/>
  <c r="A1242" i="3"/>
  <c r="B1242" i="3"/>
  <c r="D1242" i="3"/>
  <c r="A1243" i="3"/>
  <c r="B1243" i="3"/>
  <c r="D1243" i="3"/>
  <c r="A1244" i="3"/>
  <c r="B1244" i="3"/>
  <c r="D1244" i="3"/>
  <c r="A1245" i="3"/>
  <c r="B1245" i="3"/>
  <c r="D1245" i="3"/>
  <c r="A1246" i="3"/>
  <c r="B1246" i="3"/>
  <c r="D1246" i="3"/>
  <c r="A1247" i="3"/>
  <c r="B1247" i="3"/>
  <c r="D1247" i="3"/>
  <c r="A1248" i="3"/>
  <c r="B1248" i="3"/>
  <c r="D1248" i="3"/>
  <c r="A1249" i="3"/>
  <c r="B1249" i="3"/>
  <c r="D1249" i="3"/>
  <c r="A1250" i="3"/>
  <c r="B1250" i="3"/>
  <c r="D1250" i="3"/>
  <c r="A1251" i="3"/>
  <c r="B1251" i="3"/>
  <c r="D1251" i="3"/>
  <c r="A1252" i="3"/>
  <c r="B1252" i="3"/>
  <c r="D1252" i="3"/>
  <c r="A1253" i="3"/>
  <c r="B1253" i="3"/>
  <c r="D1253" i="3"/>
  <c r="A1254" i="3"/>
  <c r="B1254" i="3"/>
  <c r="D1254" i="3"/>
  <c r="A1255" i="3"/>
  <c r="B1255" i="3"/>
  <c r="D1255" i="3"/>
  <c r="A1256" i="3"/>
  <c r="B1256" i="3"/>
  <c r="D1256" i="3"/>
  <c r="A1257" i="3"/>
  <c r="B1257" i="3"/>
  <c r="D1257" i="3"/>
  <c r="A1258" i="3"/>
  <c r="B1258" i="3"/>
  <c r="D1258" i="3"/>
  <c r="A1259" i="3"/>
  <c r="B1259" i="3"/>
  <c r="D1259" i="3"/>
  <c r="A1260" i="3"/>
  <c r="B1260" i="3"/>
  <c r="D1260" i="3"/>
  <c r="A1261" i="3"/>
  <c r="B1261" i="3"/>
  <c r="D1261" i="3"/>
  <c r="A1262" i="3"/>
  <c r="B1262" i="3"/>
  <c r="D1262" i="3"/>
  <c r="A1263" i="3"/>
  <c r="B1263" i="3"/>
  <c r="D1263" i="3"/>
  <c r="A1264" i="3"/>
  <c r="B1264" i="3"/>
  <c r="D1264" i="3"/>
  <c r="A1265" i="3"/>
  <c r="B1265" i="3"/>
  <c r="D1265" i="3"/>
  <c r="A1266" i="3"/>
  <c r="B1266" i="3"/>
  <c r="D1266" i="3"/>
  <c r="A1267" i="3"/>
  <c r="B1267" i="3"/>
  <c r="D1267" i="3"/>
  <c r="A1268" i="3"/>
  <c r="B1268" i="3"/>
  <c r="D1268" i="3"/>
  <c r="A1269" i="3"/>
  <c r="B1269" i="3"/>
  <c r="D1269" i="3"/>
  <c r="A1270" i="3"/>
  <c r="B1270" i="3"/>
  <c r="D1270" i="3"/>
  <c r="A1271" i="3"/>
  <c r="B1271" i="3"/>
  <c r="D1271" i="3"/>
  <c r="A1272" i="3"/>
  <c r="B1272" i="3"/>
  <c r="D1272" i="3"/>
  <c r="A1273" i="3"/>
  <c r="B1273" i="3"/>
  <c r="D1273" i="3"/>
  <c r="A1274" i="3"/>
  <c r="B1274" i="3"/>
  <c r="D1274" i="3"/>
  <c r="A1275" i="3"/>
  <c r="B1275" i="3"/>
  <c r="D1275" i="3"/>
  <c r="A1276" i="3"/>
  <c r="B1276" i="3"/>
  <c r="D1276" i="3"/>
  <c r="A1277" i="3"/>
  <c r="B1277" i="3"/>
  <c r="D1277" i="3"/>
  <c r="A1278" i="3"/>
  <c r="B1278" i="3"/>
  <c r="D1278" i="3"/>
  <c r="A1279" i="3"/>
  <c r="B1279" i="3"/>
  <c r="D1279" i="3"/>
  <c r="A1280" i="3"/>
  <c r="B1280" i="3"/>
  <c r="D1280" i="3"/>
  <c r="A1281" i="3"/>
  <c r="B1281" i="3"/>
  <c r="D1281" i="3"/>
  <c r="A1282" i="3"/>
  <c r="B1282" i="3"/>
  <c r="D1282" i="3"/>
  <c r="A1283" i="3"/>
  <c r="B1283" i="3"/>
  <c r="D1283" i="3"/>
  <c r="A1284" i="3"/>
  <c r="B1284" i="3"/>
  <c r="D1284" i="3"/>
  <c r="A1285" i="3"/>
  <c r="B1285" i="3"/>
  <c r="D1285" i="3"/>
  <c r="A1286" i="3"/>
  <c r="B1286" i="3"/>
  <c r="D1286" i="3"/>
  <c r="A1287" i="3"/>
  <c r="B1287" i="3"/>
  <c r="D1287" i="3"/>
  <c r="A1288" i="3"/>
  <c r="B1288" i="3"/>
  <c r="D1288" i="3"/>
  <c r="A1289" i="3"/>
  <c r="B1289" i="3"/>
  <c r="D1289" i="3"/>
  <c r="A1290" i="3"/>
  <c r="B1290" i="3"/>
  <c r="D1290" i="3"/>
  <c r="A1291" i="3"/>
  <c r="B1291" i="3"/>
  <c r="D1291" i="3"/>
  <c r="A1292" i="3"/>
  <c r="B1292" i="3"/>
  <c r="D1292" i="3"/>
  <c r="A1293" i="3"/>
  <c r="B1293" i="3"/>
  <c r="D1293" i="3"/>
  <c r="A1294" i="3"/>
  <c r="B1294" i="3"/>
  <c r="D1294" i="3"/>
  <c r="A1295" i="3"/>
  <c r="B1295" i="3"/>
  <c r="D1295" i="3"/>
  <c r="A1296" i="3"/>
  <c r="B1296" i="3"/>
  <c r="D1296" i="3"/>
  <c r="A1297" i="3"/>
  <c r="B1297" i="3"/>
  <c r="D1297" i="3"/>
  <c r="E1297" i="3"/>
  <c r="A1298" i="3"/>
  <c r="B1298" i="3"/>
  <c r="D1298" i="3"/>
  <c r="E1298" i="3"/>
  <c r="A1299" i="3"/>
  <c r="B1299" i="3"/>
  <c r="D1299" i="3"/>
  <c r="E1299" i="3"/>
  <c r="A1300" i="3"/>
  <c r="B1300" i="3"/>
  <c r="D1300" i="3"/>
  <c r="E1300" i="3"/>
  <c r="A1301" i="3"/>
  <c r="B1301" i="3"/>
  <c r="D1301" i="3"/>
  <c r="E1301" i="3"/>
  <c r="A1302" i="3"/>
  <c r="B1302" i="3"/>
  <c r="D1302" i="3"/>
  <c r="E1302" i="3"/>
  <c r="A1303" i="3"/>
  <c r="B1303" i="3"/>
  <c r="D1303" i="3"/>
  <c r="E1303" i="3"/>
  <c r="A1304" i="3"/>
  <c r="B1304" i="3"/>
  <c r="D1304" i="3"/>
  <c r="E1304" i="3"/>
  <c r="A1305" i="3"/>
  <c r="B1305" i="3"/>
  <c r="D1305" i="3"/>
  <c r="E1305" i="3"/>
  <c r="A1306" i="3"/>
  <c r="B1306" i="3"/>
  <c r="D1306" i="3"/>
  <c r="E1306" i="3"/>
  <c r="A1307" i="3"/>
  <c r="B1307" i="3"/>
  <c r="D1307" i="3"/>
  <c r="E1307" i="3"/>
  <c r="A1308" i="3"/>
  <c r="B1308" i="3"/>
  <c r="D1308" i="3"/>
  <c r="E1308" i="3"/>
  <c r="A1309" i="3"/>
  <c r="B1309" i="3"/>
  <c r="D1309" i="3"/>
  <c r="E1309" i="3"/>
  <c r="A1310" i="3"/>
  <c r="B1310" i="3"/>
  <c r="D1310" i="3"/>
  <c r="E1310" i="3"/>
  <c r="A1311" i="3"/>
  <c r="B1311" i="3"/>
  <c r="D1311" i="3"/>
  <c r="E1311" i="3"/>
  <c r="A1312" i="3"/>
  <c r="B1312" i="3"/>
  <c r="D1312" i="3"/>
  <c r="E1312" i="3"/>
  <c r="A1313" i="3"/>
  <c r="B1313" i="3"/>
  <c r="D1313" i="3"/>
  <c r="E1313" i="3"/>
  <c r="A1314" i="3"/>
  <c r="B1314" i="3"/>
  <c r="D1314" i="3"/>
  <c r="E1314" i="3"/>
  <c r="A1315" i="3"/>
  <c r="B1315" i="3"/>
  <c r="D1315" i="3"/>
  <c r="E1315" i="3"/>
  <c r="A1316" i="3"/>
  <c r="B1316" i="3"/>
  <c r="D1316" i="3"/>
  <c r="E1316" i="3"/>
  <c r="A1317" i="3"/>
  <c r="B1317" i="3"/>
  <c r="D1317" i="3"/>
  <c r="E1317" i="3"/>
  <c r="A1318" i="3"/>
  <c r="B1318" i="3"/>
  <c r="D1318" i="3"/>
  <c r="E1318" i="3"/>
  <c r="A1319" i="3"/>
  <c r="B1319" i="3"/>
  <c r="D1319" i="3"/>
  <c r="E1319" i="3"/>
  <c r="A1320" i="3"/>
  <c r="B1320" i="3"/>
  <c r="D1320" i="3"/>
  <c r="E1320" i="3"/>
  <c r="A1321" i="3"/>
  <c r="B1321" i="3"/>
  <c r="D1321" i="3"/>
  <c r="E1321" i="3"/>
  <c r="A1322" i="3"/>
  <c r="B1322" i="3"/>
  <c r="D1322" i="3"/>
  <c r="E1322" i="3"/>
  <c r="A1323" i="3"/>
  <c r="B1323" i="3"/>
  <c r="D1323" i="3"/>
  <c r="E1323" i="3"/>
  <c r="A1324" i="3"/>
  <c r="B1324" i="3"/>
  <c r="D1324" i="3"/>
  <c r="E1324" i="3"/>
  <c r="A1325" i="3"/>
  <c r="B1325" i="3"/>
  <c r="D1325" i="3"/>
  <c r="E1325" i="3"/>
  <c r="A1326" i="3"/>
  <c r="B1326" i="3"/>
  <c r="D1326" i="3"/>
  <c r="E1326" i="3"/>
  <c r="A1327" i="3"/>
  <c r="B1327" i="3"/>
  <c r="D1327" i="3"/>
  <c r="E1327" i="3"/>
  <c r="A1328" i="3"/>
  <c r="B1328" i="3"/>
  <c r="D1328" i="3"/>
  <c r="E1328" i="3"/>
  <c r="A1329" i="3"/>
  <c r="B1329" i="3"/>
  <c r="D1329" i="3"/>
  <c r="E1329" i="3"/>
  <c r="A1330" i="3"/>
  <c r="B1330" i="3"/>
  <c r="D1330" i="3"/>
  <c r="E1330" i="3"/>
  <c r="A1331" i="3"/>
  <c r="B1331" i="3"/>
  <c r="D1331" i="3"/>
  <c r="E1331" i="3"/>
  <c r="A1332" i="3"/>
  <c r="B1332" i="3"/>
  <c r="D1332" i="3"/>
  <c r="E1332" i="3"/>
  <c r="A1333" i="3"/>
  <c r="B1333" i="3"/>
  <c r="D1333" i="3"/>
  <c r="E1333" i="3"/>
  <c r="A1334" i="3"/>
  <c r="B1334" i="3"/>
  <c r="D1334" i="3"/>
  <c r="E1334" i="3"/>
  <c r="A1335" i="3"/>
  <c r="B1335" i="3"/>
  <c r="D1335" i="3"/>
  <c r="E1335" i="3"/>
  <c r="A1336" i="3"/>
  <c r="B1336" i="3"/>
  <c r="D1336" i="3"/>
  <c r="E1336" i="3"/>
  <c r="A1337" i="3"/>
  <c r="B1337" i="3"/>
  <c r="D1337" i="3"/>
  <c r="E1337" i="3"/>
  <c r="A1338" i="3"/>
  <c r="B1338" i="3"/>
  <c r="D1338" i="3"/>
  <c r="E1338" i="3"/>
  <c r="A1339" i="3"/>
  <c r="B1339" i="3"/>
  <c r="D1339" i="3"/>
  <c r="E1339" i="3"/>
  <c r="A1340" i="3"/>
  <c r="B1340" i="3"/>
  <c r="D1340" i="3"/>
  <c r="A1341" i="3"/>
  <c r="B1341" i="3"/>
  <c r="D1341" i="3"/>
  <c r="A1342" i="3"/>
  <c r="B1342" i="3"/>
  <c r="D1342" i="3"/>
  <c r="A1343" i="3"/>
  <c r="B1343" i="3"/>
  <c r="D1343" i="3"/>
  <c r="A1344" i="3"/>
  <c r="B1344" i="3"/>
  <c r="D1344" i="3"/>
  <c r="A1345" i="3"/>
  <c r="B1345" i="3"/>
  <c r="D1345" i="3"/>
  <c r="A1346" i="3"/>
  <c r="B1346" i="3"/>
  <c r="D1346" i="3"/>
  <c r="A1347" i="3"/>
  <c r="B1347" i="3"/>
  <c r="D1347" i="3"/>
  <c r="A1348" i="3"/>
  <c r="B1348" i="3"/>
  <c r="D1348" i="3"/>
  <c r="A1349" i="3"/>
  <c r="B1349" i="3"/>
  <c r="D1349" i="3"/>
  <c r="A1350" i="3"/>
  <c r="B1350" i="3"/>
  <c r="D1350" i="3"/>
  <c r="A1351" i="3"/>
  <c r="B1351" i="3"/>
  <c r="D1351" i="3"/>
  <c r="A1352" i="3"/>
  <c r="B1352" i="3"/>
  <c r="D1352" i="3"/>
  <c r="A1353" i="3"/>
  <c r="B1353" i="3"/>
  <c r="D1353" i="3"/>
  <c r="A1354" i="3"/>
  <c r="B1354" i="3"/>
  <c r="D1354" i="3"/>
  <c r="E1354" i="3"/>
  <c r="A1355" i="3"/>
  <c r="B1355" i="3"/>
  <c r="D1355" i="3"/>
  <c r="E1355" i="3"/>
  <c r="A1356" i="3"/>
  <c r="A1357" i="3"/>
  <c r="A1358" i="3"/>
  <c r="B1358" i="3"/>
  <c r="A1359" i="3"/>
  <c r="A1360" i="3"/>
  <c r="B1360" i="3"/>
  <c r="A1361" i="3"/>
  <c r="A1362" i="3"/>
  <c r="A1363" i="3"/>
  <c r="A1364" i="3"/>
  <c r="A1365" i="3"/>
  <c r="A1366" i="3"/>
  <c r="B1366" i="3"/>
  <c r="A1367" i="3"/>
  <c r="A1368" i="3"/>
  <c r="B1368" i="3"/>
  <c r="A1369" i="3"/>
  <c r="A1370" i="3"/>
  <c r="B1370" i="3"/>
  <c r="A1371" i="3"/>
  <c r="A1372" i="3"/>
  <c r="A1373" i="3"/>
  <c r="A1374" i="3"/>
  <c r="A1375" i="3"/>
  <c r="A1376" i="3"/>
  <c r="B1376" i="3"/>
  <c r="A1377" i="3"/>
  <c r="B1377" i="3"/>
  <c r="D1377" i="3"/>
  <c r="E1377" i="3"/>
  <c r="D214" i="36"/>
  <c r="C214" i="36"/>
  <c r="D213" i="36"/>
  <c r="C213" i="36"/>
  <c r="D205" i="36"/>
  <c r="C205" i="36"/>
  <c r="D201" i="36"/>
  <c r="C201" i="36"/>
  <c r="D200" i="36"/>
  <c r="C200" i="36"/>
  <c r="D199" i="36"/>
  <c r="C199" i="36"/>
  <c r="D198" i="36"/>
  <c r="C198" i="36"/>
  <c r="D197" i="36"/>
  <c r="C197" i="36"/>
  <c r="D196" i="36"/>
  <c r="C196" i="36"/>
  <c r="D195" i="36"/>
  <c r="C195" i="36"/>
  <c r="H157" i="36"/>
  <c r="H158" i="36" s="1"/>
  <c r="H165" i="36"/>
  <c r="H166" i="36" s="1"/>
  <c r="G151" i="37"/>
  <c r="F151" i="37"/>
  <c r="D169" i="36"/>
  <c r="C169" i="36"/>
  <c r="D161" i="36"/>
  <c r="C161" i="36"/>
  <c r="H122" i="36"/>
  <c r="H123" i="36" s="1"/>
  <c r="H130" i="36"/>
  <c r="H131" i="36" s="1"/>
  <c r="G150" i="37"/>
  <c r="F150" i="37"/>
  <c r="D134" i="36"/>
  <c r="C134" i="36"/>
  <c r="D126" i="36"/>
  <c r="C126" i="36"/>
  <c r="H87" i="36"/>
  <c r="H88" i="36" s="1"/>
  <c r="H95" i="36"/>
  <c r="H96" i="36" s="1"/>
  <c r="G149" i="37"/>
  <c r="F149" i="37"/>
  <c r="D99" i="36"/>
  <c r="C99" i="36"/>
  <c r="D91" i="36"/>
  <c r="C91" i="36"/>
  <c r="H50" i="36"/>
  <c r="H59" i="36"/>
  <c r="H60" i="36" s="1"/>
  <c r="G148" i="37"/>
  <c r="F148" i="37"/>
  <c r="G55" i="36"/>
  <c r="H55" i="36" s="1"/>
  <c r="C55" i="36"/>
  <c r="D64" i="36"/>
  <c r="C64" i="36"/>
  <c r="D63" i="36"/>
  <c r="C63" i="36"/>
  <c r="D54" i="36"/>
  <c r="C54" i="36"/>
  <c r="H9" i="36"/>
  <c r="H10" i="36"/>
  <c r="H11" i="36"/>
  <c r="H12" i="36"/>
  <c r="H13" i="36"/>
  <c r="H21" i="36"/>
  <c r="H22" i="36" s="1"/>
  <c r="G147" i="37"/>
  <c r="F147" i="37"/>
  <c r="D26" i="36"/>
  <c r="C26" i="36"/>
  <c r="D25" i="36"/>
  <c r="C25" i="36"/>
  <c r="D17" i="36"/>
  <c r="C17" i="36"/>
  <c r="G575" i="41"/>
  <c r="H575" i="41" s="1"/>
  <c r="G566" i="41"/>
  <c r="H566" i="41" s="1"/>
  <c r="G567" i="41"/>
  <c r="H567" i="41" s="1"/>
  <c r="G568" i="41"/>
  <c r="H568" i="41" s="1"/>
  <c r="G569" i="41"/>
  <c r="H569" i="41" s="1"/>
  <c r="H579" i="41"/>
  <c r="H580" i="41" s="1"/>
  <c r="G49" i="37"/>
  <c r="F49" i="37"/>
  <c r="D575" i="41"/>
  <c r="C575" i="41"/>
  <c r="D584" i="41"/>
  <c r="C584" i="41"/>
  <c r="D583" i="41"/>
  <c r="C583" i="41"/>
  <c r="D574" i="41"/>
  <c r="C574" i="41"/>
  <c r="D570" i="41"/>
  <c r="C570" i="41"/>
  <c r="D569" i="41"/>
  <c r="C569" i="41"/>
  <c r="D568" i="41"/>
  <c r="C568" i="41"/>
  <c r="D567" i="41"/>
  <c r="C567" i="41"/>
  <c r="D566" i="41"/>
  <c r="C566" i="41"/>
  <c r="G197" i="43"/>
  <c r="H197" i="43" s="1"/>
  <c r="D197" i="43"/>
  <c r="C197" i="43"/>
  <c r="H53" i="40"/>
  <c r="H54" i="40" s="1"/>
  <c r="D57" i="40"/>
  <c r="C57" i="40"/>
  <c r="D45" i="40"/>
  <c r="C45" i="40"/>
  <c r="G28" i="37"/>
  <c r="F28" i="37"/>
  <c r="A835" i="3"/>
  <c r="A836" i="3"/>
  <c r="A837" i="3"/>
  <c r="A838"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5" i="3"/>
  <c r="E836" i="3"/>
  <c r="E837" i="3"/>
  <c r="E838" i="3"/>
  <c r="A839" i="3"/>
  <c r="E839" i="3"/>
  <c r="A840" i="3"/>
  <c r="E840" i="3"/>
  <c r="A841" i="3"/>
  <c r="E841" i="3"/>
  <c r="A842" i="3"/>
  <c r="E842" i="3"/>
  <c r="A843" i="3"/>
  <c r="E843" i="3"/>
  <c r="A844" i="3"/>
  <c r="E844" i="3"/>
  <c r="A845" i="3"/>
  <c r="E845" i="3"/>
  <c r="A846" i="3"/>
  <c r="E846" i="3"/>
  <c r="A847" i="3"/>
  <c r="E847" i="3"/>
  <c r="A848" i="3"/>
  <c r="A849" i="3"/>
  <c r="E849" i="3"/>
  <c r="A850" i="3"/>
  <c r="E850" i="3"/>
  <c r="A851" i="3"/>
  <c r="E851" i="3"/>
  <c r="A852" i="3"/>
  <c r="E852" i="3"/>
  <c r="A853" i="3"/>
  <c r="E853" i="3"/>
  <c r="A854" i="3"/>
  <c r="E854" i="3"/>
  <c r="A855" i="3"/>
  <c r="E855" i="3"/>
  <c r="A856" i="3"/>
  <c r="E856" i="3"/>
  <c r="A857" i="3"/>
  <c r="E857" i="3"/>
  <c r="A858" i="3"/>
  <c r="E858" i="3"/>
  <c r="A859" i="3"/>
  <c r="E859" i="3"/>
  <c r="A860" i="3"/>
  <c r="E860" i="3"/>
  <c r="A861" i="3"/>
  <c r="E861" i="3"/>
  <c r="A862" i="3"/>
  <c r="E862" i="3"/>
  <c r="A863" i="3"/>
  <c r="E863" i="3"/>
  <c r="A864" i="3"/>
  <c r="E864" i="3"/>
  <c r="A865" i="3"/>
  <c r="E865" i="3"/>
  <c r="A866" i="3"/>
  <c r="E866" i="3"/>
  <c r="A867" i="3"/>
  <c r="E867" i="3"/>
  <c r="A868" i="3"/>
  <c r="E869" i="3"/>
  <c r="E872" i="3"/>
  <c r="E873" i="3"/>
  <c r="E874" i="3"/>
  <c r="E875" i="3"/>
  <c r="E876" i="3"/>
  <c r="E877" i="3"/>
  <c r="E878" i="3"/>
  <c r="E879" i="3"/>
  <c r="E880" i="3"/>
  <c r="E881" i="3"/>
  <c r="E882" i="3"/>
  <c r="E883" i="3"/>
  <c r="E884" i="3"/>
  <c r="E885" i="3"/>
  <c r="E887" i="3"/>
  <c r="E888" i="3"/>
  <c r="E889" i="3"/>
  <c r="E890" i="3"/>
  <c r="E891" i="3"/>
  <c r="E892" i="3"/>
  <c r="E893" i="3"/>
  <c r="E894" i="3"/>
  <c r="E895" i="3"/>
  <c r="E896" i="3"/>
  <c r="E897" i="3"/>
  <c r="E898" i="3"/>
  <c r="E899" i="3"/>
  <c r="E900" i="3"/>
  <c r="E903" i="3"/>
  <c r="E905" i="3"/>
  <c r="E906" i="3"/>
  <c r="E907" i="3"/>
  <c r="E908" i="3"/>
  <c r="E909" i="3"/>
  <c r="E910" i="3"/>
  <c r="E911" i="3"/>
  <c r="E912" i="3"/>
  <c r="E913" i="3"/>
  <c r="E914" i="3"/>
  <c r="E915" i="3"/>
  <c r="E916" i="3"/>
  <c r="E917" i="3"/>
  <c r="E918" i="3"/>
  <c r="E919" i="3"/>
  <c r="E921" i="3"/>
  <c r="E922" i="3"/>
  <c r="E923" i="3"/>
  <c r="E924" i="3"/>
  <c r="E926" i="3"/>
  <c r="E927" i="3"/>
  <c r="E928" i="3"/>
  <c r="E929" i="3"/>
  <c r="E930" i="3"/>
  <c r="E931" i="3"/>
  <c r="E932" i="3"/>
  <c r="E933" i="3"/>
  <c r="E934" i="3"/>
  <c r="E935" i="3"/>
  <c r="E936" i="3"/>
  <c r="E937" i="3"/>
  <c r="E938" i="3"/>
  <c r="E939" i="3"/>
  <c r="E940" i="3"/>
  <c r="E941" i="3"/>
  <c r="E942" i="3"/>
  <c r="E944" i="3"/>
  <c r="E945" i="3"/>
  <c r="E946" i="3"/>
  <c r="E947" i="3"/>
  <c r="E948" i="3"/>
  <c r="E949" i="3"/>
  <c r="E950" i="3"/>
  <c r="E951" i="3"/>
  <c r="E952" i="3"/>
  <c r="E953" i="3"/>
  <c r="E954" i="3"/>
  <c r="E955" i="3"/>
  <c r="E956" i="3"/>
  <c r="A959" i="3"/>
  <c r="E959" i="3"/>
  <c r="A960" i="3"/>
  <c r="E960" i="3"/>
  <c r="A961" i="3"/>
  <c r="E961" i="3"/>
  <c r="E962" i="3"/>
  <c r="A963" i="3"/>
  <c r="E963" i="3"/>
  <c r="A964" i="3"/>
  <c r="A965" i="3"/>
  <c r="E965" i="3"/>
  <c r="A966" i="3"/>
  <c r="E966" i="3"/>
  <c r="A967" i="3"/>
  <c r="E967" i="3"/>
  <c r="E968" i="3"/>
  <c r="A969" i="3"/>
  <c r="E969" i="3"/>
  <c r="A970" i="3"/>
  <c r="E970" i="3"/>
  <c r="A971" i="3"/>
  <c r="E971" i="3"/>
  <c r="A972" i="3"/>
  <c r="E972" i="3"/>
  <c r="A973" i="3"/>
  <c r="E973" i="3"/>
  <c r="A974" i="3"/>
  <c r="E974" i="3"/>
  <c r="A975" i="3"/>
  <c r="E975" i="3"/>
  <c r="A976" i="3"/>
  <c r="E976" i="3"/>
  <c r="A977" i="3"/>
  <c r="E977" i="3"/>
  <c r="A978" i="3"/>
  <c r="E978" i="3"/>
  <c r="A979" i="3"/>
  <c r="E979" i="3"/>
  <c r="A980" i="3"/>
  <c r="E980" i="3"/>
  <c r="A981" i="3"/>
  <c r="E981" i="3"/>
  <c r="A982" i="3"/>
  <c r="E982" i="3"/>
  <c r="A983" i="3"/>
  <c r="E983" i="3"/>
  <c r="E984" i="3"/>
  <c r="A985" i="3"/>
  <c r="E985"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5" i="3"/>
  <c r="E1026" i="3"/>
  <c r="E1027" i="3"/>
  <c r="E1028" i="3"/>
  <c r="E1029" i="3"/>
  <c r="E1030" i="3"/>
  <c r="E1031" i="3"/>
  <c r="E1032" i="3"/>
  <c r="E1033" i="3"/>
  <c r="E1034" i="3"/>
  <c r="E1035" i="3"/>
  <c r="E1038" i="3"/>
  <c r="E1039" i="3"/>
  <c r="E1040" i="3"/>
  <c r="E1041" i="3"/>
  <c r="E1042" i="3"/>
  <c r="E1043" i="3"/>
  <c r="E1044" i="3"/>
  <c r="E1045" i="3"/>
  <c r="E1046" i="3"/>
  <c r="E1047" i="3"/>
  <c r="E1049" i="3"/>
  <c r="E1050" i="3"/>
  <c r="E1051" i="3"/>
  <c r="E1052" i="3"/>
  <c r="E1053" i="3"/>
  <c r="E1054" i="3"/>
  <c r="E1055"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21" i="3"/>
  <c r="E1122" i="3"/>
  <c r="E1123" i="3"/>
  <c r="E1124" i="3"/>
  <c r="E1125" i="3"/>
  <c r="E1126"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340" i="3"/>
  <c r="E1341" i="3"/>
  <c r="E1342" i="3"/>
  <c r="E1343" i="3"/>
  <c r="E1344" i="3"/>
  <c r="E1345" i="3"/>
  <c r="E1346" i="3"/>
  <c r="E1347" i="3"/>
  <c r="E1348" i="3"/>
  <c r="E1349" i="3"/>
  <c r="E1350" i="3"/>
  <c r="E1351" i="3"/>
  <c r="E1352" i="3"/>
  <c r="E1353" i="3"/>
  <c r="B1356" i="3"/>
  <c r="D1356" i="3"/>
  <c r="E1356" i="3"/>
  <c r="D1357" i="3"/>
  <c r="D1358" i="3"/>
  <c r="E1358" i="3"/>
  <c r="B1359" i="3"/>
  <c r="D1359" i="3"/>
  <c r="E1359" i="3"/>
  <c r="D1360" i="3"/>
  <c r="E1360" i="3"/>
  <c r="B1361" i="3"/>
  <c r="D1361" i="3"/>
  <c r="D1362" i="3"/>
  <c r="B1363" i="3"/>
  <c r="D1363" i="3"/>
  <c r="E1363" i="3"/>
  <c r="B1364" i="3"/>
  <c r="D1364" i="3"/>
  <c r="E1364" i="3"/>
  <c r="D1365" i="3"/>
  <c r="D1366" i="3"/>
  <c r="E1366" i="3"/>
  <c r="B1367" i="3"/>
  <c r="D1367" i="3"/>
  <c r="E1367" i="3"/>
  <c r="D1368" i="3"/>
  <c r="E1368" i="3"/>
  <c r="D1369" i="3"/>
  <c r="E1370" i="3"/>
  <c r="D1370" i="3"/>
  <c r="B1371" i="3"/>
  <c r="D1371" i="3"/>
  <c r="E1371" i="3"/>
  <c r="D1372" i="3"/>
  <c r="D1373" i="3"/>
  <c r="B1374" i="3"/>
  <c r="D1374" i="3"/>
  <c r="B1375" i="3"/>
  <c r="D1375" i="3"/>
  <c r="E1375" i="3"/>
  <c r="D1376" i="3"/>
  <c r="E1376" i="3"/>
  <c r="K212" i="38"/>
  <c r="K214" i="38" s="1"/>
  <c r="H10" i="39"/>
  <c r="H18" i="39"/>
  <c r="H19" i="39" s="1"/>
  <c r="H46" i="39"/>
  <c r="H54" i="39"/>
  <c r="H55" i="39" s="1"/>
  <c r="G85" i="39"/>
  <c r="H85" i="39" s="1"/>
  <c r="H86" i="39" s="1"/>
  <c r="H82" i="39"/>
  <c r="H89" i="39"/>
  <c r="H90" i="39" s="1"/>
  <c r="H117" i="39"/>
  <c r="H126" i="39"/>
  <c r="H127" i="39" s="1"/>
  <c r="H155" i="39"/>
  <c r="H163" i="39"/>
  <c r="H164" i="39" s="1"/>
  <c r="H9" i="40"/>
  <c r="H17" i="40"/>
  <c r="H18" i="40" s="1"/>
  <c r="H81" i="40"/>
  <c r="H89" i="40"/>
  <c r="H90" i="40" s="1"/>
  <c r="G162" i="40"/>
  <c r="H162" i="40" s="1"/>
  <c r="H157" i="40"/>
  <c r="H167" i="40"/>
  <c r="G202" i="40"/>
  <c r="H202" i="40" s="1"/>
  <c r="G203" i="40"/>
  <c r="H203" i="40" s="1"/>
  <c r="G194" i="40"/>
  <c r="H194" i="40" s="1"/>
  <c r="G46" i="41"/>
  <c r="H46" i="41" s="1"/>
  <c r="G47" i="41"/>
  <c r="H47" i="41" s="1"/>
  <c r="G48" i="41"/>
  <c r="H48" i="41" s="1"/>
  <c r="G49" i="41"/>
  <c r="H49" i="41" s="1"/>
  <c r="H58" i="41"/>
  <c r="H59" i="41" s="1"/>
  <c r="H96" i="41"/>
  <c r="H97" i="41"/>
  <c r="G86" i="41"/>
  <c r="H86" i="41" s="1"/>
  <c r="G87" i="41"/>
  <c r="H87" i="41" s="1"/>
  <c r="G89" i="41"/>
  <c r="H89" i="41" s="1"/>
  <c r="G90" i="41"/>
  <c r="H90" i="41" s="1"/>
  <c r="G91" i="41"/>
  <c r="H91" i="41" s="1"/>
  <c r="H101" i="41"/>
  <c r="H102" i="41" s="1"/>
  <c r="G139" i="41"/>
  <c r="H139" i="41" s="1"/>
  <c r="G140" i="41"/>
  <c r="H140" i="41" s="1"/>
  <c r="G129" i="41"/>
  <c r="H129" i="41" s="1"/>
  <c r="G130" i="41"/>
  <c r="H130" i="41" s="1"/>
  <c r="G132" i="41"/>
  <c r="H132" i="41" s="1"/>
  <c r="G133" i="41"/>
  <c r="H133" i="41" s="1"/>
  <c r="G134" i="41"/>
  <c r="H134" i="41" s="1"/>
  <c r="H144" i="41"/>
  <c r="H145" i="41" s="1"/>
  <c r="G184" i="41"/>
  <c r="H184" i="41" s="1"/>
  <c r="G185" i="41"/>
  <c r="H185" i="41" s="1"/>
  <c r="G187" i="41"/>
  <c r="H187" i="41" s="1"/>
  <c r="G172" i="41"/>
  <c r="H172" i="41" s="1"/>
  <c r="G173" i="41"/>
  <c r="H173" i="41" s="1"/>
  <c r="G174" i="41"/>
  <c r="H174" i="41" s="1"/>
  <c r="G175" i="41"/>
  <c r="H175" i="41" s="1"/>
  <c r="G176" i="41"/>
  <c r="H176" i="41" s="1"/>
  <c r="G177" i="41"/>
  <c r="H177" i="41" s="1"/>
  <c r="G178" i="41"/>
  <c r="H178" i="41" s="1"/>
  <c r="H191" i="41"/>
  <c r="H192" i="41" s="1"/>
  <c r="H240" i="41"/>
  <c r="H241" i="41"/>
  <c r="H242" i="41"/>
  <c r="G231" i="41"/>
  <c r="H231" i="41" s="1"/>
  <c r="H232" i="41"/>
  <c r="E222" i="41"/>
  <c r="G223" i="41"/>
  <c r="H223" i="41" s="1"/>
  <c r="G224" i="41"/>
  <c r="H224" i="41" s="1"/>
  <c r="G226" i="41"/>
  <c r="H226" i="41" s="1"/>
  <c r="E219" i="41"/>
  <c r="H219" i="41" s="1"/>
  <c r="E220" i="41"/>
  <c r="H220" i="41" s="1"/>
  <c r="E221" i="41"/>
  <c r="H221" i="41" s="1"/>
  <c r="H236" i="41"/>
  <c r="H237" i="41" s="1"/>
  <c r="G272" i="41"/>
  <c r="H272" i="41" s="1"/>
  <c r="G273" i="41"/>
  <c r="H273" i="41" s="1"/>
  <c r="G275" i="41"/>
  <c r="H275" i="41" s="1"/>
  <c r="G265" i="41"/>
  <c r="H265" i="41" s="1"/>
  <c r="G266" i="41"/>
  <c r="H266" i="41" s="1"/>
  <c r="H279" i="41"/>
  <c r="H280" i="41" s="1"/>
  <c r="G322" i="41"/>
  <c r="H322" i="41" s="1"/>
  <c r="G308" i="41"/>
  <c r="H308" i="41" s="1"/>
  <c r="G309" i="41"/>
  <c r="H309" i="41" s="1"/>
  <c r="G310" i="41"/>
  <c r="H310" i="41" s="1"/>
  <c r="G311" i="41"/>
  <c r="H311" i="41" s="1"/>
  <c r="G312" i="41"/>
  <c r="H312" i="41" s="1"/>
  <c r="G313" i="41"/>
  <c r="H313" i="41" s="1"/>
  <c r="H326" i="41"/>
  <c r="H327" i="41" s="1"/>
  <c r="G354" i="41"/>
  <c r="H354" i="41" s="1"/>
  <c r="G355" i="41"/>
  <c r="H355" i="41" s="1"/>
  <c r="G356" i="41"/>
  <c r="H356" i="41" s="1"/>
  <c r="G357" i="41"/>
  <c r="H357" i="41" s="1"/>
  <c r="G358" i="41"/>
  <c r="H358" i="41" s="1"/>
  <c r="H370" i="41"/>
  <c r="H371" i="41" s="1"/>
  <c r="G398" i="41"/>
  <c r="H398" i="41" s="1"/>
  <c r="G399" i="41"/>
  <c r="H399" i="41" s="1"/>
  <c r="G400" i="41"/>
  <c r="H400" i="41" s="1"/>
  <c r="G401" i="41"/>
  <c r="H401" i="41" s="1"/>
  <c r="G402" i="41"/>
  <c r="H402" i="41" s="1"/>
  <c r="H411" i="41"/>
  <c r="H412" i="41" s="1"/>
  <c r="H457" i="41"/>
  <c r="H448" i="41"/>
  <c r="G439" i="41"/>
  <c r="H439" i="41" s="1"/>
  <c r="H452" i="41"/>
  <c r="H453" i="41" s="1"/>
  <c r="G491" i="41"/>
  <c r="H491" i="41" s="1"/>
  <c r="G492" i="41"/>
  <c r="H492" i="41" s="1"/>
  <c r="G493" i="41"/>
  <c r="H493" i="41" s="1"/>
  <c r="G494" i="41"/>
  <c r="H494" i="41" s="1"/>
  <c r="G480" i="41"/>
  <c r="H480" i="41" s="1"/>
  <c r="G481" i="41"/>
  <c r="H481" i="41" s="1"/>
  <c r="G482" i="41"/>
  <c r="H482" i="41" s="1"/>
  <c r="G483" i="41"/>
  <c r="H483" i="41" s="1"/>
  <c r="G484" i="41"/>
  <c r="H484" i="41" s="1"/>
  <c r="G485" i="41"/>
  <c r="H485" i="41" s="1"/>
  <c r="H498" i="41"/>
  <c r="H499" i="41" s="1"/>
  <c r="G526" i="41"/>
  <c r="H526" i="41" s="1"/>
  <c r="G527" i="41"/>
  <c r="H527" i="41" s="1"/>
  <c r="G528" i="41"/>
  <c r="H528" i="41" s="1"/>
  <c r="G529" i="41"/>
  <c r="H529" i="41" s="1"/>
  <c r="H538" i="41"/>
  <c r="H539" i="41" s="1"/>
  <c r="H646" i="41"/>
  <c r="G647" i="41"/>
  <c r="H647" i="41" s="1"/>
  <c r="H655" i="41"/>
  <c r="H656" i="41" s="1"/>
  <c r="G16" i="42"/>
  <c r="H16" i="42" s="1"/>
  <c r="G9" i="42"/>
  <c r="H9" i="42" s="1"/>
  <c r="G10" i="42"/>
  <c r="H10" i="42" s="1"/>
  <c r="G53" i="42"/>
  <c r="H53" i="42" s="1"/>
  <c r="G91" i="42"/>
  <c r="H91" i="42" s="1"/>
  <c r="G45" i="43"/>
  <c r="H45" i="43" s="1"/>
  <c r="G47" i="43"/>
  <c r="H47" i="43" s="1"/>
  <c r="G48" i="43"/>
  <c r="H48" i="43" s="1"/>
  <c r="H46" i="43"/>
  <c r="H56" i="43"/>
  <c r="H57" i="43" s="1"/>
  <c r="G123" i="43"/>
  <c r="H123" i="43" s="1"/>
  <c r="G124" i="43"/>
  <c r="H124" i="43" s="1"/>
  <c r="G125" i="43"/>
  <c r="H125" i="43" s="1"/>
  <c r="G126" i="43"/>
  <c r="H126" i="43" s="1"/>
  <c r="H134" i="43"/>
  <c r="H135" i="43" s="1"/>
  <c r="H162" i="43"/>
  <c r="H163" i="43" s="1"/>
  <c r="H170" i="43"/>
  <c r="H171" i="43" s="1"/>
  <c r="G198" i="43"/>
  <c r="H198" i="43" s="1"/>
  <c r="G200" i="43"/>
  <c r="H200" i="43" s="1"/>
  <c r="G201" i="43"/>
  <c r="H201" i="43" s="1"/>
  <c r="H209" i="43"/>
  <c r="H210" i="43" s="1"/>
  <c r="G8" i="44"/>
  <c r="H8" i="44" s="1"/>
  <c r="G9" i="44"/>
  <c r="H9" i="44" s="1"/>
  <c r="G10" i="45"/>
  <c r="H10" i="45" s="1"/>
  <c r="H9" i="45"/>
  <c r="H11" i="45"/>
  <c r="H21" i="45"/>
  <c r="H22" i="45" s="1"/>
  <c r="G61" i="45"/>
  <c r="H61" i="45" s="1"/>
  <c r="G49" i="45"/>
  <c r="H49" i="45" s="1"/>
  <c r="G50" i="45"/>
  <c r="H50" i="45" s="1"/>
  <c r="G51" i="45"/>
  <c r="H51" i="45" s="1"/>
  <c r="G52" i="45"/>
  <c r="H52" i="45" s="1"/>
  <c r="G53" i="45"/>
  <c r="H53" i="45" s="1"/>
  <c r="G54" i="45"/>
  <c r="H54" i="45" s="1"/>
  <c r="G55" i="45"/>
  <c r="H55" i="45" s="1"/>
  <c r="G56" i="45"/>
  <c r="H56" i="45" s="1"/>
  <c r="H65" i="45"/>
  <c r="H66" i="45" s="1"/>
  <c r="G100" i="45"/>
  <c r="H100" i="45" s="1"/>
  <c r="G93" i="45"/>
  <c r="H93" i="45" s="1"/>
  <c r="G94" i="45"/>
  <c r="H94" i="45" s="1"/>
  <c r="H95" i="45"/>
  <c r="H105" i="45"/>
  <c r="H106" i="45" s="1"/>
  <c r="H142" i="45"/>
  <c r="G143" i="45"/>
  <c r="H143" i="45" s="1"/>
  <c r="G133" i="45"/>
  <c r="H133" i="45" s="1"/>
  <c r="G134" i="45"/>
  <c r="H134" i="45" s="1"/>
  <c r="G136" i="45"/>
  <c r="H136" i="45" s="1"/>
  <c r="H135" i="45"/>
  <c r="H137" i="45" s="1"/>
  <c r="H147" i="45"/>
  <c r="H148" i="45" s="1"/>
  <c r="G175" i="45"/>
  <c r="H175" i="45" s="1"/>
  <c r="G176" i="45"/>
  <c r="H176" i="45" s="1"/>
  <c r="H185" i="45"/>
  <c r="H186" i="45" s="1"/>
  <c r="G11" i="46"/>
  <c r="H11" i="46" s="1"/>
  <c r="G12" i="46"/>
  <c r="H12" i="46" s="1"/>
  <c r="G51" i="46"/>
  <c r="H51" i="46" s="1"/>
  <c r="G52" i="46"/>
  <c r="H52" i="46" s="1"/>
  <c r="G91" i="46"/>
  <c r="H91" i="46" s="1"/>
  <c r="G92" i="46"/>
  <c r="H92" i="46" s="1"/>
  <c r="G130" i="46"/>
  <c r="H130" i="46" s="1"/>
  <c r="G131" i="46"/>
  <c r="H131" i="46" s="1"/>
  <c r="G169" i="46"/>
  <c r="H169" i="46" s="1"/>
  <c r="G170" i="46"/>
  <c r="H170" i="46" s="1"/>
  <c r="G206" i="46"/>
  <c r="H206" i="46" s="1"/>
  <c r="G208" i="46"/>
  <c r="H208" i="46" s="1"/>
  <c r="G209" i="46"/>
  <c r="H209" i="46" s="1"/>
  <c r="G210" i="46"/>
  <c r="H210" i="46" s="1"/>
  <c r="G211" i="46"/>
  <c r="H211" i="46" s="1"/>
  <c r="G212" i="46"/>
  <c r="H212" i="46" s="1"/>
  <c r="G251" i="46"/>
  <c r="E251" i="46"/>
  <c r="G252" i="46"/>
  <c r="H252" i="46" s="1"/>
  <c r="G337" i="46"/>
  <c r="H337" i="46" s="1"/>
  <c r="G339" i="46"/>
  <c r="H339" i="46" s="1"/>
  <c r="G340" i="46"/>
  <c r="H340" i="46" s="1"/>
  <c r="G341" i="46"/>
  <c r="H341" i="46" s="1"/>
  <c r="G342" i="46"/>
  <c r="H342" i="46" s="1"/>
  <c r="G343" i="46"/>
  <c r="H343" i="46" s="1"/>
  <c r="G381" i="46"/>
  <c r="H381" i="46" s="1"/>
  <c r="G383" i="46"/>
  <c r="H383" i="46" s="1"/>
  <c r="G384" i="46"/>
  <c r="H384" i="46" s="1"/>
  <c r="G385" i="46"/>
  <c r="H385" i="46" s="1"/>
  <c r="G386" i="46"/>
  <c r="H386" i="46" s="1"/>
  <c r="G387" i="46"/>
  <c r="H387" i="46" s="1"/>
  <c r="G426" i="46"/>
  <c r="H426" i="46" s="1"/>
  <c r="G427" i="46"/>
  <c r="H427" i="46" s="1"/>
  <c r="G468" i="46"/>
  <c r="H468" i="46" s="1"/>
  <c r="G469" i="46"/>
  <c r="H469" i="46" s="1"/>
  <c r="G510" i="46"/>
  <c r="H510" i="46" s="1"/>
  <c r="G511" i="46"/>
  <c r="H511" i="46" s="1"/>
  <c r="H566" i="46"/>
  <c r="H567" i="46"/>
  <c r="G551" i="46"/>
  <c r="H551" i="46" s="1"/>
  <c r="H612" i="46"/>
  <c r="H613" i="46"/>
  <c r="H604" i="46"/>
  <c r="G592" i="46"/>
  <c r="H592" i="46" s="1"/>
  <c r="G595" i="46"/>
  <c r="H595" i="46" s="1"/>
  <c r="G596" i="46"/>
  <c r="H596" i="46" s="1"/>
  <c r="G597" i="46"/>
  <c r="H597" i="46" s="1"/>
  <c r="G599" i="46"/>
  <c r="H599" i="46" s="1"/>
  <c r="G684" i="46"/>
  <c r="H684" i="46" s="1"/>
  <c r="G9" i="47"/>
  <c r="H9" i="47" s="1"/>
  <c r="G10" i="47" s="1"/>
  <c r="H10" i="47" s="1"/>
  <c r="G11" i="47"/>
  <c r="H11" i="47" s="1"/>
  <c r="G12" i="47"/>
  <c r="H12" i="47" s="1"/>
  <c r="H21" i="47"/>
  <c r="H22" i="47" s="1"/>
  <c r="G50" i="47"/>
  <c r="H50" i="47" s="1"/>
  <c r="G51" i="47"/>
  <c r="H51" i="47" s="1"/>
  <c r="H48" i="47"/>
  <c r="G49" i="47" s="1"/>
  <c r="H49" i="47" s="1"/>
  <c r="H60" i="47"/>
  <c r="H61" i="47" s="1"/>
  <c r="G89" i="47"/>
  <c r="H89" i="47" s="1"/>
  <c r="G90" i="47"/>
  <c r="H90" i="47" s="1"/>
  <c r="G87" i="47"/>
  <c r="H87" i="47" s="1"/>
  <c r="H99" i="47"/>
  <c r="H100" i="47" s="1"/>
  <c r="G126" i="47"/>
  <c r="H126" i="47" s="1"/>
  <c r="G127" i="47"/>
  <c r="H127" i="47" s="1"/>
  <c r="G128" i="47"/>
  <c r="H128" i="47" s="1"/>
  <c r="G129" i="47"/>
  <c r="H129" i="47" s="1"/>
  <c r="G131" i="47"/>
  <c r="H131" i="47" s="1"/>
  <c r="H130" i="47"/>
  <c r="H139" i="47"/>
  <c r="H140" i="47" s="1"/>
  <c r="G166" i="47"/>
  <c r="H166" i="47" s="1"/>
  <c r="G167" i="47"/>
  <c r="H167" i="47" s="1"/>
  <c r="G168" i="47"/>
  <c r="H168" i="47" s="1"/>
  <c r="G169" i="47"/>
  <c r="H169" i="47" s="1"/>
  <c r="G170" i="47"/>
  <c r="H170" i="47" s="1"/>
  <c r="G171" i="47"/>
  <c r="H171" i="47" s="1"/>
  <c r="H179" i="47"/>
  <c r="H180" i="47" s="1"/>
  <c r="G206" i="47"/>
  <c r="H206" i="47" s="1"/>
  <c r="G207" i="47" s="1"/>
  <c r="H207" i="47" s="1"/>
  <c r="G208" i="47"/>
  <c r="H208" i="47" s="1"/>
  <c r="G209" i="47"/>
  <c r="H209" i="47" s="1"/>
  <c r="G210" i="47"/>
  <c r="H210" i="47" s="1"/>
  <c r="H219" i="47"/>
  <c r="H220" i="47" s="1"/>
  <c r="G247" i="47"/>
  <c r="H247" i="47" s="1"/>
  <c r="G248" i="47"/>
  <c r="H248" i="47" s="1"/>
  <c r="G249" i="47"/>
  <c r="H249" i="47" s="1"/>
  <c r="G250" i="47"/>
  <c r="H250" i="47" s="1"/>
  <c r="H258" i="47"/>
  <c r="H259" i="47" s="1"/>
  <c r="G286" i="47"/>
  <c r="H286" i="47" s="1"/>
  <c r="G287" i="47"/>
  <c r="H287" i="47" s="1"/>
  <c r="G288" i="47"/>
  <c r="H288" i="47" s="1"/>
  <c r="G289" i="47"/>
  <c r="H289" i="47" s="1"/>
  <c r="G290" i="47"/>
  <c r="H290" i="47" s="1"/>
  <c r="H298" i="47"/>
  <c r="H299" i="47" s="1"/>
  <c r="G325" i="47"/>
  <c r="H325" i="47" s="1"/>
  <c r="H326" i="47" s="1"/>
  <c r="H333" i="47"/>
  <c r="H334" i="47" s="1"/>
  <c r="G361" i="47"/>
  <c r="H361" i="47" s="1"/>
  <c r="G362" i="47"/>
  <c r="H362" i="47" s="1"/>
  <c r="G363" i="47"/>
  <c r="H363" i="47" s="1"/>
  <c r="G364" i="47"/>
  <c r="H364" i="47" s="1"/>
  <c r="G365" i="47"/>
  <c r="H365" i="47" s="1"/>
  <c r="H373" i="47"/>
  <c r="H374" i="47" s="1"/>
  <c r="G401" i="47"/>
  <c r="H401" i="47" s="1"/>
  <c r="G402" i="47" s="1"/>
  <c r="H402" i="47" s="1"/>
  <c r="G403" i="47"/>
  <c r="H403" i="47" s="1"/>
  <c r="G404" i="47"/>
  <c r="H404" i="47" s="1"/>
  <c r="H412" i="47"/>
  <c r="H413" i="47" s="1"/>
  <c r="G439" i="47"/>
  <c r="H439" i="47" s="1"/>
  <c r="G440" i="47"/>
  <c r="H440" i="47" s="1"/>
  <c r="G441" i="47"/>
  <c r="H441" i="47" s="1"/>
  <c r="G442" i="47"/>
  <c r="H442" i="47" s="1"/>
  <c r="G443" i="47"/>
  <c r="H443" i="47" s="1"/>
  <c r="H451" i="47"/>
  <c r="H452" i="47" s="1"/>
  <c r="G478" i="47"/>
  <c r="H478" i="47" s="1"/>
  <c r="H487" i="47"/>
  <c r="H488" i="47" s="1"/>
  <c r="G514" i="47"/>
  <c r="H514" i="47" s="1"/>
  <c r="G515" i="47"/>
  <c r="H515" i="47" s="1"/>
  <c r="G516" i="47"/>
  <c r="H516" i="47" s="1"/>
  <c r="G517" i="47"/>
  <c r="H517" i="47" s="1"/>
  <c r="H525" i="47"/>
  <c r="H526" i="47" s="1"/>
  <c r="G552" i="47"/>
  <c r="H552" i="47" s="1"/>
  <c r="G553" i="47"/>
  <c r="H553" i="47" s="1"/>
  <c r="G554" i="47"/>
  <c r="H554" i="47" s="1"/>
  <c r="H562" i="47"/>
  <c r="H563" i="47" s="1"/>
  <c r="G589" i="47"/>
  <c r="H589" i="47" s="1"/>
  <c r="H590" i="47" s="1"/>
  <c r="H597" i="47"/>
  <c r="H598" i="47" s="1"/>
  <c r="G624" i="47"/>
  <c r="H624" i="47" s="1"/>
  <c r="H625" i="47" s="1"/>
  <c r="H632" i="47"/>
  <c r="H633" i="47" s="1"/>
  <c r="G9" i="48"/>
  <c r="H9" i="48" s="1"/>
  <c r="G10" i="48" s="1"/>
  <c r="H10" i="48" s="1"/>
  <c r="G11" i="48"/>
  <c r="H11" i="48" s="1"/>
  <c r="G12" i="48"/>
  <c r="H12" i="48" s="1"/>
  <c r="G48" i="48"/>
  <c r="H48" i="48" s="1"/>
  <c r="G49" i="48" s="1"/>
  <c r="H49" i="48" s="1"/>
  <c r="G50" i="48"/>
  <c r="H50" i="48" s="1"/>
  <c r="G51" i="48"/>
  <c r="H51" i="48" s="1"/>
  <c r="G52" i="48"/>
  <c r="H52" i="48" s="1"/>
  <c r="G89" i="48"/>
  <c r="H89" i="48" s="1"/>
  <c r="G90" i="48" s="1"/>
  <c r="H90" i="48" s="1"/>
  <c r="G91" i="48"/>
  <c r="H91" i="48" s="1"/>
  <c r="G92" i="48"/>
  <c r="H92" i="48" s="1"/>
  <c r="G128" i="48"/>
  <c r="H128" i="48" s="1"/>
  <c r="G129" i="48"/>
  <c r="H129" i="48" s="1"/>
  <c r="G164" i="48"/>
  <c r="H164" i="48" s="1"/>
  <c r="G165" i="48"/>
  <c r="H165" i="48" s="1"/>
  <c r="G166" i="48"/>
  <c r="H166" i="48" s="1"/>
  <c r="G167" i="48"/>
  <c r="H167" i="48" s="1"/>
  <c r="G204" i="48"/>
  <c r="H204" i="48" s="1"/>
  <c r="G205" i="48"/>
  <c r="H205" i="48" s="1"/>
  <c r="G206" i="48"/>
  <c r="H206" i="48" s="1"/>
  <c r="G207" i="48"/>
  <c r="H207" i="48" s="1"/>
  <c r="G244" i="48"/>
  <c r="H244" i="48" s="1"/>
  <c r="G245" i="48" s="1"/>
  <c r="H245" i="48" s="1"/>
  <c r="G246" i="48"/>
  <c r="H246" i="48" s="1"/>
  <c r="G247" i="48"/>
  <c r="H247" i="48" s="1"/>
  <c r="G283" i="48"/>
  <c r="H283" i="48" s="1"/>
  <c r="G284" i="48"/>
  <c r="H284" i="48" s="1"/>
  <c r="G285" i="48"/>
  <c r="H285" i="48" s="1"/>
  <c r="G286" i="48"/>
  <c r="H286" i="48" s="1"/>
  <c r="G287" i="48"/>
  <c r="H287" i="48" s="1"/>
  <c r="G9" i="49"/>
  <c r="H9" i="49" s="1"/>
  <c r="G11" i="49"/>
  <c r="H11" i="49" s="1"/>
  <c r="G12" i="49"/>
  <c r="H12" i="49" s="1"/>
  <c r="G48" i="49"/>
  <c r="H48" i="49" s="1"/>
  <c r="G50" i="49"/>
  <c r="H50" i="49" s="1"/>
  <c r="G51" i="49"/>
  <c r="H51" i="49" s="1"/>
  <c r="G240" i="36"/>
  <c r="H240" i="36" s="1"/>
  <c r="G241" i="36"/>
  <c r="H241" i="36" s="1"/>
  <c r="G242" i="36"/>
  <c r="H242" i="36" s="1"/>
  <c r="G243" i="36"/>
  <c r="H243" i="36" s="1"/>
  <c r="G244" i="36"/>
  <c r="H244" i="36" s="1"/>
  <c r="H253" i="36"/>
  <c r="H254" i="36" s="1"/>
  <c r="G614" i="36"/>
  <c r="H614" i="36" s="1"/>
  <c r="G615" i="36"/>
  <c r="H615" i="36" s="1"/>
  <c r="G616" i="36"/>
  <c r="H616" i="36" s="1"/>
  <c r="G617" i="36"/>
  <c r="H617" i="36" s="1"/>
  <c r="G618" i="36"/>
  <c r="H618" i="36" s="1"/>
  <c r="G619" i="36"/>
  <c r="H619" i="36" s="1"/>
  <c r="G620" i="36"/>
  <c r="H620" i="36" s="1"/>
  <c r="G621" i="36"/>
  <c r="H621" i="36" s="1"/>
  <c r="H630" i="36"/>
  <c r="H631" i="36" s="1"/>
  <c r="A163" i="37"/>
  <c r="A164" i="37"/>
  <c r="A149" i="37"/>
  <c r="A150" i="37"/>
  <c r="A151" i="37"/>
  <c r="G153" i="37"/>
  <c r="F153" i="37"/>
  <c r="G162" i="37"/>
  <c r="F162" i="37"/>
  <c r="H59" i="49"/>
  <c r="H60" i="49" s="1"/>
  <c r="G143" i="37"/>
  <c r="F143" i="37"/>
  <c r="D64" i="49"/>
  <c r="C64" i="49"/>
  <c r="D63" i="49"/>
  <c r="C63" i="49"/>
  <c r="D55" i="49"/>
  <c r="C55" i="49"/>
  <c r="D51" i="49"/>
  <c r="C51" i="49"/>
  <c r="D50" i="49"/>
  <c r="C50" i="49"/>
  <c r="D49" i="49"/>
  <c r="C49" i="49"/>
  <c r="D48" i="49"/>
  <c r="C48" i="49"/>
  <c r="H20" i="49"/>
  <c r="H21" i="49" s="1"/>
  <c r="G142" i="37"/>
  <c r="F142" i="37"/>
  <c r="D25" i="49"/>
  <c r="C25" i="49"/>
  <c r="D24" i="49"/>
  <c r="C24" i="49"/>
  <c r="D16" i="49"/>
  <c r="C16" i="49"/>
  <c r="D12" i="49"/>
  <c r="C12" i="49"/>
  <c r="D11" i="49"/>
  <c r="C11" i="49"/>
  <c r="D10" i="49"/>
  <c r="C10" i="49"/>
  <c r="D9" i="49"/>
  <c r="C9" i="49"/>
  <c r="G100" i="37"/>
  <c r="F100" i="37"/>
  <c r="E636" i="46"/>
  <c r="H636" i="46" s="1"/>
  <c r="H637" i="46"/>
  <c r="H645" i="46"/>
  <c r="H646" i="46" s="1"/>
  <c r="D650" i="46"/>
  <c r="C650" i="46"/>
  <c r="D649" i="46"/>
  <c r="C649" i="46"/>
  <c r="G590" i="46"/>
  <c r="H590" i="46" s="1"/>
  <c r="G591" i="46"/>
  <c r="H591" i="46" s="1"/>
  <c r="H593" i="46"/>
  <c r="H594" i="46"/>
  <c r="H608" i="46"/>
  <c r="H609" i="46" s="1"/>
  <c r="G99" i="37"/>
  <c r="F99" i="37"/>
  <c r="D595" i="46"/>
  <c r="C595" i="46"/>
  <c r="D599" i="46"/>
  <c r="C599" i="46"/>
  <c r="D597" i="46"/>
  <c r="C597" i="46"/>
  <c r="D596" i="46"/>
  <c r="C596" i="46"/>
  <c r="D592" i="46"/>
  <c r="C592" i="46"/>
  <c r="G550" i="46"/>
  <c r="H550" i="46" s="1"/>
  <c r="G553" i="46" s="1"/>
  <c r="H553" i="46" s="1"/>
  <c r="H552" i="46"/>
  <c r="H562" i="46"/>
  <c r="H563" i="46" s="1"/>
  <c r="G98" i="37"/>
  <c r="F98" i="37"/>
  <c r="D551" i="46"/>
  <c r="C551" i="46"/>
  <c r="G51" i="37"/>
  <c r="F51" i="37"/>
  <c r="D660" i="41"/>
  <c r="C660" i="41"/>
  <c r="D659" i="41"/>
  <c r="C659" i="41"/>
  <c r="D651" i="41"/>
  <c r="C651" i="41"/>
  <c r="D647" i="41"/>
  <c r="C647" i="41"/>
  <c r="D646" i="41"/>
  <c r="C646" i="41"/>
  <c r="G48" i="37"/>
  <c r="G47" i="37"/>
  <c r="F48" i="37"/>
  <c r="F47" i="37"/>
  <c r="L490" i="41"/>
  <c r="M491" i="41" s="1"/>
  <c r="D543" i="41"/>
  <c r="C543" i="41"/>
  <c r="D542" i="41"/>
  <c r="C542" i="41"/>
  <c r="D534" i="41"/>
  <c r="C534" i="41"/>
  <c r="D530" i="41"/>
  <c r="C530" i="41"/>
  <c r="D529" i="41"/>
  <c r="C529" i="41"/>
  <c r="D528" i="41"/>
  <c r="C528" i="41"/>
  <c r="D527" i="41"/>
  <c r="C527" i="41"/>
  <c r="D526" i="41"/>
  <c r="C526" i="41"/>
  <c r="D503" i="41"/>
  <c r="C503" i="41"/>
  <c r="D502" i="41"/>
  <c r="C502" i="41"/>
  <c r="D494" i="41"/>
  <c r="C494" i="41"/>
  <c r="D493" i="41"/>
  <c r="C493" i="41"/>
  <c r="D492" i="41"/>
  <c r="C492" i="41"/>
  <c r="D491" i="41"/>
  <c r="C491" i="41"/>
  <c r="D490" i="41"/>
  <c r="C490" i="41"/>
  <c r="D486" i="41"/>
  <c r="C486" i="41"/>
  <c r="D485" i="41"/>
  <c r="C485" i="41"/>
  <c r="D484" i="41"/>
  <c r="C484" i="41"/>
  <c r="D483" i="41"/>
  <c r="C483" i="41"/>
  <c r="D482" i="41"/>
  <c r="C482" i="41"/>
  <c r="D481" i="41"/>
  <c r="C481" i="41"/>
  <c r="D480" i="41"/>
  <c r="C480" i="41"/>
  <c r="G46" i="37"/>
  <c r="F46" i="37"/>
  <c r="G44" i="37"/>
  <c r="F44" i="37"/>
  <c r="D375" i="41"/>
  <c r="C375" i="41"/>
  <c r="D374" i="41"/>
  <c r="C374" i="41"/>
  <c r="D366" i="41"/>
  <c r="C366" i="41"/>
  <c r="D365" i="41"/>
  <c r="C365" i="41"/>
  <c r="D361" i="41"/>
  <c r="C361" i="41"/>
  <c r="D360" i="41"/>
  <c r="C360" i="41"/>
  <c r="D359" i="41"/>
  <c r="C359" i="41"/>
  <c r="D358" i="41"/>
  <c r="C358" i="41"/>
  <c r="D357" i="41"/>
  <c r="C357" i="41"/>
  <c r="D356" i="41"/>
  <c r="C356" i="41"/>
  <c r="D355" i="41"/>
  <c r="C355" i="41"/>
  <c r="D354" i="41"/>
  <c r="C354" i="41"/>
  <c r="G41" i="37"/>
  <c r="F41" i="37"/>
  <c r="C222" i="41"/>
  <c r="C231" i="41"/>
  <c r="D226" i="41"/>
  <c r="C226" i="41"/>
  <c r="D224" i="41"/>
  <c r="C224" i="41"/>
  <c r="D223" i="41"/>
  <c r="C223" i="41"/>
  <c r="H298" i="48"/>
  <c r="H299" i="48" s="1"/>
  <c r="G134" i="37"/>
  <c r="F134" i="37"/>
  <c r="D303" i="48"/>
  <c r="C303" i="48"/>
  <c r="D302" i="48"/>
  <c r="C302" i="48"/>
  <c r="D294" i="48"/>
  <c r="C294" i="48"/>
  <c r="D290" i="48"/>
  <c r="C290" i="48"/>
  <c r="D289" i="48"/>
  <c r="C289" i="48"/>
  <c r="D288" i="48"/>
  <c r="C288" i="48"/>
  <c r="D287" i="48"/>
  <c r="C287" i="48"/>
  <c r="D286" i="48"/>
  <c r="C286" i="48"/>
  <c r="D285" i="48"/>
  <c r="C285" i="48"/>
  <c r="D284" i="48"/>
  <c r="C284" i="48"/>
  <c r="D283" i="48"/>
  <c r="C283" i="48"/>
  <c r="H255" i="48"/>
  <c r="H256" i="48" s="1"/>
  <c r="G133" i="37"/>
  <c r="F133" i="37"/>
  <c r="D260" i="48"/>
  <c r="C260" i="48"/>
  <c r="D259" i="48"/>
  <c r="C259" i="48"/>
  <c r="D251" i="48"/>
  <c r="C251" i="48"/>
  <c r="D247" i="48"/>
  <c r="C247" i="48"/>
  <c r="D246" i="48"/>
  <c r="C246" i="48"/>
  <c r="D245" i="48"/>
  <c r="C245" i="48"/>
  <c r="D244" i="48"/>
  <c r="C244" i="48"/>
  <c r="H216" i="48"/>
  <c r="H217" i="48" s="1"/>
  <c r="G132" i="37"/>
  <c r="F132" i="37"/>
  <c r="D221" i="48"/>
  <c r="C221" i="48"/>
  <c r="D220" i="48"/>
  <c r="C220" i="48"/>
  <c r="D212" i="48"/>
  <c r="C212" i="48"/>
  <c r="D208" i="48"/>
  <c r="C208" i="48"/>
  <c r="D207" i="48"/>
  <c r="C207" i="48"/>
  <c r="D206" i="48"/>
  <c r="C206" i="48"/>
  <c r="D205" i="48"/>
  <c r="C205" i="48"/>
  <c r="D204" i="48"/>
  <c r="C204" i="48"/>
  <c r="H176" i="48"/>
  <c r="H177" i="48" s="1"/>
  <c r="G131" i="37"/>
  <c r="F131" i="37"/>
  <c r="D181" i="48"/>
  <c r="C181" i="48"/>
  <c r="D180" i="48"/>
  <c r="C180" i="48"/>
  <c r="D172" i="48"/>
  <c r="C172" i="48"/>
  <c r="D168" i="48"/>
  <c r="C168" i="48"/>
  <c r="D167" i="48"/>
  <c r="C167" i="48"/>
  <c r="D166" i="48"/>
  <c r="C166" i="48"/>
  <c r="D165" i="48"/>
  <c r="C165" i="48"/>
  <c r="D164" i="48"/>
  <c r="C164" i="48"/>
  <c r="H137" i="48"/>
  <c r="H138" i="48" s="1"/>
  <c r="G130" i="37"/>
  <c r="F130" i="37"/>
  <c r="D141" i="48"/>
  <c r="C141" i="48"/>
  <c r="D133" i="48"/>
  <c r="C133" i="48"/>
  <c r="H100" i="48"/>
  <c r="H101" i="48" s="1"/>
  <c r="G129" i="37"/>
  <c r="F129" i="37"/>
  <c r="D105" i="48"/>
  <c r="C105" i="48"/>
  <c r="D104" i="48"/>
  <c r="C104" i="48"/>
  <c r="D96" i="48"/>
  <c r="C96" i="48"/>
  <c r="D89" i="48"/>
  <c r="C89" i="48"/>
  <c r="H61" i="48"/>
  <c r="H62" i="48" s="1"/>
  <c r="G128" i="37"/>
  <c r="F128" i="37"/>
  <c r="D66" i="48"/>
  <c r="C66" i="48"/>
  <c r="D65" i="48"/>
  <c r="C65" i="48"/>
  <c r="D57" i="48"/>
  <c r="C57" i="48"/>
  <c r="D56" i="48"/>
  <c r="C56" i="48"/>
  <c r="D52" i="48"/>
  <c r="C52" i="48"/>
  <c r="D51" i="48"/>
  <c r="C51" i="48"/>
  <c r="D50" i="48"/>
  <c r="C50" i="48"/>
  <c r="D49" i="48"/>
  <c r="C49" i="48"/>
  <c r="D48" i="48"/>
  <c r="C48" i="48"/>
  <c r="H20" i="48"/>
  <c r="H21" i="48" s="1"/>
  <c r="G127" i="37"/>
  <c r="F127" i="37"/>
  <c r="D24" i="48"/>
  <c r="C24" i="48"/>
  <c r="D16" i="48"/>
  <c r="C16" i="48"/>
  <c r="D12" i="48"/>
  <c r="C12" i="48"/>
  <c r="D11" i="48"/>
  <c r="C11" i="48"/>
  <c r="D10" i="48"/>
  <c r="C10" i="48"/>
  <c r="D9" i="48"/>
  <c r="C9" i="48"/>
  <c r="G121" i="37"/>
  <c r="F121" i="37"/>
  <c r="D636" i="47"/>
  <c r="C636" i="47"/>
  <c r="D628" i="47"/>
  <c r="C628" i="47"/>
  <c r="D624" i="47"/>
  <c r="C624" i="47"/>
  <c r="G120" i="37"/>
  <c r="F120" i="37"/>
  <c r="D601" i="47"/>
  <c r="C601" i="47"/>
  <c r="D593" i="47"/>
  <c r="C593" i="47"/>
  <c r="D589" i="47"/>
  <c r="C589" i="47"/>
  <c r="G119" i="37"/>
  <c r="F119" i="37"/>
  <c r="D566" i="47"/>
  <c r="C566" i="47"/>
  <c r="D558" i="47"/>
  <c r="C558" i="47"/>
  <c r="D554" i="47"/>
  <c r="C554" i="47"/>
  <c r="D553" i="47"/>
  <c r="C553" i="47"/>
  <c r="D552" i="47"/>
  <c r="C552" i="47"/>
  <c r="G118" i="37"/>
  <c r="F118" i="37"/>
  <c r="C515" i="47"/>
  <c r="D515" i="47"/>
  <c r="C516" i="47"/>
  <c r="D516" i="47"/>
  <c r="D529" i="47"/>
  <c r="C529" i="47"/>
  <c r="D521" i="47"/>
  <c r="C521" i="47"/>
  <c r="D517" i="47"/>
  <c r="C517" i="47"/>
  <c r="D514" i="47"/>
  <c r="C514" i="47"/>
  <c r="G117" i="37"/>
  <c r="F117" i="37"/>
  <c r="D491" i="47"/>
  <c r="C491" i="47"/>
  <c r="D483" i="47"/>
  <c r="C483" i="47"/>
  <c r="D478" i="47"/>
  <c r="C478" i="47"/>
  <c r="G116" i="37"/>
  <c r="F116" i="37"/>
  <c r="D455" i="47"/>
  <c r="C455" i="47"/>
  <c r="D447" i="47"/>
  <c r="C447" i="47"/>
  <c r="D443" i="47"/>
  <c r="C443" i="47"/>
  <c r="D442" i="47"/>
  <c r="C442" i="47"/>
  <c r="D441" i="47"/>
  <c r="C441" i="47"/>
  <c r="D440" i="47"/>
  <c r="C440" i="47"/>
  <c r="D439" i="47"/>
  <c r="C439" i="47"/>
  <c r="G115" i="37"/>
  <c r="F115" i="37"/>
  <c r="D416" i="47"/>
  <c r="C416" i="47"/>
  <c r="D408" i="47"/>
  <c r="C408" i="47"/>
  <c r="D404" i="47"/>
  <c r="C404" i="47"/>
  <c r="D403" i="47"/>
  <c r="C403" i="47"/>
  <c r="D402" i="47"/>
  <c r="C402" i="47"/>
  <c r="D401" i="47"/>
  <c r="C401" i="47"/>
  <c r="G114" i="37"/>
  <c r="F114" i="37"/>
  <c r="D378" i="47"/>
  <c r="C378" i="47"/>
  <c r="D377" i="47"/>
  <c r="C377" i="47"/>
  <c r="D369" i="47"/>
  <c r="C369" i="47"/>
  <c r="D365" i="47"/>
  <c r="C365" i="47"/>
  <c r="D364" i="47"/>
  <c r="C364" i="47"/>
  <c r="D363" i="47"/>
  <c r="C363" i="47"/>
  <c r="D362" i="47"/>
  <c r="C362" i="47"/>
  <c r="D361" i="47"/>
  <c r="C361" i="47"/>
  <c r="G113" i="37"/>
  <c r="F113" i="37"/>
  <c r="D338" i="47"/>
  <c r="C338" i="47"/>
  <c r="D337" i="47"/>
  <c r="C337" i="47"/>
  <c r="D329" i="47"/>
  <c r="C329" i="47"/>
  <c r="D325" i="47"/>
  <c r="C325" i="47"/>
  <c r="G112" i="37"/>
  <c r="F112" i="37"/>
  <c r="D302" i="47"/>
  <c r="C302" i="47"/>
  <c r="D294" i="47"/>
  <c r="C294" i="47"/>
  <c r="D290" i="47"/>
  <c r="C290" i="47"/>
  <c r="D289" i="47"/>
  <c r="C289" i="47"/>
  <c r="D288" i="47"/>
  <c r="C288" i="47"/>
  <c r="D287" i="47"/>
  <c r="C287" i="47"/>
  <c r="D286" i="47"/>
  <c r="C286" i="47"/>
  <c r="G111" i="37"/>
  <c r="F111" i="37"/>
  <c r="D263" i="47"/>
  <c r="C263" i="47"/>
  <c r="D262" i="47"/>
  <c r="C262" i="47"/>
  <c r="D250" i="47"/>
  <c r="C250" i="47"/>
  <c r="D249" i="47"/>
  <c r="C249" i="47"/>
  <c r="D248" i="47"/>
  <c r="C248" i="47"/>
  <c r="D247" i="47"/>
  <c r="C247" i="47"/>
  <c r="G110" i="37"/>
  <c r="F110" i="37"/>
  <c r="D224" i="47"/>
  <c r="C224" i="47"/>
  <c r="D223" i="47"/>
  <c r="C223" i="47"/>
  <c r="D211" i="47"/>
  <c r="C211" i="47"/>
  <c r="D210" i="47"/>
  <c r="C210" i="47"/>
  <c r="D209" i="47"/>
  <c r="C209" i="47"/>
  <c r="D208" i="47"/>
  <c r="C208" i="47"/>
  <c r="D207" i="47"/>
  <c r="C207" i="47"/>
  <c r="D206" i="47"/>
  <c r="C206" i="47"/>
  <c r="G109" i="37"/>
  <c r="F109" i="37"/>
  <c r="D183" i="47"/>
  <c r="C183" i="47"/>
  <c r="D175" i="47"/>
  <c r="C175" i="47"/>
  <c r="D171" i="47"/>
  <c r="C171" i="47"/>
  <c r="D170" i="47"/>
  <c r="C170" i="47"/>
  <c r="D169" i="47"/>
  <c r="C169" i="47"/>
  <c r="D168" i="47"/>
  <c r="C168" i="47"/>
  <c r="D167" i="47"/>
  <c r="C167" i="47"/>
  <c r="D166" i="47"/>
  <c r="C166" i="47"/>
  <c r="G108" i="37"/>
  <c r="F108" i="37"/>
  <c r="D143" i="47"/>
  <c r="C143" i="47"/>
  <c r="D135" i="47"/>
  <c r="C135" i="47"/>
  <c r="D129" i="47"/>
  <c r="C129" i="47"/>
  <c r="D128" i="47"/>
  <c r="C128" i="47"/>
  <c r="D127" i="47"/>
  <c r="C127" i="47"/>
  <c r="D126" i="47"/>
  <c r="C126" i="47"/>
  <c r="G107" i="37"/>
  <c r="F107" i="37"/>
  <c r="D91" i="47"/>
  <c r="C91" i="47"/>
  <c r="D90" i="47"/>
  <c r="C90" i="47"/>
  <c r="D89" i="47"/>
  <c r="C89" i="47"/>
  <c r="D88" i="47"/>
  <c r="C88" i="47"/>
  <c r="G106" i="37"/>
  <c r="F106" i="37"/>
  <c r="D52" i="47"/>
  <c r="C52" i="47"/>
  <c r="D51" i="47"/>
  <c r="C51" i="47"/>
  <c r="D50" i="47"/>
  <c r="C50" i="47"/>
  <c r="D49" i="47"/>
  <c r="C49" i="47"/>
  <c r="B501" i="32"/>
  <c r="G506" i="32"/>
  <c r="H506" i="32" s="1"/>
  <c r="G507" i="32" s="1"/>
  <c r="H507" i="32" s="1"/>
  <c r="G508" i="32"/>
  <c r="H508" i="32" s="1"/>
  <c r="G509" i="32"/>
  <c r="H509" i="32" s="1"/>
  <c r="H518" i="32"/>
  <c r="H519" i="32" s="1"/>
  <c r="C506" i="32"/>
  <c r="D506" i="32"/>
  <c r="C507" i="32"/>
  <c r="D507" i="32"/>
  <c r="C508" i="32"/>
  <c r="D508" i="32"/>
  <c r="C509" i="32"/>
  <c r="D509" i="32"/>
  <c r="C510" i="32"/>
  <c r="D510" i="32"/>
  <c r="G105" i="37"/>
  <c r="F105" i="37"/>
  <c r="D25" i="47"/>
  <c r="C25" i="47"/>
  <c r="D17" i="47"/>
  <c r="C17" i="47"/>
  <c r="D13" i="47"/>
  <c r="C13" i="47"/>
  <c r="D12" i="47"/>
  <c r="C12" i="47"/>
  <c r="D11" i="47"/>
  <c r="C11" i="47"/>
  <c r="D10" i="47"/>
  <c r="C10" i="47"/>
  <c r="D9" i="47"/>
  <c r="C9" i="47"/>
  <c r="A133" i="37"/>
  <c r="H673" i="46"/>
  <c r="H674" i="46"/>
  <c r="H675" i="46"/>
  <c r="H676" i="46"/>
  <c r="H677" i="46"/>
  <c r="H678" i="46"/>
  <c r="H679" i="46"/>
  <c r="H688" i="46"/>
  <c r="H689" i="46" s="1"/>
  <c r="G101" i="37"/>
  <c r="F101" i="37"/>
  <c r="D693" i="46"/>
  <c r="C693" i="46"/>
  <c r="D692" i="46"/>
  <c r="C692" i="46"/>
  <c r="D684" i="46"/>
  <c r="C684" i="46"/>
  <c r="D683" i="46"/>
  <c r="C683" i="46"/>
  <c r="E508" i="46"/>
  <c r="H508" i="46" s="1"/>
  <c r="E509" i="46"/>
  <c r="H509" i="46" s="1"/>
  <c r="H512" i="46"/>
  <c r="H513" i="46"/>
  <c r="H514" i="46"/>
  <c r="H522" i="46"/>
  <c r="H523" i="46" s="1"/>
  <c r="G97" i="37"/>
  <c r="F97" i="37"/>
  <c r="E466" i="46"/>
  <c r="H466" i="46" s="1"/>
  <c r="E467" i="46"/>
  <c r="H467" i="46" s="1"/>
  <c r="H470" i="46"/>
  <c r="H471" i="46"/>
  <c r="H472" i="46"/>
  <c r="H480" i="46"/>
  <c r="H481" i="46" s="1"/>
  <c r="G96" i="37"/>
  <c r="F96" i="37"/>
  <c r="E424" i="46"/>
  <c r="H424" i="46" s="1"/>
  <c r="E425" i="46"/>
  <c r="H425" i="46" s="1"/>
  <c r="H428" i="46"/>
  <c r="H429" i="46"/>
  <c r="H430" i="46"/>
  <c r="H438" i="46"/>
  <c r="H439" i="46" s="1"/>
  <c r="G95" i="37"/>
  <c r="F95" i="37"/>
  <c r="H380" i="46"/>
  <c r="H382" i="46"/>
  <c r="H396" i="46"/>
  <c r="H397" i="46" s="1"/>
  <c r="G94" i="37"/>
  <c r="F94" i="37"/>
  <c r="H336" i="46"/>
  <c r="H338" i="46"/>
  <c r="H352" i="46"/>
  <c r="H353" i="46" s="1"/>
  <c r="G93" i="37"/>
  <c r="F93" i="37"/>
  <c r="E249" i="46"/>
  <c r="H249" i="46" s="1"/>
  <c r="E250" i="46"/>
  <c r="H250" i="46" s="1"/>
  <c r="H253" i="46"/>
  <c r="H254" i="46"/>
  <c r="H255" i="46"/>
  <c r="H263" i="46"/>
  <c r="H264" i="46" s="1"/>
  <c r="G91" i="37"/>
  <c r="F91" i="37"/>
  <c r="E89" i="46"/>
  <c r="H89" i="46" s="1"/>
  <c r="E90" i="46"/>
  <c r="H90" i="46" s="1"/>
  <c r="H100" i="46"/>
  <c r="H101" i="46" s="1"/>
  <c r="E128" i="46"/>
  <c r="H128" i="46" s="1"/>
  <c r="E129" i="46"/>
  <c r="H129" i="46" s="1"/>
  <c r="H139" i="46"/>
  <c r="H140" i="46" s="1"/>
  <c r="E167" i="46"/>
  <c r="H167" i="46" s="1"/>
  <c r="E168" i="46"/>
  <c r="H168" i="46" s="1"/>
  <c r="H178" i="46"/>
  <c r="H179" i="46" s="1"/>
  <c r="H207" i="46"/>
  <c r="H213" i="46"/>
  <c r="H221" i="46"/>
  <c r="H222" i="46" s="1"/>
  <c r="G90" i="37"/>
  <c r="F90" i="37"/>
  <c r="G89" i="37"/>
  <c r="F89" i="37"/>
  <c r="G88" i="37"/>
  <c r="F88" i="37"/>
  <c r="G87" i="37"/>
  <c r="F87" i="37"/>
  <c r="E49" i="46"/>
  <c r="H49" i="46" s="1"/>
  <c r="E50" i="46"/>
  <c r="H50" i="46" s="1"/>
  <c r="H53" i="46"/>
  <c r="H61" i="46"/>
  <c r="H62" i="46" s="1"/>
  <c r="G86" i="37"/>
  <c r="F86" i="37"/>
  <c r="H21" i="46"/>
  <c r="H22" i="46" s="1"/>
  <c r="E9" i="46"/>
  <c r="H9" i="46" s="1"/>
  <c r="E10" i="46"/>
  <c r="H10" i="46" s="1"/>
  <c r="H13" i="46"/>
  <c r="G85" i="37"/>
  <c r="F85" i="37"/>
  <c r="D527" i="46"/>
  <c r="C527" i="46"/>
  <c r="D526" i="46"/>
  <c r="C526" i="46"/>
  <c r="D511" i="46"/>
  <c r="C511" i="46"/>
  <c r="D510" i="46"/>
  <c r="C510" i="46"/>
  <c r="D485" i="46"/>
  <c r="C485" i="46"/>
  <c r="D484" i="46"/>
  <c r="C484" i="46"/>
  <c r="D469" i="46"/>
  <c r="C469" i="46"/>
  <c r="D468" i="46"/>
  <c r="C468" i="46"/>
  <c r="D443" i="46"/>
  <c r="C443" i="46"/>
  <c r="D442" i="46"/>
  <c r="C442" i="46"/>
  <c r="D427" i="46"/>
  <c r="C427" i="46"/>
  <c r="D426" i="46"/>
  <c r="C426" i="46"/>
  <c r="D401" i="46"/>
  <c r="C401" i="46"/>
  <c r="D400" i="46"/>
  <c r="C400" i="46"/>
  <c r="D388" i="46"/>
  <c r="C388" i="46"/>
  <c r="D387" i="46"/>
  <c r="C387" i="46"/>
  <c r="D386" i="46"/>
  <c r="C386" i="46"/>
  <c r="D385" i="46"/>
  <c r="C385" i="46"/>
  <c r="D384" i="46"/>
  <c r="C384" i="46"/>
  <c r="D383" i="46"/>
  <c r="C383" i="46"/>
  <c r="D381" i="46"/>
  <c r="C381" i="46"/>
  <c r="D357" i="46"/>
  <c r="C357" i="46"/>
  <c r="D356" i="46"/>
  <c r="C356" i="46"/>
  <c r="D344" i="46"/>
  <c r="C344" i="46"/>
  <c r="D343" i="46"/>
  <c r="C343" i="46"/>
  <c r="D342" i="46"/>
  <c r="C342" i="46"/>
  <c r="D341" i="46"/>
  <c r="C341" i="46"/>
  <c r="D340" i="46"/>
  <c r="C340" i="46"/>
  <c r="D339" i="46"/>
  <c r="C339" i="46"/>
  <c r="D337" i="46"/>
  <c r="C337" i="46"/>
  <c r="D268" i="46"/>
  <c r="C268" i="46"/>
  <c r="D267" i="46"/>
  <c r="C267" i="46"/>
  <c r="D252" i="46"/>
  <c r="C252" i="46"/>
  <c r="D251" i="46"/>
  <c r="C251" i="46"/>
  <c r="D226" i="46"/>
  <c r="C226" i="46"/>
  <c r="D225" i="46"/>
  <c r="C225" i="46"/>
  <c r="D212" i="46"/>
  <c r="C212" i="46"/>
  <c r="D211" i="46"/>
  <c r="C211" i="46"/>
  <c r="D210" i="46"/>
  <c r="C210" i="46"/>
  <c r="D209" i="46"/>
  <c r="C209" i="46"/>
  <c r="D208" i="46"/>
  <c r="C208" i="46"/>
  <c r="D206" i="46"/>
  <c r="C206" i="46"/>
  <c r="D183" i="46"/>
  <c r="C183" i="46"/>
  <c r="D182" i="46"/>
  <c r="C182" i="46"/>
  <c r="D170" i="46"/>
  <c r="C170" i="46"/>
  <c r="D169" i="46"/>
  <c r="C169" i="46"/>
  <c r="D144" i="46"/>
  <c r="C144" i="46"/>
  <c r="D143" i="46"/>
  <c r="C143" i="46"/>
  <c r="D131" i="46"/>
  <c r="C131" i="46"/>
  <c r="D130" i="46"/>
  <c r="C130" i="46"/>
  <c r="D105" i="46"/>
  <c r="C105" i="46"/>
  <c r="D104" i="46"/>
  <c r="C104" i="46"/>
  <c r="D92" i="46"/>
  <c r="C92" i="46"/>
  <c r="D91" i="46"/>
  <c r="C91" i="46"/>
  <c r="D66" i="46"/>
  <c r="C66" i="46"/>
  <c r="D65" i="46"/>
  <c r="C65" i="46"/>
  <c r="D52" i="46"/>
  <c r="C52" i="46"/>
  <c r="D51" i="46"/>
  <c r="C51" i="46"/>
  <c r="D26" i="46"/>
  <c r="C26" i="46"/>
  <c r="D25" i="46"/>
  <c r="C25" i="46"/>
  <c r="D12" i="46"/>
  <c r="C12" i="46"/>
  <c r="C11" i="46"/>
  <c r="G81" i="37"/>
  <c r="F81" i="37"/>
  <c r="A81" i="37"/>
  <c r="D177" i="45"/>
  <c r="C177" i="45"/>
  <c r="D190" i="45"/>
  <c r="C190" i="45"/>
  <c r="D189" i="45"/>
  <c r="C189" i="45"/>
  <c r="D181" i="45"/>
  <c r="C181" i="45"/>
  <c r="D176" i="45"/>
  <c r="C176" i="45"/>
  <c r="D175" i="45"/>
  <c r="C175" i="45"/>
  <c r="G80" i="37"/>
  <c r="F80" i="37"/>
  <c r="C143" i="45"/>
  <c r="C142" i="45"/>
  <c r="D141" i="45"/>
  <c r="C141" i="45"/>
  <c r="D136" i="45"/>
  <c r="C136" i="45"/>
  <c r="C134" i="45"/>
  <c r="D134" i="45"/>
  <c r="D133" i="45"/>
  <c r="C133" i="45"/>
  <c r="D152" i="45"/>
  <c r="C152" i="45"/>
  <c r="D151" i="45"/>
  <c r="C151" i="45"/>
  <c r="G79" i="37"/>
  <c r="F79" i="37"/>
  <c r="G78" i="37"/>
  <c r="D110" i="45"/>
  <c r="C110" i="45"/>
  <c r="D109" i="45"/>
  <c r="C109" i="45"/>
  <c r="G101" i="45"/>
  <c r="H101" i="45" s="1"/>
  <c r="C101" i="45"/>
  <c r="C100" i="45"/>
  <c r="D99" i="45"/>
  <c r="C99" i="45"/>
  <c r="D94" i="45"/>
  <c r="C94" i="45"/>
  <c r="D93" i="45"/>
  <c r="C93" i="45"/>
  <c r="F78" i="37"/>
  <c r="D70" i="45"/>
  <c r="C70" i="45"/>
  <c r="D69" i="45"/>
  <c r="C69" i="45"/>
  <c r="D61" i="45"/>
  <c r="C61" i="45"/>
  <c r="D60" i="45"/>
  <c r="C60" i="45"/>
  <c r="D56" i="45"/>
  <c r="C56" i="45"/>
  <c r="D55" i="45"/>
  <c r="C55" i="45"/>
  <c r="D54" i="45"/>
  <c r="C54" i="45"/>
  <c r="D53" i="45"/>
  <c r="C53" i="45"/>
  <c r="D52" i="45"/>
  <c r="C52" i="45"/>
  <c r="D51" i="45"/>
  <c r="C51" i="45"/>
  <c r="D50" i="45"/>
  <c r="C50" i="45"/>
  <c r="D49" i="45"/>
  <c r="C49" i="45"/>
  <c r="G77" i="37"/>
  <c r="F77" i="37"/>
  <c r="D26" i="45"/>
  <c r="C26" i="45"/>
  <c r="D25" i="45"/>
  <c r="C25" i="45"/>
  <c r="C17" i="45"/>
  <c r="D16" i="45"/>
  <c r="C16" i="45"/>
  <c r="D11" i="45"/>
  <c r="D10" i="45"/>
  <c r="C10" i="45"/>
  <c r="D9" i="45"/>
  <c r="H18" i="44"/>
  <c r="H19" i="44" s="1"/>
  <c r="G72" i="37"/>
  <c r="D23" i="44"/>
  <c r="C23" i="44"/>
  <c r="D22" i="44"/>
  <c r="C22" i="44"/>
  <c r="D13" i="44"/>
  <c r="D14" i="44" s="1"/>
  <c r="C14" i="44"/>
  <c r="C13" i="44"/>
  <c r="D9" i="44"/>
  <c r="C9" i="44"/>
  <c r="D8" i="44"/>
  <c r="C8" i="44"/>
  <c r="G68" i="37"/>
  <c r="F68" i="37"/>
  <c r="D213" i="43"/>
  <c r="C213" i="43"/>
  <c r="D201" i="43"/>
  <c r="C201" i="43"/>
  <c r="D200" i="43"/>
  <c r="C200" i="43"/>
  <c r="D198" i="43"/>
  <c r="C198" i="43"/>
  <c r="G67" i="37"/>
  <c r="F67" i="37"/>
  <c r="G66" i="37"/>
  <c r="F66" i="37"/>
  <c r="D139" i="43"/>
  <c r="C139" i="43"/>
  <c r="D138" i="43"/>
  <c r="C138" i="43"/>
  <c r="D130" i="43"/>
  <c r="C130" i="43"/>
  <c r="D126" i="43"/>
  <c r="C126" i="43"/>
  <c r="D125" i="43"/>
  <c r="C125" i="43"/>
  <c r="D124" i="43"/>
  <c r="C124" i="43"/>
  <c r="D123" i="43"/>
  <c r="C123" i="43"/>
  <c r="G84" i="43"/>
  <c r="H84" i="43" s="1"/>
  <c r="H85" i="43"/>
  <c r="G86" i="43"/>
  <c r="H86" i="43" s="1"/>
  <c r="G87" i="43"/>
  <c r="H87" i="43" s="1"/>
  <c r="H95" i="43"/>
  <c r="H96" i="43" s="1"/>
  <c r="G65" i="37"/>
  <c r="F65" i="37"/>
  <c r="D174" i="43"/>
  <c r="C174" i="43"/>
  <c r="D166" i="43"/>
  <c r="C166" i="43"/>
  <c r="D100" i="43"/>
  <c r="C100" i="43"/>
  <c r="D99" i="43"/>
  <c r="C99" i="43"/>
  <c r="D91" i="43"/>
  <c r="C91" i="43"/>
  <c r="D87" i="43"/>
  <c r="C87" i="43"/>
  <c r="D86" i="43"/>
  <c r="C86" i="43"/>
  <c r="D84" i="43"/>
  <c r="C84" i="43"/>
  <c r="G64" i="37"/>
  <c r="F64" i="37"/>
  <c r="D61" i="43"/>
  <c r="C61" i="43"/>
  <c r="D60" i="43"/>
  <c r="C60" i="43"/>
  <c r="D52" i="43"/>
  <c r="C52" i="43"/>
  <c r="D48" i="43"/>
  <c r="C48" i="43"/>
  <c r="D47" i="43"/>
  <c r="C47" i="43"/>
  <c r="D45" i="43"/>
  <c r="C45" i="43"/>
  <c r="H95" i="42"/>
  <c r="H96" i="42" s="1"/>
  <c r="G59" i="37"/>
  <c r="F59" i="37"/>
  <c r="D100" i="42"/>
  <c r="C100" i="42"/>
  <c r="D99" i="42"/>
  <c r="C99" i="42"/>
  <c r="D91" i="42"/>
  <c r="C91" i="42"/>
  <c r="D90" i="42"/>
  <c r="C90" i="42"/>
  <c r="D85" i="42"/>
  <c r="C85" i="42"/>
  <c r="H57" i="42"/>
  <c r="H58" i="42" s="1"/>
  <c r="G58" i="37"/>
  <c r="F58" i="37"/>
  <c r="D62" i="42"/>
  <c r="C62" i="42"/>
  <c r="D61" i="42"/>
  <c r="C61" i="42"/>
  <c r="D53" i="42"/>
  <c r="C53" i="42"/>
  <c r="D52" i="42"/>
  <c r="C52" i="42"/>
  <c r="D48" i="42"/>
  <c r="C48" i="42"/>
  <c r="H20" i="42"/>
  <c r="H21" i="42" s="1"/>
  <c r="G57" i="37"/>
  <c r="F57" i="37"/>
  <c r="D25" i="42"/>
  <c r="C25" i="42"/>
  <c r="D24" i="42"/>
  <c r="C24" i="42"/>
  <c r="D16" i="42"/>
  <c r="C16" i="42"/>
  <c r="D15" i="42"/>
  <c r="C15" i="42"/>
  <c r="D11" i="42"/>
  <c r="C11" i="42"/>
  <c r="D10" i="42"/>
  <c r="C10" i="42"/>
  <c r="D9" i="42"/>
  <c r="C9" i="42"/>
  <c r="G45" i="37"/>
  <c r="F45" i="37"/>
  <c r="G43" i="37"/>
  <c r="F43" i="37"/>
  <c r="G42" i="37"/>
  <c r="F42" i="37"/>
  <c r="G40" i="37"/>
  <c r="F40" i="37"/>
  <c r="G39" i="37"/>
  <c r="F39" i="37"/>
  <c r="D134" i="41"/>
  <c r="C134" i="41"/>
  <c r="D133" i="41"/>
  <c r="C133" i="41"/>
  <c r="D132" i="41"/>
  <c r="C132" i="41"/>
  <c r="G38" i="37"/>
  <c r="F38" i="37"/>
  <c r="C89" i="41"/>
  <c r="D89" i="41"/>
  <c r="C90" i="41"/>
  <c r="D90" i="41"/>
  <c r="C91" i="41"/>
  <c r="D91" i="41"/>
  <c r="G37" i="37"/>
  <c r="F37" i="37"/>
  <c r="D416" i="41"/>
  <c r="C416" i="41"/>
  <c r="D415" i="41"/>
  <c r="C415" i="41"/>
  <c r="D407" i="41"/>
  <c r="C407" i="41"/>
  <c r="D403" i="41"/>
  <c r="C403" i="41"/>
  <c r="D402" i="41"/>
  <c r="C402" i="41"/>
  <c r="D401" i="41"/>
  <c r="C401" i="41"/>
  <c r="D400" i="41"/>
  <c r="C400" i="41"/>
  <c r="D399" i="41"/>
  <c r="C399" i="41"/>
  <c r="D398" i="41"/>
  <c r="C398" i="41"/>
  <c r="D331" i="41"/>
  <c r="C331" i="41"/>
  <c r="D330" i="41"/>
  <c r="C330" i="41"/>
  <c r="D322" i="41"/>
  <c r="C322" i="41"/>
  <c r="G320" i="41"/>
  <c r="H320" i="41" s="1"/>
  <c r="D320" i="41"/>
  <c r="C320" i="41"/>
  <c r="G319" i="41"/>
  <c r="H319" i="41" s="1"/>
  <c r="D319" i="41"/>
  <c r="C319" i="41"/>
  <c r="D318" i="41"/>
  <c r="C318" i="41"/>
  <c r="D314" i="41"/>
  <c r="C314" i="41"/>
  <c r="D313" i="41"/>
  <c r="C313" i="41"/>
  <c r="D312" i="41"/>
  <c r="C312" i="41"/>
  <c r="D311" i="41"/>
  <c r="C311" i="41"/>
  <c r="D310" i="41"/>
  <c r="C310" i="41"/>
  <c r="D309" i="41"/>
  <c r="C309" i="41"/>
  <c r="D308" i="41"/>
  <c r="C308" i="41"/>
  <c r="D284" i="41"/>
  <c r="C284" i="41"/>
  <c r="D283" i="41"/>
  <c r="C283" i="41"/>
  <c r="D275" i="41"/>
  <c r="C275" i="41"/>
  <c r="D273" i="41"/>
  <c r="C273" i="41"/>
  <c r="D272" i="41"/>
  <c r="C272" i="41"/>
  <c r="D271" i="41"/>
  <c r="C271" i="41"/>
  <c r="D267" i="41"/>
  <c r="C267" i="41"/>
  <c r="D266" i="41"/>
  <c r="C266" i="41"/>
  <c r="D265" i="41"/>
  <c r="C265" i="41"/>
  <c r="D196" i="41"/>
  <c r="C196" i="41"/>
  <c r="D195" i="41"/>
  <c r="C195" i="41"/>
  <c r="D187" i="41"/>
  <c r="C187" i="41"/>
  <c r="D185" i="41"/>
  <c r="C185" i="41"/>
  <c r="D184" i="41"/>
  <c r="C184" i="41"/>
  <c r="D183" i="41"/>
  <c r="C183" i="41"/>
  <c r="D179" i="41"/>
  <c r="C179" i="41"/>
  <c r="D178" i="41"/>
  <c r="C178" i="41"/>
  <c r="D177" i="41"/>
  <c r="C177" i="41"/>
  <c r="D176" i="41"/>
  <c r="C176" i="41"/>
  <c r="D175" i="41"/>
  <c r="C175" i="41"/>
  <c r="D174" i="41"/>
  <c r="C174" i="41"/>
  <c r="D173" i="41"/>
  <c r="C173" i="41"/>
  <c r="D172" i="41"/>
  <c r="C172" i="41"/>
  <c r="D149" i="41"/>
  <c r="C149" i="41"/>
  <c r="D148" i="41"/>
  <c r="C148" i="41"/>
  <c r="D140" i="41"/>
  <c r="C140" i="41"/>
  <c r="D139" i="41"/>
  <c r="C139" i="41"/>
  <c r="D138" i="41"/>
  <c r="C138" i="41"/>
  <c r="D131" i="41"/>
  <c r="C131" i="41"/>
  <c r="D130" i="41"/>
  <c r="C130" i="41"/>
  <c r="D129" i="41"/>
  <c r="C129" i="41"/>
  <c r="D106" i="41"/>
  <c r="C106" i="41"/>
  <c r="D105" i="41"/>
  <c r="C105" i="41"/>
  <c r="D97" i="41"/>
  <c r="C97" i="41"/>
  <c r="D96" i="41"/>
  <c r="C96" i="41"/>
  <c r="D95" i="41"/>
  <c r="C95" i="41"/>
  <c r="D88" i="41"/>
  <c r="C88" i="41"/>
  <c r="D87" i="41"/>
  <c r="C87" i="41"/>
  <c r="D86" i="41"/>
  <c r="C86" i="41"/>
  <c r="D63" i="41"/>
  <c r="C63" i="41"/>
  <c r="D62" i="41"/>
  <c r="C62" i="41"/>
  <c r="D54" i="41"/>
  <c r="C54" i="41"/>
  <c r="D50" i="41"/>
  <c r="C50" i="41"/>
  <c r="D49" i="41"/>
  <c r="C49" i="41"/>
  <c r="D48" i="41"/>
  <c r="C48" i="41"/>
  <c r="D47" i="41"/>
  <c r="C47" i="41"/>
  <c r="D46" i="41"/>
  <c r="C46" i="41"/>
  <c r="G32" i="37"/>
  <c r="F32" i="37"/>
  <c r="D212" i="40"/>
  <c r="C212" i="40"/>
  <c r="D211" i="40"/>
  <c r="C211" i="40"/>
  <c r="D207" i="40"/>
  <c r="C207" i="40"/>
  <c r="D203" i="40"/>
  <c r="C203" i="40"/>
  <c r="D202" i="40"/>
  <c r="C202" i="40"/>
  <c r="D201" i="40"/>
  <c r="C201" i="40"/>
  <c r="D200" i="40"/>
  <c r="C200" i="40"/>
  <c r="D194" i="40"/>
  <c r="C194" i="40"/>
  <c r="G31" i="37"/>
  <c r="F31" i="37"/>
  <c r="D171" i="40"/>
  <c r="C171" i="40"/>
  <c r="D170" i="40"/>
  <c r="C170" i="40"/>
  <c r="D162" i="40"/>
  <c r="C162" i="40"/>
  <c r="D161" i="40"/>
  <c r="C161" i="40"/>
  <c r="D160" i="40"/>
  <c r="C160" i="40"/>
  <c r="G29" i="37"/>
  <c r="F29" i="37"/>
  <c r="D94" i="40"/>
  <c r="C94" i="40"/>
  <c r="D93" i="40"/>
  <c r="C93" i="40"/>
  <c r="D85" i="40"/>
  <c r="C85" i="40"/>
  <c r="D84" i="40"/>
  <c r="C84" i="40"/>
  <c r="G27" i="37"/>
  <c r="F27" i="37"/>
  <c r="D22" i="40"/>
  <c r="C22" i="40"/>
  <c r="D21" i="40"/>
  <c r="C21" i="40"/>
  <c r="D13" i="40"/>
  <c r="C13" i="40"/>
  <c r="D12" i="40"/>
  <c r="C12" i="40"/>
  <c r="G21" i="37"/>
  <c r="F21" i="37"/>
  <c r="D167" i="39"/>
  <c r="C167" i="39"/>
  <c r="D159" i="39"/>
  <c r="C159" i="39"/>
  <c r="G20" i="37"/>
  <c r="F20" i="37"/>
  <c r="D131" i="39"/>
  <c r="C131" i="39"/>
  <c r="D130" i="39"/>
  <c r="C130" i="39"/>
  <c r="D122" i="39"/>
  <c r="C122" i="39"/>
  <c r="D121" i="39"/>
  <c r="C121" i="39"/>
  <c r="D120" i="39"/>
  <c r="C120" i="39"/>
  <c r="G19" i="37"/>
  <c r="F19" i="37"/>
  <c r="D93" i="39"/>
  <c r="C93" i="39"/>
  <c r="D85" i="39"/>
  <c r="C85" i="39"/>
  <c r="G18" i="37"/>
  <c r="F18" i="37"/>
  <c r="D58" i="39"/>
  <c r="C58" i="39"/>
  <c r="D50" i="39"/>
  <c r="C50" i="39"/>
  <c r="D49" i="39"/>
  <c r="C49" i="39"/>
  <c r="G17" i="37"/>
  <c r="F17" i="37"/>
  <c r="D22" i="39"/>
  <c r="C22" i="39"/>
  <c r="D14" i="39"/>
  <c r="C14" i="39"/>
  <c r="D13" i="39"/>
  <c r="C13" i="39"/>
  <c r="G13" i="37"/>
  <c r="D301" i="38"/>
  <c r="C301" i="38"/>
  <c r="D289" i="38"/>
  <c r="C289" i="38"/>
  <c r="G11" i="37"/>
  <c r="D228" i="38"/>
  <c r="C228" i="38"/>
  <c r="D227" i="38"/>
  <c r="C227" i="38"/>
  <c r="D219" i="38"/>
  <c r="C219" i="38"/>
  <c r="D218" i="38"/>
  <c r="C218" i="38"/>
  <c r="D213" i="38"/>
  <c r="C213" i="38"/>
  <c r="D212" i="38"/>
  <c r="C212" i="38"/>
  <c r="D211" i="38"/>
  <c r="C211" i="38"/>
  <c r="D210" i="38"/>
  <c r="C210" i="38"/>
  <c r="D209" i="38"/>
  <c r="C209" i="38"/>
  <c r="D208" i="38"/>
  <c r="C208" i="38"/>
  <c r="G10" i="37"/>
  <c r="D185" i="38"/>
  <c r="C185" i="38"/>
  <c r="D177" i="38"/>
  <c r="C177" i="38"/>
  <c r="G9" i="37"/>
  <c r="G8" i="37"/>
  <c r="F8" i="37"/>
  <c r="D150" i="38"/>
  <c r="C150" i="38"/>
  <c r="D149" i="38"/>
  <c r="C149" i="38"/>
  <c r="D141" i="38"/>
  <c r="C141" i="38"/>
  <c r="D114" i="38"/>
  <c r="C114" i="38"/>
  <c r="D113" i="38"/>
  <c r="C113" i="38"/>
  <c r="D109" i="38"/>
  <c r="C109" i="38"/>
  <c r="D105" i="38"/>
  <c r="C105" i="38"/>
  <c r="D104" i="38"/>
  <c r="C104" i="38"/>
  <c r="G7" i="37"/>
  <c r="F7" i="37"/>
  <c r="D69" i="38"/>
  <c r="C69" i="38"/>
  <c r="D61" i="38"/>
  <c r="C61" i="38"/>
  <c r="D57" i="38"/>
  <c r="C57" i="38"/>
  <c r="G6" i="37"/>
  <c r="D28" i="38"/>
  <c r="C28" i="38"/>
  <c r="D27" i="38"/>
  <c r="C27" i="38"/>
  <c r="D26" i="38"/>
  <c r="C26" i="38"/>
  <c r="G18" i="38"/>
  <c r="H18" i="38" s="1"/>
  <c r="D18" i="38"/>
  <c r="C18" i="38"/>
  <c r="D17" i="38"/>
  <c r="C17" i="38"/>
  <c r="D13" i="38"/>
  <c r="C13" i="38"/>
  <c r="D12" i="38"/>
  <c r="C12" i="38"/>
  <c r="D11" i="38"/>
  <c r="C11" i="38"/>
  <c r="D10" i="38"/>
  <c r="C10" i="38"/>
  <c r="D9" i="38"/>
  <c r="C9" i="38"/>
  <c r="D38" i="11"/>
  <c r="E801" i="3" s="1"/>
  <c r="A162" i="37"/>
  <c r="A161" i="37"/>
  <c r="A160" i="37"/>
  <c r="A159" i="37"/>
  <c r="A158" i="37"/>
  <c r="A157" i="37"/>
  <c r="A156" i="37"/>
  <c r="A155" i="37"/>
  <c r="A152" i="37"/>
  <c r="A148" i="37"/>
  <c r="A147" i="37"/>
  <c r="A143" i="37"/>
  <c r="A142" i="37"/>
  <c r="A134" i="37"/>
  <c r="A132" i="37"/>
  <c r="A131" i="37"/>
  <c r="A130" i="37"/>
  <c r="A129" i="37"/>
  <c r="A128" i="37"/>
  <c r="A127" i="37"/>
  <c r="A121" i="37"/>
  <c r="A120" i="37"/>
  <c r="A119" i="37"/>
  <c r="A118" i="37"/>
  <c r="A117" i="37"/>
  <c r="A116" i="37"/>
  <c r="A115" i="37"/>
  <c r="A114" i="37"/>
  <c r="A113" i="37"/>
  <c r="A112" i="37"/>
  <c r="A111" i="37"/>
  <c r="A110" i="37"/>
  <c r="A109" i="37"/>
  <c r="A108" i="37"/>
  <c r="A107" i="37"/>
  <c r="A106" i="37"/>
  <c r="A105" i="37"/>
  <c r="A100" i="37"/>
  <c r="A99" i="37"/>
  <c r="A98" i="37"/>
  <c r="A97" i="37"/>
  <c r="A96" i="37"/>
  <c r="A95" i="37"/>
  <c r="A94" i="37"/>
  <c r="A93" i="37"/>
  <c r="A91" i="37"/>
  <c r="A90" i="37"/>
  <c r="A89" i="37"/>
  <c r="A88" i="37"/>
  <c r="A87" i="37"/>
  <c r="A86" i="37"/>
  <c r="A85" i="37"/>
  <c r="A80" i="37"/>
  <c r="A79" i="37"/>
  <c r="A78" i="37"/>
  <c r="A77" i="37"/>
  <c r="A73" i="37"/>
  <c r="A72" i="37"/>
  <c r="A67" i="37"/>
  <c r="A66" i="37"/>
  <c r="A65" i="37"/>
  <c r="A64" i="37"/>
  <c r="A101" i="37"/>
  <c r="A59" i="37"/>
  <c r="A58" i="37"/>
  <c r="A57" i="37"/>
  <c r="A51" i="37"/>
  <c r="A48" i="37"/>
  <c r="A47" i="37"/>
  <c r="A46" i="37"/>
  <c r="A45" i="37"/>
  <c r="A44" i="37"/>
  <c r="A43" i="37"/>
  <c r="A42" i="37"/>
  <c r="A41" i="37"/>
  <c r="A40" i="37"/>
  <c r="A39" i="37"/>
  <c r="A38" i="37"/>
  <c r="A37" i="37"/>
  <c r="A32" i="37"/>
  <c r="A31" i="37"/>
  <c r="A29" i="37"/>
  <c r="A27" i="37"/>
  <c r="A21" i="37"/>
  <c r="A20" i="37"/>
  <c r="A19" i="37"/>
  <c r="A18" i="37"/>
  <c r="A17" i="37"/>
  <c r="A13" i="37"/>
  <c r="A11" i="37"/>
  <c r="A10" i="37"/>
  <c r="A9" i="37"/>
  <c r="A8" i="37"/>
  <c r="A7" i="37"/>
  <c r="A6" i="37"/>
  <c r="C243" i="36"/>
  <c r="D243" i="36"/>
  <c r="C244" i="36"/>
  <c r="D244" i="36"/>
  <c r="C242" i="36"/>
  <c r="D242" i="36"/>
  <c r="D258" i="36"/>
  <c r="C258" i="36"/>
  <c r="D257" i="36"/>
  <c r="C257" i="36"/>
  <c r="D249" i="36"/>
  <c r="C249" i="36"/>
  <c r="D245" i="36"/>
  <c r="C245" i="36"/>
  <c r="D241" i="36"/>
  <c r="C241" i="36"/>
  <c r="D240" i="36"/>
  <c r="C240" i="36"/>
  <c r="C622" i="36"/>
  <c r="D622" i="36"/>
  <c r="C620" i="36"/>
  <c r="D620" i="36"/>
  <c r="C617" i="36"/>
  <c r="D617" i="36"/>
  <c r="C618" i="36"/>
  <c r="D618" i="36"/>
  <c r="C619" i="36"/>
  <c r="D619" i="36"/>
  <c r="D635" i="36"/>
  <c r="C635" i="36"/>
  <c r="D634" i="36"/>
  <c r="C634" i="36"/>
  <c r="D626" i="36"/>
  <c r="C626" i="36"/>
  <c r="D621" i="36"/>
  <c r="C621" i="36"/>
  <c r="D616" i="36"/>
  <c r="C616" i="36"/>
  <c r="D615" i="36"/>
  <c r="C615" i="36"/>
  <c r="D614" i="36"/>
  <c r="C614" i="36"/>
  <c r="G558" i="33"/>
  <c r="H558" i="33" s="1"/>
  <c r="G559" i="33" s="1"/>
  <c r="H559" i="33" s="1"/>
  <c r="G560" i="33"/>
  <c r="H560" i="33" s="1"/>
  <c r="G561" i="33"/>
  <c r="H561" i="33" s="1"/>
  <c r="G562" i="33"/>
  <c r="H562" i="33" s="1"/>
  <c r="H571" i="33"/>
  <c r="H572" i="33" s="1"/>
  <c r="D576" i="33"/>
  <c r="C576" i="33"/>
  <c r="D575" i="33"/>
  <c r="C575" i="33"/>
  <c r="D562" i="33"/>
  <c r="C562" i="33"/>
  <c r="D561" i="33"/>
  <c r="C561" i="33"/>
  <c r="D560" i="33"/>
  <c r="C560" i="33"/>
  <c r="D559" i="33"/>
  <c r="C559" i="33"/>
  <c r="B553" i="33"/>
  <c r="G526" i="33"/>
  <c r="H526" i="33" s="1"/>
  <c r="G527" i="33" s="1"/>
  <c r="H527" i="33" s="1"/>
  <c r="G528" i="33"/>
  <c r="H528" i="33" s="1"/>
  <c r="G529" i="33"/>
  <c r="H529" i="33" s="1"/>
  <c r="G530" i="33"/>
  <c r="H530" i="33" s="1"/>
  <c r="H539" i="33"/>
  <c r="H540" i="33" s="1"/>
  <c r="D544" i="33"/>
  <c r="C544" i="33"/>
  <c r="D543" i="33"/>
  <c r="C543" i="33"/>
  <c r="D530" i="33"/>
  <c r="C530" i="33"/>
  <c r="D529" i="33"/>
  <c r="C529" i="33"/>
  <c r="D528" i="33"/>
  <c r="C528" i="33"/>
  <c r="D527" i="33"/>
  <c r="C527" i="33"/>
  <c r="B521" i="33"/>
  <c r="G1717" i="32"/>
  <c r="H1717" i="32" s="1"/>
  <c r="G1719" i="32"/>
  <c r="H1719" i="32" s="1"/>
  <c r="G1720" i="32"/>
  <c r="H1720" i="32" s="1"/>
  <c r="H1729" i="32"/>
  <c r="H1730" i="32" s="1"/>
  <c r="D1721" i="32"/>
  <c r="C1721" i="32"/>
  <c r="D1720" i="32"/>
  <c r="C1720" i="32"/>
  <c r="D1719" i="32"/>
  <c r="C1719" i="32"/>
  <c r="D1718" i="32"/>
  <c r="C1718" i="32"/>
  <c r="B1712" i="32"/>
  <c r="H1687" i="32"/>
  <c r="G1688" i="32" s="1"/>
  <c r="H1688" i="32" s="1"/>
  <c r="G1689" i="32"/>
  <c r="H1689" i="32" s="1"/>
  <c r="G1690" i="32"/>
  <c r="H1690" i="32" s="1"/>
  <c r="H1699" i="32"/>
  <c r="H1700" i="32" s="1"/>
  <c r="D1691" i="32"/>
  <c r="C1691" i="32"/>
  <c r="D1690" i="32"/>
  <c r="C1690" i="32"/>
  <c r="D1689" i="32"/>
  <c r="C1689" i="32"/>
  <c r="D1688" i="32"/>
  <c r="C1688" i="32"/>
  <c r="B1682" i="32"/>
  <c r="D189" i="27"/>
  <c r="C189" i="27"/>
  <c r="D188" i="27"/>
  <c r="C188" i="27"/>
  <c r="D177" i="27"/>
  <c r="C177" i="27"/>
  <c r="D487" i="30"/>
  <c r="C487" i="30"/>
  <c r="D486" i="30"/>
  <c r="C486" i="30"/>
  <c r="D478" i="30"/>
  <c r="C478" i="30"/>
  <c r="H177" i="27"/>
  <c r="H178" i="27"/>
  <c r="H179" i="27"/>
  <c r="H180" i="27"/>
  <c r="H168" i="27"/>
  <c r="H169" i="27"/>
  <c r="H170" i="27"/>
  <c r="H171" i="27"/>
  <c r="H172" i="27"/>
  <c r="H173" i="27"/>
  <c r="H184" i="27"/>
  <c r="H185" i="27" s="1"/>
  <c r="G465" i="30"/>
  <c r="H465" i="30" s="1"/>
  <c r="G466" i="30"/>
  <c r="H466" i="30" s="1"/>
  <c r="H467" i="30"/>
  <c r="G468" i="30"/>
  <c r="H468" i="30" s="1"/>
  <c r="H469" i="30"/>
  <c r="H470" i="30"/>
  <c r="H471" i="30"/>
  <c r="H472" i="30"/>
  <c r="H482" i="30"/>
  <c r="H483" i="30" s="1"/>
  <c r="B475" i="30"/>
  <c r="D935" i="34"/>
  <c r="C935" i="34"/>
  <c r="D934" i="34"/>
  <c r="C934" i="34"/>
  <c r="D926" i="34"/>
  <c r="C926" i="34"/>
  <c r="D922" i="34"/>
  <c r="C922" i="34"/>
  <c r="G921" i="34"/>
  <c r="H921" i="34" s="1"/>
  <c r="D921" i="34"/>
  <c r="C921" i="34"/>
  <c r="G920" i="34"/>
  <c r="H920" i="34" s="1"/>
  <c r="D920" i="34"/>
  <c r="C920" i="34"/>
  <c r="G919" i="34"/>
  <c r="H919" i="34" s="1"/>
  <c r="D919" i="34"/>
  <c r="C919" i="34"/>
  <c r="G918" i="34"/>
  <c r="H918" i="34" s="1"/>
  <c r="D918" i="34"/>
  <c r="C918" i="34"/>
  <c r="G917" i="34"/>
  <c r="H917" i="34" s="1"/>
  <c r="D917" i="34"/>
  <c r="C917" i="34"/>
  <c r="D903" i="34"/>
  <c r="C903" i="34"/>
  <c r="D902" i="34"/>
  <c r="C902" i="34"/>
  <c r="G894" i="34"/>
  <c r="H894" i="34" s="1"/>
  <c r="D894" i="34"/>
  <c r="C894" i="34"/>
  <c r="D893" i="34"/>
  <c r="C893" i="34"/>
  <c r="D892" i="34"/>
  <c r="C892" i="34"/>
  <c r="D887" i="34"/>
  <c r="C887" i="34"/>
  <c r="D886" i="34"/>
  <c r="C886" i="34"/>
  <c r="D885" i="34"/>
  <c r="C885" i="34"/>
  <c r="G884" i="34"/>
  <c r="H884" i="34" s="1"/>
  <c r="D884" i="34"/>
  <c r="C884" i="34"/>
  <c r="G883" i="34"/>
  <c r="H883" i="34" s="1"/>
  <c r="D883" i="34"/>
  <c r="C883" i="34"/>
  <c r="G882" i="34"/>
  <c r="H882" i="34" s="1"/>
  <c r="D882" i="34"/>
  <c r="C882" i="34"/>
  <c r="G881" i="34"/>
  <c r="H881" i="34" s="1"/>
  <c r="D881" i="34"/>
  <c r="C881" i="34"/>
  <c r="G880" i="34"/>
  <c r="H880" i="34" s="1"/>
  <c r="D880" i="34"/>
  <c r="C880" i="34"/>
  <c r="D866" i="34"/>
  <c r="C866" i="34"/>
  <c r="D865" i="34"/>
  <c r="C865" i="34"/>
  <c r="G857" i="34"/>
  <c r="H857" i="34" s="1"/>
  <c r="H858" i="34" s="1"/>
  <c r="D857" i="34"/>
  <c r="C857" i="34"/>
  <c r="G856" i="34"/>
  <c r="H856" i="34" s="1"/>
  <c r="D856" i="34"/>
  <c r="C856" i="34"/>
  <c r="G855" i="34"/>
  <c r="H855" i="34" s="1"/>
  <c r="D855" i="34"/>
  <c r="C855" i="34"/>
  <c r="D854" i="34"/>
  <c r="C854" i="34"/>
  <c r="D849" i="34"/>
  <c r="C849" i="34"/>
  <c r="G848" i="34"/>
  <c r="H848" i="34" s="1"/>
  <c r="D848" i="34"/>
  <c r="C848" i="34"/>
  <c r="G847" i="34"/>
  <c r="H847" i="34" s="1"/>
  <c r="D847" i="34"/>
  <c r="C847" i="34"/>
  <c r="G846" i="34"/>
  <c r="H846" i="34" s="1"/>
  <c r="D846" i="34"/>
  <c r="C846" i="34"/>
  <c r="G845" i="34"/>
  <c r="H845" i="34" s="1"/>
  <c r="D845" i="34"/>
  <c r="C845" i="34"/>
  <c r="G844" i="34"/>
  <c r="H844" i="34" s="1"/>
  <c r="D844" i="34"/>
  <c r="C844" i="34"/>
  <c r="G843" i="34"/>
  <c r="H843" i="34" s="1"/>
  <c r="D843" i="34"/>
  <c r="C843" i="34"/>
  <c r="G842" i="34"/>
  <c r="H842" i="34" s="1"/>
  <c r="D842" i="34"/>
  <c r="C842" i="34"/>
  <c r="D828" i="34"/>
  <c r="C828" i="34"/>
  <c r="D827" i="34"/>
  <c r="C827" i="34"/>
  <c r="G819" i="34"/>
  <c r="H819" i="34" s="1"/>
  <c r="D819" i="34"/>
  <c r="C819" i="34"/>
  <c r="G818" i="34"/>
  <c r="H818" i="34" s="1"/>
  <c r="D818" i="34"/>
  <c r="C818" i="34"/>
  <c r="G817" i="34"/>
  <c r="H817" i="34" s="1"/>
  <c r="D817" i="34"/>
  <c r="C817" i="34"/>
  <c r="D816" i="34"/>
  <c r="C816" i="34"/>
  <c r="D811" i="34"/>
  <c r="C811" i="34"/>
  <c r="G810" i="34"/>
  <c r="H810" i="34" s="1"/>
  <c r="D810" i="34"/>
  <c r="C810" i="34"/>
  <c r="G809" i="34"/>
  <c r="H809" i="34" s="1"/>
  <c r="D809" i="34"/>
  <c r="C809" i="34"/>
  <c r="G808" i="34"/>
  <c r="H808" i="34" s="1"/>
  <c r="D808" i="34"/>
  <c r="C808" i="34"/>
  <c r="D794" i="34"/>
  <c r="C794" i="34"/>
  <c r="D793" i="34"/>
  <c r="C793" i="34"/>
  <c r="G785" i="34"/>
  <c r="H785" i="34" s="1"/>
  <c r="D785" i="34"/>
  <c r="C785" i="34"/>
  <c r="G784" i="34"/>
  <c r="H784" i="34" s="1"/>
  <c r="D784" i="34"/>
  <c r="C784" i="34"/>
  <c r="G783" i="34"/>
  <c r="H783" i="34" s="1"/>
  <c r="D783" i="34"/>
  <c r="C783" i="34"/>
  <c r="D782" i="34"/>
  <c r="C782" i="34"/>
  <c r="D777" i="34"/>
  <c r="C777" i="34"/>
  <c r="G776" i="34"/>
  <c r="H776" i="34" s="1"/>
  <c r="D776" i="34"/>
  <c r="C776" i="34"/>
  <c r="G775" i="34"/>
  <c r="H775" i="34" s="1"/>
  <c r="D775" i="34"/>
  <c r="C775" i="34"/>
  <c r="G774" i="34"/>
  <c r="H774" i="34" s="1"/>
  <c r="D774" i="34"/>
  <c r="C774" i="34"/>
  <c r="G773" i="34"/>
  <c r="H773" i="34" s="1"/>
  <c r="D773" i="34"/>
  <c r="C773" i="34"/>
  <c r="G772" i="34"/>
  <c r="H772" i="34" s="1"/>
  <c r="D772" i="34"/>
  <c r="C772" i="34"/>
  <c r="G771" i="34"/>
  <c r="H771" i="34" s="1"/>
  <c r="D771" i="34"/>
  <c r="C771" i="34"/>
  <c r="G770" i="34"/>
  <c r="H770" i="34" s="1"/>
  <c r="D770" i="34"/>
  <c r="C770" i="34"/>
  <c r="H930" i="34"/>
  <c r="H931" i="34" s="1"/>
  <c r="H898" i="34"/>
  <c r="H899" i="34" s="1"/>
  <c r="H861" i="34"/>
  <c r="H862" i="34" s="1"/>
  <c r="H823" i="34"/>
  <c r="H824" i="34" s="1"/>
  <c r="H789" i="34"/>
  <c r="H790" i="34" s="1"/>
  <c r="E433" i="30"/>
  <c r="H433" i="30" s="1"/>
  <c r="E432" i="30"/>
  <c r="H432" i="30" s="1"/>
  <c r="G434" i="30"/>
  <c r="H434" i="30" s="1"/>
  <c r="G435" i="30"/>
  <c r="H435" i="30" s="1"/>
  <c r="H436" i="30"/>
  <c r="H437" i="30"/>
  <c r="H438" i="30"/>
  <c r="H446" i="30"/>
  <c r="H447" i="30" s="1"/>
  <c r="D451" i="30"/>
  <c r="C451" i="30"/>
  <c r="D450" i="30"/>
  <c r="C450" i="30"/>
  <c r="D435" i="30"/>
  <c r="C435" i="30"/>
  <c r="D434" i="30"/>
  <c r="C434" i="30"/>
  <c r="B427" i="30"/>
  <c r="E399" i="30"/>
  <c r="H399" i="30" s="1"/>
  <c r="E400" i="30"/>
  <c r="H400" i="30" s="1"/>
  <c r="G401" i="30"/>
  <c r="H401" i="30" s="1"/>
  <c r="G402" i="30"/>
  <c r="H402" i="30" s="1"/>
  <c r="H403" i="30"/>
  <c r="H404" i="30"/>
  <c r="H405" i="30"/>
  <c r="H413" i="30"/>
  <c r="H414" i="30" s="1"/>
  <c r="D418" i="30"/>
  <c r="C418" i="30"/>
  <c r="D417" i="30"/>
  <c r="C417" i="30"/>
  <c r="D402" i="30"/>
  <c r="C402" i="30"/>
  <c r="D401" i="30"/>
  <c r="C401" i="30"/>
  <c r="B394" i="30"/>
  <c r="E367" i="30"/>
  <c r="H367" i="30" s="1"/>
  <c r="E366" i="30"/>
  <c r="H366" i="30" s="1"/>
  <c r="G368" i="30"/>
  <c r="H368" i="30" s="1"/>
  <c r="G369" i="30"/>
  <c r="H369" i="30" s="1"/>
  <c r="H370" i="30"/>
  <c r="H371" i="30"/>
  <c r="H372" i="30"/>
  <c r="H380" i="30"/>
  <c r="H381" i="30" s="1"/>
  <c r="D385" i="30"/>
  <c r="C385" i="30"/>
  <c r="D384" i="30"/>
  <c r="C384" i="30"/>
  <c r="D369" i="30"/>
  <c r="C369" i="30"/>
  <c r="D368" i="30"/>
  <c r="C368" i="30"/>
  <c r="B361" i="30"/>
  <c r="H331" i="30"/>
  <c r="G332" i="30"/>
  <c r="H332" i="30" s="1"/>
  <c r="H333" i="30"/>
  <c r="G334" i="30"/>
  <c r="H334" i="30" s="1"/>
  <c r="G335" i="30"/>
  <c r="H335" i="30" s="1"/>
  <c r="G336" i="30"/>
  <c r="H336" i="30" s="1"/>
  <c r="G337" i="30"/>
  <c r="H337" i="30" s="1"/>
  <c r="G338" i="30"/>
  <c r="H338" i="30" s="1"/>
  <c r="H347" i="30"/>
  <c r="H348" i="30" s="1"/>
  <c r="D352" i="30"/>
  <c r="C352" i="30"/>
  <c r="D351" i="30"/>
  <c r="C351" i="30"/>
  <c r="D339" i="30"/>
  <c r="C339" i="30"/>
  <c r="D338" i="30"/>
  <c r="C338" i="30"/>
  <c r="D337" i="30"/>
  <c r="C337" i="30"/>
  <c r="D336" i="30"/>
  <c r="C336" i="30"/>
  <c r="D335" i="30"/>
  <c r="C335" i="30"/>
  <c r="D334" i="30"/>
  <c r="C334" i="30"/>
  <c r="D332" i="30"/>
  <c r="C332" i="30"/>
  <c r="B326" i="30"/>
  <c r="H296" i="30"/>
  <c r="G297" i="30"/>
  <c r="H297" i="30" s="1"/>
  <c r="H298" i="30"/>
  <c r="G299" i="30"/>
  <c r="H299" i="30" s="1"/>
  <c r="G300" i="30"/>
  <c r="H300" i="30" s="1"/>
  <c r="G301" i="30"/>
  <c r="H301" i="30" s="1"/>
  <c r="G302" i="30"/>
  <c r="H302" i="30" s="1"/>
  <c r="G303" i="30"/>
  <c r="H303" i="30" s="1"/>
  <c r="H312" i="30"/>
  <c r="H313" i="30" s="1"/>
  <c r="D317" i="30"/>
  <c r="C317" i="30"/>
  <c r="D316" i="30"/>
  <c r="C316" i="30"/>
  <c r="D304" i="30"/>
  <c r="C304" i="30"/>
  <c r="D303" i="30"/>
  <c r="C303" i="30"/>
  <c r="D302" i="30"/>
  <c r="C302" i="30"/>
  <c r="D301" i="30"/>
  <c r="C301" i="30"/>
  <c r="D300" i="30"/>
  <c r="C300" i="30"/>
  <c r="D299" i="30"/>
  <c r="C299" i="30"/>
  <c r="D297" i="30"/>
  <c r="C297" i="30"/>
  <c r="B291" i="30"/>
  <c r="H269" i="30"/>
  <c r="H268" i="30"/>
  <c r="C266" i="30"/>
  <c r="D266" i="30"/>
  <c r="G266" i="30"/>
  <c r="H266" i="30" s="1"/>
  <c r="H267" i="30"/>
  <c r="E265" i="30"/>
  <c r="E264" i="30"/>
  <c r="H264" i="30" s="1"/>
  <c r="E263" i="30"/>
  <c r="H263" i="30" s="1"/>
  <c r="G265" i="30"/>
  <c r="H277" i="30"/>
  <c r="H278" i="30" s="1"/>
  <c r="D282" i="30"/>
  <c r="C282" i="30"/>
  <c r="D281" i="30"/>
  <c r="C281" i="30"/>
  <c r="D265" i="30"/>
  <c r="C265" i="30"/>
  <c r="B258" i="30"/>
  <c r="H230" i="30"/>
  <c r="G229" i="30"/>
  <c r="H229" i="30" s="1"/>
  <c r="G231" i="30"/>
  <c r="H231" i="30" s="1"/>
  <c r="G232" i="30"/>
  <c r="H232" i="30" s="1"/>
  <c r="G233" i="30"/>
  <c r="H233" i="30" s="1"/>
  <c r="G234" i="30"/>
  <c r="H234" i="30" s="1"/>
  <c r="G235" i="30"/>
  <c r="H235" i="30" s="1"/>
  <c r="H236" i="30"/>
  <c r="H244" i="30"/>
  <c r="H245" i="30" s="1"/>
  <c r="D249" i="30"/>
  <c r="C249" i="30"/>
  <c r="D248" i="30"/>
  <c r="C248" i="30"/>
  <c r="D235" i="30"/>
  <c r="C235" i="30"/>
  <c r="D234" i="30"/>
  <c r="C234" i="30"/>
  <c r="D233" i="30"/>
  <c r="C233" i="30"/>
  <c r="D232" i="30"/>
  <c r="C232" i="30"/>
  <c r="D231" i="30"/>
  <c r="C231" i="30"/>
  <c r="D229" i="30"/>
  <c r="C229" i="30"/>
  <c r="B224" i="30"/>
  <c r="E200" i="30"/>
  <c r="H200" i="30" s="1"/>
  <c r="E199" i="30"/>
  <c r="H199" i="30" s="1"/>
  <c r="G201" i="30"/>
  <c r="H201" i="30" s="1"/>
  <c r="G202" i="30"/>
  <c r="H202" i="30" s="1"/>
  <c r="H210" i="30"/>
  <c r="H211" i="30" s="1"/>
  <c r="D215" i="30"/>
  <c r="C215" i="30"/>
  <c r="D214" i="30"/>
  <c r="C214" i="30"/>
  <c r="D202" i="30"/>
  <c r="C202" i="30"/>
  <c r="D201" i="30"/>
  <c r="C201" i="30"/>
  <c r="B194" i="30"/>
  <c r="E170" i="30"/>
  <c r="H170" i="30" s="1"/>
  <c r="E169" i="30"/>
  <c r="H169" i="30" s="1"/>
  <c r="G171" i="30"/>
  <c r="H171" i="30" s="1"/>
  <c r="G172" i="30"/>
  <c r="H172" i="30" s="1"/>
  <c r="H180" i="30"/>
  <c r="H181" i="30" s="1"/>
  <c r="D185" i="30"/>
  <c r="C185" i="30"/>
  <c r="D184" i="30"/>
  <c r="C184" i="30"/>
  <c r="D172" i="30"/>
  <c r="C172" i="30"/>
  <c r="D171" i="30"/>
  <c r="C171" i="30"/>
  <c r="B164" i="30"/>
  <c r="E140" i="30"/>
  <c r="H140" i="30" s="1"/>
  <c r="E139" i="30"/>
  <c r="H139" i="30" s="1"/>
  <c r="G141" i="30"/>
  <c r="H141" i="30" s="1"/>
  <c r="G142" i="30"/>
  <c r="H142" i="30" s="1"/>
  <c r="H150" i="30"/>
  <c r="H151" i="30" s="1"/>
  <c r="D155" i="30"/>
  <c r="C155" i="30"/>
  <c r="D154" i="30"/>
  <c r="C154" i="30"/>
  <c r="D142" i="30"/>
  <c r="C142" i="30"/>
  <c r="D141" i="30"/>
  <c r="C141" i="30"/>
  <c r="B134" i="30"/>
  <c r="H112" i="30"/>
  <c r="E107" i="30"/>
  <c r="H107" i="30" s="1"/>
  <c r="E108" i="30"/>
  <c r="H108" i="30" s="1"/>
  <c r="G109" i="30"/>
  <c r="H109" i="30" s="1"/>
  <c r="G110" i="30"/>
  <c r="H110" i="30" s="1"/>
  <c r="H111" i="30"/>
  <c r="H120" i="30"/>
  <c r="H121" i="30" s="1"/>
  <c r="D125" i="30"/>
  <c r="C125" i="30"/>
  <c r="D124" i="30"/>
  <c r="C124" i="30"/>
  <c r="D110" i="30"/>
  <c r="C110" i="30"/>
  <c r="D109" i="30"/>
  <c r="C109" i="30"/>
  <c r="B102" i="30"/>
  <c r="E77" i="30"/>
  <c r="H77" i="30" s="1"/>
  <c r="E76" i="30"/>
  <c r="H76" i="30" s="1"/>
  <c r="C79" i="30"/>
  <c r="G78" i="30"/>
  <c r="H78" i="30" s="1"/>
  <c r="G79" i="30"/>
  <c r="H79" i="30" s="1"/>
  <c r="H80" i="30"/>
  <c r="H88" i="30"/>
  <c r="H89" i="30" s="1"/>
  <c r="D93" i="30"/>
  <c r="C93" i="30"/>
  <c r="D92" i="30"/>
  <c r="C92" i="30"/>
  <c r="D79" i="30"/>
  <c r="D78" i="30"/>
  <c r="C78" i="30"/>
  <c r="B71" i="30"/>
  <c r="G238" i="27"/>
  <c r="H238" i="27" s="1"/>
  <c r="D238" i="27"/>
  <c r="C238" i="27"/>
  <c r="G237" i="27"/>
  <c r="H237" i="27" s="1"/>
  <c r="D237" i="27"/>
  <c r="C237" i="27"/>
  <c r="G236" i="27"/>
  <c r="H236" i="27" s="1"/>
  <c r="D236" i="27"/>
  <c r="C236" i="27"/>
  <c r="H235" i="27"/>
  <c r="G242" i="27"/>
  <c r="H242" i="27" s="1"/>
  <c r="G243" i="27"/>
  <c r="H243" i="27" s="1"/>
  <c r="G244" i="27"/>
  <c r="H244" i="27" s="1"/>
  <c r="H248" i="27"/>
  <c r="H249" i="27" s="1"/>
  <c r="D253" i="27"/>
  <c r="C253" i="27"/>
  <c r="D252" i="27"/>
  <c r="C252" i="27"/>
  <c r="C244" i="27"/>
  <c r="C243" i="27"/>
  <c r="C242" i="27"/>
  <c r="B230" i="27"/>
  <c r="G204" i="27"/>
  <c r="H204" i="27" s="1"/>
  <c r="G205" i="27"/>
  <c r="H205" i="27" s="1"/>
  <c r="G206" i="27"/>
  <c r="H206" i="27" s="1"/>
  <c r="H203" i="27"/>
  <c r="G211" i="27"/>
  <c r="H211" i="27" s="1"/>
  <c r="G212" i="27"/>
  <c r="H212" i="27" s="1"/>
  <c r="G210" i="27"/>
  <c r="H210" i="27" s="1"/>
  <c r="C210" i="27"/>
  <c r="C211" i="27"/>
  <c r="C206" i="27"/>
  <c r="D206" i="27"/>
  <c r="C205" i="27"/>
  <c r="C204" i="27"/>
  <c r="D204" i="27"/>
  <c r="D205" i="27"/>
  <c r="H216" i="27"/>
  <c r="H217" i="27" s="1"/>
  <c r="D221" i="27"/>
  <c r="C221" i="27"/>
  <c r="D220" i="27"/>
  <c r="C220" i="27"/>
  <c r="C212" i="27"/>
  <c r="B198" i="27"/>
  <c r="G113" i="27"/>
  <c r="H113" i="27" s="1"/>
  <c r="G114" i="27"/>
  <c r="H114" i="27" s="1"/>
  <c r="C114" i="27"/>
  <c r="G106" i="27"/>
  <c r="H106" i="27" s="1"/>
  <c r="G107" i="27"/>
  <c r="H107" i="27" s="1"/>
  <c r="H108" i="27"/>
  <c r="H118" i="27"/>
  <c r="H119" i="27" s="1"/>
  <c r="D123" i="27"/>
  <c r="C123" i="27"/>
  <c r="D122" i="27"/>
  <c r="C122" i="27"/>
  <c r="C113" i="27"/>
  <c r="D112" i="27"/>
  <c r="C112" i="27"/>
  <c r="D107" i="27"/>
  <c r="C107" i="27"/>
  <c r="D106" i="27"/>
  <c r="C106" i="27"/>
  <c r="B101" i="27"/>
  <c r="H137" i="27"/>
  <c r="G138" i="27"/>
  <c r="H138" i="27" s="1"/>
  <c r="H139" i="27"/>
  <c r="H149" i="27"/>
  <c r="H150" i="27" s="1"/>
  <c r="D154" i="27"/>
  <c r="C154" i="27"/>
  <c r="D153" i="27"/>
  <c r="C153" i="27"/>
  <c r="C145" i="27"/>
  <c r="D144" i="27"/>
  <c r="C144" i="27"/>
  <c r="D139" i="27"/>
  <c r="D138" i="27"/>
  <c r="C138" i="27"/>
  <c r="D137" i="27"/>
  <c r="B132" i="27"/>
  <c r="D466" i="29"/>
  <c r="D467" i="29" s="1"/>
  <c r="C467" i="29"/>
  <c r="H462" i="29"/>
  <c r="H463" i="29" s="1"/>
  <c r="H472" i="29"/>
  <c r="D475" i="29"/>
  <c r="C475" i="29"/>
  <c r="C466" i="29"/>
  <c r="B457" i="29"/>
  <c r="H344" i="26"/>
  <c r="H345" i="26" s="1"/>
  <c r="H352" i="26"/>
  <c r="H353" i="26" s="1"/>
  <c r="D356" i="26"/>
  <c r="C356" i="26"/>
  <c r="D348" i="26"/>
  <c r="C348" i="26"/>
  <c r="B339" i="26"/>
  <c r="H318" i="26"/>
  <c r="H319" i="26" s="1"/>
  <c r="H326" i="26"/>
  <c r="H327" i="26" s="1"/>
  <c r="D330" i="26"/>
  <c r="C330" i="26"/>
  <c r="D322" i="26"/>
  <c r="C322" i="26"/>
  <c r="B313" i="26"/>
  <c r="G288" i="26"/>
  <c r="H288" i="26" s="1"/>
  <c r="H289" i="26"/>
  <c r="G290" i="26"/>
  <c r="H290" i="26" s="1"/>
  <c r="G291" i="26"/>
  <c r="H291" i="26" s="1"/>
  <c r="H299" i="26"/>
  <c r="H300" i="26" s="1"/>
  <c r="D304" i="26"/>
  <c r="C304" i="26"/>
  <c r="D303" i="26"/>
  <c r="C303" i="26"/>
  <c r="D295" i="26"/>
  <c r="C295" i="26"/>
  <c r="D291" i="26"/>
  <c r="C291" i="26"/>
  <c r="D290" i="26"/>
  <c r="C290" i="26"/>
  <c r="D288" i="26"/>
  <c r="C288" i="26"/>
  <c r="B283" i="26"/>
  <c r="G258" i="26"/>
  <c r="H258" i="26" s="1"/>
  <c r="H259" i="26"/>
  <c r="G260" i="26"/>
  <c r="H260" i="26" s="1"/>
  <c r="G261" i="26"/>
  <c r="H261" i="26" s="1"/>
  <c r="H269" i="26"/>
  <c r="H270" i="26" s="1"/>
  <c r="D274" i="26"/>
  <c r="C274" i="26"/>
  <c r="D273" i="26"/>
  <c r="C273" i="26"/>
  <c r="D265" i="26"/>
  <c r="C265" i="26"/>
  <c r="D261" i="26"/>
  <c r="C261" i="26"/>
  <c r="D260" i="26"/>
  <c r="C260" i="26"/>
  <c r="D258" i="26"/>
  <c r="C258" i="26"/>
  <c r="B253" i="26"/>
  <c r="H617" i="35"/>
  <c r="H614" i="35"/>
  <c r="H615" i="35"/>
  <c r="H612" i="35"/>
  <c r="G622" i="35"/>
  <c r="H622" i="35" s="1"/>
  <c r="H611" i="35"/>
  <c r="H613" i="35"/>
  <c r="H616" i="35"/>
  <c r="H626" i="35"/>
  <c r="H627" i="35" s="1"/>
  <c r="D631" i="35"/>
  <c r="C631" i="35"/>
  <c r="D630" i="35"/>
  <c r="C630" i="35"/>
  <c r="D622" i="35"/>
  <c r="C622" i="35"/>
  <c r="D621" i="35"/>
  <c r="C621" i="35"/>
  <c r="B606" i="35"/>
  <c r="G746" i="34"/>
  <c r="H746" i="34" s="1"/>
  <c r="G747" i="34"/>
  <c r="H747" i="34" s="1"/>
  <c r="D745" i="34"/>
  <c r="C745" i="34"/>
  <c r="H714" i="34"/>
  <c r="H715" i="34"/>
  <c r="D713" i="34"/>
  <c r="C713" i="34"/>
  <c r="G738" i="34"/>
  <c r="H738" i="34" s="1"/>
  <c r="G739" i="34"/>
  <c r="H739" i="34" s="1"/>
  <c r="H751" i="34"/>
  <c r="H752" i="34" s="1"/>
  <c r="D756" i="34"/>
  <c r="C756" i="34"/>
  <c r="D755" i="34"/>
  <c r="C755" i="34"/>
  <c r="D747" i="34"/>
  <c r="C747" i="34"/>
  <c r="D746" i="34"/>
  <c r="C746" i="34"/>
  <c r="D740" i="34"/>
  <c r="C740" i="34"/>
  <c r="D739" i="34"/>
  <c r="C739" i="34"/>
  <c r="D738" i="34"/>
  <c r="C738" i="34"/>
  <c r="B733" i="34"/>
  <c r="G706" i="34"/>
  <c r="H706" i="34" s="1"/>
  <c r="G707" i="34"/>
  <c r="H707" i="34" s="1"/>
  <c r="H719" i="34"/>
  <c r="H720" i="34" s="1"/>
  <c r="D724" i="34"/>
  <c r="C724" i="34"/>
  <c r="D723" i="34"/>
  <c r="C723" i="34"/>
  <c r="D715" i="34"/>
  <c r="C715" i="34"/>
  <c r="D714" i="34"/>
  <c r="C714" i="34"/>
  <c r="D708" i="34"/>
  <c r="C708" i="34"/>
  <c r="D707" i="34"/>
  <c r="C707" i="34"/>
  <c r="D706" i="34"/>
  <c r="C706" i="34"/>
  <c r="B701" i="34"/>
  <c r="C675" i="34"/>
  <c r="D675" i="34"/>
  <c r="G675" i="34"/>
  <c r="H675" i="34" s="1"/>
  <c r="G674" i="34"/>
  <c r="H674" i="34" s="1"/>
  <c r="G676" i="34"/>
  <c r="H676" i="34" s="1"/>
  <c r="G677" i="34"/>
  <c r="H677" i="34" s="1"/>
  <c r="H687" i="34"/>
  <c r="H688" i="34" s="1"/>
  <c r="D692" i="34"/>
  <c r="C692" i="34"/>
  <c r="D691" i="34"/>
  <c r="C691" i="34"/>
  <c r="D683" i="34"/>
  <c r="C683" i="34"/>
  <c r="D678" i="34"/>
  <c r="C678" i="34"/>
  <c r="D677" i="34"/>
  <c r="C677" i="34"/>
  <c r="D676" i="34"/>
  <c r="C676" i="34"/>
  <c r="D674" i="34"/>
  <c r="C674" i="34"/>
  <c r="B669" i="34"/>
  <c r="G650" i="34"/>
  <c r="H650" i="34" s="1"/>
  <c r="G651" i="34"/>
  <c r="H651" i="34" s="1"/>
  <c r="G649" i="34"/>
  <c r="H649" i="34" s="1"/>
  <c r="G648" i="34"/>
  <c r="H648" i="34" s="1"/>
  <c r="C648" i="34"/>
  <c r="D648" i="34"/>
  <c r="C641" i="34"/>
  <c r="D641" i="34"/>
  <c r="G641" i="34"/>
  <c r="H641" i="34" s="1"/>
  <c r="G636" i="34"/>
  <c r="H636" i="34" s="1"/>
  <c r="G637" i="34"/>
  <c r="H637" i="34" s="1"/>
  <c r="G638" i="34"/>
  <c r="H638" i="34" s="1"/>
  <c r="G639" i="34"/>
  <c r="H639" i="34" s="1"/>
  <c r="G640" i="34"/>
  <c r="H640" i="34" s="1"/>
  <c r="H655" i="34"/>
  <c r="H656" i="34" s="1"/>
  <c r="D660" i="34"/>
  <c r="C660" i="34"/>
  <c r="D659" i="34"/>
  <c r="C659" i="34"/>
  <c r="D651" i="34"/>
  <c r="C651" i="34"/>
  <c r="D650" i="34"/>
  <c r="C650" i="34"/>
  <c r="D649" i="34"/>
  <c r="C649" i="34"/>
  <c r="D647" i="34"/>
  <c r="C647" i="34"/>
  <c r="D642" i="34"/>
  <c r="C642" i="34"/>
  <c r="D640" i="34"/>
  <c r="C640" i="34"/>
  <c r="D639" i="34"/>
  <c r="C639" i="34"/>
  <c r="D638" i="34"/>
  <c r="C638" i="34"/>
  <c r="D637" i="34"/>
  <c r="C637" i="34"/>
  <c r="D636" i="34"/>
  <c r="C636" i="34"/>
  <c r="B631" i="34"/>
  <c r="H740" i="23"/>
  <c r="H712" i="23"/>
  <c r="H713" i="23"/>
  <c r="C985" i="24"/>
  <c r="D985" i="24"/>
  <c r="D994" i="24"/>
  <c r="C994" i="24"/>
  <c r="D986" i="24"/>
  <c r="C986" i="24"/>
  <c r="B976" i="24"/>
  <c r="H982" i="24"/>
  <c r="H990" i="24"/>
  <c r="H991" i="24" s="1"/>
  <c r="D847" i="23"/>
  <c r="C847" i="23"/>
  <c r="D846" i="23"/>
  <c r="C846" i="23"/>
  <c r="G838" i="23"/>
  <c r="H838" i="23" s="1"/>
  <c r="D838" i="23"/>
  <c r="C838" i="23"/>
  <c r="G837" i="23"/>
  <c r="H837" i="23" s="1"/>
  <c r="D837" i="23"/>
  <c r="C837" i="23"/>
  <c r="D836" i="23"/>
  <c r="C836" i="23"/>
  <c r="G831" i="23"/>
  <c r="H831" i="23" s="1"/>
  <c r="D831" i="23"/>
  <c r="C831" i="23"/>
  <c r="D830" i="23"/>
  <c r="C830" i="23"/>
  <c r="D829" i="23"/>
  <c r="C829" i="23"/>
  <c r="G828" i="23"/>
  <c r="H828" i="23" s="1"/>
  <c r="D828" i="23"/>
  <c r="C828" i="23"/>
  <c r="G827" i="23"/>
  <c r="H827" i="23" s="1"/>
  <c r="D827" i="23"/>
  <c r="C827" i="23"/>
  <c r="G826" i="23"/>
  <c r="H826" i="23" s="1"/>
  <c r="D826" i="23"/>
  <c r="C826" i="23"/>
  <c r="G825" i="23"/>
  <c r="H825" i="23" s="1"/>
  <c r="D825" i="23"/>
  <c r="C825" i="23"/>
  <c r="G824" i="23"/>
  <c r="H824" i="23" s="1"/>
  <c r="D824" i="23"/>
  <c r="C824" i="23"/>
  <c r="G823" i="23"/>
  <c r="H823" i="23" s="1"/>
  <c r="D823" i="23"/>
  <c r="C823" i="23"/>
  <c r="B818" i="23"/>
  <c r="D809" i="23"/>
  <c r="C809" i="23"/>
  <c r="D808" i="23"/>
  <c r="C808" i="23"/>
  <c r="D804" i="23"/>
  <c r="C804" i="23"/>
  <c r="D800" i="23"/>
  <c r="C800" i="23"/>
  <c r="D799" i="23"/>
  <c r="C799" i="23"/>
  <c r="B790" i="23"/>
  <c r="B763" i="23"/>
  <c r="D754" i="23"/>
  <c r="C754" i="23"/>
  <c r="D753" i="23"/>
  <c r="C753" i="23"/>
  <c r="D745" i="23"/>
  <c r="C745" i="23"/>
  <c r="B735" i="23"/>
  <c r="D726" i="23"/>
  <c r="C726" i="23"/>
  <c r="D725" i="23"/>
  <c r="C725" i="23"/>
  <c r="D717" i="23"/>
  <c r="B707" i="23"/>
  <c r="C717" i="23"/>
  <c r="H842" i="23"/>
  <c r="H843" i="23" s="1"/>
  <c r="H796" i="23"/>
  <c r="H782" i="23"/>
  <c r="H773" i="23"/>
  <c r="H768" i="23"/>
  <c r="H769" i="23"/>
  <c r="H776" i="23"/>
  <c r="H777" i="23" s="1"/>
  <c r="H741" i="23"/>
  <c r="H749" i="23"/>
  <c r="H750" i="23" s="1"/>
  <c r="H721" i="23"/>
  <c r="H722" i="23" s="1"/>
  <c r="G46" i="23"/>
  <c r="H46" i="23" s="1"/>
  <c r="G9" i="23"/>
  <c r="H9" i="23" s="1"/>
  <c r="G10" i="23"/>
  <c r="H10" i="23" s="1"/>
  <c r="G40" i="23"/>
  <c r="H40" i="23" s="1"/>
  <c r="G39" i="23"/>
  <c r="G75" i="23"/>
  <c r="H75" i="23" s="1"/>
  <c r="G74" i="23"/>
  <c r="G73" i="23"/>
  <c r="H73" i="23" s="1"/>
  <c r="G72" i="23"/>
  <c r="H72" i="23" s="1"/>
  <c r="G71" i="23"/>
  <c r="H71" i="23" s="1"/>
  <c r="G70" i="23"/>
  <c r="H70" i="23" s="1"/>
  <c r="G69" i="23"/>
  <c r="H69" i="23" s="1"/>
  <c r="G80" i="23"/>
  <c r="G103" i="23"/>
  <c r="H103" i="23" s="1"/>
  <c r="G104" i="23"/>
  <c r="G105" i="23"/>
  <c r="H105" i="23" s="1"/>
  <c r="G106" i="23"/>
  <c r="H106" i="23" s="1"/>
  <c r="G107" i="23"/>
  <c r="H107" i="23" s="1"/>
  <c r="G112" i="23"/>
  <c r="H112" i="23" s="1"/>
  <c r="G150" i="23"/>
  <c r="H150" i="23" s="1"/>
  <c r="G204" i="23"/>
  <c r="G230" i="23"/>
  <c r="H230" i="23" s="1"/>
  <c r="G250" i="23"/>
  <c r="G298" i="23"/>
  <c r="H298" i="23" s="1"/>
  <c r="G299" i="23"/>
  <c r="H299" i="23" s="1"/>
  <c r="G300" i="23"/>
  <c r="H300" i="23" s="1"/>
  <c r="G301" i="23"/>
  <c r="H301" i="23" s="1"/>
  <c r="G306" i="23"/>
  <c r="H306" i="23" s="1"/>
  <c r="G307" i="23"/>
  <c r="G363" i="23"/>
  <c r="H363" i="23" s="1"/>
  <c r="H364" i="23" s="1"/>
  <c r="G390" i="23"/>
  <c r="H390" i="23" s="1"/>
  <c r="G391" i="23"/>
  <c r="H391" i="23" s="1"/>
  <c r="G413" i="23"/>
  <c r="H413" i="23" s="1"/>
  <c r="H414" i="23" s="1"/>
  <c r="G418" i="23"/>
  <c r="G440" i="23"/>
  <c r="H440" i="23" s="1"/>
  <c r="H441" i="23" s="1"/>
  <c r="G466" i="23"/>
  <c r="H466" i="23" s="1"/>
  <c r="H467" i="23" s="1"/>
  <c r="G493" i="23"/>
  <c r="G492" i="23"/>
  <c r="H492" i="23" s="1"/>
  <c r="G520" i="23"/>
  <c r="H520" i="23" s="1"/>
  <c r="G519" i="23"/>
  <c r="H519" i="23" s="1"/>
  <c r="G548" i="23"/>
  <c r="H548" i="23" s="1"/>
  <c r="G547" i="23"/>
  <c r="G546" i="23"/>
  <c r="H546" i="23" s="1"/>
  <c r="G575" i="23"/>
  <c r="H575" i="23" s="1"/>
  <c r="G576" i="23"/>
  <c r="G577" i="23"/>
  <c r="H577" i="23" s="1"/>
  <c r="G578" i="23"/>
  <c r="H578" i="23" s="1"/>
  <c r="G574" i="23"/>
  <c r="H574" i="23" s="1"/>
  <c r="G606" i="23"/>
  <c r="H606" i="23" s="1"/>
  <c r="G607" i="23"/>
  <c r="G608" i="23"/>
  <c r="H608" i="23" s="1"/>
  <c r="G609" i="23"/>
  <c r="H609" i="23" s="1"/>
  <c r="G605" i="23"/>
  <c r="H605" i="23" s="1"/>
  <c r="G621" i="23"/>
  <c r="G622" i="23"/>
  <c r="H622" i="23" s="1"/>
  <c r="G645" i="23"/>
  <c r="H645" i="23" s="1"/>
  <c r="G646" i="23"/>
  <c r="H646" i="23" s="1"/>
  <c r="G647" i="23"/>
  <c r="H647" i="23" s="1"/>
  <c r="G648" i="23"/>
  <c r="H648" i="23" s="1"/>
  <c r="G649" i="23"/>
  <c r="H649" i="23" s="1"/>
  <c r="G660" i="23"/>
  <c r="H660" i="23" s="1"/>
  <c r="G661" i="23"/>
  <c r="H661" i="23" s="1"/>
  <c r="G686" i="23"/>
  <c r="H686" i="23" s="1"/>
  <c r="D698" i="23"/>
  <c r="C698" i="23"/>
  <c r="D686" i="23"/>
  <c r="C686" i="23"/>
  <c r="D670" i="23"/>
  <c r="C670" i="23"/>
  <c r="D669" i="23"/>
  <c r="C669" i="23"/>
  <c r="D661" i="23"/>
  <c r="C661" i="23"/>
  <c r="D660" i="23"/>
  <c r="C660" i="23"/>
  <c r="D659" i="23"/>
  <c r="C659" i="23"/>
  <c r="D653" i="23"/>
  <c r="C653" i="23"/>
  <c r="D651" i="23"/>
  <c r="C651" i="23"/>
  <c r="D649" i="23"/>
  <c r="C649" i="23"/>
  <c r="D648" i="23"/>
  <c r="C648" i="23"/>
  <c r="D647" i="23"/>
  <c r="C647" i="23"/>
  <c r="D646" i="23"/>
  <c r="C646" i="23"/>
  <c r="D645" i="23"/>
  <c r="C645" i="23"/>
  <c r="D631" i="23"/>
  <c r="C631" i="23"/>
  <c r="D630" i="23"/>
  <c r="C630" i="23"/>
  <c r="D622" i="23"/>
  <c r="C622" i="23"/>
  <c r="D621" i="23"/>
  <c r="C621" i="23"/>
  <c r="D620" i="23"/>
  <c r="C620" i="23"/>
  <c r="D614" i="23"/>
  <c r="C614" i="23"/>
  <c r="D612" i="23"/>
  <c r="C612" i="23"/>
  <c r="D611" i="23"/>
  <c r="C611" i="23"/>
  <c r="D609" i="23"/>
  <c r="C609" i="23"/>
  <c r="D608" i="23"/>
  <c r="C608" i="23"/>
  <c r="D607" i="23"/>
  <c r="C607" i="23"/>
  <c r="D606" i="23"/>
  <c r="C606" i="23"/>
  <c r="D605" i="23"/>
  <c r="C605" i="23"/>
  <c r="D591" i="23"/>
  <c r="C591" i="23"/>
  <c r="D590" i="23"/>
  <c r="C590" i="23"/>
  <c r="D582" i="23"/>
  <c r="C582" i="23"/>
  <c r="D578" i="23"/>
  <c r="C578" i="23"/>
  <c r="D577" i="23"/>
  <c r="C577" i="23"/>
  <c r="D576" i="23"/>
  <c r="C576" i="23"/>
  <c r="D575" i="23"/>
  <c r="C575" i="23"/>
  <c r="D574" i="23"/>
  <c r="C574" i="23"/>
  <c r="D560" i="23"/>
  <c r="C560" i="23"/>
  <c r="D552" i="23"/>
  <c r="C552" i="23"/>
  <c r="D548" i="23"/>
  <c r="C548" i="23"/>
  <c r="D547" i="23"/>
  <c r="C547" i="23"/>
  <c r="D546" i="23"/>
  <c r="C546" i="23"/>
  <c r="D524" i="23"/>
  <c r="C524" i="23"/>
  <c r="D532" i="23"/>
  <c r="C532" i="23"/>
  <c r="D520" i="23"/>
  <c r="C520" i="23"/>
  <c r="D519" i="23"/>
  <c r="C519" i="23"/>
  <c r="D505" i="23"/>
  <c r="C505" i="23"/>
  <c r="D497" i="23"/>
  <c r="C497" i="23"/>
  <c r="D493" i="23"/>
  <c r="C493" i="23"/>
  <c r="D492" i="23"/>
  <c r="C492" i="23"/>
  <c r="D478" i="23"/>
  <c r="C478" i="23"/>
  <c r="D470" i="23"/>
  <c r="C470" i="23"/>
  <c r="D466" i="23"/>
  <c r="C466" i="23"/>
  <c r="D452" i="23"/>
  <c r="C452" i="23"/>
  <c r="D444" i="23"/>
  <c r="C444" i="23"/>
  <c r="D440" i="23"/>
  <c r="C440" i="23"/>
  <c r="D426" i="23"/>
  <c r="C426" i="23"/>
  <c r="D418" i="23"/>
  <c r="C418" i="23"/>
  <c r="D417" i="23"/>
  <c r="C417" i="23"/>
  <c r="D413" i="23"/>
  <c r="C413" i="23"/>
  <c r="D399" i="23"/>
  <c r="C399" i="23"/>
  <c r="D391" i="23"/>
  <c r="C391" i="23"/>
  <c r="D390" i="23"/>
  <c r="C390" i="23"/>
  <c r="D368" i="23"/>
  <c r="C368" i="23"/>
  <c r="D367" i="23"/>
  <c r="C367" i="23"/>
  <c r="D363" i="23"/>
  <c r="C363" i="23"/>
  <c r="D333" i="23"/>
  <c r="C333" i="23"/>
  <c r="D332" i="23"/>
  <c r="C332" i="23"/>
  <c r="D317" i="23"/>
  <c r="C317" i="23"/>
  <c r="D301" i="23"/>
  <c r="C301" i="23"/>
  <c r="D300" i="23"/>
  <c r="C300" i="23"/>
  <c r="D299" i="23"/>
  <c r="C299" i="23"/>
  <c r="D298" i="23"/>
  <c r="C298" i="23"/>
  <c r="D284" i="23"/>
  <c r="C284" i="23"/>
  <c r="D276" i="23"/>
  <c r="C276" i="23"/>
  <c r="D258" i="23"/>
  <c r="C258" i="23"/>
  <c r="D250" i="23"/>
  <c r="C250" i="23"/>
  <c r="D232" i="23"/>
  <c r="C232" i="23"/>
  <c r="D231" i="23"/>
  <c r="C231" i="23"/>
  <c r="D230" i="23"/>
  <c r="C230" i="23"/>
  <c r="D222" i="23"/>
  <c r="C222" i="23"/>
  <c r="D204" i="23"/>
  <c r="C204" i="23"/>
  <c r="D203" i="23"/>
  <c r="C203" i="23"/>
  <c r="D195" i="23"/>
  <c r="C195" i="23"/>
  <c r="D177" i="23"/>
  <c r="C177" i="23"/>
  <c r="D176" i="23"/>
  <c r="C176" i="23"/>
  <c r="D168" i="23"/>
  <c r="C168" i="23"/>
  <c r="D150" i="23"/>
  <c r="C150" i="23"/>
  <c r="D149" i="23"/>
  <c r="C149" i="23"/>
  <c r="D148" i="23"/>
  <c r="C148" i="23"/>
  <c r="D140" i="23"/>
  <c r="C140" i="23"/>
  <c r="D122" i="23"/>
  <c r="C122" i="23"/>
  <c r="D121" i="23"/>
  <c r="C121" i="23"/>
  <c r="D120" i="23"/>
  <c r="C120" i="23"/>
  <c r="D112" i="23"/>
  <c r="C112" i="23"/>
  <c r="D111" i="23"/>
  <c r="C111" i="23"/>
  <c r="D107" i="23"/>
  <c r="C107" i="23"/>
  <c r="D106" i="23"/>
  <c r="C106" i="23"/>
  <c r="D105" i="23"/>
  <c r="C105" i="23"/>
  <c r="D104" i="23"/>
  <c r="C104" i="23"/>
  <c r="D103" i="23"/>
  <c r="C103" i="23"/>
  <c r="D89" i="23"/>
  <c r="C89" i="23"/>
  <c r="D88" i="23"/>
  <c r="C88" i="23"/>
  <c r="D80" i="23"/>
  <c r="C80" i="23"/>
  <c r="D79" i="23"/>
  <c r="C79" i="23"/>
  <c r="D75" i="23"/>
  <c r="C75" i="23"/>
  <c r="D74" i="23"/>
  <c r="C74" i="23"/>
  <c r="D73" i="23"/>
  <c r="C73" i="23"/>
  <c r="D72" i="23"/>
  <c r="C72" i="23"/>
  <c r="D71" i="23"/>
  <c r="C71" i="23"/>
  <c r="D70" i="23"/>
  <c r="C70" i="23"/>
  <c r="D69" i="23"/>
  <c r="C69" i="23"/>
  <c r="D55" i="23"/>
  <c r="C55" i="23"/>
  <c r="D54" i="23"/>
  <c r="C54" i="23"/>
  <c r="D46" i="23"/>
  <c r="C46" i="23"/>
  <c r="D45" i="23"/>
  <c r="C45" i="23"/>
  <c r="D41" i="23"/>
  <c r="C41" i="23"/>
  <c r="D40" i="23"/>
  <c r="C40" i="23"/>
  <c r="D39" i="23"/>
  <c r="C39" i="23"/>
  <c r="D25" i="23"/>
  <c r="C25" i="23"/>
  <c r="D24" i="23"/>
  <c r="C24" i="23"/>
  <c r="D16" i="23"/>
  <c r="C16" i="23"/>
  <c r="C10" i="23"/>
  <c r="D10" i="23"/>
  <c r="D9" i="23"/>
  <c r="C9" i="23"/>
  <c r="G927" i="24"/>
  <c r="H927" i="24" s="1"/>
  <c r="G928" i="24"/>
  <c r="H928" i="24" s="1"/>
  <c r="G933" i="24"/>
  <c r="H933" i="24" s="1"/>
  <c r="G134" i="24"/>
  <c r="H134" i="24" s="1"/>
  <c r="G125" i="24"/>
  <c r="H125" i="24" s="1"/>
  <c r="G106" i="24"/>
  <c r="H106" i="24" s="1"/>
  <c r="G97" i="24"/>
  <c r="H97" i="24" s="1"/>
  <c r="G78" i="24"/>
  <c r="H78" i="24" s="1"/>
  <c r="G69" i="24"/>
  <c r="H69" i="24" s="1"/>
  <c r="G42" i="24"/>
  <c r="H42" i="24" s="1"/>
  <c r="G41" i="24"/>
  <c r="H41" i="24" s="1"/>
  <c r="D941" i="24"/>
  <c r="C941" i="24"/>
  <c r="D932" i="24"/>
  <c r="C932" i="24"/>
  <c r="D933" i="24"/>
  <c r="C933" i="24"/>
  <c r="D928" i="24"/>
  <c r="C928" i="24"/>
  <c r="D927" i="24"/>
  <c r="C927" i="24"/>
  <c r="D912" i="24"/>
  <c r="C912" i="24"/>
  <c r="D911" i="24"/>
  <c r="C911" i="24"/>
  <c r="D903" i="24"/>
  <c r="C903" i="24"/>
  <c r="D902" i="24"/>
  <c r="C902" i="24"/>
  <c r="D901" i="24"/>
  <c r="C901" i="24"/>
  <c r="D883" i="24"/>
  <c r="C883" i="24"/>
  <c r="D875" i="24"/>
  <c r="C875" i="24"/>
  <c r="D874" i="24"/>
  <c r="C874" i="24"/>
  <c r="D873" i="24"/>
  <c r="C873" i="24"/>
  <c r="D855" i="24"/>
  <c r="C855" i="24"/>
  <c r="D847" i="24"/>
  <c r="C847" i="24"/>
  <c r="D846" i="24"/>
  <c r="C846" i="24"/>
  <c r="D845" i="24"/>
  <c r="C845" i="24"/>
  <c r="D827" i="24"/>
  <c r="C827" i="24"/>
  <c r="D819" i="24"/>
  <c r="C819" i="24"/>
  <c r="D818" i="24"/>
  <c r="C818" i="24"/>
  <c r="D800" i="24"/>
  <c r="C800" i="24"/>
  <c r="D792" i="24"/>
  <c r="C792" i="24"/>
  <c r="D791" i="24"/>
  <c r="C791" i="24"/>
  <c r="D773" i="24"/>
  <c r="C773" i="24"/>
  <c r="D765" i="24"/>
  <c r="C765" i="24"/>
  <c r="D764" i="24"/>
  <c r="C764" i="24"/>
  <c r="D746" i="24"/>
  <c r="C746" i="24"/>
  <c r="D738" i="24"/>
  <c r="C738" i="24"/>
  <c r="D737" i="24"/>
  <c r="C737" i="24"/>
  <c r="D719" i="24"/>
  <c r="C719" i="24"/>
  <c r="D711" i="24"/>
  <c r="C711" i="24"/>
  <c r="D710" i="24"/>
  <c r="C710" i="24"/>
  <c r="D692" i="24"/>
  <c r="C692" i="24"/>
  <c r="D691" i="24"/>
  <c r="C691" i="24"/>
  <c r="D683" i="24"/>
  <c r="C683" i="24"/>
  <c r="D665" i="24"/>
  <c r="C665" i="24"/>
  <c r="D664" i="24"/>
  <c r="C664" i="24"/>
  <c r="D656" i="24"/>
  <c r="C656" i="24"/>
  <c r="D655" i="24"/>
  <c r="C655" i="24"/>
  <c r="D654" i="24"/>
  <c r="C654" i="24"/>
  <c r="D636" i="24"/>
  <c r="C636" i="24"/>
  <c r="D635" i="24"/>
  <c r="C635" i="24"/>
  <c r="D627" i="24"/>
  <c r="C627" i="24"/>
  <c r="D625" i="24"/>
  <c r="C625" i="24"/>
  <c r="D626" i="24"/>
  <c r="C626" i="24"/>
  <c r="D607" i="24"/>
  <c r="C607" i="24"/>
  <c r="D606" i="24"/>
  <c r="C606" i="24"/>
  <c r="D598" i="24"/>
  <c r="C598" i="24"/>
  <c r="D597" i="24"/>
  <c r="C597" i="24"/>
  <c r="D596" i="24"/>
  <c r="C596" i="24"/>
  <c r="D578" i="24"/>
  <c r="C578" i="24"/>
  <c r="D570" i="24"/>
  <c r="C570" i="24"/>
  <c r="D569" i="24"/>
  <c r="C569" i="24"/>
  <c r="D551" i="24"/>
  <c r="C551" i="24"/>
  <c r="D543" i="24"/>
  <c r="C543" i="24"/>
  <c r="D542" i="24"/>
  <c r="C542" i="24"/>
  <c r="D541" i="24"/>
  <c r="C541" i="24"/>
  <c r="D523" i="24"/>
  <c r="C523" i="24"/>
  <c r="D522" i="24"/>
  <c r="C522" i="24"/>
  <c r="D514" i="24"/>
  <c r="C514" i="24"/>
  <c r="D496" i="24"/>
  <c r="C496" i="24"/>
  <c r="D488" i="24"/>
  <c r="C488" i="24"/>
  <c r="D487" i="24"/>
  <c r="C487" i="24"/>
  <c r="D469" i="24"/>
  <c r="C469" i="24"/>
  <c r="D461" i="24"/>
  <c r="C461" i="24"/>
  <c r="D460" i="24"/>
  <c r="C460" i="24"/>
  <c r="D442" i="24"/>
  <c r="C442" i="24"/>
  <c r="D434" i="24"/>
  <c r="C434" i="24"/>
  <c r="D433" i="24"/>
  <c r="C433" i="24"/>
  <c r="D432" i="24"/>
  <c r="C432" i="24"/>
  <c r="D414" i="24"/>
  <c r="C414" i="24"/>
  <c r="D413" i="24"/>
  <c r="C413" i="24"/>
  <c r="D405" i="24"/>
  <c r="C405" i="24"/>
  <c r="D404" i="24"/>
  <c r="C404" i="24"/>
  <c r="D403" i="24"/>
  <c r="C403" i="24"/>
  <c r="D385" i="24"/>
  <c r="C385" i="24"/>
  <c r="D384" i="24"/>
  <c r="C384" i="24"/>
  <c r="D376" i="24"/>
  <c r="C376" i="24"/>
  <c r="D375" i="24"/>
  <c r="C375" i="24"/>
  <c r="D374" i="24"/>
  <c r="C374" i="24"/>
  <c r="D356" i="24"/>
  <c r="C356" i="24"/>
  <c r="D355" i="24"/>
  <c r="C355" i="24"/>
  <c r="D347" i="24"/>
  <c r="C347" i="24"/>
  <c r="D346" i="24"/>
  <c r="C346" i="24"/>
  <c r="D345" i="24"/>
  <c r="C345" i="24"/>
  <c r="D327" i="24"/>
  <c r="C327" i="24"/>
  <c r="D326" i="24"/>
  <c r="C326" i="24"/>
  <c r="D318" i="24"/>
  <c r="C318" i="24"/>
  <c r="D317" i="24"/>
  <c r="C317" i="24"/>
  <c r="D316" i="24"/>
  <c r="C316" i="24"/>
  <c r="D298" i="24"/>
  <c r="C298" i="24"/>
  <c r="D290" i="24"/>
  <c r="C290" i="24"/>
  <c r="D289" i="24"/>
  <c r="C289" i="24"/>
  <c r="D271" i="24"/>
  <c r="C271" i="24"/>
  <c r="D270" i="24"/>
  <c r="C270" i="24"/>
  <c r="D262" i="24"/>
  <c r="C262" i="24"/>
  <c r="D261" i="24"/>
  <c r="C261" i="24"/>
  <c r="D243" i="24"/>
  <c r="C243" i="24"/>
  <c r="D234" i="24"/>
  <c r="C234" i="24"/>
  <c r="D235" i="24"/>
  <c r="C235" i="24"/>
  <c r="D233" i="24"/>
  <c r="C233" i="24"/>
  <c r="D215" i="24"/>
  <c r="C215" i="24"/>
  <c r="D207" i="24"/>
  <c r="C207" i="24"/>
  <c r="D206" i="24"/>
  <c r="C206" i="24"/>
  <c r="D188" i="24"/>
  <c r="C188" i="24"/>
  <c r="D180" i="24"/>
  <c r="C180" i="24"/>
  <c r="D179" i="24"/>
  <c r="C179" i="24"/>
  <c r="D161" i="24"/>
  <c r="C161" i="24"/>
  <c r="D153" i="24"/>
  <c r="C153" i="24"/>
  <c r="D152" i="24"/>
  <c r="C152" i="24"/>
  <c r="D134" i="24"/>
  <c r="C134" i="24"/>
  <c r="D133" i="24"/>
  <c r="C133" i="24"/>
  <c r="D125" i="24"/>
  <c r="C125" i="24"/>
  <c r="D124" i="24"/>
  <c r="C124" i="24"/>
  <c r="D106" i="24"/>
  <c r="C106" i="24"/>
  <c r="D105" i="24"/>
  <c r="C105" i="24"/>
  <c r="D97" i="24"/>
  <c r="C97" i="24"/>
  <c r="D96" i="24"/>
  <c r="C96" i="24"/>
  <c r="D78" i="24"/>
  <c r="C78" i="24"/>
  <c r="D77" i="24"/>
  <c r="C77" i="24"/>
  <c r="D69" i="24"/>
  <c r="C69" i="24"/>
  <c r="D68" i="24"/>
  <c r="C68" i="24"/>
  <c r="D50" i="24"/>
  <c r="C50" i="24"/>
  <c r="D42" i="24"/>
  <c r="C42" i="24"/>
  <c r="D22" i="24"/>
  <c r="C22" i="24"/>
  <c r="D41" i="24"/>
  <c r="C41" i="24"/>
  <c r="D40" i="24"/>
  <c r="C40" i="24"/>
  <c r="D14" i="24"/>
  <c r="C14" i="24"/>
  <c r="D13" i="24"/>
  <c r="C13" i="24"/>
  <c r="B679" i="23"/>
  <c r="B640" i="23"/>
  <c r="B600" i="23"/>
  <c r="B569" i="23"/>
  <c r="B541" i="23"/>
  <c r="B514" i="23"/>
  <c r="B487" i="23"/>
  <c r="B461" i="23"/>
  <c r="B435" i="23"/>
  <c r="B408" i="23"/>
  <c r="B381" i="23"/>
  <c r="B354" i="23"/>
  <c r="B326" i="23"/>
  <c r="B293" i="23"/>
  <c r="B267" i="23"/>
  <c r="B241" i="23"/>
  <c r="B213" i="23"/>
  <c r="B186" i="23"/>
  <c r="B159" i="23"/>
  <c r="B131" i="23"/>
  <c r="B98" i="23"/>
  <c r="B64" i="23"/>
  <c r="B34" i="23"/>
  <c r="B4" i="23"/>
  <c r="B922" i="24"/>
  <c r="B892" i="24"/>
  <c r="B864" i="24"/>
  <c r="B836" i="24"/>
  <c r="B809" i="24"/>
  <c r="B782" i="24"/>
  <c r="B755" i="24"/>
  <c r="B728" i="24"/>
  <c r="B701" i="24"/>
  <c r="B674" i="24"/>
  <c r="B645" i="24"/>
  <c r="B616" i="24"/>
  <c r="B587" i="24"/>
  <c r="B560" i="24"/>
  <c r="B532" i="24"/>
  <c r="B505" i="24"/>
  <c r="B478" i="24"/>
  <c r="B451" i="24"/>
  <c r="B423" i="24"/>
  <c r="B394" i="24"/>
  <c r="B365" i="24"/>
  <c r="B336" i="24"/>
  <c r="B307" i="24"/>
  <c r="B280" i="24"/>
  <c r="B252" i="24"/>
  <c r="B224" i="24"/>
  <c r="B197" i="24"/>
  <c r="B170" i="24"/>
  <c r="B143" i="24"/>
  <c r="B115" i="24"/>
  <c r="B87" i="24"/>
  <c r="B59" i="24"/>
  <c r="B31" i="24"/>
  <c r="B4" i="24"/>
  <c r="G479" i="25"/>
  <c r="H479" i="25" s="1"/>
  <c r="H480" i="25" s="1"/>
  <c r="G451" i="25"/>
  <c r="H451" i="25" s="1"/>
  <c r="H452" i="25" s="1"/>
  <c r="G423" i="25"/>
  <c r="H423" i="25" s="1"/>
  <c r="H424" i="25" s="1"/>
  <c r="G400" i="25"/>
  <c r="H400" i="25" s="1"/>
  <c r="G399" i="25"/>
  <c r="H399" i="25" s="1"/>
  <c r="G393" i="25"/>
  <c r="H393" i="25" s="1"/>
  <c r="H394" i="25" s="1"/>
  <c r="G369" i="25"/>
  <c r="H369" i="25" s="1"/>
  <c r="G370" i="25"/>
  <c r="H370" i="25" s="1"/>
  <c r="G363" i="25"/>
  <c r="H363" i="25" s="1"/>
  <c r="H364" i="25" s="1"/>
  <c r="G340" i="25"/>
  <c r="H340" i="25" s="1"/>
  <c r="G339" i="25"/>
  <c r="H339" i="25" s="1"/>
  <c r="G333" i="25"/>
  <c r="H333" i="25" s="1"/>
  <c r="H334" i="25" s="1"/>
  <c r="G310" i="25"/>
  <c r="H310" i="25" s="1"/>
  <c r="G309" i="25"/>
  <c r="H309" i="25" s="1"/>
  <c r="G301" i="25"/>
  <c r="H301" i="25" s="1"/>
  <c r="G278" i="25"/>
  <c r="H278" i="25" s="1"/>
  <c r="G249" i="25"/>
  <c r="H249" i="25" s="1"/>
  <c r="G248" i="25"/>
  <c r="H248" i="25" s="1"/>
  <c r="G247" i="25"/>
  <c r="H247" i="25" s="1"/>
  <c r="G241" i="25"/>
  <c r="H241" i="25" s="1"/>
  <c r="G240" i="25"/>
  <c r="H240" i="25" s="1"/>
  <c r="G239" i="25"/>
  <c r="H239" i="25" s="1"/>
  <c r="G215" i="25"/>
  <c r="H215" i="25" s="1"/>
  <c r="G210" i="25"/>
  <c r="H210" i="25" s="1"/>
  <c r="G209" i="25"/>
  <c r="H209" i="25" s="1"/>
  <c r="G208" i="25"/>
  <c r="H208" i="25" s="1"/>
  <c r="G186" i="25"/>
  <c r="H186" i="25" s="1"/>
  <c r="G67" i="25"/>
  <c r="H67" i="25" s="1"/>
  <c r="G66" i="25"/>
  <c r="H66" i="25" s="1"/>
  <c r="G65" i="25"/>
  <c r="H65" i="25" s="1"/>
  <c r="D493" i="25"/>
  <c r="C493" i="25"/>
  <c r="D492" i="25"/>
  <c r="C492" i="25"/>
  <c r="D484" i="25"/>
  <c r="C484" i="25"/>
  <c r="D483" i="25"/>
  <c r="C483" i="25"/>
  <c r="D479" i="25"/>
  <c r="C479" i="25"/>
  <c r="D465" i="25"/>
  <c r="C465" i="25"/>
  <c r="D464" i="25"/>
  <c r="C464" i="25"/>
  <c r="D456" i="25"/>
  <c r="C456" i="25"/>
  <c r="D455" i="25"/>
  <c r="C455" i="25"/>
  <c r="D451" i="25"/>
  <c r="C451" i="25"/>
  <c r="D437" i="25"/>
  <c r="C437" i="25"/>
  <c r="D436" i="25"/>
  <c r="C436" i="25"/>
  <c r="D428" i="25"/>
  <c r="C428" i="25"/>
  <c r="D427" i="25"/>
  <c r="C427" i="25"/>
  <c r="D423" i="25"/>
  <c r="C423" i="25"/>
  <c r="D409" i="25"/>
  <c r="C409" i="25"/>
  <c r="D408" i="25"/>
  <c r="C408" i="25"/>
  <c r="D400" i="25"/>
  <c r="C400" i="25"/>
  <c r="D399" i="25"/>
  <c r="C399" i="25"/>
  <c r="D398" i="25"/>
  <c r="C398" i="25"/>
  <c r="D397" i="25"/>
  <c r="C397" i="25"/>
  <c r="D393" i="25"/>
  <c r="C393" i="25"/>
  <c r="D379" i="25"/>
  <c r="C379" i="25"/>
  <c r="D378" i="25"/>
  <c r="C378" i="25"/>
  <c r="D370" i="25"/>
  <c r="C370" i="25"/>
  <c r="D369" i="25"/>
  <c r="C369" i="25"/>
  <c r="D368" i="25"/>
  <c r="C368" i="25"/>
  <c r="D367" i="25"/>
  <c r="C367" i="25"/>
  <c r="D363" i="25"/>
  <c r="C363" i="25"/>
  <c r="D349" i="25"/>
  <c r="C349" i="25"/>
  <c r="D348" i="25"/>
  <c r="C348" i="25"/>
  <c r="D340" i="25"/>
  <c r="C340" i="25"/>
  <c r="D339" i="25"/>
  <c r="C339" i="25"/>
  <c r="D338" i="25"/>
  <c r="C338" i="25"/>
  <c r="D337" i="25"/>
  <c r="C337" i="25"/>
  <c r="D333" i="25"/>
  <c r="C333" i="25"/>
  <c r="D319" i="25"/>
  <c r="C319" i="25"/>
  <c r="D318" i="25"/>
  <c r="C318" i="25"/>
  <c r="D314" i="25"/>
  <c r="C314" i="25"/>
  <c r="D310" i="25"/>
  <c r="C310" i="25"/>
  <c r="D309" i="25"/>
  <c r="C309" i="25"/>
  <c r="D308" i="25"/>
  <c r="C308" i="25"/>
  <c r="D307" i="25"/>
  <c r="C307" i="25"/>
  <c r="D301" i="25"/>
  <c r="C301" i="25"/>
  <c r="D287" i="25"/>
  <c r="C287" i="25"/>
  <c r="D286" i="25"/>
  <c r="C286" i="25"/>
  <c r="D278" i="25"/>
  <c r="C278" i="25"/>
  <c r="D277" i="25"/>
  <c r="C277" i="25"/>
  <c r="D276" i="25"/>
  <c r="C276" i="25"/>
  <c r="D258" i="25"/>
  <c r="C258" i="25"/>
  <c r="D257" i="25"/>
  <c r="C257" i="25"/>
  <c r="D249" i="25"/>
  <c r="C249" i="25"/>
  <c r="D248" i="25"/>
  <c r="C248" i="25"/>
  <c r="D247" i="25"/>
  <c r="C247" i="25"/>
  <c r="D246" i="25"/>
  <c r="C246" i="25"/>
  <c r="D245" i="25"/>
  <c r="C245" i="25"/>
  <c r="D241" i="25"/>
  <c r="C241" i="25"/>
  <c r="D240" i="25"/>
  <c r="C240" i="25"/>
  <c r="D239" i="25"/>
  <c r="C239" i="25"/>
  <c r="D225" i="25"/>
  <c r="C225" i="25"/>
  <c r="D224" i="25"/>
  <c r="C224" i="25"/>
  <c r="D223" i="25"/>
  <c r="C223" i="25"/>
  <c r="D219" i="25"/>
  <c r="C219" i="25"/>
  <c r="D215" i="25"/>
  <c r="C215" i="25"/>
  <c r="D214" i="25"/>
  <c r="C214" i="25"/>
  <c r="D210" i="25"/>
  <c r="C210" i="25"/>
  <c r="D209" i="25"/>
  <c r="C209" i="25"/>
  <c r="D208" i="25"/>
  <c r="C208" i="25"/>
  <c r="D194" i="25"/>
  <c r="C194" i="25"/>
  <c r="D190" i="25"/>
  <c r="C190" i="25"/>
  <c r="D186" i="25"/>
  <c r="C186" i="25"/>
  <c r="D185" i="25"/>
  <c r="C185" i="25"/>
  <c r="D167" i="25"/>
  <c r="C167" i="25"/>
  <c r="D166" i="25"/>
  <c r="C166" i="25"/>
  <c r="D158" i="25"/>
  <c r="C158" i="25"/>
  <c r="D157" i="25"/>
  <c r="C157" i="25"/>
  <c r="D139" i="25"/>
  <c r="C139" i="25"/>
  <c r="D138" i="25"/>
  <c r="C138" i="25"/>
  <c r="D130" i="25"/>
  <c r="C130" i="25"/>
  <c r="D129" i="25"/>
  <c r="C129" i="25"/>
  <c r="D111" i="25"/>
  <c r="C111" i="25"/>
  <c r="D110" i="25"/>
  <c r="C110" i="25"/>
  <c r="D102" i="25"/>
  <c r="C102" i="25"/>
  <c r="D101" i="25"/>
  <c r="C101" i="25"/>
  <c r="D100" i="25"/>
  <c r="C100" i="25"/>
  <c r="D82" i="25"/>
  <c r="C82" i="25"/>
  <c r="D81" i="25"/>
  <c r="C81" i="25"/>
  <c r="D80" i="25"/>
  <c r="C80" i="25"/>
  <c r="D72" i="25"/>
  <c r="C72" i="25"/>
  <c r="D71" i="25"/>
  <c r="C71" i="25"/>
  <c r="D67" i="25"/>
  <c r="C67" i="25"/>
  <c r="D66" i="25"/>
  <c r="C66" i="25"/>
  <c r="D65" i="25"/>
  <c r="C65" i="25"/>
  <c r="D51" i="25"/>
  <c r="C51" i="25"/>
  <c r="D50" i="25"/>
  <c r="C50" i="25"/>
  <c r="D42" i="25"/>
  <c r="C42" i="25"/>
  <c r="D41" i="25"/>
  <c r="C41" i="25"/>
  <c r="D14" i="25"/>
  <c r="C14" i="25"/>
  <c r="D13" i="25"/>
  <c r="C13" i="25"/>
  <c r="B474" i="25"/>
  <c r="B446" i="25"/>
  <c r="B418" i="25"/>
  <c r="B388" i="25"/>
  <c r="B358" i="25"/>
  <c r="B328" i="25"/>
  <c r="B296" i="25"/>
  <c r="B267" i="25"/>
  <c r="B234" i="25"/>
  <c r="B203" i="25"/>
  <c r="B176" i="25"/>
  <c r="B148" i="25"/>
  <c r="B120" i="25"/>
  <c r="B91" i="25"/>
  <c r="B60" i="25"/>
  <c r="B32" i="25"/>
  <c r="C23" i="25"/>
  <c r="D23" i="25"/>
  <c r="D22" i="25"/>
  <c r="C22" i="25"/>
  <c r="B4" i="25"/>
  <c r="D622" i="34"/>
  <c r="C622" i="34"/>
  <c r="D621" i="34"/>
  <c r="C621" i="34"/>
  <c r="D613" i="34"/>
  <c r="C613" i="34"/>
  <c r="D612" i="34"/>
  <c r="C612" i="34"/>
  <c r="D611" i="34"/>
  <c r="C611" i="34"/>
  <c r="D610" i="34"/>
  <c r="C610" i="34"/>
  <c r="C598" i="34"/>
  <c r="D598" i="34"/>
  <c r="C599" i="34"/>
  <c r="D599" i="34"/>
  <c r="C600" i="34"/>
  <c r="D600" i="34"/>
  <c r="C601" i="34"/>
  <c r="D601" i="34"/>
  <c r="C602" i="34"/>
  <c r="D602" i="34"/>
  <c r="C603" i="34"/>
  <c r="D603" i="34"/>
  <c r="C604" i="34"/>
  <c r="D604" i="34"/>
  <c r="C605" i="34"/>
  <c r="D605" i="34"/>
  <c r="D597" i="34"/>
  <c r="C597" i="34"/>
  <c r="D596" i="34"/>
  <c r="C596" i="34"/>
  <c r="D582" i="34"/>
  <c r="C582" i="34"/>
  <c r="D581" i="34"/>
  <c r="C581" i="34"/>
  <c r="C573" i="34"/>
  <c r="D573" i="34"/>
  <c r="D572" i="34"/>
  <c r="C572" i="34"/>
  <c r="D571" i="34"/>
  <c r="C571" i="34"/>
  <c r="D570" i="34"/>
  <c r="C570" i="34"/>
  <c r="C565" i="34"/>
  <c r="D565" i="34"/>
  <c r="C557" i="34"/>
  <c r="D557" i="34"/>
  <c r="C558" i="34"/>
  <c r="D558" i="34"/>
  <c r="C559" i="34"/>
  <c r="D559" i="34"/>
  <c r="C560" i="34"/>
  <c r="D560" i="34"/>
  <c r="C561" i="34"/>
  <c r="D561" i="34"/>
  <c r="C562" i="34"/>
  <c r="D562" i="34"/>
  <c r="C563" i="34"/>
  <c r="D563" i="34"/>
  <c r="C564" i="34"/>
  <c r="D564" i="34"/>
  <c r="D556" i="34"/>
  <c r="C556" i="34"/>
  <c r="D542" i="34"/>
  <c r="C542" i="34"/>
  <c r="D541" i="34"/>
  <c r="C541" i="34"/>
  <c r="D533" i="34"/>
  <c r="C533" i="34"/>
  <c r="D532" i="34"/>
  <c r="C532" i="34"/>
  <c r="D531" i="34"/>
  <c r="C531" i="34"/>
  <c r="C520" i="34"/>
  <c r="D520" i="34"/>
  <c r="C521" i="34"/>
  <c r="D521" i="34"/>
  <c r="C522" i="34"/>
  <c r="D522" i="34"/>
  <c r="C523" i="34"/>
  <c r="D523" i="34"/>
  <c r="C524" i="34"/>
  <c r="D524" i="34"/>
  <c r="C525" i="34"/>
  <c r="D525" i="34"/>
  <c r="C526" i="34"/>
  <c r="D526" i="34"/>
  <c r="D519" i="34"/>
  <c r="C519" i="34"/>
  <c r="D505" i="34"/>
  <c r="C505" i="34"/>
  <c r="D504" i="34"/>
  <c r="C504" i="34"/>
  <c r="D496" i="34"/>
  <c r="C496" i="34"/>
  <c r="D495" i="34"/>
  <c r="C495" i="34"/>
  <c r="D494" i="34"/>
  <c r="C494" i="34"/>
  <c r="C483" i="34"/>
  <c r="D483" i="34"/>
  <c r="C484" i="34"/>
  <c r="D484" i="34"/>
  <c r="C485" i="34"/>
  <c r="D485" i="34"/>
  <c r="C486" i="34"/>
  <c r="D486" i="34"/>
  <c r="C487" i="34"/>
  <c r="D487" i="34"/>
  <c r="C488" i="34"/>
  <c r="D488" i="34"/>
  <c r="C489" i="34"/>
  <c r="D489" i="34"/>
  <c r="D482" i="34"/>
  <c r="C482" i="34"/>
  <c r="D468" i="34"/>
  <c r="C468" i="34"/>
  <c r="D467" i="34"/>
  <c r="C467" i="34"/>
  <c r="D459" i="34"/>
  <c r="C459" i="34"/>
  <c r="D458" i="34"/>
  <c r="C458" i="34"/>
  <c r="D457" i="34"/>
  <c r="C457" i="34"/>
  <c r="C446" i="34"/>
  <c r="D446" i="34"/>
  <c r="C447" i="34"/>
  <c r="D447" i="34"/>
  <c r="C448" i="34"/>
  <c r="D448" i="34"/>
  <c r="C449" i="34"/>
  <c r="D449" i="34"/>
  <c r="C450" i="34"/>
  <c r="D450" i="34"/>
  <c r="C451" i="34"/>
  <c r="D451" i="34"/>
  <c r="C452" i="34"/>
  <c r="D452" i="34"/>
  <c r="D445" i="34"/>
  <c r="C445" i="34"/>
  <c r="D431" i="34"/>
  <c r="C431" i="34"/>
  <c r="D430" i="34"/>
  <c r="C430" i="34"/>
  <c r="D422" i="34"/>
  <c r="C422" i="34"/>
  <c r="D421" i="34"/>
  <c r="C421" i="34"/>
  <c r="D420" i="34"/>
  <c r="C420" i="34"/>
  <c r="D419" i="34"/>
  <c r="C419" i="34"/>
  <c r="D414" i="34"/>
  <c r="C414" i="34"/>
  <c r="D413" i="34"/>
  <c r="C413" i="34"/>
  <c r="D412" i="34"/>
  <c r="C412" i="34"/>
  <c r="D411" i="34"/>
  <c r="C411" i="34"/>
  <c r="D410" i="34"/>
  <c r="C410" i="34"/>
  <c r="D409" i="34"/>
  <c r="C409" i="34"/>
  <c r="D408" i="34"/>
  <c r="C408" i="34"/>
  <c r="D407" i="34"/>
  <c r="C407" i="34"/>
  <c r="D393" i="34"/>
  <c r="C393" i="34"/>
  <c r="D392" i="34"/>
  <c r="C392" i="34"/>
  <c r="D384" i="34"/>
  <c r="C384" i="34"/>
  <c r="D379" i="34"/>
  <c r="C379" i="34"/>
  <c r="D378" i="34"/>
  <c r="C378" i="34"/>
  <c r="D377" i="34"/>
  <c r="C377" i="34"/>
  <c r="D376" i="34"/>
  <c r="C376" i="34"/>
  <c r="D375" i="34"/>
  <c r="C375" i="34"/>
  <c r="D374" i="34"/>
  <c r="C374" i="34"/>
  <c r="D360" i="34"/>
  <c r="C360" i="34"/>
  <c r="D359" i="34"/>
  <c r="C359" i="34"/>
  <c r="D351" i="34"/>
  <c r="C351" i="34"/>
  <c r="C342" i="34"/>
  <c r="D342" i="34"/>
  <c r="C343" i="34"/>
  <c r="D343" i="34"/>
  <c r="C344" i="34"/>
  <c r="D344" i="34"/>
  <c r="C345" i="34"/>
  <c r="D345" i="34"/>
  <c r="C346" i="34"/>
  <c r="D346" i="34"/>
  <c r="D341" i="34"/>
  <c r="C341" i="34"/>
  <c r="D327" i="34"/>
  <c r="C327" i="34"/>
  <c r="D326" i="34"/>
  <c r="C326" i="34"/>
  <c r="D318" i="34"/>
  <c r="C318" i="34"/>
  <c r="D317" i="34"/>
  <c r="C317" i="34"/>
  <c r="D316" i="34"/>
  <c r="C316" i="34"/>
  <c r="C305" i="34"/>
  <c r="D305" i="34"/>
  <c r="C306" i="34"/>
  <c r="D306" i="34"/>
  <c r="C307" i="34"/>
  <c r="D307" i="34"/>
  <c r="C308" i="34"/>
  <c r="D308" i="34"/>
  <c r="C309" i="34"/>
  <c r="D309" i="34"/>
  <c r="C310" i="34"/>
  <c r="D310" i="34"/>
  <c r="C311" i="34"/>
  <c r="D311" i="34"/>
  <c r="D304" i="34"/>
  <c r="C304" i="34"/>
  <c r="D290" i="34"/>
  <c r="C290" i="34"/>
  <c r="D289" i="34"/>
  <c r="C289" i="34"/>
  <c r="D281" i="34"/>
  <c r="C281" i="34"/>
  <c r="D280" i="34"/>
  <c r="C280" i="34"/>
  <c r="D275" i="34"/>
  <c r="C275" i="34"/>
  <c r="D274" i="34"/>
  <c r="C274" i="34"/>
  <c r="D273" i="34"/>
  <c r="C273" i="34"/>
  <c r="D259" i="34"/>
  <c r="C259" i="34"/>
  <c r="D258" i="34"/>
  <c r="C258" i="34"/>
  <c r="D250" i="34"/>
  <c r="C250" i="34"/>
  <c r="D249" i="34"/>
  <c r="C249" i="34"/>
  <c r="D244" i="34"/>
  <c r="C244" i="34"/>
  <c r="D243" i="34"/>
  <c r="C243" i="34"/>
  <c r="D242" i="34"/>
  <c r="C242" i="34"/>
  <c r="D228" i="34"/>
  <c r="C228" i="34"/>
  <c r="D227" i="34"/>
  <c r="C227" i="34"/>
  <c r="D219" i="34"/>
  <c r="C219" i="34"/>
  <c r="D218" i="34"/>
  <c r="C218" i="34"/>
  <c r="D213" i="34"/>
  <c r="C213" i="34"/>
  <c r="D212" i="34"/>
  <c r="C212" i="34"/>
  <c r="D211" i="34"/>
  <c r="C211" i="34"/>
  <c r="D197" i="34"/>
  <c r="C197" i="34"/>
  <c r="D196" i="34"/>
  <c r="C196" i="34"/>
  <c r="D187" i="34"/>
  <c r="C187" i="34"/>
  <c r="D188" i="34"/>
  <c r="C188" i="34"/>
  <c r="D182" i="34"/>
  <c r="C182" i="34"/>
  <c r="D181" i="34"/>
  <c r="C181" i="34"/>
  <c r="D180" i="34"/>
  <c r="C180" i="34"/>
  <c r="D166" i="34"/>
  <c r="C166" i="34"/>
  <c r="D165" i="34"/>
  <c r="C165" i="34"/>
  <c r="D157" i="34"/>
  <c r="C157" i="34"/>
  <c r="C147" i="34"/>
  <c r="D147" i="34"/>
  <c r="C148" i="34"/>
  <c r="D148" i="34"/>
  <c r="C149" i="34"/>
  <c r="D149" i="34"/>
  <c r="C150" i="34"/>
  <c r="D150" i="34"/>
  <c r="C151" i="34"/>
  <c r="D151" i="34"/>
  <c r="C152" i="34"/>
  <c r="D152" i="34"/>
  <c r="D146" i="34"/>
  <c r="C146" i="34"/>
  <c r="D145" i="34"/>
  <c r="C145" i="34"/>
  <c r="D131" i="34"/>
  <c r="C131" i="34"/>
  <c r="D130" i="34"/>
  <c r="C130" i="34"/>
  <c r="D122" i="34"/>
  <c r="C122" i="34"/>
  <c r="D117" i="34"/>
  <c r="C117" i="34"/>
  <c r="D116" i="34"/>
  <c r="C116" i="34"/>
  <c r="D115" i="34"/>
  <c r="C115" i="34"/>
  <c r="D114" i="34"/>
  <c r="C114" i="34"/>
  <c r="D113" i="34"/>
  <c r="C113" i="34"/>
  <c r="D112" i="34"/>
  <c r="C112" i="34"/>
  <c r="D111" i="34"/>
  <c r="C111" i="34"/>
  <c r="D110" i="34"/>
  <c r="C110" i="34"/>
  <c r="D96" i="34"/>
  <c r="C96" i="34"/>
  <c r="D95" i="34"/>
  <c r="C95" i="34"/>
  <c r="D87" i="34"/>
  <c r="C87" i="34"/>
  <c r="C77" i="34"/>
  <c r="D77" i="34"/>
  <c r="C78" i="34"/>
  <c r="D78" i="34"/>
  <c r="C79" i="34"/>
  <c r="D79" i="34"/>
  <c r="C80" i="34"/>
  <c r="D80" i="34"/>
  <c r="C81" i="34"/>
  <c r="D81" i="34"/>
  <c r="C82" i="34"/>
  <c r="D82" i="34"/>
  <c r="D76" i="34"/>
  <c r="C76" i="34"/>
  <c r="D75" i="34"/>
  <c r="C75" i="34"/>
  <c r="D61" i="34"/>
  <c r="C61" i="34"/>
  <c r="D60" i="34"/>
  <c r="C60" i="34"/>
  <c r="D52" i="34"/>
  <c r="C52" i="34"/>
  <c r="D40" i="34"/>
  <c r="C40" i="34"/>
  <c r="G612" i="34"/>
  <c r="H612" i="34" s="1"/>
  <c r="G613" i="34"/>
  <c r="H613" i="34" s="1"/>
  <c r="G611" i="34"/>
  <c r="H611" i="34" s="1"/>
  <c r="G597" i="34"/>
  <c r="H597" i="34" s="1"/>
  <c r="G598" i="34"/>
  <c r="H598" i="34" s="1"/>
  <c r="G599" i="34"/>
  <c r="H599" i="34" s="1"/>
  <c r="G600" i="34"/>
  <c r="H600" i="34" s="1"/>
  <c r="G601" i="34"/>
  <c r="H601" i="34" s="1"/>
  <c r="G602" i="34"/>
  <c r="H602" i="34" s="1"/>
  <c r="G603" i="34"/>
  <c r="H603" i="34" s="1"/>
  <c r="G604" i="34"/>
  <c r="H604" i="34" s="1"/>
  <c r="G596" i="34"/>
  <c r="H596" i="34" s="1"/>
  <c r="G573" i="34"/>
  <c r="H573" i="34" s="1"/>
  <c r="G572" i="34"/>
  <c r="H572" i="34" s="1"/>
  <c r="G571" i="34"/>
  <c r="H571" i="34" s="1"/>
  <c r="G557" i="34"/>
  <c r="H557" i="34" s="1"/>
  <c r="G558" i="34"/>
  <c r="H558" i="34" s="1"/>
  <c r="G559" i="34"/>
  <c r="H559" i="34" s="1"/>
  <c r="G560" i="34"/>
  <c r="H560" i="34" s="1"/>
  <c r="G561" i="34"/>
  <c r="H561" i="34" s="1"/>
  <c r="G562" i="34"/>
  <c r="H562" i="34" s="1"/>
  <c r="G563" i="34"/>
  <c r="H563" i="34" s="1"/>
  <c r="G564" i="34"/>
  <c r="H564" i="34" s="1"/>
  <c r="G556" i="34"/>
  <c r="H556" i="34" s="1"/>
  <c r="G533" i="34"/>
  <c r="H533" i="34" s="1"/>
  <c r="G532" i="34"/>
  <c r="H532" i="34" s="1"/>
  <c r="G523" i="34"/>
  <c r="H523" i="34" s="1"/>
  <c r="G522" i="34"/>
  <c r="H522" i="34" s="1"/>
  <c r="G521" i="34"/>
  <c r="H521" i="34" s="1"/>
  <c r="G520" i="34"/>
  <c r="H520" i="34" s="1"/>
  <c r="G519" i="34"/>
  <c r="H519" i="34" s="1"/>
  <c r="G496" i="34"/>
  <c r="H496" i="34" s="1"/>
  <c r="G495" i="34"/>
  <c r="H495" i="34" s="1"/>
  <c r="G483" i="34"/>
  <c r="H483" i="34" s="1"/>
  <c r="G484" i="34"/>
  <c r="H484" i="34" s="1"/>
  <c r="G485" i="34"/>
  <c r="H485" i="34" s="1"/>
  <c r="G486" i="34"/>
  <c r="H486" i="34" s="1"/>
  <c r="G482" i="34"/>
  <c r="H482" i="34" s="1"/>
  <c r="G459" i="34"/>
  <c r="H459" i="34" s="1"/>
  <c r="G458" i="34"/>
  <c r="H458" i="34" s="1"/>
  <c r="G446" i="34"/>
  <c r="H446" i="34" s="1"/>
  <c r="G447" i="34"/>
  <c r="H447" i="34" s="1"/>
  <c r="G448" i="34"/>
  <c r="H448" i="34" s="1"/>
  <c r="G449" i="34"/>
  <c r="H449" i="34" s="1"/>
  <c r="G445" i="34"/>
  <c r="H445" i="34" s="1"/>
  <c r="G421" i="34"/>
  <c r="H421" i="34" s="1"/>
  <c r="G422" i="34"/>
  <c r="H422" i="34" s="1"/>
  <c r="G420" i="34"/>
  <c r="H420" i="34" s="1"/>
  <c r="G408" i="34"/>
  <c r="H408" i="34" s="1"/>
  <c r="G409" i="34"/>
  <c r="H409" i="34" s="1"/>
  <c r="G410" i="34"/>
  <c r="H410" i="34" s="1"/>
  <c r="G411" i="34"/>
  <c r="H411" i="34" s="1"/>
  <c r="G412" i="34"/>
  <c r="H412" i="34" s="1"/>
  <c r="G413" i="34"/>
  <c r="H413" i="34" s="1"/>
  <c r="G407" i="34"/>
  <c r="H407" i="34" s="1"/>
  <c r="G375" i="34"/>
  <c r="H375" i="34" s="1"/>
  <c r="G376" i="34"/>
  <c r="H376" i="34" s="1"/>
  <c r="G377" i="34"/>
  <c r="H377" i="34" s="1"/>
  <c r="G378" i="34"/>
  <c r="H378" i="34" s="1"/>
  <c r="G374" i="34"/>
  <c r="H374" i="34" s="1"/>
  <c r="G342" i="34"/>
  <c r="H342" i="34" s="1"/>
  <c r="G343" i="34"/>
  <c r="H343" i="34" s="1"/>
  <c r="G344" i="34"/>
  <c r="H344" i="34" s="1"/>
  <c r="G345" i="34"/>
  <c r="H345" i="34" s="1"/>
  <c r="G341" i="34"/>
  <c r="H341" i="34" s="1"/>
  <c r="G318" i="34"/>
  <c r="H318" i="34" s="1"/>
  <c r="H319" i="34" s="1"/>
  <c r="G317" i="34"/>
  <c r="H317" i="34" s="1"/>
  <c r="G305" i="34"/>
  <c r="H305" i="34" s="1"/>
  <c r="G306" i="34"/>
  <c r="H306" i="34" s="1"/>
  <c r="G307" i="34"/>
  <c r="H307" i="34" s="1"/>
  <c r="G308" i="34"/>
  <c r="H308" i="34" s="1"/>
  <c r="G309" i="34"/>
  <c r="H309" i="34" s="1"/>
  <c r="G310" i="34"/>
  <c r="H310" i="34" s="1"/>
  <c r="G304" i="34"/>
  <c r="H304" i="34" s="1"/>
  <c r="G250" i="34"/>
  <c r="H250" i="34" s="1"/>
  <c r="G249" i="34"/>
  <c r="H249" i="34" s="1"/>
  <c r="G281" i="34"/>
  <c r="H281" i="34" s="1"/>
  <c r="G280" i="34"/>
  <c r="H280" i="34" s="1"/>
  <c r="G274" i="34"/>
  <c r="H274" i="34" s="1"/>
  <c r="G273" i="34"/>
  <c r="H273" i="34" s="1"/>
  <c r="G243" i="34"/>
  <c r="H243" i="34" s="1"/>
  <c r="G242" i="34"/>
  <c r="H242" i="34" s="1"/>
  <c r="G212" i="34"/>
  <c r="H212" i="34" s="1"/>
  <c r="G211" i="34"/>
  <c r="H211" i="34" s="1"/>
  <c r="G181" i="34"/>
  <c r="H181" i="34" s="1"/>
  <c r="G180" i="34"/>
  <c r="H180" i="34" s="1"/>
  <c r="G146" i="34"/>
  <c r="H146" i="34" s="1"/>
  <c r="G147" i="34"/>
  <c r="H147" i="34" s="1"/>
  <c r="G148" i="34"/>
  <c r="H148" i="34" s="1"/>
  <c r="G149" i="34"/>
  <c r="H149" i="34" s="1"/>
  <c r="G145" i="34"/>
  <c r="H145" i="34" s="1"/>
  <c r="G112" i="34"/>
  <c r="H112" i="34" s="1"/>
  <c r="G113" i="34"/>
  <c r="H113" i="34" s="1"/>
  <c r="G114" i="34"/>
  <c r="H114" i="34" s="1"/>
  <c r="G111" i="34"/>
  <c r="H111" i="34" s="1"/>
  <c r="G110" i="34"/>
  <c r="H110" i="34" s="1"/>
  <c r="G76" i="34"/>
  <c r="H76" i="34" s="1"/>
  <c r="G77" i="34"/>
  <c r="H77" i="34" s="1"/>
  <c r="G78" i="34"/>
  <c r="H78" i="34" s="1"/>
  <c r="G79" i="34"/>
  <c r="H79" i="34" s="1"/>
  <c r="G75" i="34"/>
  <c r="H75" i="34" s="1"/>
  <c r="G41" i="34"/>
  <c r="H41" i="34" s="1"/>
  <c r="G42" i="34"/>
  <c r="H42" i="34" s="1"/>
  <c r="G43" i="34"/>
  <c r="H43" i="34" s="1"/>
  <c r="G44" i="34"/>
  <c r="H44" i="34" s="1"/>
  <c r="G40" i="34"/>
  <c r="H40" i="34" s="1"/>
  <c r="C41" i="34"/>
  <c r="D41" i="34"/>
  <c r="C42" i="34"/>
  <c r="D42" i="34"/>
  <c r="C43" i="34"/>
  <c r="D43" i="34"/>
  <c r="C44" i="34"/>
  <c r="D44" i="34"/>
  <c r="C45" i="34"/>
  <c r="D45" i="34"/>
  <c r="C46" i="34"/>
  <c r="D46" i="34"/>
  <c r="C47" i="34"/>
  <c r="D47" i="34"/>
  <c r="B591" i="34"/>
  <c r="B551" i="34"/>
  <c r="B514" i="34"/>
  <c r="B477" i="34"/>
  <c r="B440" i="34"/>
  <c r="B402" i="34"/>
  <c r="B369" i="34"/>
  <c r="B336" i="34"/>
  <c r="B299" i="34"/>
  <c r="B268" i="34"/>
  <c r="B237" i="34"/>
  <c r="B206" i="34"/>
  <c r="B175" i="34"/>
  <c r="B140" i="34"/>
  <c r="B105" i="34"/>
  <c r="B70" i="34"/>
  <c r="B35" i="34"/>
  <c r="D26" i="34"/>
  <c r="C26" i="34"/>
  <c r="D25" i="34"/>
  <c r="C25" i="34"/>
  <c r="D17" i="34"/>
  <c r="C17" i="34"/>
  <c r="D16" i="34"/>
  <c r="C16" i="34"/>
  <c r="D11" i="34"/>
  <c r="C11" i="34"/>
  <c r="B6" i="34"/>
  <c r="D597" i="35"/>
  <c r="C597" i="35"/>
  <c r="D596" i="35"/>
  <c r="C596" i="35"/>
  <c r="D588" i="35"/>
  <c r="C588" i="35"/>
  <c r="D587" i="35"/>
  <c r="C587" i="35"/>
  <c r="D582" i="35"/>
  <c r="C582" i="35"/>
  <c r="D581" i="35"/>
  <c r="C581" i="35"/>
  <c r="D566" i="35"/>
  <c r="C566" i="35"/>
  <c r="D567" i="35"/>
  <c r="C567" i="35"/>
  <c r="D558" i="35"/>
  <c r="C558" i="35"/>
  <c r="D557" i="35"/>
  <c r="C557" i="35"/>
  <c r="D552" i="35"/>
  <c r="C552" i="35"/>
  <c r="D538" i="35"/>
  <c r="C538" i="35"/>
  <c r="D537" i="35"/>
  <c r="C537" i="35"/>
  <c r="D529" i="35"/>
  <c r="C529" i="35"/>
  <c r="D528" i="35"/>
  <c r="C528" i="35"/>
  <c r="D523" i="35"/>
  <c r="C523" i="35"/>
  <c r="D509" i="35"/>
  <c r="C509" i="35"/>
  <c r="D508" i="35"/>
  <c r="C508" i="35"/>
  <c r="D500" i="35"/>
  <c r="C500" i="35"/>
  <c r="D499" i="35"/>
  <c r="C499" i="35"/>
  <c r="D494" i="35"/>
  <c r="C494" i="35"/>
  <c r="D479" i="35"/>
  <c r="C479" i="35"/>
  <c r="D480" i="35"/>
  <c r="C480" i="35"/>
  <c r="D471" i="35"/>
  <c r="C471" i="35"/>
  <c r="D465" i="35"/>
  <c r="C465" i="35"/>
  <c r="D464" i="35"/>
  <c r="C464" i="35"/>
  <c r="D463" i="35"/>
  <c r="C463" i="35"/>
  <c r="D448" i="35"/>
  <c r="C448" i="35"/>
  <c r="D449" i="35"/>
  <c r="C449" i="35"/>
  <c r="D439" i="35"/>
  <c r="C439" i="35"/>
  <c r="D440" i="35"/>
  <c r="C440" i="35"/>
  <c r="D434" i="35"/>
  <c r="C434" i="35"/>
  <c r="D433" i="35"/>
  <c r="C433" i="35"/>
  <c r="D419" i="35"/>
  <c r="C419" i="35"/>
  <c r="D418" i="35"/>
  <c r="C418" i="35"/>
  <c r="D410" i="35"/>
  <c r="C410" i="35"/>
  <c r="D409" i="35"/>
  <c r="C409" i="35"/>
  <c r="D404" i="35"/>
  <c r="C404" i="35"/>
  <c r="D403" i="35"/>
  <c r="C403" i="35"/>
  <c r="D389" i="35"/>
  <c r="C389" i="35"/>
  <c r="D388" i="35"/>
  <c r="C388" i="35"/>
  <c r="D380" i="35"/>
  <c r="C380" i="35"/>
  <c r="D379" i="35"/>
  <c r="C379" i="35"/>
  <c r="D374" i="35"/>
  <c r="C374" i="35"/>
  <c r="D373" i="35"/>
  <c r="C373" i="35"/>
  <c r="D372" i="35"/>
  <c r="C372" i="35"/>
  <c r="D371" i="35"/>
  <c r="C371" i="35"/>
  <c r="D370" i="35"/>
  <c r="C370" i="35"/>
  <c r="D369" i="35"/>
  <c r="C369" i="35"/>
  <c r="D368" i="35"/>
  <c r="C368" i="35"/>
  <c r="D367" i="35"/>
  <c r="C367" i="35"/>
  <c r="D366" i="35"/>
  <c r="C366" i="35"/>
  <c r="D352" i="35"/>
  <c r="C352" i="35"/>
  <c r="D351" i="35"/>
  <c r="C351" i="35"/>
  <c r="D343" i="35"/>
  <c r="C343" i="35"/>
  <c r="D342" i="35"/>
  <c r="C342" i="35"/>
  <c r="D337" i="35"/>
  <c r="C337" i="35"/>
  <c r="D336" i="35"/>
  <c r="C336" i="35"/>
  <c r="D335" i="35"/>
  <c r="C335" i="35"/>
  <c r="D334" i="35"/>
  <c r="C334" i="35"/>
  <c r="D333" i="35"/>
  <c r="C333" i="35"/>
  <c r="D332" i="35"/>
  <c r="C332" i="35"/>
  <c r="D331" i="35"/>
  <c r="C331" i="35"/>
  <c r="D330" i="35"/>
  <c r="C330" i="35"/>
  <c r="D316" i="35"/>
  <c r="C316" i="35"/>
  <c r="D315" i="35"/>
  <c r="C315" i="35"/>
  <c r="D307" i="35"/>
  <c r="C307" i="35"/>
  <c r="D306" i="35"/>
  <c r="C306" i="35"/>
  <c r="D301" i="35"/>
  <c r="C301" i="35"/>
  <c r="D300" i="35"/>
  <c r="C300" i="35"/>
  <c r="D299" i="35"/>
  <c r="C299" i="35"/>
  <c r="D298" i="35"/>
  <c r="C298" i="35"/>
  <c r="D297" i="35"/>
  <c r="C297" i="35"/>
  <c r="D296" i="35"/>
  <c r="C296" i="35"/>
  <c r="D295" i="35"/>
  <c r="C295" i="35"/>
  <c r="D294" i="35"/>
  <c r="C294" i="35"/>
  <c r="D280" i="35"/>
  <c r="C280" i="35"/>
  <c r="D279" i="35"/>
  <c r="C279" i="35"/>
  <c r="D271" i="35"/>
  <c r="C271" i="35"/>
  <c r="D270" i="35"/>
  <c r="C270" i="35"/>
  <c r="C258" i="35"/>
  <c r="D258" i="35"/>
  <c r="C259" i="35"/>
  <c r="D259" i="35"/>
  <c r="C260" i="35"/>
  <c r="D260" i="35"/>
  <c r="C261" i="35"/>
  <c r="D261" i="35"/>
  <c r="C262" i="35"/>
  <c r="D262" i="35"/>
  <c r="C263" i="35"/>
  <c r="D263" i="35"/>
  <c r="C264" i="35"/>
  <c r="D264" i="35"/>
  <c r="C265" i="35"/>
  <c r="D265" i="35"/>
  <c r="D257" i="35"/>
  <c r="C257" i="35"/>
  <c r="D243" i="35"/>
  <c r="C243" i="35"/>
  <c r="D242" i="35"/>
  <c r="C242" i="35"/>
  <c r="D234" i="35"/>
  <c r="C234" i="35"/>
  <c r="D233" i="35"/>
  <c r="C233" i="35"/>
  <c r="D228" i="35"/>
  <c r="C228" i="35"/>
  <c r="D227" i="35"/>
  <c r="C227" i="35"/>
  <c r="D226" i="35"/>
  <c r="C226" i="35"/>
  <c r="D212" i="35"/>
  <c r="C212" i="35"/>
  <c r="D211" i="35"/>
  <c r="C211" i="35"/>
  <c r="D203" i="35"/>
  <c r="C203" i="35"/>
  <c r="D202" i="35"/>
  <c r="C202" i="35"/>
  <c r="D197" i="35"/>
  <c r="C197" i="35"/>
  <c r="D196" i="35"/>
  <c r="C196" i="35"/>
  <c r="D182" i="35"/>
  <c r="C182" i="35"/>
  <c r="D181" i="35"/>
  <c r="C181" i="35"/>
  <c r="D173" i="35"/>
  <c r="C173" i="35"/>
  <c r="D172" i="35"/>
  <c r="C172" i="35"/>
  <c r="D167" i="35"/>
  <c r="C167" i="35"/>
  <c r="D166" i="35"/>
  <c r="C166" i="35"/>
  <c r="D165" i="35"/>
  <c r="C165" i="35"/>
  <c r="D151" i="35"/>
  <c r="C151" i="35"/>
  <c r="D150" i="35"/>
  <c r="C150" i="35"/>
  <c r="D142" i="35"/>
  <c r="C142" i="35"/>
  <c r="D141" i="35"/>
  <c r="C141" i="35"/>
  <c r="D136" i="35"/>
  <c r="C136" i="35"/>
  <c r="D135" i="35"/>
  <c r="C135" i="35"/>
  <c r="D134" i="35"/>
  <c r="C134" i="35"/>
  <c r="D120" i="35"/>
  <c r="C120" i="35"/>
  <c r="D119" i="35"/>
  <c r="C119" i="35"/>
  <c r="D111" i="35"/>
  <c r="C111" i="35"/>
  <c r="D110" i="35"/>
  <c r="C110" i="35"/>
  <c r="D105" i="35"/>
  <c r="C105" i="35"/>
  <c r="D103" i="35"/>
  <c r="C103" i="35"/>
  <c r="D104" i="35"/>
  <c r="C104" i="35"/>
  <c r="D89" i="35"/>
  <c r="C89" i="35"/>
  <c r="D88" i="35"/>
  <c r="C88" i="35"/>
  <c r="D80" i="35"/>
  <c r="C80" i="35"/>
  <c r="D79" i="35"/>
  <c r="C79" i="35"/>
  <c r="D74" i="35"/>
  <c r="C74" i="35"/>
  <c r="D73" i="35"/>
  <c r="C73" i="35"/>
  <c r="D72" i="35"/>
  <c r="C72" i="35"/>
  <c r="D58" i="35"/>
  <c r="C58" i="35"/>
  <c r="D57" i="35"/>
  <c r="C57" i="35"/>
  <c r="D49" i="35"/>
  <c r="C49" i="35"/>
  <c r="D48" i="35"/>
  <c r="C48" i="35"/>
  <c r="D43" i="35"/>
  <c r="C43" i="35"/>
  <c r="D42" i="35"/>
  <c r="C42" i="35"/>
  <c r="D41" i="35"/>
  <c r="C41" i="35"/>
  <c r="D27" i="35"/>
  <c r="C27" i="35"/>
  <c r="D26" i="35"/>
  <c r="C26" i="35"/>
  <c r="D18" i="35"/>
  <c r="C18" i="35"/>
  <c r="D17" i="35"/>
  <c r="C17" i="35"/>
  <c r="G588" i="35"/>
  <c r="H588" i="35" s="1"/>
  <c r="G582" i="35"/>
  <c r="H582" i="35" s="1"/>
  <c r="G558" i="35"/>
  <c r="H558" i="35" s="1"/>
  <c r="G529" i="35"/>
  <c r="H529" i="35" s="1"/>
  <c r="G500" i="35"/>
  <c r="H500" i="35" s="1"/>
  <c r="G464" i="35"/>
  <c r="H464" i="35" s="1"/>
  <c r="G463" i="35"/>
  <c r="H463" i="35" s="1"/>
  <c r="G440" i="35"/>
  <c r="H440" i="35" s="1"/>
  <c r="G433" i="35"/>
  <c r="H433" i="35" s="1"/>
  <c r="G410" i="35"/>
  <c r="H410" i="35" s="1"/>
  <c r="G403" i="35"/>
  <c r="H403" i="35" s="1"/>
  <c r="G380" i="35"/>
  <c r="H380" i="35" s="1"/>
  <c r="G367" i="35"/>
  <c r="H367" i="35" s="1"/>
  <c r="G368" i="35"/>
  <c r="H368" i="35" s="1"/>
  <c r="G369" i="35"/>
  <c r="H369" i="35" s="1"/>
  <c r="G370" i="35"/>
  <c r="H370" i="35" s="1"/>
  <c r="G371" i="35"/>
  <c r="H371" i="35" s="1"/>
  <c r="G372" i="35"/>
  <c r="H372" i="35" s="1"/>
  <c r="G373" i="35"/>
  <c r="H373" i="35" s="1"/>
  <c r="G374" i="35"/>
  <c r="H374" i="35" s="1"/>
  <c r="G366" i="35"/>
  <c r="H366" i="35" s="1"/>
  <c r="G343" i="35"/>
  <c r="H343" i="35" s="1"/>
  <c r="G331" i="35"/>
  <c r="H331" i="35" s="1"/>
  <c r="G332" i="35"/>
  <c r="H332" i="35" s="1"/>
  <c r="G333" i="35"/>
  <c r="H333" i="35" s="1"/>
  <c r="G334" i="35"/>
  <c r="H334" i="35" s="1"/>
  <c r="G335" i="35"/>
  <c r="H335" i="35" s="1"/>
  <c r="G336" i="35"/>
  <c r="H336" i="35" s="1"/>
  <c r="G337" i="35"/>
  <c r="H337" i="35" s="1"/>
  <c r="G330" i="35"/>
  <c r="H330" i="35" s="1"/>
  <c r="G307" i="35"/>
  <c r="H307" i="35" s="1"/>
  <c r="G295" i="35"/>
  <c r="H295" i="35" s="1"/>
  <c r="G296" i="35"/>
  <c r="H296" i="35" s="1"/>
  <c r="G297" i="35"/>
  <c r="H297" i="35" s="1"/>
  <c r="G298" i="35"/>
  <c r="H298" i="35" s="1"/>
  <c r="G299" i="35"/>
  <c r="H299" i="35" s="1"/>
  <c r="G300" i="35"/>
  <c r="H300" i="35" s="1"/>
  <c r="G301" i="35"/>
  <c r="H301" i="35" s="1"/>
  <c r="G294" i="35"/>
  <c r="H294" i="35" s="1"/>
  <c r="G271" i="35"/>
  <c r="H271" i="35" s="1"/>
  <c r="G258" i="35"/>
  <c r="H258" i="35" s="1"/>
  <c r="G259" i="35"/>
  <c r="H259" i="35" s="1"/>
  <c r="G260" i="35"/>
  <c r="H260" i="35" s="1"/>
  <c r="G261" i="35"/>
  <c r="H261" i="35" s="1"/>
  <c r="G262" i="35"/>
  <c r="H262" i="35" s="1"/>
  <c r="G263" i="35"/>
  <c r="H263" i="35" s="1"/>
  <c r="G264" i="35"/>
  <c r="H264" i="35" s="1"/>
  <c r="G265" i="35"/>
  <c r="H265" i="35" s="1"/>
  <c r="G257" i="35"/>
  <c r="H257" i="35" s="1"/>
  <c r="G234" i="35"/>
  <c r="H234" i="35" s="1"/>
  <c r="G226" i="35"/>
  <c r="H226" i="35" s="1"/>
  <c r="G203" i="35"/>
  <c r="H203" i="35" s="1"/>
  <c r="G196" i="35"/>
  <c r="H196" i="35" s="1"/>
  <c r="G173" i="35"/>
  <c r="H173" i="35" s="1"/>
  <c r="G166" i="35"/>
  <c r="H166" i="35" s="1"/>
  <c r="G165" i="35"/>
  <c r="H165" i="35" s="1"/>
  <c r="G142" i="35"/>
  <c r="H142" i="35" s="1"/>
  <c r="G135" i="35"/>
  <c r="H135" i="35" s="1"/>
  <c r="G134" i="35"/>
  <c r="H134" i="35" s="1"/>
  <c r="G111" i="35"/>
  <c r="H111" i="35" s="1"/>
  <c r="G104" i="35"/>
  <c r="H104" i="35" s="1"/>
  <c r="G103" i="35"/>
  <c r="H103" i="35" s="1"/>
  <c r="G80" i="35"/>
  <c r="H80" i="35" s="1"/>
  <c r="G73" i="35"/>
  <c r="H73" i="35" s="1"/>
  <c r="G72" i="35"/>
  <c r="H72" i="35" s="1"/>
  <c r="G49" i="35"/>
  <c r="H49" i="35" s="1"/>
  <c r="G42" i="35"/>
  <c r="H42" i="35" s="1"/>
  <c r="G41" i="35"/>
  <c r="H41" i="35" s="1"/>
  <c r="G18" i="35"/>
  <c r="H18" i="35" s="1"/>
  <c r="G11" i="35"/>
  <c r="H11" i="35" s="1"/>
  <c r="G10" i="35"/>
  <c r="H10" i="35" s="1"/>
  <c r="C11" i="35"/>
  <c r="D11" i="35"/>
  <c r="C12" i="35"/>
  <c r="D12" i="35"/>
  <c r="D10" i="35"/>
  <c r="C10" i="35"/>
  <c r="B576" i="35"/>
  <c r="B547" i="35"/>
  <c r="B518" i="35"/>
  <c r="B489" i="35"/>
  <c r="B458" i="35"/>
  <c r="B428" i="35"/>
  <c r="B398" i="35"/>
  <c r="B361" i="35"/>
  <c r="B325" i="35"/>
  <c r="B289" i="35"/>
  <c r="B252" i="35"/>
  <c r="B221" i="35"/>
  <c r="B191" i="35"/>
  <c r="B160" i="35"/>
  <c r="B129" i="35"/>
  <c r="B98" i="35"/>
  <c r="B67" i="35"/>
  <c r="B36" i="35"/>
  <c r="B5" i="35"/>
  <c r="G105" i="26"/>
  <c r="H105" i="26" s="1"/>
  <c r="G104" i="26"/>
  <c r="H104" i="26" s="1"/>
  <c r="G103" i="26"/>
  <c r="H103" i="26" s="1"/>
  <c r="G102" i="26"/>
  <c r="H102" i="26" s="1"/>
  <c r="G101" i="26"/>
  <c r="H101" i="26" s="1"/>
  <c r="G100" i="26"/>
  <c r="H100" i="26" s="1"/>
  <c r="G110" i="26"/>
  <c r="H110" i="26" s="1"/>
  <c r="G137" i="26"/>
  <c r="H137" i="26" s="1"/>
  <c r="G136" i="26"/>
  <c r="H136" i="26" s="1"/>
  <c r="G135" i="26"/>
  <c r="H135" i="26" s="1"/>
  <c r="G134" i="26"/>
  <c r="H134" i="26" s="1"/>
  <c r="G133" i="26"/>
  <c r="H133" i="26" s="1"/>
  <c r="G168" i="26"/>
  <c r="H168" i="26" s="1"/>
  <c r="G167" i="26"/>
  <c r="H167" i="26" s="1"/>
  <c r="G166" i="26"/>
  <c r="H166" i="26" s="1"/>
  <c r="G165" i="26"/>
  <c r="H165" i="26" s="1"/>
  <c r="G164" i="26"/>
  <c r="H164" i="26" s="1"/>
  <c r="G196" i="26"/>
  <c r="H196" i="26" s="1"/>
  <c r="G197" i="26"/>
  <c r="H197" i="26" s="1"/>
  <c r="G198" i="26"/>
  <c r="H198" i="26" s="1"/>
  <c r="G199" i="26"/>
  <c r="H199" i="26" s="1"/>
  <c r="G195" i="26"/>
  <c r="H195" i="26" s="1"/>
  <c r="G227" i="26"/>
  <c r="H227" i="26" s="1"/>
  <c r="G228" i="26"/>
  <c r="H228" i="26" s="1"/>
  <c r="G229" i="26"/>
  <c r="H229" i="26" s="1"/>
  <c r="G226" i="26"/>
  <c r="H226" i="26" s="1"/>
  <c r="G233" i="26"/>
  <c r="H233" i="26" s="1"/>
  <c r="D244" i="26"/>
  <c r="C244" i="26"/>
  <c r="D243" i="26"/>
  <c r="C243" i="26"/>
  <c r="D242" i="26"/>
  <c r="C242" i="26"/>
  <c r="D234" i="26"/>
  <c r="C234" i="26"/>
  <c r="D233" i="26"/>
  <c r="C233" i="26"/>
  <c r="D229" i="26"/>
  <c r="C229" i="26"/>
  <c r="D228" i="26"/>
  <c r="C228" i="26"/>
  <c r="D227" i="26"/>
  <c r="C227" i="26"/>
  <c r="D226" i="26"/>
  <c r="C226" i="26"/>
  <c r="D212" i="26"/>
  <c r="C212" i="26"/>
  <c r="D211" i="26"/>
  <c r="C211" i="26"/>
  <c r="D199" i="26"/>
  <c r="C199" i="26"/>
  <c r="D198" i="26"/>
  <c r="C198" i="26"/>
  <c r="D197" i="26"/>
  <c r="C197" i="26"/>
  <c r="D196" i="26"/>
  <c r="C196" i="26"/>
  <c r="D195" i="26"/>
  <c r="C195" i="26"/>
  <c r="D181" i="26"/>
  <c r="C181" i="26"/>
  <c r="D180" i="26"/>
  <c r="C180" i="26"/>
  <c r="D172" i="26"/>
  <c r="C172" i="26"/>
  <c r="D168" i="26"/>
  <c r="C168" i="26"/>
  <c r="D167" i="26"/>
  <c r="C167" i="26"/>
  <c r="D166" i="26"/>
  <c r="C166" i="26"/>
  <c r="D165" i="26"/>
  <c r="C165" i="26"/>
  <c r="D164" i="26"/>
  <c r="C164" i="26"/>
  <c r="D150" i="26"/>
  <c r="C150" i="26"/>
  <c r="D149" i="26"/>
  <c r="C149" i="26"/>
  <c r="D141" i="26"/>
  <c r="C141" i="26"/>
  <c r="D137" i="26"/>
  <c r="C137" i="26"/>
  <c r="D136" i="26"/>
  <c r="C136" i="26"/>
  <c r="D135" i="26"/>
  <c r="C135" i="26"/>
  <c r="D134" i="26"/>
  <c r="C134" i="26"/>
  <c r="D133" i="26"/>
  <c r="C133" i="26"/>
  <c r="D119" i="26"/>
  <c r="C119" i="26"/>
  <c r="D118" i="26"/>
  <c r="C118" i="26"/>
  <c r="D110" i="26"/>
  <c r="C110" i="26"/>
  <c r="D109" i="26"/>
  <c r="C109" i="26"/>
  <c r="C101" i="26"/>
  <c r="D101" i="26"/>
  <c r="C102" i="26"/>
  <c r="D102" i="26"/>
  <c r="C103" i="26"/>
  <c r="D103" i="26"/>
  <c r="C104" i="26"/>
  <c r="D104" i="26"/>
  <c r="C105" i="26"/>
  <c r="D105" i="26"/>
  <c r="D100" i="26"/>
  <c r="C100" i="26"/>
  <c r="D86" i="26"/>
  <c r="C86" i="26"/>
  <c r="D85" i="26"/>
  <c r="C85" i="26"/>
  <c r="D77" i="26"/>
  <c r="C77" i="26"/>
  <c r="D73" i="26"/>
  <c r="C73" i="26"/>
  <c r="D72" i="26"/>
  <c r="C72" i="26"/>
  <c r="D71" i="26"/>
  <c r="C71" i="26"/>
  <c r="D70" i="26"/>
  <c r="C70" i="26"/>
  <c r="G73" i="26"/>
  <c r="H73" i="26" s="1"/>
  <c r="G72" i="26"/>
  <c r="H72" i="26" s="1"/>
  <c r="G71" i="26"/>
  <c r="H71" i="26" s="1"/>
  <c r="G70" i="26"/>
  <c r="H70" i="26" s="1"/>
  <c r="D56" i="26"/>
  <c r="C56" i="26"/>
  <c r="D55" i="26"/>
  <c r="C55" i="26"/>
  <c r="D47" i="26"/>
  <c r="C47" i="26"/>
  <c r="G41" i="26"/>
  <c r="H41" i="26" s="1"/>
  <c r="G42" i="26"/>
  <c r="H42" i="26" s="1"/>
  <c r="G43" i="26"/>
  <c r="H43" i="26" s="1"/>
  <c r="C41" i="26"/>
  <c r="D41" i="26"/>
  <c r="C42" i="26"/>
  <c r="D42" i="26"/>
  <c r="C43" i="26"/>
  <c r="D43" i="26"/>
  <c r="D40" i="26"/>
  <c r="C40" i="26"/>
  <c r="G40" i="26"/>
  <c r="H40" i="26" s="1"/>
  <c r="B35" i="26"/>
  <c r="D17" i="26"/>
  <c r="C17" i="26"/>
  <c r="D26" i="26"/>
  <c r="C26" i="26"/>
  <c r="D25" i="26"/>
  <c r="C25" i="26"/>
  <c r="D10" i="26"/>
  <c r="C10" i="26"/>
  <c r="B5" i="26"/>
  <c r="G10" i="29"/>
  <c r="H10" i="29" s="1"/>
  <c r="D43" i="29"/>
  <c r="D44" i="29" s="1"/>
  <c r="D14" i="29"/>
  <c r="D15" i="29" s="1"/>
  <c r="G9" i="29"/>
  <c r="H9" i="29" s="1"/>
  <c r="G39" i="29"/>
  <c r="H39" i="29" s="1"/>
  <c r="G38" i="29"/>
  <c r="H38" i="29" s="1"/>
  <c r="D71" i="29"/>
  <c r="D72" i="29" s="1"/>
  <c r="G67" i="29"/>
  <c r="H67" i="29" s="1"/>
  <c r="H68" i="29" s="1"/>
  <c r="D100" i="29"/>
  <c r="D101" i="29" s="1"/>
  <c r="G95" i="29"/>
  <c r="H95" i="29" s="1"/>
  <c r="G96" i="29"/>
  <c r="H96" i="29" s="1"/>
  <c r="D128" i="29"/>
  <c r="D129" i="29" s="1"/>
  <c r="G124" i="29"/>
  <c r="H124" i="29" s="1"/>
  <c r="H125" i="29" s="1"/>
  <c r="G152" i="29"/>
  <c r="H152" i="29" s="1"/>
  <c r="H153" i="29" s="1"/>
  <c r="D185" i="29"/>
  <c r="D186" i="29" s="1"/>
  <c r="G181" i="29"/>
  <c r="H181" i="29" s="1"/>
  <c r="G180" i="29"/>
  <c r="H180" i="29" s="1"/>
  <c r="G209" i="29"/>
  <c r="H209" i="29" s="1"/>
  <c r="H210" i="29" s="1"/>
  <c r="G214" i="29"/>
  <c r="H214" i="29" s="1"/>
  <c r="G242" i="29"/>
  <c r="H242" i="29" s="1"/>
  <c r="G237" i="29"/>
  <c r="H237" i="29" s="1"/>
  <c r="H238" i="29" s="1"/>
  <c r="D269" i="29"/>
  <c r="D270" i="29" s="1"/>
  <c r="G265" i="29"/>
  <c r="H265" i="29" s="1"/>
  <c r="H266" i="29" s="1"/>
  <c r="G271" i="29"/>
  <c r="H271" i="29" s="1"/>
  <c r="D298" i="29"/>
  <c r="D299" i="29" s="1"/>
  <c r="G294" i="29"/>
  <c r="H294" i="29" s="1"/>
  <c r="H295" i="29" s="1"/>
  <c r="D326" i="29"/>
  <c r="D327" i="29" s="1"/>
  <c r="G322" i="29"/>
  <c r="H322" i="29" s="1"/>
  <c r="H323" i="29" s="1"/>
  <c r="G350" i="29"/>
  <c r="H350" i="29" s="1"/>
  <c r="H351" i="29" s="1"/>
  <c r="G379" i="29"/>
  <c r="H379" i="29" s="1"/>
  <c r="G378" i="29"/>
  <c r="H378" i="29" s="1"/>
  <c r="G407" i="29"/>
  <c r="H407" i="29" s="1"/>
  <c r="G406" i="29"/>
  <c r="H406" i="29" s="1"/>
  <c r="G434" i="29"/>
  <c r="H434" i="29" s="1"/>
  <c r="H435" i="29" s="1"/>
  <c r="D448" i="29"/>
  <c r="C448" i="29"/>
  <c r="D447" i="29"/>
  <c r="C447" i="29"/>
  <c r="D439" i="29"/>
  <c r="C439" i="29"/>
  <c r="D438" i="29"/>
  <c r="C438" i="29"/>
  <c r="D434" i="29"/>
  <c r="C434" i="29"/>
  <c r="D420" i="29"/>
  <c r="C420" i="29"/>
  <c r="D412" i="29"/>
  <c r="C412" i="29"/>
  <c r="D411" i="29"/>
  <c r="C411" i="29"/>
  <c r="D407" i="29"/>
  <c r="C407" i="29"/>
  <c r="D406" i="29"/>
  <c r="C406" i="29"/>
  <c r="D392" i="29"/>
  <c r="C392" i="29"/>
  <c r="D391" i="29"/>
  <c r="C391" i="29"/>
  <c r="D383" i="29"/>
  <c r="C383" i="29"/>
  <c r="D379" i="29"/>
  <c r="C379" i="29"/>
  <c r="D378" i="29"/>
  <c r="C378" i="29"/>
  <c r="D364" i="29"/>
  <c r="C364" i="29"/>
  <c r="D363" i="29"/>
  <c r="C363" i="29"/>
  <c r="D354" i="29"/>
  <c r="C354" i="29"/>
  <c r="D355" i="29"/>
  <c r="C355" i="29"/>
  <c r="D350" i="29"/>
  <c r="C350" i="29"/>
  <c r="D336" i="29"/>
  <c r="C336" i="29"/>
  <c r="D335" i="29"/>
  <c r="C335" i="29"/>
  <c r="C327" i="29"/>
  <c r="C326" i="29"/>
  <c r="D322" i="29"/>
  <c r="C322" i="29"/>
  <c r="D308" i="29"/>
  <c r="C308" i="29"/>
  <c r="D307" i="29"/>
  <c r="C307" i="29"/>
  <c r="C299" i="29"/>
  <c r="C298" i="29"/>
  <c r="D280" i="29"/>
  <c r="C280" i="29"/>
  <c r="D279" i="29"/>
  <c r="C279" i="29"/>
  <c r="D271" i="29"/>
  <c r="C271" i="29"/>
  <c r="C270" i="29"/>
  <c r="C269" i="29"/>
  <c r="D265" i="29"/>
  <c r="C265" i="29"/>
  <c r="D251" i="29"/>
  <c r="C251" i="29"/>
  <c r="D250" i="29"/>
  <c r="C250" i="29"/>
  <c r="D242" i="29"/>
  <c r="C242" i="29"/>
  <c r="D241" i="29"/>
  <c r="C241" i="29"/>
  <c r="D237" i="29"/>
  <c r="C237" i="29"/>
  <c r="D223" i="29"/>
  <c r="C223" i="29"/>
  <c r="D222" i="29"/>
  <c r="C222" i="29"/>
  <c r="D214" i="29"/>
  <c r="C214" i="29"/>
  <c r="D213" i="29"/>
  <c r="C213" i="29"/>
  <c r="D209" i="29"/>
  <c r="C209" i="29"/>
  <c r="D195" i="29"/>
  <c r="C195" i="29"/>
  <c r="D194" i="29"/>
  <c r="C194" i="29"/>
  <c r="C186" i="29"/>
  <c r="C185" i="29"/>
  <c r="D181" i="29"/>
  <c r="C181" i="29"/>
  <c r="D180" i="29"/>
  <c r="C180" i="29"/>
  <c r="D166" i="29"/>
  <c r="C166" i="29"/>
  <c r="D165" i="29"/>
  <c r="C165" i="29"/>
  <c r="D157" i="29"/>
  <c r="C157" i="29"/>
  <c r="D156" i="29"/>
  <c r="C156" i="29"/>
  <c r="D152" i="29"/>
  <c r="C152" i="29"/>
  <c r="D138" i="29"/>
  <c r="C138" i="29"/>
  <c r="D137" i="29"/>
  <c r="C137" i="29"/>
  <c r="C129" i="29"/>
  <c r="C128" i="29"/>
  <c r="D124" i="29"/>
  <c r="C124" i="29"/>
  <c r="D110" i="29"/>
  <c r="C110" i="29"/>
  <c r="D109" i="29"/>
  <c r="C109" i="29"/>
  <c r="C101" i="29"/>
  <c r="C100" i="29"/>
  <c r="D96" i="29"/>
  <c r="C96" i="29"/>
  <c r="D95" i="29"/>
  <c r="C95" i="29"/>
  <c r="D80" i="29"/>
  <c r="C80" i="29"/>
  <c r="D81" i="29"/>
  <c r="C81" i="29"/>
  <c r="C72" i="29"/>
  <c r="C71" i="29"/>
  <c r="D67" i="29"/>
  <c r="C67" i="29"/>
  <c r="D53" i="29"/>
  <c r="C53" i="29"/>
  <c r="D52" i="29"/>
  <c r="C52" i="29"/>
  <c r="C44" i="29"/>
  <c r="C43" i="29"/>
  <c r="D39" i="29"/>
  <c r="C39" i="29"/>
  <c r="D38" i="29"/>
  <c r="C38" i="29"/>
  <c r="D24" i="29"/>
  <c r="C24" i="29"/>
  <c r="D23" i="29"/>
  <c r="C23" i="29"/>
  <c r="C15" i="29"/>
  <c r="C14" i="29"/>
  <c r="D10" i="29"/>
  <c r="D9" i="29"/>
  <c r="C10" i="29"/>
  <c r="C9" i="29"/>
  <c r="B429" i="29"/>
  <c r="B401" i="29"/>
  <c r="B373" i="29"/>
  <c r="B345" i="29"/>
  <c r="B317" i="29"/>
  <c r="B289" i="29"/>
  <c r="B260" i="29"/>
  <c r="B232" i="29"/>
  <c r="B204" i="29"/>
  <c r="B175" i="29"/>
  <c r="B147" i="29"/>
  <c r="B119" i="29"/>
  <c r="B90" i="29"/>
  <c r="B62" i="29"/>
  <c r="B33" i="29"/>
  <c r="B4" i="29"/>
  <c r="C83" i="27"/>
  <c r="D92" i="27"/>
  <c r="C92" i="27"/>
  <c r="D91" i="27"/>
  <c r="C91" i="27"/>
  <c r="D82" i="27"/>
  <c r="C82" i="27"/>
  <c r="D78" i="27"/>
  <c r="C78" i="27"/>
  <c r="D77" i="27"/>
  <c r="C77" i="27"/>
  <c r="D76" i="27"/>
  <c r="C76" i="27"/>
  <c r="D74" i="27"/>
  <c r="C74" i="27"/>
  <c r="D73" i="27"/>
  <c r="C73" i="27"/>
  <c r="D59" i="27"/>
  <c r="C59" i="27"/>
  <c r="D58" i="27"/>
  <c r="C58" i="27"/>
  <c r="C50" i="27"/>
  <c r="D49" i="27"/>
  <c r="C49" i="27"/>
  <c r="D48" i="27"/>
  <c r="C48" i="27"/>
  <c r="D44" i="27"/>
  <c r="C44" i="27"/>
  <c r="D43" i="27"/>
  <c r="C43" i="27"/>
  <c r="D42" i="27"/>
  <c r="C42" i="27"/>
  <c r="G83" i="27"/>
  <c r="H83" i="27" s="1"/>
  <c r="G78" i="27"/>
  <c r="H78" i="27" s="1"/>
  <c r="G77" i="27"/>
  <c r="H77" i="27" s="1"/>
  <c r="G76" i="27"/>
  <c r="H76" i="27" s="1"/>
  <c r="G74" i="27"/>
  <c r="H74" i="27" s="1"/>
  <c r="G73" i="27"/>
  <c r="H73" i="27" s="1"/>
  <c r="G49" i="27"/>
  <c r="H49" i="27" s="1"/>
  <c r="G44" i="27"/>
  <c r="H44" i="27" s="1"/>
  <c r="G43" i="27"/>
  <c r="H43" i="27" s="1"/>
  <c r="G42" i="27"/>
  <c r="H42" i="27" s="1"/>
  <c r="D28" i="27"/>
  <c r="C28" i="27"/>
  <c r="D27" i="27"/>
  <c r="C27" i="27"/>
  <c r="C19" i="27"/>
  <c r="D18" i="27"/>
  <c r="C18" i="27"/>
  <c r="D17" i="27"/>
  <c r="C17" i="27"/>
  <c r="G18" i="27"/>
  <c r="H18" i="27" s="1"/>
  <c r="G12" i="27"/>
  <c r="H12" i="27" s="1"/>
  <c r="G13" i="27"/>
  <c r="H13" i="27" s="1"/>
  <c r="G11" i="27"/>
  <c r="H11" i="27" s="1"/>
  <c r="C12" i="27"/>
  <c r="D12" i="27"/>
  <c r="C13" i="27"/>
  <c r="D13" i="27"/>
  <c r="D11" i="27"/>
  <c r="C11" i="27"/>
  <c r="B68" i="27"/>
  <c r="B37" i="27"/>
  <c r="B6" i="27"/>
  <c r="G46" i="30"/>
  <c r="H46" i="30" s="1"/>
  <c r="G47" i="30"/>
  <c r="H47" i="30" s="1"/>
  <c r="G48" i="30"/>
  <c r="H48" i="30" s="1"/>
  <c r="G45" i="30"/>
  <c r="H45" i="30" s="1"/>
  <c r="C46" i="30"/>
  <c r="D46" i="30"/>
  <c r="C47" i="30"/>
  <c r="D47" i="30"/>
  <c r="C48" i="30"/>
  <c r="D48" i="30"/>
  <c r="C49" i="30"/>
  <c r="D49" i="30"/>
  <c r="D62" i="30"/>
  <c r="C62" i="30"/>
  <c r="D61" i="30"/>
  <c r="C61" i="30"/>
  <c r="D31" i="30"/>
  <c r="C31" i="30"/>
  <c r="D30" i="30"/>
  <c r="C30" i="30"/>
  <c r="D45" i="30"/>
  <c r="C45" i="30"/>
  <c r="B40" i="30"/>
  <c r="C11" i="30"/>
  <c r="D11" i="30"/>
  <c r="C12" i="30"/>
  <c r="D12" i="30"/>
  <c r="C13" i="30"/>
  <c r="D13" i="30"/>
  <c r="C14" i="30"/>
  <c r="D14" i="30"/>
  <c r="C15" i="30"/>
  <c r="D15" i="30"/>
  <c r="C16" i="30"/>
  <c r="D16" i="30"/>
  <c r="C17" i="30"/>
  <c r="D17" i="30"/>
  <c r="C18" i="30"/>
  <c r="D18" i="30"/>
  <c r="D10" i="30"/>
  <c r="C10" i="30"/>
  <c r="G11" i="30"/>
  <c r="H11" i="30" s="1"/>
  <c r="G12" i="30"/>
  <c r="H12" i="30" s="1"/>
  <c r="G13" i="30"/>
  <c r="H13" i="30" s="1"/>
  <c r="G14" i="30"/>
  <c r="H14" i="30" s="1"/>
  <c r="G15" i="30"/>
  <c r="H15" i="30" s="1"/>
  <c r="G16" i="30"/>
  <c r="H16" i="30" s="1"/>
  <c r="G17" i="30"/>
  <c r="H17" i="30" s="1"/>
  <c r="G10" i="30"/>
  <c r="H10" i="30" s="1"/>
  <c r="B5" i="30"/>
  <c r="G15" i="31"/>
  <c r="H15" i="31" s="1"/>
  <c r="G14" i="31"/>
  <c r="H14" i="31" s="1"/>
  <c r="G13" i="31"/>
  <c r="H13" i="31" s="1"/>
  <c r="G12" i="31"/>
  <c r="H12" i="31" s="1"/>
  <c r="G43" i="31"/>
  <c r="H43" i="31" s="1"/>
  <c r="G42" i="31"/>
  <c r="H42" i="31" s="1"/>
  <c r="G41" i="31"/>
  <c r="H41" i="31" s="1"/>
  <c r="G71" i="31"/>
  <c r="H71" i="31" s="1"/>
  <c r="G70" i="31"/>
  <c r="H70" i="31" s="1"/>
  <c r="G69" i="31"/>
  <c r="H69" i="31" s="1"/>
  <c r="G100" i="31"/>
  <c r="H100" i="31" s="1"/>
  <c r="G99" i="31"/>
  <c r="H99" i="31" s="1"/>
  <c r="G98" i="31"/>
  <c r="H98" i="31" s="1"/>
  <c r="G97" i="31"/>
  <c r="H97" i="31" s="1"/>
  <c r="G128" i="31"/>
  <c r="H128" i="31" s="1"/>
  <c r="G127" i="31"/>
  <c r="H127" i="31" s="1"/>
  <c r="G126" i="31"/>
  <c r="H126" i="31" s="1"/>
  <c r="G156" i="31"/>
  <c r="H156" i="31" s="1"/>
  <c r="G155" i="31"/>
  <c r="H155" i="31" s="1"/>
  <c r="G154" i="31"/>
  <c r="H154" i="31" s="1"/>
  <c r="G184" i="31"/>
  <c r="H184" i="31" s="1"/>
  <c r="G183" i="31"/>
  <c r="H183" i="31" s="1"/>
  <c r="G182" i="31"/>
  <c r="H182" i="31" s="1"/>
  <c r="G210" i="31"/>
  <c r="H210" i="31" s="1"/>
  <c r="H211" i="31" s="1"/>
  <c r="G236" i="31"/>
  <c r="H236" i="31" s="1"/>
  <c r="G237" i="31"/>
  <c r="H237" i="31" s="1"/>
  <c r="G263" i="31"/>
  <c r="H263" i="31" s="1"/>
  <c r="H264" i="31" s="1"/>
  <c r="G289" i="31"/>
  <c r="H289" i="31" s="1"/>
  <c r="H290" i="31" s="1"/>
  <c r="G315" i="31"/>
  <c r="H315" i="31" s="1"/>
  <c r="H316" i="31" s="1"/>
  <c r="D328" i="31"/>
  <c r="C328" i="31"/>
  <c r="D327" i="31"/>
  <c r="C327" i="31"/>
  <c r="D319" i="31"/>
  <c r="C319" i="31"/>
  <c r="D315" i="31"/>
  <c r="C315" i="31"/>
  <c r="D301" i="31"/>
  <c r="C301" i="31"/>
  <c r="D293" i="31"/>
  <c r="C293" i="31"/>
  <c r="D289" i="31"/>
  <c r="C289" i="31"/>
  <c r="D275" i="31"/>
  <c r="C275" i="31"/>
  <c r="D267" i="31"/>
  <c r="C267" i="31"/>
  <c r="D263" i="31"/>
  <c r="C263" i="31"/>
  <c r="D249" i="31"/>
  <c r="C249" i="31"/>
  <c r="D241" i="31"/>
  <c r="C241" i="31"/>
  <c r="D237" i="31"/>
  <c r="C237" i="31"/>
  <c r="D236" i="31"/>
  <c r="C236" i="31"/>
  <c r="D222" i="31"/>
  <c r="C222" i="31"/>
  <c r="D214" i="31"/>
  <c r="C214" i="31"/>
  <c r="D210" i="31"/>
  <c r="C210" i="31"/>
  <c r="D196" i="31"/>
  <c r="C196" i="31"/>
  <c r="D188" i="31"/>
  <c r="C188" i="31"/>
  <c r="D184" i="31"/>
  <c r="C184" i="31"/>
  <c r="D183" i="31"/>
  <c r="C183" i="31"/>
  <c r="D182" i="31"/>
  <c r="C182" i="31"/>
  <c r="D168" i="31"/>
  <c r="C168" i="31"/>
  <c r="D160" i="31"/>
  <c r="C160" i="31"/>
  <c r="D156" i="31"/>
  <c r="C156" i="31"/>
  <c r="D155" i="31"/>
  <c r="C155" i="31"/>
  <c r="D154" i="31"/>
  <c r="C154" i="31"/>
  <c r="D140" i="31"/>
  <c r="C140" i="31"/>
  <c r="D132" i="31"/>
  <c r="C132" i="31"/>
  <c r="D128" i="31"/>
  <c r="C128" i="31"/>
  <c r="D127" i="31"/>
  <c r="C127" i="31"/>
  <c r="D126" i="31"/>
  <c r="C126" i="31"/>
  <c r="D112" i="31"/>
  <c r="C112" i="31"/>
  <c r="D104" i="31"/>
  <c r="C104" i="31"/>
  <c r="D100" i="31"/>
  <c r="C100" i="31"/>
  <c r="D99" i="31"/>
  <c r="C99" i="31"/>
  <c r="D98" i="31"/>
  <c r="C98" i="31"/>
  <c r="D97" i="31"/>
  <c r="C97" i="31"/>
  <c r="D83" i="31"/>
  <c r="C83" i="31"/>
  <c r="D75" i="31"/>
  <c r="C75" i="31"/>
  <c r="D71" i="31"/>
  <c r="C71" i="31"/>
  <c r="D70" i="31"/>
  <c r="C70" i="31"/>
  <c r="D69" i="31"/>
  <c r="C69" i="31"/>
  <c r="D55" i="31"/>
  <c r="C55" i="31"/>
  <c r="D47" i="31"/>
  <c r="C47" i="31"/>
  <c r="D43" i="31"/>
  <c r="C43" i="31"/>
  <c r="D42" i="31"/>
  <c r="C42" i="31"/>
  <c r="D41" i="31"/>
  <c r="C41" i="31"/>
  <c r="D27" i="31"/>
  <c r="C27" i="31"/>
  <c r="D13" i="31"/>
  <c r="D14" i="31"/>
  <c r="D15" i="31"/>
  <c r="D12" i="31"/>
  <c r="C13" i="31"/>
  <c r="C14" i="31"/>
  <c r="C15" i="31"/>
  <c r="C12" i="31"/>
  <c r="B310" i="31"/>
  <c r="B284" i="31"/>
  <c r="B258" i="31"/>
  <c r="B231" i="31"/>
  <c r="B205" i="31"/>
  <c r="B177" i="31"/>
  <c r="B149" i="31"/>
  <c r="B121" i="31"/>
  <c r="B92" i="31"/>
  <c r="B64" i="31"/>
  <c r="B36" i="31"/>
  <c r="B7" i="31"/>
  <c r="G1660" i="32"/>
  <c r="H1660" i="32" s="1"/>
  <c r="H1661" i="32" s="1"/>
  <c r="G1632" i="32"/>
  <c r="H1632" i="32" s="1"/>
  <c r="G1633" i="32"/>
  <c r="H1633" i="32" s="1"/>
  <c r="G1631" i="32"/>
  <c r="H1631" i="32" s="1"/>
  <c r="G1604" i="32"/>
  <c r="H1604" i="32" s="1"/>
  <c r="G1602" i="32"/>
  <c r="H1602" i="32" s="1"/>
  <c r="G1603" i="32"/>
  <c r="H1603" i="32" s="1"/>
  <c r="G1601" i="32"/>
  <c r="H1601" i="32" s="1"/>
  <c r="G1572" i="32"/>
  <c r="H1572" i="32" s="1"/>
  <c r="G1573" i="32"/>
  <c r="H1573" i="32" s="1"/>
  <c r="G1574" i="32"/>
  <c r="H1574" i="32" s="1"/>
  <c r="G1571" i="32"/>
  <c r="H1571" i="32" s="1"/>
  <c r="G1545" i="32"/>
  <c r="H1545" i="32" s="1"/>
  <c r="G1544" i="32"/>
  <c r="H1544" i="32" s="1"/>
  <c r="G1518" i="32"/>
  <c r="H1518" i="32" s="1"/>
  <c r="G1517" i="32"/>
  <c r="H1517" i="32" s="1"/>
  <c r="G1488" i="32"/>
  <c r="H1488" i="32" s="1"/>
  <c r="G1489" i="32"/>
  <c r="H1489" i="32" s="1"/>
  <c r="G1490" i="32"/>
  <c r="H1490" i="32" s="1"/>
  <c r="G1487" i="32"/>
  <c r="H1487" i="32" s="1"/>
  <c r="G1486" i="32"/>
  <c r="H1486" i="32" s="1"/>
  <c r="G1456" i="32"/>
  <c r="H1456" i="32" s="1"/>
  <c r="G1457" i="32"/>
  <c r="H1457" i="32" s="1"/>
  <c r="G1458" i="32"/>
  <c r="H1458" i="32" s="1"/>
  <c r="G1459" i="32"/>
  <c r="H1459" i="32" s="1"/>
  <c r="G1455" i="32"/>
  <c r="H1455" i="32" s="1"/>
  <c r="G1425" i="32"/>
  <c r="H1425" i="32" s="1"/>
  <c r="G1426" i="32"/>
  <c r="H1426" i="32" s="1"/>
  <c r="G1427" i="32"/>
  <c r="H1427" i="32" s="1"/>
  <c r="G1428" i="32"/>
  <c r="H1428" i="32" s="1"/>
  <c r="G1424" i="32"/>
  <c r="H1424" i="32" s="1"/>
  <c r="G1395" i="32"/>
  <c r="H1395" i="32" s="1"/>
  <c r="G1396" i="32"/>
  <c r="H1396" i="32" s="1"/>
  <c r="G1397" i="32"/>
  <c r="H1397" i="32" s="1"/>
  <c r="G1398" i="32"/>
  <c r="H1398" i="32" s="1"/>
  <c r="G1394" i="32"/>
  <c r="H1394" i="32" s="1"/>
  <c r="G1365" i="32"/>
  <c r="H1365" i="32" s="1"/>
  <c r="G1366" i="32"/>
  <c r="H1366" i="32" s="1"/>
  <c r="G1367" i="32"/>
  <c r="H1367" i="32" s="1"/>
  <c r="G1368" i="32"/>
  <c r="H1368" i="32" s="1"/>
  <c r="G1364" i="32"/>
  <c r="H1364" i="32" s="1"/>
  <c r="G1334" i="32"/>
  <c r="H1334" i="32" s="1"/>
  <c r="G1335" i="32"/>
  <c r="H1335" i="32" s="1"/>
  <c r="G1336" i="32"/>
  <c r="H1336" i="32" s="1"/>
  <c r="G1337" i="32"/>
  <c r="H1337" i="32" s="1"/>
  <c r="G1338" i="32"/>
  <c r="H1338" i="32" s="1"/>
  <c r="G1333" i="32"/>
  <c r="H1333" i="32" s="1"/>
  <c r="G1307" i="32"/>
  <c r="H1307" i="32" s="1"/>
  <c r="G1303" i="32"/>
  <c r="H1303" i="32" s="1"/>
  <c r="G1304" i="32"/>
  <c r="H1304" i="32" s="1"/>
  <c r="G1305" i="32"/>
  <c r="H1305" i="32" s="1"/>
  <c r="G1302" i="32"/>
  <c r="H1302" i="32" s="1"/>
  <c r="G1272" i="32"/>
  <c r="H1272" i="32" s="1"/>
  <c r="G1273" i="32"/>
  <c r="H1273" i="32" s="1"/>
  <c r="G1274" i="32"/>
  <c r="H1274" i="32" s="1"/>
  <c r="G1275" i="32"/>
  <c r="H1275" i="32" s="1"/>
  <c r="G1276" i="32"/>
  <c r="H1276" i="32" s="1"/>
  <c r="G1271" i="32"/>
  <c r="H1271" i="32" s="1"/>
  <c r="G1241" i="32"/>
  <c r="H1241" i="32" s="1"/>
  <c r="G1242" i="32"/>
  <c r="H1242" i="32" s="1"/>
  <c r="G1243" i="32"/>
  <c r="H1243" i="32" s="1"/>
  <c r="G1244" i="32"/>
  <c r="H1244" i="32" s="1"/>
  <c r="G1245" i="32"/>
  <c r="H1245" i="32" s="1"/>
  <c r="G1240" i="32"/>
  <c r="H1240" i="32" s="1"/>
  <c r="G1210" i="32"/>
  <c r="H1210" i="32" s="1"/>
  <c r="G1211" i="32"/>
  <c r="H1211" i="32" s="1"/>
  <c r="G1212" i="32"/>
  <c r="H1212" i="32" s="1"/>
  <c r="G1213" i="32"/>
  <c r="H1213" i="32" s="1"/>
  <c r="G1214" i="32"/>
  <c r="H1214" i="32" s="1"/>
  <c r="G1209" i="32"/>
  <c r="H1209" i="32" s="1"/>
  <c r="G1180" i="32"/>
  <c r="H1180" i="32" s="1"/>
  <c r="G1181" i="32"/>
  <c r="H1181" i="32" s="1"/>
  <c r="G1182" i="32"/>
  <c r="H1182" i="32" s="1"/>
  <c r="G1179" i="32"/>
  <c r="H1179" i="32" s="1"/>
  <c r="G1150" i="32"/>
  <c r="H1150" i="32" s="1"/>
  <c r="G1151" i="32"/>
  <c r="H1151" i="32" s="1"/>
  <c r="G1152" i="32"/>
  <c r="H1152" i="32" s="1"/>
  <c r="G1153" i="32"/>
  <c r="H1153" i="32" s="1"/>
  <c r="G1149" i="32"/>
  <c r="H1149" i="32" s="1"/>
  <c r="G1122" i="32"/>
  <c r="H1122" i="32" s="1"/>
  <c r="G1123" i="32"/>
  <c r="H1123" i="32" s="1"/>
  <c r="G1121" i="32"/>
  <c r="H1121" i="32" s="1"/>
  <c r="G1119" i="32"/>
  <c r="H1119" i="32" s="1"/>
  <c r="G1120" i="32"/>
  <c r="H1120" i="32" s="1"/>
  <c r="G1093" i="32"/>
  <c r="H1093" i="32" s="1"/>
  <c r="G1092" i="32"/>
  <c r="H1092" i="32" s="1"/>
  <c r="G1091" i="32"/>
  <c r="H1091" i="32" s="1"/>
  <c r="G1090" i="32"/>
  <c r="H1090" i="32" s="1"/>
  <c r="G1089" i="32"/>
  <c r="H1089" i="32" s="1"/>
  <c r="G1063" i="32"/>
  <c r="H1063" i="32" s="1"/>
  <c r="G1062" i="32"/>
  <c r="H1062" i="32" s="1"/>
  <c r="G1061" i="32"/>
  <c r="H1061" i="32" s="1"/>
  <c r="G1060" i="32"/>
  <c r="H1060" i="32" s="1"/>
  <c r="G1059" i="32"/>
  <c r="H1059" i="32" s="1"/>
  <c r="G1032" i="32"/>
  <c r="H1032" i="32" s="1"/>
  <c r="H1033" i="32" s="1"/>
  <c r="G1005" i="32"/>
  <c r="H1005" i="32" s="1"/>
  <c r="H1006" i="32" s="1"/>
  <c r="G978" i="32"/>
  <c r="H978" i="32" s="1"/>
  <c r="H979" i="32" s="1"/>
  <c r="G951" i="32"/>
  <c r="H951" i="32" s="1"/>
  <c r="H952" i="32" s="1"/>
  <c r="G924" i="32"/>
  <c r="H924" i="32" s="1"/>
  <c r="H925" i="32" s="1"/>
  <c r="G897" i="32"/>
  <c r="H897" i="32" s="1"/>
  <c r="H898" i="32" s="1"/>
  <c r="G870" i="32"/>
  <c r="H870" i="32" s="1"/>
  <c r="H871" i="32" s="1"/>
  <c r="G843" i="32"/>
  <c r="H843" i="32" s="1"/>
  <c r="H844" i="32" s="1"/>
  <c r="G816" i="32"/>
  <c r="H816" i="32" s="1"/>
  <c r="H817" i="32" s="1"/>
  <c r="G789" i="32"/>
  <c r="H789" i="32" s="1"/>
  <c r="H790" i="32" s="1"/>
  <c r="G761" i="32"/>
  <c r="H761" i="32" s="1"/>
  <c r="G734" i="32"/>
  <c r="H734" i="32" s="1"/>
  <c r="G733" i="32"/>
  <c r="H733" i="32" s="1"/>
  <c r="G705" i="32"/>
  <c r="H705" i="32" s="1"/>
  <c r="G706" i="32" s="1"/>
  <c r="H706" i="32" s="1"/>
  <c r="H707" i="32" s="1"/>
  <c r="G677" i="32"/>
  <c r="H677" i="32" s="1"/>
  <c r="G678" i="32" s="1"/>
  <c r="H678" i="32" s="1"/>
  <c r="H679" i="32" s="1"/>
  <c r="G649" i="32"/>
  <c r="H649" i="32" s="1"/>
  <c r="G650" i="32" s="1"/>
  <c r="H650" i="32" s="1"/>
  <c r="H651" i="32" s="1"/>
  <c r="G621" i="32"/>
  <c r="H621" i="32" s="1"/>
  <c r="G622" i="32" s="1"/>
  <c r="H622" i="32" s="1"/>
  <c r="G595" i="32"/>
  <c r="H595" i="32" s="1"/>
  <c r="H596" i="32" s="1"/>
  <c r="D682" i="32"/>
  <c r="C682" i="32"/>
  <c r="D663" i="32"/>
  <c r="C663" i="32"/>
  <c r="D662" i="32"/>
  <c r="C662" i="32"/>
  <c r="D654" i="32"/>
  <c r="C654" i="32"/>
  <c r="D650" i="32"/>
  <c r="C650" i="32"/>
  <c r="D621" i="32"/>
  <c r="C621" i="32"/>
  <c r="D622" i="32"/>
  <c r="C622" i="32"/>
  <c r="D626" i="32"/>
  <c r="C626" i="32"/>
  <c r="D635" i="32"/>
  <c r="C635" i="32"/>
  <c r="D634" i="32"/>
  <c r="C634" i="32"/>
  <c r="D607" i="32"/>
  <c r="C607" i="32"/>
  <c r="D581" i="32"/>
  <c r="C581" i="32"/>
  <c r="D573" i="32"/>
  <c r="C573" i="32"/>
  <c r="D544" i="32"/>
  <c r="C544" i="32"/>
  <c r="D552" i="32"/>
  <c r="C552" i="32"/>
  <c r="G569" i="32"/>
  <c r="H569" i="32" s="1"/>
  <c r="G568" i="32"/>
  <c r="H568" i="32" s="1"/>
  <c r="G566" i="32"/>
  <c r="H566" i="32" s="1"/>
  <c r="G567" i="32" s="1"/>
  <c r="H567" i="32" s="1"/>
  <c r="G539" i="32"/>
  <c r="H539" i="32" s="1"/>
  <c r="G538" i="32"/>
  <c r="H538" i="32" s="1"/>
  <c r="G536" i="32"/>
  <c r="H536" i="32" s="1"/>
  <c r="G537" i="32" s="1"/>
  <c r="H537" i="32" s="1"/>
  <c r="G479" i="32"/>
  <c r="H479" i="32" s="1"/>
  <c r="G478" i="32"/>
  <c r="H478" i="32" s="1"/>
  <c r="G476" i="32"/>
  <c r="H476" i="32" s="1"/>
  <c r="G477" i="32" s="1"/>
  <c r="H477" i="32" s="1"/>
  <c r="G449" i="32"/>
  <c r="H449" i="32" s="1"/>
  <c r="G448" i="32"/>
  <c r="H448" i="32" s="1"/>
  <c r="G446" i="32"/>
  <c r="H446" i="32" s="1"/>
  <c r="G447" i="32" s="1"/>
  <c r="H447" i="32" s="1"/>
  <c r="G419" i="32"/>
  <c r="H419" i="32" s="1"/>
  <c r="G418" i="32"/>
  <c r="H418" i="32" s="1"/>
  <c r="G416" i="32"/>
  <c r="H416" i="32" s="1"/>
  <c r="G417" i="32" s="1"/>
  <c r="H417" i="32" s="1"/>
  <c r="G389" i="32"/>
  <c r="H389" i="32" s="1"/>
  <c r="G388" i="32"/>
  <c r="H388" i="32" s="1"/>
  <c r="G386" i="32"/>
  <c r="H386" i="32" s="1"/>
  <c r="G387" i="32" s="1"/>
  <c r="H387" i="32" s="1"/>
  <c r="G358" i="32"/>
  <c r="H358" i="32" s="1"/>
  <c r="G357" i="32"/>
  <c r="H357" i="32" s="1"/>
  <c r="G356" i="32"/>
  <c r="H356" i="32" s="1"/>
  <c r="G354" i="32"/>
  <c r="H354" i="32" s="1"/>
  <c r="G355" i="32" s="1"/>
  <c r="H355" i="32" s="1"/>
  <c r="G326" i="32"/>
  <c r="H326" i="32" s="1"/>
  <c r="G325" i="32"/>
  <c r="H325" i="32" s="1"/>
  <c r="G324" i="32"/>
  <c r="H324" i="32" s="1"/>
  <c r="G322" i="32"/>
  <c r="H322" i="32" s="1"/>
  <c r="G323" i="32" s="1"/>
  <c r="H323" i="32" s="1"/>
  <c r="G294" i="32"/>
  <c r="H294" i="32" s="1"/>
  <c r="G293" i="32"/>
  <c r="H293" i="32" s="1"/>
  <c r="G292" i="32"/>
  <c r="H292" i="32" s="1"/>
  <c r="G291" i="32"/>
  <c r="H291" i="32" s="1"/>
  <c r="G290" i="32"/>
  <c r="H290" i="32" s="1"/>
  <c r="G262" i="32"/>
  <c r="H262" i="32" s="1"/>
  <c r="G261" i="32"/>
  <c r="H261" i="32" s="1"/>
  <c r="G260" i="32"/>
  <c r="H260" i="32" s="1"/>
  <c r="G258" i="32"/>
  <c r="H258" i="32" s="1"/>
  <c r="G259" i="32" s="1"/>
  <c r="H259" i="32" s="1"/>
  <c r="G230" i="32"/>
  <c r="H230" i="32" s="1"/>
  <c r="G229" i="32"/>
  <c r="H229" i="32" s="1"/>
  <c r="G228" i="32"/>
  <c r="H228" i="32" s="1"/>
  <c r="G226" i="32"/>
  <c r="H226" i="32" s="1"/>
  <c r="G227" i="32" s="1"/>
  <c r="H227" i="32" s="1"/>
  <c r="G198" i="32"/>
  <c r="H198" i="32" s="1"/>
  <c r="G197" i="32"/>
  <c r="H197" i="32" s="1"/>
  <c r="G196" i="32"/>
  <c r="H196" i="32" s="1"/>
  <c r="G194" i="32"/>
  <c r="H194" i="32" s="1"/>
  <c r="G195" i="32" s="1"/>
  <c r="H195" i="32" s="1"/>
  <c r="G166" i="32"/>
  <c r="H166" i="32" s="1"/>
  <c r="G165" i="32"/>
  <c r="H165" i="32" s="1"/>
  <c r="G164" i="32"/>
  <c r="H164" i="32" s="1"/>
  <c r="G162" i="32"/>
  <c r="H162" i="32" s="1"/>
  <c r="G134" i="32"/>
  <c r="H134" i="32" s="1"/>
  <c r="G133" i="32"/>
  <c r="H133" i="32" s="1"/>
  <c r="G132" i="32"/>
  <c r="H132" i="32" s="1"/>
  <c r="G130" i="32"/>
  <c r="H130" i="32" s="1"/>
  <c r="G131" i="32" s="1"/>
  <c r="H131" i="32" s="1"/>
  <c r="G104" i="32"/>
  <c r="H104" i="32" s="1"/>
  <c r="G103" i="32"/>
  <c r="H103" i="32" s="1"/>
  <c r="G101" i="32"/>
  <c r="H101" i="32" s="1"/>
  <c r="G75" i="32"/>
  <c r="H75" i="32" s="1"/>
  <c r="G74" i="32"/>
  <c r="H74" i="32" s="1"/>
  <c r="G72" i="32"/>
  <c r="H72" i="32" s="1"/>
  <c r="D50" i="32"/>
  <c r="C50" i="32"/>
  <c r="D58" i="32"/>
  <c r="C58" i="32"/>
  <c r="D72" i="32"/>
  <c r="C72" i="32"/>
  <c r="D73" i="32"/>
  <c r="C73" i="32"/>
  <c r="D74" i="32"/>
  <c r="C74" i="32"/>
  <c r="D75" i="32"/>
  <c r="C75" i="32"/>
  <c r="D79" i="32"/>
  <c r="C79" i="32"/>
  <c r="D87" i="32"/>
  <c r="C87" i="32"/>
  <c r="D104" i="32"/>
  <c r="C104" i="32"/>
  <c r="D103" i="32"/>
  <c r="C103" i="32"/>
  <c r="D102" i="32"/>
  <c r="C102" i="32"/>
  <c r="D101" i="32"/>
  <c r="C101" i="32"/>
  <c r="D116" i="32"/>
  <c r="C116" i="32"/>
  <c r="D108" i="32"/>
  <c r="C108" i="32"/>
  <c r="D130" i="32"/>
  <c r="C130" i="32"/>
  <c r="D131" i="32"/>
  <c r="C131" i="32"/>
  <c r="D132" i="32"/>
  <c r="C132" i="32"/>
  <c r="D133" i="32"/>
  <c r="C133" i="32"/>
  <c r="D134" i="32"/>
  <c r="C134" i="32"/>
  <c r="D135" i="32"/>
  <c r="C135" i="32"/>
  <c r="D148" i="32"/>
  <c r="C148" i="32"/>
  <c r="D147" i="32"/>
  <c r="C147" i="32"/>
  <c r="D162" i="32"/>
  <c r="C162" i="32"/>
  <c r="D163" i="32"/>
  <c r="C163" i="32"/>
  <c r="D164" i="32"/>
  <c r="C164" i="32"/>
  <c r="D165" i="32"/>
  <c r="C165" i="32"/>
  <c r="D166" i="32"/>
  <c r="C166" i="32"/>
  <c r="D167" i="32"/>
  <c r="C167" i="32"/>
  <c r="D171" i="32"/>
  <c r="C171" i="32"/>
  <c r="D179" i="32"/>
  <c r="C179" i="32"/>
  <c r="D180" i="32"/>
  <c r="C180" i="32"/>
  <c r="D194" i="32"/>
  <c r="C194" i="32"/>
  <c r="D195" i="32"/>
  <c r="C195" i="32"/>
  <c r="D196" i="32"/>
  <c r="C196" i="32"/>
  <c r="D197" i="32"/>
  <c r="C197" i="32"/>
  <c r="D198" i="32"/>
  <c r="C198" i="32"/>
  <c r="D199" i="32"/>
  <c r="C199" i="32"/>
  <c r="D203" i="32"/>
  <c r="C203" i="32"/>
  <c r="D212" i="32"/>
  <c r="C212" i="32"/>
  <c r="D211" i="32"/>
  <c r="C211" i="32"/>
  <c r="D235" i="32"/>
  <c r="C235" i="32"/>
  <c r="D231" i="32"/>
  <c r="C231" i="32"/>
  <c r="D230" i="32"/>
  <c r="C230" i="32"/>
  <c r="D229" i="32"/>
  <c r="C229" i="32"/>
  <c r="D228" i="32"/>
  <c r="C228" i="32"/>
  <c r="D227" i="32"/>
  <c r="C227" i="32"/>
  <c r="D244" i="32"/>
  <c r="C244" i="32"/>
  <c r="D243" i="32"/>
  <c r="C243" i="32"/>
  <c r="D258" i="32"/>
  <c r="C258" i="32"/>
  <c r="D259" i="32"/>
  <c r="C259" i="32"/>
  <c r="D260" i="32"/>
  <c r="C260" i="32"/>
  <c r="D261" i="32"/>
  <c r="C261" i="32"/>
  <c r="D267" i="32"/>
  <c r="C267" i="32"/>
  <c r="D263" i="32"/>
  <c r="C263" i="32"/>
  <c r="D276" i="32"/>
  <c r="C276" i="32"/>
  <c r="D275" i="32"/>
  <c r="C275" i="32"/>
  <c r="D290" i="32"/>
  <c r="C290" i="32"/>
  <c r="D291" i="32"/>
  <c r="C291" i="32"/>
  <c r="D292" i="32"/>
  <c r="C292" i="32"/>
  <c r="D293" i="32"/>
  <c r="C293" i="32"/>
  <c r="D294" i="32"/>
  <c r="C294" i="32"/>
  <c r="D295" i="32"/>
  <c r="C295" i="32"/>
  <c r="D299" i="32"/>
  <c r="C299" i="32"/>
  <c r="D307" i="32"/>
  <c r="C307" i="32"/>
  <c r="D308" i="32"/>
  <c r="C308" i="32"/>
  <c r="D322" i="32"/>
  <c r="C322" i="32"/>
  <c r="D323" i="32"/>
  <c r="C323" i="32"/>
  <c r="D324" i="32"/>
  <c r="C324" i="32"/>
  <c r="D325" i="32"/>
  <c r="C325" i="32"/>
  <c r="D326" i="32"/>
  <c r="C326" i="32"/>
  <c r="D327" i="32"/>
  <c r="C327" i="32"/>
  <c r="D331" i="32"/>
  <c r="C331" i="32"/>
  <c r="D339" i="32"/>
  <c r="C339" i="32"/>
  <c r="D340" i="32"/>
  <c r="C340" i="32"/>
  <c r="D358" i="32"/>
  <c r="C358" i="32"/>
  <c r="D357" i="32"/>
  <c r="C357" i="32"/>
  <c r="D356" i="32"/>
  <c r="C356" i="32"/>
  <c r="D355" i="32"/>
  <c r="C355" i="32"/>
  <c r="D359" i="32"/>
  <c r="C359" i="32"/>
  <c r="D363" i="32"/>
  <c r="C363" i="32"/>
  <c r="D371" i="32"/>
  <c r="C371" i="32"/>
  <c r="D372" i="32"/>
  <c r="C372" i="32"/>
  <c r="D390" i="32"/>
  <c r="C390" i="32"/>
  <c r="D389" i="32"/>
  <c r="C389" i="32"/>
  <c r="D388" i="32"/>
  <c r="C388" i="32"/>
  <c r="D387" i="32"/>
  <c r="C387" i="32"/>
  <c r="D394" i="32"/>
  <c r="C394" i="32"/>
  <c r="D402" i="32"/>
  <c r="C402" i="32"/>
  <c r="D432" i="32"/>
  <c r="C432" i="32"/>
  <c r="D424" i="32"/>
  <c r="C424" i="32"/>
  <c r="C417" i="32"/>
  <c r="D417" i="32"/>
  <c r="C418" i="32"/>
  <c r="D418" i="32"/>
  <c r="C419" i="32"/>
  <c r="D419" i="32"/>
  <c r="C420" i="32"/>
  <c r="D420" i="32"/>
  <c r="C447" i="32"/>
  <c r="D447" i="32"/>
  <c r="C448" i="32"/>
  <c r="D448" i="32"/>
  <c r="C449" i="32"/>
  <c r="D449" i="32"/>
  <c r="C450" i="32"/>
  <c r="D450" i="32"/>
  <c r="C477" i="32"/>
  <c r="D477" i="32"/>
  <c r="C478" i="32"/>
  <c r="D478" i="32"/>
  <c r="C479" i="32"/>
  <c r="D479" i="32"/>
  <c r="C480" i="32"/>
  <c r="D480" i="32"/>
  <c r="D537" i="32"/>
  <c r="D538" i="32"/>
  <c r="D539" i="32"/>
  <c r="D540" i="32"/>
  <c r="C537" i="32"/>
  <c r="C538" i="32"/>
  <c r="C539" i="32"/>
  <c r="C540" i="32"/>
  <c r="D567" i="32"/>
  <c r="D568" i="32"/>
  <c r="D569" i="32"/>
  <c r="C567" i="32"/>
  <c r="C568" i="32"/>
  <c r="C569" i="32"/>
  <c r="D1673" i="32"/>
  <c r="C1673" i="32"/>
  <c r="D1672" i="32"/>
  <c r="C1672" i="32"/>
  <c r="D1664" i="32"/>
  <c r="C1664" i="32"/>
  <c r="D1660" i="32"/>
  <c r="C1660" i="32"/>
  <c r="D1646" i="32"/>
  <c r="C1646" i="32"/>
  <c r="D1645" i="32"/>
  <c r="C1645" i="32"/>
  <c r="D1637" i="32"/>
  <c r="C1637" i="32"/>
  <c r="D1633" i="32"/>
  <c r="C1633" i="32"/>
  <c r="D1632" i="32"/>
  <c r="C1632" i="32"/>
  <c r="D1631" i="32"/>
  <c r="C1631" i="32"/>
  <c r="D1617" i="32"/>
  <c r="C1617" i="32"/>
  <c r="D1616" i="32"/>
  <c r="C1616" i="32"/>
  <c r="D1608" i="32"/>
  <c r="C1608" i="32"/>
  <c r="D1604" i="32"/>
  <c r="C1604" i="32"/>
  <c r="D1603" i="32"/>
  <c r="C1603" i="32"/>
  <c r="D1602" i="32"/>
  <c r="C1602" i="32"/>
  <c r="D1601" i="32"/>
  <c r="C1601" i="32"/>
  <c r="D1587" i="32"/>
  <c r="C1587" i="32"/>
  <c r="D1586" i="32"/>
  <c r="C1586" i="32"/>
  <c r="D1578" i="32"/>
  <c r="C1578" i="32"/>
  <c r="D1574" i="32"/>
  <c r="C1574" i="32"/>
  <c r="D1573" i="32"/>
  <c r="C1573" i="32"/>
  <c r="D1572" i="32"/>
  <c r="C1572" i="32"/>
  <c r="D1571" i="32"/>
  <c r="C1571" i="32"/>
  <c r="D1557" i="32"/>
  <c r="C1557" i="32"/>
  <c r="D1545" i="32"/>
  <c r="C1545" i="32"/>
  <c r="D1544" i="32"/>
  <c r="C1544" i="32"/>
  <c r="D1530" i="32"/>
  <c r="C1530" i="32"/>
  <c r="D1522" i="32"/>
  <c r="C1522" i="32"/>
  <c r="D1518" i="32"/>
  <c r="C1518" i="32"/>
  <c r="D1517" i="32"/>
  <c r="C1517" i="32"/>
  <c r="D1503" i="32"/>
  <c r="C1503" i="32"/>
  <c r="D1502" i="32"/>
  <c r="C1502" i="32"/>
  <c r="D1494" i="32"/>
  <c r="C1494" i="32"/>
  <c r="D1490" i="32"/>
  <c r="C1490" i="32"/>
  <c r="D1489" i="32"/>
  <c r="C1489" i="32"/>
  <c r="D1488" i="32"/>
  <c r="C1488" i="32"/>
  <c r="D1487" i="32"/>
  <c r="C1487" i="32"/>
  <c r="D1486" i="32"/>
  <c r="C1486" i="32"/>
  <c r="D1472" i="32"/>
  <c r="C1472" i="32"/>
  <c r="D1471" i="32"/>
  <c r="C1471" i="32"/>
  <c r="D1463" i="32"/>
  <c r="C1463" i="32"/>
  <c r="D1459" i="32"/>
  <c r="C1459" i="32"/>
  <c r="D1458" i="32"/>
  <c r="C1458" i="32"/>
  <c r="D1457" i="32"/>
  <c r="C1457" i="32"/>
  <c r="D1456" i="32"/>
  <c r="C1456" i="32"/>
  <c r="D1455" i="32"/>
  <c r="C1455" i="32"/>
  <c r="D1441" i="32"/>
  <c r="C1441" i="32"/>
  <c r="D1440" i="32"/>
  <c r="C1440" i="32"/>
  <c r="D1432" i="32"/>
  <c r="C1432" i="32"/>
  <c r="D1428" i="32"/>
  <c r="C1428" i="32"/>
  <c r="D1427" i="32"/>
  <c r="C1427" i="32"/>
  <c r="D1426" i="32"/>
  <c r="C1426" i="32"/>
  <c r="D1425" i="32"/>
  <c r="C1425" i="32"/>
  <c r="D1424" i="32"/>
  <c r="C1424" i="32"/>
  <c r="D1410" i="32"/>
  <c r="C1410" i="32"/>
  <c r="D1402" i="32"/>
  <c r="C1402" i="32"/>
  <c r="D1398" i="32"/>
  <c r="C1398" i="32"/>
  <c r="D1397" i="32"/>
  <c r="C1397" i="32"/>
  <c r="D1396" i="32"/>
  <c r="C1396" i="32"/>
  <c r="D1395" i="32"/>
  <c r="C1395" i="32"/>
  <c r="D1394" i="32"/>
  <c r="C1394" i="32"/>
  <c r="D1380" i="32"/>
  <c r="C1380" i="32"/>
  <c r="D1372" i="32"/>
  <c r="C1372" i="32"/>
  <c r="D1368" i="32"/>
  <c r="C1368" i="32"/>
  <c r="D1367" i="32"/>
  <c r="C1367" i="32"/>
  <c r="D1366" i="32"/>
  <c r="C1366" i="32"/>
  <c r="D1365" i="32"/>
  <c r="C1365" i="32"/>
  <c r="D1364" i="32"/>
  <c r="C1364" i="32"/>
  <c r="D1350" i="32"/>
  <c r="C1350" i="32"/>
  <c r="D1342" i="32"/>
  <c r="C1342" i="32"/>
  <c r="D1338" i="32"/>
  <c r="C1338" i="32"/>
  <c r="D1337" i="32"/>
  <c r="C1337" i="32"/>
  <c r="D1336" i="32"/>
  <c r="C1336" i="32"/>
  <c r="D1335" i="32"/>
  <c r="C1335" i="32"/>
  <c r="D1334" i="32"/>
  <c r="C1334" i="32"/>
  <c r="D1333" i="32"/>
  <c r="C1333" i="32"/>
  <c r="D1311" i="32"/>
  <c r="C1311" i="32"/>
  <c r="D1319" i="32"/>
  <c r="C1319" i="32"/>
  <c r="H1306" i="32"/>
  <c r="D1305" i="32"/>
  <c r="C1305" i="32"/>
  <c r="D1304" i="32"/>
  <c r="C1304" i="32"/>
  <c r="D1303" i="32"/>
  <c r="C1303" i="32"/>
  <c r="D1302" i="32"/>
  <c r="C1302" i="32"/>
  <c r="D1288" i="32"/>
  <c r="C1288" i="32"/>
  <c r="D1280" i="32"/>
  <c r="C1280" i="32"/>
  <c r="D1276" i="32"/>
  <c r="C1276" i="32"/>
  <c r="D1275" i="32"/>
  <c r="C1275" i="32"/>
  <c r="D1274" i="32"/>
  <c r="C1274" i="32"/>
  <c r="D1273" i="32"/>
  <c r="C1273" i="32"/>
  <c r="D1272" i="32"/>
  <c r="C1272" i="32"/>
  <c r="D1271" i="32"/>
  <c r="C1271" i="32"/>
  <c r="D1257" i="32"/>
  <c r="C1257" i="32"/>
  <c r="D1249" i="32"/>
  <c r="C1249" i="32"/>
  <c r="D1245" i="32"/>
  <c r="C1245" i="32"/>
  <c r="D1244" i="32"/>
  <c r="C1244" i="32"/>
  <c r="D1243" i="32"/>
  <c r="C1243" i="32"/>
  <c r="D1242" i="32"/>
  <c r="C1242" i="32"/>
  <c r="D1241" i="32"/>
  <c r="C1241" i="32"/>
  <c r="D1240" i="32"/>
  <c r="C1240" i="32"/>
  <c r="D1226" i="32"/>
  <c r="C1226" i="32"/>
  <c r="D1218" i="32"/>
  <c r="C1218" i="32"/>
  <c r="D1214" i="32"/>
  <c r="C1214" i="32"/>
  <c r="D1213" i="32"/>
  <c r="C1213" i="32"/>
  <c r="D1212" i="32"/>
  <c r="C1212" i="32"/>
  <c r="D1211" i="32"/>
  <c r="C1211" i="32"/>
  <c r="D1210" i="32"/>
  <c r="C1210" i="32"/>
  <c r="D1209" i="32"/>
  <c r="C1209" i="32"/>
  <c r="D1195" i="32"/>
  <c r="C1195" i="32"/>
  <c r="D1194" i="32"/>
  <c r="C1194" i="32"/>
  <c r="D1182" i="32"/>
  <c r="C1182" i="32"/>
  <c r="D1181" i="32"/>
  <c r="C1181" i="32"/>
  <c r="D1180" i="32"/>
  <c r="C1180" i="32"/>
  <c r="D1179" i="32"/>
  <c r="C1179" i="32"/>
  <c r="D1165" i="32"/>
  <c r="C1165" i="32"/>
  <c r="D1157" i="32"/>
  <c r="C1157" i="32"/>
  <c r="D1153" i="32"/>
  <c r="C1153" i="32"/>
  <c r="D1152" i="32"/>
  <c r="C1152" i="32"/>
  <c r="D1151" i="32"/>
  <c r="C1151" i="32"/>
  <c r="D1150" i="32"/>
  <c r="C1150" i="32"/>
  <c r="D1149" i="32"/>
  <c r="C1149" i="32"/>
  <c r="D1135" i="32"/>
  <c r="C1135" i="32"/>
  <c r="D1127" i="32"/>
  <c r="C1127" i="32"/>
  <c r="D1123" i="32"/>
  <c r="C1123" i="32"/>
  <c r="D1122" i="32"/>
  <c r="C1122" i="32"/>
  <c r="D1121" i="32"/>
  <c r="C1121" i="32"/>
  <c r="D1120" i="32"/>
  <c r="C1120" i="32"/>
  <c r="D1119" i="32"/>
  <c r="C1119" i="32"/>
  <c r="D1105" i="32"/>
  <c r="C1105" i="32"/>
  <c r="D1097" i="32"/>
  <c r="C1097" i="32"/>
  <c r="D1093" i="32"/>
  <c r="C1093" i="32"/>
  <c r="D1092" i="32"/>
  <c r="C1092" i="32"/>
  <c r="D1091" i="32"/>
  <c r="C1091" i="32"/>
  <c r="D1090" i="32"/>
  <c r="C1090" i="32"/>
  <c r="D1089" i="32"/>
  <c r="C1089" i="32"/>
  <c r="D1075" i="32"/>
  <c r="C1075" i="32"/>
  <c r="D1063" i="32"/>
  <c r="C1063" i="32"/>
  <c r="D1062" i="32"/>
  <c r="C1062" i="32"/>
  <c r="D1061" i="32"/>
  <c r="C1061" i="32"/>
  <c r="D1060" i="32"/>
  <c r="C1060" i="32"/>
  <c r="D1059" i="32"/>
  <c r="C1059" i="32"/>
  <c r="D1045" i="32"/>
  <c r="C1045" i="32"/>
  <c r="D1044" i="32"/>
  <c r="C1044" i="32"/>
  <c r="D1032" i="32"/>
  <c r="C1032" i="32"/>
  <c r="D1018" i="32"/>
  <c r="C1018" i="32"/>
  <c r="D1017" i="32"/>
  <c r="C1017" i="32"/>
  <c r="D1005" i="32"/>
  <c r="C1005" i="32"/>
  <c r="D991" i="32"/>
  <c r="C991" i="32"/>
  <c r="D990" i="32"/>
  <c r="C990" i="32"/>
  <c r="D978" i="32"/>
  <c r="C978" i="32"/>
  <c r="D964" i="32"/>
  <c r="C964" i="32"/>
  <c r="D963" i="32"/>
  <c r="C963" i="32"/>
  <c r="D951" i="32"/>
  <c r="C951" i="32"/>
  <c r="D937" i="32"/>
  <c r="C937" i="32"/>
  <c r="D936" i="32"/>
  <c r="C936" i="32"/>
  <c r="D924" i="32"/>
  <c r="C924" i="32"/>
  <c r="D910" i="32"/>
  <c r="C910" i="32"/>
  <c r="D909" i="32"/>
  <c r="C909" i="32"/>
  <c r="D897" i="32"/>
  <c r="C897" i="32"/>
  <c r="D883" i="32"/>
  <c r="C883" i="32"/>
  <c r="D882" i="32"/>
  <c r="C882" i="32"/>
  <c r="D870" i="32"/>
  <c r="C870" i="32"/>
  <c r="D856" i="32"/>
  <c r="C856" i="32"/>
  <c r="D855" i="32"/>
  <c r="C855" i="32"/>
  <c r="D843" i="32"/>
  <c r="C843" i="32"/>
  <c r="D829" i="32"/>
  <c r="C829" i="32"/>
  <c r="D828" i="32"/>
  <c r="C828" i="32"/>
  <c r="D816" i="32"/>
  <c r="C816" i="32"/>
  <c r="D802" i="32"/>
  <c r="C802" i="32"/>
  <c r="D801" i="32"/>
  <c r="C801" i="32"/>
  <c r="D789" i="32"/>
  <c r="C789" i="32"/>
  <c r="D775" i="32"/>
  <c r="C775" i="32"/>
  <c r="D774" i="32"/>
  <c r="C774" i="32"/>
  <c r="D766" i="32"/>
  <c r="C766" i="32"/>
  <c r="D762" i="32"/>
  <c r="C762" i="32"/>
  <c r="D761" i="32"/>
  <c r="C761" i="32"/>
  <c r="D747" i="32"/>
  <c r="C747" i="32"/>
  <c r="D746" i="32"/>
  <c r="C746" i="32"/>
  <c r="D738" i="32"/>
  <c r="C738" i="32"/>
  <c r="D734" i="32"/>
  <c r="C734" i="32"/>
  <c r="D733" i="32"/>
  <c r="C733" i="32"/>
  <c r="D719" i="32"/>
  <c r="C719" i="32"/>
  <c r="D718" i="32"/>
  <c r="C718" i="32"/>
  <c r="D710" i="32"/>
  <c r="C710" i="32"/>
  <c r="D706" i="32"/>
  <c r="C706" i="32"/>
  <c r="D705" i="32"/>
  <c r="C705" i="32"/>
  <c r="D691" i="32"/>
  <c r="C691" i="32"/>
  <c r="D690" i="32"/>
  <c r="C690" i="32"/>
  <c r="D678" i="32"/>
  <c r="C678" i="32"/>
  <c r="D677" i="32"/>
  <c r="C677" i="32"/>
  <c r="D649" i="32"/>
  <c r="C649" i="32"/>
  <c r="D595" i="32"/>
  <c r="C595" i="32"/>
  <c r="D566" i="32"/>
  <c r="C566" i="32"/>
  <c r="D536" i="32"/>
  <c r="C536" i="32"/>
  <c r="D476" i="32"/>
  <c r="C476" i="32"/>
  <c r="D446" i="32"/>
  <c r="C446" i="32"/>
  <c r="D416" i="32"/>
  <c r="C416" i="32"/>
  <c r="D386" i="32"/>
  <c r="C386" i="32"/>
  <c r="D354" i="32"/>
  <c r="C354" i="32"/>
  <c r="D226" i="32"/>
  <c r="C226" i="32"/>
  <c r="D43" i="32"/>
  <c r="C43" i="32"/>
  <c r="G46" i="32"/>
  <c r="H46" i="32" s="1"/>
  <c r="G45" i="32"/>
  <c r="H45" i="32" s="1"/>
  <c r="G43" i="32"/>
  <c r="H43" i="32" s="1"/>
  <c r="G44" i="32" s="1"/>
  <c r="H44" i="32" s="1"/>
  <c r="C44" i="32"/>
  <c r="D44" i="32"/>
  <c r="C45" i="32"/>
  <c r="D45" i="32"/>
  <c r="C46" i="32"/>
  <c r="D46" i="32"/>
  <c r="C29" i="32"/>
  <c r="D29" i="32"/>
  <c r="D28" i="32"/>
  <c r="C28" i="32"/>
  <c r="D20" i="32"/>
  <c r="C20" i="32"/>
  <c r="C11" i="32"/>
  <c r="D11" i="32"/>
  <c r="C12" i="32"/>
  <c r="D12" i="32"/>
  <c r="C13" i="32"/>
  <c r="D13" i="32"/>
  <c r="C14" i="32"/>
  <c r="D14" i="32"/>
  <c r="C15" i="32"/>
  <c r="D15" i="32"/>
  <c r="C16" i="32"/>
  <c r="D16" i="32"/>
  <c r="G11" i="32"/>
  <c r="H11" i="32" s="1"/>
  <c r="G12" i="32"/>
  <c r="H12" i="32" s="1"/>
  <c r="G13" i="32"/>
  <c r="H13" i="32" s="1"/>
  <c r="G14" i="32"/>
  <c r="H14" i="32" s="1"/>
  <c r="G15" i="32"/>
  <c r="H15" i="32" s="1"/>
  <c r="G16" i="32"/>
  <c r="H16" i="32" s="1"/>
  <c r="G10" i="32"/>
  <c r="H10" i="32" s="1"/>
  <c r="D10" i="32"/>
  <c r="C10" i="32"/>
  <c r="C365" i="33"/>
  <c r="D365" i="33"/>
  <c r="C380" i="33"/>
  <c r="D380" i="33"/>
  <c r="C381" i="33"/>
  <c r="D381" i="33"/>
  <c r="C382" i="33"/>
  <c r="D382" i="33"/>
  <c r="C395" i="33"/>
  <c r="D395" i="33"/>
  <c r="C410" i="33"/>
  <c r="D410" i="33"/>
  <c r="C411" i="33"/>
  <c r="D411" i="33"/>
  <c r="C412" i="33"/>
  <c r="D412" i="33"/>
  <c r="C413" i="33"/>
  <c r="D413" i="33"/>
  <c r="C426" i="33"/>
  <c r="D426" i="33"/>
  <c r="C441" i="33"/>
  <c r="D441" i="33"/>
  <c r="C442" i="33"/>
  <c r="D442" i="33"/>
  <c r="C443" i="33"/>
  <c r="D443" i="33"/>
  <c r="C444" i="33"/>
  <c r="D444" i="33"/>
  <c r="C457" i="33"/>
  <c r="D457" i="33"/>
  <c r="C485" i="33"/>
  <c r="D485" i="33"/>
  <c r="C472" i="33"/>
  <c r="D472" i="33"/>
  <c r="C512" i="33"/>
  <c r="D512" i="33"/>
  <c r="G499" i="33"/>
  <c r="H499" i="33" s="1"/>
  <c r="H500" i="33" s="1"/>
  <c r="G472" i="33"/>
  <c r="H472" i="33" s="1"/>
  <c r="G471" i="33"/>
  <c r="H471" i="33" s="1"/>
  <c r="G441" i="33"/>
  <c r="H441" i="33" s="1"/>
  <c r="G442" i="33"/>
  <c r="H442" i="33" s="1"/>
  <c r="G443" i="33"/>
  <c r="H443" i="33" s="1"/>
  <c r="G440" i="33"/>
  <c r="H440" i="33" s="1"/>
  <c r="G410" i="33"/>
  <c r="H410" i="33" s="1"/>
  <c r="G411" i="33"/>
  <c r="H411" i="33" s="1"/>
  <c r="G412" i="33"/>
  <c r="H412" i="33" s="1"/>
  <c r="G409" i="33"/>
  <c r="H409" i="33" s="1"/>
  <c r="G382" i="33"/>
  <c r="H382" i="33" s="1"/>
  <c r="G381" i="33"/>
  <c r="H381" i="33" s="1"/>
  <c r="G379" i="33"/>
  <c r="H379" i="33" s="1"/>
  <c r="G380" i="33" s="1"/>
  <c r="H380" i="33" s="1"/>
  <c r="G352" i="33"/>
  <c r="H352" i="33" s="1"/>
  <c r="G351" i="33"/>
  <c r="H351" i="33" s="1"/>
  <c r="G349" i="33"/>
  <c r="H349" i="33" s="1"/>
  <c r="G350" i="33" s="1"/>
  <c r="H350" i="33" s="1"/>
  <c r="G322" i="33"/>
  <c r="H322" i="33" s="1"/>
  <c r="G321" i="33"/>
  <c r="H321" i="33" s="1"/>
  <c r="G319" i="33"/>
  <c r="H319" i="33" s="1"/>
  <c r="G292" i="33"/>
  <c r="H292" i="33" s="1"/>
  <c r="G291" i="33"/>
  <c r="H291" i="33" s="1"/>
  <c r="G289" i="33"/>
  <c r="H289" i="33" s="1"/>
  <c r="G290" i="33" s="1"/>
  <c r="H290" i="33" s="1"/>
  <c r="C290" i="33"/>
  <c r="D290" i="33"/>
  <c r="C291" i="33"/>
  <c r="D291" i="33"/>
  <c r="C292" i="33"/>
  <c r="D292" i="33"/>
  <c r="D511" i="33"/>
  <c r="C511" i="33"/>
  <c r="D503" i="33"/>
  <c r="C503" i="33"/>
  <c r="D499" i="33"/>
  <c r="C499" i="33"/>
  <c r="D484" i="33"/>
  <c r="C484" i="33"/>
  <c r="D476" i="33"/>
  <c r="C476" i="33"/>
  <c r="D471" i="33"/>
  <c r="C471" i="33"/>
  <c r="D456" i="33"/>
  <c r="C456" i="33"/>
  <c r="D448" i="33"/>
  <c r="C448" i="33"/>
  <c r="D440" i="33"/>
  <c r="C440" i="33"/>
  <c r="D425" i="33"/>
  <c r="C425" i="33"/>
  <c r="D417" i="33"/>
  <c r="C417" i="33"/>
  <c r="D409" i="33"/>
  <c r="C409" i="33"/>
  <c r="D394" i="33"/>
  <c r="C394" i="33"/>
  <c r="D386" i="33"/>
  <c r="C386" i="33"/>
  <c r="D356" i="33"/>
  <c r="C356" i="33"/>
  <c r="D364" i="33"/>
  <c r="C364" i="33"/>
  <c r="D379" i="33"/>
  <c r="C379" i="33"/>
  <c r="D349" i="33"/>
  <c r="C349" i="33"/>
  <c r="D334" i="33"/>
  <c r="C334" i="33"/>
  <c r="D326" i="33"/>
  <c r="C326" i="33"/>
  <c r="D319" i="33"/>
  <c r="C319" i="33"/>
  <c r="D296" i="33"/>
  <c r="C296" i="33"/>
  <c r="D304" i="33"/>
  <c r="C304" i="33"/>
  <c r="D289" i="33"/>
  <c r="C289" i="33"/>
  <c r="C275" i="33"/>
  <c r="D275" i="33"/>
  <c r="D274" i="33"/>
  <c r="C274" i="33"/>
  <c r="G260" i="33"/>
  <c r="H260" i="33" s="1"/>
  <c r="G261" i="33"/>
  <c r="H261" i="33" s="1"/>
  <c r="G259" i="33"/>
  <c r="H259" i="33" s="1"/>
  <c r="G257" i="33"/>
  <c r="H257" i="33" s="1"/>
  <c r="G258" i="33" s="1"/>
  <c r="H258" i="33" s="1"/>
  <c r="C258" i="33"/>
  <c r="D258" i="33"/>
  <c r="C259" i="33"/>
  <c r="D259" i="33"/>
  <c r="C260" i="33"/>
  <c r="D260" i="33"/>
  <c r="C261" i="33"/>
  <c r="D261" i="33"/>
  <c r="D257" i="33"/>
  <c r="C257" i="33"/>
  <c r="C234" i="33"/>
  <c r="D234" i="33"/>
  <c r="D233" i="33"/>
  <c r="C233" i="33"/>
  <c r="C243" i="33"/>
  <c r="D243" i="33"/>
  <c r="D242" i="33"/>
  <c r="C242" i="33"/>
  <c r="G228" i="33"/>
  <c r="H228" i="33" s="1"/>
  <c r="G229" i="33"/>
  <c r="H229" i="33" s="1"/>
  <c r="G227" i="33"/>
  <c r="H227" i="33" s="1"/>
  <c r="G225" i="33"/>
  <c r="H225" i="33" s="1"/>
  <c r="G226" i="33" s="1"/>
  <c r="H226" i="33" s="1"/>
  <c r="C226" i="33"/>
  <c r="D226" i="33"/>
  <c r="C227" i="33"/>
  <c r="D227" i="33"/>
  <c r="C228" i="33"/>
  <c r="D228" i="33"/>
  <c r="C229" i="33"/>
  <c r="D229" i="33"/>
  <c r="D225" i="33"/>
  <c r="C225" i="33"/>
  <c r="D211" i="33"/>
  <c r="C211" i="33"/>
  <c r="D210" i="33"/>
  <c r="C210" i="33"/>
  <c r="C202" i="33"/>
  <c r="D202" i="33"/>
  <c r="D201" i="33"/>
  <c r="C201" i="33"/>
  <c r="D196" i="33"/>
  <c r="C196" i="33"/>
  <c r="G196" i="33"/>
  <c r="H196" i="33" s="1"/>
  <c r="C182" i="33"/>
  <c r="D182" i="33"/>
  <c r="D181" i="33"/>
  <c r="C181" i="33"/>
  <c r="C173" i="33"/>
  <c r="D173" i="33"/>
  <c r="D172" i="33"/>
  <c r="C172" i="33"/>
  <c r="G167" i="33"/>
  <c r="H167" i="33" s="1"/>
  <c r="G168" i="33"/>
  <c r="H168" i="33" s="1"/>
  <c r="G166" i="33"/>
  <c r="H166" i="33" s="1"/>
  <c r="G164" i="33"/>
  <c r="H164" i="33" s="1"/>
  <c r="G165" i="33" s="1"/>
  <c r="H165" i="33" s="1"/>
  <c r="C165" i="33"/>
  <c r="D165" i="33"/>
  <c r="C166" i="33"/>
  <c r="D166" i="33"/>
  <c r="C167" i="33"/>
  <c r="D167" i="33"/>
  <c r="C168" i="33"/>
  <c r="D168" i="33"/>
  <c r="D164" i="33"/>
  <c r="C164" i="33"/>
  <c r="D118" i="33"/>
  <c r="C118" i="33"/>
  <c r="D117" i="33"/>
  <c r="C117" i="33"/>
  <c r="C109" i="33"/>
  <c r="D109" i="33"/>
  <c r="D108" i="33"/>
  <c r="C108" i="33"/>
  <c r="G103" i="33"/>
  <c r="H103" i="33" s="1"/>
  <c r="G104" i="33"/>
  <c r="H104" i="33" s="1"/>
  <c r="G102" i="33"/>
  <c r="H102" i="33" s="1"/>
  <c r="C101" i="33"/>
  <c r="D101" i="33"/>
  <c r="C102" i="33"/>
  <c r="D102" i="33"/>
  <c r="C103" i="33"/>
  <c r="D103" i="33"/>
  <c r="C104" i="33"/>
  <c r="D104" i="33"/>
  <c r="D100" i="33"/>
  <c r="C100" i="33"/>
  <c r="G100" i="33"/>
  <c r="H100" i="33" s="1"/>
  <c r="G101" i="33" s="1"/>
  <c r="H101" i="33" s="1"/>
  <c r="D86" i="33"/>
  <c r="D85" i="33"/>
  <c r="D77" i="33"/>
  <c r="D72" i="33"/>
  <c r="D73" i="33"/>
  <c r="D71" i="33"/>
  <c r="D70" i="33"/>
  <c r="D56" i="33"/>
  <c r="D55" i="33"/>
  <c r="D41" i="33"/>
  <c r="D42" i="33"/>
  <c r="D43" i="33"/>
  <c r="D40" i="33"/>
  <c r="C86" i="33"/>
  <c r="C85" i="33"/>
  <c r="C150" i="33"/>
  <c r="D150" i="33"/>
  <c r="D149" i="33"/>
  <c r="C149" i="33"/>
  <c r="C141" i="33"/>
  <c r="D141" i="33"/>
  <c r="D140" i="33"/>
  <c r="C140" i="33"/>
  <c r="G135" i="33"/>
  <c r="H135" i="33" s="1"/>
  <c r="G136" i="33"/>
  <c r="H136" i="33" s="1"/>
  <c r="G134" i="33"/>
  <c r="H134" i="33" s="1"/>
  <c r="G132" i="33"/>
  <c r="H132" i="33" s="1"/>
  <c r="C133" i="33"/>
  <c r="D133" i="33"/>
  <c r="C134" i="33"/>
  <c r="D134" i="33"/>
  <c r="C135" i="33"/>
  <c r="D135" i="33"/>
  <c r="C136" i="33"/>
  <c r="D136" i="33"/>
  <c r="D132" i="33"/>
  <c r="C132" i="33"/>
  <c r="C77" i="33"/>
  <c r="G77" i="33"/>
  <c r="H77" i="33" s="1"/>
  <c r="H78" i="33" s="1"/>
  <c r="G73" i="33"/>
  <c r="H73" i="33" s="1"/>
  <c r="G72" i="33"/>
  <c r="H72" i="33" s="1"/>
  <c r="G70" i="33"/>
  <c r="H70" i="33" s="1"/>
  <c r="G71" i="33" s="1"/>
  <c r="H71" i="33" s="1"/>
  <c r="C71" i="33"/>
  <c r="C72" i="33"/>
  <c r="C73" i="33"/>
  <c r="C70" i="33"/>
  <c r="C56" i="33"/>
  <c r="C55" i="33"/>
  <c r="C47" i="33"/>
  <c r="G43" i="33"/>
  <c r="H43" i="33" s="1"/>
  <c r="G42" i="33"/>
  <c r="H42" i="33" s="1"/>
  <c r="G40" i="33"/>
  <c r="H40" i="33" s="1"/>
  <c r="C41" i="33"/>
  <c r="C42" i="33"/>
  <c r="C43" i="33"/>
  <c r="C40" i="33"/>
  <c r="D26" i="33"/>
  <c r="D25" i="33"/>
  <c r="C26" i="33"/>
  <c r="C25" i="33"/>
  <c r="D17" i="33"/>
  <c r="C17" i="33"/>
  <c r="G13" i="33"/>
  <c r="H13" i="33" s="1"/>
  <c r="G12" i="33"/>
  <c r="H12" i="33" s="1"/>
  <c r="G10" i="33"/>
  <c r="H10" i="33" s="1"/>
  <c r="G11" i="33" s="1"/>
  <c r="H11" i="33" s="1"/>
  <c r="D11" i="33"/>
  <c r="D12" i="33"/>
  <c r="D13" i="33"/>
  <c r="D10" i="33"/>
  <c r="C12" i="33"/>
  <c r="C13" i="33"/>
  <c r="C11" i="33"/>
  <c r="C10" i="33"/>
  <c r="H507" i="33"/>
  <c r="H508" i="33" s="1"/>
  <c r="H480" i="33"/>
  <c r="H481" i="33" s="1"/>
  <c r="H452" i="33"/>
  <c r="H453" i="33"/>
  <c r="H421" i="33"/>
  <c r="H422" i="33" s="1"/>
  <c r="H1668" i="32"/>
  <c r="H1669" i="32" s="1"/>
  <c r="H1641" i="32"/>
  <c r="H1642" i="32" s="1"/>
  <c r="H1612" i="32"/>
  <c r="H1613" i="32"/>
  <c r="H1582" i="32"/>
  <c r="H1583" i="32" s="1"/>
  <c r="H1553" i="32"/>
  <c r="H1554" i="32" s="1"/>
  <c r="H1550" i="32"/>
  <c r="H1526" i="32"/>
  <c r="H1527" i="32" s="1"/>
  <c r="H1498" i="32"/>
  <c r="H1499" i="32" s="1"/>
  <c r="H1467" i="32"/>
  <c r="H1468" i="32" s="1"/>
  <c r="H1436" i="32"/>
  <c r="H1437" i="32"/>
  <c r="H1406" i="32"/>
  <c r="H1407" i="32" s="1"/>
  <c r="H1376" i="32"/>
  <c r="H1377" i="32" s="1"/>
  <c r="H1346" i="32"/>
  <c r="H1347" i="32" s="1"/>
  <c r="H1315" i="32"/>
  <c r="H1316" i="32" s="1"/>
  <c r="H1284" i="32"/>
  <c r="H1285" i="32" s="1"/>
  <c r="H1253" i="32"/>
  <c r="H1254" i="32" s="1"/>
  <c r="H1222" i="32"/>
  <c r="H1223" i="32" s="1"/>
  <c r="H1190" i="32"/>
  <c r="H1191" i="32" s="1"/>
  <c r="H1161" i="32"/>
  <c r="H1162" i="32" s="1"/>
  <c r="H1131" i="32"/>
  <c r="H1132" i="32" s="1"/>
  <c r="H1101" i="32"/>
  <c r="H1102" i="32" s="1"/>
  <c r="H1071" i="32"/>
  <c r="H1072" i="32" s="1"/>
  <c r="H1040" i="32"/>
  <c r="H1041" i="32" s="1"/>
  <c r="H1037" i="32"/>
  <c r="H1013" i="32"/>
  <c r="H1014" i="32" s="1"/>
  <c r="H1010" i="32"/>
  <c r="H986" i="32"/>
  <c r="H987" i="32" s="1"/>
  <c r="H983" i="32"/>
  <c r="H959" i="32"/>
  <c r="H960" i="32" s="1"/>
  <c r="H956" i="32"/>
  <c r="H932" i="32"/>
  <c r="H933" i="32" s="1"/>
  <c r="H929" i="32"/>
  <c r="H905" i="32"/>
  <c r="H906" i="32" s="1"/>
  <c r="H902" i="32"/>
  <c r="H878" i="32"/>
  <c r="H879" i="32" s="1"/>
  <c r="H875" i="32"/>
  <c r="H851" i="32"/>
  <c r="H852" i="32" s="1"/>
  <c r="H848" i="32"/>
  <c r="H824" i="32"/>
  <c r="H825" i="32" s="1"/>
  <c r="H821" i="32"/>
  <c r="H797" i="32"/>
  <c r="H798" i="32" s="1"/>
  <c r="H794" i="32"/>
  <c r="H770" i="32"/>
  <c r="H771" i="32" s="1"/>
  <c r="H742" i="32"/>
  <c r="H743" i="32" s="1"/>
  <c r="H714" i="32"/>
  <c r="H715" i="32" s="1"/>
  <c r="H686" i="32"/>
  <c r="H687" i="32" s="1"/>
  <c r="H658" i="32"/>
  <c r="H659" i="32" s="1"/>
  <c r="H630" i="32"/>
  <c r="H631" i="32" s="1"/>
  <c r="H603" i="32"/>
  <c r="H604" i="32" s="1"/>
  <c r="H600" i="32"/>
  <c r="H577" i="32"/>
  <c r="H578" i="32" s="1"/>
  <c r="H548" i="32"/>
  <c r="H549" i="32" s="1"/>
  <c r="H488" i="32"/>
  <c r="H489" i="32" s="1"/>
  <c r="H458" i="32"/>
  <c r="H459" i="32" s="1"/>
  <c r="H428" i="32"/>
  <c r="H429" i="32" s="1"/>
  <c r="H398" i="32"/>
  <c r="H399" i="32" s="1"/>
  <c r="H367" i="32"/>
  <c r="H368" i="32" s="1"/>
  <c r="H335" i="32"/>
  <c r="H336" i="32" s="1"/>
  <c r="H303" i="32"/>
  <c r="H304" i="32"/>
  <c r="H271" i="32"/>
  <c r="H272" i="32" s="1"/>
  <c r="H239" i="32"/>
  <c r="H240" i="32" s="1"/>
  <c r="H207" i="32"/>
  <c r="H208" i="32"/>
  <c r="H175" i="32"/>
  <c r="H176" i="32" s="1"/>
  <c r="H163" i="32"/>
  <c r="H143" i="32"/>
  <c r="H144" i="32" s="1"/>
  <c r="H112" i="32"/>
  <c r="H113" i="32" s="1"/>
  <c r="H83" i="32"/>
  <c r="H84" i="32" s="1"/>
  <c r="H54" i="32"/>
  <c r="H55" i="32" s="1"/>
  <c r="H24" i="32"/>
  <c r="H25" i="32" s="1"/>
  <c r="H323" i="31"/>
  <c r="H324" i="31" s="1"/>
  <c r="H297" i="31"/>
  <c r="H298" i="31" s="1"/>
  <c r="H271" i="31"/>
  <c r="H272" i="31" s="1"/>
  <c r="H245" i="31"/>
  <c r="H246" i="31" s="1"/>
  <c r="H218" i="31"/>
  <c r="H219" i="31" s="1"/>
  <c r="H192" i="31"/>
  <c r="H193" i="31" s="1"/>
  <c r="H164" i="31"/>
  <c r="H165" i="31" s="1"/>
  <c r="H136" i="31"/>
  <c r="H137" i="31" s="1"/>
  <c r="H108" i="31"/>
  <c r="H109" i="31" s="1"/>
  <c r="H79" i="31"/>
  <c r="H80" i="31" s="1"/>
  <c r="H51" i="31"/>
  <c r="H52" i="31" s="1"/>
  <c r="H23" i="31"/>
  <c r="H24" i="31" s="1"/>
  <c r="H22" i="35"/>
  <c r="H23" i="35" s="1"/>
  <c r="H53" i="35"/>
  <c r="H54" i="35" s="1"/>
  <c r="H84" i="35"/>
  <c r="H85" i="35" s="1"/>
  <c r="H115" i="35"/>
  <c r="H116" i="35" s="1"/>
  <c r="H146" i="35"/>
  <c r="H147" i="35" s="1"/>
  <c r="H177" i="35"/>
  <c r="H178" i="35" s="1"/>
  <c r="H207" i="35"/>
  <c r="H208" i="35" s="1"/>
  <c r="H238" i="35"/>
  <c r="H239" i="35" s="1"/>
  <c r="H275" i="35"/>
  <c r="H276" i="35" s="1"/>
  <c r="H311" i="35"/>
  <c r="H312" i="35" s="1"/>
  <c r="H347" i="35"/>
  <c r="H348" i="35" s="1"/>
  <c r="H384" i="35"/>
  <c r="H385" i="35" s="1"/>
  <c r="H414" i="35"/>
  <c r="H415" i="35" s="1"/>
  <c r="H444" i="35"/>
  <c r="H445" i="35" s="1"/>
  <c r="H475" i="35"/>
  <c r="H476" i="35" s="1"/>
  <c r="H504" i="35"/>
  <c r="H505" i="35" s="1"/>
  <c r="H533" i="35"/>
  <c r="H534" i="35" s="1"/>
  <c r="H562" i="35"/>
  <c r="H563" i="35" s="1"/>
  <c r="H592" i="35"/>
  <c r="H593" i="35" s="1"/>
  <c r="H21" i="34"/>
  <c r="H22" i="34" s="1"/>
  <c r="H47" i="34"/>
  <c r="H56" i="34"/>
  <c r="H57" i="34" s="1"/>
  <c r="H82" i="34"/>
  <c r="H91" i="34"/>
  <c r="H92" i="34" s="1"/>
  <c r="H117" i="34"/>
  <c r="H126" i="34"/>
  <c r="H127" i="34" s="1"/>
  <c r="H152" i="34"/>
  <c r="H161" i="34"/>
  <c r="H162" i="34" s="1"/>
  <c r="H187" i="34"/>
  <c r="H189" i="34" s="1"/>
  <c r="H188" i="34"/>
  <c r="H192" i="34"/>
  <c r="H193" i="34" s="1"/>
  <c r="H218" i="34"/>
  <c r="H219" i="34"/>
  <c r="H223" i="34"/>
  <c r="H224" i="34" s="1"/>
  <c r="H254" i="34"/>
  <c r="H255" i="34" s="1"/>
  <c r="H285" i="34"/>
  <c r="H286" i="34" s="1"/>
  <c r="H322" i="34"/>
  <c r="H323" i="34" s="1"/>
  <c r="H355" i="34"/>
  <c r="H356" i="34" s="1"/>
  <c r="H388" i="34"/>
  <c r="H389" i="34" s="1"/>
  <c r="H426" i="34"/>
  <c r="H427" i="34" s="1"/>
  <c r="H451" i="34"/>
  <c r="H452" i="34"/>
  <c r="H463" i="34"/>
  <c r="H464" i="34" s="1"/>
  <c r="H488" i="34"/>
  <c r="H489" i="34"/>
  <c r="H500" i="34"/>
  <c r="H501" i="34" s="1"/>
  <c r="H525" i="34"/>
  <c r="H526" i="34"/>
  <c r="H537" i="34"/>
  <c r="H538" i="34" s="1"/>
  <c r="H577" i="34"/>
  <c r="H578" i="34" s="1"/>
  <c r="H617" i="34"/>
  <c r="H618" i="34" s="1"/>
  <c r="H21" i="33"/>
  <c r="H22" i="33" s="1"/>
  <c r="H51" i="33"/>
  <c r="H52" i="33" s="1"/>
  <c r="H81" i="33"/>
  <c r="H82" i="33" s="1"/>
  <c r="H113" i="33"/>
  <c r="H114" i="33" s="1"/>
  <c r="H145" i="33"/>
  <c r="H146" i="33" s="1"/>
  <c r="H177" i="33"/>
  <c r="H178" i="33" s="1"/>
  <c r="H197" i="33"/>
  <c r="H206" i="33"/>
  <c r="H207" i="33" s="1"/>
  <c r="H238" i="33"/>
  <c r="H239" i="33" s="1"/>
  <c r="H270" i="33"/>
  <c r="H271" i="33" s="1"/>
  <c r="H300" i="33"/>
  <c r="H301" i="33" s="1"/>
  <c r="H330" i="33"/>
  <c r="H331" i="33" s="1"/>
  <c r="H360" i="33"/>
  <c r="H361" i="33" s="1"/>
  <c r="H390" i="33"/>
  <c r="H391" i="33" s="1"/>
  <c r="H26" i="30"/>
  <c r="H27" i="30" s="1"/>
  <c r="H57" i="30"/>
  <c r="H58" i="30" s="1"/>
  <c r="H19" i="29"/>
  <c r="H20" i="29" s="1"/>
  <c r="H48" i="29"/>
  <c r="H49" i="29" s="1"/>
  <c r="H76" i="29"/>
  <c r="H77" i="29" s="1"/>
  <c r="H105" i="29"/>
  <c r="H106" i="29" s="1"/>
  <c r="H133" i="29"/>
  <c r="H134" i="29" s="1"/>
  <c r="H161" i="29"/>
  <c r="H162" i="29" s="1"/>
  <c r="H190" i="29"/>
  <c r="H191" i="29" s="1"/>
  <c r="H218" i="29"/>
  <c r="H219" i="29" s="1"/>
  <c r="H246" i="29"/>
  <c r="H247" i="29"/>
  <c r="H275" i="29"/>
  <c r="H276" i="29" s="1"/>
  <c r="H303" i="29"/>
  <c r="H304" i="29" s="1"/>
  <c r="H332" i="29"/>
  <c r="H360" i="29"/>
  <c r="H388" i="29"/>
  <c r="H417" i="29"/>
  <c r="H444" i="29"/>
  <c r="H23" i="27"/>
  <c r="H24" i="27" s="1"/>
  <c r="H54" i="27"/>
  <c r="H55" i="27" s="1"/>
  <c r="H75" i="27"/>
  <c r="H87" i="27"/>
  <c r="H88" i="27" s="1"/>
  <c r="H21" i="26"/>
  <c r="H22" i="26" s="1"/>
  <c r="H51" i="26"/>
  <c r="H52" i="26" s="1"/>
  <c r="H81" i="26"/>
  <c r="H82" i="26" s="1"/>
  <c r="H114" i="26"/>
  <c r="H115" i="26" s="1"/>
  <c r="H145" i="26"/>
  <c r="H146" i="26" s="1"/>
  <c r="H176" i="26"/>
  <c r="H177" i="26" s="1"/>
  <c r="H207" i="26"/>
  <c r="H208" i="26" s="1"/>
  <c r="H238" i="26"/>
  <c r="H239" i="26" s="1"/>
  <c r="H10" i="25"/>
  <c r="H18" i="25"/>
  <c r="H19" i="25"/>
  <c r="H38" i="25"/>
  <c r="H46" i="25"/>
  <c r="H47" i="25" s="1"/>
  <c r="H76" i="25"/>
  <c r="H77" i="25" s="1"/>
  <c r="H97" i="25"/>
  <c r="H106" i="25"/>
  <c r="H107" i="25" s="1"/>
  <c r="H126" i="25"/>
  <c r="H134" i="25"/>
  <c r="H135" i="25"/>
  <c r="H154" i="25"/>
  <c r="H162" i="25"/>
  <c r="H163" i="25" s="1"/>
  <c r="H182" i="25"/>
  <c r="H254" i="25"/>
  <c r="H273" i="25"/>
  <c r="H283" i="25"/>
  <c r="H345" i="25"/>
  <c r="H375" i="25"/>
  <c r="H405" i="25"/>
  <c r="H433" i="25"/>
  <c r="H461" i="25"/>
  <c r="H489" i="25"/>
  <c r="H10" i="24"/>
  <c r="H14" i="24"/>
  <c r="H18" i="24"/>
  <c r="H19" i="24"/>
  <c r="H37" i="24"/>
  <c r="H46" i="24"/>
  <c r="H47" i="24" s="1"/>
  <c r="H65" i="24"/>
  <c r="H73" i="24"/>
  <c r="H74" i="24" s="1"/>
  <c r="H93" i="24"/>
  <c r="H101" i="24"/>
  <c r="H102" i="24" s="1"/>
  <c r="H121" i="24"/>
  <c r="H129" i="24"/>
  <c r="H130" i="24" s="1"/>
  <c r="H149" i="24"/>
  <c r="H157" i="24"/>
  <c r="H158" i="24" s="1"/>
  <c r="H176" i="24"/>
  <c r="H184" i="24"/>
  <c r="H185" i="24" s="1"/>
  <c r="H203" i="24"/>
  <c r="H211" i="24"/>
  <c r="H212" i="24" s="1"/>
  <c r="H230" i="24"/>
  <c r="H239" i="24"/>
  <c r="H240" i="24" s="1"/>
  <c r="H258" i="24"/>
  <c r="H266" i="24"/>
  <c r="H267" i="24" s="1"/>
  <c r="H286" i="24"/>
  <c r="H294" i="24"/>
  <c r="H295" i="24" s="1"/>
  <c r="H313" i="24"/>
  <c r="H322" i="24"/>
  <c r="H323" i="24" s="1"/>
  <c r="H342" i="24"/>
  <c r="H351" i="24"/>
  <c r="H352" i="24" s="1"/>
  <c r="H371" i="24"/>
  <c r="H380" i="24"/>
  <c r="H381" i="24" s="1"/>
  <c r="H400" i="24"/>
  <c r="H409" i="24"/>
  <c r="H410" i="24" s="1"/>
  <c r="H429" i="24"/>
  <c r="H438" i="24"/>
  <c r="H439" i="24" s="1"/>
  <c r="H457" i="24"/>
  <c r="H465" i="24"/>
  <c r="H466" i="24" s="1"/>
  <c r="H484" i="24"/>
  <c r="H492" i="24"/>
  <c r="H493" i="24" s="1"/>
  <c r="H511" i="24"/>
  <c r="H518" i="24"/>
  <c r="H519" i="24" s="1"/>
  <c r="H538" i="24"/>
  <c r="H547" i="24"/>
  <c r="H548" i="24" s="1"/>
  <c r="H566" i="24"/>
  <c r="H574" i="24"/>
  <c r="H575" i="24" s="1"/>
  <c r="H593" i="24"/>
  <c r="H602" i="24"/>
  <c r="H603" i="24" s="1"/>
  <c r="H622" i="24"/>
  <c r="H631" i="24"/>
  <c r="H632" i="24" s="1"/>
  <c r="H651" i="24"/>
  <c r="H660" i="24"/>
  <c r="H661" i="24" s="1"/>
  <c r="H680" i="24"/>
  <c r="H687" i="24"/>
  <c r="H688" i="24" s="1"/>
  <c r="H707" i="24"/>
  <c r="H715" i="24"/>
  <c r="H716" i="24"/>
  <c r="H734" i="24"/>
  <c r="H742" i="24"/>
  <c r="H743" i="24" s="1"/>
  <c r="H761" i="24"/>
  <c r="H769" i="24"/>
  <c r="H770" i="24" s="1"/>
  <c r="H788" i="24"/>
  <c r="H796" i="24"/>
  <c r="H797" i="24" s="1"/>
  <c r="H815" i="24"/>
  <c r="H823" i="24"/>
  <c r="H824" i="24" s="1"/>
  <c r="H842" i="24"/>
  <c r="H851" i="24"/>
  <c r="H852" i="24" s="1"/>
  <c r="H870" i="24"/>
  <c r="H879" i="24"/>
  <c r="H880" i="24" s="1"/>
  <c r="H898" i="24"/>
  <c r="H907" i="24"/>
  <c r="H908" i="24"/>
  <c r="H937" i="24"/>
  <c r="H938" i="24" s="1"/>
  <c r="H20" i="23"/>
  <c r="H21" i="23" s="1"/>
  <c r="H39" i="23"/>
  <c r="H50" i="23"/>
  <c r="H51" i="23" s="1"/>
  <c r="H74" i="23"/>
  <c r="H80" i="23"/>
  <c r="H84" i="23"/>
  <c r="H85" i="23" s="1"/>
  <c r="H104" i="23"/>
  <c r="H116" i="23"/>
  <c r="H117" i="23" s="1"/>
  <c r="H137" i="23"/>
  <c r="H144" i="23"/>
  <c r="H145" i="23" s="1"/>
  <c r="H165" i="23"/>
  <c r="H172" i="23"/>
  <c r="H173" i="23" s="1"/>
  <c r="H192" i="23"/>
  <c r="H199" i="23"/>
  <c r="H200" i="23" s="1"/>
  <c r="H204" i="23"/>
  <c r="H219" i="23"/>
  <c r="H226" i="23"/>
  <c r="H227" i="23" s="1"/>
  <c r="H247" i="23"/>
  <c r="H250" i="23"/>
  <c r="H251" i="23" s="1"/>
  <c r="H254" i="23"/>
  <c r="H255" i="23"/>
  <c r="H273" i="23"/>
  <c r="H280" i="23"/>
  <c r="H281" i="23" s="1"/>
  <c r="H307" i="23"/>
  <c r="H311" i="23"/>
  <c r="H312" i="23"/>
  <c r="H313" i="23"/>
  <c r="H331" i="23"/>
  <c r="H338" i="23"/>
  <c r="H341" i="23"/>
  <c r="H342" i="23" s="1"/>
  <c r="H346" i="23"/>
  <c r="H360" i="23"/>
  <c r="H373" i="23"/>
  <c r="H387" i="23"/>
  <c r="H395" i="23"/>
  <c r="H396" i="23" s="1"/>
  <c r="H418" i="23"/>
  <c r="H422" i="23"/>
  <c r="H423" i="23" s="1"/>
  <c r="H448" i="23"/>
  <c r="H449" i="23" s="1"/>
  <c r="H474" i="23"/>
  <c r="H475" i="23" s="1"/>
  <c r="H493" i="23"/>
  <c r="H501" i="23"/>
  <c r="H502" i="23" s="1"/>
  <c r="H528" i="23"/>
  <c r="H529" i="23" s="1"/>
  <c r="H547" i="23"/>
  <c r="H556" i="23"/>
  <c r="H557" i="23" s="1"/>
  <c r="H576" i="23"/>
  <c r="H586" i="23"/>
  <c r="H587" i="23" s="1"/>
  <c r="H607" i="23"/>
  <c r="H621" i="23"/>
  <c r="H626" i="23"/>
  <c r="H627" i="23" s="1"/>
  <c r="H665" i="23"/>
  <c r="H666" i="23" s="1"/>
  <c r="H684" i="23"/>
  <c r="H685" i="23"/>
  <c r="H694" i="23"/>
  <c r="H695" i="23" s="1"/>
  <c r="D685" i="13"/>
  <c r="D688" i="13"/>
  <c r="C688" i="13"/>
  <c r="H685" i="13"/>
  <c r="B684" i="13"/>
  <c r="H678" i="13"/>
  <c r="D674" i="13" s="1"/>
  <c r="H674" i="13"/>
  <c r="B673" i="13"/>
  <c r="D666" i="13"/>
  <c r="C666" i="13"/>
  <c r="H663" i="13"/>
  <c r="B662" i="13"/>
  <c r="D652" i="13"/>
  <c r="D655" i="13"/>
  <c r="C655" i="13"/>
  <c r="H652" i="13"/>
  <c r="B651" i="13"/>
  <c r="D644" i="13"/>
  <c r="C644" i="13"/>
  <c r="H641" i="13"/>
  <c r="B640" i="13"/>
  <c r="D633" i="13"/>
  <c r="C633" i="13"/>
  <c r="H630" i="13"/>
  <c r="B629" i="13"/>
  <c r="D630" i="13"/>
  <c r="D641" i="13"/>
  <c r="C607" i="13"/>
  <c r="D607" i="13"/>
  <c r="D620" i="13"/>
  <c r="C620" i="13"/>
  <c r="D619" i="13"/>
  <c r="C619" i="13"/>
  <c r="H615" i="13"/>
  <c r="H616" i="13" s="1"/>
  <c r="D611" i="13"/>
  <c r="C611" i="13"/>
  <c r="D606" i="13"/>
  <c r="C606" i="13"/>
  <c r="H602" i="13"/>
  <c r="B601" i="13"/>
  <c r="D592" i="13"/>
  <c r="C592" i="13"/>
  <c r="D591" i="13"/>
  <c r="C591" i="13"/>
  <c r="H587" i="13"/>
  <c r="H588" i="13" s="1"/>
  <c r="D583" i="13"/>
  <c r="C583" i="13"/>
  <c r="D579" i="13"/>
  <c r="C579" i="13"/>
  <c r="D578" i="13"/>
  <c r="C578" i="13"/>
  <c r="H574" i="13"/>
  <c r="B573" i="13"/>
  <c r="C555" i="13"/>
  <c r="D555" i="13"/>
  <c r="D564" i="13"/>
  <c r="C564" i="13"/>
  <c r="D563" i="13"/>
  <c r="C563" i="13"/>
  <c r="H559" i="13"/>
  <c r="H560" i="13" s="1"/>
  <c r="D551" i="13"/>
  <c r="C551" i="13"/>
  <c r="D550" i="13"/>
  <c r="C550" i="13"/>
  <c r="H546" i="13"/>
  <c r="B545" i="13"/>
  <c r="B488" i="13"/>
  <c r="H531" i="13"/>
  <c r="H532" i="13" s="1"/>
  <c r="D527" i="13"/>
  <c r="C527" i="13"/>
  <c r="D523" i="13"/>
  <c r="C523" i="13"/>
  <c r="D522" i="13"/>
  <c r="C522" i="13"/>
  <c r="H518" i="13"/>
  <c r="B517" i="13"/>
  <c r="D508" i="13"/>
  <c r="C508" i="13"/>
  <c r="D507" i="13"/>
  <c r="C507" i="13"/>
  <c r="H503" i="13"/>
  <c r="H504" i="13" s="1"/>
  <c r="D499" i="13"/>
  <c r="C499" i="13"/>
  <c r="D495" i="13"/>
  <c r="C495" i="13"/>
  <c r="D494" i="13"/>
  <c r="C494" i="13"/>
  <c r="D493" i="13"/>
  <c r="C493" i="13"/>
  <c r="H489" i="13"/>
  <c r="D479" i="13"/>
  <c r="C479" i="13"/>
  <c r="D478" i="13"/>
  <c r="C478" i="13"/>
  <c r="H474" i="13"/>
  <c r="H475" i="13" s="1"/>
  <c r="D470" i="13"/>
  <c r="C470" i="13"/>
  <c r="G466" i="13"/>
  <c r="H466" i="13" s="1"/>
  <c r="D466" i="13"/>
  <c r="C466" i="13"/>
  <c r="D465" i="13"/>
  <c r="C465" i="13"/>
  <c r="D464" i="13"/>
  <c r="C464" i="13"/>
  <c r="H460" i="13"/>
  <c r="B459" i="13"/>
  <c r="D450" i="13"/>
  <c r="C450" i="13"/>
  <c r="D449" i="13"/>
  <c r="C449" i="13"/>
  <c r="H445" i="13"/>
  <c r="H446" i="13" s="1"/>
  <c r="D441" i="13"/>
  <c r="C441" i="13"/>
  <c r="G437" i="13"/>
  <c r="H437" i="13" s="1"/>
  <c r="D437" i="13"/>
  <c r="C437" i="13"/>
  <c r="D436" i="13"/>
  <c r="C436" i="13"/>
  <c r="D435" i="13"/>
  <c r="C435" i="13"/>
  <c r="H431" i="13"/>
  <c r="B430" i="13"/>
  <c r="D421" i="13"/>
  <c r="C421" i="13"/>
  <c r="D420" i="13"/>
  <c r="C420" i="13"/>
  <c r="G408" i="13"/>
  <c r="H408" i="13" s="1"/>
  <c r="C31" i="20"/>
  <c r="C44" i="20" s="1"/>
  <c r="D392" i="13"/>
  <c r="C392" i="13"/>
  <c r="D391" i="13"/>
  <c r="C391" i="13"/>
  <c r="D364" i="13"/>
  <c r="C364" i="13"/>
  <c r="D363" i="13"/>
  <c r="C363" i="13"/>
  <c r="D336" i="13"/>
  <c r="C336" i="13"/>
  <c r="D335" i="13"/>
  <c r="C335" i="13"/>
  <c r="D200" i="13"/>
  <c r="C200" i="13"/>
  <c r="D199" i="13"/>
  <c r="C199" i="13"/>
  <c r="C165" i="13"/>
  <c r="D165" i="13"/>
  <c r="C166" i="13"/>
  <c r="D166" i="13"/>
  <c r="C131" i="13"/>
  <c r="D131" i="13"/>
  <c r="C132" i="13"/>
  <c r="D132" i="13"/>
  <c r="C97" i="13"/>
  <c r="D97" i="13"/>
  <c r="C98" i="13"/>
  <c r="D98" i="13"/>
  <c r="C63" i="13"/>
  <c r="D63" i="13"/>
  <c r="C64" i="13"/>
  <c r="D64" i="13"/>
  <c r="C29" i="13"/>
  <c r="D29" i="13"/>
  <c r="C30" i="13"/>
  <c r="D30" i="13"/>
  <c r="F22" i="3"/>
  <c r="E28" i="20"/>
  <c r="C25" i="20"/>
  <c r="H537" i="13"/>
  <c r="G527" i="13" s="1"/>
  <c r="H527" i="13" s="1"/>
  <c r="H528" i="13" s="1"/>
  <c r="C407" i="13"/>
  <c r="D407" i="13"/>
  <c r="C408" i="13"/>
  <c r="D408" i="13"/>
  <c r="H416" i="13"/>
  <c r="H417" i="13" s="1"/>
  <c r="D412" i="13"/>
  <c r="C412" i="13"/>
  <c r="D406" i="13"/>
  <c r="C406" i="13"/>
  <c r="H402" i="13"/>
  <c r="B401" i="13"/>
  <c r="H387" i="13"/>
  <c r="H388" i="13" s="1"/>
  <c r="D383" i="13"/>
  <c r="C383" i="13"/>
  <c r="D379" i="13"/>
  <c r="C379" i="13"/>
  <c r="D378" i="13"/>
  <c r="C378" i="13"/>
  <c r="H374" i="13"/>
  <c r="B373" i="13"/>
  <c r="C296" i="13"/>
  <c r="D296" i="13"/>
  <c r="D295" i="13"/>
  <c r="C295" i="13"/>
  <c r="B290" i="13"/>
  <c r="H359" i="13"/>
  <c r="H360" i="13" s="1"/>
  <c r="D355" i="13"/>
  <c r="C355" i="13"/>
  <c r="D351" i="13"/>
  <c r="C351" i="13"/>
  <c r="D350" i="13"/>
  <c r="C350" i="13"/>
  <c r="H346" i="13"/>
  <c r="B345" i="13"/>
  <c r="D323" i="13"/>
  <c r="C323" i="13"/>
  <c r="D322" i="13"/>
  <c r="C322" i="13"/>
  <c r="H318" i="13"/>
  <c r="B317" i="13"/>
  <c r="H309" i="13"/>
  <c r="H291" i="13"/>
  <c r="H282" i="13"/>
  <c r="D269" i="13"/>
  <c r="C269" i="13"/>
  <c r="D268" i="13"/>
  <c r="C268" i="13"/>
  <c r="H264" i="13"/>
  <c r="B263" i="13"/>
  <c r="H255" i="13"/>
  <c r="D242" i="13"/>
  <c r="C242" i="13"/>
  <c r="D241" i="13"/>
  <c r="C241" i="13"/>
  <c r="H237" i="13"/>
  <c r="B236" i="13"/>
  <c r="H193" i="13"/>
  <c r="H159" i="13"/>
  <c r="H125" i="13"/>
  <c r="H91" i="13"/>
  <c r="H23" i="13"/>
  <c r="H57" i="13"/>
  <c r="H228" i="13"/>
  <c r="D215" i="13"/>
  <c r="C215" i="13"/>
  <c r="D214" i="13"/>
  <c r="C214" i="13"/>
  <c r="H210" i="13"/>
  <c r="B209" i="13"/>
  <c r="H195" i="13"/>
  <c r="H194" i="13"/>
  <c r="G189" i="13"/>
  <c r="H189" i="13" s="1"/>
  <c r="D189" i="13"/>
  <c r="C189" i="13"/>
  <c r="G188" i="13"/>
  <c r="H188" i="13" s="1"/>
  <c r="D188" i="13"/>
  <c r="C188" i="13"/>
  <c r="D187" i="13"/>
  <c r="C187" i="13"/>
  <c r="D183" i="13"/>
  <c r="C183" i="13"/>
  <c r="D182" i="13"/>
  <c r="C182" i="13"/>
  <c r="D181" i="13"/>
  <c r="C181" i="13"/>
  <c r="D180" i="13"/>
  <c r="C180" i="13"/>
  <c r="H176" i="13"/>
  <c r="B175" i="13"/>
  <c r="H161" i="13"/>
  <c r="H160" i="13"/>
  <c r="G155" i="13"/>
  <c r="H155" i="13" s="1"/>
  <c r="D155" i="13"/>
  <c r="C155" i="13"/>
  <c r="G154" i="13"/>
  <c r="H154" i="13" s="1"/>
  <c r="D154" i="13"/>
  <c r="C154" i="13"/>
  <c r="D153" i="13"/>
  <c r="C153" i="13"/>
  <c r="D149" i="13"/>
  <c r="C149" i="13"/>
  <c r="D148" i="13"/>
  <c r="C148" i="13"/>
  <c r="D147" i="13"/>
  <c r="C147" i="13"/>
  <c r="D146" i="13"/>
  <c r="C146" i="13"/>
  <c r="H142" i="13"/>
  <c r="B141" i="13"/>
  <c r="H127" i="13"/>
  <c r="H126" i="13"/>
  <c r="G121" i="13"/>
  <c r="H121" i="13" s="1"/>
  <c r="D121" i="13"/>
  <c r="C121" i="13"/>
  <c r="G120" i="13"/>
  <c r="H120" i="13" s="1"/>
  <c r="D120" i="13"/>
  <c r="C120" i="13"/>
  <c r="D119" i="13"/>
  <c r="C119" i="13"/>
  <c r="D115" i="13"/>
  <c r="C115" i="13"/>
  <c r="D114" i="13"/>
  <c r="C114" i="13"/>
  <c r="D113" i="13"/>
  <c r="C113" i="13"/>
  <c r="D112" i="13"/>
  <c r="C112" i="13"/>
  <c r="H108" i="13"/>
  <c r="B107" i="13"/>
  <c r="H93" i="13"/>
  <c r="H92" i="13"/>
  <c r="G87" i="13"/>
  <c r="H87" i="13" s="1"/>
  <c r="D87" i="13"/>
  <c r="C87" i="13"/>
  <c r="G86" i="13"/>
  <c r="H86" i="13" s="1"/>
  <c r="D86" i="13"/>
  <c r="C86" i="13"/>
  <c r="D85" i="13"/>
  <c r="C85" i="13"/>
  <c r="D81" i="13"/>
  <c r="C81" i="13"/>
  <c r="D80" i="13"/>
  <c r="C80" i="13"/>
  <c r="D79" i="13"/>
  <c r="C79" i="13"/>
  <c r="D78" i="13"/>
  <c r="C78" i="13"/>
  <c r="H74" i="13"/>
  <c r="B73" i="13"/>
  <c r="H59" i="13"/>
  <c r="H58" i="13"/>
  <c r="H60" i="13" s="1"/>
  <c r="D53" i="13"/>
  <c r="C53" i="13"/>
  <c r="D52" i="13"/>
  <c r="C52" i="13"/>
  <c r="D51" i="13"/>
  <c r="C51" i="13"/>
  <c r="D47" i="13"/>
  <c r="C47" i="13"/>
  <c r="D46" i="13"/>
  <c r="C46" i="13"/>
  <c r="D45" i="13"/>
  <c r="C45" i="13"/>
  <c r="D44" i="13"/>
  <c r="C44" i="13"/>
  <c r="H40" i="13"/>
  <c r="B39" i="13"/>
  <c r="C18" i="13"/>
  <c r="D18" i="13"/>
  <c r="G18" i="13"/>
  <c r="H18" i="13" s="1"/>
  <c r="C11" i="13"/>
  <c r="D11" i="13"/>
  <c r="C12" i="13"/>
  <c r="D12" i="13"/>
  <c r="C13" i="13"/>
  <c r="D13" i="13"/>
  <c r="H25" i="13"/>
  <c r="H24" i="13"/>
  <c r="M23" i="13"/>
  <c r="G19" i="13"/>
  <c r="H19" i="13" s="1"/>
  <c r="D19" i="13"/>
  <c r="C19" i="13"/>
  <c r="D17" i="13"/>
  <c r="C17" i="13"/>
  <c r="D10" i="13"/>
  <c r="C10" i="13"/>
  <c r="H6" i="13"/>
  <c r="B5" i="13"/>
  <c r="L3" i="13"/>
  <c r="H278" i="13"/>
  <c r="H305" i="13"/>
  <c r="H251" i="13"/>
  <c r="H332" i="13"/>
  <c r="H301" i="13"/>
  <c r="H274" i="13"/>
  <c r="H247" i="13"/>
  <c r="H224" i="13"/>
  <c r="H220" i="13"/>
  <c r="F5" i="3"/>
  <c r="B1235" i="32"/>
  <c r="B784" i="32"/>
  <c r="B317" i="32"/>
  <c r="B1539" i="32"/>
  <c r="B1027" i="32"/>
  <c r="B1359" i="32"/>
  <c r="B1204" i="32"/>
  <c r="B756" i="32"/>
  <c r="B285" i="32"/>
  <c r="B1655" i="32"/>
  <c r="B1174" i="32"/>
  <c r="B728" i="32"/>
  <c r="B253" i="32"/>
  <c r="B1626" i="32"/>
  <c r="B1144" i="32"/>
  <c r="B700" i="32"/>
  <c r="B1596" i="32"/>
  <c r="B672" i="32"/>
  <c r="B1084" i="32"/>
  <c r="B5" i="32"/>
  <c r="B1054" i="32"/>
  <c r="B1512" i="32"/>
  <c r="B38" i="32"/>
  <c r="B531" i="32"/>
  <c r="B838" i="32"/>
  <c r="B1266" i="32"/>
  <c r="B221" i="32"/>
  <c r="B1114" i="32"/>
  <c r="B189" i="32"/>
  <c r="B1566" i="32"/>
  <c r="B157" i="32"/>
  <c r="B616" i="32"/>
  <c r="B590" i="32"/>
  <c r="B892" i="32"/>
  <c r="B1328" i="32"/>
  <c r="B1297" i="32"/>
  <c r="B349" i="32"/>
  <c r="B644" i="32"/>
  <c r="B125" i="32"/>
  <c r="B96" i="32"/>
  <c r="B973" i="32"/>
  <c r="B411" i="32"/>
  <c r="B1481" i="32"/>
  <c r="B1000" i="32"/>
  <c r="B561" i="32"/>
  <c r="B67" i="32"/>
  <c r="B1450" i="32"/>
  <c r="B811" i="32"/>
  <c r="B1419" i="32"/>
  <c r="B946" i="32"/>
  <c r="B1389" i="32"/>
  <c r="B919" i="32"/>
  <c r="B471" i="32"/>
  <c r="B441" i="32"/>
  <c r="B865" i="32"/>
  <c r="B381" i="32"/>
  <c r="B344" i="33"/>
  <c r="B191" i="33"/>
  <c r="B494" i="33"/>
  <c r="B466" i="33"/>
  <c r="B374" i="33"/>
  <c r="B314" i="33"/>
  <c r="B435" i="33"/>
  <c r="B404" i="33"/>
  <c r="B284" i="33"/>
  <c r="B252" i="33"/>
  <c r="B159" i="33"/>
  <c r="B220" i="33"/>
  <c r="B35" i="33"/>
  <c r="B5" i="33"/>
  <c r="C686" i="32"/>
  <c r="D686" i="32"/>
  <c r="D303" i="25" l="1"/>
  <c r="H220" i="34"/>
  <c r="I35" i="52"/>
  <c r="H784" i="23"/>
  <c r="H314" i="23"/>
  <c r="H174" i="27"/>
  <c r="H198" i="33"/>
  <c r="D654" i="23"/>
  <c r="G650" i="23"/>
  <c r="H650" i="23" s="1"/>
  <c r="C616" i="23"/>
  <c r="C303" i="25"/>
  <c r="G303" i="25"/>
  <c r="H303" i="25" s="1"/>
  <c r="H304" i="25" s="1"/>
  <c r="C655" i="23"/>
  <c r="C613" i="23"/>
  <c r="C650" i="23"/>
  <c r="C615" i="23"/>
  <c r="C610" i="23"/>
  <c r="G654" i="23"/>
  <c r="H654" i="23" s="1"/>
  <c r="G615" i="23"/>
  <c r="H615" i="23" s="1"/>
  <c r="C331" i="23"/>
  <c r="D650" i="23"/>
  <c r="H475" i="30"/>
  <c r="H162" i="13"/>
  <c r="H128" i="13"/>
  <c r="D764" i="23"/>
  <c r="H26" i="13"/>
  <c r="H181" i="27"/>
  <c r="H94" i="13"/>
  <c r="C652" i="23"/>
  <c r="H618" i="35"/>
  <c r="H141" i="27"/>
  <c r="C28" i="20"/>
  <c r="D31" i="20" s="1"/>
  <c r="E31" i="20" s="1"/>
  <c r="F31" i="20" s="1"/>
  <c r="F55" i="20" s="1"/>
  <c r="H196" i="13"/>
  <c r="H714" i="23"/>
  <c r="H443" i="41"/>
  <c r="G24" i="54"/>
  <c r="C39" i="20"/>
  <c r="C37" i="20"/>
  <c r="D5" i="51"/>
  <c r="I176" i="37" s="1"/>
  <c r="J176" i="37" s="1"/>
  <c r="H54" i="46"/>
  <c r="C43" i="20"/>
  <c r="C46" i="20"/>
  <c r="C40" i="20"/>
  <c r="C45" i="20"/>
  <c r="D45" i="20" s="1"/>
  <c r="E45" i="20" s="1"/>
  <c r="G610" i="23"/>
  <c r="H610" i="23" s="1"/>
  <c r="D615" i="23"/>
  <c r="G616" i="23"/>
  <c r="H616" i="23" s="1"/>
  <c r="D168" i="27"/>
  <c r="C196" i="40"/>
  <c r="C654" i="23"/>
  <c r="G655" i="23"/>
  <c r="H655" i="23" s="1"/>
  <c r="D610" i="23"/>
  <c r="G652" i="23"/>
  <c r="H652" i="23" s="1"/>
  <c r="G196" i="40"/>
  <c r="H196" i="40" s="1"/>
  <c r="H197" i="40" s="1"/>
  <c r="D616" i="23"/>
  <c r="D655" i="23"/>
  <c r="G613" i="23"/>
  <c r="H613" i="23" s="1"/>
  <c r="D196" i="40"/>
  <c r="D331" i="23"/>
  <c r="D613" i="23"/>
  <c r="D652" i="23"/>
  <c r="E776" i="3"/>
  <c r="G219" i="25" s="1"/>
  <c r="H219" i="25" s="1"/>
  <c r="H220" i="25" s="1"/>
  <c r="E775" i="3"/>
  <c r="G314" i="25" s="1"/>
  <c r="H314" i="25" s="1"/>
  <c r="H315" i="25" s="1"/>
  <c r="H182" i="29"/>
  <c r="H409" i="13"/>
  <c r="H1634" i="32"/>
  <c r="H10" i="44"/>
  <c r="H580" i="13"/>
  <c r="H1546" i="32"/>
  <c r="H238" i="31"/>
  <c r="H185" i="31"/>
  <c r="H13" i="23"/>
  <c r="H353" i="33"/>
  <c r="H11" i="29"/>
  <c r="H253" i="38"/>
  <c r="G762" i="32"/>
  <c r="H762" i="32" s="1"/>
  <c r="H763" i="32" s="1"/>
  <c r="H392" i="23"/>
  <c r="H129" i="31"/>
  <c r="H1575" i="32"/>
  <c r="H40" i="29"/>
  <c r="H376" i="35"/>
  <c r="H549" i="23"/>
  <c r="H494" i="23"/>
  <c r="H242" i="25"/>
  <c r="H1519" i="32"/>
  <c r="H1605" i="32"/>
  <c r="H16" i="31"/>
  <c r="H19" i="30"/>
  <c r="H293" i="33"/>
  <c r="H45" i="27"/>
  <c r="H169" i="26"/>
  <c r="G133" i="33"/>
  <c r="H133" i="33" s="1"/>
  <c r="H137" i="33" s="1"/>
  <c r="H623" i="32"/>
  <c r="H521" i="23"/>
  <c r="H267" i="35"/>
  <c r="H282" i="34"/>
  <c r="H735" i="32"/>
  <c r="H1064" i="32"/>
  <c r="H1124" i="32"/>
  <c r="H14" i="27"/>
  <c r="H1369" i="32"/>
  <c r="H265" i="30"/>
  <c r="H270" i="30" s="1"/>
  <c r="H302" i="23"/>
  <c r="H108" i="23"/>
  <c r="H473" i="33"/>
  <c r="H47" i="32"/>
  <c r="H1154" i="32"/>
  <c r="H1339" i="32"/>
  <c r="H1429" i="32"/>
  <c r="H72" i="31"/>
  <c r="H106" i="26"/>
  <c r="H230" i="33"/>
  <c r="H292" i="26"/>
  <c r="H24" i="51"/>
  <c r="H51" i="36"/>
  <c r="H579" i="36"/>
  <c r="H540" i="36"/>
  <c r="H459" i="36"/>
  <c r="H130" i="48"/>
  <c r="H554" i="46"/>
  <c r="H473" i="46"/>
  <c r="H638" i="46"/>
  <c r="H132" i="46"/>
  <c r="H431" i="46"/>
  <c r="H680" i="46"/>
  <c r="H93" i="46"/>
  <c r="H49" i="43"/>
  <c r="H251" i="34"/>
  <c r="H1460" i="32"/>
  <c r="H157" i="31"/>
  <c r="H169" i="33"/>
  <c r="H1246" i="32"/>
  <c r="H200" i="26"/>
  <c r="H74" i="33"/>
  <c r="H17" i="32"/>
  <c r="H687" i="23"/>
  <c r="H579" i="23"/>
  <c r="H68" i="25"/>
  <c r="H570" i="32"/>
  <c r="H408" i="29"/>
  <c r="G320" i="33"/>
  <c r="H320" i="33" s="1"/>
  <c r="H323" i="33" s="1"/>
  <c r="H211" i="25"/>
  <c r="H44" i="31"/>
  <c r="H480" i="47"/>
  <c r="H150" i="13"/>
  <c r="H14" i="33"/>
  <c r="H97" i="29"/>
  <c r="H1308" i="32"/>
  <c r="H383" i="33"/>
  <c r="H1183" i="32"/>
  <c r="H1277" i="32"/>
  <c r="H380" i="29"/>
  <c r="H74" i="26"/>
  <c r="H138" i="26"/>
  <c r="G102" i="32"/>
  <c r="H102" i="32" s="1"/>
  <c r="H105" i="32" s="1"/>
  <c r="H262" i="33"/>
  <c r="G73" i="32"/>
  <c r="H73" i="32" s="1"/>
  <c r="H76" i="32" s="1"/>
  <c r="H1094" i="32"/>
  <c r="H303" i="35"/>
  <c r="H366" i="47"/>
  <c r="H291" i="47"/>
  <c r="H608" i="13"/>
  <c r="H929" i="24"/>
  <c r="G41" i="33"/>
  <c r="H41" i="33" s="1"/>
  <c r="H44" i="33" s="1"/>
  <c r="H239" i="27"/>
  <c r="H203" i="30"/>
  <c r="H467" i="13"/>
  <c r="H1491" i="32"/>
  <c r="H531" i="33"/>
  <c r="H563" i="33"/>
  <c r="H14" i="13"/>
  <c r="H262" i="26"/>
  <c r="H515" i="46"/>
  <c r="H82" i="13"/>
  <c r="H81" i="30"/>
  <c r="H88" i="43"/>
  <c r="H648" i="41"/>
  <c r="H213" i="27"/>
  <c r="H173" i="30"/>
  <c r="H116" i="13"/>
  <c r="H406" i="30"/>
  <c r="H439" i="30"/>
  <c r="H245" i="27"/>
  <c r="H340" i="30"/>
  <c r="H48" i="51"/>
  <c r="D44" i="20"/>
  <c r="E44" i="20" s="1"/>
  <c r="F44" i="20" s="1"/>
  <c r="C36" i="20"/>
  <c r="C41" i="20"/>
  <c r="H76" i="23"/>
  <c r="C35" i="20"/>
  <c r="C42" i="20"/>
  <c r="C38" i="20"/>
  <c r="D38" i="20" s="1"/>
  <c r="C33" i="20"/>
  <c r="C34" i="20"/>
  <c r="G45" i="40"/>
  <c r="H45" i="40" s="1"/>
  <c r="H46" i="40" s="1"/>
  <c r="G332" i="23"/>
  <c r="H332" i="23" s="1"/>
  <c r="G368" i="23"/>
  <c r="H368" i="23" s="1"/>
  <c r="C32" i="20"/>
  <c r="H230" i="26"/>
  <c r="H44" i="26"/>
  <c r="H79" i="27"/>
  <c r="H101" i="31"/>
  <c r="H339" i="35"/>
  <c r="H1215" i="32"/>
  <c r="H1399" i="32"/>
  <c r="H105" i="33"/>
  <c r="H109" i="27"/>
  <c r="H207" i="27"/>
  <c r="H237" i="30"/>
  <c r="H113" i="30"/>
  <c r="H373" i="30"/>
  <c r="H742" i="23"/>
  <c r="H305" i="30"/>
  <c r="H555" i="47"/>
  <c r="H568" i="46"/>
  <c r="G10" i="49"/>
  <c r="H10" i="49" s="1"/>
  <c r="H13" i="49" s="1"/>
  <c r="G598" i="46"/>
  <c r="H598" i="46" s="1"/>
  <c r="H600" i="46" s="1"/>
  <c r="G88" i="47"/>
  <c r="H88" i="47" s="1"/>
  <c r="H248" i="48"/>
  <c r="H405" i="47"/>
  <c r="H444" i="47"/>
  <c r="H172" i="47"/>
  <c r="H143" i="30"/>
  <c r="H13" i="48"/>
  <c r="H614" i="46"/>
  <c r="G1718" i="32"/>
  <c r="H1718" i="32" s="1"/>
  <c r="H251" i="47"/>
  <c r="H93" i="48"/>
  <c r="H518" i="47"/>
  <c r="H132" i="47"/>
  <c r="H214" i="46"/>
  <c r="G49" i="49"/>
  <c r="H49" i="49" s="1"/>
  <c r="H52" i="49" s="1"/>
  <c r="H53" i="48"/>
  <c r="H251" i="46"/>
  <c r="H256" i="46" s="1"/>
  <c r="H96" i="45"/>
  <c r="H14" i="46"/>
  <c r="H57" i="45"/>
  <c r="H127" i="43"/>
  <c r="H171" i="46"/>
  <c r="L491" i="41"/>
  <c r="H138" i="45"/>
  <c r="H202" i="43"/>
  <c r="G225" i="41"/>
  <c r="H225" i="41" s="1"/>
  <c r="B1372" i="3"/>
  <c r="E1372" i="3"/>
  <c r="H12" i="45"/>
  <c r="H243" i="41"/>
  <c r="B1369" i="3"/>
  <c r="E1369" i="3"/>
  <c r="E1357" i="3"/>
  <c r="B1357" i="3"/>
  <c r="E1365" i="3"/>
  <c r="B1365" i="3"/>
  <c r="E1362" i="3"/>
  <c r="B1362" i="3"/>
  <c r="E1373" i="3"/>
  <c r="B1373" i="3"/>
  <c r="H14" i="36"/>
  <c r="E1374" i="3"/>
  <c r="E1361" i="3"/>
  <c r="H48" i="13"/>
  <c r="H497" i="36"/>
  <c r="H496" i="13"/>
  <c r="H552" i="13"/>
  <c r="H422" i="36"/>
  <c r="H438" i="13"/>
  <c r="H86" i="51"/>
  <c r="H290" i="38"/>
  <c r="H16" i="54"/>
  <c r="H17" i="54" s="1"/>
  <c r="H14" i="38"/>
  <c r="H184" i="13"/>
  <c r="D43" i="20" l="1"/>
  <c r="E43" i="20" s="1"/>
  <c r="F43" i="20" s="1"/>
  <c r="E18" i="3" s="1"/>
  <c r="D39" i="20"/>
  <c r="E39" i="20" s="1"/>
  <c r="F39" i="20" s="1"/>
  <c r="D40" i="20"/>
  <c r="E40" i="20" s="1"/>
  <c r="D46" i="20"/>
  <c r="E46" i="20" s="1"/>
  <c r="F46" i="20" s="1"/>
  <c r="E21" i="3" s="1"/>
  <c r="D37" i="20"/>
  <c r="E37" i="20" s="1"/>
  <c r="F37" i="20" s="1"/>
  <c r="E12" i="3" s="1"/>
  <c r="E23" i="52"/>
  <c r="I23" i="52" s="1"/>
  <c r="E22" i="52"/>
  <c r="I22" i="52" s="1"/>
  <c r="F45" i="20"/>
  <c r="E20" i="3" s="1"/>
  <c r="F40" i="20"/>
  <c r="E15" i="3" s="1"/>
  <c r="G1062" i="36" s="1"/>
  <c r="H1062" i="36" s="1"/>
  <c r="H1063" i="36" s="1"/>
  <c r="G804" i="23"/>
  <c r="H804" i="23" s="1"/>
  <c r="H805" i="23" s="1"/>
  <c r="G367" i="23"/>
  <c r="H367" i="23" s="1"/>
  <c r="H369" i="23" s="1"/>
  <c r="D355" i="23" s="1"/>
  <c r="G207" i="40"/>
  <c r="H207" i="40" s="1"/>
  <c r="H208" i="40" s="1"/>
  <c r="G333" i="23"/>
  <c r="H333" i="23" s="1"/>
  <c r="H334" i="23" s="1"/>
  <c r="D327" i="23" s="1"/>
  <c r="G109" i="38"/>
  <c r="H109" i="38" s="1"/>
  <c r="H110" i="38" s="1"/>
  <c r="G190" i="25"/>
  <c r="H190" i="25" s="1"/>
  <c r="H191" i="25" s="1"/>
  <c r="G26" i="54"/>
  <c r="E19" i="3"/>
  <c r="G557" i="46"/>
  <c r="H557" i="46" s="1"/>
  <c r="H559" i="46" s="1"/>
  <c r="H570" i="46" s="1"/>
  <c r="D34" i="20"/>
  <c r="E34" i="20" s="1"/>
  <c r="F34" i="20" s="1"/>
  <c r="E6" i="3"/>
  <c r="G23" i="3"/>
  <c r="D33" i="20"/>
  <c r="E33" i="20" s="1"/>
  <c r="F33" i="20" s="1"/>
  <c r="G603" i="46"/>
  <c r="H603" i="46" s="1"/>
  <c r="H605" i="46" s="1"/>
  <c r="D586" i="46" s="1"/>
  <c r="I99" i="37" s="1"/>
  <c r="J99" i="37" s="1"/>
  <c r="D41" i="20"/>
  <c r="E41" i="20" s="1"/>
  <c r="D32" i="20"/>
  <c r="E32" i="20" s="1"/>
  <c r="F32" i="20" s="1"/>
  <c r="E38" i="20"/>
  <c r="D36" i="20"/>
  <c r="E36" i="20" s="1"/>
  <c r="G230" i="41"/>
  <c r="H230" i="41" s="1"/>
  <c r="H233" i="41" s="1"/>
  <c r="D42" i="20"/>
  <c r="E42" i="20" s="1"/>
  <c r="F42" i="20" s="1"/>
  <c r="F60" i="20" s="1"/>
  <c r="D35" i="20"/>
  <c r="E35" i="20" s="1"/>
  <c r="F58" i="20" l="1"/>
  <c r="G459" i="48"/>
  <c r="H459" i="48" s="1"/>
  <c r="G384" i="48"/>
  <c r="H384" i="48" s="1"/>
  <c r="G422" i="48"/>
  <c r="H422" i="48" s="1"/>
  <c r="G341" i="48"/>
  <c r="H341" i="48" s="1"/>
  <c r="G311" i="46"/>
  <c r="H311" i="46" s="1"/>
  <c r="G132" i="40"/>
  <c r="H132" i="40" s="1"/>
  <c r="G1024" i="36"/>
  <c r="H1024" i="36" s="1"/>
  <c r="G1054" i="36"/>
  <c r="H1054" i="36" s="1"/>
  <c r="H1055" i="36" s="1"/>
  <c r="H1065" i="36" s="1"/>
  <c r="I24" i="52"/>
  <c r="G679" i="36"/>
  <c r="H679" i="36" s="1"/>
  <c r="G899" i="36"/>
  <c r="H899" i="36" s="1"/>
  <c r="G470" i="36"/>
  <c r="H470" i="36" s="1"/>
  <c r="H471" i="36" s="1"/>
  <c r="G462" i="36" s="1"/>
  <c r="H462" i="36" s="1"/>
  <c r="H463" i="36" s="1"/>
  <c r="H473" i="36" s="1"/>
  <c r="G214" i="36"/>
  <c r="H214" i="36" s="1"/>
  <c r="G169" i="36"/>
  <c r="H169" i="36" s="1"/>
  <c r="H170" i="36" s="1"/>
  <c r="G161" i="36" s="1"/>
  <c r="H161" i="36" s="1"/>
  <c r="H162" i="36" s="1"/>
  <c r="H172" i="36" s="1"/>
  <c r="G434" i="36"/>
  <c r="H434" i="36" s="1"/>
  <c r="G552" i="36"/>
  <c r="H552" i="36" s="1"/>
  <c r="G64" i="36"/>
  <c r="H64" i="36" s="1"/>
  <c r="G767" i="36"/>
  <c r="H767" i="36" s="1"/>
  <c r="G303" i="36"/>
  <c r="H303" i="36" s="1"/>
  <c r="G987" i="36"/>
  <c r="H987" i="36" s="1"/>
  <c r="G134" i="36"/>
  <c r="H134" i="36" s="1"/>
  <c r="H135" i="36" s="1"/>
  <c r="G126" i="36" s="1"/>
  <c r="H126" i="36" s="1"/>
  <c r="H127" i="36" s="1"/>
  <c r="H137" i="36" s="1"/>
  <c r="G99" i="36"/>
  <c r="H99" i="36" s="1"/>
  <c r="H100" i="36" s="1"/>
  <c r="G91" i="36" s="1"/>
  <c r="H91" i="36" s="1"/>
  <c r="H92" i="36" s="1"/>
  <c r="D83" i="36" s="1"/>
  <c r="I149" i="37" s="1"/>
  <c r="J149" i="37" s="1"/>
  <c r="G855" i="36"/>
  <c r="H855" i="36" s="1"/>
  <c r="G723" i="36"/>
  <c r="H723" i="36" s="1"/>
  <c r="G591" i="36"/>
  <c r="H591" i="36" s="1"/>
  <c r="G26" i="36"/>
  <c r="H26" i="36" s="1"/>
  <c r="G391" i="36"/>
  <c r="H391" i="36" s="1"/>
  <c r="G943" i="36"/>
  <c r="H943" i="36" s="1"/>
  <c r="G258" i="36"/>
  <c r="H258" i="36" s="1"/>
  <c r="G347" i="36"/>
  <c r="H347" i="36" s="1"/>
  <c r="G509" i="36"/>
  <c r="H509" i="36" s="1"/>
  <c r="G635" i="36"/>
  <c r="H635" i="36" s="1"/>
  <c r="G811" i="36"/>
  <c r="H811" i="36" s="1"/>
  <c r="F36" i="20"/>
  <c r="E11" i="3" s="1"/>
  <c r="F38" i="20"/>
  <c r="E13" i="3" s="1"/>
  <c r="F35" i="20"/>
  <c r="F51" i="20" s="1"/>
  <c r="F41" i="20"/>
  <c r="E16" i="3" s="1"/>
  <c r="F53" i="20"/>
  <c r="F54" i="20"/>
  <c r="F47" i="20"/>
  <c r="F48" i="20"/>
  <c r="F49" i="20"/>
  <c r="F59" i="20"/>
  <c r="F52" i="20"/>
  <c r="F50" i="20"/>
  <c r="E14" i="3"/>
  <c r="F56" i="20"/>
  <c r="F57" i="20"/>
  <c r="H51" i="54"/>
  <c r="H55" i="54"/>
  <c r="H56" i="54"/>
  <c r="H52" i="54"/>
  <c r="G696" i="41"/>
  <c r="H696" i="41" s="1"/>
  <c r="G239" i="39"/>
  <c r="H239" i="39" s="1"/>
  <c r="H240" i="39" s="1"/>
  <c r="G22" i="41"/>
  <c r="H22" i="41" s="1"/>
  <c r="G21" i="43"/>
  <c r="H21" i="43" s="1"/>
  <c r="G202" i="39"/>
  <c r="H202" i="39" s="1"/>
  <c r="G59" i="44"/>
  <c r="H59" i="44" s="1"/>
  <c r="H375" i="23"/>
  <c r="H348" i="23"/>
  <c r="G27" i="54"/>
  <c r="D546" i="46"/>
  <c r="I98" i="37" s="1"/>
  <c r="J98" i="37" s="1"/>
  <c r="H54" i="54"/>
  <c r="H53" i="54"/>
  <c r="E17" i="3"/>
  <c r="E9" i="3"/>
  <c r="E8" i="3"/>
  <c r="G22" i="3"/>
  <c r="G134" i="51"/>
  <c r="H134" i="51" s="1"/>
  <c r="G253" i="27"/>
  <c r="H253" i="27" s="1"/>
  <c r="G221" i="27"/>
  <c r="H221" i="27" s="1"/>
  <c r="H616" i="46"/>
  <c r="G199" i="13"/>
  <c r="H199" i="13" s="1"/>
  <c r="G113" i="38"/>
  <c r="H113" i="38" s="1"/>
  <c r="G69" i="38"/>
  <c r="H69" i="38" s="1"/>
  <c r="H70" i="38" s="1"/>
  <c r="G185" i="38"/>
  <c r="H185" i="38" s="1"/>
  <c r="H186" i="38" s="1"/>
  <c r="G97" i="51"/>
  <c r="H97" i="51" s="1"/>
  <c r="G449" i="13"/>
  <c r="H449" i="13" s="1"/>
  <c r="G854" i="36"/>
  <c r="H854" i="36" s="1"/>
  <c r="G766" i="36"/>
  <c r="H766" i="36" s="1"/>
  <c r="G590" i="36"/>
  <c r="H590" i="36" s="1"/>
  <c r="G551" i="36"/>
  <c r="H551" i="36" s="1"/>
  <c r="G302" i="36"/>
  <c r="H302" i="36" s="1"/>
  <c r="H304" i="36" s="1"/>
  <c r="G133" i="51"/>
  <c r="H133" i="51" s="1"/>
  <c r="G622" i="41"/>
  <c r="H622" i="41" s="1"/>
  <c r="G227" i="38"/>
  <c r="H227" i="38" s="1"/>
  <c r="G59" i="51"/>
  <c r="H59" i="51" s="1"/>
  <c r="G149" i="38"/>
  <c r="H149" i="38" s="1"/>
  <c r="G301" i="38"/>
  <c r="H301" i="38" s="1"/>
  <c r="H302" i="38" s="1"/>
  <c r="G346" i="36"/>
  <c r="H346" i="36" s="1"/>
  <c r="G390" i="36"/>
  <c r="H390" i="36" s="1"/>
  <c r="G97" i="13"/>
  <c r="H97" i="13" s="1"/>
  <c r="G810" i="36"/>
  <c r="H810" i="36" s="1"/>
  <c r="G678" i="36"/>
  <c r="H678" i="36" s="1"/>
  <c r="G213" i="36"/>
  <c r="H213" i="36" s="1"/>
  <c r="G29" i="13"/>
  <c r="H29" i="13" s="1"/>
  <c r="G131" i="13"/>
  <c r="H131" i="13" s="1"/>
  <c r="G165" i="13"/>
  <c r="H165" i="13" s="1"/>
  <c r="G619" i="13"/>
  <c r="H619" i="13" s="1"/>
  <c r="G264" i="38"/>
  <c r="H264" i="38" s="1"/>
  <c r="H265" i="38" s="1"/>
  <c r="G986" i="36"/>
  <c r="H986" i="36" s="1"/>
  <c r="G591" i="13"/>
  <c r="H591" i="13" s="1"/>
  <c r="G942" i="36"/>
  <c r="H942" i="36" s="1"/>
  <c r="G508" i="36"/>
  <c r="H508" i="36" s="1"/>
  <c r="G433" i="36"/>
  <c r="H433" i="36" s="1"/>
  <c r="G63" i="13"/>
  <c r="H63" i="13" s="1"/>
  <c r="G507" i="13"/>
  <c r="H507" i="13" s="1"/>
  <c r="G563" i="13"/>
  <c r="H563" i="13" s="1"/>
  <c r="G898" i="36"/>
  <c r="H898" i="36" s="1"/>
  <c r="H900" i="36" s="1"/>
  <c r="G478" i="13"/>
  <c r="H478" i="13" s="1"/>
  <c r="G335" i="13"/>
  <c r="H335" i="13" s="1"/>
  <c r="G420" i="13"/>
  <c r="H420" i="13" s="1"/>
  <c r="G666" i="13"/>
  <c r="H666" i="13" s="1"/>
  <c r="H667" i="13" s="1"/>
  <c r="E778" i="3" s="1"/>
  <c r="G391" i="13"/>
  <c r="H391" i="13" s="1"/>
  <c r="G722" i="36"/>
  <c r="H722" i="36" s="1"/>
  <c r="G363" i="13"/>
  <c r="H363" i="13" s="1"/>
  <c r="G63" i="36"/>
  <c r="H63" i="36" s="1"/>
  <c r="G58" i="39"/>
  <c r="H58" i="39" s="1"/>
  <c r="H59" i="39" s="1"/>
  <c r="G25" i="36"/>
  <c r="H25" i="36" s="1"/>
  <c r="G583" i="41"/>
  <c r="H583" i="41" s="1"/>
  <c r="G57" i="40"/>
  <c r="H57" i="40" s="1"/>
  <c r="H58" i="40" s="1"/>
  <c r="G22" i="39"/>
  <c r="H22" i="39" s="1"/>
  <c r="H23" i="39" s="1"/>
  <c r="G93" i="39"/>
  <c r="H93" i="39" s="1"/>
  <c r="H94" i="39" s="1"/>
  <c r="G21" i="40"/>
  <c r="H21" i="40" s="1"/>
  <c r="G105" i="41"/>
  <c r="H105" i="41" s="1"/>
  <c r="G195" i="41"/>
  <c r="H195" i="41" s="1"/>
  <c r="G659" i="41"/>
  <c r="H659" i="41" s="1"/>
  <c r="G24" i="42"/>
  <c r="H24" i="42" s="1"/>
  <c r="G99" i="42"/>
  <c r="H99" i="42" s="1"/>
  <c r="G138" i="43"/>
  <c r="H138" i="43" s="1"/>
  <c r="G151" i="45"/>
  <c r="H151" i="45" s="1"/>
  <c r="G211" i="40"/>
  <c r="H211" i="40" s="1"/>
  <c r="G374" i="41"/>
  <c r="H374" i="41" s="1"/>
  <c r="G69" i="45"/>
  <c r="H69" i="45" s="1"/>
  <c r="G130" i="39"/>
  <c r="H130" i="39" s="1"/>
  <c r="G692" i="46"/>
  <c r="H692" i="46" s="1"/>
  <c r="G62" i="41"/>
  <c r="H62" i="41" s="1"/>
  <c r="G542" i="41"/>
  <c r="H542" i="41" s="1"/>
  <c r="G93" i="40"/>
  <c r="H93" i="40" s="1"/>
  <c r="G170" i="40"/>
  <c r="H170" i="40" s="1"/>
  <c r="G61" i="42"/>
  <c r="H61" i="42" s="1"/>
  <c r="G25" i="46"/>
  <c r="H25" i="46" s="1"/>
  <c r="G182" i="46"/>
  <c r="H182" i="46" s="1"/>
  <c r="G442" i="46"/>
  <c r="H442" i="46" s="1"/>
  <c r="G148" i="41"/>
  <c r="H148" i="41" s="1"/>
  <c r="G109" i="45"/>
  <c r="H109" i="45" s="1"/>
  <c r="G267" i="46"/>
  <c r="H267" i="46" s="1"/>
  <c r="G214" i="30"/>
  <c r="H214" i="30" s="1"/>
  <c r="G225" i="46"/>
  <c r="H225" i="46" s="1"/>
  <c r="G356" i="46"/>
  <c r="H356" i="46" s="1"/>
  <c r="G223" i="47"/>
  <c r="H223" i="47" s="1"/>
  <c r="G24" i="48"/>
  <c r="H24" i="48" s="1"/>
  <c r="G65" i="48"/>
  <c r="H65" i="48" s="1"/>
  <c r="G141" i="48"/>
  <c r="H141" i="48" s="1"/>
  <c r="H142" i="48" s="1"/>
  <c r="G220" i="48"/>
  <c r="H220" i="48" s="1"/>
  <c r="G24" i="49"/>
  <c r="H24" i="49" s="1"/>
  <c r="G262" i="47"/>
  <c r="H262" i="47" s="1"/>
  <c r="G484" i="46"/>
  <c r="H484" i="46" s="1"/>
  <c r="G337" i="47"/>
  <c r="H337" i="47" s="1"/>
  <c r="G502" i="41"/>
  <c r="H502" i="41" s="1"/>
  <c r="G377" i="47"/>
  <c r="H377" i="47" s="1"/>
  <c r="G63" i="49"/>
  <c r="H63" i="49" s="1"/>
  <c r="G575" i="33"/>
  <c r="H575" i="33" s="1"/>
  <c r="G174" i="43"/>
  <c r="H174" i="43" s="1"/>
  <c r="H175" i="43" s="1"/>
  <c r="G400" i="46"/>
  <c r="H400" i="46" s="1"/>
  <c r="G526" i="46"/>
  <c r="H526" i="46" s="1"/>
  <c r="G827" i="34"/>
  <c r="H827" i="34" s="1"/>
  <c r="G143" i="46"/>
  <c r="H143" i="46" s="1"/>
  <c r="G649" i="46"/>
  <c r="H649" i="46" s="1"/>
  <c r="G180" i="48"/>
  <c r="H180" i="48" s="1"/>
  <c r="G259" i="48"/>
  <c r="H259" i="48" s="1"/>
  <c r="G283" i="41"/>
  <c r="H283" i="41" s="1"/>
  <c r="G65" i="46"/>
  <c r="H65" i="46" s="1"/>
  <c r="G99" i="43"/>
  <c r="H99" i="43" s="1"/>
  <c r="G22" i="44"/>
  <c r="H22" i="44" s="1"/>
  <c r="G257" i="36"/>
  <c r="H257" i="36" s="1"/>
  <c r="G104" i="46"/>
  <c r="H104" i="46" s="1"/>
  <c r="G302" i="48"/>
  <c r="H302" i="48" s="1"/>
  <c r="G634" i="36"/>
  <c r="H634" i="36" s="1"/>
  <c r="G543" i="33"/>
  <c r="H543" i="33" s="1"/>
  <c r="G153" i="27"/>
  <c r="H153" i="27" s="1"/>
  <c r="G273" i="26"/>
  <c r="H273" i="26" s="1"/>
  <c r="G723" i="34"/>
  <c r="H723" i="34" s="1"/>
  <c r="G691" i="34"/>
  <c r="H691" i="34" s="1"/>
  <c r="G478" i="23"/>
  <c r="H478" i="23" s="1"/>
  <c r="H479" i="23" s="1"/>
  <c r="G630" i="23"/>
  <c r="H630" i="23" s="1"/>
  <c r="G855" i="24"/>
  <c r="H855" i="24" s="1"/>
  <c r="H856" i="24" s="1"/>
  <c r="G664" i="24"/>
  <c r="H664" i="24" s="1"/>
  <c r="G384" i="24"/>
  <c r="H384" i="24" s="1"/>
  <c r="G243" i="24"/>
  <c r="H243" i="24" s="1"/>
  <c r="H244" i="24" s="1"/>
  <c r="G105" i="24"/>
  <c r="H105" i="24" s="1"/>
  <c r="H107" i="24" s="1"/>
  <c r="G60" i="43"/>
  <c r="H60" i="43" s="1"/>
  <c r="G104" i="48"/>
  <c r="H104" i="48" s="1"/>
  <c r="G188" i="27"/>
  <c r="H188" i="27" s="1"/>
  <c r="G384" i="30"/>
  <c r="H384" i="30" s="1"/>
  <c r="G220" i="27"/>
  <c r="H220" i="27" s="1"/>
  <c r="G122" i="27"/>
  <c r="H122" i="27" s="1"/>
  <c r="G54" i="23"/>
  <c r="H54" i="23" s="1"/>
  <c r="G88" i="23"/>
  <c r="H88" i="23" s="1"/>
  <c r="G176" i="23"/>
  <c r="H176" i="23" s="1"/>
  <c r="G258" i="23"/>
  <c r="H258" i="23" s="1"/>
  <c r="H259" i="23" s="1"/>
  <c r="G317" i="23"/>
  <c r="H317" i="23" s="1"/>
  <c r="H318" i="23" s="1"/>
  <c r="G399" i="23"/>
  <c r="H399" i="23" s="1"/>
  <c r="H400" i="23" s="1"/>
  <c r="G590" i="23"/>
  <c r="H590" i="23" s="1"/>
  <c r="G827" i="24"/>
  <c r="H827" i="24" s="1"/>
  <c r="G522" i="24"/>
  <c r="H522" i="24" s="1"/>
  <c r="G215" i="24"/>
  <c r="H215" i="24" s="1"/>
  <c r="H216" i="24" s="1"/>
  <c r="G486" i="30"/>
  <c r="H486" i="30" s="1"/>
  <c r="G351" i="30"/>
  <c r="H351" i="30" s="1"/>
  <c r="G184" i="30"/>
  <c r="H184" i="30" s="1"/>
  <c r="G154" i="30"/>
  <c r="H154" i="30" s="1"/>
  <c r="G124" i="30"/>
  <c r="H124" i="30" s="1"/>
  <c r="G755" i="34"/>
  <c r="H755" i="34" s="1"/>
  <c r="G284" i="23"/>
  <c r="H284" i="23" s="1"/>
  <c r="H285" i="23" s="1"/>
  <c r="G560" i="23"/>
  <c r="H560" i="23" s="1"/>
  <c r="H561" i="23" s="1"/>
  <c r="G698" i="23"/>
  <c r="H698" i="23" s="1"/>
  <c r="H699" i="23" s="1"/>
  <c r="G911" i="24"/>
  <c r="H911" i="24" s="1"/>
  <c r="G800" i="24"/>
  <c r="H800" i="24" s="1"/>
  <c r="G496" i="24"/>
  <c r="H496" i="24" s="1"/>
  <c r="H497" i="24" s="1"/>
  <c r="G355" i="24"/>
  <c r="H355" i="24" s="1"/>
  <c r="G188" i="24"/>
  <c r="H188" i="24" s="1"/>
  <c r="H189" i="24" s="1"/>
  <c r="G257" i="25"/>
  <c r="H257" i="25" s="1"/>
  <c r="G194" i="25"/>
  <c r="H194" i="25" s="1"/>
  <c r="H195" i="25" s="1"/>
  <c r="G541" i="34"/>
  <c r="H541" i="34" s="1"/>
  <c r="G258" i="34"/>
  <c r="H258" i="34" s="1"/>
  <c r="G130" i="34"/>
  <c r="H130" i="34" s="1"/>
  <c r="G448" i="35"/>
  <c r="H448" i="35" s="1"/>
  <c r="G242" i="35"/>
  <c r="H242" i="35" s="1"/>
  <c r="G85" i="26"/>
  <c r="H85" i="26" s="1"/>
  <c r="G137" i="29"/>
  <c r="H137" i="29" s="1"/>
  <c r="G30" i="30"/>
  <c r="H30" i="30" s="1"/>
  <c r="G1044" i="32"/>
  <c r="H1044" i="32" s="1"/>
  <c r="G909" i="32"/>
  <c r="H909" i="32" s="1"/>
  <c r="G718" i="32"/>
  <c r="H718" i="32" s="1"/>
  <c r="G179" i="32"/>
  <c r="H179" i="32" s="1"/>
  <c r="G304" i="33"/>
  <c r="H304" i="33" s="1"/>
  <c r="G85" i="33"/>
  <c r="H85" i="33" s="1"/>
  <c r="G189" i="45"/>
  <c r="H189" i="45" s="1"/>
  <c r="G450" i="30"/>
  <c r="H450" i="30" s="1"/>
  <c r="G356" i="26"/>
  <c r="H356" i="26" s="1"/>
  <c r="H357" i="26" s="1"/>
  <c r="G659" i="34"/>
  <c r="H659" i="34" s="1"/>
  <c r="G846" i="23"/>
  <c r="H846" i="23" s="1"/>
  <c r="G25" i="45"/>
  <c r="H25" i="45" s="1"/>
  <c r="G316" i="30"/>
  <c r="H316" i="30" s="1"/>
  <c r="G281" i="30"/>
  <c r="H281" i="30" s="1"/>
  <c r="G248" i="30"/>
  <c r="H248" i="30" s="1"/>
  <c r="G92" i="30"/>
  <c r="H92" i="30" s="1"/>
  <c r="G330" i="26"/>
  <c r="H330" i="26" s="1"/>
  <c r="H331" i="26" s="1"/>
  <c r="G753" i="23"/>
  <c r="H753" i="23" s="1"/>
  <c r="G24" i="23"/>
  <c r="H24" i="23" s="1"/>
  <c r="G426" i="23"/>
  <c r="H426" i="23" s="1"/>
  <c r="H427" i="23" s="1"/>
  <c r="G746" i="24"/>
  <c r="H746" i="24" s="1"/>
  <c r="G442" i="24"/>
  <c r="H442" i="24" s="1"/>
  <c r="H443" i="24" s="1"/>
  <c r="G326" i="24"/>
  <c r="H326" i="24" s="1"/>
  <c r="G252" i="27"/>
  <c r="H252" i="27" s="1"/>
  <c r="G902" i="34"/>
  <c r="H902" i="34" s="1"/>
  <c r="G793" i="34"/>
  <c r="H793" i="34" s="1"/>
  <c r="G417" i="30"/>
  <c r="H417" i="30" s="1"/>
  <c r="G303" i="26"/>
  <c r="H303" i="26" s="1"/>
  <c r="G630" i="35"/>
  <c r="H630" i="35" s="1"/>
  <c r="G725" i="23"/>
  <c r="H725" i="23" s="1"/>
  <c r="G148" i="23"/>
  <c r="H148" i="23" s="1"/>
  <c r="G606" i="24"/>
  <c r="H606" i="24" s="1"/>
  <c r="G298" i="24"/>
  <c r="H298" i="24" s="1"/>
  <c r="H299" i="24" s="1"/>
  <c r="G464" i="25"/>
  <c r="H464" i="25" s="1"/>
  <c r="G138" i="25"/>
  <c r="H138" i="25" s="1"/>
  <c r="G326" i="34"/>
  <c r="H326" i="34" s="1"/>
  <c r="G196" i="34"/>
  <c r="H196" i="34" s="1"/>
  <c r="G566" i="35"/>
  <c r="H566" i="35" s="1"/>
  <c r="G508" i="35"/>
  <c r="H508" i="35" s="1"/>
  <c r="G315" i="35"/>
  <c r="H315" i="35" s="1"/>
  <c r="G181" i="35"/>
  <c r="H181" i="35" s="1"/>
  <c r="G180" i="26"/>
  <c r="H180" i="26" s="1"/>
  <c r="G55" i="26"/>
  <c r="H55" i="26" s="1"/>
  <c r="G250" i="29"/>
  <c r="H250" i="29" s="1"/>
  <c r="G420" i="29"/>
  <c r="H420" i="29" s="1"/>
  <c r="H421" i="29" s="1"/>
  <c r="G1586" i="32"/>
  <c r="H1586" i="32" s="1"/>
  <c r="G662" i="32"/>
  <c r="H662" i="32" s="1"/>
  <c r="G211" i="32"/>
  <c r="H211" i="32" s="1"/>
  <c r="G203" i="23"/>
  <c r="H203" i="23" s="1"/>
  <c r="H205" i="23" s="1"/>
  <c r="G883" i="24"/>
  <c r="H883" i="24" s="1"/>
  <c r="H884" i="24" s="1"/>
  <c r="G551" i="24"/>
  <c r="H551" i="24" s="1"/>
  <c r="H552" i="24" s="1"/>
  <c r="G270" i="24"/>
  <c r="H270" i="24" s="1"/>
  <c r="G77" i="24"/>
  <c r="H77" i="24" s="1"/>
  <c r="H79" i="24" s="1"/>
  <c r="G110" i="25"/>
  <c r="H110" i="25" s="1"/>
  <c r="G581" i="34"/>
  <c r="H581" i="34" s="1"/>
  <c r="G504" i="34"/>
  <c r="H504" i="34" s="1"/>
  <c r="G392" i="34"/>
  <c r="H392" i="34" s="1"/>
  <c r="G388" i="35"/>
  <c r="H388" i="35" s="1"/>
  <c r="G118" i="26"/>
  <c r="H118" i="26" s="1"/>
  <c r="G109" i="29"/>
  <c r="H109" i="29" s="1"/>
  <c r="G165" i="29"/>
  <c r="H165" i="29" s="1"/>
  <c r="G307" i="29"/>
  <c r="H307" i="29" s="1"/>
  <c r="G363" i="29"/>
  <c r="H363" i="29" s="1"/>
  <c r="G447" i="29"/>
  <c r="H447" i="29" s="1"/>
  <c r="G327" i="31"/>
  <c r="H327" i="31" s="1"/>
  <c r="G1440" i="32"/>
  <c r="H1440" i="32" s="1"/>
  <c r="G1194" i="32"/>
  <c r="H1194" i="32" s="1"/>
  <c r="G855" i="32"/>
  <c r="H855" i="32" s="1"/>
  <c r="G774" i="32"/>
  <c r="H774" i="32" s="1"/>
  <c r="G634" i="32"/>
  <c r="H634" i="32" s="1"/>
  <c r="G243" i="32"/>
  <c r="H243" i="32" s="1"/>
  <c r="G28" i="32"/>
  <c r="H28" i="32" s="1"/>
  <c r="G808" i="23"/>
  <c r="H808" i="23" s="1"/>
  <c r="G505" i="23"/>
  <c r="H505" i="23" s="1"/>
  <c r="H506" i="23" s="1"/>
  <c r="G773" i="24"/>
  <c r="H773" i="24" s="1"/>
  <c r="G469" i="24"/>
  <c r="H469" i="24" s="1"/>
  <c r="H470" i="24" s="1"/>
  <c r="G161" i="24"/>
  <c r="H161" i="24" s="1"/>
  <c r="H162" i="24" s="1"/>
  <c r="G719" i="24"/>
  <c r="H719" i="24" s="1"/>
  <c r="H720" i="24" s="1"/>
  <c r="G318" i="25"/>
  <c r="H318" i="25" s="1"/>
  <c r="G80" i="25"/>
  <c r="H80" i="25" s="1"/>
  <c r="G621" i="34"/>
  <c r="H621" i="34" s="1"/>
  <c r="G467" i="34"/>
  <c r="H467" i="34" s="1"/>
  <c r="G289" i="34"/>
  <c r="H289" i="34" s="1"/>
  <c r="G60" i="34"/>
  <c r="H60" i="34" s="1"/>
  <c r="G537" i="35"/>
  <c r="H537" i="35" s="1"/>
  <c r="G479" i="35"/>
  <c r="H479" i="35" s="1"/>
  <c r="G211" i="35"/>
  <c r="H211" i="35" s="1"/>
  <c r="G26" i="35"/>
  <c r="H26" i="35" s="1"/>
  <c r="G25" i="26"/>
  <c r="H25" i="26" s="1"/>
  <c r="G91" i="27"/>
  <c r="H91" i="27" s="1"/>
  <c r="G1502" i="32"/>
  <c r="H1502" i="32" s="1"/>
  <c r="G990" i="32"/>
  <c r="H990" i="32" s="1"/>
  <c r="G828" i="32"/>
  <c r="H828" i="32" s="1"/>
  <c r="G339" i="32"/>
  <c r="H339" i="32" s="1"/>
  <c r="G394" i="33"/>
  <c r="H394" i="33" s="1"/>
  <c r="G25" i="33"/>
  <c r="H25" i="33" s="1"/>
  <c r="G578" i="24"/>
  <c r="H578" i="24" s="1"/>
  <c r="H579" i="24" s="1"/>
  <c r="G669" i="23"/>
  <c r="H669" i="23" s="1"/>
  <c r="G413" i="24"/>
  <c r="H413" i="24" s="1"/>
  <c r="G227" i="34"/>
  <c r="H227" i="34" s="1"/>
  <c r="G244" i="26"/>
  <c r="H244" i="26" s="1"/>
  <c r="G52" i="29"/>
  <c r="H52" i="29" s="1"/>
  <c r="G936" i="32"/>
  <c r="H936" i="32" s="1"/>
  <c r="G307" i="32"/>
  <c r="H307" i="32" s="1"/>
  <c r="G511" i="33"/>
  <c r="H511" i="33" s="1"/>
  <c r="G334" i="33"/>
  <c r="H334" i="33" s="1"/>
  <c r="G242" i="33"/>
  <c r="H242" i="33" s="1"/>
  <c r="G231" i="23"/>
  <c r="H231" i="23" s="1"/>
  <c r="G532" i="23"/>
  <c r="H532" i="23" s="1"/>
  <c r="H533" i="23" s="1"/>
  <c r="G211" i="26"/>
  <c r="H211" i="26" s="1"/>
  <c r="G242" i="26"/>
  <c r="H242" i="26" s="1"/>
  <c r="G1017" i="32"/>
  <c r="H1017" i="32" s="1"/>
  <c r="G746" i="32"/>
  <c r="H746" i="32" s="1"/>
  <c r="G408" i="25"/>
  <c r="H408" i="25" s="1"/>
  <c r="G348" i="25"/>
  <c r="H348" i="25" s="1"/>
  <c r="G596" i="35"/>
  <c r="H596" i="35" s="1"/>
  <c r="G119" i="35"/>
  <c r="H119" i="35" s="1"/>
  <c r="G391" i="29"/>
  <c r="H391" i="29" s="1"/>
  <c r="G1616" i="32"/>
  <c r="H1616" i="32" s="1"/>
  <c r="G801" i="32"/>
  <c r="H801" i="32" s="1"/>
  <c r="G484" i="33"/>
  <c r="H484" i="33" s="1"/>
  <c r="G492" i="25"/>
  <c r="H492" i="25" s="1"/>
  <c r="G286" i="25"/>
  <c r="H286" i="25" s="1"/>
  <c r="G359" i="34"/>
  <c r="H359" i="34" s="1"/>
  <c r="G351" i="35"/>
  <c r="H351" i="35" s="1"/>
  <c r="G149" i="26"/>
  <c r="H149" i="26" s="1"/>
  <c r="G23" i="29"/>
  <c r="H23" i="29" s="1"/>
  <c r="G882" i="32"/>
  <c r="H882" i="32" s="1"/>
  <c r="G371" i="32"/>
  <c r="H371" i="32" s="1"/>
  <c r="G635" i="24"/>
  <c r="H635" i="24" s="1"/>
  <c r="G378" i="25"/>
  <c r="H378" i="25" s="1"/>
  <c r="G166" i="25"/>
  <c r="H166" i="25" s="1"/>
  <c r="G222" i="29"/>
  <c r="H222" i="29" s="1"/>
  <c r="G58" i="27"/>
  <c r="H58" i="27" s="1"/>
  <c r="G1645" i="32"/>
  <c r="H1645" i="32" s="1"/>
  <c r="G1471" i="32"/>
  <c r="H1471" i="32" s="1"/>
  <c r="G963" i="32"/>
  <c r="H963" i="32" s="1"/>
  <c r="G181" i="33"/>
  <c r="H181" i="33" s="1"/>
  <c r="G22" i="25"/>
  <c r="H22" i="25" s="1"/>
  <c r="G61" i="30"/>
  <c r="H61" i="30" s="1"/>
  <c r="G149" i="33"/>
  <c r="H149" i="33" s="1"/>
  <c r="G279" i="35"/>
  <c r="H279" i="35" s="1"/>
  <c r="G55" i="33"/>
  <c r="H55" i="33" s="1"/>
  <c r="G165" i="34"/>
  <c r="H165" i="34" s="1"/>
  <c r="G418" i="35"/>
  <c r="H418" i="35" s="1"/>
  <c r="G80" i="29"/>
  <c r="H80" i="29" s="1"/>
  <c r="G27" i="27"/>
  <c r="H27" i="27" s="1"/>
  <c r="G147" i="32"/>
  <c r="H147" i="32" s="1"/>
  <c r="G691" i="24"/>
  <c r="H691" i="24" s="1"/>
  <c r="G50" i="25"/>
  <c r="H50" i="25" s="1"/>
  <c r="G25" i="34"/>
  <c r="H25" i="34" s="1"/>
  <c r="G150" i="35"/>
  <c r="H150" i="35" s="1"/>
  <c r="G88" i="35"/>
  <c r="H88" i="35" s="1"/>
  <c r="G1672" i="32"/>
  <c r="H1672" i="32" s="1"/>
  <c r="G690" i="32"/>
  <c r="H690" i="32" s="1"/>
  <c r="G425" i="33"/>
  <c r="H425" i="33" s="1"/>
  <c r="G364" i="33"/>
  <c r="H364" i="33" s="1"/>
  <c r="G452" i="23"/>
  <c r="H452" i="23" s="1"/>
  <c r="H453" i="23" s="1"/>
  <c r="G430" i="34"/>
  <c r="H430" i="34" s="1"/>
  <c r="G274" i="33"/>
  <c r="H274" i="33" s="1"/>
  <c r="G95" i="34"/>
  <c r="H95" i="34" s="1"/>
  <c r="G335" i="29"/>
  <c r="H335" i="29" s="1"/>
  <c r="G210" i="33"/>
  <c r="H210" i="33" s="1"/>
  <c r="G133" i="24"/>
  <c r="H133" i="24" s="1"/>
  <c r="H135" i="24" s="1"/>
  <c r="G223" i="25"/>
  <c r="H223" i="25" s="1"/>
  <c r="G456" i="33"/>
  <c r="H456" i="33" s="1"/>
  <c r="G436" i="25"/>
  <c r="H436" i="25" s="1"/>
  <c r="G57" i="35"/>
  <c r="H57" i="35" s="1"/>
  <c r="G194" i="29"/>
  <c r="H194" i="29" s="1"/>
  <c r="G279" i="29"/>
  <c r="H279" i="29" s="1"/>
  <c r="G275" i="32"/>
  <c r="H275" i="32" s="1"/>
  <c r="G117" i="33"/>
  <c r="H117" i="33" s="1"/>
  <c r="G26" i="38"/>
  <c r="H26" i="38" s="1"/>
  <c r="G120" i="23"/>
  <c r="H120" i="23" s="1"/>
  <c r="E7" i="3"/>
  <c r="G456" i="41" s="1"/>
  <c r="H456" i="41" s="1"/>
  <c r="H458" i="41" s="1"/>
  <c r="G446" i="41" s="1"/>
  <c r="H446" i="41" s="1"/>
  <c r="H449" i="41" s="1"/>
  <c r="H460" i="41" s="1"/>
  <c r="G24" i="3"/>
  <c r="G423" i="48" l="1"/>
  <c r="H423" i="48" s="1"/>
  <c r="H424" i="48" s="1"/>
  <c r="G414" i="48" s="1"/>
  <c r="H414" i="48" s="1"/>
  <c r="H415" i="48" s="1"/>
  <c r="G342" i="48"/>
  <c r="H342" i="48" s="1"/>
  <c r="H343" i="48" s="1"/>
  <c r="G333" i="48" s="1"/>
  <c r="H333" i="48" s="1"/>
  <c r="H334" i="48" s="1"/>
  <c r="G312" i="46"/>
  <c r="H312" i="46" s="1"/>
  <c r="H313" i="46" s="1"/>
  <c r="G460" i="48"/>
  <c r="H460" i="48" s="1"/>
  <c r="H461" i="48" s="1"/>
  <c r="G385" i="48"/>
  <c r="H385" i="48" s="1"/>
  <c r="H386" i="48" s="1"/>
  <c r="G376" i="48" s="1"/>
  <c r="H376" i="48" s="1"/>
  <c r="H377" i="48" s="1"/>
  <c r="H636" i="36"/>
  <c r="G626" i="36" s="1"/>
  <c r="H626" i="36" s="1"/>
  <c r="H627" i="36" s="1"/>
  <c r="H259" i="36"/>
  <c r="G249" i="36" s="1"/>
  <c r="H249" i="36" s="1"/>
  <c r="H250" i="36" s="1"/>
  <c r="H724" i="36"/>
  <c r="G714" i="36" s="1"/>
  <c r="H714" i="36" s="1"/>
  <c r="H715" i="36" s="1"/>
  <c r="H392" i="36"/>
  <c r="G382" i="36" s="1"/>
  <c r="H382" i="36" s="1"/>
  <c r="H383" i="36" s="1"/>
  <c r="D1044" i="36"/>
  <c r="I172" i="37" s="1"/>
  <c r="J172" i="37" s="1"/>
  <c r="H988" i="36"/>
  <c r="G978" i="36" s="1"/>
  <c r="H978" i="36" s="1"/>
  <c r="H979" i="36" s="1"/>
  <c r="H215" i="36"/>
  <c r="G205" i="36" s="1"/>
  <c r="H205" i="36" s="1"/>
  <c r="H206" i="36" s="1"/>
  <c r="G1025" i="36"/>
  <c r="H1025" i="36" s="1"/>
  <c r="H1026" i="36" s="1"/>
  <c r="G708" i="47"/>
  <c r="H708" i="47" s="1"/>
  <c r="H709" i="47" s="1"/>
  <c r="G671" i="47"/>
  <c r="H671" i="47" s="1"/>
  <c r="H672" i="47" s="1"/>
  <c r="H57" i="54"/>
  <c r="G28" i="54" s="1"/>
  <c r="H30" i="54" s="1"/>
  <c r="H435" i="36"/>
  <c r="H510" i="36"/>
  <c r="G500" i="36" s="1"/>
  <c r="H500" i="36" s="1"/>
  <c r="H501" i="36" s="1"/>
  <c r="D489" i="36" s="1"/>
  <c r="I159" i="37" s="1"/>
  <c r="J159" i="37" s="1"/>
  <c r="H348" i="36"/>
  <c r="G338" i="36" s="1"/>
  <c r="H338" i="36" s="1"/>
  <c r="H339" i="36" s="1"/>
  <c r="H592" i="36"/>
  <c r="G582" i="36" s="1"/>
  <c r="H582" i="36" s="1"/>
  <c r="H583" i="36" s="1"/>
  <c r="D571" i="36" s="1"/>
  <c r="I161" i="37" s="1"/>
  <c r="J161" i="37" s="1"/>
  <c r="H27" i="36"/>
  <c r="G17" i="36" s="1"/>
  <c r="H17" i="36" s="1"/>
  <c r="H18" i="36" s="1"/>
  <c r="D5" i="36" s="1"/>
  <c r="I147" i="37" s="1"/>
  <c r="J147" i="37" s="1"/>
  <c r="H944" i="36"/>
  <c r="G934" i="36" s="1"/>
  <c r="H934" i="36" s="1"/>
  <c r="H935" i="36" s="1"/>
  <c r="H768" i="36"/>
  <c r="G758" i="36" s="1"/>
  <c r="H758" i="36" s="1"/>
  <c r="H759" i="36" s="1"/>
  <c r="H680" i="36"/>
  <c r="G670" i="36" s="1"/>
  <c r="H670" i="36" s="1"/>
  <c r="H671" i="36" s="1"/>
  <c r="H856" i="36"/>
  <c r="G846" i="36" s="1"/>
  <c r="H846" i="36" s="1"/>
  <c r="H847" i="36" s="1"/>
  <c r="H65" i="36"/>
  <c r="G54" i="36" s="1"/>
  <c r="H54" i="36" s="1"/>
  <c r="H56" i="36" s="1"/>
  <c r="H67" i="36" s="1"/>
  <c r="I148" i="37" s="1"/>
  <c r="J148" i="37" s="1"/>
  <c r="H812" i="36"/>
  <c r="G802" i="36" s="1"/>
  <c r="H802" i="36" s="1"/>
  <c r="H803" i="36" s="1"/>
  <c r="H553" i="36"/>
  <c r="G543" i="36" s="1"/>
  <c r="H543" i="36" s="1"/>
  <c r="H544" i="36" s="1"/>
  <c r="D528" i="36" s="1"/>
  <c r="I160" i="37" s="1"/>
  <c r="J160" i="37" s="1"/>
  <c r="E10" i="3"/>
  <c r="G133" i="40"/>
  <c r="H133" i="40" s="1"/>
  <c r="H134" i="40" s="1"/>
  <c r="G225" i="25"/>
  <c r="H225" i="25" s="1"/>
  <c r="G81" i="25"/>
  <c r="H81" i="25" s="1"/>
  <c r="D435" i="41"/>
  <c r="I46" i="37" s="1"/>
  <c r="J46" i="37" s="1"/>
  <c r="G231" i="39"/>
  <c r="H231" i="39" s="1"/>
  <c r="G230" i="39"/>
  <c r="H230" i="39" s="1"/>
  <c r="G697" i="41"/>
  <c r="H697" i="41" s="1"/>
  <c r="H698" i="41" s="1"/>
  <c r="G733" i="41"/>
  <c r="H733" i="41" s="1"/>
  <c r="H734" i="41" s="1"/>
  <c r="G60" i="44"/>
  <c r="H60" i="44" s="1"/>
  <c r="H61" i="44" s="1"/>
  <c r="G22" i="43"/>
  <c r="H22" i="43" s="1"/>
  <c r="H23" i="43" s="1"/>
  <c r="G13" i="43" s="1"/>
  <c r="H13" i="43" s="1"/>
  <c r="H14" i="43" s="1"/>
  <c r="G203" i="39"/>
  <c r="H203" i="39" s="1"/>
  <c r="H204" i="39" s="1"/>
  <c r="G23" i="41"/>
  <c r="H23" i="41" s="1"/>
  <c r="H24" i="41" s="1"/>
  <c r="H254" i="27"/>
  <c r="H256" i="27" s="1"/>
  <c r="H222" i="27"/>
  <c r="H224" i="27" s="1"/>
  <c r="H135" i="51"/>
  <c r="G125" i="51" s="1"/>
  <c r="H125" i="51" s="1"/>
  <c r="H126" i="51" s="1"/>
  <c r="D117" i="51" s="1"/>
  <c r="I179" i="37" s="1"/>
  <c r="J179" i="37" s="1"/>
  <c r="D153" i="36"/>
  <c r="I151" i="37" s="1"/>
  <c r="J151" i="37" s="1"/>
  <c r="H102" i="36"/>
  <c r="G444" i="23"/>
  <c r="H444" i="23" s="1"/>
  <c r="H445" i="23" s="1"/>
  <c r="D436" i="23" s="1"/>
  <c r="G710" i="24"/>
  <c r="H710" i="24" s="1"/>
  <c r="G711" i="24"/>
  <c r="H711" i="24" s="1"/>
  <c r="G432" i="24"/>
  <c r="H432" i="24" s="1"/>
  <c r="G434" i="24"/>
  <c r="H434" i="24" s="1"/>
  <c r="G433" i="24"/>
  <c r="H433" i="24" s="1"/>
  <c r="G179" i="24"/>
  <c r="H179" i="24" s="1"/>
  <c r="G180" i="24"/>
  <c r="H180" i="24" s="1"/>
  <c r="H828" i="24"/>
  <c r="G50" i="39"/>
  <c r="H50" i="39" s="1"/>
  <c r="G49" i="39"/>
  <c r="H49" i="39" s="1"/>
  <c r="G524" i="23"/>
  <c r="H524" i="23" s="1"/>
  <c r="H525" i="23" s="1"/>
  <c r="D515" i="23" s="1"/>
  <c r="G153" i="24"/>
  <c r="H153" i="24" s="1"/>
  <c r="G152" i="24"/>
  <c r="H152" i="24" s="1"/>
  <c r="G68" i="24"/>
  <c r="H68" i="24" s="1"/>
  <c r="H70" i="24" s="1"/>
  <c r="H81" i="24" s="1"/>
  <c r="G412" i="29"/>
  <c r="H412" i="29" s="1"/>
  <c r="G411" i="29"/>
  <c r="H411" i="29" s="1"/>
  <c r="H747" i="24"/>
  <c r="G166" i="43"/>
  <c r="H166" i="43" s="1"/>
  <c r="H167" i="43" s="1"/>
  <c r="H177" i="43" s="1"/>
  <c r="G890" i="36"/>
  <c r="H890" i="36" s="1"/>
  <c r="H891" i="36" s="1"/>
  <c r="G200" i="13"/>
  <c r="H200" i="13" s="1"/>
  <c r="H201" i="13" s="1"/>
  <c r="G150" i="38"/>
  <c r="H150" i="38" s="1"/>
  <c r="H151" i="38" s="1"/>
  <c r="G364" i="13"/>
  <c r="H364" i="13" s="1"/>
  <c r="H365" i="13" s="1"/>
  <c r="G98" i="51"/>
  <c r="H98" i="51" s="1"/>
  <c r="H99" i="51" s="1"/>
  <c r="G623" i="41"/>
  <c r="H623" i="41" s="1"/>
  <c r="H624" i="41" s="1"/>
  <c r="G114" i="38"/>
  <c r="H114" i="38" s="1"/>
  <c r="G104" i="38" s="1"/>
  <c r="H104" i="38" s="1"/>
  <c r="G228" i="38"/>
  <c r="H228" i="38" s="1"/>
  <c r="H229" i="38" s="1"/>
  <c r="G60" i="51"/>
  <c r="H60" i="51" s="1"/>
  <c r="H61" i="51" s="1"/>
  <c r="G336" i="13"/>
  <c r="H336" i="13" s="1"/>
  <c r="H337" i="13" s="1"/>
  <c r="G421" i="13"/>
  <c r="H421" i="13" s="1"/>
  <c r="G98" i="13"/>
  <c r="H98" i="13" s="1"/>
  <c r="H99" i="13" s="1"/>
  <c r="G132" i="13"/>
  <c r="H132" i="13" s="1"/>
  <c r="H133" i="13" s="1"/>
  <c r="G30" i="13"/>
  <c r="H30" i="13" s="1"/>
  <c r="H31" i="13" s="1"/>
  <c r="G166" i="13"/>
  <c r="H166" i="13" s="1"/>
  <c r="H167" i="13" s="1"/>
  <c r="G620" i="13"/>
  <c r="H620" i="13" s="1"/>
  <c r="H621" i="13" s="1"/>
  <c r="G592" i="13"/>
  <c r="H592" i="13" s="1"/>
  <c r="H593" i="13" s="1"/>
  <c r="G450" i="13"/>
  <c r="H450" i="13" s="1"/>
  <c r="H451" i="13" s="1"/>
  <c r="G508" i="13"/>
  <c r="H508" i="13" s="1"/>
  <c r="G479" i="13"/>
  <c r="H479" i="13" s="1"/>
  <c r="H480" i="13" s="1"/>
  <c r="G64" i="13"/>
  <c r="H64" i="13" s="1"/>
  <c r="H65" i="13" s="1"/>
  <c r="G564" i="13"/>
  <c r="H564" i="13" s="1"/>
  <c r="H565" i="13" s="1"/>
  <c r="G131" i="39"/>
  <c r="H131" i="39" s="1"/>
  <c r="H132" i="39" s="1"/>
  <c r="G392" i="13"/>
  <c r="H392" i="13" s="1"/>
  <c r="H393" i="13" s="1"/>
  <c r="G584" i="41"/>
  <c r="H584" i="41" s="1"/>
  <c r="H585" i="41" s="1"/>
  <c r="G94" i="40"/>
  <c r="H94" i="40" s="1"/>
  <c r="H95" i="40" s="1"/>
  <c r="G503" i="41"/>
  <c r="H503" i="41" s="1"/>
  <c r="H504" i="41" s="1"/>
  <c r="G61" i="43"/>
  <c r="H61" i="43" s="1"/>
  <c r="H62" i="43" s="1"/>
  <c r="G331" i="41"/>
  <c r="H331" i="41" s="1"/>
  <c r="G70" i="45"/>
  <c r="H70" i="45" s="1"/>
  <c r="H71" i="45" s="1"/>
  <c r="G416" i="41"/>
  <c r="H416" i="41" s="1"/>
  <c r="G139" i="43"/>
  <c r="H139" i="43" s="1"/>
  <c r="H140" i="43" s="1"/>
  <c r="G213" i="43"/>
  <c r="H213" i="43" s="1"/>
  <c r="H214" i="43" s="1"/>
  <c r="G284" i="41"/>
  <c r="H284" i="41" s="1"/>
  <c r="H285" i="41" s="1"/>
  <c r="G26" i="45"/>
  <c r="H26" i="45" s="1"/>
  <c r="H27" i="45" s="1"/>
  <c r="G110" i="45"/>
  <c r="H110" i="45" s="1"/>
  <c r="H111" i="45" s="1"/>
  <c r="G660" i="41"/>
  <c r="H660" i="41" s="1"/>
  <c r="H661" i="41" s="1"/>
  <c r="G23" i="44"/>
  <c r="H23" i="44" s="1"/>
  <c r="H24" i="44" s="1"/>
  <c r="G190" i="45"/>
  <c r="H190" i="45" s="1"/>
  <c r="H191" i="45" s="1"/>
  <c r="G268" i="46"/>
  <c r="H268" i="46" s="1"/>
  <c r="H269" i="46" s="1"/>
  <c r="G25" i="42"/>
  <c r="H25" i="42" s="1"/>
  <c r="H26" i="42" s="1"/>
  <c r="G693" i="46"/>
  <c r="H693" i="46" s="1"/>
  <c r="H694" i="46" s="1"/>
  <c r="G103" i="47"/>
  <c r="H103" i="47" s="1"/>
  <c r="H104" i="47" s="1"/>
  <c r="G22" i="40"/>
  <c r="H22" i="40" s="1"/>
  <c r="H23" i="40" s="1"/>
  <c r="G63" i="41"/>
  <c r="H63" i="41" s="1"/>
  <c r="H64" i="41" s="1"/>
  <c r="G196" i="41"/>
  <c r="H196" i="41" s="1"/>
  <c r="H197" i="41" s="1"/>
  <c r="G543" i="41"/>
  <c r="H543" i="41" s="1"/>
  <c r="H544" i="41" s="1"/>
  <c r="G152" i="45"/>
  <c r="H152" i="45" s="1"/>
  <c r="G141" i="45" s="1"/>
  <c r="H141" i="45" s="1"/>
  <c r="H144" i="45" s="1"/>
  <c r="G144" i="46"/>
  <c r="H144" i="46" s="1"/>
  <c r="H145" i="46" s="1"/>
  <c r="G62" i="42"/>
  <c r="H62" i="42" s="1"/>
  <c r="H63" i="42" s="1"/>
  <c r="G100" i="42"/>
  <c r="H100" i="42" s="1"/>
  <c r="H101" i="42" s="1"/>
  <c r="G26" i="46"/>
  <c r="H26" i="46" s="1"/>
  <c r="H27" i="46" s="1"/>
  <c r="G66" i="46"/>
  <c r="H66" i="46" s="1"/>
  <c r="H67" i="46" s="1"/>
  <c r="G105" i="46"/>
  <c r="H105" i="46" s="1"/>
  <c r="H106" i="46" s="1"/>
  <c r="G263" i="47"/>
  <c r="H263" i="47" s="1"/>
  <c r="H264" i="47" s="1"/>
  <c r="G566" i="47"/>
  <c r="H566" i="47" s="1"/>
  <c r="H567" i="47" s="1"/>
  <c r="G100" i="43"/>
  <c r="H100" i="43" s="1"/>
  <c r="H101" i="43" s="1"/>
  <c r="G866" i="34"/>
  <c r="H866" i="34" s="1"/>
  <c r="G418" i="30"/>
  <c r="H418" i="30" s="1"/>
  <c r="G249" i="30"/>
  <c r="H249" i="30" s="1"/>
  <c r="H250" i="30" s="1"/>
  <c r="G149" i="41"/>
  <c r="H149" i="41" s="1"/>
  <c r="H150" i="41" s="1"/>
  <c r="G375" i="41"/>
  <c r="H375" i="41" s="1"/>
  <c r="H376" i="41" s="1"/>
  <c r="G443" i="46"/>
  <c r="H443" i="46" s="1"/>
  <c r="H444" i="46" s="1"/>
  <c r="G25" i="47"/>
  <c r="H25" i="47" s="1"/>
  <c r="H26" i="47" s="1"/>
  <c r="G143" i="47"/>
  <c r="H143" i="47" s="1"/>
  <c r="H144" i="47" s="1"/>
  <c r="G529" i="47"/>
  <c r="H529" i="47" s="1"/>
  <c r="H530" i="47" s="1"/>
  <c r="G105" i="48"/>
  <c r="H105" i="48" s="1"/>
  <c r="H106" i="48" s="1"/>
  <c r="G303" i="48"/>
  <c r="H303" i="48" s="1"/>
  <c r="H304" i="48" s="1"/>
  <c r="G544" i="33"/>
  <c r="H544" i="33" s="1"/>
  <c r="H545" i="33" s="1"/>
  <c r="G357" i="46"/>
  <c r="H357" i="46" s="1"/>
  <c r="H358" i="46" s="1"/>
  <c r="G224" i="47"/>
  <c r="H224" i="47" s="1"/>
  <c r="H225" i="47" s="1"/>
  <c r="G416" i="47"/>
  <c r="H416" i="47" s="1"/>
  <c r="H417" i="47" s="1"/>
  <c r="G25" i="48"/>
  <c r="H25" i="48" s="1"/>
  <c r="H26" i="48" s="1"/>
  <c r="G171" i="40"/>
  <c r="H171" i="40" s="1"/>
  <c r="G212" i="40"/>
  <c r="H212" i="40" s="1"/>
  <c r="H213" i="40" s="1"/>
  <c r="G106" i="41"/>
  <c r="H106" i="41" s="1"/>
  <c r="H107" i="41" s="1"/>
  <c r="G183" i="46"/>
  <c r="H183" i="46" s="1"/>
  <c r="H184" i="46" s="1"/>
  <c r="G226" i="46"/>
  <c r="H226" i="46" s="1"/>
  <c r="H227" i="46" s="1"/>
  <c r="G485" i="46"/>
  <c r="H485" i="46" s="1"/>
  <c r="H486" i="46" s="1"/>
  <c r="G183" i="47"/>
  <c r="H183" i="47" s="1"/>
  <c r="H184" i="47" s="1"/>
  <c r="G338" i="47"/>
  <c r="H338" i="47" s="1"/>
  <c r="H339" i="47" s="1"/>
  <c r="G66" i="48"/>
  <c r="H66" i="48" s="1"/>
  <c r="H67" i="48" s="1"/>
  <c r="G221" i="48"/>
  <c r="H221" i="48" s="1"/>
  <c r="H222" i="48" s="1"/>
  <c r="G25" i="49"/>
  <c r="H25" i="49" s="1"/>
  <c r="H26" i="49" s="1"/>
  <c r="G16" i="49" s="1"/>
  <c r="H16" i="49" s="1"/>
  <c r="H17" i="49" s="1"/>
  <c r="G302" i="47"/>
  <c r="H302" i="47" s="1"/>
  <c r="H303" i="47" s="1"/>
  <c r="G1703" i="32"/>
  <c r="H1703" i="32" s="1"/>
  <c r="H1704" i="32" s="1"/>
  <c r="G527" i="46"/>
  <c r="H527" i="46" s="1"/>
  <c r="H528" i="46" s="1"/>
  <c r="G378" i="47"/>
  <c r="H378" i="47" s="1"/>
  <c r="H379" i="47" s="1"/>
  <c r="G491" i="47"/>
  <c r="H491" i="47" s="1"/>
  <c r="H492" i="47" s="1"/>
  <c r="G601" i="47"/>
  <c r="H601" i="47" s="1"/>
  <c r="H602" i="47" s="1"/>
  <c r="G64" i="49"/>
  <c r="H64" i="49" s="1"/>
  <c r="H65" i="49" s="1"/>
  <c r="G522" i="32"/>
  <c r="H522" i="32" s="1"/>
  <c r="H523" i="32" s="1"/>
  <c r="G576" i="33"/>
  <c r="H576" i="33" s="1"/>
  <c r="H577" i="33" s="1"/>
  <c r="G401" i="46"/>
  <c r="H401" i="46" s="1"/>
  <c r="H402" i="46" s="1"/>
  <c r="G650" i="46"/>
  <c r="H650" i="46" s="1"/>
  <c r="H651" i="46" s="1"/>
  <c r="G455" i="47"/>
  <c r="H455" i="47" s="1"/>
  <c r="H456" i="47" s="1"/>
  <c r="G636" i="47"/>
  <c r="H636" i="47" s="1"/>
  <c r="H637" i="47" s="1"/>
  <c r="G487" i="30"/>
  <c r="H487" i="30" s="1"/>
  <c r="G828" i="34"/>
  <c r="H828" i="34" s="1"/>
  <c r="H829" i="34" s="1"/>
  <c r="G475" i="29"/>
  <c r="H475" i="29" s="1"/>
  <c r="H476" i="29" s="1"/>
  <c r="G304" i="26"/>
  <c r="H304" i="26" s="1"/>
  <c r="H305" i="26" s="1"/>
  <c r="G631" i="35"/>
  <c r="H631" i="35" s="1"/>
  <c r="H632" i="35" s="1"/>
  <c r="G847" i="23"/>
  <c r="H847" i="23" s="1"/>
  <c r="H848" i="23" s="1"/>
  <c r="G55" i="23"/>
  <c r="H55" i="23" s="1"/>
  <c r="H56" i="23" s="1"/>
  <c r="G591" i="23"/>
  <c r="H591" i="23" s="1"/>
  <c r="H592" i="23" s="1"/>
  <c r="G670" i="23"/>
  <c r="H670" i="23" s="1"/>
  <c r="H671" i="23" s="1"/>
  <c r="G523" i="24"/>
  <c r="H523" i="24" s="1"/>
  <c r="H524" i="24" s="1"/>
  <c r="G22" i="24"/>
  <c r="H22" i="24" s="1"/>
  <c r="H23" i="24" s="1"/>
  <c r="G260" i="48"/>
  <c r="H260" i="48" s="1"/>
  <c r="H261" i="48" s="1"/>
  <c r="G1733" i="32"/>
  <c r="H1733" i="32" s="1"/>
  <c r="H1734" i="32" s="1"/>
  <c r="G754" i="23"/>
  <c r="H754" i="23" s="1"/>
  <c r="H755" i="23" s="1"/>
  <c r="G631" i="23"/>
  <c r="H631" i="23" s="1"/>
  <c r="H632" i="23" s="1"/>
  <c r="G912" i="24"/>
  <c r="H912" i="24" s="1"/>
  <c r="H913" i="24" s="1"/>
  <c r="G665" i="24"/>
  <c r="H665" i="24" s="1"/>
  <c r="H666" i="24" s="1"/>
  <c r="G356" i="24"/>
  <c r="H356" i="24" s="1"/>
  <c r="H357" i="24" s="1"/>
  <c r="G64" i="47"/>
  <c r="H64" i="47" s="1"/>
  <c r="H65" i="47" s="1"/>
  <c r="G181" i="48"/>
  <c r="H181" i="48" s="1"/>
  <c r="H182" i="48" s="1"/>
  <c r="G935" i="34"/>
  <c r="H935" i="34" s="1"/>
  <c r="G154" i="27"/>
  <c r="H154" i="27" s="1"/>
  <c r="H155" i="27" s="1"/>
  <c r="G274" i="26"/>
  <c r="H274" i="26" s="1"/>
  <c r="H275" i="26" s="1"/>
  <c r="G724" i="34"/>
  <c r="H724" i="34" s="1"/>
  <c r="H725" i="34" s="1"/>
  <c r="G692" i="34"/>
  <c r="H692" i="34" s="1"/>
  <c r="H693" i="34" s="1"/>
  <c r="G809" i="23"/>
  <c r="H809" i="23" s="1"/>
  <c r="G799" i="23" s="1"/>
  <c r="H799" i="23" s="1"/>
  <c r="G726" i="23"/>
  <c r="H726" i="23" s="1"/>
  <c r="H727" i="23" s="1"/>
  <c r="G177" i="23"/>
  <c r="H177" i="23" s="1"/>
  <c r="H178" i="23" s="1"/>
  <c r="G636" i="24"/>
  <c r="H636" i="24" s="1"/>
  <c r="H637" i="24" s="1"/>
  <c r="G465" i="25"/>
  <c r="H465" i="25" s="1"/>
  <c r="H466" i="25" s="1"/>
  <c r="G349" i="25"/>
  <c r="H349" i="25" s="1"/>
  <c r="H350" i="25" s="1"/>
  <c r="G582" i="34"/>
  <c r="H582" i="34" s="1"/>
  <c r="H583" i="34" s="1"/>
  <c r="G96" i="34"/>
  <c r="H96" i="34" s="1"/>
  <c r="H97" i="34" s="1"/>
  <c r="G316" i="35"/>
  <c r="H316" i="35" s="1"/>
  <c r="H317" i="35" s="1"/>
  <c r="G151" i="35"/>
  <c r="H151" i="35" s="1"/>
  <c r="H152" i="35" s="1"/>
  <c r="G27" i="35"/>
  <c r="H27" i="35" s="1"/>
  <c r="H28" i="35" s="1"/>
  <c r="G53" i="29"/>
  <c r="H53" i="29" s="1"/>
  <c r="H54" i="29" s="1"/>
  <c r="G280" i="29"/>
  <c r="H280" i="29" s="1"/>
  <c r="G270" i="29" s="1"/>
  <c r="H270" i="29" s="1"/>
  <c r="G392" i="29"/>
  <c r="H392" i="29" s="1"/>
  <c r="H393" i="29" s="1"/>
  <c r="G92" i="27"/>
  <c r="H92" i="27" s="1"/>
  <c r="H93" i="27" s="1"/>
  <c r="G62" i="30"/>
  <c r="H62" i="30" s="1"/>
  <c r="H63" i="30" s="1"/>
  <c r="G301" i="31"/>
  <c r="H301" i="31" s="1"/>
  <c r="H302" i="31" s="1"/>
  <c r="G1587" i="32"/>
  <c r="H1587" i="32" s="1"/>
  <c r="H1588" i="32" s="1"/>
  <c r="G1165" i="32"/>
  <c r="H1165" i="32" s="1"/>
  <c r="H1166" i="32" s="1"/>
  <c r="G829" i="32"/>
  <c r="H829" i="32" s="1"/>
  <c r="H830" i="32" s="1"/>
  <c r="G635" i="32"/>
  <c r="H635" i="32" s="1"/>
  <c r="H636" i="32" s="1"/>
  <c r="G432" i="32"/>
  <c r="H432" i="32" s="1"/>
  <c r="H433" i="32" s="1"/>
  <c r="G212" i="32"/>
  <c r="H212" i="32" s="1"/>
  <c r="H213" i="32" s="1"/>
  <c r="G485" i="33"/>
  <c r="H485" i="33" s="1"/>
  <c r="H486" i="33" s="1"/>
  <c r="G395" i="33"/>
  <c r="H395" i="33" s="1"/>
  <c r="H396" i="33" s="1"/>
  <c r="G903" i="34"/>
  <c r="H903" i="34" s="1"/>
  <c r="H904" i="34" s="1"/>
  <c r="G794" i="34"/>
  <c r="H794" i="34" s="1"/>
  <c r="H795" i="34" s="1"/>
  <c r="G385" i="30"/>
  <c r="H385" i="30" s="1"/>
  <c r="H386" i="30" s="1"/>
  <c r="G123" i="27"/>
  <c r="H123" i="27" s="1"/>
  <c r="H124" i="27" s="1"/>
  <c r="G352" i="30"/>
  <c r="H352" i="30" s="1"/>
  <c r="H353" i="30" s="1"/>
  <c r="G185" i="30"/>
  <c r="H185" i="30" s="1"/>
  <c r="H186" i="30" s="1"/>
  <c r="G155" i="30"/>
  <c r="H155" i="30" s="1"/>
  <c r="H156" i="30" s="1"/>
  <c r="G125" i="30"/>
  <c r="H125" i="30" s="1"/>
  <c r="H126" i="30" s="1"/>
  <c r="G756" i="34"/>
  <c r="H756" i="34" s="1"/>
  <c r="H757" i="34" s="1"/>
  <c r="G607" i="24"/>
  <c r="H607" i="24" s="1"/>
  <c r="H608" i="24" s="1"/>
  <c r="G451" i="30"/>
  <c r="H451" i="30" s="1"/>
  <c r="H452" i="30" s="1"/>
  <c r="G317" i="30"/>
  <c r="H317" i="30" s="1"/>
  <c r="H318" i="30" s="1"/>
  <c r="G215" i="30"/>
  <c r="H215" i="30" s="1"/>
  <c r="H216" i="30" s="1"/>
  <c r="G93" i="30"/>
  <c r="H93" i="30" s="1"/>
  <c r="H94" i="30" s="1"/>
  <c r="G189" i="27"/>
  <c r="H189" i="27" s="1"/>
  <c r="H190" i="27" s="1"/>
  <c r="G282" i="30"/>
  <c r="H282" i="30" s="1"/>
  <c r="H283" i="30" s="1"/>
  <c r="G51" i="25"/>
  <c r="H51" i="25" s="1"/>
  <c r="H52" i="25" s="1"/>
  <c r="G542" i="34"/>
  <c r="H542" i="34" s="1"/>
  <c r="H543" i="34" s="1"/>
  <c r="G360" i="34"/>
  <c r="H360" i="34" s="1"/>
  <c r="H361" i="34" s="1"/>
  <c r="G228" i="34"/>
  <c r="H228" i="34" s="1"/>
  <c r="H229" i="34" s="1"/>
  <c r="G449" i="35"/>
  <c r="H449" i="35" s="1"/>
  <c r="H450" i="35" s="1"/>
  <c r="G89" i="35"/>
  <c r="H89" i="35" s="1"/>
  <c r="H90" i="35" s="1"/>
  <c r="G150" i="26"/>
  <c r="H150" i="26" s="1"/>
  <c r="H151" i="26" s="1"/>
  <c r="G195" i="29"/>
  <c r="H195" i="29" s="1"/>
  <c r="H196" i="29" s="1"/>
  <c r="G55" i="31"/>
  <c r="H55" i="31" s="1"/>
  <c r="H56" i="31" s="1"/>
  <c r="G196" i="31"/>
  <c r="H196" i="31" s="1"/>
  <c r="H197" i="31" s="1"/>
  <c r="G1530" i="32"/>
  <c r="H1530" i="32" s="1"/>
  <c r="H1531" i="32" s="1"/>
  <c r="G1410" i="32"/>
  <c r="H1410" i="32" s="1"/>
  <c r="H1411" i="32" s="1"/>
  <c r="G1075" i="32"/>
  <c r="H1075" i="32" s="1"/>
  <c r="H1076" i="32" s="1"/>
  <c r="G1018" i="32"/>
  <c r="H1018" i="32" s="1"/>
  <c r="H1019" i="32" s="1"/>
  <c r="G457" i="33"/>
  <c r="H457" i="33" s="1"/>
  <c r="H458" i="33" s="1"/>
  <c r="G365" i="33"/>
  <c r="H365" i="33" s="1"/>
  <c r="H366" i="33" s="1"/>
  <c r="G243" i="33"/>
  <c r="H243" i="33" s="1"/>
  <c r="H244" i="33" s="1"/>
  <c r="G211" i="33"/>
  <c r="H211" i="33" s="1"/>
  <c r="H212" i="33" s="1"/>
  <c r="G182" i="33"/>
  <c r="H182" i="33" s="1"/>
  <c r="H183" i="33" s="1"/>
  <c r="G118" i="33"/>
  <c r="H118" i="33" s="1"/>
  <c r="H119" i="33" s="1"/>
  <c r="G86" i="33"/>
  <c r="H86" i="33" s="1"/>
  <c r="H87" i="33" s="1"/>
  <c r="G150" i="33"/>
  <c r="H150" i="33" s="1"/>
  <c r="H151" i="33" s="1"/>
  <c r="G660" i="34"/>
  <c r="H660" i="34" s="1"/>
  <c r="H661" i="34" s="1"/>
  <c r="G437" i="25"/>
  <c r="H437" i="25" s="1"/>
  <c r="H438" i="25" s="1"/>
  <c r="G379" i="25"/>
  <c r="H379" i="25" s="1"/>
  <c r="H380" i="25" s="1"/>
  <c r="G287" i="25"/>
  <c r="H287" i="25" s="1"/>
  <c r="G277" i="25" s="1"/>
  <c r="H277" i="25" s="1"/>
  <c r="G166" i="34"/>
  <c r="H166" i="34" s="1"/>
  <c r="H167" i="34" s="1"/>
  <c r="G597" i="35"/>
  <c r="H597" i="35" s="1"/>
  <c r="H598" i="35" s="1"/>
  <c r="G280" i="35"/>
  <c r="H280" i="35" s="1"/>
  <c r="H281" i="35" s="1"/>
  <c r="G120" i="35"/>
  <c r="H120" i="35" s="1"/>
  <c r="H121" i="35" s="1"/>
  <c r="G86" i="26"/>
  <c r="H86" i="26" s="1"/>
  <c r="H87" i="26" s="1"/>
  <c r="G28" i="27"/>
  <c r="H28" i="27" s="1"/>
  <c r="H29" i="27" s="1"/>
  <c r="G222" i="31"/>
  <c r="H222" i="31" s="1"/>
  <c r="H223" i="31" s="1"/>
  <c r="G1673" i="32"/>
  <c r="H1673" i="32" s="1"/>
  <c r="H1674" i="32" s="1"/>
  <c r="G1617" i="32"/>
  <c r="H1617" i="32" s="1"/>
  <c r="H1618" i="32" s="1"/>
  <c r="G1472" i="32"/>
  <c r="H1472" i="32" s="1"/>
  <c r="H1473" i="32" s="1"/>
  <c r="G1226" i="32"/>
  <c r="H1226" i="32" s="1"/>
  <c r="H1227" i="32" s="1"/>
  <c r="G1105" i="32"/>
  <c r="H1105" i="32" s="1"/>
  <c r="H1106" i="32" s="1"/>
  <c r="G937" i="32"/>
  <c r="H937" i="32" s="1"/>
  <c r="H938" i="32" s="1"/>
  <c r="G719" i="32"/>
  <c r="H719" i="32" s="1"/>
  <c r="H720" i="32" s="1"/>
  <c r="G552" i="32"/>
  <c r="H552" i="32" s="1"/>
  <c r="H553" i="32" s="1"/>
  <c r="G372" i="32"/>
  <c r="H372" i="32" s="1"/>
  <c r="H373" i="32" s="1"/>
  <c r="G308" i="32"/>
  <c r="H308" i="32" s="1"/>
  <c r="H309" i="32" s="1"/>
  <c r="G276" i="32"/>
  <c r="H276" i="32" s="1"/>
  <c r="H277" i="32" s="1"/>
  <c r="G116" i="32"/>
  <c r="H116" i="32" s="1"/>
  <c r="H117" i="32" s="1"/>
  <c r="G512" i="33"/>
  <c r="H512" i="33" s="1"/>
  <c r="H513" i="33" s="1"/>
  <c r="G305" i="33"/>
  <c r="H305" i="33" s="1"/>
  <c r="H306" i="33" s="1"/>
  <c r="G26" i="33"/>
  <c r="H26" i="33" s="1"/>
  <c r="H27" i="33" s="1"/>
  <c r="G414" i="24"/>
  <c r="H414" i="24" s="1"/>
  <c r="H415" i="24" s="1"/>
  <c r="G50" i="24"/>
  <c r="H50" i="24" s="1"/>
  <c r="H51" i="24" s="1"/>
  <c r="G259" i="34"/>
  <c r="H259" i="34" s="1"/>
  <c r="H260" i="34" s="1"/>
  <c r="G223" i="29"/>
  <c r="H223" i="29" s="1"/>
  <c r="H224" i="29" s="1"/>
  <c r="G59" i="27"/>
  <c r="H59" i="27" s="1"/>
  <c r="H60" i="27" s="1"/>
  <c r="G112" i="31"/>
  <c r="H112" i="31" s="1"/>
  <c r="H113" i="31" s="1"/>
  <c r="G168" i="31"/>
  <c r="H168" i="31" s="1"/>
  <c r="H169" i="31" s="1"/>
  <c r="G1350" i="32"/>
  <c r="H1350" i="32" s="1"/>
  <c r="H1351" i="32" s="1"/>
  <c r="G1288" i="32"/>
  <c r="H1288" i="32" s="1"/>
  <c r="H1289" i="32" s="1"/>
  <c r="G1135" i="32"/>
  <c r="H1135" i="32" s="1"/>
  <c r="H1136" i="32" s="1"/>
  <c r="G910" i="32"/>
  <c r="H910" i="32" s="1"/>
  <c r="H911" i="32" s="1"/>
  <c r="G691" i="32"/>
  <c r="H691" i="32" s="1"/>
  <c r="H692" i="32" s="1"/>
  <c r="G462" i="32"/>
  <c r="H462" i="32" s="1"/>
  <c r="H463" i="32" s="1"/>
  <c r="G148" i="32"/>
  <c r="H148" i="32" s="1"/>
  <c r="H149" i="32" s="1"/>
  <c r="G275" i="33"/>
  <c r="H275" i="33" s="1"/>
  <c r="H276" i="33" s="1"/>
  <c r="G111" i="25"/>
  <c r="H111" i="25" s="1"/>
  <c r="H112" i="25" s="1"/>
  <c r="G505" i="34"/>
  <c r="H505" i="34" s="1"/>
  <c r="H506" i="34" s="1"/>
  <c r="G538" i="35"/>
  <c r="H538" i="35" s="1"/>
  <c r="H539" i="35" s="1"/>
  <c r="G389" i="35"/>
  <c r="H389" i="35" s="1"/>
  <c r="H390" i="35" s="1"/>
  <c r="G212" i="26"/>
  <c r="H212" i="26" s="1"/>
  <c r="H213" i="26" s="1"/>
  <c r="G56" i="26"/>
  <c r="H56" i="26" s="1"/>
  <c r="H57" i="26" s="1"/>
  <c r="G1503" i="32"/>
  <c r="H1503" i="32" s="1"/>
  <c r="H1504" i="32" s="1"/>
  <c r="G747" i="32"/>
  <c r="H747" i="32" s="1"/>
  <c r="H748" i="32" s="1"/>
  <c r="G29" i="32"/>
  <c r="H29" i="32" s="1"/>
  <c r="H30" i="32" s="1"/>
  <c r="G56" i="33"/>
  <c r="H56" i="33" s="1"/>
  <c r="H57" i="33" s="1"/>
  <c r="G25" i="23"/>
  <c r="H25" i="23" s="1"/>
  <c r="H26" i="23" s="1"/>
  <c r="G385" i="24"/>
  <c r="H385" i="24" s="1"/>
  <c r="G409" i="25"/>
  <c r="H409" i="25" s="1"/>
  <c r="H410" i="25" s="1"/>
  <c r="G468" i="34"/>
  <c r="H468" i="34" s="1"/>
  <c r="H469" i="34" s="1"/>
  <c r="G182" i="35"/>
  <c r="H182" i="35" s="1"/>
  <c r="H183" i="35" s="1"/>
  <c r="G110" i="29"/>
  <c r="H110" i="29" s="1"/>
  <c r="H111" i="29" s="1"/>
  <c r="G251" i="29"/>
  <c r="H251" i="29" s="1"/>
  <c r="H252" i="29" s="1"/>
  <c r="G308" i="29"/>
  <c r="H308" i="29" s="1"/>
  <c r="H309" i="29" s="1"/>
  <c r="G31" i="30"/>
  <c r="H31" i="30" s="1"/>
  <c r="H32" i="30" s="1"/>
  <c r="G275" i="31"/>
  <c r="H275" i="31" s="1"/>
  <c r="H276" i="31" s="1"/>
  <c r="G1257" i="32"/>
  <c r="H1257" i="32" s="1"/>
  <c r="H1258" i="32" s="1"/>
  <c r="G802" i="32"/>
  <c r="H802" i="32" s="1"/>
  <c r="H803" i="32" s="1"/>
  <c r="G232" i="23"/>
  <c r="H232" i="23" s="1"/>
  <c r="H233" i="23" s="1"/>
  <c r="G327" i="24"/>
  <c r="H327" i="24" s="1"/>
  <c r="H328" i="24" s="1"/>
  <c r="G23" i="25"/>
  <c r="H23" i="25" s="1"/>
  <c r="H24" i="25" s="1"/>
  <c r="G431" i="34"/>
  <c r="H431" i="34" s="1"/>
  <c r="H432" i="34" s="1"/>
  <c r="G327" i="34"/>
  <c r="H327" i="34" s="1"/>
  <c r="H328" i="34" s="1"/>
  <c r="G243" i="35"/>
  <c r="H243" i="35" s="1"/>
  <c r="H244" i="35" s="1"/>
  <c r="G181" i="26"/>
  <c r="H181" i="26" s="1"/>
  <c r="H182" i="26" s="1"/>
  <c r="G140" i="31"/>
  <c r="H140" i="31" s="1"/>
  <c r="H141" i="31" s="1"/>
  <c r="G340" i="32"/>
  <c r="H340" i="32" s="1"/>
  <c r="H341" i="32" s="1"/>
  <c r="G426" i="33"/>
  <c r="H426" i="33" s="1"/>
  <c r="H427" i="33" s="1"/>
  <c r="G89" i="23"/>
  <c r="H89" i="23" s="1"/>
  <c r="H90" i="23" s="1"/>
  <c r="G692" i="24"/>
  <c r="H692" i="24" s="1"/>
  <c r="H693" i="24" s="1"/>
  <c r="G61" i="34"/>
  <c r="H61" i="34" s="1"/>
  <c r="H62" i="34" s="1"/>
  <c r="G419" i="35"/>
  <c r="H419" i="35" s="1"/>
  <c r="H420" i="35" s="1"/>
  <c r="G58" i="35"/>
  <c r="H58" i="35" s="1"/>
  <c r="H59" i="35" s="1"/>
  <c r="G81" i="29"/>
  <c r="H81" i="29" s="1"/>
  <c r="H82" i="29" s="1"/>
  <c r="G336" i="29"/>
  <c r="H336" i="29" s="1"/>
  <c r="H337" i="29" s="1"/>
  <c r="G328" i="31"/>
  <c r="H328" i="31" s="1"/>
  <c r="H329" i="31" s="1"/>
  <c r="G1441" i="32"/>
  <c r="H1441" i="32" s="1"/>
  <c r="H1442" i="32" s="1"/>
  <c r="G775" i="32"/>
  <c r="H775" i="32" s="1"/>
  <c r="H776" i="32" s="1"/>
  <c r="G244" i="32"/>
  <c r="H244" i="32" s="1"/>
  <c r="H245" i="32" s="1"/>
  <c r="G319" i="25"/>
  <c r="H319" i="25" s="1"/>
  <c r="H320" i="25" s="1"/>
  <c r="G258" i="25"/>
  <c r="H258" i="25" s="1"/>
  <c r="H259" i="25" s="1"/>
  <c r="G393" i="34"/>
  <c r="H393" i="34" s="1"/>
  <c r="H394" i="34" s="1"/>
  <c r="G131" i="34"/>
  <c r="H131" i="34" s="1"/>
  <c r="H132" i="34" s="1"/>
  <c r="G26" i="34"/>
  <c r="H26" i="34" s="1"/>
  <c r="H27" i="34" s="1"/>
  <c r="G567" i="35"/>
  <c r="H567" i="35" s="1"/>
  <c r="H568" i="35" s="1"/>
  <c r="G212" i="35"/>
  <c r="H212" i="35" s="1"/>
  <c r="H213" i="35" s="1"/>
  <c r="G119" i="26"/>
  <c r="H119" i="26" s="1"/>
  <c r="H120" i="26" s="1"/>
  <c r="G448" i="29"/>
  <c r="H448" i="29" s="1"/>
  <c r="H449" i="29" s="1"/>
  <c r="G27" i="31"/>
  <c r="H27" i="31" s="1"/>
  <c r="H28" i="31" s="1"/>
  <c r="G1195" i="32"/>
  <c r="H1195" i="32" s="1"/>
  <c r="H1196" i="32" s="1"/>
  <c r="G856" i="32"/>
  <c r="H856" i="32" s="1"/>
  <c r="H857" i="32" s="1"/>
  <c r="G58" i="32"/>
  <c r="H58" i="32" s="1"/>
  <c r="H59" i="32" s="1"/>
  <c r="G149" i="23"/>
  <c r="H149" i="23" s="1"/>
  <c r="H151" i="23" s="1"/>
  <c r="G197" i="34"/>
  <c r="H197" i="34" s="1"/>
  <c r="H198" i="34" s="1"/>
  <c r="G83" i="31"/>
  <c r="H83" i="31" s="1"/>
  <c r="H84" i="31" s="1"/>
  <c r="G883" i="32"/>
  <c r="H883" i="32" s="1"/>
  <c r="H884" i="32" s="1"/>
  <c r="G607" i="32"/>
  <c r="H607" i="32" s="1"/>
  <c r="H608" i="32" s="1"/>
  <c r="G581" i="32"/>
  <c r="H581" i="32" s="1"/>
  <c r="H582" i="32" s="1"/>
  <c r="G492" i="32"/>
  <c r="H492" i="32" s="1"/>
  <c r="H493" i="32" s="1"/>
  <c r="G138" i="29"/>
  <c r="H138" i="29" s="1"/>
  <c r="H139" i="29" s="1"/>
  <c r="G249" i="31"/>
  <c r="H249" i="31" s="1"/>
  <c r="H250" i="31" s="1"/>
  <c r="G1557" i="32"/>
  <c r="H1557" i="32" s="1"/>
  <c r="H1558" i="32" s="1"/>
  <c r="G509" i="35"/>
  <c r="H509" i="35" s="1"/>
  <c r="H510" i="35" s="1"/>
  <c r="G1380" i="32"/>
  <c r="H1380" i="32" s="1"/>
  <c r="H1381" i="32" s="1"/>
  <c r="G991" i="32"/>
  <c r="H991" i="32" s="1"/>
  <c r="H992" i="32" s="1"/>
  <c r="G87" i="32"/>
  <c r="H87" i="32" s="1"/>
  <c r="H88" i="32" s="1"/>
  <c r="G290" i="34"/>
  <c r="H290" i="34" s="1"/>
  <c r="H291" i="34" s="1"/>
  <c r="G243" i="26"/>
  <c r="H243" i="26" s="1"/>
  <c r="H245" i="26" s="1"/>
  <c r="G166" i="29"/>
  <c r="H166" i="29" s="1"/>
  <c r="H167" i="29" s="1"/>
  <c r="G271" i="24"/>
  <c r="H271" i="24" s="1"/>
  <c r="H272" i="24" s="1"/>
  <c r="G493" i="25"/>
  <c r="H493" i="25" s="1"/>
  <c r="H494" i="25" s="1"/>
  <c r="G622" i="34"/>
  <c r="H622" i="34" s="1"/>
  <c r="H623" i="34" s="1"/>
  <c r="G480" i="35"/>
  <c r="H480" i="35" s="1"/>
  <c r="H481" i="35" s="1"/>
  <c r="G26" i="26"/>
  <c r="H26" i="26" s="1"/>
  <c r="H27" i="26" s="1"/>
  <c r="G24" i="29"/>
  <c r="H24" i="29" s="1"/>
  <c r="H25" i="29" s="1"/>
  <c r="G964" i="32"/>
  <c r="H964" i="32" s="1"/>
  <c r="H965" i="32" s="1"/>
  <c r="G402" i="32"/>
  <c r="H402" i="32" s="1"/>
  <c r="H403" i="32" s="1"/>
  <c r="G1646" i="32"/>
  <c r="H1646" i="32" s="1"/>
  <c r="H1647" i="32" s="1"/>
  <c r="G663" i="32"/>
  <c r="H663" i="32" s="1"/>
  <c r="H664" i="32" s="1"/>
  <c r="G180" i="32"/>
  <c r="H180" i="32" s="1"/>
  <c r="H181" i="32" s="1"/>
  <c r="G167" i="25"/>
  <c r="H167" i="25" s="1"/>
  <c r="H168" i="25" s="1"/>
  <c r="G352" i="35"/>
  <c r="H352" i="35" s="1"/>
  <c r="H353" i="35" s="1"/>
  <c r="G1319" i="32"/>
  <c r="H1319" i="32" s="1"/>
  <c r="H1320" i="32" s="1"/>
  <c r="G139" i="25"/>
  <c r="H139" i="25" s="1"/>
  <c r="H140" i="25" s="1"/>
  <c r="G364" i="29"/>
  <c r="H364" i="29" s="1"/>
  <c r="H365" i="29" s="1"/>
  <c r="G1045" i="32"/>
  <c r="H1045" i="32" s="1"/>
  <c r="H1046" i="32" s="1"/>
  <c r="G335" i="33"/>
  <c r="H335" i="33" s="1"/>
  <c r="H336" i="33" s="1"/>
  <c r="G124" i="24"/>
  <c r="H124" i="24" s="1"/>
  <c r="H126" i="24" s="1"/>
  <c r="H137" i="24" s="1"/>
  <c r="G461" i="24"/>
  <c r="H461" i="24" s="1"/>
  <c r="G460" i="24"/>
  <c r="H460" i="24" s="1"/>
  <c r="G417" i="23"/>
  <c r="H417" i="23" s="1"/>
  <c r="H419" i="23" s="1"/>
  <c r="H429" i="23" s="1"/>
  <c r="G488" i="24"/>
  <c r="H488" i="24" s="1"/>
  <c r="G487" i="24"/>
  <c r="H487" i="24" s="1"/>
  <c r="D382" i="23"/>
  <c r="H402" i="23"/>
  <c r="G847" i="24"/>
  <c r="H847" i="24" s="1"/>
  <c r="G845" i="24"/>
  <c r="H845" i="24" s="1"/>
  <c r="G846" i="24"/>
  <c r="H846" i="24" s="1"/>
  <c r="G256" i="38"/>
  <c r="H256" i="38" s="1"/>
  <c r="H257" i="38" s="1"/>
  <c r="D247" i="38" s="1"/>
  <c r="I12" i="37" s="1"/>
  <c r="J12" i="37" s="1"/>
  <c r="H774" i="24"/>
  <c r="G541" i="24"/>
  <c r="H541" i="24" s="1"/>
  <c r="G542" i="24"/>
  <c r="H542" i="24" s="1"/>
  <c r="G543" i="24"/>
  <c r="H543" i="24" s="1"/>
  <c r="H419" i="30"/>
  <c r="H801" i="24"/>
  <c r="G305" i="23"/>
  <c r="H305" i="23" s="1"/>
  <c r="H308" i="23" s="1"/>
  <c r="H320" i="23" s="1"/>
  <c r="G133" i="48"/>
  <c r="H133" i="48" s="1"/>
  <c r="H134" i="48" s="1"/>
  <c r="H144" i="48" s="1"/>
  <c r="D77" i="39"/>
  <c r="I19" i="37" s="1"/>
  <c r="J19" i="37" s="1"/>
  <c r="H96" i="39"/>
  <c r="H509" i="13"/>
  <c r="D453" i="36"/>
  <c r="I158" i="37" s="1"/>
  <c r="J158" i="37" s="1"/>
  <c r="D118" i="36"/>
  <c r="I150" i="37" s="1"/>
  <c r="J150" i="37" s="1"/>
  <c r="G497" i="23"/>
  <c r="H497" i="23" s="1"/>
  <c r="H498" i="23" s="1"/>
  <c r="H508" i="23" s="1"/>
  <c r="G874" i="24"/>
  <c r="H874" i="24" s="1"/>
  <c r="G873" i="24"/>
  <c r="H873" i="24" s="1"/>
  <c r="G875" i="24"/>
  <c r="H875" i="24" s="1"/>
  <c r="D242" i="23"/>
  <c r="H261" i="23"/>
  <c r="G470" i="23"/>
  <c r="H470" i="23" s="1"/>
  <c r="H471" i="23" s="1"/>
  <c r="D462" i="23" s="1"/>
  <c r="G13" i="39"/>
  <c r="H13" i="39" s="1"/>
  <c r="G14" i="39"/>
  <c r="H14" i="39" s="1"/>
  <c r="G294" i="36"/>
  <c r="H294" i="36" s="1"/>
  <c r="H295" i="36" s="1"/>
  <c r="G177" i="38"/>
  <c r="H177" i="38" s="1"/>
  <c r="H178" i="38" s="1"/>
  <c r="D169" i="38" s="1"/>
  <c r="I10" i="37" s="1"/>
  <c r="J10" i="37" s="1"/>
  <c r="G569" i="24"/>
  <c r="H569" i="24" s="1"/>
  <c r="G570" i="24"/>
  <c r="H570" i="24" s="1"/>
  <c r="G195" i="23"/>
  <c r="H195" i="23" s="1"/>
  <c r="H196" i="23" s="1"/>
  <c r="H207" i="23" s="1"/>
  <c r="G290" i="24"/>
  <c r="H290" i="24" s="1"/>
  <c r="G289" i="24"/>
  <c r="H289" i="24" s="1"/>
  <c r="G322" i="26"/>
  <c r="H322" i="26" s="1"/>
  <c r="H323" i="26" s="1"/>
  <c r="D314" i="26" s="1"/>
  <c r="G348" i="26"/>
  <c r="H348" i="26" s="1"/>
  <c r="H349" i="26" s="1"/>
  <c r="D340" i="26" s="1"/>
  <c r="G690" i="23"/>
  <c r="H690" i="23" s="1"/>
  <c r="H691" i="23" s="1"/>
  <c r="D680" i="23" s="1"/>
  <c r="H488" i="30"/>
  <c r="G49" i="40"/>
  <c r="H49" i="40" s="1"/>
  <c r="H50" i="40" s="1"/>
  <c r="H60" i="40" s="1"/>
  <c r="D663" i="13"/>
  <c r="G425" i="36"/>
  <c r="H425" i="36" s="1"/>
  <c r="H426" i="36" s="1"/>
  <c r="D410" i="36" s="1"/>
  <c r="I157" i="37" s="1"/>
  <c r="J157" i="37" s="1"/>
  <c r="G293" i="38"/>
  <c r="H293" i="38" s="1"/>
  <c r="H294" i="38" s="1"/>
  <c r="D283" i="38" s="1"/>
  <c r="I13" i="37" s="1"/>
  <c r="J13" i="37" s="1"/>
  <c r="G61" i="38"/>
  <c r="H61" i="38" s="1"/>
  <c r="H62" i="38" s="1"/>
  <c r="D52" i="38" s="1"/>
  <c r="I7" i="37" s="1"/>
  <c r="J7" i="37" s="1"/>
  <c r="G27" i="38"/>
  <c r="H27" i="38" s="1"/>
  <c r="G121" i="23"/>
  <c r="H121" i="23" s="1"/>
  <c r="D231" i="27"/>
  <c r="G185" i="25"/>
  <c r="H185" i="25" s="1"/>
  <c r="H187" i="25" s="1"/>
  <c r="H197" i="25" s="1"/>
  <c r="G552" i="23"/>
  <c r="H552" i="23" s="1"/>
  <c r="H553" i="23" s="1"/>
  <c r="D542" i="23" s="1"/>
  <c r="G207" i="24"/>
  <c r="H207" i="24" s="1"/>
  <c r="G206" i="24"/>
  <c r="H206" i="24" s="1"/>
  <c r="G96" i="24"/>
  <c r="H96" i="24" s="1"/>
  <c r="H98" i="24" s="1"/>
  <c r="D88" i="24" s="1"/>
  <c r="H422" i="13"/>
  <c r="G415" i="41"/>
  <c r="H415" i="41" s="1"/>
  <c r="G167" i="39"/>
  <c r="H167" i="39" s="1"/>
  <c r="G330" i="41"/>
  <c r="H330" i="41" s="1"/>
  <c r="G934" i="34"/>
  <c r="H934" i="34" s="1"/>
  <c r="G865" i="34"/>
  <c r="H865" i="34" s="1"/>
  <c r="G224" i="25"/>
  <c r="H224" i="25" s="1"/>
  <c r="G82" i="25"/>
  <c r="H82" i="25" s="1"/>
  <c r="H83" i="25" s="1"/>
  <c r="G994" i="24"/>
  <c r="H994" i="24" s="1"/>
  <c r="G941" i="24"/>
  <c r="H941" i="24" s="1"/>
  <c r="H942" i="24" s="1"/>
  <c r="G276" i="23"/>
  <c r="H276" i="23" s="1"/>
  <c r="H277" i="23" s="1"/>
  <c r="D268" i="23" s="1"/>
  <c r="G233" i="24"/>
  <c r="H233" i="24" s="1"/>
  <c r="G234" i="24"/>
  <c r="H234" i="24" s="1"/>
  <c r="G235" i="24"/>
  <c r="H235" i="24" s="1"/>
  <c r="G451" i="48" l="1"/>
  <c r="H451" i="48" s="1"/>
  <c r="H452" i="48" s="1"/>
  <c r="H463" i="48" s="1"/>
  <c r="G303" i="46"/>
  <c r="H303" i="46" s="1"/>
  <c r="H304" i="46" s="1"/>
  <c r="H226" i="25"/>
  <c r="G214" i="25" s="1"/>
  <c r="H214" i="25" s="1"/>
  <c r="H216" i="25" s="1"/>
  <c r="D204" i="25" s="1"/>
  <c r="G1016" i="36"/>
  <c r="H1016" i="36" s="1"/>
  <c r="H1017" i="36" s="1"/>
  <c r="D1006" i="36" s="1"/>
  <c r="G663" i="47"/>
  <c r="H663" i="47" s="1"/>
  <c r="H664" i="47" s="1"/>
  <c r="H674" i="47" s="1"/>
  <c r="G700" i="47"/>
  <c r="H700" i="47" s="1"/>
  <c r="H701" i="47" s="1"/>
  <c r="H711" i="47" s="1"/>
  <c r="G121" i="40"/>
  <c r="H121" i="40" s="1"/>
  <c r="G124" i="40"/>
  <c r="H124" i="40" s="1"/>
  <c r="G28" i="38"/>
  <c r="H28" i="38" s="1"/>
  <c r="H29" i="38" s="1"/>
  <c r="G17" i="38" s="1"/>
  <c r="H17" i="38" s="1"/>
  <c r="G122" i="23"/>
  <c r="H122" i="23" s="1"/>
  <c r="H123" i="23" s="1"/>
  <c r="G111" i="23" s="1"/>
  <c r="H111" i="23" s="1"/>
  <c r="H113" i="23" s="1"/>
  <c r="D99" i="23" s="1"/>
  <c r="J195" i="37"/>
  <c r="D45" i="36"/>
  <c r="H232" i="39"/>
  <c r="G725" i="41"/>
  <c r="H725" i="41" s="1"/>
  <c r="H726" i="41" s="1"/>
  <c r="D716" i="41" s="1"/>
  <c r="I53" i="37" s="1"/>
  <c r="J53" i="37" s="1"/>
  <c r="G688" i="41"/>
  <c r="H688" i="41" s="1"/>
  <c r="H689" i="41" s="1"/>
  <c r="D679" i="41" s="1"/>
  <c r="I52" i="37" s="1"/>
  <c r="J52" i="37" s="1"/>
  <c r="H281" i="29"/>
  <c r="G269" i="29" s="1"/>
  <c r="H269" i="29" s="1"/>
  <c r="H272" i="29" s="1"/>
  <c r="H283" i="29" s="1"/>
  <c r="G13" i="41"/>
  <c r="H13" i="41" s="1"/>
  <c r="G14" i="41"/>
  <c r="H14" i="41" s="1"/>
  <c r="G194" i="39"/>
  <c r="H194" i="39" s="1"/>
  <c r="H195" i="39" s="1"/>
  <c r="D186" i="39" s="1"/>
  <c r="I22" i="37" s="1"/>
  <c r="J22" i="37" s="1"/>
  <c r="G50" i="44"/>
  <c r="H50" i="44" s="1"/>
  <c r="G51" i="44"/>
  <c r="H51" i="44" s="1"/>
  <c r="H867" i="34"/>
  <c r="G854" i="34" s="1"/>
  <c r="H854" i="34" s="1"/>
  <c r="H288" i="25"/>
  <c r="G276" i="25" s="1"/>
  <c r="H276" i="25" s="1"/>
  <c r="H279" i="25" s="1"/>
  <c r="D268" i="25" s="1"/>
  <c r="H936" i="34"/>
  <c r="G926" i="34" s="1"/>
  <c r="H926" i="34" s="1"/>
  <c r="H927" i="34" s="1"/>
  <c r="D199" i="27"/>
  <c r="H181" i="24"/>
  <c r="H191" i="24" s="1"/>
  <c r="H417" i="41"/>
  <c r="G407" i="41" s="1"/>
  <c r="H407" i="41" s="1"/>
  <c r="H408" i="41" s="1"/>
  <c r="H535" i="23"/>
  <c r="H109" i="24"/>
  <c r="H208" i="24"/>
  <c r="D198" i="24" s="1"/>
  <c r="H435" i="24"/>
  <c r="D424" i="24" s="1"/>
  <c r="H287" i="23"/>
  <c r="H701" i="23"/>
  <c r="H29" i="36"/>
  <c r="H594" i="36"/>
  <c r="H153" i="45"/>
  <c r="H155" i="45" s="1"/>
  <c r="H304" i="38"/>
  <c r="H267" i="38"/>
  <c r="H137" i="51"/>
  <c r="D409" i="23"/>
  <c r="D41" i="40"/>
  <c r="I28" i="37" s="1"/>
  <c r="J28" i="37" s="1"/>
  <c r="H571" i="24"/>
  <c r="D561" i="24" s="1"/>
  <c r="H15" i="39"/>
  <c r="D5" i="39" s="1"/>
  <c r="I17" i="37" s="1"/>
  <c r="J17" i="37" s="1"/>
  <c r="H481" i="23"/>
  <c r="H876" i="24"/>
  <c r="H413" i="29"/>
  <c r="D116" i="24"/>
  <c r="D158" i="43"/>
  <c r="I67" i="37" s="1"/>
  <c r="J67" i="37" s="1"/>
  <c r="D60" i="24"/>
  <c r="H359" i="26"/>
  <c r="H332" i="41"/>
  <c r="G318" i="41" s="1"/>
  <c r="H318" i="41" s="1"/>
  <c r="H323" i="41" s="1"/>
  <c r="H437" i="36"/>
  <c r="H810" i="23"/>
  <c r="G800" i="23" s="1"/>
  <c r="H800" i="23" s="1"/>
  <c r="H801" i="23" s="1"/>
  <c r="H812" i="23" s="1"/>
  <c r="D488" i="23"/>
  <c r="G261" i="24"/>
  <c r="H261" i="24" s="1"/>
  <c r="G262" i="24"/>
  <c r="H262" i="24" s="1"/>
  <c r="G766" i="32"/>
  <c r="H766" i="32" s="1"/>
  <c r="H767" i="32" s="1"/>
  <c r="D757" i="32" s="1"/>
  <c r="G683" i="24"/>
  <c r="H683" i="24" s="1"/>
  <c r="H684" i="24" s="1"/>
  <c r="H695" i="24" s="1"/>
  <c r="G298" i="29"/>
  <c r="H298" i="29" s="1"/>
  <c r="G299" i="29"/>
  <c r="H299" i="29" s="1"/>
  <c r="G42" i="25"/>
  <c r="H42" i="25" s="1"/>
  <c r="G41" i="25"/>
  <c r="H41" i="25" s="1"/>
  <c r="G745" i="34"/>
  <c r="H745" i="34" s="1"/>
  <c r="H748" i="34" s="1"/>
  <c r="G1578" i="32"/>
  <c r="H1578" i="32" s="1"/>
  <c r="H1579" i="32" s="1"/>
  <c r="D1567" i="32" s="1"/>
  <c r="G717" i="23"/>
  <c r="H717" i="23" s="1"/>
  <c r="H718" i="23" s="1"/>
  <c r="D708" i="23" s="1"/>
  <c r="G534" i="33"/>
  <c r="H534" i="33" s="1"/>
  <c r="G535" i="33"/>
  <c r="H535" i="33" s="1"/>
  <c r="G57" i="46"/>
  <c r="H57" i="46" s="1"/>
  <c r="H58" i="46" s="1"/>
  <c r="D45" i="46" s="1"/>
  <c r="I86" i="37" s="1"/>
  <c r="J86" i="37" s="1"/>
  <c r="G187" i="13"/>
  <c r="H187" i="13" s="1"/>
  <c r="H190" i="13" s="1"/>
  <c r="H203" i="13" s="1"/>
  <c r="E754" i="3" s="1"/>
  <c r="G156" i="29"/>
  <c r="H156" i="29" s="1"/>
  <c r="G157" i="29"/>
  <c r="H157" i="29" s="1"/>
  <c r="G557" i="35"/>
  <c r="H557" i="35" s="1"/>
  <c r="H559" i="35" s="1"/>
  <c r="G100" i="25"/>
  <c r="H100" i="25" s="1"/>
  <c r="G102" i="25"/>
  <c r="H102" i="25" s="1"/>
  <c r="G101" i="25"/>
  <c r="H101" i="25" s="1"/>
  <c r="G356" i="33"/>
  <c r="H356" i="33" s="1"/>
  <c r="H357" i="33" s="1"/>
  <c r="H368" i="33" s="1"/>
  <c r="G273" i="30"/>
  <c r="H273" i="30" s="1"/>
  <c r="H274" i="30" s="1"/>
  <c r="H285" i="30" s="1"/>
  <c r="G116" i="30"/>
  <c r="H116" i="30" s="1"/>
  <c r="H117" i="30" s="1"/>
  <c r="H128" i="30" s="1"/>
  <c r="G346" i="24"/>
  <c r="H346" i="24" s="1"/>
  <c r="G345" i="24"/>
  <c r="H345" i="24" s="1"/>
  <c r="G347" i="24"/>
  <c r="H347" i="24" s="1"/>
  <c r="D5" i="49"/>
  <c r="I142" i="37" s="1"/>
  <c r="J142" i="37" s="1"/>
  <c r="H28" i="49"/>
  <c r="G95" i="41"/>
  <c r="H95" i="41" s="1"/>
  <c r="H98" i="41" s="1"/>
  <c r="G296" i="33"/>
  <c r="H296" i="33" s="1"/>
  <c r="H297" i="33" s="1"/>
  <c r="D285" i="33" s="1"/>
  <c r="G77" i="26"/>
  <c r="H77" i="26" s="1"/>
  <c r="H78" i="26" s="1"/>
  <c r="D66" i="26" s="1"/>
  <c r="G141" i="26"/>
  <c r="H141" i="26" s="1"/>
  <c r="H142" i="26" s="1"/>
  <c r="H153" i="26" s="1"/>
  <c r="G655" i="24"/>
  <c r="H655" i="24" s="1"/>
  <c r="G656" i="24"/>
  <c r="H656" i="24" s="1"/>
  <c r="G654" i="24"/>
  <c r="H654" i="24" s="1"/>
  <c r="G200" i="40"/>
  <c r="H200" i="40" s="1"/>
  <c r="G201" i="40"/>
  <c r="H201" i="40" s="1"/>
  <c r="G470" i="13"/>
  <c r="H470" i="13" s="1"/>
  <c r="H471" i="13" s="1"/>
  <c r="H482" i="13" s="1"/>
  <c r="E764" i="3" s="1"/>
  <c r="G299" i="46" s="1"/>
  <c r="H299" i="46" s="1"/>
  <c r="H300" i="46" s="1"/>
  <c r="G331" i="32"/>
  <c r="H331" i="32" s="1"/>
  <c r="H332" i="32" s="1"/>
  <c r="G110" i="35"/>
  <c r="H110" i="35" s="1"/>
  <c r="H112" i="35" s="1"/>
  <c r="G141" i="33"/>
  <c r="H141" i="33" s="1"/>
  <c r="G140" i="33"/>
  <c r="H140" i="33" s="1"/>
  <c r="G582" i="23"/>
  <c r="H582" i="23" s="1"/>
  <c r="H583" i="23" s="1"/>
  <c r="H594" i="23" s="1"/>
  <c r="G52" i="42"/>
  <c r="H52" i="42" s="1"/>
  <c r="H54" i="42" s="1"/>
  <c r="G71" i="25"/>
  <c r="H71" i="25" s="1"/>
  <c r="G72" i="25"/>
  <c r="H72" i="25" s="1"/>
  <c r="G342" i="35"/>
  <c r="H342" i="35" s="1"/>
  <c r="H344" i="35" s="1"/>
  <c r="H355" i="35" s="1"/>
  <c r="G50" i="27"/>
  <c r="H50" i="27" s="1"/>
  <c r="G48" i="27"/>
  <c r="H48" i="27" s="1"/>
  <c r="H51" i="27" s="1"/>
  <c r="D38" i="27" s="1"/>
  <c r="G270" i="35"/>
  <c r="H270" i="35" s="1"/>
  <c r="H272" i="35" s="1"/>
  <c r="H283" i="35" s="1"/>
  <c r="H89" i="33"/>
  <c r="D66" i="33"/>
  <c r="G206" i="30"/>
  <c r="H206" i="30" s="1"/>
  <c r="H207" i="30" s="1"/>
  <c r="H218" i="30" s="1"/>
  <c r="G383" i="29"/>
  <c r="H383" i="29" s="1"/>
  <c r="H384" i="29" s="1"/>
  <c r="H395" i="29" s="1"/>
  <c r="G271" i="41"/>
  <c r="H271" i="41" s="1"/>
  <c r="H276" i="41" s="1"/>
  <c r="G441" i="13"/>
  <c r="H441" i="13" s="1"/>
  <c r="H442" i="13" s="1"/>
  <c r="H453" i="13" s="1"/>
  <c r="E763" i="3" s="1"/>
  <c r="G158" i="25"/>
  <c r="H158" i="25" s="1"/>
  <c r="G157" i="25"/>
  <c r="H157" i="25" s="1"/>
  <c r="G470" i="35"/>
  <c r="H470" i="35" s="1"/>
  <c r="H472" i="35" s="1"/>
  <c r="G203" i="26"/>
  <c r="H203" i="26" s="1"/>
  <c r="H204" i="26" s="1"/>
  <c r="H215" i="26" s="1"/>
  <c r="G213" i="29"/>
  <c r="H213" i="29" s="1"/>
  <c r="H215" i="29" s="1"/>
  <c r="D205" i="29" s="1"/>
  <c r="G308" i="30"/>
  <c r="H308" i="30" s="1"/>
  <c r="H309" i="30" s="1"/>
  <c r="H320" i="30" s="1"/>
  <c r="G112" i="27"/>
  <c r="H112" i="27" s="1"/>
  <c r="H115" i="27" s="1"/>
  <c r="D102" i="27" s="1"/>
  <c r="G626" i="32"/>
  <c r="H626" i="32" s="1"/>
  <c r="H627" i="32" s="1"/>
  <c r="H638" i="32" s="1"/>
  <c r="G144" i="27"/>
  <c r="H144" i="27" s="1"/>
  <c r="G145" i="27"/>
  <c r="H145" i="27" s="1"/>
  <c r="G583" i="13"/>
  <c r="H583" i="13" s="1"/>
  <c r="H584" i="13" s="1"/>
  <c r="H595" i="13" s="1"/>
  <c r="G51" i="51"/>
  <c r="H51" i="51" s="1"/>
  <c r="H52" i="51" s="1"/>
  <c r="D40" i="51" s="1"/>
  <c r="I177" i="37" s="1"/>
  <c r="J177" i="37" s="1"/>
  <c r="G233" i="35"/>
  <c r="H233" i="35" s="1"/>
  <c r="H235" i="35" s="1"/>
  <c r="H832" i="32"/>
  <c r="D812" i="32"/>
  <c r="G43" i="29"/>
  <c r="H43" i="29" s="1"/>
  <c r="G44" i="29"/>
  <c r="H44" i="29" s="1"/>
  <c r="G621" i="35"/>
  <c r="H621" i="35" s="1"/>
  <c r="H623" i="35" s="1"/>
  <c r="H634" i="35" s="1"/>
  <c r="G392" i="46"/>
  <c r="H392" i="46" s="1"/>
  <c r="H393" i="46" s="1"/>
  <c r="G218" i="38"/>
  <c r="H218" i="38" s="1"/>
  <c r="H220" i="38" s="1"/>
  <c r="G528" i="35"/>
  <c r="H528" i="35" s="1"/>
  <c r="H530" i="35" s="1"/>
  <c r="G217" i="46"/>
  <c r="H217" i="46" s="1"/>
  <c r="H218" i="46" s="1"/>
  <c r="D202" i="46" s="1"/>
  <c r="I90" i="37" s="1"/>
  <c r="J90" i="37" s="1"/>
  <c r="G365" i="41"/>
  <c r="G183" i="41"/>
  <c r="H183" i="41" s="1"/>
  <c r="H188" i="41" s="1"/>
  <c r="G174" i="46"/>
  <c r="H174" i="46" s="1"/>
  <c r="H175" i="46" s="1"/>
  <c r="H186" i="46" s="1"/>
  <c r="I89" i="37" s="1"/>
  <c r="J89" i="37" s="1"/>
  <c r="G17" i="35"/>
  <c r="H17" i="35" s="1"/>
  <c r="H19" i="35" s="1"/>
  <c r="G141" i="35"/>
  <c r="H141" i="35" s="1"/>
  <c r="H143" i="35" s="1"/>
  <c r="G683" i="46"/>
  <c r="H683" i="46" s="1"/>
  <c r="H685" i="46" s="1"/>
  <c r="D669" i="46" s="1"/>
  <c r="I101" i="37" s="1"/>
  <c r="J101" i="37" s="1"/>
  <c r="G683" i="34"/>
  <c r="H683" i="34" s="1"/>
  <c r="H684" i="34" s="1"/>
  <c r="H1048" i="32"/>
  <c r="D1028" i="32"/>
  <c r="G384" i="34"/>
  <c r="H384" i="34" s="1"/>
  <c r="H385" i="34" s="1"/>
  <c r="G87" i="34"/>
  <c r="H87" i="34" s="1"/>
  <c r="H88" i="34" s="1"/>
  <c r="G641" i="46"/>
  <c r="H641" i="46" s="1"/>
  <c r="H642" i="46" s="1"/>
  <c r="D632" i="46" s="1"/>
  <c r="I100" i="37" s="1"/>
  <c r="J100" i="37" s="1"/>
  <c r="G343" i="30"/>
  <c r="H343" i="30" s="1"/>
  <c r="H344" i="30" s="1"/>
  <c r="H355" i="30" s="1"/>
  <c r="G172" i="26"/>
  <c r="H172" i="26" s="1"/>
  <c r="H173" i="26" s="1"/>
  <c r="H184" i="26" s="1"/>
  <c r="G484" i="25"/>
  <c r="H484" i="25" s="1"/>
  <c r="G483" i="25"/>
  <c r="H483" i="25" s="1"/>
  <c r="G55" i="49"/>
  <c r="H55" i="49" s="1"/>
  <c r="H56" i="49" s="1"/>
  <c r="D44" i="49" s="1"/>
  <c r="I143" i="37" s="1"/>
  <c r="J143" i="37" s="1"/>
  <c r="G176" i="30"/>
  <c r="H176" i="30" s="1"/>
  <c r="H177" i="30" s="1"/>
  <c r="H188" i="30" s="1"/>
  <c r="G129" i="25"/>
  <c r="H129" i="25" s="1"/>
  <c r="G130" i="25"/>
  <c r="H130" i="25" s="1"/>
  <c r="G367" i="25"/>
  <c r="H367" i="25" s="1"/>
  <c r="G368" i="25"/>
  <c r="H368" i="25" s="1"/>
  <c r="G259" i="46"/>
  <c r="H259" i="46" s="1"/>
  <c r="H260" i="46" s="1"/>
  <c r="D245" i="46" s="1"/>
  <c r="I91" i="37" s="1"/>
  <c r="J91" i="37" s="1"/>
  <c r="H489" i="24"/>
  <c r="G587" i="35"/>
  <c r="H587" i="35" s="1"/>
  <c r="H589" i="35" s="1"/>
  <c r="H610" i="32"/>
  <c r="D591" i="32"/>
  <c r="G19" i="31"/>
  <c r="H19" i="31" s="1"/>
  <c r="H20" i="31" s="1"/>
  <c r="H30" i="31" s="1"/>
  <c r="G1249" i="32"/>
  <c r="H1249" i="32" s="1"/>
  <c r="H1250" i="32" s="1"/>
  <c r="D1236" i="32" s="1"/>
  <c r="G1402" i="32"/>
  <c r="H1402" i="32" s="1"/>
  <c r="H1403" i="32" s="1"/>
  <c r="D1390" i="32" s="1"/>
  <c r="G175" i="47"/>
  <c r="H175" i="47" s="1"/>
  <c r="H176" i="47" s="1"/>
  <c r="D162" i="47" s="1"/>
  <c r="I109" i="37" s="1"/>
  <c r="J109" i="37" s="1"/>
  <c r="G408" i="47"/>
  <c r="H408" i="47" s="1"/>
  <c r="H409" i="47" s="1"/>
  <c r="H419" i="47" s="1"/>
  <c r="G17" i="47"/>
  <c r="H17" i="47" s="1"/>
  <c r="H18" i="47" s="1"/>
  <c r="G558" i="47"/>
  <c r="H558" i="47" s="1"/>
  <c r="H559" i="47" s="1"/>
  <c r="H569" i="47" s="1"/>
  <c r="G205" i="43"/>
  <c r="H205" i="43" s="1"/>
  <c r="H206" i="43" s="1"/>
  <c r="D193" i="43" s="1"/>
  <c r="I68" i="37" s="1"/>
  <c r="J68" i="37" s="1"/>
  <c r="G240" i="30"/>
  <c r="H240" i="30" s="1"/>
  <c r="H241" i="30" s="1"/>
  <c r="D225" i="30" s="1"/>
  <c r="G17" i="46"/>
  <c r="H17" i="46" s="1"/>
  <c r="H18" i="46" s="1"/>
  <c r="H29" i="46" s="1"/>
  <c r="G246" i="25"/>
  <c r="H246" i="25" s="1"/>
  <c r="G245" i="25"/>
  <c r="H245" i="25" s="1"/>
  <c r="G570" i="34"/>
  <c r="H570" i="34" s="1"/>
  <c r="H574" i="34" s="1"/>
  <c r="G1608" i="32"/>
  <c r="H1608" i="32" s="1"/>
  <c r="H1609" i="32" s="1"/>
  <c r="H1620" i="32" s="1"/>
  <c r="G266" i="33"/>
  <c r="H266" i="33" s="1"/>
  <c r="G265" i="33"/>
  <c r="H265" i="33" s="1"/>
  <c r="G17" i="13"/>
  <c r="H17" i="13" s="1"/>
  <c r="H20" i="13" s="1"/>
  <c r="D6" i="13" s="1"/>
  <c r="G348" i="46"/>
  <c r="H348" i="46" s="1"/>
  <c r="H349" i="46" s="1"/>
  <c r="G129" i="29"/>
  <c r="H129" i="29" s="1"/>
  <c r="G128" i="29"/>
  <c r="H128" i="29" s="1"/>
  <c r="G354" i="29"/>
  <c r="H354" i="29" s="1"/>
  <c r="G355" i="29"/>
  <c r="H355" i="29" s="1"/>
  <c r="G14" i="29"/>
  <c r="H14" i="29" s="1"/>
  <c r="G15" i="29"/>
  <c r="H15" i="29" s="1"/>
  <c r="G48" i="35"/>
  <c r="H48" i="35" s="1"/>
  <c r="H50" i="35" s="1"/>
  <c r="H168" i="39"/>
  <c r="H158" i="39" s="1"/>
  <c r="H512" i="36"/>
  <c r="G215" i="47"/>
  <c r="H215" i="47" s="1"/>
  <c r="H216" i="47" s="1"/>
  <c r="G79" i="23"/>
  <c r="H79" i="23" s="1"/>
  <c r="H81" i="23" s="1"/>
  <c r="H92" i="23" s="1"/>
  <c r="D177" i="25"/>
  <c r="G598" i="24"/>
  <c r="H598" i="24" s="1"/>
  <c r="G596" i="24"/>
  <c r="H596" i="24" s="1"/>
  <c r="G597" i="24"/>
  <c r="H597" i="24" s="1"/>
  <c r="G17" i="33"/>
  <c r="H17" i="33" s="1"/>
  <c r="H18" i="33" s="1"/>
  <c r="H29" i="33" s="1"/>
  <c r="G186" i="29"/>
  <c r="H186" i="29" s="1"/>
  <c r="G185" i="29"/>
  <c r="H185" i="29" s="1"/>
  <c r="H555" i="36"/>
  <c r="G434" i="46"/>
  <c r="H434" i="46" s="1"/>
  <c r="H435" i="46" s="1"/>
  <c r="D420" i="46" s="1"/>
  <c r="I95" i="37" s="1"/>
  <c r="J95" i="37" s="1"/>
  <c r="G52" i="43"/>
  <c r="H52" i="43" s="1"/>
  <c r="H53" i="43" s="1"/>
  <c r="H64" i="43" s="1"/>
  <c r="H291" i="24"/>
  <c r="G319" i="31"/>
  <c r="H319" i="31" s="1"/>
  <c r="H320" i="31" s="1"/>
  <c r="H331" i="31" s="1"/>
  <c r="G503" i="33"/>
  <c r="H503" i="33" s="1"/>
  <c r="H504" i="33" s="1"/>
  <c r="D495" i="33" s="1"/>
  <c r="H188" i="38"/>
  <c r="G96" i="46"/>
  <c r="H96" i="46" s="1"/>
  <c r="H97" i="46" s="1"/>
  <c r="D85" i="46" s="1"/>
  <c r="I87" i="37" s="1"/>
  <c r="J87" i="37" s="1"/>
  <c r="G903" i="24"/>
  <c r="H903" i="24" s="1"/>
  <c r="G901" i="24"/>
  <c r="H901" i="24" s="1"/>
  <c r="G902" i="24"/>
  <c r="H902" i="24" s="1"/>
  <c r="G627" i="24"/>
  <c r="H627" i="24" s="1"/>
  <c r="G626" i="24"/>
  <c r="H626" i="24" s="1"/>
  <c r="G625" i="24"/>
  <c r="H625" i="24" s="1"/>
  <c r="G267" i="32"/>
  <c r="H267" i="32" s="1"/>
  <c r="H268" i="32" s="1"/>
  <c r="G172" i="48"/>
  <c r="H172" i="48" s="1"/>
  <c r="H173" i="48" s="1"/>
  <c r="G791" i="24"/>
  <c r="H791" i="24" s="1"/>
  <c r="G792" i="24"/>
  <c r="H792" i="24" s="1"/>
  <c r="D783" i="24" s="1"/>
  <c r="G47" i="26"/>
  <c r="H47" i="26" s="1"/>
  <c r="H48" i="26" s="1"/>
  <c r="H59" i="26" s="1"/>
  <c r="G764" i="24"/>
  <c r="H764" i="24" s="1"/>
  <c r="G765" i="24"/>
  <c r="H765" i="24" s="1"/>
  <c r="D756" i="24" s="1"/>
  <c r="G13" i="25"/>
  <c r="H13" i="25" s="1"/>
  <c r="G14" i="25"/>
  <c r="H14" i="25" s="1"/>
  <c r="G212" i="48"/>
  <c r="H212" i="48" s="1"/>
  <c r="H213" i="48" s="1"/>
  <c r="H462" i="24"/>
  <c r="G351" i="34"/>
  <c r="H351" i="34" s="1"/>
  <c r="H352" i="34" s="1"/>
  <c r="G109" i="33"/>
  <c r="H109" i="33" s="1"/>
  <c r="G108" i="33"/>
  <c r="H108" i="33" s="1"/>
  <c r="G1372" i="32"/>
  <c r="H1372" i="32" s="1"/>
  <c r="H1373" i="32" s="1"/>
  <c r="H1383" i="32" s="1"/>
  <c r="G267" i="31"/>
  <c r="H267" i="31" s="1"/>
  <c r="H268" i="31" s="1"/>
  <c r="D259" i="31" s="1"/>
  <c r="G375" i="24"/>
  <c r="H375" i="24" s="1"/>
  <c r="G374" i="24"/>
  <c r="H374" i="24" s="1"/>
  <c r="G376" i="24"/>
  <c r="H376" i="24" s="1"/>
  <c r="G1522" i="32"/>
  <c r="H1522" i="32" s="1"/>
  <c r="H1523" i="32" s="1"/>
  <c r="H1533" i="32" s="1"/>
  <c r="G1725" i="32"/>
  <c r="H1725" i="32" s="1"/>
  <c r="H1726" i="32" s="1"/>
  <c r="G254" i="47"/>
  <c r="H254" i="47" s="1"/>
  <c r="H255" i="47" s="1"/>
  <c r="D243" i="47" s="1"/>
  <c r="I111" i="37" s="1"/>
  <c r="J111" i="37" s="1"/>
  <c r="H386" i="24"/>
  <c r="G307" i="25"/>
  <c r="H307" i="25" s="1"/>
  <c r="G308" i="25"/>
  <c r="H308" i="25" s="1"/>
  <c r="G476" i="46"/>
  <c r="H476" i="46" s="1"/>
  <c r="H477" i="46" s="1"/>
  <c r="H488" i="46" s="1"/>
  <c r="H236" i="24"/>
  <c r="G181" i="45"/>
  <c r="H181" i="45" s="1"/>
  <c r="H182" i="45" s="1"/>
  <c r="G235" i="32"/>
  <c r="H235" i="32" s="1"/>
  <c r="H236" i="32" s="1"/>
  <c r="G1637" i="32"/>
  <c r="H1637" i="32" s="1"/>
  <c r="H1638" i="32" s="1"/>
  <c r="H1649" i="32" s="1"/>
  <c r="G932" i="24"/>
  <c r="H932" i="24" s="1"/>
  <c r="H934" i="24" s="1"/>
  <c r="H944" i="24" s="1"/>
  <c r="G329" i="47"/>
  <c r="H329" i="47" s="1"/>
  <c r="H330" i="47" s="1"/>
  <c r="H341" i="47" s="1"/>
  <c r="G306" i="35"/>
  <c r="H306" i="35" s="1"/>
  <c r="H308" i="35" s="1"/>
  <c r="H319" i="35" s="1"/>
  <c r="G299" i="32"/>
  <c r="H299" i="32" s="1"/>
  <c r="H300" i="32" s="1"/>
  <c r="G448" i="33"/>
  <c r="H448" i="33" s="1"/>
  <c r="H449" i="33" s="1"/>
  <c r="G16" i="48"/>
  <c r="H16" i="48" s="1"/>
  <c r="H17" i="48" s="1"/>
  <c r="H28" i="48" s="1"/>
  <c r="G168" i="23"/>
  <c r="H168" i="23" s="1"/>
  <c r="H169" i="23" s="1"/>
  <c r="D160" i="23" s="1"/>
  <c r="G738" i="32"/>
  <c r="H738" i="32" s="1"/>
  <c r="H739" i="32" s="1"/>
  <c r="H750" i="32" s="1"/>
  <c r="G153" i="13"/>
  <c r="H153" i="13" s="1"/>
  <c r="H156" i="13" s="1"/>
  <c r="H169" i="13" s="1"/>
  <c r="E753" i="3" s="1"/>
  <c r="G172" i="33"/>
  <c r="H172" i="33" s="1"/>
  <c r="G173" i="33"/>
  <c r="H173" i="33" s="1"/>
  <c r="G130" i="43"/>
  <c r="H130" i="43" s="1"/>
  <c r="H131" i="43" s="1"/>
  <c r="H142" i="43" s="1"/>
  <c r="G294" i="48"/>
  <c r="H294" i="48" s="1"/>
  <c r="H295" i="48" s="1"/>
  <c r="G17" i="27"/>
  <c r="H17" i="27" s="1"/>
  <c r="G19" i="27"/>
  <c r="H19" i="27" s="1"/>
  <c r="G566" i="33"/>
  <c r="H566" i="33" s="1"/>
  <c r="G567" i="33"/>
  <c r="H567" i="33" s="1"/>
  <c r="H848" i="24"/>
  <c r="G295" i="26"/>
  <c r="H295" i="26" s="1"/>
  <c r="H296" i="26" s="1"/>
  <c r="D284" i="26" s="1"/>
  <c r="G75" i="31"/>
  <c r="H75" i="31" s="1"/>
  <c r="H76" i="31" s="1"/>
  <c r="H86" i="31" s="1"/>
  <c r="G1127" i="32"/>
  <c r="H1127" i="32" s="1"/>
  <c r="H1128" i="32" s="1"/>
  <c r="D1115" i="32" s="1"/>
  <c r="G40" i="24"/>
  <c r="H40" i="24" s="1"/>
  <c r="H43" i="24" s="1"/>
  <c r="H53" i="24" s="1"/>
  <c r="G188" i="31"/>
  <c r="H188" i="31" s="1"/>
  <c r="H189" i="31" s="1"/>
  <c r="D178" i="31" s="1"/>
  <c r="G1157" i="32"/>
  <c r="H1157" i="32" s="1"/>
  <c r="H1158" i="32" s="1"/>
  <c r="D1145" i="32" s="1"/>
  <c r="G1695" i="32"/>
  <c r="H1695" i="32" s="1"/>
  <c r="H1696" i="32" s="1"/>
  <c r="G203" i="32"/>
  <c r="H203" i="32" s="1"/>
  <c r="H204" i="32" s="1"/>
  <c r="H1021" i="32"/>
  <c r="D1001" i="32"/>
  <c r="G490" i="41"/>
  <c r="H490" i="41" s="1"/>
  <c r="H495" i="41" s="1"/>
  <c r="G478" i="30"/>
  <c r="H478" i="30" s="1"/>
  <c r="H479" i="30" s="1"/>
  <c r="D461" i="30" s="1"/>
  <c r="G610" i="34"/>
  <c r="H610" i="34" s="1"/>
  <c r="H614" i="34" s="1"/>
  <c r="G476" i="33"/>
  <c r="H476" i="33" s="1"/>
  <c r="H477" i="33" s="1"/>
  <c r="D467" i="33" s="1"/>
  <c r="G51" i="13"/>
  <c r="H51" i="13" s="1"/>
  <c r="H54" i="13" s="1"/>
  <c r="D40" i="13" s="1"/>
  <c r="H913" i="32"/>
  <c r="D893" i="32"/>
  <c r="G457" i="34"/>
  <c r="H457" i="34" s="1"/>
  <c r="H460" i="34" s="1"/>
  <c r="G72" i="29"/>
  <c r="H72" i="29" s="1"/>
  <c r="G71" i="29"/>
  <c r="H71" i="29" s="1"/>
  <c r="G611" i="13"/>
  <c r="H611" i="13" s="1"/>
  <c r="H612" i="13" s="1"/>
  <c r="D602" i="13" s="1"/>
  <c r="G534" i="41"/>
  <c r="H534" i="41" s="1"/>
  <c r="H535" i="41" s="1"/>
  <c r="G620" i="23"/>
  <c r="H620" i="23" s="1"/>
  <c r="H623" i="23" s="1"/>
  <c r="G122" i="34"/>
  <c r="H122" i="34" s="1"/>
  <c r="H123" i="34" s="1"/>
  <c r="G1494" i="32"/>
  <c r="H1494" i="32" s="1"/>
  <c r="H1495" i="32" s="1"/>
  <c r="H1506" i="32" s="1"/>
  <c r="G682" i="32"/>
  <c r="H682" i="32" s="1"/>
  <c r="H683" i="32" s="1"/>
  <c r="H694" i="32" s="1"/>
  <c r="G555" i="13"/>
  <c r="H555" i="13" s="1"/>
  <c r="H556" i="13" s="1"/>
  <c r="H567" i="13" s="1"/>
  <c r="E771" i="3" s="1"/>
  <c r="G251" i="48"/>
  <c r="H251" i="48" s="1"/>
  <c r="H252" i="48" s="1"/>
  <c r="D240" i="48" s="1"/>
  <c r="I133" i="37" s="1"/>
  <c r="J133" i="37" s="1"/>
  <c r="G316" i="34"/>
  <c r="H316" i="34" s="1"/>
  <c r="G53" i="30"/>
  <c r="H53" i="30" s="1"/>
  <c r="H54" i="30" s="1"/>
  <c r="H1560" i="32"/>
  <c r="D1540" i="32"/>
  <c r="G1280" i="32"/>
  <c r="H1280" i="32" s="1"/>
  <c r="H1281" i="32" s="1"/>
  <c r="D1267" i="32" s="1"/>
  <c r="G544" i="32"/>
  <c r="H544" i="32" s="1"/>
  <c r="H545" i="32" s="1"/>
  <c r="G214" i="31"/>
  <c r="H214" i="31" s="1"/>
  <c r="H215" i="31" s="1"/>
  <c r="H225" i="31" s="1"/>
  <c r="G47" i="31"/>
  <c r="H47" i="31" s="1"/>
  <c r="H48" i="31" s="1"/>
  <c r="D37" i="31" s="1"/>
  <c r="G56" i="47"/>
  <c r="H56" i="47" s="1"/>
  <c r="H57" i="47" s="1"/>
  <c r="G13" i="24"/>
  <c r="H13" i="24" s="1"/>
  <c r="H15" i="24" s="1"/>
  <c r="H25" i="24" s="1"/>
  <c r="G467" i="29"/>
  <c r="H467" i="29" s="1"/>
  <c r="G466" i="29"/>
  <c r="H466" i="29" s="1"/>
  <c r="G514" i="32"/>
  <c r="H514" i="32" s="1"/>
  <c r="H515" i="32" s="1"/>
  <c r="G294" i="47"/>
  <c r="H294" i="47" s="1"/>
  <c r="H295" i="47" s="1"/>
  <c r="H305" i="47" s="1"/>
  <c r="G819" i="24"/>
  <c r="H819" i="24" s="1"/>
  <c r="D810" i="24" s="1"/>
  <c r="G818" i="24"/>
  <c r="H818" i="24" s="1"/>
  <c r="H712" i="24"/>
  <c r="G45" i="23"/>
  <c r="H45" i="23" s="1"/>
  <c r="H47" i="23" s="1"/>
  <c r="G317" i="24"/>
  <c r="H317" i="24" s="1"/>
  <c r="G318" i="24"/>
  <c r="H318" i="24" s="1"/>
  <c r="G316" i="24"/>
  <c r="H316" i="24" s="1"/>
  <c r="G13" i="44"/>
  <c r="H13" i="44" s="1"/>
  <c r="G14" i="44"/>
  <c r="H14" i="44" s="1"/>
  <c r="G494" i="34"/>
  <c r="H494" i="34" s="1"/>
  <c r="H497" i="34" s="1"/>
  <c r="G135" i="46"/>
  <c r="H135" i="46" s="1"/>
  <c r="H136" i="46" s="1"/>
  <c r="D124" i="46" s="1"/>
  <c r="I88" i="37" s="1"/>
  <c r="J88" i="37" s="1"/>
  <c r="G172" i="35"/>
  <c r="H172" i="35" s="1"/>
  <c r="H174" i="35" s="1"/>
  <c r="G17" i="26"/>
  <c r="H17" i="26" s="1"/>
  <c r="H18" i="26" s="1"/>
  <c r="G363" i="32"/>
  <c r="H363" i="32" s="1"/>
  <c r="H364" i="32" s="1"/>
  <c r="G383" i="13"/>
  <c r="H383" i="13" s="1"/>
  <c r="H384" i="13" s="1"/>
  <c r="G54" i="41"/>
  <c r="H54" i="41" s="1"/>
  <c r="H55" i="41" s="1"/>
  <c r="G647" i="34"/>
  <c r="H647" i="34" s="1"/>
  <c r="H652" i="34" s="1"/>
  <c r="G82" i="27"/>
  <c r="H82" i="27" s="1"/>
  <c r="H84" i="27" s="1"/>
  <c r="D69" i="27" s="1"/>
  <c r="G1664" i="32"/>
  <c r="H1664" i="32" s="1"/>
  <c r="H1665" i="32" s="1"/>
  <c r="D1656" i="32" s="1"/>
  <c r="G499" i="13"/>
  <c r="H499" i="13" s="1"/>
  <c r="H500" i="13" s="1"/>
  <c r="H511" i="13" s="1"/>
  <c r="E765" i="3" s="1"/>
  <c r="G99" i="45"/>
  <c r="H99" i="45" s="1"/>
  <c r="H192" i="27"/>
  <c r="D164" i="27"/>
  <c r="G710" i="32"/>
  <c r="H710" i="32" s="1"/>
  <c r="H711" i="32" s="1"/>
  <c r="D701" i="32" s="1"/>
  <c r="G403" i="24"/>
  <c r="H403" i="24" s="1"/>
  <c r="G404" i="24"/>
  <c r="H404" i="24" s="1"/>
  <c r="G405" i="24"/>
  <c r="H405" i="24" s="1"/>
  <c r="G201" i="33"/>
  <c r="H201" i="33" s="1"/>
  <c r="G202" i="33"/>
  <c r="H202" i="33" s="1"/>
  <c r="G355" i="13"/>
  <c r="H355" i="13" s="1"/>
  <c r="H356" i="13" s="1"/>
  <c r="G376" i="30"/>
  <c r="H376" i="30" s="1"/>
  <c r="H377" i="30" s="1"/>
  <c r="D362" i="30" s="1"/>
  <c r="G439" i="35"/>
  <c r="H439" i="35" s="1"/>
  <c r="H441" i="35" s="1"/>
  <c r="G241" i="29"/>
  <c r="H241" i="29" s="1"/>
  <c r="H243" i="29" s="1"/>
  <c r="D233" i="29" s="1"/>
  <c r="G52" i="34"/>
  <c r="H52" i="34" s="1"/>
  <c r="H53" i="34" s="1"/>
  <c r="G139" i="32"/>
  <c r="H139" i="32" s="1"/>
  <c r="H140" i="32" s="1"/>
  <c r="G394" i="32"/>
  <c r="H394" i="32" s="1"/>
  <c r="H395" i="32" s="1"/>
  <c r="G241" i="31"/>
  <c r="H241" i="31" s="1"/>
  <c r="H242" i="31" s="1"/>
  <c r="D232" i="31" s="1"/>
  <c r="G1342" i="32"/>
  <c r="H1342" i="32" s="1"/>
  <c r="H1343" i="32" s="1"/>
  <c r="D1329" i="32" s="1"/>
  <c r="G293" i="31"/>
  <c r="H293" i="31" s="1"/>
  <c r="H294" i="31" s="1"/>
  <c r="D285" i="31" s="1"/>
  <c r="H154" i="24"/>
  <c r="H115" i="38"/>
  <c r="G518" i="46"/>
  <c r="H518" i="46" s="1"/>
  <c r="H519" i="46" s="1"/>
  <c r="H530" i="46" s="1"/>
  <c r="G22" i="30"/>
  <c r="H22" i="30" s="1"/>
  <c r="H23" i="30" s="1"/>
  <c r="H34" i="30" s="1"/>
  <c r="G265" i="26"/>
  <c r="H265" i="26" s="1"/>
  <c r="H266" i="26" s="1"/>
  <c r="H277" i="26" s="1"/>
  <c r="G140" i="23"/>
  <c r="H140" i="23" s="1"/>
  <c r="H141" i="23" s="1"/>
  <c r="D132" i="23" s="1"/>
  <c r="G386" i="33"/>
  <c r="H386" i="33" s="1"/>
  <c r="H387" i="33" s="1"/>
  <c r="H398" i="33" s="1"/>
  <c r="G419" i="34"/>
  <c r="H419" i="34" s="1"/>
  <c r="H423" i="34" s="1"/>
  <c r="G574" i="41"/>
  <c r="H574" i="41" s="1"/>
  <c r="H576" i="41" s="1"/>
  <c r="G713" i="34"/>
  <c r="H713" i="34" s="1"/>
  <c r="H716" i="34" s="1"/>
  <c r="G442" i="30"/>
  <c r="H442" i="30" s="1"/>
  <c r="H443" i="30" s="1"/>
  <c r="H454" i="30" s="1"/>
  <c r="G439" i="29"/>
  <c r="H439" i="29" s="1"/>
  <c r="G438" i="29"/>
  <c r="H438" i="29" s="1"/>
  <c r="D866" i="32"/>
  <c r="H886" i="32"/>
  <c r="H72" i="38"/>
  <c r="H333" i="26"/>
  <c r="D187" i="23"/>
  <c r="D947" i="32"/>
  <c r="H967" i="32"/>
  <c r="G138" i="41"/>
  <c r="H138" i="41" s="1"/>
  <c r="H141" i="41" s="1"/>
  <c r="G96" i="48"/>
  <c r="H96" i="48" s="1"/>
  <c r="H97" i="48" s="1"/>
  <c r="D85" i="48" s="1"/>
  <c r="I129" i="37" s="1"/>
  <c r="J129" i="37" s="1"/>
  <c r="G745" i="23"/>
  <c r="H745" i="23" s="1"/>
  <c r="H746" i="23" s="1"/>
  <c r="D736" i="23" s="1"/>
  <c r="G659" i="23"/>
  <c r="H659" i="23" s="1"/>
  <c r="H662" i="23" s="1"/>
  <c r="G327" i="29"/>
  <c r="H327" i="29" s="1"/>
  <c r="G326" i="29"/>
  <c r="H326" i="29" s="1"/>
  <c r="D124" i="48"/>
  <c r="I130" i="37" s="1"/>
  <c r="J130" i="37" s="1"/>
  <c r="D294" i="23"/>
  <c r="G836" i="23"/>
  <c r="H836" i="23" s="1"/>
  <c r="H839" i="23" s="1"/>
  <c r="G233" i="33"/>
  <c r="H233" i="33" s="1"/>
  <c r="G234" i="33"/>
  <c r="H234" i="33" s="1"/>
  <c r="G89" i="51"/>
  <c r="H89" i="51" s="1"/>
  <c r="H90" i="51" s="1"/>
  <c r="H101" i="51" s="1"/>
  <c r="G13" i="40"/>
  <c r="H13" i="40" s="1"/>
  <c r="G12" i="40"/>
  <c r="H12" i="40" s="1"/>
  <c r="G171" i="32"/>
  <c r="H171" i="32" s="1"/>
  <c r="H172" i="32" s="1"/>
  <c r="D974" i="32"/>
  <c r="H994" i="32"/>
  <c r="G417" i="33"/>
  <c r="H417" i="33" s="1"/>
  <c r="H418" i="33" s="1"/>
  <c r="G50" i="32"/>
  <c r="H50" i="32" s="1"/>
  <c r="H51" i="32" s="1"/>
  <c r="H61" i="32" s="1"/>
  <c r="G160" i="31"/>
  <c r="H160" i="31" s="1"/>
  <c r="H161" i="31" s="1"/>
  <c r="D150" i="31" s="1"/>
  <c r="G95" i="47"/>
  <c r="H95" i="47" s="1"/>
  <c r="H96" i="47" s="1"/>
  <c r="H172" i="40"/>
  <c r="G161" i="40" s="1"/>
  <c r="H161" i="40" s="1"/>
  <c r="H455" i="23"/>
  <c r="H995" i="24"/>
  <c r="G985" i="24"/>
  <c r="H985" i="24" s="1"/>
  <c r="G816" i="34"/>
  <c r="H816" i="34" s="1"/>
  <c r="H820" i="34" s="1"/>
  <c r="G514" i="24"/>
  <c r="H514" i="24" s="1"/>
  <c r="H515" i="24" s="1"/>
  <c r="H526" i="24" s="1"/>
  <c r="G16" i="34"/>
  <c r="H16" i="34" s="1"/>
  <c r="G17" i="34"/>
  <c r="H17" i="34" s="1"/>
  <c r="G412" i="13"/>
  <c r="H412" i="13" s="1"/>
  <c r="H413" i="13" s="1"/>
  <c r="D402" i="13" s="1"/>
  <c r="D785" i="32"/>
  <c r="H805" i="32"/>
  <c r="G15" i="42"/>
  <c r="H15" i="42" s="1"/>
  <c r="H17" i="42" s="1"/>
  <c r="H563" i="23"/>
  <c r="G20" i="32"/>
  <c r="H20" i="32" s="1"/>
  <c r="H21" i="32" s="1"/>
  <c r="H32" i="32" s="1"/>
  <c r="G119" i="13"/>
  <c r="H119" i="13" s="1"/>
  <c r="H122" i="13" s="1"/>
  <c r="H135" i="13" s="1"/>
  <c r="E752" i="3" s="1"/>
  <c r="G409" i="35"/>
  <c r="H409" i="35" s="1"/>
  <c r="H411" i="35" s="1"/>
  <c r="G57" i="48"/>
  <c r="H57" i="48" s="1"/>
  <c r="G56" i="48"/>
  <c r="H56" i="48" s="1"/>
  <c r="G782" i="34"/>
  <c r="H782" i="34" s="1"/>
  <c r="H786" i="34" s="1"/>
  <c r="G379" i="35"/>
  <c r="H379" i="35" s="1"/>
  <c r="H381" i="35" s="1"/>
  <c r="H392" i="35" s="1"/>
  <c r="G326" i="33"/>
  <c r="H326" i="33" s="1"/>
  <c r="H327" i="33" s="1"/>
  <c r="H338" i="33" s="1"/>
  <c r="G16" i="23"/>
  <c r="H16" i="23" s="1"/>
  <c r="H17" i="23" s="1"/>
  <c r="H28" i="23" s="1"/>
  <c r="H544" i="24"/>
  <c r="G337" i="25"/>
  <c r="H337" i="25" s="1"/>
  <c r="G338" i="25"/>
  <c r="H338" i="25" s="1"/>
  <c r="G613" i="41"/>
  <c r="H613" i="41" s="1"/>
  <c r="H615" i="41" s="1"/>
  <c r="G17" i="45"/>
  <c r="H17" i="45" s="1"/>
  <c r="G16" i="45"/>
  <c r="H16" i="45" s="1"/>
  <c r="G100" i="29"/>
  <c r="H100" i="29" s="1"/>
  <c r="G101" i="29"/>
  <c r="H101" i="29" s="1"/>
  <c r="G1311" i="32"/>
  <c r="H1311" i="32" s="1"/>
  <c r="H1312" i="32" s="1"/>
  <c r="D1298" i="32" s="1"/>
  <c r="G484" i="32"/>
  <c r="H484" i="32" s="1"/>
  <c r="H485" i="32" s="1"/>
  <c r="G104" i="31"/>
  <c r="H104" i="31" s="1"/>
  <c r="H105" i="31" s="1"/>
  <c r="H115" i="31" s="1"/>
  <c r="G1097" i="32"/>
  <c r="H1097" i="32" s="1"/>
  <c r="H1098" i="32" s="1"/>
  <c r="H1108" i="32" s="1"/>
  <c r="G628" i="47"/>
  <c r="H628" i="47" s="1"/>
  <c r="H629" i="47" s="1"/>
  <c r="D620" i="47" s="1"/>
  <c r="I121" i="37" s="1"/>
  <c r="J121" i="37" s="1"/>
  <c r="G593" i="47"/>
  <c r="H593" i="47" s="1"/>
  <c r="H594" i="47" s="1"/>
  <c r="H604" i="47" s="1"/>
  <c r="G521" i="47"/>
  <c r="H521" i="47" s="1"/>
  <c r="H522" i="47" s="1"/>
  <c r="H532" i="47" s="1"/>
  <c r="H51" i="39"/>
  <c r="G47" i="33"/>
  <c r="H47" i="33" s="1"/>
  <c r="H48" i="33" s="1"/>
  <c r="H59" i="33" s="1"/>
  <c r="G91" i="43"/>
  <c r="H91" i="43" s="1"/>
  <c r="H92" i="43" s="1"/>
  <c r="D80" i="43" s="1"/>
  <c r="I65" i="37" s="1"/>
  <c r="J65" i="37" s="1"/>
  <c r="G202" i="35"/>
  <c r="H202" i="35" s="1"/>
  <c r="H204" i="35" s="1"/>
  <c r="G651" i="41"/>
  <c r="H651" i="41" s="1"/>
  <c r="H652" i="41" s="1"/>
  <c r="D642" i="41" s="1"/>
  <c r="I51" i="37" s="1"/>
  <c r="J51" i="37" s="1"/>
  <c r="G499" i="35"/>
  <c r="H499" i="35" s="1"/>
  <c r="H501" i="35" s="1"/>
  <c r="D920" i="32"/>
  <c r="H940" i="32"/>
  <c r="G428" i="25"/>
  <c r="H428" i="25" s="1"/>
  <c r="G427" i="25"/>
  <c r="H427" i="25" s="1"/>
  <c r="G84" i="30"/>
  <c r="H84" i="30" s="1"/>
  <c r="H85" i="30" s="1"/>
  <c r="D72" i="30" s="1"/>
  <c r="G1463" i="32"/>
  <c r="H1463" i="32" s="1"/>
  <c r="H1464" i="32" s="1"/>
  <c r="D1451" i="32" s="1"/>
  <c r="G60" i="45"/>
  <c r="H60" i="45" s="1"/>
  <c r="H62" i="45" s="1"/>
  <c r="H73" i="45" s="1"/>
  <c r="G654" i="32"/>
  <c r="H654" i="32" s="1"/>
  <c r="H655" i="32" s="1"/>
  <c r="D645" i="32" s="1"/>
  <c r="G234" i="26"/>
  <c r="H234" i="26" s="1"/>
  <c r="H235" i="26" s="1"/>
  <c r="D222" i="26" s="1"/>
  <c r="G141" i="38"/>
  <c r="H141" i="38" s="1"/>
  <c r="H142" i="38" s="1"/>
  <c r="D133" i="38" s="1"/>
  <c r="I9" i="37" s="1"/>
  <c r="J9" i="37" s="1"/>
  <c r="H122" i="39"/>
  <c r="G121" i="39"/>
  <c r="H121" i="39" s="1"/>
  <c r="G120" i="39"/>
  <c r="H120" i="39" s="1"/>
  <c r="G157" i="34"/>
  <c r="H157" i="34" s="1"/>
  <c r="H158" i="34" s="1"/>
  <c r="G90" i="42"/>
  <c r="H90" i="42" s="1"/>
  <c r="H92" i="42" s="1"/>
  <c r="G531" i="34"/>
  <c r="H531" i="34" s="1"/>
  <c r="H534" i="34" s="1"/>
  <c r="G892" i="34"/>
  <c r="G79" i="35"/>
  <c r="H79" i="35" s="1"/>
  <c r="H81" i="35" s="1"/>
  <c r="G369" i="47"/>
  <c r="H369" i="47" s="1"/>
  <c r="H370" i="47" s="1"/>
  <c r="D357" i="47" s="1"/>
  <c r="I114" i="37" s="1"/>
  <c r="J114" i="37" s="1"/>
  <c r="G456" i="25"/>
  <c r="H456" i="25" s="1"/>
  <c r="G455" i="25"/>
  <c r="H455" i="25" s="1"/>
  <c r="G1432" i="32"/>
  <c r="H1432" i="32" s="1"/>
  <c r="H1433" i="32" s="1"/>
  <c r="H1444" i="32" s="1"/>
  <c r="G398" i="25"/>
  <c r="H398" i="25" s="1"/>
  <c r="G397" i="25"/>
  <c r="H397" i="25" s="1"/>
  <c r="G409" i="30"/>
  <c r="H409" i="30" s="1"/>
  <c r="H410" i="30" s="1"/>
  <c r="H421" i="30" s="1"/>
  <c r="G109" i="26"/>
  <c r="H109" i="26" s="1"/>
  <c r="H111" i="26" s="1"/>
  <c r="H122" i="26" s="1"/>
  <c r="G85" i="13"/>
  <c r="H85" i="13" s="1"/>
  <c r="H88" i="13" s="1"/>
  <c r="H101" i="13" s="1"/>
  <c r="E751" i="3" s="1"/>
  <c r="G84" i="40"/>
  <c r="H84" i="40" s="1"/>
  <c r="G85" i="40"/>
  <c r="H85" i="40" s="1"/>
  <c r="G146" i="30"/>
  <c r="H146" i="30" s="1"/>
  <c r="H147" i="30" s="1"/>
  <c r="H158" i="30" s="1"/>
  <c r="H859" i="32"/>
  <c r="D839" i="32"/>
  <c r="G222" i="23"/>
  <c r="H222" i="23" s="1"/>
  <c r="H223" i="23" s="1"/>
  <c r="H235" i="23" s="1"/>
  <c r="G79" i="32"/>
  <c r="H79" i="32" s="1"/>
  <c r="H80" i="32" s="1"/>
  <c r="D68" i="32" s="1"/>
  <c r="G573" i="32"/>
  <c r="H573" i="32" s="1"/>
  <c r="H574" i="32" s="1"/>
  <c r="H584" i="32" s="1"/>
  <c r="G1186" i="32"/>
  <c r="H1186" i="32" s="1"/>
  <c r="H1187" i="32" s="1"/>
  <c r="H1198" i="32" s="1"/>
  <c r="G132" i="31"/>
  <c r="H132" i="31" s="1"/>
  <c r="H133" i="31" s="1"/>
  <c r="H143" i="31" s="1"/>
  <c r="G454" i="32"/>
  <c r="H454" i="32" s="1"/>
  <c r="H455" i="32" s="1"/>
  <c r="G108" i="32"/>
  <c r="H108" i="32" s="1"/>
  <c r="H109" i="32" s="1"/>
  <c r="D97" i="32" s="1"/>
  <c r="G1218" i="32"/>
  <c r="H1218" i="32" s="1"/>
  <c r="H1219" i="32" s="1"/>
  <c r="D1205" i="32" s="1"/>
  <c r="G1067" i="32"/>
  <c r="H1067" i="32" s="1"/>
  <c r="H1068" i="32" s="1"/>
  <c r="D1055" i="32" s="1"/>
  <c r="G424" i="32"/>
  <c r="H424" i="32" s="1"/>
  <c r="H425" i="32" s="1"/>
  <c r="G447" i="47"/>
  <c r="H447" i="47" s="1"/>
  <c r="H448" i="47" s="1"/>
  <c r="H458" i="47" s="1"/>
  <c r="G483" i="47"/>
  <c r="H483" i="47" s="1"/>
  <c r="H484" i="47" s="1"/>
  <c r="D474" i="47" s="1"/>
  <c r="I117" i="37" s="1"/>
  <c r="J117" i="37" s="1"/>
  <c r="G135" i="47"/>
  <c r="H135" i="47" s="1"/>
  <c r="H136" i="47" s="1"/>
  <c r="D122" i="47" s="1"/>
  <c r="I108" i="37" s="1"/>
  <c r="J108" i="37" s="1"/>
  <c r="G738" i="24"/>
  <c r="H738" i="24" s="1"/>
  <c r="D729" i="24" s="1"/>
  <c r="G737" i="24"/>
  <c r="H737" i="24" s="1"/>
  <c r="H76" i="38" l="1"/>
  <c r="H315" i="46"/>
  <c r="D287" i="46"/>
  <c r="I92" i="37" s="1"/>
  <c r="J92" i="37" s="1"/>
  <c r="D442" i="48"/>
  <c r="I138" i="37" s="1"/>
  <c r="J138" i="37" s="1"/>
  <c r="G329" i="48"/>
  <c r="H329" i="48" s="1"/>
  <c r="H330" i="48" s="1"/>
  <c r="G370" i="48"/>
  <c r="H370" i="48" s="1"/>
  <c r="H371" i="48" s="1"/>
  <c r="G410" i="48"/>
  <c r="H410" i="48" s="1"/>
  <c r="G290" i="48"/>
  <c r="H290" i="48" s="1"/>
  <c r="G409" i="48"/>
  <c r="H409" i="48" s="1"/>
  <c r="H1028" i="36"/>
  <c r="I171" i="37" s="1"/>
  <c r="J171" i="37" s="1"/>
  <c r="D690" i="47"/>
  <c r="D655" i="47"/>
  <c r="I122" i="37" s="1"/>
  <c r="J122" i="37" s="1"/>
  <c r="H125" i="40"/>
  <c r="H102" i="45"/>
  <c r="D89" i="45" s="1"/>
  <c r="I79" i="37" s="1"/>
  <c r="J79" i="37" s="1"/>
  <c r="H19" i="38"/>
  <c r="D5" i="38" s="1"/>
  <c r="I6" i="37" s="1"/>
  <c r="J6" i="37" s="1"/>
  <c r="D222" i="39"/>
  <c r="I23" i="37" s="1"/>
  <c r="J23" i="37" s="1"/>
  <c r="H242" i="39"/>
  <c r="H18" i="45"/>
  <c r="D5" i="45" s="1"/>
  <c r="I77" i="37" s="1"/>
  <c r="J77" i="37" s="1"/>
  <c r="D129" i="45"/>
  <c r="I80" i="37" s="1"/>
  <c r="J80" i="37" s="1"/>
  <c r="H700" i="41"/>
  <c r="H736" i="41"/>
  <c r="H581" i="24"/>
  <c r="H52" i="44"/>
  <c r="H15" i="41"/>
  <c r="H206" i="39"/>
  <c r="D171" i="24"/>
  <c r="D129" i="26"/>
  <c r="D108" i="13"/>
  <c r="H424" i="13"/>
  <c r="H304" i="31"/>
  <c r="D1420" i="32"/>
  <c r="H218" i="24"/>
  <c r="H171" i="31"/>
  <c r="H235" i="33"/>
  <c r="D221" i="33" s="1"/>
  <c r="D65" i="23"/>
  <c r="D315" i="33"/>
  <c r="D142" i="13"/>
  <c r="H119" i="32"/>
  <c r="D362" i="35"/>
  <c r="D6" i="30"/>
  <c r="H1138" i="32"/>
  <c r="D326" i="35"/>
  <c r="D122" i="31"/>
  <c r="H290" i="25"/>
  <c r="H110" i="33"/>
  <c r="H121" i="33" s="1"/>
  <c r="D311" i="31"/>
  <c r="D6" i="33"/>
  <c r="H445" i="24"/>
  <c r="H1590" i="32"/>
  <c r="H623" i="13"/>
  <c r="E773" i="3" s="1"/>
  <c r="H1291" i="32"/>
  <c r="H307" i="26"/>
  <c r="H341" i="25"/>
  <c r="D329" i="25" s="1"/>
  <c r="D1482" i="32"/>
  <c r="H33" i="13"/>
  <c r="H1078" i="32"/>
  <c r="D546" i="13"/>
  <c r="H1413" i="32"/>
  <c r="H126" i="27"/>
  <c r="D1360" i="32"/>
  <c r="H250" i="25"/>
  <c r="H261" i="25" s="1"/>
  <c r="D345" i="33"/>
  <c r="H158" i="29"/>
  <c r="D148" i="29" s="1"/>
  <c r="H73" i="29"/>
  <c r="H84" i="29" s="1"/>
  <c r="H371" i="25"/>
  <c r="H382" i="25" s="1"/>
  <c r="D160" i="26"/>
  <c r="H90" i="32"/>
  <c r="D5" i="23"/>
  <c r="D6" i="32"/>
  <c r="D254" i="26"/>
  <c r="H1676" i="32"/>
  <c r="D5" i="24"/>
  <c r="H628" i="24"/>
  <c r="D617" i="24" s="1"/>
  <c r="H228" i="25"/>
  <c r="H722" i="32"/>
  <c r="D290" i="35"/>
  <c r="D1513" i="32"/>
  <c r="D93" i="31"/>
  <c r="D261" i="29"/>
  <c r="H18" i="34"/>
  <c r="H1353" i="32"/>
  <c r="H568" i="33"/>
  <c r="H579" i="33" s="1"/>
  <c r="D36" i="26"/>
  <c r="H252" i="30"/>
  <c r="D259" i="30"/>
  <c r="H300" i="29"/>
  <c r="D290" i="29" s="1"/>
  <c r="H319" i="24"/>
  <c r="H330" i="24" s="1"/>
  <c r="H63" i="51"/>
  <c r="H67" i="49"/>
  <c r="D5" i="48"/>
  <c r="I127" i="37" s="1"/>
  <c r="J127" i="37" s="1"/>
  <c r="D321" i="47"/>
  <c r="I113" i="37" s="1"/>
  <c r="J113" i="37" s="1"/>
  <c r="H639" i="47"/>
  <c r="H381" i="47"/>
  <c r="H266" i="47"/>
  <c r="H696" i="46"/>
  <c r="H69" i="46"/>
  <c r="H229" i="46"/>
  <c r="D163" i="46"/>
  <c r="H103" i="43"/>
  <c r="H25" i="39"/>
  <c r="H663" i="41"/>
  <c r="H757" i="23"/>
  <c r="D65" i="31"/>
  <c r="H766" i="24"/>
  <c r="H776" i="24" s="1"/>
  <c r="D103" i="30"/>
  <c r="D865" i="24"/>
  <c r="H886" i="24"/>
  <c r="H666" i="32"/>
  <c r="D506" i="24"/>
  <c r="H108" i="48"/>
  <c r="D282" i="47"/>
  <c r="I112" i="37" s="1"/>
  <c r="J112" i="37" s="1"/>
  <c r="D675" i="24"/>
  <c r="H67" i="13"/>
  <c r="D1627" i="32"/>
  <c r="H271" i="46"/>
  <c r="D191" i="26"/>
  <c r="D374" i="29"/>
  <c r="H142" i="33"/>
  <c r="D128" i="33" s="1"/>
  <c r="H778" i="32"/>
  <c r="D402" i="29"/>
  <c r="H423" i="29"/>
  <c r="H457" i="25"/>
  <c r="D447" i="25" s="1"/>
  <c r="H14" i="40"/>
  <c r="D504" i="46"/>
  <c r="I97" i="37" s="1"/>
  <c r="J97" i="37" s="1"/>
  <c r="D206" i="31"/>
  <c r="D673" i="32"/>
  <c r="D32" i="24"/>
  <c r="H485" i="25"/>
  <c r="D475" i="25" s="1"/>
  <c r="H62" i="27"/>
  <c r="D41" i="43"/>
  <c r="I64" i="37" s="1"/>
  <c r="J64" i="37" s="1"/>
  <c r="H1229" i="32"/>
  <c r="D1175" i="32"/>
  <c r="D395" i="30"/>
  <c r="D119" i="43"/>
  <c r="I66" i="37" s="1"/>
  <c r="D397" i="47"/>
  <c r="I115" i="37" s="1"/>
  <c r="J115" i="37" s="1"/>
  <c r="H1260" i="32"/>
  <c r="H311" i="25"/>
  <c r="H488" i="33"/>
  <c r="H43" i="25"/>
  <c r="D435" i="47"/>
  <c r="I116" i="37" s="1"/>
  <c r="J116" i="37" s="1"/>
  <c r="D510" i="47"/>
  <c r="I118" i="37" s="1"/>
  <c r="J118" i="37" s="1"/>
  <c r="H153" i="23"/>
  <c r="H252" i="31"/>
  <c r="H15" i="25"/>
  <c r="H108" i="46"/>
  <c r="H186" i="47"/>
  <c r="H226" i="29"/>
  <c r="H96" i="30"/>
  <c r="D428" i="30"/>
  <c r="H15" i="44"/>
  <c r="H490" i="30"/>
  <c r="H174" i="33"/>
  <c r="H185" i="33" s="1"/>
  <c r="H16" i="29"/>
  <c r="H216" i="43"/>
  <c r="D607" i="35"/>
  <c r="D292" i="30"/>
  <c r="D431" i="13"/>
  <c r="H729" i="23"/>
  <c r="G212" i="38"/>
  <c r="H212" i="38" s="1"/>
  <c r="G360" i="41"/>
  <c r="H360" i="41" s="1"/>
  <c r="G361" i="41"/>
  <c r="H361" i="41" s="1"/>
  <c r="G887" i="34"/>
  <c r="H887" i="34" s="1"/>
  <c r="G612" i="23"/>
  <c r="H612" i="23" s="1"/>
  <c r="G830" i="23"/>
  <c r="H830" i="23" s="1"/>
  <c r="G886" i="34"/>
  <c r="H886" i="34" s="1"/>
  <c r="G9" i="43"/>
  <c r="H9" i="43" s="1"/>
  <c r="H10" i="43" s="1"/>
  <c r="D18" i="11"/>
  <c r="G388" i="46"/>
  <c r="H388" i="46" s="1"/>
  <c r="H389" i="46" s="1"/>
  <c r="H404" i="46" s="1"/>
  <c r="G344" i="46"/>
  <c r="H344" i="46" s="1"/>
  <c r="H345" i="46" s="1"/>
  <c r="H360" i="46" s="1"/>
  <c r="G339" i="30"/>
  <c r="H339" i="30" s="1"/>
  <c r="G304" i="30"/>
  <c r="H304" i="30" s="1"/>
  <c r="G18" i="30"/>
  <c r="H18" i="30" s="1"/>
  <c r="G49" i="30"/>
  <c r="H49" i="30" s="1"/>
  <c r="H50" i="30" s="1"/>
  <c r="D41" i="30" s="1"/>
  <c r="G213" i="34"/>
  <c r="H213" i="34" s="1"/>
  <c r="H215" i="34" s="1"/>
  <c r="G275" i="34"/>
  <c r="H275" i="34" s="1"/>
  <c r="H277" i="34" s="1"/>
  <c r="G609" i="41"/>
  <c r="H609" i="41" s="1"/>
  <c r="H610" i="41" s="1"/>
  <c r="H626" i="41" s="1"/>
  <c r="G269" i="13"/>
  <c r="H269" i="13" s="1"/>
  <c r="H270" i="13" s="1"/>
  <c r="G296" i="13"/>
  <c r="H296" i="13" s="1"/>
  <c r="H297" i="13" s="1"/>
  <c r="G88" i="41"/>
  <c r="H88" i="41" s="1"/>
  <c r="H92" i="41" s="1"/>
  <c r="D82" i="41" s="1"/>
  <c r="I38" i="37" s="1"/>
  <c r="J38" i="37" s="1"/>
  <c r="G267" i="41"/>
  <c r="H267" i="41" s="1"/>
  <c r="H268" i="41" s="1"/>
  <c r="D261" i="41" s="1"/>
  <c r="I42" i="37" s="1"/>
  <c r="J42" i="37" s="1"/>
  <c r="G131" i="41"/>
  <c r="H131" i="41" s="1"/>
  <c r="H135" i="41" s="1"/>
  <c r="G50" i="41"/>
  <c r="H50" i="41" s="1"/>
  <c r="G179" i="41"/>
  <c r="H179" i="41" s="1"/>
  <c r="H180" i="41" s="1"/>
  <c r="D168" i="41" s="1"/>
  <c r="I40" i="37" s="1"/>
  <c r="J40" i="37" s="1"/>
  <c r="G314" i="41"/>
  <c r="H314" i="41" s="1"/>
  <c r="H315" i="41" s="1"/>
  <c r="D303" i="41" s="1"/>
  <c r="G849" i="34"/>
  <c r="H849" i="34" s="1"/>
  <c r="H851" i="34" s="1"/>
  <c r="G811" i="34"/>
  <c r="H811" i="34" s="1"/>
  <c r="H813" i="34" s="1"/>
  <c r="D804" i="34" s="1"/>
  <c r="G740" i="34"/>
  <c r="H740" i="34" s="1"/>
  <c r="H742" i="34" s="1"/>
  <c r="H759" i="34" s="1"/>
  <c r="G777" i="34"/>
  <c r="H777" i="34" s="1"/>
  <c r="H779" i="34" s="1"/>
  <c r="D766" i="34" s="1"/>
  <c r="G885" i="34"/>
  <c r="H885" i="34" s="1"/>
  <c r="G678" i="34"/>
  <c r="H678" i="34" s="1"/>
  <c r="H680" i="34" s="1"/>
  <c r="G642" i="34"/>
  <c r="H642" i="34" s="1"/>
  <c r="H644" i="34" s="1"/>
  <c r="G708" i="34"/>
  <c r="H708" i="34" s="1"/>
  <c r="H710" i="34" s="1"/>
  <c r="G379" i="13"/>
  <c r="H379" i="13" s="1"/>
  <c r="H380" i="13" s="1"/>
  <c r="H395" i="13" s="1"/>
  <c r="G288" i="48"/>
  <c r="H288" i="48" s="1"/>
  <c r="G150" i="34"/>
  <c r="H150" i="34" s="1"/>
  <c r="G80" i="34"/>
  <c r="H80" i="34" s="1"/>
  <c r="G45" i="34"/>
  <c r="H45" i="34" s="1"/>
  <c r="G115" i="34"/>
  <c r="H115" i="34" s="1"/>
  <c r="G211" i="38"/>
  <c r="H211" i="38" s="1"/>
  <c r="G242" i="13"/>
  <c r="H242" i="13" s="1"/>
  <c r="H243" i="13" s="1"/>
  <c r="G323" i="13"/>
  <c r="H323" i="13" s="1"/>
  <c r="H324" i="13" s="1"/>
  <c r="G215" i="13"/>
  <c r="H215" i="13" s="1"/>
  <c r="H216" i="13" s="1"/>
  <c r="G222" i="41"/>
  <c r="H222" i="41" s="1"/>
  <c r="H227" i="41" s="1"/>
  <c r="G403" i="41"/>
  <c r="H403" i="41" s="1"/>
  <c r="H404" i="41" s="1"/>
  <c r="G359" i="41"/>
  <c r="H359" i="41" s="1"/>
  <c r="G289" i="48"/>
  <c r="H289" i="48" s="1"/>
  <c r="G651" i="23"/>
  <c r="H651" i="23" s="1"/>
  <c r="G922" i="34"/>
  <c r="H922" i="34" s="1"/>
  <c r="H923" i="34" s="1"/>
  <c r="H938" i="34" s="1"/>
  <c r="G414" i="34"/>
  <c r="H414" i="34" s="1"/>
  <c r="H416" i="34" s="1"/>
  <c r="G379" i="34"/>
  <c r="H379" i="34" s="1"/>
  <c r="H381" i="34" s="1"/>
  <c r="H396" i="34" s="1"/>
  <c r="G346" i="34"/>
  <c r="H346" i="34" s="1"/>
  <c r="H348" i="34" s="1"/>
  <c r="H363" i="34" s="1"/>
  <c r="G46" i="34"/>
  <c r="H46" i="34" s="1"/>
  <c r="G829" i="23"/>
  <c r="H829" i="23" s="1"/>
  <c r="G605" i="34"/>
  <c r="H605" i="34" s="1"/>
  <c r="H607" i="34" s="1"/>
  <c r="H625" i="34" s="1"/>
  <c r="G116" i="34"/>
  <c r="H116" i="34" s="1"/>
  <c r="G611" i="23"/>
  <c r="H611" i="23" s="1"/>
  <c r="G524" i="34"/>
  <c r="H524" i="34" s="1"/>
  <c r="H528" i="34" s="1"/>
  <c r="D515" i="34" s="1"/>
  <c r="G450" i="34"/>
  <c r="H450" i="34" s="1"/>
  <c r="H454" i="34" s="1"/>
  <c r="G81" i="34"/>
  <c r="H81" i="34" s="1"/>
  <c r="G182" i="34"/>
  <c r="H182" i="34" s="1"/>
  <c r="H184" i="34" s="1"/>
  <c r="G151" i="34"/>
  <c r="H151" i="34" s="1"/>
  <c r="G311" i="34"/>
  <c r="H311" i="34" s="1"/>
  <c r="H313" i="34" s="1"/>
  <c r="G244" i="34"/>
  <c r="H244" i="34" s="1"/>
  <c r="H246" i="34" s="1"/>
  <c r="G487" i="34"/>
  <c r="H487" i="34" s="1"/>
  <c r="H491" i="34" s="1"/>
  <c r="H508" i="34" s="1"/>
  <c r="G565" i="34"/>
  <c r="H565" i="34" s="1"/>
  <c r="H567" i="34" s="1"/>
  <c r="H585" i="34" s="1"/>
  <c r="G160" i="40"/>
  <c r="H160" i="40" s="1"/>
  <c r="H163" i="40" s="1"/>
  <c r="D152" i="40" s="1"/>
  <c r="I31" i="37" s="1"/>
  <c r="J31" i="37" s="1"/>
  <c r="H494" i="47"/>
  <c r="H123" i="39"/>
  <c r="D45" i="45"/>
  <c r="I78" i="37" s="1"/>
  <c r="J78" i="37" s="1"/>
  <c r="H61" i="39"/>
  <c r="D41" i="39"/>
  <c r="I18" i="37" s="1"/>
  <c r="J18" i="37" s="1"/>
  <c r="H328" i="29"/>
  <c r="D375" i="33"/>
  <c r="D729" i="32"/>
  <c r="D462" i="46"/>
  <c r="I96" i="37" s="1"/>
  <c r="J96" i="37" s="1"/>
  <c r="H515" i="33"/>
  <c r="H187" i="29"/>
  <c r="D5" i="46"/>
  <c r="I85" i="37" s="1"/>
  <c r="J85" i="37" s="1"/>
  <c r="D548" i="47"/>
  <c r="I119" i="37" s="1"/>
  <c r="J119" i="37" s="1"/>
  <c r="H308" i="33"/>
  <c r="H892" i="34"/>
  <c r="G893" i="34"/>
  <c r="H893" i="34" s="1"/>
  <c r="H247" i="26"/>
  <c r="D1085" i="32"/>
  <c r="H102" i="29"/>
  <c r="H58" i="48"/>
  <c r="H406" i="24"/>
  <c r="H95" i="27"/>
  <c r="H820" i="24"/>
  <c r="H830" i="24" s="1"/>
  <c r="H263" i="48"/>
  <c r="D791" i="23"/>
  <c r="D452" i="24"/>
  <c r="H472" i="24"/>
  <c r="H793" i="24"/>
  <c r="H803" i="24" s="1"/>
  <c r="H446" i="46"/>
  <c r="D8" i="31"/>
  <c r="H348" i="24"/>
  <c r="D214" i="23"/>
  <c r="H739" i="24"/>
  <c r="H749" i="24" s="1"/>
  <c r="D562" i="32"/>
  <c r="D96" i="26"/>
  <c r="H401" i="25"/>
  <c r="H153" i="38"/>
  <c r="H429" i="25"/>
  <c r="H1322" i="32"/>
  <c r="D79" i="51"/>
  <c r="I178" i="37" s="1"/>
  <c r="D489" i="13"/>
  <c r="H468" i="29"/>
  <c r="H1168" i="32"/>
  <c r="D923" i="24"/>
  <c r="H377" i="24"/>
  <c r="D366" i="24" s="1"/>
  <c r="G159" i="39"/>
  <c r="H159" i="39" s="1"/>
  <c r="H267" i="33"/>
  <c r="D327" i="30"/>
  <c r="H45" i="29"/>
  <c r="D253" i="35"/>
  <c r="H103" i="25"/>
  <c r="H263" i="24"/>
  <c r="H722" i="24"/>
  <c r="D702" i="24"/>
  <c r="H131" i="25"/>
  <c r="H146" i="27"/>
  <c r="H204" i="40"/>
  <c r="H554" i="24"/>
  <c r="D533" i="24"/>
  <c r="H146" i="47"/>
  <c r="D74" i="13"/>
  <c r="H1475" i="32"/>
  <c r="D36" i="33"/>
  <c r="D585" i="47"/>
  <c r="I120" i="37" s="1"/>
  <c r="J120" i="37" s="1"/>
  <c r="D39" i="32"/>
  <c r="H388" i="30"/>
  <c r="H203" i="33"/>
  <c r="H58" i="31"/>
  <c r="H858" i="24"/>
  <c r="D837" i="24"/>
  <c r="H20" i="27"/>
  <c r="H180" i="23"/>
  <c r="H278" i="31"/>
  <c r="D1597" i="32"/>
  <c r="D165" i="30"/>
  <c r="H653" i="46"/>
  <c r="D617" i="32"/>
  <c r="D195" i="30"/>
  <c r="D570" i="23"/>
  <c r="H657" i="24"/>
  <c r="H89" i="26"/>
  <c r="H125" i="23"/>
  <c r="H86" i="40"/>
  <c r="D135" i="30"/>
  <c r="G986" i="24"/>
  <c r="H986" i="24" s="1"/>
  <c r="H987" i="24" s="1"/>
  <c r="D977" i="24" s="1"/>
  <c r="G105" i="38"/>
  <c r="H105" i="38" s="1"/>
  <c r="H106" i="38" s="1"/>
  <c r="D96" i="38" s="1"/>
  <c r="I8" i="37" s="1"/>
  <c r="J8" i="37" s="1"/>
  <c r="H254" i="29"/>
  <c r="H147" i="46"/>
  <c r="H199" i="31"/>
  <c r="D225" i="24"/>
  <c r="H246" i="24"/>
  <c r="H301" i="24"/>
  <c r="D281" i="24"/>
  <c r="H356" i="29"/>
  <c r="D574" i="13"/>
  <c r="H73" i="25"/>
  <c r="D460" i="13"/>
  <c r="D176" i="13"/>
  <c r="D479" i="24"/>
  <c r="H499" i="24"/>
  <c r="H440" i="29"/>
  <c r="H164" i="24"/>
  <c r="D144" i="24"/>
  <c r="H904" i="24"/>
  <c r="H599" i="24"/>
  <c r="H130" i="29"/>
  <c r="H365" i="41"/>
  <c r="G366" i="41"/>
  <c r="H366" i="41" s="1"/>
  <c r="H159" i="25"/>
  <c r="H536" i="33"/>
  <c r="H79" i="38" l="1"/>
  <c r="H81" i="38" s="1"/>
  <c r="H31" i="38"/>
  <c r="H411" i="48"/>
  <c r="H426" i="48" s="1"/>
  <c r="I123" i="37"/>
  <c r="J123" i="37" s="1"/>
  <c r="I137" i="37"/>
  <c r="J137" i="37" s="1"/>
  <c r="H388" i="48"/>
  <c r="D361" i="48"/>
  <c r="I136" i="37" s="1"/>
  <c r="J136" i="37" s="1"/>
  <c r="H345" i="48"/>
  <c r="D322" i="48"/>
  <c r="I135" i="37" s="1"/>
  <c r="J135" i="37" s="1"/>
  <c r="H113" i="45"/>
  <c r="H136" i="40"/>
  <c r="D113" i="40"/>
  <c r="I30" i="37" s="1"/>
  <c r="J30" i="37" s="1"/>
  <c r="D332" i="46"/>
  <c r="I93" i="37" s="1"/>
  <c r="J93" i="37" s="1"/>
  <c r="D376" i="46"/>
  <c r="I94" i="37" s="1"/>
  <c r="J94" i="37" s="1"/>
  <c r="E750" i="3"/>
  <c r="G351" i="13" s="1"/>
  <c r="H351" i="13" s="1"/>
  <c r="H352" i="13" s="1"/>
  <c r="D17" i="11"/>
  <c r="E762" i="3"/>
  <c r="E749" i="3"/>
  <c r="E761" i="3"/>
  <c r="G228" i="35" s="1"/>
  <c r="H228" i="35" s="1"/>
  <c r="D554" i="33"/>
  <c r="D374" i="13"/>
  <c r="D96" i="33"/>
  <c r="D160" i="33"/>
  <c r="H352" i="25"/>
  <c r="H468" i="25"/>
  <c r="H311" i="29"/>
  <c r="D42" i="44"/>
  <c r="I73" i="37" s="1"/>
  <c r="H63" i="44"/>
  <c r="D478" i="34"/>
  <c r="D359" i="25"/>
  <c r="H639" i="24"/>
  <c r="H246" i="33"/>
  <c r="D63" i="29"/>
  <c r="D235" i="25"/>
  <c r="H797" i="34"/>
  <c r="H833" i="23"/>
  <c r="D819" i="23" s="1"/>
  <c r="H65" i="30"/>
  <c r="H169" i="29"/>
  <c r="H51" i="41"/>
  <c r="H66" i="41" s="1"/>
  <c r="H25" i="43"/>
  <c r="D5" i="43"/>
  <c r="I63" i="37" s="1"/>
  <c r="J63" i="37" s="1"/>
  <c r="D308" i="24"/>
  <c r="H160" i="39"/>
  <c r="D150" i="39" s="1"/>
  <c r="I21" i="37" s="1"/>
  <c r="J21" i="37" s="1"/>
  <c r="H496" i="25"/>
  <c r="H153" i="33"/>
  <c r="H29" i="45"/>
  <c r="D734" i="34"/>
  <c r="H889" i="34"/>
  <c r="J178" i="37"/>
  <c r="J180" i="37" s="1"/>
  <c r="J66" i="37"/>
  <c r="H831" i="34"/>
  <c r="H199" i="41"/>
  <c r="H362" i="41"/>
  <c r="H109" i="41"/>
  <c r="H174" i="40"/>
  <c r="H215" i="38"/>
  <c r="H231" i="38" s="1"/>
  <c r="H287" i="41"/>
  <c r="D603" i="41"/>
  <c r="I50" i="37" s="1"/>
  <c r="J50" i="37" s="1"/>
  <c r="D4" i="44"/>
  <c r="I72" i="37" s="1"/>
  <c r="J72" i="37" s="1"/>
  <c r="H26" i="44"/>
  <c r="H997" i="24"/>
  <c r="H25" i="40"/>
  <c r="D4" i="40"/>
  <c r="I27" i="37" s="1"/>
  <c r="J27" i="37" s="1"/>
  <c r="D297" i="25"/>
  <c r="H322" i="25"/>
  <c r="D370" i="34"/>
  <c r="D33" i="25"/>
  <c r="H54" i="25"/>
  <c r="D5" i="25"/>
  <c r="H26" i="25"/>
  <c r="H367" i="41"/>
  <c r="H117" i="38"/>
  <c r="D5" i="29"/>
  <c r="H27" i="29"/>
  <c r="D552" i="34"/>
  <c r="H114" i="25"/>
  <c r="D92" i="25"/>
  <c r="H134" i="39"/>
  <c r="D112" i="39"/>
  <c r="I20" i="37" s="1"/>
  <c r="D215" i="41"/>
  <c r="I41" i="37" s="1"/>
  <c r="J41" i="37" s="1"/>
  <c r="H245" i="41"/>
  <c r="D838" i="34"/>
  <c r="H869" i="34"/>
  <c r="D264" i="13"/>
  <c r="H284" i="13"/>
  <c r="E757" i="3" s="1"/>
  <c r="H547" i="33"/>
  <c r="D522" i="33"/>
  <c r="H412" i="25"/>
  <c r="D389" i="25"/>
  <c r="H141" i="29"/>
  <c r="D120" i="29"/>
  <c r="D190" i="40"/>
  <c r="I32" i="37" s="1"/>
  <c r="J32" i="37" s="1"/>
  <c r="H215" i="40"/>
  <c r="H278" i="33"/>
  <c r="D253" i="33"/>
  <c r="H895" i="34"/>
  <c r="H388" i="24"/>
  <c r="D441" i="34"/>
  <c r="H471" i="34"/>
  <c r="D210" i="13"/>
  <c r="H230" i="13"/>
  <c r="D702" i="34"/>
  <c r="H727" i="34"/>
  <c r="H334" i="41"/>
  <c r="I43" i="37"/>
  <c r="J43" i="37" s="1"/>
  <c r="D588" i="24"/>
  <c r="H610" i="24"/>
  <c r="H157" i="27"/>
  <c r="D133" i="27"/>
  <c r="H56" i="29"/>
  <c r="D34" i="29"/>
  <c r="D419" i="25"/>
  <c r="H440" i="25"/>
  <c r="H339" i="29"/>
  <c r="D318" i="29"/>
  <c r="D592" i="34"/>
  <c r="H434" i="34"/>
  <c r="D403" i="34"/>
  <c r="H339" i="13"/>
  <c r="E759" i="3" s="1"/>
  <c r="D318" i="13"/>
  <c r="D337" i="34"/>
  <c r="H663" i="34"/>
  <c r="D632" i="34"/>
  <c r="H545" i="34"/>
  <c r="H142" i="25"/>
  <c r="D121" i="25"/>
  <c r="D76" i="40"/>
  <c r="I29" i="37" s="1"/>
  <c r="J29" i="37" s="1"/>
  <c r="H97" i="40"/>
  <c r="H915" i="24"/>
  <c r="D893" i="24"/>
  <c r="D346" i="29"/>
  <c r="H367" i="29"/>
  <c r="H214" i="33"/>
  <c r="D192" i="33"/>
  <c r="D458" i="29"/>
  <c r="H478" i="29"/>
  <c r="D395" i="24"/>
  <c r="H417" i="24"/>
  <c r="H257" i="13"/>
  <c r="E756" i="3" s="1"/>
  <c r="D237" i="13"/>
  <c r="H119" i="34"/>
  <c r="H695" i="34"/>
  <c r="D670" i="34"/>
  <c r="D913" i="34"/>
  <c r="G974" i="36"/>
  <c r="H974" i="36" s="1"/>
  <c r="H975" i="36" s="1"/>
  <c r="G930" i="36"/>
  <c r="H930" i="36" s="1"/>
  <c r="H931" i="36" s="1"/>
  <c r="G886" i="36"/>
  <c r="H886" i="36" s="1"/>
  <c r="H887" i="36" s="1"/>
  <c r="G754" i="36"/>
  <c r="H754" i="36" s="1"/>
  <c r="H755" i="36" s="1"/>
  <c r="G201" i="36"/>
  <c r="H201" i="36" s="1"/>
  <c r="H202" i="36" s="1"/>
  <c r="G334" i="36"/>
  <c r="H334" i="36" s="1"/>
  <c r="H335" i="36" s="1"/>
  <c r="G798" i="36"/>
  <c r="H798" i="36" s="1"/>
  <c r="H799" i="36" s="1"/>
  <c r="G842" i="36"/>
  <c r="H842" i="36" s="1"/>
  <c r="H843" i="36" s="1"/>
  <c r="G710" i="36"/>
  <c r="H710" i="36" s="1"/>
  <c r="H711" i="36" s="1"/>
  <c r="G378" i="36"/>
  <c r="H378" i="36" s="1"/>
  <c r="H379" i="36" s="1"/>
  <c r="G666" i="36"/>
  <c r="H666" i="36" s="1"/>
  <c r="H667" i="36" s="1"/>
  <c r="G523" i="13"/>
  <c r="H523" i="13" s="1"/>
  <c r="H524" i="13" s="1"/>
  <c r="G290" i="36"/>
  <c r="H290" i="36" s="1"/>
  <c r="H291" i="36" s="1"/>
  <c r="G11" i="42"/>
  <c r="H11" i="42" s="1"/>
  <c r="H12" i="42" s="1"/>
  <c r="G91" i="47"/>
  <c r="H91" i="47" s="1"/>
  <c r="H92" i="47" s="1"/>
  <c r="G48" i="42"/>
  <c r="H48" i="42" s="1"/>
  <c r="H49" i="42" s="1"/>
  <c r="G208" i="48"/>
  <c r="H208" i="48" s="1"/>
  <c r="H209" i="48" s="1"/>
  <c r="G245" i="36"/>
  <c r="H245" i="36" s="1"/>
  <c r="H246" i="36" s="1"/>
  <c r="G13" i="47"/>
  <c r="H13" i="47" s="1"/>
  <c r="H14" i="47" s="1"/>
  <c r="G510" i="32"/>
  <c r="H510" i="32" s="1"/>
  <c r="H511" i="32" s="1"/>
  <c r="G211" i="47"/>
  <c r="H211" i="47" s="1"/>
  <c r="H212" i="47" s="1"/>
  <c r="G52" i="47"/>
  <c r="H52" i="47" s="1"/>
  <c r="H53" i="47" s="1"/>
  <c r="G168" i="48"/>
  <c r="H168" i="48" s="1"/>
  <c r="H169" i="48" s="1"/>
  <c r="G1721" i="32"/>
  <c r="H1721" i="32" s="1"/>
  <c r="H1722" i="32" s="1"/>
  <c r="G197" i="35"/>
  <c r="H197" i="35" s="1"/>
  <c r="H199" i="35" s="1"/>
  <c r="G135" i="32"/>
  <c r="H135" i="32" s="1"/>
  <c r="H136" i="32" s="1"/>
  <c r="G1691" i="32"/>
  <c r="H1691" i="32" s="1"/>
  <c r="H1692" i="32" s="1"/>
  <c r="G622" i="36"/>
  <c r="H622" i="36" s="1"/>
  <c r="H623" i="36" s="1"/>
  <c r="G480" i="32"/>
  <c r="H480" i="32" s="1"/>
  <c r="H481" i="32" s="1"/>
  <c r="G494" i="35"/>
  <c r="H494" i="35" s="1"/>
  <c r="H496" i="35" s="1"/>
  <c r="G434" i="35"/>
  <c r="H434" i="35" s="1"/>
  <c r="H436" i="35" s="1"/>
  <c r="G167" i="35"/>
  <c r="H167" i="35" s="1"/>
  <c r="H169" i="35" s="1"/>
  <c r="G359" i="32"/>
  <c r="H359" i="32" s="1"/>
  <c r="H360" i="32" s="1"/>
  <c r="G263" i="32"/>
  <c r="H263" i="32" s="1"/>
  <c r="H264" i="32" s="1"/>
  <c r="G390" i="32"/>
  <c r="H390" i="32" s="1"/>
  <c r="H391" i="32" s="1"/>
  <c r="G167" i="32"/>
  <c r="H167" i="32" s="1"/>
  <c r="H168" i="32" s="1"/>
  <c r="G74" i="35"/>
  <c r="H74" i="35" s="1"/>
  <c r="H76" i="35" s="1"/>
  <c r="G523" i="35"/>
  <c r="H523" i="35" s="1"/>
  <c r="H525" i="35" s="1"/>
  <c r="G295" i="32"/>
  <c r="H295" i="32" s="1"/>
  <c r="H296" i="32" s="1"/>
  <c r="G199" i="32"/>
  <c r="H199" i="32" s="1"/>
  <c r="H200" i="32" s="1"/>
  <c r="G227" i="35"/>
  <c r="H227" i="35" s="1"/>
  <c r="G105" i="35"/>
  <c r="H105" i="35" s="1"/>
  <c r="H107" i="35" s="1"/>
  <c r="G12" i="35"/>
  <c r="H12" i="35" s="1"/>
  <c r="H14" i="35" s="1"/>
  <c r="G10" i="26"/>
  <c r="H10" i="26" s="1"/>
  <c r="H14" i="26" s="1"/>
  <c r="G465" i="35"/>
  <c r="H465" i="35" s="1"/>
  <c r="H467" i="35" s="1"/>
  <c r="G404" i="35"/>
  <c r="H404" i="35" s="1"/>
  <c r="H406" i="35" s="1"/>
  <c r="G420" i="32"/>
  <c r="H420" i="32" s="1"/>
  <c r="H421" i="32" s="1"/>
  <c r="G43" i="35"/>
  <c r="H43" i="35" s="1"/>
  <c r="H45" i="35" s="1"/>
  <c r="G540" i="32"/>
  <c r="H540" i="32" s="1"/>
  <c r="H541" i="32" s="1"/>
  <c r="G450" i="32"/>
  <c r="H450" i="32" s="1"/>
  <c r="H451" i="32" s="1"/>
  <c r="G231" i="32"/>
  <c r="H231" i="32" s="1"/>
  <c r="H232" i="32" s="1"/>
  <c r="G327" i="32"/>
  <c r="H327" i="32" s="1"/>
  <c r="H328" i="32" s="1"/>
  <c r="G581" i="35"/>
  <c r="H581" i="35" s="1"/>
  <c r="H584" i="35" s="1"/>
  <c r="G444" i="33"/>
  <c r="H444" i="33" s="1"/>
  <c r="H445" i="33" s="1"/>
  <c r="G413" i="33"/>
  <c r="H413" i="33" s="1"/>
  <c r="H414" i="33" s="1"/>
  <c r="H359" i="24"/>
  <c r="D337" i="24"/>
  <c r="H69" i="48"/>
  <c r="D44" i="48"/>
  <c r="I128" i="37" s="1"/>
  <c r="J128" i="37" s="1"/>
  <c r="D238" i="34"/>
  <c r="H262" i="34"/>
  <c r="H49" i="34"/>
  <c r="D125" i="41"/>
  <c r="I39" i="37" s="1"/>
  <c r="J39" i="37" s="1"/>
  <c r="H152" i="41"/>
  <c r="D269" i="34"/>
  <c r="H293" i="34"/>
  <c r="H668" i="24"/>
  <c r="D646" i="24"/>
  <c r="H330" i="34"/>
  <c r="D300" i="34"/>
  <c r="H84" i="34"/>
  <c r="D207" i="34"/>
  <c r="H231" i="34"/>
  <c r="H113" i="29"/>
  <c r="D91" i="29"/>
  <c r="D149" i="25"/>
  <c r="H170" i="25"/>
  <c r="H451" i="29"/>
  <c r="D430" i="29"/>
  <c r="H85" i="25"/>
  <c r="D61" i="25"/>
  <c r="H154" i="34"/>
  <c r="D7" i="27"/>
  <c r="H31" i="27"/>
  <c r="D253" i="24"/>
  <c r="H274" i="24"/>
  <c r="H198" i="29"/>
  <c r="D176" i="29"/>
  <c r="D176" i="34"/>
  <c r="H200" i="34"/>
  <c r="D394" i="41"/>
  <c r="I45" i="37" s="1"/>
  <c r="J45" i="37" s="1"/>
  <c r="H419" i="41"/>
  <c r="H291" i="48"/>
  <c r="D291" i="13"/>
  <c r="H311" i="13"/>
  <c r="E758" i="3" s="1"/>
  <c r="H36" i="38" l="1"/>
  <c r="H35" i="38"/>
  <c r="H34" i="38"/>
  <c r="D404" i="48"/>
  <c r="J102" i="37"/>
  <c r="H230" i="35"/>
  <c r="H246" i="35" s="1"/>
  <c r="J69" i="37"/>
  <c r="D346" i="13"/>
  <c r="H367" i="13"/>
  <c r="E760" i="3" s="1"/>
  <c r="G11" i="34"/>
  <c r="H11" i="34" s="1"/>
  <c r="H13" i="34" s="1"/>
  <c r="G41" i="23"/>
  <c r="H41" i="23" s="1"/>
  <c r="H42" i="23" s="1"/>
  <c r="G9" i="41"/>
  <c r="H9" i="41" s="1"/>
  <c r="H10" i="41" s="1"/>
  <c r="E755" i="3"/>
  <c r="H850" i="23"/>
  <c r="D42" i="41"/>
  <c r="I37" i="37" s="1"/>
  <c r="J37" i="37" s="1"/>
  <c r="H170" i="39"/>
  <c r="J73" i="37"/>
  <c r="J74" i="37" s="1"/>
  <c r="J20" i="37"/>
  <c r="J24" i="37" s="1"/>
  <c r="D350" i="41"/>
  <c r="I44" i="37" s="1"/>
  <c r="J44" i="37" s="1"/>
  <c r="D204" i="38"/>
  <c r="I11" i="37" s="1"/>
  <c r="N9" i="37" s="1"/>
  <c r="J33" i="37"/>
  <c r="H378" i="41"/>
  <c r="H1706" i="32"/>
  <c r="D1683" i="32"/>
  <c r="H123" i="35"/>
  <c r="D99" i="35"/>
  <c r="H279" i="32"/>
  <c r="D254" i="32"/>
  <c r="D126" i="32"/>
  <c r="H151" i="32"/>
  <c r="H261" i="36"/>
  <c r="D233" i="36"/>
  <c r="I153" i="37" s="1"/>
  <c r="J153" i="37" s="1"/>
  <c r="D366" i="36"/>
  <c r="I156" i="37" s="1"/>
  <c r="J156" i="37" s="1"/>
  <c r="H394" i="36"/>
  <c r="H946" i="36"/>
  <c r="D918" i="36"/>
  <c r="I169" i="37" s="1"/>
  <c r="J169" i="37" s="1"/>
  <c r="H906" i="34"/>
  <c r="D876" i="34"/>
  <c r="D654" i="36"/>
  <c r="I163" i="37" s="1"/>
  <c r="J163" i="37" s="1"/>
  <c r="H682" i="36"/>
  <c r="D36" i="34"/>
  <c r="H64" i="34"/>
  <c r="H555" i="32"/>
  <c r="D532" i="32"/>
  <c r="H375" i="32"/>
  <c r="D350" i="32"/>
  <c r="H215" i="35"/>
  <c r="D192" i="35"/>
  <c r="D200" i="48"/>
  <c r="I132" i="37" s="1"/>
  <c r="J132" i="37" s="1"/>
  <c r="H224" i="48"/>
  <c r="H726" i="36"/>
  <c r="D698" i="36"/>
  <c r="I164" i="37" s="1"/>
  <c r="J164" i="37" s="1"/>
  <c r="D962" i="36"/>
  <c r="I170" i="37" s="1"/>
  <c r="J170" i="37" s="1"/>
  <c r="H990" i="36"/>
  <c r="H902" i="36"/>
  <c r="D874" i="36"/>
  <c r="I168" i="37" s="1"/>
  <c r="J168" i="37" s="1"/>
  <c r="D37" i="35"/>
  <c r="H61" i="35"/>
  <c r="D190" i="32"/>
  <c r="H215" i="32"/>
  <c r="H185" i="35"/>
  <c r="D161" i="35"/>
  <c r="D1713" i="32"/>
  <c r="H1736" i="32"/>
  <c r="D44" i="42"/>
  <c r="I58" i="37" s="1"/>
  <c r="J58" i="37" s="1"/>
  <c r="H65" i="42"/>
  <c r="H858" i="36"/>
  <c r="D830" i="36"/>
  <c r="I167" i="37" s="1"/>
  <c r="J167" i="37" s="1"/>
  <c r="D5" i="47"/>
  <c r="I105" i="37" s="1"/>
  <c r="J105" i="37" s="1"/>
  <c r="H28" i="47"/>
  <c r="H429" i="33"/>
  <c r="D405" i="33"/>
  <c r="H435" i="32"/>
  <c r="D412" i="32"/>
  <c r="H311" i="32"/>
  <c r="D286" i="32"/>
  <c r="H452" i="35"/>
  <c r="D429" i="35"/>
  <c r="H184" i="48"/>
  <c r="D160" i="48"/>
  <c r="I131" i="37" s="1"/>
  <c r="J131" i="37" s="1"/>
  <c r="H106" i="47"/>
  <c r="D83" i="47"/>
  <c r="I107" i="37" s="1"/>
  <c r="J107" i="37" s="1"/>
  <c r="D786" i="36"/>
  <c r="I166" i="37" s="1"/>
  <c r="J166" i="37" s="1"/>
  <c r="H814" i="36"/>
  <c r="H247" i="32"/>
  <c r="D222" i="32"/>
  <c r="D442" i="32"/>
  <c r="H465" i="32"/>
  <c r="H460" i="33"/>
  <c r="D436" i="33"/>
  <c r="D399" i="35"/>
  <c r="H422" i="35"/>
  <c r="H541" i="35"/>
  <c r="D519" i="35"/>
  <c r="D490" i="35"/>
  <c r="H512" i="35"/>
  <c r="H67" i="47"/>
  <c r="D44" i="47"/>
  <c r="I106" i="37" s="1"/>
  <c r="J106" i="37" s="1"/>
  <c r="H28" i="42"/>
  <c r="D5" i="42"/>
  <c r="I57" i="37" s="1"/>
  <c r="J57" i="37" s="1"/>
  <c r="H350" i="36"/>
  <c r="D322" i="36"/>
  <c r="I155" i="37" s="1"/>
  <c r="J155" i="37" s="1"/>
  <c r="G570" i="41"/>
  <c r="H570" i="41" s="1"/>
  <c r="H571" i="41" s="1"/>
  <c r="G530" i="41"/>
  <c r="H530" i="41" s="1"/>
  <c r="H531" i="41" s="1"/>
  <c r="G486" i="41"/>
  <c r="H486" i="41" s="1"/>
  <c r="H487" i="41" s="1"/>
  <c r="D382" i="32"/>
  <c r="H405" i="32"/>
  <c r="H169" i="34"/>
  <c r="D141" i="34"/>
  <c r="H306" i="48"/>
  <c r="D279" i="48"/>
  <c r="I134" i="37" s="1"/>
  <c r="J134" i="37" s="1"/>
  <c r="D577" i="35"/>
  <c r="H600" i="35"/>
  <c r="D459" i="35"/>
  <c r="H483" i="35"/>
  <c r="H92" i="35"/>
  <c r="D68" i="35"/>
  <c r="H495" i="32"/>
  <c r="D472" i="32"/>
  <c r="H227" i="47"/>
  <c r="D202" i="47"/>
  <c r="I110" i="37" s="1"/>
  <c r="J110" i="37" s="1"/>
  <c r="D277" i="36"/>
  <c r="I154" i="37" s="1"/>
  <c r="J154" i="37" s="1"/>
  <c r="H306" i="36"/>
  <c r="H217" i="36"/>
  <c r="D188" i="36"/>
  <c r="I152" i="37" s="1"/>
  <c r="J152" i="37" s="1"/>
  <c r="D106" i="34"/>
  <c r="H134" i="34"/>
  <c r="D6" i="35"/>
  <c r="H30" i="35"/>
  <c r="H99" i="34"/>
  <c r="D71" i="34"/>
  <c r="D318" i="32"/>
  <c r="H343" i="32"/>
  <c r="D6" i="26"/>
  <c r="H29" i="26"/>
  <c r="H183" i="32"/>
  <c r="D158" i="32"/>
  <c r="D610" i="36"/>
  <c r="I162" i="37" s="1"/>
  <c r="J162" i="37" s="1"/>
  <c r="H638" i="36"/>
  <c r="D502" i="32"/>
  <c r="H525" i="32"/>
  <c r="D518" i="13"/>
  <c r="H539" i="13"/>
  <c r="E766" i="3" s="1"/>
  <c r="D742" i="36"/>
  <c r="I165" i="37" s="1"/>
  <c r="J165" i="37" s="1"/>
  <c r="H770" i="36"/>
  <c r="G614" i="23"/>
  <c r="H614" i="23" s="1"/>
  <c r="H617" i="23" s="1"/>
  <c r="G653" i="23"/>
  <c r="H653" i="23" s="1"/>
  <c r="H656" i="23" s="1"/>
  <c r="H38" i="38" l="1"/>
  <c r="H40" i="38" s="1"/>
  <c r="J139" i="37"/>
  <c r="J173" i="37"/>
  <c r="J124" i="37"/>
  <c r="D222" i="35"/>
  <c r="D7" i="34"/>
  <c r="H29" i="34"/>
  <c r="D5" i="41"/>
  <c r="I36" i="37" s="1"/>
  <c r="J36" i="37" s="1"/>
  <c r="H26" i="41"/>
  <c r="H58" i="23"/>
  <c r="D35" i="23"/>
  <c r="J11" i="37"/>
  <c r="N13" i="37" s="1"/>
  <c r="D522" i="41"/>
  <c r="I48" i="37" s="1"/>
  <c r="J48" i="37" s="1"/>
  <c r="H546" i="41"/>
  <c r="D562" i="41"/>
  <c r="I49" i="37" s="1"/>
  <c r="J49" i="37" s="1"/>
  <c r="H587" i="41"/>
  <c r="G85" i="42"/>
  <c r="H85" i="42" s="1"/>
  <c r="H87" i="42" s="1"/>
  <c r="G177" i="45"/>
  <c r="H177" i="45" s="1"/>
  <c r="H178" i="45" s="1"/>
  <c r="G552" i="35"/>
  <c r="H552" i="35" s="1"/>
  <c r="H554" i="35" s="1"/>
  <c r="G136" i="35"/>
  <c r="H136" i="35" s="1"/>
  <c r="H138" i="35" s="1"/>
  <c r="D641" i="23"/>
  <c r="H673" i="23"/>
  <c r="H634" i="23"/>
  <c r="D601" i="23"/>
  <c r="D476" i="41"/>
  <c r="I47" i="37" s="1"/>
  <c r="J47" i="37" s="1"/>
  <c r="H506" i="41"/>
  <c r="J54" i="37" l="1"/>
  <c r="J14" i="37"/>
  <c r="D130" i="35"/>
  <c r="H154" i="35"/>
  <c r="H570" i="35"/>
  <c r="D548" i="35"/>
  <c r="D171" i="45"/>
  <c r="I81" i="37" s="1"/>
  <c r="H193" i="45"/>
  <c r="D81" i="42"/>
  <c r="I59" i="37" s="1"/>
  <c r="H103" i="42"/>
  <c r="J144" i="37" l="1"/>
  <c r="J81" i="37"/>
  <c r="J82" i="37" s="1"/>
  <c r="J59" i="37"/>
  <c r="J60" i="37" s="1"/>
  <c r="J183" i="37" l="1"/>
  <c r="G8" i="52" s="1"/>
  <c r="J34" i="52" s="1"/>
  <c r="J32" i="52" l="1"/>
  <c r="J33" i="52"/>
  <c r="J30" i="52"/>
  <c r="J31" i="52"/>
  <c r="J28" i="52"/>
  <c r="J29" i="52"/>
  <c r="J27" i="52"/>
  <c r="J22" i="52"/>
  <c r="J13" i="52"/>
  <c r="J23" i="52"/>
  <c r="J15" i="52"/>
  <c r="J12" i="52"/>
  <c r="J16" i="52"/>
  <c r="J17" i="52"/>
  <c r="J18" i="52"/>
  <c r="J19" i="52"/>
  <c r="J20" i="52"/>
  <c r="J14" i="52"/>
  <c r="J21" i="52"/>
  <c r="J186" i="37"/>
  <c r="J185" i="37"/>
  <c r="J35" i="52" l="1"/>
  <c r="I55" i="52" s="1"/>
  <c r="J24" i="52"/>
  <c r="I54" i="52" s="1"/>
  <c r="I58" i="52" l="1"/>
  <c r="I67" i="52" s="1"/>
  <c r="I70" i="52" s="1"/>
  <c r="I184" i="37" l="1"/>
  <c r="I188" i="37" s="1"/>
  <c r="J184" i="37" l="1"/>
  <c r="J188" i="37" s="1"/>
  <c r="J190" i="37" s="1"/>
  <c r="M190" i="37" l="1"/>
  <c r="J197" i="37"/>
  <c r="N197" i="37" s="1"/>
  <c r="L205" i="37" s="1"/>
  <c r="L137" i="37"/>
  <c r="L135" i="37"/>
  <c r="L136" i="37"/>
  <c r="L200" i="37"/>
  <c r="L122" i="37"/>
  <c r="L6" i="37"/>
  <c r="L10" i="37"/>
  <c r="L19" i="37"/>
  <c r="L29" i="37"/>
  <c r="L40" i="37"/>
  <c r="L48" i="37"/>
  <c r="L58" i="37"/>
  <c r="L79" i="37"/>
  <c r="L89" i="37"/>
  <c r="L98" i="37"/>
  <c r="L108" i="37"/>
  <c r="L116" i="37"/>
  <c r="L128" i="37"/>
  <c r="L142" i="37"/>
  <c r="L152" i="37"/>
  <c r="L160" i="37"/>
  <c r="L168" i="37"/>
  <c r="L20" i="37"/>
  <c r="L31" i="37"/>
  <c r="L41" i="37"/>
  <c r="L49" i="37"/>
  <c r="L59" i="37"/>
  <c r="L68" i="37"/>
  <c r="L80" i="37"/>
  <c r="L90" i="37"/>
  <c r="L99" i="37"/>
  <c r="L109" i="37"/>
  <c r="L117" i="37"/>
  <c r="L129" i="37"/>
  <c r="L143" i="37"/>
  <c r="L153" i="37"/>
  <c r="L161" i="37"/>
  <c r="L169" i="37"/>
  <c r="L11" i="37"/>
  <c r="L21" i="37"/>
  <c r="L32" i="37"/>
  <c r="L42" i="37"/>
  <c r="L50" i="37"/>
  <c r="L60" i="37"/>
  <c r="L69" i="37"/>
  <c r="L81" i="37"/>
  <c r="L91" i="37"/>
  <c r="L100" i="37"/>
  <c r="L110" i="37"/>
  <c r="L118" i="37"/>
  <c r="L130" i="37"/>
  <c r="L144" i="37"/>
  <c r="L154" i="37"/>
  <c r="L162" i="37"/>
  <c r="L170" i="37"/>
  <c r="L12" i="37"/>
  <c r="L22" i="37"/>
  <c r="L33" i="37"/>
  <c r="L43" i="37"/>
  <c r="L51" i="37"/>
  <c r="L63" i="37"/>
  <c r="L72" i="37"/>
  <c r="L82" i="37"/>
  <c r="L93" i="37"/>
  <c r="L101" i="37"/>
  <c r="L111" i="37"/>
  <c r="L119" i="37"/>
  <c r="L131" i="37"/>
  <c r="L147" i="37"/>
  <c r="L155" i="37"/>
  <c r="L163" i="37"/>
  <c r="L173" i="37"/>
  <c r="L7" i="37"/>
  <c r="L13" i="37"/>
  <c r="L23" i="37"/>
  <c r="L36" i="37"/>
  <c r="L44" i="37"/>
  <c r="L52" i="37"/>
  <c r="L64" i="37"/>
  <c r="L73" i="37"/>
  <c r="L85" i="37"/>
  <c r="L94" i="37"/>
  <c r="L102" i="37"/>
  <c r="L112" i="37"/>
  <c r="L120" i="37"/>
  <c r="L132" i="37"/>
  <c r="L148" i="37"/>
  <c r="L156" i="37"/>
  <c r="L164" i="37"/>
  <c r="L14" i="37"/>
  <c r="L24" i="37"/>
  <c r="L37" i="37"/>
  <c r="L45" i="37"/>
  <c r="L53" i="37"/>
  <c r="L65" i="37"/>
  <c r="L74" i="37"/>
  <c r="L86" i="37"/>
  <c r="L95" i="37"/>
  <c r="L105" i="37"/>
  <c r="L113" i="37"/>
  <c r="L121" i="37"/>
  <c r="L133" i="37"/>
  <c r="L149" i="37"/>
  <c r="L157" i="37"/>
  <c r="L165" i="37"/>
  <c r="L177" i="37"/>
  <c r="L8" i="37"/>
  <c r="L17" i="37"/>
  <c r="L27" i="37"/>
  <c r="L38" i="37"/>
  <c r="L46" i="37"/>
  <c r="L54" i="37"/>
  <c r="L66" i="37"/>
  <c r="L77" i="37"/>
  <c r="L87" i="37"/>
  <c r="L96" i="37"/>
  <c r="L106" i="37"/>
  <c r="L114" i="37"/>
  <c r="L124" i="37"/>
  <c r="L134" i="37"/>
  <c r="L150" i="37"/>
  <c r="L158" i="37"/>
  <c r="L166" i="37"/>
  <c r="L178" i="37"/>
  <c r="L9" i="37"/>
  <c r="L18" i="37"/>
  <c r="L28" i="37"/>
  <c r="L39" i="37"/>
  <c r="L47" i="37"/>
  <c r="L57" i="37"/>
  <c r="L67" i="37"/>
  <c r="L78" i="37"/>
  <c r="L88" i="37"/>
  <c r="L97" i="37"/>
  <c r="L107" i="37"/>
  <c r="L115" i="37"/>
  <c r="L127" i="37"/>
  <c r="L139" i="37"/>
  <c r="L151" i="37"/>
  <c r="L159" i="37"/>
  <c r="L167" i="37"/>
  <c r="L179" i="37"/>
  <c r="L176" i="37"/>
  <c r="L180" i="37"/>
</calcChain>
</file>

<file path=xl/comments1.xml><?xml version="1.0" encoding="utf-8"?>
<comments xmlns="http://schemas.openxmlformats.org/spreadsheetml/2006/main">
  <authors>
    <author>LENOVO</author>
    <author>tc={80182A68-437B-4D19-A1A4-F334734B480A}</author>
    <author>tc={D87DEEF9-2826-40AB-9AFE-AA2E8CA78700}</author>
  </authors>
  <commentList>
    <comment ref="H86" authorId="0" shapeId="0">
      <text>
        <r>
          <rPr>
            <b/>
            <sz val="9"/>
            <color indexed="81"/>
            <rFont val="Tahoma"/>
            <family val="2"/>
          </rPr>
          <t>CAPM:</t>
        </r>
        <r>
          <rPr>
            <sz val="9"/>
            <color indexed="81"/>
            <rFont val="Tahoma"/>
            <family val="2"/>
          </rPr>
          <t xml:space="preserve">
STANDBY$1,100,000 POR 20 M3, M3 ADICIONAL $35000 </t>
        </r>
      </text>
    </comment>
    <comment ref="E141"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Acero material</t>
        </r>
      </text>
    </comment>
    <comment ref="E654" authorId="0" shapeId="0">
      <text>
        <r>
          <rPr>
            <b/>
            <sz val="9"/>
            <color indexed="81"/>
            <rFont val="Tahoma"/>
            <family val="2"/>
          </rPr>
          <t>CAPM:
DATO APROX , FALTA DESPIECE POR ESCENARIO Y POR UNIDAD SANITARIA</t>
        </r>
        <r>
          <rPr>
            <sz val="9"/>
            <color indexed="81"/>
            <rFont val="Tahoma"/>
            <family val="2"/>
          </rPr>
          <t xml:space="preserve">
</t>
        </r>
      </text>
    </comment>
    <comment ref="E772" authorId="2"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Acero precios 2022</t>
        </r>
      </text>
    </comment>
  </commentList>
</comments>
</file>

<file path=xl/comments2.xml><?xml version="1.0" encoding="utf-8"?>
<comments xmlns="http://schemas.openxmlformats.org/spreadsheetml/2006/main">
  <authors>
    <author>tc={89C8D349-80AE-4351-B17B-D1D6647DB851}</author>
  </authors>
  <commentList>
    <comment ref="G212"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apu</t>
        </r>
      </text>
    </comment>
  </commentList>
</comments>
</file>

<file path=xl/comments3.xml><?xml version="1.0" encoding="utf-8"?>
<comments xmlns="http://schemas.openxmlformats.org/spreadsheetml/2006/main">
  <authors>
    <author>tc={525268FB-50C4-4319-BCA9-7A1A012201DD}</author>
  </authors>
  <commentList>
    <comment ref="G360"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insumo</t>
        </r>
      </text>
    </comment>
  </commentList>
</comments>
</file>

<file path=xl/sharedStrings.xml><?xml version="1.0" encoding="utf-8"?>
<sst xmlns="http://schemas.openxmlformats.org/spreadsheetml/2006/main" count="25228" uniqueCount="3723">
  <si>
    <t>Localización y replanteo</t>
  </si>
  <si>
    <t>Unidad</t>
  </si>
  <si>
    <t>kg</t>
  </si>
  <si>
    <t>m</t>
  </si>
  <si>
    <t>No aplica</t>
  </si>
  <si>
    <t>CODIGO</t>
  </si>
  <si>
    <t>DESCRIPCIÓN</t>
  </si>
  <si>
    <t>Profesional en salud ocupacional</t>
  </si>
  <si>
    <t>Cuadrilla E 1 Of + 1 Ay (jornal + prestaciones)</t>
  </si>
  <si>
    <t>Cuadrilla G 1 Of + 2 Ay (jornal + prestaciones)</t>
  </si>
  <si>
    <t>Cuadrilla A 1 Of + 4 Ay (jornal + prestaciones)</t>
  </si>
  <si>
    <t>Cuadrilla B 1 Min + 2 Ay (jornal + prestaciones)</t>
  </si>
  <si>
    <t>Comisión topografía (topógrafo + Cadenero 1 + 2 Cadeneros 2)</t>
  </si>
  <si>
    <t>Cuadrilla C 1 Of + 7 Ay (jornal + prestaciones)</t>
  </si>
  <si>
    <t>Cuadrilla D 2 Of + 4 Ay (jornal + prestaciones)</t>
  </si>
  <si>
    <t>Cuadrilla F 6 Of + 4 Ay (jornal + prestaciones)</t>
  </si>
  <si>
    <t>Cuadrilla J (1 Of eléctrico+1Ay eléctrico) (jornal + prestaciones)</t>
  </si>
  <si>
    <t>Cuadrilla K (1Of eléctrico+2Ay eléctricos) (jornal + prestaciones)</t>
  </si>
  <si>
    <t>Cuadrilla S (1Sold.+1Ay práctico) (jornal + prestaciones)</t>
  </si>
  <si>
    <t>Cuadrilla L 2 Of + 8 Ay (jornal + prestaciones)</t>
  </si>
  <si>
    <t>un</t>
  </si>
  <si>
    <t>Kg</t>
  </si>
  <si>
    <t>ml</t>
  </si>
  <si>
    <t>M2</t>
  </si>
  <si>
    <t>CODIGO
INSUMO</t>
  </si>
  <si>
    <t>INSUMO, EQUIPO O HERRAMIENTA</t>
  </si>
  <si>
    <t>TIPO</t>
  </si>
  <si>
    <t>KG</t>
  </si>
  <si>
    <t>M</t>
  </si>
  <si>
    <t>M3</t>
  </si>
  <si>
    <t>LT</t>
  </si>
  <si>
    <t>ACPM</t>
  </si>
  <si>
    <t xml:space="preserve">  </t>
  </si>
  <si>
    <t xml:space="preserve"> </t>
  </si>
  <si>
    <t>VALOR</t>
  </si>
  <si>
    <t>Un</t>
  </si>
  <si>
    <t>%Tub</t>
  </si>
  <si>
    <t>Gl</t>
  </si>
  <si>
    <t>Lt</t>
  </si>
  <si>
    <t>%MO</t>
  </si>
  <si>
    <t>Lb</t>
  </si>
  <si>
    <t>Sc</t>
  </si>
  <si>
    <t>Rollo</t>
  </si>
  <si>
    <t>Cñ</t>
  </si>
  <si>
    <t>Rll</t>
  </si>
  <si>
    <t>Mes</t>
  </si>
  <si>
    <t>Jg</t>
  </si>
  <si>
    <t>Par</t>
  </si>
  <si>
    <t>Dia</t>
  </si>
  <si>
    <t>%Mat.</t>
  </si>
  <si>
    <t>Cg</t>
  </si>
  <si>
    <t>Hr</t>
  </si>
  <si>
    <t>Día</t>
  </si>
  <si>
    <t>Accesorios PVC agua lluvia (% tubería)</t>
  </si>
  <si>
    <t>Accesorios PVC presión</t>
  </si>
  <si>
    <t>Accesorios PVC sanitaria 2" promedio</t>
  </si>
  <si>
    <t>Accesorios PVC sanitaria 3" promedio</t>
  </si>
  <si>
    <t>Accesorios PVC sanitaria 4" promedio</t>
  </si>
  <si>
    <t>Accesorios y empaques canal PVC promedio de: U y soporte</t>
  </si>
  <si>
    <t>Acero de Fy = 37.000 psi d=1/4 puesto en obra</t>
  </si>
  <si>
    <t>Acople flexible</t>
  </si>
  <si>
    <t>Acrílico lámpara fluorescente de 0.60 x 1.20 m</t>
  </si>
  <si>
    <t>Adaptador bajante PVC agua lluvia cuadrada 3 x 3</t>
  </si>
  <si>
    <t>Adaptador macho PF + UAD 1/2"</t>
  </si>
  <si>
    <t>Adaptador PVC macho de 1 1/2" presión</t>
  </si>
  <si>
    <t>Adaptador PVC macho de 1" presión</t>
  </si>
  <si>
    <t>Adaptador PVC macho de 1/2" presión</t>
  </si>
  <si>
    <t>Adaptador PVC macho de 2" presión</t>
  </si>
  <si>
    <t>Adaptador PVC macho de 3/4" presión</t>
  </si>
  <si>
    <t>Adhesivo para piso de vinilo</t>
  </si>
  <si>
    <t>Adhesivo para tubería de pared estructural 310 ml</t>
  </si>
  <si>
    <t xml:space="preserve">Agua </t>
  </si>
  <si>
    <t>Alambre de púas C 14</t>
  </si>
  <si>
    <t xml:space="preserve">Alambre galvanizado C 12 </t>
  </si>
  <si>
    <t>Alambre negro calibre 18</t>
  </si>
  <si>
    <t>Alas para cerámica (wings)</t>
  </si>
  <si>
    <t>Almohadilla de neopreno 400 x 400 x 30 mm, reforzada con 1 platina de 12 mm</t>
  </si>
  <si>
    <t>Amarras con tapa plástica</t>
  </si>
  <si>
    <t>Andamio</t>
  </si>
  <si>
    <t>Ángulo de 1 1/2" x 1/8"</t>
  </si>
  <si>
    <t>Ángulo de 1" x 1/8"</t>
  </si>
  <si>
    <t>Ángulo de 2" x 3/16"</t>
  </si>
  <si>
    <t>Antisol blanco</t>
  </si>
  <si>
    <t xml:space="preserve">Arena </t>
  </si>
  <si>
    <t>Arenón</t>
  </si>
  <si>
    <t>Aro base y aro tapa de H. F. d = 0,60 m</t>
  </si>
  <si>
    <t>Aro para baloncesto, incluye malla</t>
  </si>
  <si>
    <t>Azadones con cabo</t>
  </si>
  <si>
    <t>Baldosa Grano Tradicional Blanco Huila BH5 de 30 x 30 cm. Tipo Alfa o Similar. Fondo Blanco</t>
  </si>
  <si>
    <t>Baldosa tipo Terrazzo No. 5 P5B de 30 x 30 cm</t>
  </si>
  <si>
    <t>Barniz intemperie brillante</t>
  </si>
  <si>
    <t>Bisagra de hierro para puerta</t>
  </si>
  <si>
    <t>Bisagra de hierro para rejilla cañuela</t>
  </si>
  <si>
    <t>Bloque de cemento de 0,14 x 0,19 x 0,39 m estructural</t>
  </si>
  <si>
    <t>Bloque de vidrio 20 x 20</t>
  </si>
  <si>
    <t>Bloque piedra de 0,14 x 0,19 x 0,39 m</t>
  </si>
  <si>
    <t>Bolsacreto 1101 o similar</t>
  </si>
  <si>
    <t>Bolsacreto 1401 o similar</t>
  </si>
  <si>
    <t>Bomba para concreto</t>
  </si>
  <si>
    <t>Boquilla para enchape</t>
  </si>
  <si>
    <t>Bordillo prefabricado A80 (800 x 200 x 350 mm)</t>
  </si>
  <si>
    <t>Caballete canaleta 90 articulado (ambos) l = 0.91 m</t>
  </si>
  <si>
    <t>Caballete canaleta 90 fijo</t>
  </si>
  <si>
    <t>Caballete teja ondulada fibrocemento fijo l = 0,873 m</t>
  </si>
  <si>
    <t>Calados de 20 x 20 x 10 cm en gres</t>
  </si>
  <si>
    <t>Canaleta 90 fibrocemento</t>
  </si>
  <si>
    <t>Cañabrava</t>
  </si>
  <si>
    <t>Capa plástica para adulto contra lluvia (1,50 x 2 m)</t>
  </si>
  <si>
    <t>Carburo</t>
  </si>
  <si>
    <t>Casco tipo obrero</t>
  </si>
  <si>
    <t>Casetón en esterilla h = 0,30,  a = 0,65 m</t>
  </si>
  <si>
    <t>Casetón en esterilla h = 0,35, a = 0,65 m</t>
  </si>
  <si>
    <t>Casetón en esterilla h = 0,40, a = 0,65 m</t>
  </si>
  <si>
    <t>Casetón en esterilla h = 0,45, a = 0,65 m</t>
  </si>
  <si>
    <t>Casetón en esterilla h = 0,50, a = 0,65 m</t>
  </si>
  <si>
    <t>Cemento blanco</t>
  </si>
  <si>
    <t>Cemento gris saco por 50 kilos, incluye cargue, descargue y transporte</t>
  </si>
  <si>
    <t>Cepas, macollas o matas de pasto</t>
  </si>
  <si>
    <t>Cera</t>
  </si>
  <si>
    <t>Cerámica blanca de 1ra. de 20,5 x 20,5 cm tipo Egeo</t>
  </si>
  <si>
    <t>Cerámica color 1ra. de 25 x 25 cm tipo Macedonia</t>
  </si>
  <si>
    <t>Cerámica de 1ra. de 20 x 20 cm tipo Duratech</t>
  </si>
  <si>
    <t>Cerámica de 1ra. de 20 x 20 cm tipo Ecocerámica</t>
  </si>
  <si>
    <t>Cerámica de 1ra. de 40 x 40 cm tipo Mangle Euro-cerámica</t>
  </si>
  <si>
    <t>Cerámica de 1ra. trafico 4 de 32 x 32 cm tipo Terranova</t>
  </si>
  <si>
    <t>Cercha metálica 5 - 12 m, incluye anticorrosivo</t>
  </si>
  <si>
    <t>Chalecos para obras banda reflectiva</t>
  </si>
  <si>
    <t>Chapa de bola fina de madera Schlage o similar</t>
  </si>
  <si>
    <t>Chapa fina tipo Schlage, Yale o similar para portón</t>
  </si>
  <si>
    <t>Cheque de 1 1/2" 200 psi</t>
  </si>
  <si>
    <t>Cheque de 3/4" 200 psi</t>
  </si>
  <si>
    <t>Cielo falso en aluminio anoloc e icopor perlita lisa</t>
  </si>
  <si>
    <t>Cielo falso en aluminio anoloc e icopor perlita sintética</t>
  </si>
  <si>
    <t>Cielo falso en aluminio natural e icopor perlita lisa</t>
  </si>
  <si>
    <t>Cielo falso en aluminio natural e icopor perlita sintética</t>
  </si>
  <si>
    <t>Cielo falso en luxalón</t>
  </si>
  <si>
    <t>Cinta antideslizante de 25 mm</t>
  </si>
  <si>
    <t>Cinta bandit de 3/4"</t>
  </si>
  <si>
    <t>Cinta de papel</t>
  </si>
  <si>
    <t>Cinta de señalización cal 6</t>
  </si>
  <si>
    <t>Cinta multiusos 15 cms de ancho, longitud 10 m</t>
  </si>
  <si>
    <t>Cinta PVC V - 10</t>
  </si>
  <si>
    <t>Cinta PVC V - 15</t>
  </si>
  <si>
    <t>Claraboya de fibrocemento No. 6 l = 1,690 a = 0,873 m</t>
  </si>
  <si>
    <t>Codo de HG 2" x 90º</t>
  </si>
  <si>
    <t>Codo de HG 3" x 90º</t>
  </si>
  <si>
    <t>Collar de derivación unión platino de 2 1/2" x 1/2"</t>
  </si>
  <si>
    <t>Collar de derivación unión platino de 2" x 1/2"</t>
  </si>
  <si>
    <t>Collar de derivación unión platino de 3" x 1/2"</t>
  </si>
  <si>
    <t>Collar de derivación unión platino de 4" x 1/2"</t>
  </si>
  <si>
    <t>Combiflex H-10 cinta</t>
  </si>
  <si>
    <t>Concertina inoxidable d = 18" 33 espirales por rollo con e = 100 mm</t>
  </si>
  <si>
    <t>Conjunto desagüe flexible para lavadero de 1 1/2" con canastillas</t>
  </si>
  <si>
    <t>Conjunto fijador de ala arandela</t>
  </si>
  <si>
    <t>Control de agua</t>
  </si>
  <si>
    <t>Correa metálica 1 - 4  m, incluye templete y anticorrosivo</t>
  </si>
  <si>
    <t>Costal de fique de 0,95 x 0,71 m</t>
  </si>
  <si>
    <t>Cruces de HG 2"</t>
  </si>
  <si>
    <t>Cruces de HG 3"</t>
  </si>
  <si>
    <t>Cuartón de sajo 2" x 4" x 2,9 m</t>
  </si>
  <si>
    <t>Dilatación de bronce</t>
  </si>
  <si>
    <t>Dilatación de vidrio</t>
  </si>
  <si>
    <t>Dilatación PVC flexible ancha x 2 m</t>
  </si>
  <si>
    <t>División para baño en aluminio anoloc y acrílico</t>
  </si>
  <si>
    <t>Emulsión para pavimento asfáltico CRR 1</t>
  </si>
  <si>
    <t>Ensayo resistencia concretos</t>
  </si>
  <si>
    <t>Entibado</t>
  </si>
  <si>
    <t>Estacas de guadua</t>
  </si>
  <si>
    <t>Esterilla</t>
  </si>
  <si>
    <t>Estopa</t>
  </si>
  <si>
    <t>Estuco (25 Kg)</t>
  </si>
  <si>
    <t>Estuco listo</t>
  </si>
  <si>
    <t>Estuco para exteriores</t>
  </si>
  <si>
    <t>Face plate doble</t>
  </si>
  <si>
    <t>Fertilizante</t>
  </si>
  <si>
    <t>Fijador de ala canaleta 90</t>
  </si>
  <si>
    <t>Fijador de cerámica</t>
  </si>
  <si>
    <t>Filtro anaerobio de flujo ascentdente en polietileno 100% virgen, capacidad 2,000 lts</t>
  </si>
  <si>
    <t>Flexocreto</t>
  </si>
  <si>
    <t>Fluxómetro de palanca sloan</t>
  </si>
  <si>
    <t>Fluxómetro flujo ajustable, incluye accesorios</t>
  </si>
  <si>
    <t>Frescasa sin papel 2 1/2" x 15,24 x 1,22 m</t>
  </si>
  <si>
    <t>Gabinete contra incendios completo tipo 3</t>
  </si>
  <si>
    <t>Ganchos para teja ondulada de fibrocemento</t>
  </si>
  <si>
    <t>Gasolina</t>
  </si>
  <si>
    <t>Geotextil no tejido 1,600 a = 3,50 m</t>
  </si>
  <si>
    <t>Geotextil Repav 450</t>
  </si>
  <si>
    <t>Grafil 5,5 mm</t>
  </si>
  <si>
    <t>Graniplast (cuñete de 5 galones)</t>
  </si>
  <si>
    <t>Grapas</t>
  </si>
  <si>
    <t>Grifería (llave, canastilla y sifón)</t>
  </si>
  <si>
    <t>Grifería de empotrar corta línea antivandálica, incluye válvula tipo push</t>
  </si>
  <si>
    <t>Griferia lavamanos de mesa tipo push</t>
  </si>
  <si>
    <t>Grifería orinal a pared tipo push, entrada de 1/2"</t>
  </si>
  <si>
    <t>Grifería orinal de empotrar tipo push mediano</t>
  </si>
  <si>
    <t>Grifería para lavamanos Artesa grival</t>
  </si>
  <si>
    <t>Grifería para lavamanos Dalia grival</t>
  </si>
  <si>
    <t>Grifería pico empotrado línea antivandálica, incluye válvula tipo push</t>
  </si>
  <si>
    <t>Grifería taza tipo push antivandálica</t>
  </si>
  <si>
    <t>Guadua basa longitud promedio = 5 m</t>
  </si>
  <si>
    <t>Guadua sobrebasa</t>
  </si>
  <si>
    <t>Guarda luz (varilla)</t>
  </si>
  <si>
    <t>Herbicida</t>
  </si>
  <si>
    <t>Herramienta menor</t>
  </si>
  <si>
    <t>Hidrante tipo Milán de 3" extremo brida, incluye kit de nivelación</t>
  </si>
  <si>
    <t>Hidrante tipo Milán de 3" extremo liso, incluye kit de nivelación</t>
  </si>
  <si>
    <t>Icopor e = 1"</t>
  </si>
  <si>
    <t>Impermeabilizante bituminoso para cubiertas</t>
  </si>
  <si>
    <t>Imprimante para manto edil</t>
  </si>
  <si>
    <t>Incrustaciones tipo Adhesivos (viene por 6 un)</t>
  </si>
  <si>
    <t>Incrustaciones tipo allegro (5 un)</t>
  </si>
  <si>
    <t>Incrustaciones tipo astro (6 un)</t>
  </si>
  <si>
    <t>Insecticida</t>
  </si>
  <si>
    <t>Interruptor conmutable</t>
  </si>
  <si>
    <t>Juegos infantiles de madera en pino completo</t>
  </si>
  <si>
    <t>Juegos infantiles de madera en pino, básico</t>
  </si>
  <si>
    <t>Kit de accesorios para sistema septico de 2000 lts</t>
  </si>
  <si>
    <t>Ladrillo farol rayado de 0,10 x 0,20 x 0,30 m</t>
  </si>
  <si>
    <t>Ladrillo farol rayado de 0,12 x 0,20 x 0,30 m</t>
  </si>
  <si>
    <t>Ladrillo prensado tipo Santa Fe 24,5  x 12 x 5,5 cm</t>
  </si>
  <si>
    <t>Ladrillo tolete común</t>
  </si>
  <si>
    <t>Lámina de fibrocemento de 10 mm</t>
  </si>
  <si>
    <t>Lámina de fibrocemento e =  8mm</t>
  </si>
  <si>
    <t>Lámina de icopor 1,2 * 0,6 m</t>
  </si>
  <si>
    <t>Lámina de icopor perlita lisa 1,2 * 0,6 m</t>
  </si>
  <si>
    <t>Lámina de yeso 1,22 m x 2,44 m e = 12,7 mm</t>
  </si>
  <si>
    <t>Lámina duracustic 1,2 * 0,6 m</t>
  </si>
  <si>
    <t>Lámina fibrocemento e = 12 mm</t>
  </si>
  <si>
    <t>Lámina galvanizada C 22</t>
  </si>
  <si>
    <t xml:space="preserve">Lámina galvanizada C 26 </t>
  </si>
  <si>
    <t>Lámina Neopreno dureza 50 e=374</t>
  </si>
  <si>
    <t>Lámpara De 2*32 W Con Balasto Electronico T8 Completa De Sobreponer</t>
  </si>
  <si>
    <t>Lavadero prefabricado en gránito pulido</t>
  </si>
  <si>
    <t>Lavamanos de pared tipo push, línea antivandálica</t>
  </si>
  <si>
    <t>Lavamanos tipo Acuacer de colgar</t>
  </si>
  <si>
    <t>Lavamanos tipo acuacer de pedestal</t>
  </si>
  <si>
    <t>Lavamanos tipo Avanti de pedestal</t>
  </si>
  <si>
    <t>Lavamanos tipo Marsella de sobreponer</t>
  </si>
  <si>
    <t>Lija de agua</t>
  </si>
  <si>
    <t>Lima plana con mango de 8"</t>
  </si>
  <si>
    <t>Limatesa, limahoya de fibrocemento</t>
  </si>
  <si>
    <t>Listón sajo de 5 x 3 cm x 2,5 m (varilla)</t>
  </si>
  <si>
    <t>Llave de paso tipo Red White de 1 1/2"</t>
  </si>
  <si>
    <t>Llave de paso tipo Red White de 1"</t>
  </si>
  <si>
    <t>Llave de paso tipo Red White de 1/2"</t>
  </si>
  <si>
    <t>Llave de paso tipo Red White de 2"</t>
  </si>
  <si>
    <t>Llave de paso tipo Red White de 3/4"</t>
  </si>
  <si>
    <t>Llave terminal cromada de 1/2"</t>
  </si>
  <si>
    <t>Llave terminal roscada de 1/2" pesada</t>
  </si>
  <si>
    <t>Loseta prefabricada A30 (600 x 400 x 60 mm)</t>
  </si>
  <si>
    <t>Machete</t>
  </si>
  <si>
    <t>Malla con vena  C 24</t>
  </si>
  <si>
    <t>Malla de gallinero o hexagonal</t>
  </si>
  <si>
    <t>Malla electrosoldada ojo 0,15 x 0,15 m 6,0 m 2,35 m de 5 mm</t>
  </si>
  <si>
    <t>Manejo de tubería</t>
  </si>
  <si>
    <t>Manija (asa) para puerta</t>
  </si>
  <si>
    <t>Manto impermeabilizante con base en asfálto</t>
  </si>
  <si>
    <t>Marco metálico en lámina C 20 de 0,60 x 2,05 m, incluye anticorrosivo</t>
  </si>
  <si>
    <t>Marco metálico en lámina C 20 de 0,80 x 2,05 m, incluye anticorrosivo</t>
  </si>
  <si>
    <t>Marco metálico en lámina C 20 de 0,90 x 2,05 m, incluye anticorrosivo</t>
  </si>
  <si>
    <t>Marco metálico en lámina C 20 de 1 x 2,05 m, incluye anticorrosivo</t>
  </si>
  <si>
    <t>Marco metálico en lámina C 20 de 1,20 x 2,05 m, incluye anticorrosivo</t>
  </si>
  <si>
    <t>Masilla para vidrios</t>
  </si>
  <si>
    <t>Material de peña (recebo) en cantera</t>
  </si>
  <si>
    <t>Material granular seleccionado</t>
  </si>
  <si>
    <t>Material seleccionado para filtro</t>
  </si>
  <si>
    <t>Medidor de 1/2" volumétrico tipo "C"</t>
  </si>
  <si>
    <t>Mezclador para lavaplatos</t>
  </si>
  <si>
    <t>Microesferas reflectivas 25 kg</t>
  </si>
  <si>
    <t>Mortero de alta adherencia</t>
  </si>
  <si>
    <t>Mortero fluido para anclaje y nivelación</t>
  </si>
  <si>
    <t>Mortero para bloques de vidrio</t>
  </si>
  <si>
    <t>Nave en madera triplex de 0,90 x 2,05 m, entamborada</t>
  </si>
  <si>
    <t>Nave metálica en lamina C 20 de 0,60 x 2,05 m, incluye anticorrosivo</t>
  </si>
  <si>
    <t>Nave metálica en lamina C 20 de 0,80 x 2,05 m, incluye anticorrosivo</t>
  </si>
  <si>
    <t>Nave metálica en lamina C 20 de 0,90 x 2,05 m, incluye anticorrosivo</t>
  </si>
  <si>
    <t>Nave metálica en lamina C 20 de 1 x 2,05 m, incluye anticorrosivo</t>
  </si>
  <si>
    <t>Niple de HG de 1/2" de 15 cm</t>
  </si>
  <si>
    <t>Niple HG 1 1/4 " L = 0,6 m</t>
  </si>
  <si>
    <t>Niple Tub Hg  3/4  L=.15M</t>
  </si>
  <si>
    <t>Niple Tub Hg  3/4  L=.2515M</t>
  </si>
  <si>
    <t>Niple Tub Hg 1     L=.15M</t>
  </si>
  <si>
    <t>Niple Tub Hg 1- 1/4L=.15M</t>
  </si>
  <si>
    <t>Niple Tub Hg 1-1/2 L=.15M</t>
  </si>
  <si>
    <t>Niple Tub Hg 2     L=.15M</t>
  </si>
  <si>
    <t>Niple Tub Hg 3"     L=.15M</t>
  </si>
  <si>
    <t>Omega en 63 liviana en 2,4</t>
  </si>
  <si>
    <t>Orinal gotta antibacterial</t>
  </si>
  <si>
    <t>Pala con cabo</t>
  </si>
  <si>
    <t>Papel de colgadura a = 0,50 m x 10 m</t>
  </si>
  <si>
    <t>Papelería, fotografías, fotocopias - rocerías</t>
  </si>
  <si>
    <t>Par de Botas alta suela antideslizante</t>
  </si>
  <si>
    <t>Pasador metálico de 3"</t>
  </si>
  <si>
    <t>Perfil aluminio anoloc T L = 6 m</t>
  </si>
  <si>
    <t>Perfil aluminio blanco ángulo L = 6 m</t>
  </si>
  <si>
    <t>Perfil aluminio blanco T L = 6 m</t>
  </si>
  <si>
    <t>Perfil aluminio natural ángulo L = 6 m</t>
  </si>
  <si>
    <t>Perfil aluminio natural T L = 6 m</t>
  </si>
  <si>
    <t>Perfil aluminio sencillo D17</t>
  </si>
  <si>
    <t>Perfil alumino anoloc ángulo L = 6 m</t>
  </si>
  <si>
    <t>Perfil e = 1,5 mm 90 x 130 mm</t>
  </si>
  <si>
    <t>Perlín promedio (0,12 x 0,6 C 16)</t>
  </si>
  <si>
    <t>Pica con cabo</t>
  </si>
  <si>
    <t>Piedra media zonga</t>
  </si>
  <si>
    <t>Pintura reflectiva de aluminio</t>
  </si>
  <si>
    <t>Pintura texturizada hidrorepelente</t>
  </si>
  <si>
    <t>Pintura verde óptico   (tablero)</t>
  </si>
  <si>
    <t>Pintura vinilo para exteriores koraza o similar</t>
  </si>
  <si>
    <t>Pirlán de bronce</t>
  </si>
  <si>
    <t>Piso en lámina de vinilo C 1,6 mm.</t>
  </si>
  <si>
    <t>Piso tipo Duropiso de 33 x 33 cm</t>
  </si>
  <si>
    <t>Piso tipo Mayólica</t>
  </si>
  <si>
    <t>Piso vinilico antideslizante, tráfico 5 e = 2 mm</t>
  </si>
  <si>
    <t xml:space="preserve">Plántula (guayacán, acacia, eucalipto, altura promedio 0.25 </t>
  </si>
  <si>
    <t>Plántula (nacedero, carey, leucaena, matarratón), altura promedio 0.25 m</t>
  </si>
  <si>
    <t>Plántula (vetiver, limoncillo, lirio y afines), altura promedio 0.25 m</t>
  </si>
  <si>
    <t>Plántula con especies diferentes guayacán, acacia, eucalipto, altura promedio 0.25</t>
  </si>
  <si>
    <t>Platina 1-1/2   X   1/4</t>
  </si>
  <si>
    <t>Platinas para claraboya</t>
  </si>
  <si>
    <t>Polietileno negro C 4 a = 3 m</t>
  </si>
  <si>
    <t>Pomos de porcelana</t>
  </si>
  <si>
    <t>Poste de madera o guadua h = 2 m.</t>
  </si>
  <si>
    <t>Poste metálico h = 12 m, brazo sencillo, pintado</t>
  </si>
  <si>
    <t>Poste para cerramiento en concreto 3,00 m</t>
  </si>
  <si>
    <t>Poste para cerramiento en concreto de 2,50 m recto</t>
  </si>
  <si>
    <t>Prado kikuyo</t>
  </si>
  <si>
    <t>Prado trenza</t>
  </si>
  <si>
    <t>Puerta para división en lamina doble C 20 h = 1,60 m, incluye anticorrosivo</t>
  </si>
  <si>
    <t>Pulsador timbre con luz piloto</t>
  </si>
  <si>
    <t>Puntilla (promedio)</t>
  </si>
  <si>
    <t>Puntilla de 3"</t>
  </si>
  <si>
    <t>Reflector RRA 250W M.H completa con bombillo</t>
  </si>
  <si>
    <t>Regadera con mezclador (tipo Grival)</t>
  </si>
  <si>
    <t>Regadera corriente</t>
  </si>
  <si>
    <t>Registro de corte de 1/2"</t>
  </si>
  <si>
    <t>Registro de incorporación de 1/2"</t>
  </si>
  <si>
    <t>Reja panal de abeja de 0,60 x 1,20 m</t>
  </si>
  <si>
    <t>Rejilla para piso corriente de 3" x 2" bronce</t>
  </si>
  <si>
    <t>Remache de aluminio</t>
  </si>
  <si>
    <t>Sanitario infantil blanco incluye grifería</t>
  </si>
  <si>
    <t>Sanitario tipo Avanti plus</t>
  </si>
  <si>
    <t>Sardinel prefabricado A10 (800 x 200 x 500 mm)</t>
  </si>
  <si>
    <t>Seguro para puerta en lámina</t>
  </si>
  <si>
    <t>Semilla de grama</t>
  </si>
  <si>
    <t>Señalizador tubular de 1 m (2 líneas de cinta)</t>
  </si>
  <si>
    <t>Separador plástico para bloques de vidrio</t>
  </si>
  <si>
    <t>Sifón PVC Saninario 2"</t>
  </si>
  <si>
    <t>Sifón PVC Sanitrio 3"</t>
  </si>
  <si>
    <t>Silla Yee PVC de pared estructural 400X160</t>
  </si>
  <si>
    <t>Silla Yee PVC de pared estructural 450X160</t>
  </si>
  <si>
    <t>Silla Yee PVC de pared estructural 500X160</t>
  </si>
  <si>
    <t xml:space="preserve">Soldadura 6013 </t>
  </si>
  <si>
    <t>Soldadura para hierro estructural</t>
  </si>
  <si>
    <t>Soldadura CPVC liquida agua caliente 1/4</t>
  </si>
  <si>
    <t>Solución impermeable en asfálto</t>
  </si>
  <si>
    <t xml:space="preserve">Soporte bajante PVC </t>
  </si>
  <si>
    <t>Tabla para formaleta de 1" x 10" x 2,9 m</t>
  </si>
  <si>
    <t>Tablero de 4 circuitos</t>
  </si>
  <si>
    <t>Tablero formaleta 70*140</t>
  </si>
  <si>
    <t>Tablero melamínico de 2,40 x 1,20 m, base en tablex de 2 cm, para marcador seco, incluye marco en cedro y ticero en madera, instalado</t>
  </si>
  <si>
    <t>Tablero Monofásico Vtq  4 Circ Sb.</t>
  </si>
  <si>
    <t>Tablero Monofásico Vtq  6 Circ Sb.</t>
  </si>
  <si>
    <t>Tablero Tqcp412 Trifásico</t>
  </si>
  <si>
    <t>Tableta tipo Tradicional de 0,30 x 0,30 m</t>
  </si>
  <si>
    <t xml:space="preserve">Tablilla fina para piso </t>
  </si>
  <si>
    <t>Tablón de 0,20 x 0,20 m rojo</t>
  </si>
  <si>
    <t>Tablón de 0,20 x 0,20 m tipo sahara</t>
  </si>
  <si>
    <t>Tablón porcelagres o similar de 0,20 x 0,20 m</t>
  </si>
  <si>
    <t>Tablón tipo Andino de 0,10 x 0,20 m</t>
  </si>
  <si>
    <t>Tanque para agua plástico de 1.000 lt completo</t>
  </si>
  <si>
    <t>Tapa de hierro d = 0,60 m de 90 kg (manhole) + aro</t>
  </si>
  <si>
    <t>Tapa plástica de registro de 0,20 x 0,20 m</t>
  </si>
  <si>
    <t>Tapa poros referencia 7203 o similar</t>
  </si>
  <si>
    <t>Tee de HG 2"</t>
  </si>
  <si>
    <t>Tee de HG 3"</t>
  </si>
  <si>
    <t>Tela de cerramiento a = 2,10 m (rollo por 100 m)</t>
  </si>
  <si>
    <t>Tela para protección de edificios</t>
  </si>
  <si>
    <t>Telera de 3,5 x 24 cm x 2,9 m de sajo</t>
  </si>
  <si>
    <t>Tierra no vegetal</t>
  </si>
  <si>
    <t>Tierra vegetal</t>
  </si>
  <si>
    <t xml:space="preserve">Timbre ding dong </t>
  </si>
  <si>
    <t>Toma corriente doble polo a tierra</t>
  </si>
  <si>
    <t>Toma corriente doble polo regulado a tierra</t>
  </si>
  <si>
    <t>Toma de densidades</t>
  </si>
  <si>
    <t>Toma especial estufa</t>
  </si>
  <si>
    <t>Toma telefónico de 4 conductos</t>
  </si>
  <si>
    <t>Toma terminal coaxial tv amer.75 OHM</t>
  </si>
  <si>
    <t>Tope para puerta (caucho - resorte)</t>
  </si>
  <si>
    <t>Tornillo estructura drywall 8 x 1/2"</t>
  </si>
  <si>
    <t>Tornillos de fijación canaleta 90</t>
  </si>
  <si>
    <t>Trampa de grasa 250 lts</t>
  </si>
  <si>
    <t>Transporte de materiales</t>
  </si>
  <si>
    <t>Transporte de materiales en mula</t>
  </si>
  <si>
    <t>Tubería de concreto vibrada de 10" unión caucho C 2</t>
  </si>
  <si>
    <t>Tubería de concreto vibrada de 12" unión caucho C 2</t>
  </si>
  <si>
    <t>Tubería de concreto vibrada de 15" unión caucho C 2</t>
  </si>
  <si>
    <t>Tubería de concreto vibrada de 16" unión caucho C 2</t>
  </si>
  <si>
    <t>Tubería de concreto vibrada de 18" unión caucho C 2</t>
  </si>
  <si>
    <t>Tubería de concreto vibrada de 21" unión caucho C 2</t>
  </si>
  <si>
    <t>Tubería de concreto vibrada de 24" unión caucho C 2</t>
  </si>
  <si>
    <t>Tubería de concreto vibrada de 8" unión caucho C 2</t>
  </si>
  <si>
    <t>Tubería de concreto vibrada reforzada de 24" unión caucho C 3</t>
  </si>
  <si>
    <t>Tubería de concreto vibrada reforzada de 30" unión caucho C 3</t>
  </si>
  <si>
    <t>Tubería de concreto vibrada reforzada de 36" unión caucho C 3</t>
  </si>
  <si>
    <t>Tubería de concreto vibrada reforzada de 40" unión caucho C 3</t>
  </si>
  <si>
    <t>Tubería de concreto vibrada reforzada de 48" unión caucho C 3</t>
  </si>
  <si>
    <t>Tubería de concreto vibrada reforzada de 52" unión caucho C 3</t>
  </si>
  <si>
    <t>Tubería de concreto vibrada reforzada de 60" unión caucho C 3</t>
  </si>
  <si>
    <t>Tubería galvanizada para cerramiento de 1 1/2" x 6 m</t>
  </si>
  <si>
    <t>Tubería PF + UAD 1/2" (manguera)</t>
  </si>
  <si>
    <t>Tubería PVC acueducto unión platino de 2" rde 21</t>
  </si>
  <si>
    <t>Tubería PVC acueducto unión platino de 3" rde 21</t>
  </si>
  <si>
    <t>Tubería PVC acueducto unión platino de 4" rde 21</t>
  </si>
  <si>
    <t>Tubería PVC acueducto unión platino de 6" rde 21</t>
  </si>
  <si>
    <t>Tubería PVC acueducto unión platino de 8" rde 21</t>
  </si>
  <si>
    <t>Tubería PVC agua lluvia cuadrada</t>
  </si>
  <si>
    <t>Tubería PVC conduit de 1/2"</t>
  </si>
  <si>
    <t>Tubería PVC corrugada perforada de   65 mm (2 1/2")</t>
  </si>
  <si>
    <t>Tubería PVC corrugada perforada de 100 mm (4")</t>
  </si>
  <si>
    <t>Tubería PVC corrugada perforada de 160 mm (6")</t>
  </si>
  <si>
    <t>Tubería PVC corrugada perforada de 200 mm (8")</t>
  </si>
  <si>
    <t>Tubería PVC de ventilación de 2"</t>
  </si>
  <si>
    <t>Tubería PVC de ventilación de 3"</t>
  </si>
  <si>
    <t>Tubería PVC presión de 1 1/2" rde 21</t>
  </si>
  <si>
    <t>Tubería PVC presión de 1 1/4" rde 21</t>
  </si>
  <si>
    <t>Tubería PVC presión de 1"    rde 21</t>
  </si>
  <si>
    <t>Tubería PVC presión de 1/2" rde   9</t>
  </si>
  <si>
    <t>Tubería PVC presión de 2"    rde 21</t>
  </si>
  <si>
    <t>Tubería PVC presión de 3"    rde 21</t>
  </si>
  <si>
    <t>Tubería PVC presión de 3/4" rde 21</t>
  </si>
  <si>
    <t>Unión de reparación de 2 1/2"</t>
  </si>
  <si>
    <t>Unión de reparación de 2"</t>
  </si>
  <si>
    <t>Unión de reparación de 3"</t>
  </si>
  <si>
    <t>Unión de reparación de 4"</t>
  </si>
  <si>
    <t>Unión de reparación de 6"</t>
  </si>
  <si>
    <t>Unión de reparación de 8"</t>
  </si>
  <si>
    <t>Universal PVC 1 1/2"</t>
  </si>
  <si>
    <t>Universal PVC 1"</t>
  </si>
  <si>
    <t>Universal PVC 1/2"</t>
  </si>
  <si>
    <t>Universal PVC 2"</t>
  </si>
  <si>
    <t>Universal PVC 3/4"</t>
  </si>
  <si>
    <t>Válvula de 3" sello de bronce extremo liso o junta hidráulica PVC</t>
  </si>
  <si>
    <t>Válvula de 3" sello elástico extremo liso o junta hidráulica PVC</t>
  </si>
  <si>
    <t>Varilla cuadrada de 1/2" para reja</t>
  </si>
  <si>
    <t>Varilla esqueleto fina</t>
  </si>
  <si>
    <t>Vaselina</t>
  </si>
  <si>
    <t>Ventanería en ángulo de 1" x 1/8", incluye anticorrosivo</t>
  </si>
  <si>
    <t>Ventanería metálica en lámina C 20 de seguridad, incluye anticorrosivo</t>
  </si>
  <si>
    <t>Ventanería metálica en lámina C 20, incluye anticorrosivo</t>
  </si>
  <si>
    <t>Vidrio de 4 mm esmerilado</t>
  </si>
  <si>
    <t>Vidrio de 4 mm transparente</t>
  </si>
  <si>
    <t>Vigueta principal en 2,4</t>
  </si>
  <si>
    <t>Volqueta 7 m3</t>
  </si>
  <si>
    <t>Yeso</t>
  </si>
  <si>
    <t xml:space="preserve"> 2021 VR.
IVA INCLUIDO</t>
  </si>
  <si>
    <t>Carrotanque agua</t>
  </si>
  <si>
    <t>Taladro percutor</t>
  </si>
  <si>
    <t>Compresor pintura</t>
  </si>
  <si>
    <t>Fresadora</t>
  </si>
  <si>
    <t>Andamio tubular</t>
  </si>
  <si>
    <t>Cama baja</t>
  </si>
  <si>
    <t>Camisa metálica recuperable para pilotes</t>
  </si>
  <si>
    <t>Cargador 930 1,5 yd3</t>
  </si>
  <si>
    <t>Carrotanque asfalto</t>
  </si>
  <si>
    <t>Cilindro compactador 2 toneladas</t>
  </si>
  <si>
    <t>Compactador neumático  con tractor</t>
  </si>
  <si>
    <t>Compresor 185 pies3 CFM de 2 martillos, incluye 2 operarios y combustible</t>
  </si>
  <si>
    <t>Concretadora gasolina 1 o 1 1/2 sacos</t>
  </si>
  <si>
    <t>Cuña hidráulica  con compresor</t>
  </si>
  <si>
    <t>Cortadora de concreto con disco</t>
  </si>
  <si>
    <t>Equipo completo de topografía</t>
  </si>
  <si>
    <t>Formaleta cónica para caissons</t>
  </si>
  <si>
    <t>Formaleta cono cámara</t>
  </si>
  <si>
    <t>Formaleta cuerpo cámara inspección 1,20 m</t>
  </si>
  <si>
    <t>Formaleta pavimento concreto 3 ml</t>
  </si>
  <si>
    <t>Motobomba sumergible 3" con manguera</t>
  </si>
  <si>
    <t>Recicladora de pavimento</t>
  </si>
  <si>
    <t>Equipo perforación de pilotes</t>
  </si>
  <si>
    <t>Retroexcavadora de orugas  capacidad 0,9 M3</t>
  </si>
  <si>
    <t>Tablero formaleta 45*135</t>
  </si>
  <si>
    <t>Tablero formaleta 90*135</t>
  </si>
  <si>
    <t>Taco metálico de 2 - &gt;3 m</t>
  </si>
  <si>
    <t>Taco metálico de 2,6 - &gt;4 m</t>
  </si>
  <si>
    <t xml:space="preserve">Vibrocompactador manual </t>
  </si>
  <si>
    <t>Ton</t>
  </si>
  <si>
    <t>Serv x 10Km</t>
  </si>
  <si>
    <t>2110</t>
  </si>
  <si>
    <t>REFERENCIA</t>
  </si>
  <si>
    <t xml:space="preserve">ITEM </t>
  </si>
  <si>
    <t xml:space="preserve">EQUIPOS Y HERRAMIENTAS </t>
  </si>
  <si>
    <t>UNIDAD</t>
  </si>
  <si>
    <t xml:space="preserve">RENDIMIENTO </t>
  </si>
  <si>
    <t>VALOR UNITARIO</t>
  </si>
  <si>
    <t xml:space="preserve">VALOR TOTAL </t>
  </si>
  <si>
    <t xml:space="preserve">MATERIALES </t>
  </si>
  <si>
    <t xml:space="preserve">UNIDAD </t>
  </si>
  <si>
    <t>CANTIDAD</t>
  </si>
  <si>
    <t xml:space="preserve">SUBTOTAL MATERIALES </t>
  </si>
  <si>
    <t xml:space="preserve">SUBTOTAL EQUIPOS </t>
  </si>
  <si>
    <t xml:space="preserve">TRANSPORTE </t>
  </si>
  <si>
    <t>VALOR UNITARIO ($/ m³*km)</t>
  </si>
  <si>
    <t>DISTANCIA (Km)</t>
  </si>
  <si>
    <t>SUBTOTAL TRANSPORTE</t>
  </si>
  <si>
    <t xml:space="preserve">MANO DE OBRA </t>
  </si>
  <si>
    <t>RENDIMIENTO</t>
  </si>
  <si>
    <t>VALOR /HORA</t>
  </si>
  <si>
    <t xml:space="preserve">SUBTOTAL MANO DE OBRA </t>
  </si>
  <si>
    <t>COSTO DIRECTO</t>
  </si>
  <si>
    <t>MANO DE OBRA</t>
  </si>
  <si>
    <t>IPC 2019 3,8%</t>
  </si>
  <si>
    <t>CÓDIGO</t>
  </si>
  <si>
    <t>VALOR UNITARIO 2020</t>
  </si>
  <si>
    <t>MOB002</t>
  </si>
  <si>
    <t>Oficial (jornal + prestaciones)</t>
  </si>
  <si>
    <t>MOB003</t>
  </si>
  <si>
    <t>Ayudante (jornal + prestaciones)</t>
  </si>
  <si>
    <t>MOB004</t>
  </si>
  <si>
    <t>Ayudante práctico (jornal + prestaciones)</t>
  </si>
  <si>
    <t>MOB005</t>
  </si>
  <si>
    <t>MOB006</t>
  </si>
  <si>
    <t>MOB007</t>
  </si>
  <si>
    <t>Oficial eléctrico (jornal + prestaciones)</t>
  </si>
  <si>
    <t>MOB008</t>
  </si>
  <si>
    <t>MOB010</t>
  </si>
  <si>
    <t>MOB011</t>
  </si>
  <si>
    <t>Acarreo Horizontal</t>
  </si>
  <si>
    <t>% MO</t>
  </si>
  <si>
    <t>MOB012</t>
  </si>
  <si>
    <t>MOB013</t>
  </si>
  <si>
    <t>MOB014</t>
  </si>
  <si>
    <t>MOB015</t>
  </si>
  <si>
    <t>MOB016</t>
  </si>
  <si>
    <t>MOB017</t>
  </si>
  <si>
    <t>MOB018</t>
  </si>
  <si>
    <t>Cuadrilla H 4 Ay (jornal + prestaciones)</t>
  </si>
  <si>
    <t>MOB019</t>
  </si>
  <si>
    <t>Ayudante eléctrico (jornal + prestaciones)</t>
  </si>
  <si>
    <t>MOB020</t>
  </si>
  <si>
    <t>MOB021</t>
  </si>
  <si>
    <t>MOB022</t>
  </si>
  <si>
    <t xml:space="preserve"> EQUIPO</t>
  </si>
  <si>
    <t>VALOR UNITARIO 2019</t>
  </si>
  <si>
    <t>EQU001</t>
  </si>
  <si>
    <t>EQU002</t>
  </si>
  <si>
    <t>EQU003</t>
  </si>
  <si>
    <t>EQU004</t>
  </si>
  <si>
    <t xml:space="preserve">Buldozer, Potencia al volante de 140 HP, motor de 2200 RPM, longitud de hoja 4,80m. </t>
  </si>
  <si>
    <t>EQU005</t>
  </si>
  <si>
    <t>EQU006</t>
  </si>
  <si>
    <t>EQU007</t>
  </si>
  <si>
    <t>EQU008</t>
  </si>
  <si>
    <t xml:space="preserve">Motoniveladora </t>
  </si>
  <si>
    <t>EQU009</t>
  </si>
  <si>
    <t>EQU010</t>
  </si>
  <si>
    <t>EQU011</t>
  </si>
  <si>
    <t>EQU012</t>
  </si>
  <si>
    <t>EQU013</t>
  </si>
  <si>
    <t>Cilindro compactador vibratorio Dynapac y tractor</t>
  </si>
  <si>
    <t>EQU014</t>
  </si>
  <si>
    <t>Guadaña</t>
  </si>
  <si>
    <t>EQU015</t>
  </si>
  <si>
    <t>Pulidora sin operario</t>
  </si>
  <si>
    <t>EQU016</t>
  </si>
  <si>
    <t>EQU017</t>
  </si>
  <si>
    <t>EQU018</t>
  </si>
  <si>
    <t>Vibrador eléctrico o a gasolina</t>
  </si>
  <si>
    <t>EQU019</t>
  </si>
  <si>
    <t>Finisher (pavimentadora) con operario</t>
  </si>
  <si>
    <t>EQU020</t>
  </si>
  <si>
    <t>EQU021</t>
  </si>
  <si>
    <t>EQU022</t>
  </si>
  <si>
    <t>EQU023</t>
  </si>
  <si>
    <t>EQU024</t>
  </si>
  <si>
    <t>EQU025</t>
  </si>
  <si>
    <t>EQU026</t>
  </si>
  <si>
    <t>Regla vibradora</t>
  </si>
  <si>
    <t>EQU027</t>
  </si>
  <si>
    <t>EQU028</t>
  </si>
  <si>
    <t>EQU029</t>
  </si>
  <si>
    <t>EQU030</t>
  </si>
  <si>
    <t>EQU031</t>
  </si>
  <si>
    <t>EQU032</t>
  </si>
  <si>
    <t>Equipo móvil pintura línea vías, incluye camioneta guia</t>
  </si>
  <si>
    <t>EQU033</t>
  </si>
  <si>
    <t>Alquiler de campero o camioneta Mod. &gt; 2015 de 2.600 o mas c. c. , con conductor</t>
  </si>
  <si>
    <t>EQU034</t>
  </si>
  <si>
    <t>Compactador  manual (canguro)</t>
  </si>
  <si>
    <t>EQU035</t>
  </si>
  <si>
    <t>Cortadora de ladrillo sin disco</t>
  </si>
  <si>
    <t>EQU036</t>
  </si>
  <si>
    <t>EQU037</t>
  </si>
  <si>
    <t>EQU038</t>
  </si>
  <si>
    <t>Grua montacarga (7 Ton)</t>
  </si>
  <si>
    <t>EQU039</t>
  </si>
  <si>
    <t>Equipo soldadura eléctrica</t>
  </si>
  <si>
    <t>EQU040</t>
  </si>
  <si>
    <t>EQU041</t>
  </si>
  <si>
    <t>EQU042</t>
  </si>
  <si>
    <t>EQU043</t>
  </si>
  <si>
    <t>EQU044</t>
  </si>
  <si>
    <t>EQU045</t>
  </si>
  <si>
    <t>EQU047</t>
  </si>
  <si>
    <t>Grua telescópica (DE 50)</t>
  </si>
  <si>
    <t>EQU048</t>
  </si>
  <si>
    <t>EQU049</t>
  </si>
  <si>
    <t>Tiro</t>
  </si>
  <si>
    <t>EQU050</t>
  </si>
  <si>
    <t>EQU051</t>
  </si>
  <si>
    <t>EQU052</t>
  </si>
  <si>
    <t>EQU053</t>
  </si>
  <si>
    <t>EQU054</t>
  </si>
  <si>
    <t>EQU055</t>
  </si>
  <si>
    <t>Taladro</t>
  </si>
  <si>
    <t>EQU056</t>
  </si>
  <si>
    <t>EQU057</t>
  </si>
  <si>
    <t>EQU058</t>
  </si>
  <si>
    <t xml:space="preserve">Equipo de Oxicorte </t>
  </si>
  <si>
    <t>EQU059</t>
  </si>
  <si>
    <t>Motosierra, 93.6 cm3 - 7.1 HP, 45-90 cm - 7.9 kg</t>
  </si>
  <si>
    <t>EQU060</t>
  </si>
  <si>
    <t>Compresor (Barrido y soplado)</t>
  </si>
  <si>
    <t>EQU061</t>
  </si>
  <si>
    <t>Aspersor manual</t>
  </si>
  <si>
    <t>EQU062</t>
  </si>
  <si>
    <t>Mobomba de concreto</t>
  </si>
  <si>
    <r>
      <t>m</t>
    </r>
    <r>
      <rPr>
        <b/>
        <vertAlign val="superscript"/>
        <sz val="10"/>
        <color indexed="8"/>
        <rFont val="Arial"/>
        <family val="2"/>
      </rPr>
      <t>3</t>
    </r>
  </si>
  <si>
    <t>EQU063</t>
  </si>
  <si>
    <t>Pala auxiliar de piloteadora</t>
  </si>
  <si>
    <t>EQU064</t>
  </si>
  <si>
    <t>Retroexcavadora A25C</t>
  </si>
  <si>
    <t>EQU065</t>
  </si>
  <si>
    <t>Cercha metálica 3m</t>
  </si>
  <si>
    <t>EQU066</t>
  </si>
  <si>
    <t>Camión dobletroque</t>
  </si>
  <si>
    <t>EQU067</t>
  </si>
  <si>
    <t>Diferencial 2 ton</t>
  </si>
  <si>
    <t>EQU068</t>
  </si>
  <si>
    <t>Gancho de ojo 1500kg</t>
  </si>
  <si>
    <t>EQU069</t>
  </si>
  <si>
    <t>Pluma grua</t>
  </si>
  <si>
    <t>EQU070</t>
  </si>
  <si>
    <t>MATERIALES</t>
  </si>
  <si>
    <t>ESY001</t>
  </si>
  <si>
    <t>ESY002</t>
  </si>
  <si>
    <t>MAT,001</t>
  </si>
  <si>
    <t>Accesorios CPVC 1/2" promedio</t>
  </si>
  <si>
    <t>MAT,002</t>
  </si>
  <si>
    <t>Accesorios para fijación de canal tipo metálico</t>
  </si>
  <si>
    <t>MAT,003</t>
  </si>
  <si>
    <t>MAT,004</t>
  </si>
  <si>
    <t>MAT,005</t>
  </si>
  <si>
    <t>MAT,006</t>
  </si>
  <si>
    <t>MAT,007</t>
  </si>
  <si>
    <t>MAT,009</t>
  </si>
  <si>
    <t>Acelerante de fraguado y resistencia para concretos
y morteros.</t>
  </si>
  <si>
    <t>MAT,010</t>
  </si>
  <si>
    <t>MAT,011</t>
  </si>
  <si>
    <t>Acero de Fy = 60.000 psi d&gt;1/4 puesto en obra</t>
  </si>
  <si>
    <t>MAT,012</t>
  </si>
  <si>
    <t>MAT,013</t>
  </si>
  <si>
    <t>MAT,014</t>
  </si>
  <si>
    <t>MAT,015</t>
  </si>
  <si>
    <t>MAT,016</t>
  </si>
  <si>
    <t>MAT,017</t>
  </si>
  <si>
    <t>MAT,018</t>
  </si>
  <si>
    <t>MAT,019</t>
  </si>
  <si>
    <t>MAT,020</t>
  </si>
  <si>
    <t>MAT,021</t>
  </si>
  <si>
    <t>Adhesivo epóxico para pegar concreto fresco con endurecido de curado lento.</t>
  </si>
  <si>
    <t>MAT,022</t>
  </si>
  <si>
    <t>MAT,023</t>
  </si>
  <si>
    <t>MAT,024</t>
  </si>
  <si>
    <t>Adoquín en Gress peatonal (3x10x20cm)</t>
  </si>
  <si>
    <t>MAT,025</t>
  </si>
  <si>
    <t>Adoquín peatonal gris de concreto e = 0.06 m</t>
  </si>
  <si>
    <t>MAT,026</t>
  </si>
  <si>
    <t>Afirmado para mantenimiento vial y elementos no estructurales</t>
  </si>
  <si>
    <t>MAT,027</t>
  </si>
  <si>
    <t>MAT,028</t>
  </si>
  <si>
    <t>MAT,029</t>
  </si>
  <si>
    <t>MAT,030</t>
  </si>
  <si>
    <t>MAT,031</t>
  </si>
  <si>
    <t>MAT,032</t>
  </si>
  <si>
    <t>MAT,033</t>
  </si>
  <si>
    <t>Amortiguador de 360 mm, calibre 3/16 ", galvanizado en caliente, incluye tornilleria</t>
  </si>
  <si>
    <t>MAT,034</t>
  </si>
  <si>
    <t>MAT,035</t>
  </si>
  <si>
    <t>MAT,036</t>
  </si>
  <si>
    <t>MAT,037</t>
  </si>
  <si>
    <t>Angulo perimetral de 2,44</t>
  </si>
  <si>
    <t>MAT,038</t>
  </si>
  <si>
    <t>Anticorrosivo gris</t>
  </si>
  <si>
    <t>MAT,039</t>
  </si>
  <si>
    <t>MAT,040</t>
  </si>
  <si>
    <t>MAT,041</t>
  </si>
  <si>
    <t>MAT,042</t>
  </si>
  <si>
    <t>MAT,043</t>
  </si>
  <si>
    <t>MAT,044</t>
  </si>
  <si>
    <t>Asfalto líquido MC-30 para imprimar</t>
  </si>
  <si>
    <t>MAT,045</t>
  </si>
  <si>
    <t>Baldosa de cemento de 0,25 x 0,25 m</t>
  </si>
  <si>
    <t>MAT,046</t>
  </si>
  <si>
    <t>MAT,047</t>
  </si>
  <si>
    <t>MAT,048</t>
  </si>
  <si>
    <t>MAT,049</t>
  </si>
  <si>
    <t>Bloque de cemento de 0,14 x 0,19 x 0,39 m</t>
  </si>
  <si>
    <t>MAT,050</t>
  </si>
  <si>
    <t>MAT,051</t>
  </si>
  <si>
    <t>MAT,052</t>
  </si>
  <si>
    <t>MAT,053</t>
  </si>
  <si>
    <t>MAT,054</t>
  </si>
  <si>
    <t>MAT,055</t>
  </si>
  <si>
    <t>MAT,056</t>
  </si>
  <si>
    <t>Breaker monofásico de 60A</t>
  </si>
  <si>
    <t>MAT,057</t>
  </si>
  <si>
    <r>
      <t>Buggy liviano antipinchazo 6 pies</t>
    </r>
    <r>
      <rPr>
        <b/>
        <vertAlign val="superscript"/>
        <sz val="10"/>
        <rFont val="Arial"/>
        <family val="2"/>
      </rPr>
      <t>3</t>
    </r>
  </si>
  <si>
    <t>MAT,058</t>
  </si>
  <si>
    <t>MAT,059</t>
  </si>
  <si>
    <t>MAT,060</t>
  </si>
  <si>
    <t>Caballete thermoacustic</t>
  </si>
  <si>
    <t>MAT,061</t>
  </si>
  <si>
    <t>MAT,062</t>
  </si>
  <si>
    <t>MAT,063</t>
  </si>
  <si>
    <t>Canal PVC Tipo amazonas o similar</t>
  </si>
  <si>
    <t>MAT,064</t>
  </si>
  <si>
    <t>MAT,065</t>
  </si>
  <si>
    <t>MAT,066</t>
  </si>
  <si>
    <t>MAT,067</t>
  </si>
  <si>
    <t>MAT,068</t>
  </si>
  <si>
    <t>MAT,069</t>
  </si>
  <si>
    <t>MAT,070</t>
  </si>
  <si>
    <t>MAT,071</t>
  </si>
  <si>
    <t>MAT,072</t>
  </si>
  <si>
    <t>MAT,073</t>
  </si>
  <si>
    <t>MAT,074</t>
  </si>
  <si>
    <t>MAT,075</t>
  </si>
  <si>
    <t>MAT,076</t>
  </si>
  <si>
    <t>MAT,077</t>
  </si>
  <si>
    <t>Cerámica piso Antique 30.5 x 30.5 cm.Tipo Alfa o Similar. Color Blanco o Beige</t>
  </si>
  <si>
    <t>MAT,078</t>
  </si>
  <si>
    <t>Ceramica tipo Terrazzo de 42,5x42,5 gris</t>
  </si>
  <si>
    <t>MAT,079</t>
  </si>
  <si>
    <t>MAT,080</t>
  </si>
  <si>
    <t>MAT,081</t>
  </si>
  <si>
    <t>MAT,082</t>
  </si>
  <si>
    <t>MAT,083</t>
  </si>
  <si>
    <t>MAT,084</t>
  </si>
  <si>
    <t>Cheque de 1"</t>
  </si>
  <si>
    <t>MAT,085</t>
  </si>
  <si>
    <t>Cheque de 1/2"</t>
  </si>
  <si>
    <t>MAT,086</t>
  </si>
  <si>
    <t>MAT,087</t>
  </si>
  <si>
    <t>MAT,088</t>
  </si>
  <si>
    <t>MAT,089</t>
  </si>
  <si>
    <t>MAT,090</t>
  </si>
  <si>
    <t>MAT,091</t>
  </si>
  <si>
    <t>Cinta aislante  rollo 19 mm x 20 m.3/4</t>
  </si>
  <si>
    <t>MAT,092</t>
  </si>
  <si>
    <t>MAT,093</t>
  </si>
  <si>
    <t>MAT,094</t>
  </si>
  <si>
    <t>MAT,095</t>
  </si>
  <si>
    <t>MAT,096</t>
  </si>
  <si>
    <t>Cinta de teflón 10 m</t>
  </si>
  <si>
    <t>MAT,097</t>
  </si>
  <si>
    <t>MAT,098</t>
  </si>
  <si>
    <t>MAT,099</t>
  </si>
  <si>
    <t>MAT,100</t>
  </si>
  <si>
    <t>MAT,101</t>
  </si>
  <si>
    <t>MAT,102</t>
  </si>
  <si>
    <t>MAT,103</t>
  </si>
  <si>
    <t>MAT,104</t>
  </si>
  <si>
    <t>MAT,105</t>
  </si>
  <si>
    <t>MAT,106</t>
  </si>
  <si>
    <t>Columpio de 2 puestos Pórtico en tubo de 11/2" por 2.50 mts, columpios en cadena y sillines en lona, Incluye anticorrosivo y pintura en esmalte para esteriores. Altura = 2m</t>
  </si>
  <si>
    <t>MAT,107</t>
  </si>
  <si>
    <t>Columpio de 3 puestos Pórtico en tubo de 11/2" por 2.50 mts, columpios en cadena y sillines en lona, Incluye anticorrosivo y pintura en esmalte para esteriores. Altura = 2m</t>
  </si>
  <si>
    <t>MAT,108</t>
  </si>
  <si>
    <t>MAT,109</t>
  </si>
  <si>
    <t>MAT,110</t>
  </si>
  <si>
    <t>MAT,111</t>
  </si>
  <si>
    <t>Conos viales de 70 cm Norma Invías Cap. IV</t>
  </si>
  <si>
    <t>MAT,112</t>
  </si>
  <si>
    <t>Cordón detonante de 12 gm (Rollo * 250 m)</t>
  </si>
  <si>
    <t>MAT,113</t>
  </si>
  <si>
    <t xml:space="preserve"> Correa metálica 4 - 8 m, incluye templete y anticorrosivo</t>
  </si>
  <si>
    <t>MAT,114</t>
  </si>
  <si>
    <t>MAT,115</t>
  </si>
  <si>
    <t>MAT,116</t>
  </si>
  <si>
    <t>MAT,117</t>
  </si>
  <si>
    <t>Defensa Metálica De 4,13 M Galvanizada</t>
  </si>
  <si>
    <t>MAT,118</t>
  </si>
  <si>
    <t>Detonador Común No. 8 Aluminio Sh</t>
  </si>
  <si>
    <t>MAT,119</t>
  </si>
  <si>
    <t>MAT,120</t>
  </si>
  <si>
    <t>MAT,121</t>
  </si>
  <si>
    <t>MAT,122</t>
  </si>
  <si>
    <t>Dinamita Indugel Plus AP Tipo B 26X250</t>
  </si>
  <si>
    <t>MAT,123</t>
  </si>
  <si>
    <t>Disolvente Esmalte Rf121001</t>
  </si>
  <si>
    <t>MAT,124</t>
  </si>
  <si>
    <t>Disolvente Pintrafico Rf121004</t>
  </si>
  <si>
    <t>MAT,125</t>
  </si>
  <si>
    <t>Disolvente Tableros Rf 121006</t>
  </si>
  <si>
    <t>MAT,126</t>
  </si>
  <si>
    <t>MAT,127</t>
  </si>
  <si>
    <t>Ducha antivándalica regadera tubular corta, incluye griferia tipo push</t>
  </si>
  <si>
    <t>MAT,128</t>
  </si>
  <si>
    <t>MAT,129</t>
  </si>
  <si>
    <t>Esquinero Cieloraso Fino</t>
  </si>
  <si>
    <t>MAT,130</t>
  </si>
  <si>
    <t>Esquinero Cieloraso Revoltura</t>
  </si>
  <si>
    <t>MAT,131</t>
  </si>
  <si>
    <t>MAT,132</t>
  </si>
  <si>
    <t>MAT,133</t>
  </si>
  <si>
    <t>MAT,134</t>
  </si>
  <si>
    <t>MAT,135</t>
  </si>
  <si>
    <t>MAT,136</t>
  </si>
  <si>
    <t>MAT,137</t>
  </si>
  <si>
    <t>MAT,138</t>
  </si>
  <si>
    <t>Fachaleta roja 7x25 30u/m2</t>
  </si>
  <si>
    <t>MAT,139</t>
  </si>
  <si>
    <t>MAT,140</t>
  </si>
  <si>
    <t>MAT,141</t>
  </si>
  <si>
    <t>MAT,142</t>
  </si>
  <si>
    <t>MAT,143</t>
  </si>
  <si>
    <t>Filtro anaerobio de flujo ascentdente en polietileno 100% virgen, capacidad 4,000 lts</t>
  </si>
  <si>
    <t>MAT,144</t>
  </si>
  <si>
    <t>MAT,145</t>
  </si>
  <si>
    <t>Fluidificante para mezclas de concreto.</t>
  </si>
  <si>
    <t>MAT,146</t>
  </si>
  <si>
    <t>MAT,147</t>
  </si>
  <si>
    <t>MAT,148</t>
  </si>
  <si>
    <t>Formaleta  tablemac 18 mm super T o equivalente</t>
  </si>
  <si>
    <t>MAT,150</t>
  </si>
  <si>
    <t>MAT,151</t>
  </si>
  <si>
    <t>MAT,152</t>
  </si>
  <si>
    <t>MAT,153</t>
  </si>
  <si>
    <t>MAT,154</t>
  </si>
  <si>
    <t>Geodren circular de 2 1/2" l = 1 m</t>
  </si>
  <si>
    <t>MAT,155</t>
  </si>
  <si>
    <t>Geodren circular de 4" l = 1,00 m</t>
  </si>
  <si>
    <t>MAT,156</t>
  </si>
  <si>
    <t>Geodren circular de 6" l = 1,00 m</t>
  </si>
  <si>
    <t>MAT,157</t>
  </si>
  <si>
    <t>Geodren circular de 8" l = 1,00 m</t>
  </si>
  <si>
    <t>MAT,158</t>
  </si>
  <si>
    <t>Geodren planar l = 1,00 m</t>
  </si>
  <si>
    <t>MAT,159</t>
  </si>
  <si>
    <t>Geomalla BX 1200</t>
  </si>
  <si>
    <t>MAT,160</t>
  </si>
  <si>
    <t>MAT,161</t>
  </si>
  <si>
    <t>MAT,162</t>
  </si>
  <si>
    <t>MAT,163</t>
  </si>
  <si>
    <t>MAT,164</t>
  </si>
  <si>
    <t>MAT,165</t>
  </si>
  <si>
    <t>Gravilla #2 SACO X 20K</t>
  </si>
  <si>
    <t>MAT,166</t>
  </si>
  <si>
    <t>Teja zinc ondulada 2,13 x 0,80 metros Cal 24.</t>
  </si>
  <si>
    <t>MAT,167</t>
  </si>
  <si>
    <t>MAT,168</t>
  </si>
  <si>
    <t>MAT,169</t>
  </si>
  <si>
    <t>MAT,170</t>
  </si>
  <si>
    <t>MAT,171</t>
  </si>
  <si>
    <t>MAT,172</t>
  </si>
  <si>
    <t>MAT,173</t>
  </si>
  <si>
    <t>MAT,174</t>
  </si>
  <si>
    <t>MAT,175</t>
  </si>
  <si>
    <t>Grouting 17,2 Mpa</t>
  </si>
  <si>
    <t>MAT,176</t>
  </si>
  <si>
    <t>MAT,177</t>
  </si>
  <si>
    <t>MAT,178</t>
  </si>
  <si>
    <t>Guarda escobas en madera a = 0,08 m cedro blanco tintilla y laca</t>
  </si>
  <si>
    <t>MAT,179</t>
  </si>
  <si>
    <t>MAT,180</t>
  </si>
  <si>
    <t>MAT,181</t>
  </si>
  <si>
    <t>MAT,182</t>
  </si>
  <si>
    <t>MAT,183</t>
  </si>
  <si>
    <t>Hidrosello PVC 110 Mm</t>
  </si>
  <si>
    <t>MAT,184</t>
  </si>
  <si>
    <t>Hidrosello PVC 160 Mm</t>
  </si>
  <si>
    <t>MAT,185</t>
  </si>
  <si>
    <t>MAT,186</t>
  </si>
  <si>
    <t>MAT,187</t>
  </si>
  <si>
    <t>Impermeabilizante integral para concreto</t>
  </si>
  <si>
    <t>MAT,188</t>
  </si>
  <si>
    <t>Impermeabilizante integral para morteros, con polímeros sintéticos</t>
  </si>
  <si>
    <t>MAT,189</t>
  </si>
  <si>
    <t>MAT,190</t>
  </si>
  <si>
    <t>MAT,191</t>
  </si>
  <si>
    <t>MAT,192</t>
  </si>
  <si>
    <t>MAT,193</t>
  </si>
  <si>
    <t>Interruptor doble sin luz piloto</t>
  </si>
  <si>
    <t>MAT,194</t>
  </si>
  <si>
    <t xml:space="preserve">Interruptor sencillo sin luz piloto. </t>
  </si>
  <si>
    <t>MAT,195</t>
  </si>
  <si>
    <t>MAT,196</t>
  </si>
  <si>
    <t>MAT,197</t>
  </si>
  <si>
    <t>MAT,198</t>
  </si>
  <si>
    <t xml:space="preserve">Incrustaciones tipo Allegro (5 un) </t>
  </si>
  <si>
    <t>MAT,199</t>
  </si>
  <si>
    <t>Kit Séptico 2000 Litros + Aeróbico 1000 Litros</t>
  </si>
  <si>
    <t>MAT,200</t>
  </si>
  <si>
    <t>MAT,201</t>
  </si>
  <si>
    <t>MAT,202</t>
  </si>
  <si>
    <t>MAT,203</t>
  </si>
  <si>
    <t>Ladrillo visto 6x12x24 57u/m2</t>
  </si>
  <si>
    <t>MAT,204</t>
  </si>
  <si>
    <t>MAT,205</t>
  </si>
  <si>
    <t>MAT,206</t>
  </si>
  <si>
    <t>MAT,207</t>
  </si>
  <si>
    <t>MAT,208</t>
  </si>
  <si>
    <t>MAT,209</t>
  </si>
  <si>
    <t>MAT,210</t>
  </si>
  <si>
    <t>MAT,211</t>
  </si>
  <si>
    <t>MAT,212</t>
  </si>
  <si>
    <t>MAT,213</t>
  </si>
  <si>
    <t>Lavamanos tipo Avanti de colgar, incluye grifería 4"</t>
  </si>
  <si>
    <t>MAT,214</t>
  </si>
  <si>
    <t>MAT,215</t>
  </si>
  <si>
    <t>Lavamanos tipo HAPPY blanco de colgar</t>
  </si>
  <si>
    <t>MAT,216</t>
  </si>
  <si>
    <t>MAT,217</t>
  </si>
  <si>
    <t>Lavaplatos en acero inoxidable de 0,4 x 0,6 m</t>
  </si>
  <si>
    <t>MAT,218</t>
  </si>
  <si>
    <t>MAT,219</t>
  </si>
  <si>
    <t>MAT,220</t>
  </si>
  <si>
    <t>MAT,221</t>
  </si>
  <si>
    <t>Limpiador removedor PVC 1/4</t>
  </si>
  <si>
    <t>MAT,222</t>
  </si>
  <si>
    <t>MAT,223</t>
  </si>
  <si>
    <t>MAT,224</t>
  </si>
  <si>
    <t>MAT,225</t>
  </si>
  <si>
    <t>MAT,226</t>
  </si>
  <si>
    <t>MAT,227</t>
  </si>
  <si>
    <t>MAT,228</t>
  </si>
  <si>
    <t>MAT,229</t>
  </si>
  <si>
    <t>MAT,230</t>
  </si>
  <si>
    <t>MAT,231</t>
  </si>
  <si>
    <t>MAT,232</t>
  </si>
  <si>
    <t>MAT,233</t>
  </si>
  <si>
    <t>MAT,234</t>
  </si>
  <si>
    <t>Malla electrosoldada M-188  Φ 6.00 mm c/.15m</t>
  </si>
  <si>
    <t>MAT,235</t>
  </si>
  <si>
    <t>MAT,236</t>
  </si>
  <si>
    <t>Malla gavión 2x1x1  7,5 C13 triple torsión</t>
  </si>
  <si>
    <t>MAT,237</t>
  </si>
  <si>
    <t xml:space="preserve">Mallas eslabonada galvanizada calibre 13 ojo de 2” que cumpla con la norma 80 gramos de galvanizado/M2. </t>
  </si>
  <si>
    <t>MAT,238</t>
  </si>
  <si>
    <t>Fondo de junta de polietileno Φ = 3/8"</t>
  </si>
  <si>
    <t>MAT,239</t>
  </si>
  <si>
    <t>MAT,240</t>
  </si>
  <si>
    <t>MAT,241</t>
  </si>
  <si>
    <t>MAT,242</t>
  </si>
  <si>
    <t>MAT,243</t>
  </si>
  <si>
    <t>MAT,244</t>
  </si>
  <si>
    <t>MAT,245</t>
  </si>
  <si>
    <t>MAT,246</t>
  </si>
  <si>
    <t>MAT,247</t>
  </si>
  <si>
    <t>Masilla topex joint</t>
  </si>
  <si>
    <t>MAT,248</t>
  </si>
  <si>
    <t>Material de rio no seleccionado</t>
  </si>
  <si>
    <t>MAT,249</t>
  </si>
  <si>
    <t>Material de sub-base granular tipo Invías</t>
  </si>
  <si>
    <t>MAT,250</t>
  </si>
  <si>
    <t>MAT,251</t>
  </si>
  <si>
    <t>Material para base granular tipo Invías hasta 40 km</t>
  </si>
  <si>
    <t>MAT,252</t>
  </si>
  <si>
    <t>MAT,253</t>
  </si>
  <si>
    <t>Medidor de 1"    volumétrico tipo "B"</t>
  </si>
  <si>
    <t>MAT,254</t>
  </si>
  <si>
    <t>MAT,255</t>
  </si>
  <si>
    <t>Mezcla asfáltica MDC 19</t>
  </si>
  <si>
    <t>MAT,256</t>
  </si>
  <si>
    <t>MAT,257</t>
  </si>
  <si>
    <t>MAT,258</t>
  </si>
  <si>
    <t>Adhesivo epóxico tipo IV grado 3 (ASTM C-881-02) para anclar barras de acero al concreto. X 600 ml (Sikadur® AnchorFix®-4 tubo x 600 ml)</t>
  </si>
  <si>
    <t>MAT,259</t>
  </si>
  <si>
    <t>MAT,260</t>
  </si>
  <si>
    <t>MAT,261</t>
  </si>
  <si>
    <t>Mueble inferior en formica para mesón cocineta l= 2,00 h = 0,90 m</t>
  </si>
  <si>
    <t>MAT,262</t>
  </si>
  <si>
    <t>MAT,263</t>
  </si>
  <si>
    <t>MAT,264</t>
  </si>
  <si>
    <t>MAT,265</t>
  </si>
  <si>
    <t>MAT,266</t>
  </si>
  <si>
    <t>MAT,267</t>
  </si>
  <si>
    <t>MAT,268</t>
  </si>
  <si>
    <t>MAT,269</t>
  </si>
  <si>
    <t>MAT,270</t>
  </si>
  <si>
    <t>MAT,271</t>
  </si>
  <si>
    <t>MAT,272</t>
  </si>
  <si>
    <t>MAT,273</t>
  </si>
  <si>
    <t>MAT,274</t>
  </si>
  <si>
    <t>MAT,275</t>
  </si>
  <si>
    <t>Orinal mediano con griferia</t>
  </si>
  <si>
    <t>MAT,276</t>
  </si>
  <si>
    <t>Orinal tipo Institucional Arrecife</t>
  </si>
  <si>
    <t>MAT,277</t>
  </si>
  <si>
    <t>MAT,278</t>
  </si>
  <si>
    <t>Paleta pare - siga en polietileno y texto reflectivo, de 45 cm</t>
  </si>
  <si>
    <t>MAT,279</t>
  </si>
  <si>
    <t>MAT,280</t>
  </si>
  <si>
    <t>MAT,281</t>
  </si>
  <si>
    <t>MAT,282</t>
  </si>
  <si>
    <t>Paral 59 en 2,4 m calibre 26</t>
  </si>
  <si>
    <t>MAT,283</t>
  </si>
  <si>
    <t>MAT,284</t>
  </si>
  <si>
    <t>Pasamanos con casita, escalera: casita y pasamanos en tubo de 11/2", escalera en 1", la casita de 1.20x 1.20 con piso en lámina y techo en fibra de vidrio.anclado en concreto.  Incluye anticorrosivo y pintura en esmalte para esteriores</t>
  </si>
  <si>
    <t>MAT,285</t>
  </si>
  <si>
    <t>Pasamanos sencillo: en tubería de 11/2" y 3/4" los pasos, Altura 1.90 m , anclado en concreto, Incluye anticorrosivo y pintura en esmalte para esteriores.</t>
  </si>
  <si>
    <t>MAT,286</t>
  </si>
  <si>
    <t>MAT,287</t>
  </si>
  <si>
    <t>MAT,288</t>
  </si>
  <si>
    <t>MAT,289</t>
  </si>
  <si>
    <t>MAT,290</t>
  </si>
  <si>
    <t>MAT,291</t>
  </si>
  <si>
    <t>MAT,292</t>
  </si>
  <si>
    <t>MAT,293</t>
  </si>
  <si>
    <t>Ml</t>
  </si>
  <si>
    <t>MAT,294</t>
  </si>
  <si>
    <t>MAT,295</t>
  </si>
  <si>
    <t>MAT,296</t>
  </si>
  <si>
    <t>MAT,297</t>
  </si>
  <si>
    <t>Pintura acrilica para trafico</t>
  </si>
  <si>
    <t>MAT,298</t>
  </si>
  <si>
    <t>Pintura esmalte para exteriores</t>
  </si>
  <si>
    <t>MAT,299</t>
  </si>
  <si>
    <t>MAT,300</t>
  </si>
  <si>
    <t>MAT,301</t>
  </si>
  <si>
    <t>Pintura transparente protectora de fachadas tipo sikatransparente 10 o similar</t>
  </si>
  <si>
    <t>MAT,302</t>
  </si>
  <si>
    <t>MAT,303</t>
  </si>
  <si>
    <t>MAT,304</t>
  </si>
  <si>
    <t>Pintura vinilo tipo I</t>
  </si>
  <si>
    <t>MAT,305</t>
  </si>
  <si>
    <t>Pintura vinilo tipo II</t>
  </si>
  <si>
    <t>MAT,306</t>
  </si>
  <si>
    <t>MAT,307</t>
  </si>
  <si>
    <t>MAT,308</t>
  </si>
  <si>
    <t>MAT,309</t>
  </si>
  <si>
    <t>MAT,310</t>
  </si>
  <si>
    <t>MAT,311</t>
  </si>
  <si>
    <t>Pisofuerte tipo Corona de 30 x 30 cm tráfico 5</t>
  </si>
  <si>
    <t>MAT,312</t>
  </si>
  <si>
    <t>MAT,313</t>
  </si>
  <si>
    <t>MAT,314</t>
  </si>
  <si>
    <t>MAT,315</t>
  </si>
  <si>
    <t>Platina 1   X 1/4</t>
  </si>
  <si>
    <t>MAT,316</t>
  </si>
  <si>
    <t>MAT,317</t>
  </si>
  <si>
    <t>Platina 2   X 1/4</t>
  </si>
  <si>
    <t>MAT,318</t>
  </si>
  <si>
    <t>MAT,319</t>
  </si>
  <si>
    <t>Poste de concreto 12 x 510 kg.</t>
  </si>
  <si>
    <t>MAT,320</t>
  </si>
  <si>
    <t xml:space="preserve">Poste de concreto 12 x 750 kg. </t>
  </si>
  <si>
    <t>MAT,321</t>
  </si>
  <si>
    <t xml:space="preserve">Poste de concreto 9 x 510 kg. </t>
  </si>
  <si>
    <t>MAT,322</t>
  </si>
  <si>
    <t>Poste de madera (Estacón de 2,50 m Diam= 0,10 m inmunizado)</t>
  </si>
  <si>
    <t>MAT,323</t>
  </si>
  <si>
    <t>MAT,324</t>
  </si>
  <si>
    <t>Poste en ángulo de 2x21/4" de 3,5 m</t>
  </si>
  <si>
    <t>MAT,325</t>
  </si>
  <si>
    <t>MAT,326</t>
  </si>
  <si>
    <t>MAT,327</t>
  </si>
  <si>
    <t>MAT,328</t>
  </si>
  <si>
    <t>Postes para defensa metálica (1.80m) 6mm, galvanizado (incluye tornillos)</t>
  </si>
  <si>
    <t>MAT,329</t>
  </si>
  <si>
    <t>MAT,330</t>
  </si>
  <si>
    <t>MAT,331</t>
  </si>
  <si>
    <t xml:space="preserve">Puerta para división en Acero inoxidable </t>
  </si>
  <si>
    <t>MAT,332</t>
  </si>
  <si>
    <t>MAT,333</t>
  </si>
  <si>
    <t>MAT,334</t>
  </si>
  <si>
    <t>MAT,335</t>
  </si>
  <si>
    <t>MAT,336</t>
  </si>
  <si>
    <t>MAT,337</t>
  </si>
  <si>
    <t>MAT,338</t>
  </si>
  <si>
    <t>MAT,339</t>
  </si>
  <si>
    <t>MAT,340</t>
  </si>
  <si>
    <t>MAT,341</t>
  </si>
  <si>
    <t>MAT,342</t>
  </si>
  <si>
    <t>MAT,343</t>
  </si>
  <si>
    <t>MAT,344</t>
  </si>
  <si>
    <t>Sanitario tipo Acua plus blanco</t>
  </si>
  <si>
    <t>MAT,345</t>
  </si>
  <si>
    <t>MAT,346</t>
  </si>
  <si>
    <t>MAT,347</t>
  </si>
  <si>
    <t>MAT,348</t>
  </si>
  <si>
    <t>Señal (grupo1). Tablero en lámina galvanizada de 75 cm*75cm, calibre 16 reflectivo tipo III</t>
  </si>
  <si>
    <t>MAT,349</t>
  </si>
  <si>
    <t>Señal (grupo2). Tablero en lámina galvanizada de 1.2m*0.4m, calibre16, reflectivo tipo III</t>
  </si>
  <si>
    <t>MAT,350</t>
  </si>
  <si>
    <t>Señal vertical con cinta reflectiva, D= 0,90 m</t>
  </si>
  <si>
    <t>MAT,351</t>
  </si>
  <si>
    <t>MAT,352</t>
  </si>
  <si>
    <t>MAT,353</t>
  </si>
  <si>
    <t>MAT,354</t>
  </si>
  <si>
    <t>MAT,355</t>
  </si>
  <si>
    <t xml:space="preserve">Sikarod 6 -10 mm de diametro </t>
  </si>
  <si>
    <t>MAT,356</t>
  </si>
  <si>
    <t>Silicona transparente sellador de vidrios tubo x 280 ml</t>
  </si>
  <si>
    <t>MAT,357</t>
  </si>
  <si>
    <t>MAT,358</t>
  </si>
  <si>
    <t>MAT,359</t>
  </si>
  <si>
    <t>MAT,360</t>
  </si>
  <si>
    <t>Sistema Séptico Integrado Horiz 4000 Litros Subterráneo</t>
  </si>
  <si>
    <t>MAT,361</t>
  </si>
  <si>
    <t>MAT,362</t>
  </si>
  <si>
    <t>MAT,363</t>
  </si>
  <si>
    <t>MAT,364</t>
  </si>
  <si>
    <t>Soldadura liquida para PVC 1/4</t>
  </si>
  <si>
    <t>MAT,366</t>
  </si>
  <si>
    <t>MAT,368</t>
  </si>
  <si>
    <t>MAT,369</t>
  </si>
  <si>
    <t>MAT,371</t>
  </si>
  <si>
    <t>MAT,372</t>
  </si>
  <si>
    <t>MAT,373</t>
  </si>
  <si>
    <t>MAT,374</t>
  </si>
  <si>
    <t>MAT,375</t>
  </si>
  <si>
    <t>MAT,376</t>
  </si>
  <si>
    <t>Tablilla machihembrada para cielo raso pino ciprés</t>
  </si>
  <si>
    <t>MAT,377</t>
  </si>
  <si>
    <t>MAT,378</t>
  </si>
  <si>
    <t>MAT,379</t>
  </si>
  <si>
    <t>MAT,380</t>
  </si>
  <si>
    <t>MAT,381</t>
  </si>
  <si>
    <t>Tacha reflectiva unidireccional</t>
  </si>
  <si>
    <t>MAT,382</t>
  </si>
  <si>
    <t>Tachón en resina 0,4 x 0,15 x 0,08 m</t>
  </si>
  <si>
    <t>MAT,383</t>
  </si>
  <si>
    <t>MAT,384</t>
  </si>
  <si>
    <t>Tanque para agua plástico de 250 lt completo</t>
  </si>
  <si>
    <t>MAT,385</t>
  </si>
  <si>
    <t>Tanque para agua plástico de 500 lt completo</t>
  </si>
  <si>
    <t>MAT,386</t>
  </si>
  <si>
    <t>MAT,387</t>
  </si>
  <si>
    <t>MAT,388</t>
  </si>
  <si>
    <t>MAT,389</t>
  </si>
  <si>
    <t>MAT,390</t>
  </si>
  <si>
    <t>MAT,391</t>
  </si>
  <si>
    <t>Teja de barro S l = 0,40 m a = 0,17 m</t>
  </si>
  <si>
    <t>MAT,392</t>
  </si>
  <si>
    <t>Teja ondulada transparente policarbonato</t>
  </si>
  <si>
    <t>MAT,393</t>
  </si>
  <si>
    <t>Teja thermoacustic</t>
  </si>
  <si>
    <t>MAT,394</t>
  </si>
  <si>
    <t>MAT,395</t>
  </si>
  <si>
    <t>MAT,396</t>
  </si>
  <si>
    <t>MAT,397</t>
  </si>
  <si>
    <t>MAT,398</t>
  </si>
  <si>
    <t>MAT,399</t>
  </si>
  <si>
    <t>MAT,400</t>
  </si>
  <si>
    <t>MAT,401</t>
  </si>
  <si>
    <t>MAT,402</t>
  </si>
  <si>
    <t>MAT,403</t>
  </si>
  <si>
    <t>MAT,404</t>
  </si>
  <si>
    <t>MAT,405</t>
  </si>
  <si>
    <t xml:space="preserve">Tornillo autoperforante </t>
  </si>
  <si>
    <t>MAT,406</t>
  </si>
  <si>
    <t>Tornillo drywall 6 x 1"</t>
  </si>
  <si>
    <t>MAT,407</t>
  </si>
  <si>
    <t>MAT,408</t>
  </si>
  <si>
    <t>MAT,409</t>
  </si>
  <si>
    <t>MAT,410</t>
  </si>
  <si>
    <t xml:space="preserve">Triturado </t>
  </si>
  <si>
    <t>MAT,411</t>
  </si>
  <si>
    <t>Tubería CPVC de 1/2"  100 PSI</t>
  </si>
  <si>
    <t>MAT,412</t>
  </si>
  <si>
    <t>MAT,413</t>
  </si>
  <si>
    <t>MAT,414</t>
  </si>
  <si>
    <t>MAT,415</t>
  </si>
  <si>
    <t>MAT,416</t>
  </si>
  <si>
    <t>MAT,417</t>
  </si>
  <si>
    <t>MAT,418</t>
  </si>
  <si>
    <t>MAT,419</t>
  </si>
  <si>
    <t>MAT,420</t>
  </si>
  <si>
    <t>MAT,421</t>
  </si>
  <si>
    <t>MAT,422</t>
  </si>
  <si>
    <t>MAT,423</t>
  </si>
  <si>
    <t>MAT,424</t>
  </si>
  <si>
    <t>MAT,425</t>
  </si>
  <si>
    <t>MAT,426</t>
  </si>
  <si>
    <t>MAT,427</t>
  </si>
  <si>
    <t>Tubería de HG de 3"</t>
  </si>
  <si>
    <t>MAT,428</t>
  </si>
  <si>
    <t>MAT,429</t>
  </si>
  <si>
    <t>MAT,430</t>
  </si>
  <si>
    <t>MAT,431</t>
  </si>
  <si>
    <t>MAT,432</t>
  </si>
  <si>
    <t>MAT,433</t>
  </si>
  <si>
    <t>MAT,434</t>
  </si>
  <si>
    <t>MAT,435</t>
  </si>
  <si>
    <t>MAT,436</t>
  </si>
  <si>
    <t>Tubería PVC agua lluvia de 2"</t>
  </si>
  <si>
    <t>MAT,437</t>
  </si>
  <si>
    <t>Tubería PVC agua lluvia de 3"</t>
  </si>
  <si>
    <t>MAT,438</t>
  </si>
  <si>
    <t>Tubería PVC agua lluvia de 4"</t>
  </si>
  <si>
    <t>MAT,439</t>
  </si>
  <si>
    <t>MAT,440</t>
  </si>
  <si>
    <t>MAT,441</t>
  </si>
  <si>
    <t>MAT,442</t>
  </si>
  <si>
    <t>MAT,443</t>
  </si>
  <si>
    <t>MAT,444</t>
  </si>
  <si>
    <t>Tubería PVC de alcantarillado de pared estructural d =  10", exterior corrugado</t>
  </si>
  <si>
    <t>MAT,445</t>
  </si>
  <si>
    <t>Tubería PVC de alcantarillado de pared estructural d =  12", exterior corrugado</t>
  </si>
  <si>
    <t>MAT,446</t>
  </si>
  <si>
    <t>Tubería PVC de alcantarillado de pared estructural d =  16", exterior corrugado</t>
  </si>
  <si>
    <t>MAT,447</t>
  </si>
  <si>
    <t>Tubería PVC de alcantarillado de pared estructural d =  4", exterior corrugado</t>
  </si>
  <si>
    <t>MAT,448</t>
  </si>
  <si>
    <t>Tubería PVC de alcantarillado de pared estructural d =  6", exterior corrugado</t>
  </si>
  <si>
    <t>MAT,449</t>
  </si>
  <si>
    <t>Tubería PVC de alcantarillado de pared estructural d =  8", exterior corrugado</t>
  </si>
  <si>
    <t>MAT,450</t>
  </si>
  <si>
    <t>Tubería PVC de alcantarillado de pared estructural d = 27", exterior corrugado</t>
  </si>
  <si>
    <t>MAT,451</t>
  </si>
  <si>
    <t>Tubería PVC de alcantarillado de pared estructural d = 30", exterior corrugado</t>
  </si>
  <si>
    <t>MAT,452</t>
  </si>
  <si>
    <t>Tubería PVC de alcantarillado de pared estructural d = 36", exterior corrugado</t>
  </si>
  <si>
    <t>MAT,453</t>
  </si>
  <si>
    <t>Tubería PVC de alcantarillado de pared estructural d = 42", exterior corrugado</t>
  </si>
  <si>
    <t>MAT,454</t>
  </si>
  <si>
    <t>Tubería PVC de alcantarillado de pared estructural d = 48", exterior liso</t>
  </si>
  <si>
    <t>MAT,455</t>
  </si>
  <si>
    <t>Tubería PVC de alcantarillado de pared estructural d = 51", exterior liso</t>
  </si>
  <si>
    <t>MAT,456</t>
  </si>
  <si>
    <t>Tubería PVC de alcantarillado de pared estructural d = 54", exterior liso</t>
  </si>
  <si>
    <t>MAT,457</t>
  </si>
  <si>
    <t>Tubería PVC de alcantarillado de pared estructural d = 57", exterior liso</t>
  </si>
  <si>
    <t>MAT,458</t>
  </si>
  <si>
    <t>Tubería PVC de alcantarillado de pared estructural d = 60", exterior liso</t>
  </si>
  <si>
    <t>MAT,459</t>
  </si>
  <si>
    <t>MAT,460</t>
  </si>
  <si>
    <t>MAT,461</t>
  </si>
  <si>
    <t>MAT,462</t>
  </si>
  <si>
    <t>MAT,463</t>
  </si>
  <si>
    <t>MAT,464</t>
  </si>
  <si>
    <t>MAT,465</t>
  </si>
  <si>
    <t>MAT,466</t>
  </si>
  <si>
    <t>MAT,467</t>
  </si>
  <si>
    <t>MAT,468</t>
  </si>
  <si>
    <t>Tubería PVC sanitaria de 2"</t>
  </si>
  <si>
    <t>MAT,469</t>
  </si>
  <si>
    <t>Tubería PVC sanitaria de 3"</t>
  </si>
  <si>
    <t>MAT,470</t>
  </si>
  <si>
    <t>Tubería PVC sanitaria de 4"</t>
  </si>
  <si>
    <t>MAT,471</t>
  </si>
  <si>
    <t>Tubería PVC sanitaria de 6"</t>
  </si>
  <si>
    <t>MAT,472</t>
  </si>
  <si>
    <t>Tubo cerramiento Galvanizado 1 1/2pg x 1.5mm x 6m
Acesco</t>
  </si>
  <si>
    <t>MAT,473</t>
  </si>
  <si>
    <t>MAT,474</t>
  </si>
  <si>
    <t>MAT,475</t>
  </si>
  <si>
    <t>MAT,476</t>
  </si>
  <si>
    <t>MAT,477</t>
  </si>
  <si>
    <t>MAT,478</t>
  </si>
  <si>
    <t>MAT,479</t>
  </si>
  <si>
    <t>MAT,480</t>
  </si>
  <si>
    <t>MAT,482</t>
  </si>
  <si>
    <t xml:space="preserve">Valla en Tela vinílica con malla de poliester ( banner) </t>
  </si>
  <si>
    <t>MAT,483</t>
  </si>
  <si>
    <t>MAT,484</t>
  </si>
  <si>
    <t>MAT,485</t>
  </si>
  <si>
    <t>MAT,486</t>
  </si>
  <si>
    <t>MAT,487</t>
  </si>
  <si>
    <t xml:space="preserve">Varillón de sajo 3x3 </t>
  </si>
  <si>
    <t>MAT,488</t>
  </si>
  <si>
    <t>MAT,489</t>
  </si>
  <si>
    <t>MAT,490</t>
  </si>
  <si>
    <t>MAT,491</t>
  </si>
  <si>
    <t>MAT,492</t>
  </si>
  <si>
    <t>MAT,493</t>
  </si>
  <si>
    <t>MAT,494</t>
  </si>
  <si>
    <t>MAT,495</t>
  </si>
  <si>
    <t>MAT,496</t>
  </si>
  <si>
    <t>MAT,497</t>
  </si>
  <si>
    <t>Teja ondulada de fibrocemento No 6</t>
  </si>
  <si>
    <t>MAT,498</t>
  </si>
  <si>
    <t>MAT,499</t>
  </si>
  <si>
    <t>MAT,500</t>
  </si>
  <si>
    <t>Steeldeck, C 22 0,94 x 5,60 m e = 0,75 mm</t>
  </si>
  <si>
    <t>MAT,501</t>
  </si>
  <si>
    <t>Concreto premezclado de 27,6 Mpa o MR 4,1 Mpa para pavimento</t>
  </si>
  <si>
    <t>MAT,502</t>
  </si>
  <si>
    <t>Tableta egipcia de 0,09 x 0,09 m roja</t>
  </si>
  <si>
    <t>MAT,503</t>
  </si>
  <si>
    <t>Tubería PVC acueducto unión platino de 2 1/2" rde 21</t>
  </si>
  <si>
    <t>MAT,505</t>
  </si>
  <si>
    <t>Masilla elástica sellante tubo x 330 ml</t>
  </si>
  <si>
    <t>MAT,506</t>
  </si>
  <si>
    <t>Concreto premezclado de 20,7 Mpa</t>
  </si>
  <si>
    <t>MAT,507</t>
  </si>
  <si>
    <t>MAT,508</t>
  </si>
  <si>
    <t>MAT,509</t>
  </si>
  <si>
    <t>Borax</t>
  </si>
  <si>
    <t>MAT,510</t>
  </si>
  <si>
    <t>MAT,511</t>
  </si>
  <si>
    <t>MAT,512</t>
  </si>
  <si>
    <t>Asfalto para liga tipo CRR-1 o CRR 2</t>
  </si>
  <si>
    <t>lt</t>
  </si>
  <si>
    <t>MAT,513</t>
  </si>
  <si>
    <t>MAT,515</t>
  </si>
  <si>
    <t>MAT,516</t>
  </si>
  <si>
    <t>Ángulo de 2" x 1/8"</t>
  </si>
  <si>
    <t>MAT,517</t>
  </si>
  <si>
    <t>MAT,518</t>
  </si>
  <si>
    <t>MAT,519</t>
  </si>
  <si>
    <t>Tubería de HG de 2" Cal 14</t>
  </si>
  <si>
    <t>MAT,520</t>
  </si>
  <si>
    <t>MAT,521</t>
  </si>
  <si>
    <t>MAT,522</t>
  </si>
  <si>
    <t>Canal 60 en 2,4  calibre 26</t>
  </si>
  <si>
    <t>MAT,523</t>
  </si>
  <si>
    <t>Tablon grafilado vitrificado x 25  en hojilla</t>
  </si>
  <si>
    <t>MAT,524</t>
  </si>
  <si>
    <t>MAT,525</t>
  </si>
  <si>
    <t>MAT,526</t>
  </si>
  <si>
    <t>MAT,527</t>
  </si>
  <si>
    <t>MAT,528</t>
  </si>
  <si>
    <t>Bisagra armillar hierro 2"</t>
  </si>
  <si>
    <t>MAT,529</t>
  </si>
  <si>
    <t>Ventana 1.2x1.5mt Aluminio Int Negro Corrediza XO/O Vidrio 6mm
Alumina</t>
  </si>
  <si>
    <r>
      <t>m</t>
    </r>
    <r>
      <rPr>
        <b/>
        <vertAlign val="superscript"/>
        <sz val="10"/>
        <color indexed="8"/>
        <rFont val="Arial"/>
        <family val="2"/>
      </rPr>
      <t>2</t>
    </r>
  </si>
  <si>
    <t>MAT,530</t>
  </si>
  <si>
    <t xml:space="preserve">División metálica en acero inoxidable </t>
  </si>
  <si>
    <t>MAT,531</t>
  </si>
  <si>
    <t>MAT,532</t>
  </si>
  <si>
    <t>Lavadero en resina de poliester con tanque de 60 x 60 cm</t>
  </si>
  <si>
    <t>MAT,533</t>
  </si>
  <si>
    <t>MAT,534</t>
  </si>
  <si>
    <t>MAT,535</t>
  </si>
  <si>
    <t>Lamina de Mármol pára piso o mesón</t>
  </si>
  <si>
    <t>MAT,536</t>
  </si>
  <si>
    <t>MAT,537</t>
  </si>
  <si>
    <t>MAT,538</t>
  </si>
  <si>
    <t>MAT,539</t>
  </si>
  <si>
    <t>MAT,540</t>
  </si>
  <si>
    <t>Accesorios PVC sanitaria (% tubería)</t>
  </si>
  <si>
    <t>MAT,541</t>
  </si>
  <si>
    <t>Tubería PVC de alcantarillado de pared estructural d = 24", exterior corrugado</t>
  </si>
  <si>
    <t>MAT,542</t>
  </si>
  <si>
    <t>MAT,543</t>
  </si>
  <si>
    <t>MAT,544</t>
  </si>
  <si>
    <t>MAT,545</t>
  </si>
  <si>
    <t xml:space="preserve">Breaker 3X100A Qcx-3100N </t>
  </si>
  <si>
    <t>MAT,547</t>
  </si>
  <si>
    <t>MAT,548</t>
  </si>
  <si>
    <t>MAT,549</t>
  </si>
  <si>
    <t>Soldadura PVC Gerfor 250 cm3</t>
  </si>
  <si>
    <t>MAT,552</t>
  </si>
  <si>
    <t>Adoquín vehicular gris de concreto e = 8 cm</t>
  </si>
  <si>
    <t>MAT,553</t>
  </si>
  <si>
    <t>Caballete teja ondulada fibrocemento tipo español articulado 2 piezas</t>
  </si>
  <si>
    <t>MAT,554</t>
  </si>
  <si>
    <t>MAT,555</t>
  </si>
  <si>
    <t>Calados en concreto 12x20x40 (12 un/m2)</t>
  </si>
  <si>
    <t>MAT,556</t>
  </si>
  <si>
    <t>MAT,557</t>
  </si>
  <si>
    <t>Cubierta en acero inoxidable para mesón cocineta, incluye poceta y grifería completa l= 2,00m a = 0.60 m</t>
  </si>
  <si>
    <t>MAT,558</t>
  </si>
  <si>
    <t>Curva Conduit PVC 1/2"</t>
  </si>
  <si>
    <t>MAT,559</t>
  </si>
  <si>
    <t>Espejo de 4 mm biselado incluye accesorios de instalación</t>
  </si>
  <si>
    <t>MAT,560</t>
  </si>
  <si>
    <t>Medidor de 3/4" volumétrico tipo "B"</t>
  </si>
  <si>
    <t>MAT,561</t>
  </si>
  <si>
    <t>MAT,562</t>
  </si>
  <si>
    <t>Tablero de baloncesto acrilico,  incluye armazón metálico, aro y malla (movil)</t>
  </si>
  <si>
    <t>MAT,563</t>
  </si>
  <si>
    <t>Teja española de A. C.</t>
  </si>
  <si>
    <t>MAT,564</t>
  </si>
  <si>
    <t>Tubería PVC de alcantarillado de pared estructural d = 45", interior y exterior exterior liso</t>
  </si>
  <si>
    <t>MAT,565</t>
  </si>
  <si>
    <t>Bentonita</t>
  </si>
  <si>
    <t>MAT,566</t>
  </si>
  <si>
    <t>Anfo</t>
  </si>
  <si>
    <t>MAT,567</t>
  </si>
  <si>
    <t>MAT,568</t>
  </si>
  <si>
    <t>Calfos (Fertilizante uso agricola)</t>
  </si>
  <si>
    <t>kG</t>
  </si>
  <si>
    <t>MAT,569</t>
  </si>
  <si>
    <t>UN</t>
  </si>
  <si>
    <t>MAT,570</t>
  </si>
  <si>
    <t>División metálica en lámina doble C 20 h = 1,60 m, incluye anticorrosivo</t>
  </si>
  <si>
    <t>MAT,571</t>
  </si>
  <si>
    <t xml:space="preserve">Tubo conduit IMC 1" </t>
  </si>
  <si>
    <t>MAT,572</t>
  </si>
  <si>
    <t>Reja para sumidero 50x70cm y angulo de 2x2x1/4" inc. Anticorrosivo y pintura</t>
  </si>
  <si>
    <t>MAT,573</t>
  </si>
  <si>
    <t>1 EQUIPO SALVA ESCALERAS CON PLATAFORMA REF: OMEGA EXTERIOR PARA ESCALERA RECTA CON DESCANSO, CON CAPACIDAD DE CARGA DE 225 KG</t>
  </si>
  <si>
    <t>MAT,637</t>
  </si>
  <si>
    <t>MAT,638</t>
  </si>
  <si>
    <t xml:space="preserve"> Tubo conduit PVC 1/2"SCH 40 </t>
  </si>
  <si>
    <t>MAT,639</t>
  </si>
  <si>
    <t>Bisagra de cobre 3- 1/2"</t>
  </si>
  <si>
    <t>MAT,640</t>
  </si>
  <si>
    <t>MAT,641</t>
  </si>
  <si>
    <t>Almohadillas de neopreno dureza 60 (35cm*35cm*5cm con 2 láminas de 3mm)</t>
  </si>
  <si>
    <t>MAT,642</t>
  </si>
  <si>
    <t>Geotextil tejido 2.400 a = 3,85 m</t>
  </si>
  <si>
    <r>
      <t>M</t>
    </r>
    <r>
      <rPr>
        <b/>
        <vertAlign val="superscript"/>
        <sz val="10"/>
        <rFont val="Arial"/>
        <family val="2"/>
      </rPr>
      <t>2</t>
    </r>
  </si>
  <si>
    <t>MAT,643</t>
  </si>
  <si>
    <t>MAT,644</t>
  </si>
  <si>
    <t>Cheque de 3/4" en bronce fundido</t>
  </si>
  <si>
    <t>MAT,645</t>
  </si>
  <si>
    <t>Granito N°1,2,3 por 23 Kg</t>
  </si>
  <si>
    <t>MAT,647</t>
  </si>
  <si>
    <t>Cheque de 1/2" en bronce fundido</t>
  </si>
  <si>
    <t>MAT,648</t>
  </si>
  <si>
    <t>Cheque de 1" en bronce fundido</t>
  </si>
  <si>
    <t>MAT,649</t>
  </si>
  <si>
    <t>Cheque de 1 1/2" en bronce fundido</t>
  </si>
  <si>
    <t>MAT,650</t>
  </si>
  <si>
    <t>Juego de estructura multiple Movible, (micro - baloncesto),  elaborada en tuberia agua negra de primera calidad, de diametro interior de 2½ pulgadas la porteria, el resto de la estructura de 1½ pulgadas, tablero en acrilico de 10 mm. color cristal de medidas 1.20 x 1.80 mts. debidamente demarcado con aro, incluye mallas para aro y porteria. Movible: con ruedas y sobrepeso</t>
  </si>
  <si>
    <t>MAT,651</t>
  </si>
  <si>
    <t>Lavadero prefabricado en granirto pulido completo</t>
  </si>
  <si>
    <t>MAT,652</t>
  </si>
  <si>
    <t>Pegante papel colgadura</t>
  </si>
  <si>
    <t>MAT,653</t>
  </si>
  <si>
    <t>Sanitario One Piece Solare Blanco corona</t>
  </si>
  <si>
    <t>MAT,654</t>
  </si>
  <si>
    <t>Captafaro</t>
  </si>
  <si>
    <t>MAT.481</t>
  </si>
  <si>
    <t>MAT.546</t>
  </si>
  <si>
    <t>MAT439</t>
  </si>
  <si>
    <t>ITEMS GENERALES</t>
  </si>
  <si>
    <t>G-01  CONCRETOS Y MORTEROS</t>
  </si>
  <si>
    <t>Concreto de 10,3 Mpa (producción)</t>
  </si>
  <si>
    <t>Concreto de 13,8 Mpa (2000 psi) (producción)</t>
  </si>
  <si>
    <t>Concreto de 17,2 Mpa (2500 psi) (producción)</t>
  </si>
  <si>
    <t>Concreto de 20,7 Mpa (3000 psi) (producción)</t>
  </si>
  <si>
    <t>Concreto de 24,5 Mpa (3500 PSI) (producción)</t>
  </si>
  <si>
    <t>Concreto de 27,6 Mpa (4000) (producción)</t>
  </si>
  <si>
    <t>Concreto de 20,7 Mpa (3000 psi) psi impermeabilizado (producción)</t>
  </si>
  <si>
    <t>Concreto de 20,7 Mpa (3.000 psi) acelerado (producción)</t>
  </si>
  <si>
    <t>Concreto de 27,6 Mpa (4.000 psi) impermeabilizado (producción)</t>
  </si>
  <si>
    <t>Concreto de 27,6 Mpa (4.000 psi) acelerado (producción)</t>
  </si>
  <si>
    <t>Concreto ciclópeo (producción)</t>
  </si>
  <si>
    <t>Concreto fluido 13,8 Mpa (2000 PSI) tamaño máximo 1/2"</t>
  </si>
  <si>
    <t>Concreto fluido 17,2 Mpa (2500 psi) (producción)</t>
  </si>
  <si>
    <t>Mortero 1:2 (producción)</t>
  </si>
  <si>
    <t>Mortero 1:3 (producción)</t>
  </si>
  <si>
    <t>Mortero 1:4 (producción)</t>
  </si>
  <si>
    <t>Mortero 1:5 (producción)</t>
  </si>
  <si>
    <t>Mortero 1:3 impermeabilizado (producción)</t>
  </si>
  <si>
    <t>G-02  ACEROS</t>
  </si>
  <si>
    <t>Acero Fy = 37.000 psi d&lt;=1/4"</t>
  </si>
  <si>
    <t>Acero Fy = 60.000 psi d&gt;1/4"</t>
  </si>
  <si>
    <t>Malla electrosoldada M-188  Φ 6.00 mm c/.15m en ambos sentidos (incluye alambre negro, colocación y traslapo).</t>
  </si>
  <si>
    <t>G-03  TRANSPORTE</t>
  </si>
  <si>
    <t>Transporte material (corte, sub-base, base, afirmado, Petreos, arenas, etc)</t>
  </si>
  <si>
    <t>M3-Km</t>
  </si>
  <si>
    <t>Transporte maquinaría pesada</t>
  </si>
  <si>
    <t>Km</t>
  </si>
  <si>
    <t>Transporte materiales en mula (carga = 100 kg/km)</t>
  </si>
  <si>
    <t>Carga-Km</t>
  </si>
  <si>
    <t>Transporte materiales a hombro (carga = 30 kg/km)</t>
  </si>
  <si>
    <t>Carga.Km</t>
  </si>
  <si>
    <t>G-03-05</t>
  </si>
  <si>
    <t>Disposición en botadero</t>
  </si>
  <si>
    <t>1- CONSTRUCCION DE INFRAESTRUCTURA SOCIAL Y COMUNITARIA</t>
  </si>
  <si>
    <t>1-01- PRELIMINARES</t>
  </si>
  <si>
    <t>Valla de identificación de obra área menor a 4 m2, colocada en cerchas metálica, incluye mantenimiento durante la construcción</t>
  </si>
  <si>
    <t>Valla de identificación de obra área mayor a 4 m2, colocada en cerchas metálica, incluye mantenimiento durante la construcción</t>
  </si>
  <si>
    <t>Limpieza y nivelación</t>
  </si>
  <si>
    <t>Descapote y nivelación</t>
  </si>
  <si>
    <t>Descapote y limpieza</t>
  </si>
  <si>
    <t>Nivelación terreno con material del sitio</t>
  </si>
  <si>
    <t>Cargue mecánico de material</t>
  </si>
  <si>
    <t>Cargue de material manual</t>
  </si>
  <si>
    <t>Retiro de material sobrante cargue manual (distancia 1 a 15 Km)</t>
  </si>
  <si>
    <t>Retiro de material con cargue mecánico</t>
  </si>
  <si>
    <t>Retiro de material sobrante cargue mecánico</t>
  </si>
  <si>
    <t>Alquiler andamio tubular certificado, incluye manipulación y teleras</t>
  </si>
  <si>
    <t>Limpieza de superficies de moho</t>
  </si>
  <si>
    <t>Lavado de paredes</t>
  </si>
  <si>
    <t>Cerramiento con cinta de señalización, incluye señalizador tubular, dos cintas</t>
  </si>
  <si>
    <t>Cerramiento provisional con señalizador y tela de cerramiento</t>
  </si>
  <si>
    <t>Cerramiento provisional con guadua y tela de cerramiento h=2 m</t>
  </si>
  <si>
    <t>Cerramiento en esterilla h = 1,80 m</t>
  </si>
  <si>
    <t>Cerramiento en guadua y zinc</t>
  </si>
  <si>
    <t>Cerramiento en poste de madera 3 hilos de alambre de púas</t>
  </si>
  <si>
    <t>Cerramiento en tubería galvanizada h = 6 m, muro a la vista, malla eslabonada con agulos,  incluye excavación, machones en concreto de 20,7 Mpa (3.000 psi), columnetas reforzadas, zarpas en concreto ciclópeo, alfajía reforzada y pintura transparente protectora</t>
  </si>
  <si>
    <t>Cerramiento en tubería galvanizada, muro a la vista, malla eslabonada, incluye excavación, machones en concreto de 20,7 Mpa (3.000 psi), zarpas en concreto ciclópeo, alfajía reforzada y pintura transparente protectora</t>
  </si>
  <si>
    <t>Cerramiento en poste de concreto, malla eslabonada y muro en bloque, incluye excavación, machones de concreto de 20,7 Mpa (3.000 psi) y zarpas en concreto ciclópeo</t>
  </si>
  <si>
    <t>Cerramiento en poste de concreto y alambre de púas, incluye excavación y machones en concreto de 20,7 Mpa (3.000 psi), 5 hilos</t>
  </si>
  <si>
    <t>Cerramiento en poste de concreto y malla eslabonada, incluye excavación y machones en concreto de 20,7 Mpa (3000 psi)</t>
  </si>
  <si>
    <t>Formaleta placa (básico)</t>
  </si>
  <si>
    <t>Alzaprimada provisional en madera</t>
  </si>
  <si>
    <t>Mantenimiento de postes y cerramiento en alambre de puas</t>
  </si>
  <si>
    <t>1-01-32</t>
  </si>
  <si>
    <t>Aseo de obra</t>
  </si>
  <si>
    <t>GL</t>
  </si>
  <si>
    <t>1-02 DESMONTES Y DEMOLICIONES</t>
  </si>
  <si>
    <t>Corte de baldosa existente</t>
  </si>
  <si>
    <t>Corte con disco muro ambos lados</t>
  </si>
  <si>
    <t>Demolición muro en soga, incluye revoque y/o enchape</t>
  </si>
  <si>
    <t>Demolición enchape y/o revoque</t>
  </si>
  <si>
    <t>Demolición muro en pandereta, incluye revoque y/o enchape</t>
  </si>
  <si>
    <t>Demolición manual de concreto</t>
  </si>
  <si>
    <t>Demolición manual de concreto ciclópeo</t>
  </si>
  <si>
    <t>Demolición losa sobre terreno</t>
  </si>
  <si>
    <t xml:space="preserve">Demolición viga estructural en concreto </t>
  </si>
  <si>
    <t>Desmonte de adoquines</t>
  </si>
  <si>
    <t>Desmonte aparatos sanitarios, con recuperación de ellos</t>
  </si>
  <si>
    <t>Desmonte techo y estructura de madera</t>
  </si>
  <si>
    <t>Desmonte cielo falso</t>
  </si>
  <si>
    <t>Desmonte de cerramiento en poste de madera y alambre de púas</t>
  </si>
  <si>
    <t>Desmonte de cerramiento de malla y postería  de concreto, no incluye demolición de muro y/o alfajía</t>
  </si>
  <si>
    <t>Desmonte de ventana metálicas o de madera</t>
  </si>
  <si>
    <t>Desmonte de puerta metálicas o de madera, incluye desmonte marco</t>
  </si>
  <si>
    <t>Desmonte de división metálica</t>
  </si>
  <si>
    <t>Desmonte malla eslabonada</t>
  </si>
  <si>
    <t>Demolición calados en concreto o gres</t>
  </si>
  <si>
    <t>Demolición sardinel</t>
  </si>
  <si>
    <t>Desmonte canal en lámina o PVC</t>
  </si>
  <si>
    <t>Desmonte de tubería de alcantarillado hasta 12"</t>
  </si>
  <si>
    <t>Desmonte de tubería de alcantarillado de 14" a 24"</t>
  </si>
  <si>
    <t>Descapote y limpieza con máquina, incluye cargue manual</t>
  </si>
  <si>
    <t>Desmonte reja metálica</t>
  </si>
  <si>
    <t>Demolición placa aligerada</t>
  </si>
  <si>
    <t>Demolición anden</t>
  </si>
  <si>
    <t>Demolición baldosa</t>
  </si>
  <si>
    <t>Demolición escaleras sobre terreno</t>
  </si>
  <si>
    <t>Demolición de mesón</t>
  </si>
  <si>
    <t>Desmonte de flanche</t>
  </si>
  <si>
    <t>Desmonte de canaleta 43 o 90</t>
  </si>
  <si>
    <t>Desmonte techo de fibrocemento, incluye desmonte de estructura metálica</t>
  </si>
  <si>
    <t>1-02-35</t>
  </si>
  <si>
    <t>Corte de piso en Concreto con cortadora autopropulsada</t>
  </si>
  <si>
    <t>1-03  EXCAVACIONES Y LLENOS</t>
  </si>
  <si>
    <t>1-03-01</t>
  </si>
  <si>
    <t>Excavación en material común seco de 0 - 2 m manual</t>
  </si>
  <si>
    <t>1-03-02</t>
  </si>
  <si>
    <t>Excavación en material común seco de 2 - 4 m manual</t>
  </si>
  <si>
    <t>1-03-03</t>
  </si>
  <si>
    <t>Excavación en material común seco mayor a 4 m manual</t>
  </si>
  <si>
    <t>1-03-04</t>
  </si>
  <si>
    <t>Excavación en material común bajo agua de 0 - 2 m manual</t>
  </si>
  <si>
    <t>1-03-05</t>
  </si>
  <si>
    <t>Excavación en material común bajo agua de 2 - 4 m manual</t>
  </si>
  <si>
    <t>1-03-06</t>
  </si>
  <si>
    <t>Excavación en material común bajo agua mayor a 4 m manual</t>
  </si>
  <si>
    <t>1-03-07</t>
  </si>
  <si>
    <t>Excavación en conglomerado seco de 0 - 2 m manual</t>
  </si>
  <si>
    <t>1-03-08</t>
  </si>
  <si>
    <t>Excavación en conglomerado seco de 2 - 4 m manual</t>
  </si>
  <si>
    <t>1-03-09</t>
  </si>
  <si>
    <t>Excavación en conglomerado seco mayor a 4 m manual</t>
  </si>
  <si>
    <t>1-03-10</t>
  </si>
  <si>
    <t>Excavación en conglomerado bajo agua de 0 - 2 m manual</t>
  </si>
  <si>
    <t>1-03-11</t>
  </si>
  <si>
    <t>Excavación en conglomerado bajo agua de 2 - 4 m manual</t>
  </si>
  <si>
    <t>1-03-12</t>
  </si>
  <si>
    <t>Excavación en conglomerado bajo agua mayor a 4 m manual</t>
  </si>
  <si>
    <t>1-03-13</t>
  </si>
  <si>
    <t>Excavación en roca  manual (dinamita)</t>
  </si>
  <si>
    <t>1-03-14</t>
  </si>
  <si>
    <t>Excavación para conformación de taludes en material común manual</t>
  </si>
  <si>
    <t>1-03-15</t>
  </si>
  <si>
    <t>Excavación para conformación de taludes en conglomerado manual</t>
  </si>
  <si>
    <t>1-03-16</t>
  </si>
  <si>
    <t>Excavación para conformación de taludes en roca manual (Dinamita)</t>
  </si>
  <si>
    <t>1-03-17</t>
  </si>
  <si>
    <t>Excavación material común abierto manual</t>
  </si>
  <si>
    <t>1-03-18</t>
  </si>
  <si>
    <t>Excavación en conglomerado abierto manual</t>
  </si>
  <si>
    <t>1-03-19</t>
  </si>
  <si>
    <t>Excavación en material común mecánica</t>
  </si>
  <si>
    <t>1-03-20</t>
  </si>
  <si>
    <t>Excavación en roca mecánica (dinamita)</t>
  </si>
  <si>
    <t>1-03-21</t>
  </si>
  <si>
    <t>Restitución con afirmado y cemento 5 % del peso</t>
  </si>
  <si>
    <t>1-03-22</t>
  </si>
  <si>
    <t>Lleno compactado con material del sitio manual</t>
  </si>
  <si>
    <t>1-03-23</t>
  </si>
  <si>
    <t>Lleno compactado  manual con material transportado</t>
  </si>
  <si>
    <t>1-03-24</t>
  </si>
  <si>
    <t>Lleno compactado con material granular</t>
  </si>
  <si>
    <t>1-03-25</t>
  </si>
  <si>
    <t>Lleno compactado con afirmado incluye transporte</t>
  </si>
  <si>
    <t>1-03-26</t>
  </si>
  <si>
    <t>Afirmado compactado e = 0.10 m manual</t>
  </si>
  <si>
    <t>1-03-27</t>
  </si>
  <si>
    <t>Lleno material filtrante</t>
  </si>
  <si>
    <t>1-03-28</t>
  </si>
  <si>
    <t>Lleno con piedra, incluye transporte</t>
  </si>
  <si>
    <t>1-03-29</t>
  </si>
  <si>
    <t>Lleno con arena para tubería (Brecha de 0,60m de ancho e=0,1 m)</t>
  </si>
  <si>
    <t>1-04 ELEMENTOS DE CONCRETO</t>
  </si>
  <si>
    <t>1-04-01</t>
  </si>
  <si>
    <t>Solado en concreto de 10,3 Mpa</t>
  </si>
  <si>
    <t>1-04-02</t>
  </si>
  <si>
    <t>Caja de inspección para instalación eléctrica, de 0,30 x 0,30 x 0,50 m en concreto de 17,2 Mpa (2500 psi), tapa reforzada en concreto de 20,7 Mpa (3.000 psi), sin base</t>
  </si>
  <si>
    <t>1-04-03</t>
  </si>
  <si>
    <t>Caja de inspección de 0,50 x 0,50 x 0,50  m en concreto de 17,2 Mpa, tapa reforzada en concreto de 20,7 Mpa</t>
  </si>
  <si>
    <t>1-04-04</t>
  </si>
  <si>
    <t>Caja de inspección de 0,60 x 0,60 x 0,60 m en concreto de 17,2 Mpa, tapa reforzada en concreto de 20,7 Mpa</t>
  </si>
  <si>
    <t>1-04-05</t>
  </si>
  <si>
    <t>Caja de inspección de 0,60 x 0,60 x 0,60 m en ladrillo, concreto de 17,2 Mpa y tapa reforzada en concreto de 20,7 Mpa para instalaciones eléctricas</t>
  </si>
  <si>
    <t>1-04-06</t>
  </si>
  <si>
    <t>Caja de inspección de 0,80 x 0,80 x 0,80 m en concreto de 17,2 Mpa, tapa reforzada en concreto de 20,7 Mpa</t>
  </si>
  <si>
    <t>1-04-07</t>
  </si>
  <si>
    <t>Caja de inspección de 1,00 x 1,00 x 1,00 m en concreto de 17,2 Mpa, tapa reforzada en concreto de 20,7 Mpa</t>
  </si>
  <si>
    <t>1-04-08</t>
  </si>
  <si>
    <t>Zapatas en concreto de 20,7 Mpa, no incluye refuerzo</t>
  </si>
  <si>
    <t>1-04-09</t>
  </si>
  <si>
    <t>Zapatas en concreto de 24,5 Mpa (3500 psi), no incluye refuerzo</t>
  </si>
  <si>
    <t>1-04-10</t>
  </si>
  <si>
    <t>Viga de enlace de zapatas en concreto de 20,7 Mpa, no incluye refuerzo</t>
  </si>
  <si>
    <t>1-04-11</t>
  </si>
  <si>
    <t>Viga de enlace de zapatas en concreto de 24,5 Mpa, no incluye refuerzo</t>
  </si>
  <si>
    <t>1-04-12</t>
  </si>
  <si>
    <t>Viga apoyada concreto 20,7 Mpa (3000 psi)</t>
  </si>
  <si>
    <t>1-04-13</t>
  </si>
  <si>
    <t>Placa de contrapiso en concreto de 20,7 Mpa  e = 0,07 m</t>
  </si>
  <si>
    <t>1-04-14</t>
  </si>
  <si>
    <t>Placa de contrapiso en concreto de 20,7 Mpa e = 0,10 m</t>
  </si>
  <si>
    <t>1-04-15</t>
  </si>
  <si>
    <t>Placa de contrapiso en concreto de 17,2 Mpa  e = 0,07 m</t>
  </si>
  <si>
    <t>1-04-16</t>
  </si>
  <si>
    <t>Columna en concreto de 20,7 Mpa sección &lt; 1.600 cm2, no incluye refuerzo</t>
  </si>
  <si>
    <t>1-04-17</t>
  </si>
  <si>
    <t>Columna en concreto de 20,7 Mpa sección entre 1601 cm2 - 2500 cm2</t>
  </si>
  <si>
    <t>1-04-18</t>
  </si>
  <si>
    <t>Columna de amarre en concreto de 20,7 Mpa de 0,10 x 0,15 m, incluye refuerzo</t>
  </si>
  <si>
    <t>1-04-19</t>
  </si>
  <si>
    <t>Columna de amarre en concreto de 20,7 Mpa (3.000 psi) de 0,10 x 0,20 m, incluye refuerzo</t>
  </si>
  <si>
    <t>1-04-20</t>
  </si>
  <si>
    <t>Columna de amarre en concreto de 20,7 Mpa de 0,15 x 0,15 m, incluye refuerzo</t>
  </si>
  <si>
    <t>1-04-21</t>
  </si>
  <si>
    <t>Columna de amarre en concreto de 20,7 Mpa de 0,15 x 0,20 m, incluye refuerzo</t>
  </si>
  <si>
    <t>1-04-22</t>
  </si>
  <si>
    <t>Columna circular en concreto visto de 20,7 Mpa (3.000 psi) d =  0,45 m, no incluye acero</t>
  </si>
  <si>
    <t>1-04-23</t>
  </si>
  <si>
    <t>Columna circular en concreto visto de 20,7 Mpa (3.000 psi) d = 0,65 m, no incluye acero</t>
  </si>
  <si>
    <t>1-04-24</t>
  </si>
  <si>
    <t>Escalera en concreto de 20,7 Mpa sobre terreno e = 0,12 m</t>
  </si>
  <si>
    <t>1-04-25</t>
  </si>
  <si>
    <t>Escalera en concreto 20,7 Mpa aéreas e = 0,15 m</t>
  </si>
  <si>
    <t>1-04-26</t>
  </si>
  <si>
    <t>Placa maciza en concreto de 20,7 Mpa e = 0,10 m</t>
  </si>
  <si>
    <t>1-04-27</t>
  </si>
  <si>
    <t>Placa maciza en concreto de 20,7 Mpa e = 0,15 m</t>
  </si>
  <si>
    <t>1-04-28</t>
  </si>
  <si>
    <t>Placa maciza en concreto de 20,7 Mpa (3.000 psi) e = 0,20 m, no incluye refuerzo</t>
  </si>
  <si>
    <t>1-04-29</t>
  </si>
  <si>
    <t>Placa aligerada en concreto de 20,7 Mpa e = 0,30 m</t>
  </si>
  <si>
    <t>1-04-30</t>
  </si>
  <si>
    <t>Placa aligerada en concreto de 20,7 Mpa (3.000 psi) e = 0,35 m</t>
  </si>
  <si>
    <t>1-04-31</t>
  </si>
  <si>
    <t>Placa aligerada en concreto de 20,7 Mpa e = 0,40 m</t>
  </si>
  <si>
    <t>1-04-32</t>
  </si>
  <si>
    <t>Placa aligerada en concreto de 20,7 Mpa (3.000 psi) e = 0,45 m</t>
  </si>
  <si>
    <t>1-04-33</t>
  </si>
  <si>
    <t>Placa aligerada en concreto de 20,7 Mpa e = 0,50 m</t>
  </si>
  <si>
    <t>1-04-34</t>
  </si>
  <si>
    <t>Placa steeldeck en concreto de 20,7 Mpa (3.000 psi) de e = 0,10 m, incluye malla electrosoldada</t>
  </si>
  <si>
    <t>1-04-35</t>
  </si>
  <si>
    <t>Viga aérea en concreto de 20,7 Mpa, no incluye acero</t>
  </si>
  <si>
    <t>1-04-36</t>
  </si>
  <si>
    <t>Viga de amarre en concreto de 20,7 Mpa (3000 psi) de 0,10 x 0,20 m, incluye refuerzo</t>
  </si>
  <si>
    <t>1-04-37</t>
  </si>
  <si>
    <t>Viga de amarre en concreto de 20,7 Mpa de 0,15 x 0,20 m, incluye refuerzo</t>
  </si>
  <si>
    <t>1-04-38</t>
  </si>
  <si>
    <t>Viga cinta en concreto de 20,7 Mpa de 0,15 x 0,10 m, incluye refuerzo</t>
  </si>
  <si>
    <t>1-04-39</t>
  </si>
  <si>
    <t>Viga canal en concreto impermeabilizado de 20,7 Mpa sección &lt; 2.001 cm2</t>
  </si>
  <si>
    <t>1-04-40</t>
  </si>
  <si>
    <t>Dintel en concreto de 20,7 Mpa de 0,12 x 0,15 m, incluye refuerzo</t>
  </si>
  <si>
    <t>1-04-41</t>
  </si>
  <si>
    <t>Alfajía en concreto de 20,7 Mpa para remate de muro, incluye refuerzo</t>
  </si>
  <si>
    <t>1-04-42</t>
  </si>
  <si>
    <t>Alfajía en concreto de 20,7 Mpa para remate de ventana, incluye refuerzo</t>
  </si>
  <si>
    <t>1-04-43</t>
  </si>
  <si>
    <t>Anden en concreto de 20,7 Mpa (3.000 psi) e = 0,10 m</t>
  </si>
  <si>
    <t>1-04-44</t>
  </si>
  <si>
    <t>Protector de raíz en concreto de 17,2 Mpa (2.500 psi), e = 0,15 m, d = 1,20 m, h = 1,00 m, incluye refuerzo</t>
  </si>
  <si>
    <t>1-04-45</t>
  </si>
  <si>
    <t>Pedestal (plataforma) en concreto de 20,7 Mpa (3.000 psi) e = 0,10 m</t>
  </si>
  <si>
    <t>1-04-46</t>
  </si>
  <si>
    <t>Pedestal trapezoidal para soportar estructura metálica o de madera en concreto de 20,7 Mpa (3.000 psi) h = 0,30 m, base de 0,40 x 0,40 m, corona de 0,25 x 0,25 m, incluye refuerzo</t>
  </si>
  <si>
    <t>1-04-47</t>
  </si>
  <si>
    <t>Pedestal rectangular para soportar estructura metálica o de madera en concreto de 20,7 Mpa (3.000 psi)  h = 1,00 m, base de 0,40 x 0,40 m, incluye refuerzo</t>
  </si>
  <si>
    <t>1-04-48</t>
  </si>
  <si>
    <t>Gradería sobre terreno e = 0,10 m en concreto de 20,7 Mpa (3.000 psi), incluye malla electrosoldada h = 0,64 ch = 0,60 m</t>
  </si>
  <si>
    <t>1-04-49</t>
  </si>
  <si>
    <t>Muerto en concreto de 17,2 Mpa (2.500 psi) Profundidad = 2,15 m para torre metálica de 0,80 x 0,80 m, incluye excavación circular de d = 0,85 m</t>
  </si>
  <si>
    <t>1-04-50</t>
  </si>
  <si>
    <t>Muerto en concreto de 17,2 Mpa (2.500 psi) Profundidad = 1,25 m para torre metálica de 0,60 x 0,60 m, incluye excavación circular de 0,85 m</t>
  </si>
  <si>
    <t>1-04-51</t>
  </si>
  <si>
    <t>Tapa en concreto de 20,7 Mpa (3000 psi) para cañuela L = 1.00 a = 0.60 e = 0.06 m</t>
  </si>
  <si>
    <t>1-04-52</t>
  </si>
  <si>
    <t>Tapa en concreto reforzado de 20,7 Mpa (3.000 psi) para cañuela e = 0.05 m        a = 0.35 m, L = 0,8 m  orificios rectangulares de 0.04 x 0.25 m.</t>
  </si>
  <si>
    <t>1-04-53</t>
  </si>
  <si>
    <t>Realce de cajas de inspección de 0.80 x 0.80 x 0.80 m en concreto de 20,7 Mpa (3000 psi)</t>
  </si>
  <si>
    <t>1-04-54</t>
  </si>
  <si>
    <t>Muro de contención en concreto 20,7 Mpa (3000 psi), no incluye refuerzo</t>
  </si>
  <si>
    <t>1-05  MAMPOSTERIA</t>
  </si>
  <si>
    <t>Muro en ladrillo farol pandereta e = 0,10 m</t>
  </si>
  <si>
    <t>Muro en ladrillo farol pandereta e = 0,12 m</t>
  </si>
  <si>
    <t>Muro en ladrillo tolete en soga</t>
  </si>
  <si>
    <t>Muro en ladrillo tolete en pandereta</t>
  </si>
  <si>
    <t>Muro en ladrillo tolete pandereta, impermeabilizado las 2 caras</t>
  </si>
  <si>
    <t>Muro en ladrillo prensado visto en soga, dos caras</t>
  </si>
  <si>
    <t>Muro en bloque de cemento de 0,14x0,19x0,39</t>
  </si>
  <si>
    <t>Muro estructural en bloque de cemento, no incluye refuerzo</t>
  </si>
  <si>
    <t>Muro en panel de yeso 1/2" 2 caras incluye pintura</t>
  </si>
  <si>
    <t>Muro en placa de fibrocemento e=8 mm similar 1 cara incluye pintura</t>
  </si>
  <si>
    <t>Muro en placa de fibrocemento e=10 mm o similar 1 cara incluye pintura</t>
  </si>
  <si>
    <t>Muro en panel de yeso 1/2" 1 cara incluye pintura</t>
  </si>
  <si>
    <t>Muro en bloque piedra</t>
  </si>
  <si>
    <t>Calados prefabricados en concreto</t>
  </si>
  <si>
    <t>Resane con malla para fijación redes a muros</t>
  </si>
  <si>
    <t>Regata de muros</t>
  </si>
  <si>
    <t>Resane muro con malla</t>
  </si>
  <si>
    <t>Resane cielo raso con malla</t>
  </si>
  <si>
    <t>Resane muro cosido y malla</t>
  </si>
  <si>
    <t>Cinta mastic para muros en panel yeso</t>
  </si>
  <si>
    <t>Sobrecimiento h = 0,20 m revoque impermeabilizado 2 caras</t>
  </si>
  <si>
    <t>Revoque muro incluye dilataciones y filos</t>
  </si>
  <si>
    <t>Filos y dilataciones</t>
  </si>
  <si>
    <t>Revoque cielo raso, incluye dilataciones y filos</t>
  </si>
  <si>
    <t>Revoque muro impermeabilizado, incluye dilataciones y filos</t>
  </si>
  <si>
    <t>Revoque de bajantes, incluye malla</t>
  </si>
  <si>
    <t>1 - 06 PISOS Y ENCHAPES</t>
  </si>
  <si>
    <t>1-06-01</t>
  </si>
  <si>
    <t>Mortero de nivelación e = 0,05 m para pisos</t>
  </si>
  <si>
    <t>1-06-02</t>
  </si>
  <si>
    <t>Piso en tableta de 20 x 20 cm tipo Sahara</t>
  </si>
  <si>
    <t>1-06-03</t>
  </si>
  <si>
    <t>Piso en tableta tipo Tradicional no incluye mortero</t>
  </si>
  <si>
    <t>1-06-04</t>
  </si>
  <si>
    <t>Piso en tableta egipcia</t>
  </si>
  <si>
    <t>1-06-05</t>
  </si>
  <si>
    <t>Piso en tablón de 1ra. de 20 x 20 cm tipo Porcelagres</t>
  </si>
  <si>
    <t>1-06-06</t>
  </si>
  <si>
    <t>Piso en tablón rojo de 20 x 20 cm no incluye mortero</t>
  </si>
  <si>
    <t>1-06-07</t>
  </si>
  <si>
    <t>Piso en baldosa de cemento de 25 x 25 cm inc mortero</t>
  </si>
  <si>
    <t>1-06-08</t>
  </si>
  <si>
    <t>Piso en baldosa tipo Terrazzo No. 5 P5B, pulido no incluye mortero</t>
  </si>
  <si>
    <t>1-06-09</t>
  </si>
  <si>
    <t>Piso en Duropiso de 33 x 33 cm</t>
  </si>
  <si>
    <t>1-06-10</t>
  </si>
  <si>
    <t>Piso en cerámica tipo antique 30,5 x 30,5, color blanco o beige</t>
  </si>
  <si>
    <t>1-06-11</t>
  </si>
  <si>
    <t>Piso en Ceramica tipo Terrazzo No. 5 blanco Huila no incluye mortero</t>
  </si>
  <si>
    <t>1-06-12</t>
  </si>
  <si>
    <t>Piso en cerámica de 1ra. de 20 x 20 cm tipo Duratech no incluye mortero</t>
  </si>
  <si>
    <t>1-06-13</t>
  </si>
  <si>
    <t>Piso en cerámica de 1ra. de 32 x 32 cm tipo Terranova trafico 4 no incluye mortero</t>
  </si>
  <si>
    <t>1-06-14</t>
  </si>
  <si>
    <t>Piso en cerámica de 1ra. de 40 x 40 cm tipo Mangle, no incluye mortero</t>
  </si>
  <si>
    <t>1-06-15</t>
  </si>
  <si>
    <t>Piso en cerámica de 1ra. de 30 x 30 cm tipo Pisofuerte, no incluye mortero</t>
  </si>
  <si>
    <t>1-06-16</t>
  </si>
  <si>
    <t>Piso en gravilla lavada y tablón tipo Portal, incluye dilatación de vidrio</t>
  </si>
  <si>
    <t>1-06-17</t>
  </si>
  <si>
    <t>Piso en Baldosa en grano de mármol vibroprensado 30x30 cm, grano #1. Incluye, boquilla blanca, destronque (#36), 3 pulidas (#60,120,220) y brillo al plomo. Color blanco Huila fondo blanco, no incluye mortero</t>
  </si>
  <si>
    <t>1-06-18</t>
  </si>
  <si>
    <t>Piso en granito pulido, incluye dilatación de bronce no incluye mortero</t>
  </si>
  <si>
    <t>1-06-19</t>
  </si>
  <si>
    <t>Piso en gravilla lavada, incluye dilatación flexible no incluye mortero</t>
  </si>
  <si>
    <t>1-06-20</t>
  </si>
  <si>
    <t>Piso en gravilla lavada y tableta egipcia, incluye dilatación flexible</t>
  </si>
  <si>
    <t>1-06-21</t>
  </si>
  <si>
    <t>Piso en Mayólica</t>
  </si>
  <si>
    <t>1-06-22</t>
  </si>
  <si>
    <t>Piso en vinilo antideslizante</t>
  </si>
  <si>
    <t>1-06-23</t>
  </si>
  <si>
    <t>Piso en lámina de vinilo de 1,6 mm</t>
  </si>
  <si>
    <t>1-06-24</t>
  </si>
  <si>
    <t>Piso en tablilla machihembrada, incluye imprimante y barniz</t>
  </si>
  <si>
    <t>1-06-25</t>
  </si>
  <si>
    <t>Piso en loseta prefabricada A30</t>
  </si>
  <si>
    <t>1-06-26</t>
  </si>
  <si>
    <t>Enchape en cerámica de 1ra. de 20 x 20 cm tipo Ecocerámica no incluye mortero</t>
  </si>
  <si>
    <t>1-06-27</t>
  </si>
  <si>
    <t>Enchape en cerámica de 1ra. de 20,5 x 20,5 cm tipo Egeo</t>
  </si>
  <si>
    <t>1-06-28</t>
  </si>
  <si>
    <t>Enchape en cerámica de 1ra. de 20,5 x 20,5 cm tipo Macedonia Acento</t>
  </si>
  <si>
    <t>1-06-29</t>
  </si>
  <si>
    <t>Guarda escobas en cerámica tipo Ecocerámica h = 0.08 m</t>
  </si>
  <si>
    <t>1-06-30</t>
  </si>
  <si>
    <t>Guarda escoba en tablón rojo de 10 x 20 cm</t>
  </si>
  <si>
    <t>1-06-31</t>
  </si>
  <si>
    <t xml:space="preserve">Guarda escoba en baldosa tipo Terrazzo No. 5 P5B </t>
  </si>
  <si>
    <t>1-06-32</t>
  </si>
  <si>
    <t>Guarda escoba en mortero 1:3, incluye esmalte</t>
  </si>
  <si>
    <t>1-06-33</t>
  </si>
  <si>
    <t>Guarda escoba en granito pulido, incluye dilatación de cobre</t>
  </si>
  <si>
    <t>1-06-34</t>
  </si>
  <si>
    <t>Guarda escoba en gravilla lavada, incluye dilatación de vidrio, h = 0,10 m</t>
  </si>
  <si>
    <t>1-06-35</t>
  </si>
  <si>
    <t>Guardaescoba en lámina de vinilo h = 6,8 cm, C 1,6 mm</t>
  </si>
  <si>
    <t>1-06-36</t>
  </si>
  <si>
    <t>Granito pulido para paso de escalera h = 0,30 ch = 0,175 m</t>
  </si>
  <si>
    <t>1-06-37</t>
  </si>
  <si>
    <t>Gravilla lavada para paso de escalera h = 0,30 ch = 0,175 m</t>
  </si>
  <si>
    <t>1-06-38</t>
  </si>
  <si>
    <t>Gravilla lavada y tablón para paso de escalera h = 0,30 ch = 0,175 m</t>
  </si>
  <si>
    <t>1-06-39</t>
  </si>
  <si>
    <t>Zócalo en gravilla lavada, incluye dilataciones de vidrio</t>
  </si>
  <si>
    <t>1-06-40</t>
  </si>
  <si>
    <t>Adoquín vehicular de concreto</t>
  </si>
  <si>
    <t>1-06-41</t>
  </si>
  <si>
    <t>Adoquín peatonal de concreto</t>
  </si>
  <si>
    <t>1-06-42</t>
  </si>
  <si>
    <t>Adoquín peatonal de gres</t>
  </si>
  <si>
    <t>1-06-43</t>
  </si>
  <si>
    <t>Abuzardado de concreto</t>
  </si>
  <si>
    <t>1-06-44</t>
  </si>
  <si>
    <t>Pared en bloque de vidrio</t>
  </si>
  <si>
    <t>1-06-45</t>
  </si>
  <si>
    <t>Cenefa en ladrillo visto en soga 2 hiladas</t>
  </si>
  <si>
    <t>1-06-46</t>
  </si>
  <si>
    <t>Boca puerta en granito pulido, incluye dilataciones de bronce, a = 0,15 m</t>
  </si>
  <si>
    <t>1-06-47</t>
  </si>
  <si>
    <t>Pirlán de bronce en gravilla o grano</t>
  </si>
  <si>
    <t>1-06-48</t>
  </si>
  <si>
    <t>Pirlán de bronce en cerámica</t>
  </si>
  <si>
    <t>1 - 07 PINTURAS</t>
  </si>
  <si>
    <t>1-07-01</t>
  </si>
  <si>
    <t>1-07-02</t>
  </si>
  <si>
    <t>Estuco y pintura cielo raso 3 manos</t>
  </si>
  <si>
    <t>1-07-03</t>
  </si>
  <si>
    <t>Pintura exteriores (koraza o similar)</t>
  </si>
  <si>
    <t>1-07-04</t>
  </si>
  <si>
    <t>Pintura y resane vinilo</t>
  </si>
  <si>
    <t>1-07-05</t>
  </si>
  <si>
    <t>Pintura con esmalte</t>
  </si>
  <si>
    <t>1-07-06</t>
  </si>
  <si>
    <t>Pintura con barniz</t>
  </si>
  <si>
    <t>1-07-07</t>
  </si>
  <si>
    <t>Pintura y resane con vinilo cielo raso, incluye dilataciones y filos</t>
  </si>
  <si>
    <t>1-07-08</t>
  </si>
  <si>
    <t xml:space="preserve">Pintura con vinilo, incluye dilataciones y filos </t>
  </si>
  <si>
    <t>1-07-09</t>
  </si>
  <si>
    <t>Pintura cielo raso con vinilo</t>
  </si>
  <si>
    <t>1-07-10</t>
  </si>
  <si>
    <t>Pintura con esmalte estructura metálica</t>
  </si>
  <si>
    <t>1-07-11</t>
  </si>
  <si>
    <t>Pintura transparente protectora de fachadas para muro en bloques o ladrillo, incluye filos y dilataciones</t>
  </si>
  <si>
    <t>1-07-12</t>
  </si>
  <si>
    <t>1-07-13</t>
  </si>
  <si>
    <t>Graniplast</t>
  </si>
  <si>
    <t>1-07-14</t>
  </si>
  <si>
    <t>Pintura con esmalte guarda escobas, h = 0,10 m, incluye resane</t>
  </si>
  <si>
    <t>1-07-15</t>
  </si>
  <si>
    <t>Blanqueamiento con carburo (cal)</t>
  </si>
  <si>
    <t>1-07-16</t>
  </si>
  <si>
    <t>Carburo para teja ondulada (cal)</t>
  </si>
  <si>
    <t>1-07-17</t>
  </si>
  <si>
    <t>Carburo para canaleta (cal)</t>
  </si>
  <si>
    <t>1-07-18</t>
  </si>
  <si>
    <t>Pintura reflectiva de aluminio, incluye filos y dilataciones mínimo 2 manos</t>
  </si>
  <si>
    <t>1 - 08 CUBIERTAS</t>
  </si>
  <si>
    <t>1-08-01</t>
  </si>
  <si>
    <t>Recorrido de techos en teja de barro</t>
  </si>
  <si>
    <t>1-08-02</t>
  </si>
  <si>
    <t>Recorrido de techos de fibrocemento, incluye reacomodación de tejas, limpieza, reparación de amarras y/o ganchos.</t>
  </si>
  <si>
    <t>1-08-03</t>
  </si>
  <si>
    <t>Recorrido de canales, incluye reacomodación de la canal, reacomodación de soportes y limpieza</t>
  </si>
  <si>
    <t>1-08-04</t>
  </si>
  <si>
    <t>Techo en teja ondulada de fibrocemento</t>
  </si>
  <si>
    <t>1-08-05</t>
  </si>
  <si>
    <t>Techo en teja ondulada transparente de policarbonato</t>
  </si>
  <si>
    <t>1-08-06</t>
  </si>
  <si>
    <t>Techo en teja ondulada de fibrocemento tipo  española</t>
  </si>
  <si>
    <t>1-08-07</t>
  </si>
  <si>
    <t>Techo en teja de barro, incluye manto impermeabilizante, esterilla y mortero 1:3 impermeabilizado</t>
  </si>
  <si>
    <t>1-08-08</t>
  </si>
  <si>
    <t>Techo en teja de zinc, incluye entramado de madera</t>
  </si>
  <si>
    <t>1-08-09</t>
  </si>
  <si>
    <t>Techo en teja thermoacustic</t>
  </si>
  <si>
    <t>1-08-10</t>
  </si>
  <si>
    <t>Caballete fijo para teja ondulada de fibrocemento</t>
  </si>
  <si>
    <t>1-08-11</t>
  </si>
  <si>
    <t>Caballete articulado para teja ondulada de fibrocemento tipo española</t>
  </si>
  <si>
    <t>1-08-12</t>
  </si>
  <si>
    <t>Caballete fijo para teja thermoacustic</t>
  </si>
  <si>
    <t>1-08-13</t>
  </si>
  <si>
    <t>Claraboya de A. C. No. 6, incluye vidrio de 4 mm</t>
  </si>
  <si>
    <t>1-08-14</t>
  </si>
  <si>
    <t>Limatesa o limahoya de fibrocemento</t>
  </si>
  <si>
    <t>1-08-15</t>
  </si>
  <si>
    <t>Cielo falso en laminas de PVC</t>
  </si>
  <si>
    <t>1-08-16</t>
  </si>
  <si>
    <t>1-08-17</t>
  </si>
  <si>
    <t>1-08-18</t>
  </si>
  <si>
    <t>Cielo falso en panel de yeso, Incluye pintura</t>
  </si>
  <si>
    <t>1-08-19</t>
  </si>
  <si>
    <t>Cielo falso duracustic en aluminio blanco</t>
  </si>
  <si>
    <t>1-08-20</t>
  </si>
  <si>
    <t>Cielo falso duracustic en aluminio anoloc</t>
  </si>
  <si>
    <t>1-08-21</t>
  </si>
  <si>
    <t>Cielo falso duracustic en aluminio natural</t>
  </si>
  <si>
    <t>1-08-22</t>
  </si>
  <si>
    <t>Cielo falso en luxalón todo costo</t>
  </si>
  <si>
    <t>1-08-23</t>
  </si>
  <si>
    <t>Canal en lámina galvanizada C 22, long de desarrollo 0,7 m</t>
  </si>
  <si>
    <t>1-08-24</t>
  </si>
  <si>
    <t>1-08-25</t>
  </si>
  <si>
    <t>Reinstalación cielo falso en icopor, duracustic o similar, con junta, incluye estructura de aluminio, reposiciones y pintura</t>
  </si>
  <si>
    <t>1-08-26</t>
  </si>
  <si>
    <t>Suministro y colocación de frescasa</t>
  </si>
  <si>
    <t>1-08-27</t>
  </si>
  <si>
    <t>Suministro y colocación de perlin metálico para cubierta, incluye anticorrosivo y pintura</t>
  </si>
  <si>
    <t>1 - 09 CARPINTERIA METALICA</t>
  </si>
  <si>
    <t>1-09-01</t>
  </si>
  <si>
    <t>Puerta en tubería galvanizada de 1 1/2" para cerramiento, incluy excavación, columnas de 20,7 Mpa (3.000 psi), refuerzo, pasador h=2 m, a=0,9 m</t>
  </si>
  <si>
    <t>1-09-02</t>
  </si>
  <si>
    <t>Puerta en ángulo y malla eslabonada para cerramiento, incluye manija, pasador, anticorrosivo y pintura</t>
  </si>
  <si>
    <t>1-09-03</t>
  </si>
  <si>
    <t>Puerta en lámina C 20 0,60 x 2,05 m, incluye anticorrosivo, pintura, chapa, manija y tope</t>
  </si>
  <si>
    <t>1-09-04</t>
  </si>
  <si>
    <t>Puerta en lámina C 20 0,80 x 2,05 m, incluye anticorrosivo, pintura, chapa portón, manija y tope</t>
  </si>
  <si>
    <t>1-09-05</t>
  </si>
  <si>
    <t>Puerta en lámina C 20 0,90 x 2,05 m, incluye anticorrosivo, pintura, chapa portón, manija y tope</t>
  </si>
  <si>
    <t>1-09-06</t>
  </si>
  <si>
    <t>Puerta en lámina C 20 1,00 x 2,05 m, incluye anticorrosivo, pintura, chapa portón, manija y tope</t>
  </si>
  <si>
    <t>1-09-07</t>
  </si>
  <si>
    <t>Puerta en lámina C 20 1,20 x 2,05 m (2 naves), incluye anticorrosivo, pintura, chapa tipo portón, manija y tope</t>
  </si>
  <si>
    <t>1-09-08</t>
  </si>
  <si>
    <t>Ventana metálica en lámina C 20, incluye anticorrosivo, pintura y vidrio de 4 mm</t>
  </si>
  <si>
    <t>1-09-09</t>
  </si>
  <si>
    <t>Ventana metálica en lámina C 20 de seguridad, incluye anticorrosivo, pintura y vidrio de 4 mm</t>
  </si>
  <si>
    <t>1-09-10</t>
  </si>
  <si>
    <t>Ventana metálica en ángulo 1" x 1/8", incluye anticorrosivo, pintura y vidrio de 4 mm</t>
  </si>
  <si>
    <t>1-09-11</t>
  </si>
  <si>
    <t>Ventana en aluminio int negro corrediza, incluye vidrio de 6 mm</t>
  </si>
  <si>
    <t>1-09-12</t>
  </si>
  <si>
    <t>División metálica en lámina doble C 20 h = 1,60 m, incluye anticorrosivo, pintura, y anclajes</t>
  </si>
  <si>
    <t>1-09-13</t>
  </si>
  <si>
    <t>Reja metálica de seguridad de 1/2" en varilla cuadrada, incluye anticorrosivo y pintura</t>
  </si>
  <si>
    <t>1-09-14</t>
  </si>
  <si>
    <t>Reja metálica de seguridad en varilla redonda 1/2 " de alta, incluye anticorrosivo y pintura</t>
  </si>
  <si>
    <t>1-09-15</t>
  </si>
  <si>
    <t>Rejilla metálica para cañuela, incluye bisagras, anticorrosivo y pintura, a = 0,3 m</t>
  </si>
  <si>
    <t>1-09-16</t>
  </si>
  <si>
    <t>Cercha metálica triangular de 5 - 12 m, incluye templetes, anticorrosivo y pintura</t>
  </si>
  <si>
    <t>1-09-17</t>
  </si>
  <si>
    <t>Correa metálica de 1 - 4  m, incluye templetes, anticorrosivo y pintura</t>
  </si>
  <si>
    <t>1-09-18</t>
  </si>
  <si>
    <t>Correa metálica de 4 - 8  m, incluye templetes, anticorrosivo y pintura</t>
  </si>
  <si>
    <t>1-09-19</t>
  </si>
  <si>
    <t>1-09-20</t>
  </si>
  <si>
    <t>Reinstalación puerta en lámina, suministro de marco en lámina, incluye resane, anticorrosivo y pintura</t>
  </si>
  <si>
    <t>1-09-21</t>
  </si>
  <si>
    <t>Reinstalación puerta, suministro de marco en lámina 2 naves, incluye resane, anticorrosivo y pintura</t>
  </si>
  <si>
    <t>1-09-22</t>
  </si>
  <si>
    <t>Columpio metálico de 3 puestos, pintado e instalado</t>
  </si>
  <si>
    <t>1-09-23</t>
  </si>
  <si>
    <t>Columpio metálico de 2 puestos, pintado e instalado</t>
  </si>
  <si>
    <t>1-09-24</t>
  </si>
  <si>
    <t>Pasamanos con casita metálico, pintado e instalado</t>
  </si>
  <si>
    <t>1-09-25</t>
  </si>
  <si>
    <t>Balancín Doble metálico, pintado e instalado</t>
  </si>
  <si>
    <t>1-09-26</t>
  </si>
  <si>
    <t>Pasamanos sencillo metálico, pintado e instalado</t>
  </si>
  <si>
    <t>1-09-27</t>
  </si>
  <si>
    <t>División para baño en aluminio anoloc y acrílico, incluye instalación todo costo</t>
  </si>
  <si>
    <t>1-09-28</t>
  </si>
  <si>
    <t>Reinstalación ventana de aluminio</t>
  </si>
  <si>
    <t>1-09-29</t>
  </si>
  <si>
    <t>Reinstalación puerta en lámina y marco en lámina, incluye resane y pintura</t>
  </si>
  <si>
    <t>1-09-30</t>
  </si>
  <si>
    <t>Reinstalación puerta y marco en lámina 2 naves, incluye resane y pintura</t>
  </si>
  <si>
    <t>1-09-31</t>
  </si>
  <si>
    <t>Reinstalación ventana metálica en lámina, incluye pintura</t>
  </si>
  <si>
    <t>1-09-32</t>
  </si>
  <si>
    <t>Cerramiento en tubería galvanizada, malla eslabonada y zócalo en sardinel en concreto reforzado de 20,7 Mpa (3,000 psi)</t>
  </si>
  <si>
    <t>1 - 10 CARPINTERIA DE MADERA</t>
  </si>
  <si>
    <t>1-10-01</t>
  </si>
  <si>
    <t>Puerta de madera, marco en lámina C 20 de 0,9 x 2,05 m, incluye anticorrosivo, pintura, barniz, chapa de bola de madera, manija y tope</t>
  </si>
  <si>
    <t>1-10-02</t>
  </si>
  <si>
    <t>Reinstalación puerta en madera y marco en lámina, incluye resane, pintura y barniz</t>
  </si>
  <si>
    <t>1-10-03</t>
  </si>
  <si>
    <t>Guarda escobas en madera, incluye barniz</t>
  </si>
  <si>
    <t>1-10-04</t>
  </si>
  <si>
    <t>Reinstalación puerta en madera, suministro de marco en lámina, incluye resane, anticorrosivo, pintura y barniz</t>
  </si>
  <si>
    <t>1-10-05</t>
  </si>
  <si>
    <t>Juego infantil en pino básico</t>
  </si>
  <si>
    <t>1-10-06</t>
  </si>
  <si>
    <t>Juego infantil en pino completo</t>
  </si>
  <si>
    <t>1 - 11    INSTALACIONES HIDROSANITARIAS</t>
  </si>
  <si>
    <t>1-11-01</t>
  </si>
  <si>
    <t>Lavadero prefabricado en fibra de vidrio, incluye mampostería y conjunto desagüe flexible</t>
  </si>
  <si>
    <t>1-11-02</t>
  </si>
  <si>
    <t xml:space="preserve">Lavadero prefabricado en granito pulido. </t>
  </si>
  <si>
    <t>1-11-03</t>
  </si>
  <si>
    <t>Sanitario tipo Acua Plus blanco con grifería antivandálica</t>
  </si>
  <si>
    <t>1-11-04</t>
  </si>
  <si>
    <t>Sanitario infantil blanco con grifería</t>
  </si>
  <si>
    <t>1-11-05</t>
  </si>
  <si>
    <t>Sanitario One Piece Solare Blanco corona con fluxómetro</t>
  </si>
  <si>
    <t>1-11-06</t>
  </si>
  <si>
    <t>Sanitario tipo Acuacer de bajo consumo</t>
  </si>
  <si>
    <t>1-11-07</t>
  </si>
  <si>
    <t>Sanitario tipo Avanti de bajo consumo</t>
  </si>
  <si>
    <t>1-11-08</t>
  </si>
  <si>
    <t>Lavamanos tipo Avanti de pedestal con grifería</t>
  </si>
  <si>
    <t>1-11-09</t>
  </si>
  <si>
    <t>Lavamanos tipo Milán de colgar con grifería</t>
  </si>
  <si>
    <t>1-11-10</t>
  </si>
  <si>
    <t>1-11-11</t>
  </si>
  <si>
    <t>Lavamanos tipo Marsella de sobreponer con grifería</t>
  </si>
  <si>
    <t>1-11-12</t>
  </si>
  <si>
    <t>Lavamanos tipo Acuacer de colgar con grifería</t>
  </si>
  <si>
    <t>1-11-13</t>
  </si>
  <si>
    <t>Lavamanos de pared tipo push</t>
  </si>
  <si>
    <t>1-11-14</t>
  </si>
  <si>
    <t>Lavamanos corrido en concreto de 20,7 Mpa (3000 psi), incluye refuerzo, mampostería y enchape, longitud de desarrollo = 0,65 m</t>
  </si>
  <si>
    <t>1-11-15</t>
  </si>
  <si>
    <t>Lavamanos tipo Avanti de colgar con grifería</t>
  </si>
  <si>
    <t>1-11-16</t>
  </si>
  <si>
    <t>Orinal blanco tipo Residencial con grifería</t>
  </si>
  <si>
    <t>1-11-17</t>
  </si>
  <si>
    <t>Orinal tipo Institucional, línea antivandálica</t>
  </si>
  <si>
    <t>1-11-18</t>
  </si>
  <si>
    <t xml:space="preserve">Orinal tipo Institucional con fluxómetro  </t>
  </si>
  <si>
    <t>1-11-19</t>
  </si>
  <si>
    <t>Orinal corrido en concreto de 20,7 Mpa (3.000 psi), incluye mampostería y enchape, longitud de desarrollo 0,65 m</t>
  </si>
  <si>
    <t>1-11-20</t>
  </si>
  <si>
    <t>Mesón en concreto de 20,7 Mpa (3.000 psi), incluye mampostería, enchape en mármol y cerámica para muros</t>
  </si>
  <si>
    <t>1-11-21</t>
  </si>
  <si>
    <t>Mesón en concreto de 20,7 Mpa (3.000 psi) incluye granito pulido, mampostería, refuerzo y enchape</t>
  </si>
  <si>
    <t>1-11-22</t>
  </si>
  <si>
    <t>Poceta corrida de aseo en concreto de 20,7 Mpa (3.000 psi) incluye granito pulido, longitud de desarrollo = 1 m</t>
  </si>
  <si>
    <t>1-11-23</t>
  </si>
  <si>
    <t>Poceta de acero inoxidable de 0,60 x 0,40 m, incluye grifería, sifón de 2" y canastilla</t>
  </si>
  <si>
    <t>1-11-24</t>
  </si>
  <si>
    <t>Poceta de aluminio, incluye grifería, sifón y canastilla</t>
  </si>
  <si>
    <t>1-11-25</t>
  </si>
  <si>
    <t>Charquero en concreto de 20,7 Ma (3000 psi) 0,1 m * 0,04 m, incluye enchape y refuerzo</t>
  </si>
  <si>
    <t>1-11-26</t>
  </si>
  <si>
    <t>Cubierta en acero inoxidable para mesón cocineta, incluye poceta y grifería completa a = 0.60 m, 3 puestos gas y 1 eléctrico</t>
  </si>
  <si>
    <t>1-11-27</t>
  </si>
  <si>
    <t>Mueble inferior en fórmica para mesón cocineta h = 0,90 m</t>
  </si>
  <si>
    <t>1-11-28</t>
  </si>
  <si>
    <t>Ducha cromada de 1/2" con mezclador</t>
  </si>
  <si>
    <t>1-11-29</t>
  </si>
  <si>
    <t>Ducha antivandálica regadera tubular corta</t>
  </si>
  <si>
    <t>1-11-30</t>
  </si>
  <si>
    <t>Ducha niquelada de 1/2" sencilla</t>
  </si>
  <si>
    <t>1-11-31</t>
  </si>
  <si>
    <t>Rejilla de bronce de 3" x 2" con sosco</t>
  </si>
  <si>
    <t>1-11-32</t>
  </si>
  <si>
    <t>Incrustaciones tipo Avanti (viene por 6 unidades)</t>
  </si>
  <si>
    <t>1-11-33</t>
  </si>
  <si>
    <t>Incrustaciones tipo Allegro (viene por  5 unidades)</t>
  </si>
  <si>
    <t>1-11-34</t>
  </si>
  <si>
    <t>Incrustaciones tipo Tempo (viene por 6 unidades)</t>
  </si>
  <si>
    <t>1-11-35</t>
  </si>
  <si>
    <t>1-11-36</t>
  </si>
  <si>
    <t>1-11-37</t>
  </si>
  <si>
    <t>1-11-38</t>
  </si>
  <si>
    <t>Grifería de empotrar corta línea antivandálica, incluye push</t>
  </si>
  <si>
    <t>1-11-39</t>
  </si>
  <si>
    <t>Fluxómetro de palanca para orinal</t>
  </si>
  <si>
    <t>1-11-40</t>
  </si>
  <si>
    <t>Tanque para agua, plástico de 250 lt, completo (flotador)</t>
  </si>
  <si>
    <t>1-11-41</t>
  </si>
  <si>
    <t>Tanque para agua, plástico de 500 lt, completo (flotador)</t>
  </si>
  <si>
    <t>1-11-42</t>
  </si>
  <si>
    <t>Tanque para agua, plástico de 1,000 lt, completo (flotador)</t>
  </si>
  <si>
    <t>1-11-43</t>
  </si>
  <si>
    <t>1 - 12    PUNTOS HIDRAULICOS</t>
  </si>
  <si>
    <t>1-12-01</t>
  </si>
  <si>
    <t>Acometida Domiciliaria de 1/2" tubería PF + UAD, L = 2 m</t>
  </si>
  <si>
    <t>1-12-02</t>
  </si>
  <si>
    <t>Acometida hidráulica en tubería PVC de 1/2"</t>
  </si>
  <si>
    <t>1-12-03</t>
  </si>
  <si>
    <t>Acometida hidráulica en tubería PVC de 3/4"</t>
  </si>
  <si>
    <t>1-12-04</t>
  </si>
  <si>
    <t>Acometida hidráulica en tubería PVC de 1"</t>
  </si>
  <si>
    <t>1-12-05</t>
  </si>
  <si>
    <t>Punto hidráulico PVC de 1/2"  L prom = 3 m</t>
  </si>
  <si>
    <t>Pto</t>
  </si>
  <si>
    <t>1-12-06</t>
  </si>
  <si>
    <t>Punto hidráulico CPVC 1/2" 100 PSI  L prom = 3 m</t>
  </si>
  <si>
    <t>1-12-07</t>
  </si>
  <si>
    <t>Punto hidráulico PVC de 3/4" L prom = 3 m</t>
  </si>
  <si>
    <t>1-12-08</t>
  </si>
  <si>
    <t>Punto hidráulico PVC de 1"  L prom = 3 m</t>
  </si>
  <si>
    <t>1-12-09</t>
  </si>
  <si>
    <t>Punto hidráulico PVC de 1 1/4"  L prom = 3 m</t>
  </si>
  <si>
    <t>1-12-10</t>
  </si>
  <si>
    <t xml:space="preserve">Punto hidráulico PVC de 1 1/2" L prom = 3 m </t>
  </si>
  <si>
    <t>1-12-11</t>
  </si>
  <si>
    <t>Punto hidráulico PVC de 2" L prom = 3 m</t>
  </si>
  <si>
    <t>1-12-12</t>
  </si>
  <si>
    <t>Punto hidráulico PVC de 3" L prom = 3 m</t>
  </si>
  <si>
    <t>1-12-13</t>
  </si>
  <si>
    <t>Tubería PVC presión de 2" rde 21</t>
  </si>
  <si>
    <t>1-12-14</t>
  </si>
  <si>
    <t>1-12-15</t>
  </si>
  <si>
    <t>1-12-16</t>
  </si>
  <si>
    <t>Tubería PVC presión de 1" rde 21</t>
  </si>
  <si>
    <t>1-12-17</t>
  </si>
  <si>
    <t>1-12-18</t>
  </si>
  <si>
    <t>Tubería PVC presión de 1/2" rde 9</t>
  </si>
  <si>
    <t>1-12-19</t>
  </si>
  <si>
    <t>Tubería CPVC presión de 1/2" 100 PSI</t>
  </si>
  <si>
    <t>1-12-20</t>
  </si>
  <si>
    <t>Tubería PF + UAD de 1/2"</t>
  </si>
  <si>
    <t>1-12-21</t>
  </si>
  <si>
    <t>Tubería PVC unión platino de 8"</t>
  </si>
  <si>
    <t>1-12-22</t>
  </si>
  <si>
    <t>Tubería PVC unión platino de 6"</t>
  </si>
  <si>
    <t>1-12-23</t>
  </si>
  <si>
    <t>Tubería PVC unión platino de 4"</t>
  </si>
  <si>
    <t>1-12-24</t>
  </si>
  <si>
    <t>Tubería PVC unión platino de 3"</t>
  </si>
  <si>
    <t>1-12-25</t>
  </si>
  <si>
    <t>Tubería PVC unión platino de 2 1/2"</t>
  </si>
  <si>
    <t>1-12-26</t>
  </si>
  <si>
    <t>Tubería PVC unión platino de 2"</t>
  </si>
  <si>
    <t>1-12-27</t>
  </si>
  <si>
    <t>1-12-28</t>
  </si>
  <si>
    <t>1-12-29</t>
  </si>
  <si>
    <t>1-12-30</t>
  </si>
  <si>
    <t>1-12-31</t>
  </si>
  <si>
    <t>1-12-32</t>
  </si>
  <si>
    <t>1-12-33</t>
  </si>
  <si>
    <t>Collar de derivación de 4" x 1/2"</t>
  </si>
  <si>
    <t>1-12-34</t>
  </si>
  <si>
    <t>Collar de derivación de 3" x 1/2"</t>
  </si>
  <si>
    <t>1-12-35</t>
  </si>
  <si>
    <t>Collar de derivación de 2 1/2" x 1/2"</t>
  </si>
  <si>
    <t>1-12-36</t>
  </si>
  <si>
    <t>Collar de derivación de 2" x 1/2"</t>
  </si>
  <si>
    <t>1-12-37</t>
  </si>
  <si>
    <t>Cheque de 1 1/2" 200 psi en bronce</t>
  </si>
  <si>
    <t>1-12-38</t>
  </si>
  <si>
    <t>Cheque de 1" en bronce</t>
  </si>
  <si>
    <t>1-12-39</t>
  </si>
  <si>
    <t>Cheque de 1/2" en bronce</t>
  </si>
  <si>
    <t>1-12-40</t>
  </si>
  <si>
    <t>1-12-41</t>
  </si>
  <si>
    <t>1-12-42</t>
  </si>
  <si>
    <t>Llave de paso de 2" tipo Red White</t>
  </si>
  <si>
    <t>1-12-43</t>
  </si>
  <si>
    <t>Llave de paso de 1 1/2" tipo Red White</t>
  </si>
  <si>
    <t>1-12-44</t>
  </si>
  <si>
    <t>Llave de paso de 1" tipo Red White</t>
  </si>
  <si>
    <t>1-12-45</t>
  </si>
  <si>
    <t>Llave de paso de 3/4" tipo Red White</t>
  </si>
  <si>
    <t>1-12-46</t>
  </si>
  <si>
    <t>Llave de paso de 1/2" tipo Red White</t>
  </si>
  <si>
    <t>1-12-47</t>
  </si>
  <si>
    <t>1-12-48</t>
  </si>
  <si>
    <t>Llave terminal de cobre roscada de 1/2"</t>
  </si>
  <si>
    <t>1-12-49</t>
  </si>
  <si>
    <t>1-12-50</t>
  </si>
  <si>
    <t>1-12-51</t>
  </si>
  <si>
    <t>Medidor de 1" volumétrico tipo "B"</t>
  </si>
  <si>
    <t>1-12-52</t>
  </si>
  <si>
    <t>1-12-53</t>
  </si>
  <si>
    <t>1-12-54</t>
  </si>
  <si>
    <t>Hidrante tipo Milán de 3" extremo brida, incluye válvula sello de bronce y kit de nivelación</t>
  </si>
  <si>
    <t>1-12-55</t>
  </si>
  <si>
    <t>Hidrante tipo Milán de 3" extremo liso, incluye válvula sello elástico y kit de  nivelación</t>
  </si>
  <si>
    <t>1-12-56</t>
  </si>
  <si>
    <t>Gabinete contra incendios completo tipo 3, incluye válvula</t>
  </si>
  <si>
    <t>1-12-57</t>
  </si>
  <si>
    <t>1 - 13    PUNTOS SANITARIOS</t>
  </si>
  <si>
    <t>1-13-01</t>
  </si>
  <si>
    <t>1-13-02</t>
  </si>
  <si>
    <t>1-13-03</t>
  </si>
  <si>
    <t>1-13-04</t>
  </si>
  <si>
    <t>Bajante PVC agua lluvia de 3"</t>
  </si>
  <si>
    <t>1-13-05</t>
  </si>
  <si>
    <t>Bajante PVC agua lluvia de 4"</t>
  </si>
  <si>
    <t>1-13-06</t>
  </si>
  <si>
    <t>Bajante PVC agua lluvia cuadrado</t>
  </si>
  <si>
    <t>1-13-07</t>
  </si>
  <si>
    <t>1-13-08</t>
  </si>
  <si>
    <t>Tubería PVC de ventilación de 2", incluye accesorios</t>
  </si>
  <si>
    <t>1-13-09</t>
  </si>
  <si>
    <t>Tubería PVC de ventilación de 3", incluye accesorios</t>
  </si>
  <si>
    <t>1-13-10</t>
  </si>
  <si>
    <t>Tubería PVC sanitaria de 2", incluye accesorios</t>
  </si>
  <si>
    <t>1-13-11</t>
  </si>
  <si>
    <t>Tubería PVC sanitaria de 3", incluye accesorios</t>
  </si>
  <si>
    <t>1-13-12</t>
  </si>
  <si>
    <t>Tubería PVC sanitaria de 4", incluye accesorios</t>
  </si>
  <si>
    <t>1-13-13</t>
  </si>
  <si>
    <t>Tubería PVC sanitaria de 6", incluye accesorios</t>
  </si>
  <si>
    <t>1-13-14</t>
  </si>
  <si>
    <t>Punto sanitario PVC de 2"  L prom = 3 m</t>
  </si>
  <si>
    <t>1-13-15</t>
  </si>
  <si>
    <t>Punto sanitario PVC de 3"  L prom = 3 m</t>
  </si>
  <si>
    <t>1-13-16</t>
  </si>
  <si>
    <t>Punto sanitario PVC de 4" (3 m)</t>
  </si>
  <si>
    <t>1-13-17</t>
  </si>
  <si>
    <t>Tubería PVC perforada de 2 1/2" ( 65 mm)</t>
  </si>
  <si>
    <t>1-13-18</t>
  </si>
  <si>
    <t>Tubería PVC perforada de 4" (100 mm)</t>
  </si>
  <si>
    <t>1-13-19</t>
  </si>
  <si>
    <t>Tubería PVC perforada de 6" (160 mm)</t>
  </si>
  <si>
    <t>1-13-20</t>
  </si>
  <si>
    <t>Tubería PVC perforada de 8" (200 mm)</t>
  </si>
  <si>
    <t>1-13-21</t>
  </si>
  <si>
    <t>Tubería PVC de alcantarillado de pared estructural d = 45", exterior liso.</t>
  </si>
  <si>
    <t>1-13-22</t>
  </si>
  <si>
    <t>1-13-23</t>
  </si>
  <si>
    <t>1-13-24</t>
  </si>
  <si>
    <t>1-13-25</t>
  </si>
  <si>
    <t>1-13-26</t>
  </si>
  <si>
    <t>1-13-27</t>
  </si>
  <si>
    <t>Tubería en concreto vibrada unión caucho de 10" C 2</t>
  </si>
  <si>
    <t>1-13-28</t>
  </si>
  <si>
    <t>Tubería en concreto vibrada unión caucho de 12" C 2</t>
  </si>
  <si>
    <t>1-13-29</t>
  </si>
  <si>
    <t>Tubería en concreto vibrada unión caucho de 15" C 2</t>
  </si>
  <si>
    <t>1-13-30</t>
  </si>
  <si>
    <t>Tubería en concreto vibrada unión caucho de 16" C 2</t>
  </si>
  <si>
    <t>1-13-31</t>
  </si>
  <si>
    <t>Tubería en concreto vibrada unión caucho de 18" C 2</t>
  </si>
  <si>
    <t>1-13-32</t>
  </si>
  <si>
    <t>Tubería en concreto vibrada unión caucho de 21" C 2</t>
  </si>
  <si>
    <t>1-13-33</t>
  </si>
  <si>
    <t>Tubería en concreto vibrada unión caucho de 24" C 2</t>
  </si>
  <si>
    <t>1-13-34</t>
  </si>
  <si>
    <t>Tubería en concreto vibrada reforzada unión caucho de 24" C 2</t>
  </si>
  <si>
    <t>1-13-35</t>
  </si>
  <si>
    <t>Tubería en concreto vibrada reforzada unión caucho de 30" C 2</t>
  </si>
  <si>
    <t>1-13-36</t>
  </si>
  <si>
    <t>Tubería en concreto vibrada reforzada unión caucho de 36" C 2</t>
  </si>
  <si>
    <t>1-13-37</t>
  </si>
  <si>
    <t>Tubería en concreto vibrada reforzada unión caucho de 40" C 2</t>
  </si>
  <si>
    <t>1-13-38</t>
  </si>
  <si>
    <t>Tubería en concreto vibrada reforzada unión caucho de 48" C 2</t>
  </si>
  <si>
    <t>1-13-39</t>
  </si>
  <si>
    <t>Tubería en concreto vibrada reforzada unión caucho de 52" C 2</t>
  </si>
  <si>
    <t>1-13-40</t>
  </si>
  <si>
    <t>Tubería en concreto vibrada reforzada unión caucho de 60" C 2</t>
  </si>
  <si>
    <t>1-13-41</t>
  </si>
  <si>
    <t>1-13-42</t>
  </si>
  <si>
    <t>1-13-43</t>
  </si>
  <si>
    <t>1-13-44</t>
  </si>
  <si>
    <t>1-13-45</t>
  </si>
  <si>
    <t>1-13-46</t>
  </si>
  <si>
    <t>1-13-47</t>
  </si>
  <si>
    <t>Tubería PVC de alcantarillado de pared estructural d = 24", exterior corrugado.</t>
  </si>
  <si>
    <t>1-13-48</t>
  </si>
  <si>
    <t>Tubería PVC de alcantarillado de pared estructural d = 27", exterior corrugado.</t>
  </si>
  <si>
    <t>1-13-49</t>
  </si>
  <si>
    <t>Tubería PVC de alcantarillado de pared estructural d = 30", exterior corrugado.</t>
  </si>
  <si>
    <t>1-13-50</t>
  </si>
  <si>
    <t>Tubería PVC de alcantarillado de pared estructural d = 36", exterior corrugado.</t>
  </si>
  <si>
    <t>1-13-51</t>
  </si>
  <si>
    <t>Tubería PVC de alcantarillado de pared estructural d = 42", exterior corrugado.</t>
  </si>
  <si>
    <t>1-13-52</t>
  </si>
  <si>
    <t>Silla Yee Pvc de pared estructural 400X160</t>
  </si>
  <si>
    <t>1-13-53</t>
  </si>
  <si>
    <t>Silla Yee Pvc de pared estructural 450X160</t>
  </si>
  <si>
    <t>1-13-54</t>
  </si>
  <si>
    <t>Silla Yee Pvc de pared estructural 500X160</t>
  </si>
  <si>
    <t>1-13-55</t>
  </si>
  <si>
    <t>Geodrén circular de 4" L = 1,00 m</t>
  </si>
  <si>
    <t>1-13-56</t>
  </si>
  <si>
    <t>Geodrén circular de 2 1/2" L = 1,00 m</t>
  </si>
  <si>
    <t>1-13-57</t>
  </si>
  <si>
    <t>Geodrén circular de 6" L = 1,00 m</t>
  </si>
  <si>
    <t>1-13-58</t>
  </si>
  <si>
    <t>Geodrén circular de 8" L = 1,00 m</t>
  </si>
  <si>
    <t>1-13-59</t>
  </si>
  <si>
    <t>Geodrén planar L = 1,00 m</t>
  </si>
  <si>
    <t>1-13-60</t>
  </si>
  <si>
    <t>Adaptador bajante PVC agua lluvia cuadrado 3 x 3</t>
  </si>
  <si>
    <t>1-13-61</t>
  </si>
  <si>
    <t>Sistema séptico domiciliario 2000 lts</t>
  </si>
  <si>
    <t>1-13-62</t>
  </si>
  <si>
    <t>Sistema séptico domiciliario prefabricado 4000 lts</t>
  </si>
  <si>
    <t>1-13-63</t>
  </si>
  <si>
    <t>1-13-64</t>
  </si>
  <si>
    <t>Mantenimiento de pozos sépticos para baterías de 3 unidades</t>
  </si>
  <si>
    <t>1 - 14   ELEMENTOS ELECTRICOS</t>
  </si>
  <si>
    <t>1-14-01</t>
  </si>
  <si>
    <t>Tablero Monofásico 6 circuitos con Barraje de 75 A, Barrajes de Neutro y tierra. Incluye una protección de 1x20 A 10 KA. Empotrado.</t>
  </si>
  <si>
    <t>1-14-02</t>
  </si>
  <si>
    <t>Tablero Bifásico 4 circuitos con Barraje de 75 A, Barrajes de Neutro y tierra. Incluye una protección de 1x20 A 10 KA. Empotrado.</t>
  </si>
  <si>
    <t>1-14-03</t>
  </si>
  <si>
    <t>Tablero Bifásico 8 circuitos con Barrajes de 125 A, Barrajes de Neutro y tierra, chapa. Incluye una protección de 2x20 A 10 KA y una protección de 1x20 A 10 KA. Empotrado</t>
  </si>
  <si>
    <t>1-14-04</t>
  </si>
  <si>
    <t>Tablero Trifásico 12  circuitos con Barraje de 200 A, Barrajes de Neutro y tierra, Puerta y chapa. Incluye una protección de 3x20 A 10 KA, una protección de 2x20 A 10 KA y una protección de 1x20 A 10 KA. Empotrado.</t>
  </si>
  <si>
    <t>1-14-05</t>
  </si>
  <si>
    <t>Tablero Trifásico 18 circuitos con Barraje de 200 A, Barrajes de Neutro y tierra, Puerta y chapa. Incluye una protección de 3x20 A 10 KA, una protección de 2x20 A 10 KA y una protección de 1x20 A 10 KA. Empotrado.</t>
  </si>
  <si>
    <t>1-14-06</t>
  </si>
  <si>
    <t>Tablero Trifásico 24 circuitos con Barraje de 200 A,  Barrajes de Neutro y tierra, Puerta y chapa. Incluye una protección de 3X30 A 10 KA, una de 3x20 A 10 KA, una protección de 2x20 A 10 KA y una protección de 1x20 A 10 KA. Empotrado.</t>
  </si>
  <si>
    <t>1-14-07</t>
  </si>
  <si>
    <t>Salida interruptor sencillo cable Cu # 12 THHN AWG, tubería PVC 1/2" longitud promedio 4,5 m</t>
  </si>
  <si>
    <t>1-14-08</t>
  </si>
  <si>
    <t>Salida interruptor sencillo cable Cu # 12 HFFR LS, tubería PVC 1/2" longitud promedio 4,5 m</t>
  </si>
  <si>
    <t>1-14-09</t>
  </si>
  <si>
    <t>Salida interruptor doble cable Cu # 12 THHN AWG, tubería PVC 1/2"  longitud promedio 4,5 m</t>
  </si>
  <si>
    <t>1-14-10</t>
  </si>
  <si>
    <t>Salida interruptor doble cable Cu # 12 HFFR LS, tubería PVC 1/2"  longitud promedio 4,5 m</t>
  </si>
  <si>
    <t>1-14-11</t>
  </si>
  <si>
    <t>Salida interruptor triple cable Cu # 12 THHN AWG, tubería PVC 1/2"  longitud promedio 4,5 m</t>
  </si>
  <si>
    <t>1-14-12</t>
  </si>
  <si>
    <t>Salida interruptor triple cable Cu # 12 HFFR LS, tubería PVC 1/2"  longitud promedio 4,5 m</t>
  </si>
  <si>
    <t>1-14-13</t>
  </si>
  <si>
    <t>Salida interruptor conmutable sencillo cable Cu # 12 THHN AWG, tubería PVC 1/2"  longitud promedio 4,5 m</t>
  </si>
  <si>
    <t>1-14-14</t>
  </si>
  <si>
    <t>Salida toma doble polo a tierra cable Cu # 12 THHN AWG, tubería PVC 1/2" longitud promedio 6 m</t>
  </si>
  <si>
    <t>1-14-15</t>
  </si>
  <si>
    <t>Salida toma doble polo a tierra cable Cu # 12 THHN AWG,  tubería conduit EMT 3/4" longitud promedio 6 m</t>
  </si>
  <si>
    <t>1-14-16</t>
  </si>
  <si>
    <t>Salida toma doble tipo GFCI cable Cu # 12 THHN AWG, tubería PVC 1/2" longitud promedio 6 m</t>
  </si>
  <si>
    <t>1-14-17</t>
  </si>
  <si>
    <t>Salida para A.A. toma 208 V, 4 hilos, cable Cu # 12 THHN AWG, Tubería conduit PVC 3/4" longitud promedio 6 m</t>
  </si>
  <si>
    <t>1-14-18</t>
  </si>
  <si>
    <t>Salida lámpara hermética 2x32 W, cable Cu # 12 THHN AWG, tubería PVC 1/2" longitud promedio 6 m. Incluye toma doble polo a tierra, clavija y cable encauchetado 3x12 AWG</t>
  </si>
  <si>
    <t>1-14-19</t>
  </si>
  <si>
    <t>Alambron de Al 8 mm para apantallamiento, incluye accesorios de soporte y fijacion</t>
  </si>
  <si>
    <t>1-14-20</t>
  </si>
  <si>
    <t>bajante con tubo galvanizado, cable Cu 1/0, tubería conduit IMC 3/4" soportada en perfil chanel 4x2"</t>
  </si>
  <si>
    <t>1-14-21</t>
  </si>
  <si>
    <t>Caja de Transicion Sistema de Apantallamiento</t>
  </si>
  <si>
    <t>1-14-22</t>
  </si>
  <si>
    <t>Cable Cu desnudo 1/0 anillo inferior sistema de apantallamiento, brecha 0,3 m ancho por 0,7 m profUnidad</t>
  </si>
  <si>
    <t>1-14-23</t>
  </si>
  <si>
    <t>Puesta a tierra con varilla de cobre 5/8 x 2,4 m, tubería IMC 1/2x3 m, incluye soldadura exotérmica 115 gr</t>
  </si>
  <si>
    <t>1-14-24</t>
  </si>
  <si>
    <t>Soldadura exotérmicas 115gr, suministro y aplicación</t>
  </si>
  <si>
    <t>1-14-25</t>
  </si>
  <si>
    <t>Proyector RRA 400 W MH, incluye bombillo y accesorios de fijación</t>
  </si>
  <si>
    <t>1-14-26</t>
  </si>
  <si>
    <t>Proyector 2500 W MH, incluye bombillo y accesorios de fijación</t>
  </si>
  <si>
    <t>1-14-27</t>
  </si>
  <si>
    <t>1-14-28</t>
  </si>
  <si>
    <t>Conector de perforacion de aislamiento JZ2- 95 para cable No. 4</t>
  </si>
  <si>
    <t>1-14-29</t>
  </si>
  <si>
    <t xml:space="preserve">Cable cobre trenzado o concentrico 2x8+8 </t>
  </si>
  <si>
    <t>1-14-30</t>
  </si>
  <si>
    <t xml:space="preserve">Medidor trifilar de 15/60 A neutro incorporado, demanda sencilla,  electronico. Incluye canalización y caja metálica tipo intemperie </t>
  </si>
  <si>
    <t>1-14-31</t>
  </si>
  <si>
    <t>Canalizacion en tubería PVC 1"</t>
  </si>
  <si>
    <t>1-14-32</t>
  </si>
  <si>
    <t>Circuito en cable 3x8 HFFR LS</t>
  </si>
  <si>
    <t>1-14-33</t>
  </si>
  <si>
    <t>Canalizacion en tubería PVC 1/2"</t>
  </si>
  <si>
    <t>1-14-34</t>
  </si>
  <si>
    <t>Circuito en cable 3x12 HFFR LS</t>
  </si>
  <si>
    <t>1-14-35</t>
  </si>
  <si>
    <t xml:space="preserve">Canalizacion en cielo tubería PVC 1/2"SCH 40 </t>
  </si>
  <si>
    <t>1-14-36</t>
  </si>
  <si>
    <t>Salida toma doble polo a tierra cable Cu # 12 HFFR LS, tubería PVC 1/2" longitud promedio 6 m</t>
  </si>
  <si>
    <t>1-14-37</t>
  </si>
  <si>
    <t>Salida toma doble tipo GFCI cable Cu # 12 HFFR LS, tubería PVC 1/2" longitud promedio 6 m</t>
  </si>
  <si>
    <t>1-14-38</t>
  </si>
  <si>
    <t>1-14-39</t>
  </si>
  <si>
    <t>Salida lámpara Panel Led Sobreponer 60x60 48 W, Cable Cu aislado # 12 HFFR LS, tubería PVC 1/2" longitud promedio 6 m. Incluye toma doble polo a tierra, clavija y cable encauchetado 3x12 AWG</t>
  </si>
  <si>
    <t>1 - 15  MANEJO AMBIENTAL Y REFORESTACION</t>
  </si>
  <si>
    <t>1-15-01</t>
  </si>
  <si>
    <t>Trinchos en guadua h libre = 1,00 m</t>
  </si>
  <si>
    <t>1-15-02</t>
  </si>
  <si>
    <t>Trinchos doble en guadua h libre = 1,00 m</t>
  </si>
  <si>
    <t>1-15-03</t>
  </si>
  <si>
    <t>Trinchos en esterilla h libre = 0,60 m</t>
  </si>
  <si>
    <t>1-15-04</t>
  </si>
  <si>
    <t>Trinchos en cañabrava</t>
  </si>
  <si>
    <t>1-15-05</t>
  </si>
  <si>
    <t>Cerramiento en poste de madera 4 hilos de alambre de púas</t>
  </si>
  <si>
    <t>1-15-06</t>
  </si>
  <si>
    <t>Barrera viva</t>
  </si>
  <si>
    <t>1-15-07</t>
  </si>
  <si>
    <t>Cerca viva (planta cada 2.5 m) nacedero, carey, leucaena, matarratón</t>
  </si>
  <si>
    <t>1-15-08</t>
  </si>
  <si>
    <t>Cerca viva (planta cada 3 m) especies diferentes</t>
  </si>
  <si>
    <t>1-15-09</t>
  </si>
  <si>
    <t>Cerca viva (planta cada 4 m) especies diferentes</t>
  </si>
  <si>
    <t>1-15-10</t>
  </si>
  <si>
    <t>Cerca viva (planta cada 5 m) especies diferentes</t>
  </si>
  <si>
    <t>1-15-11</t>
  </si>
  <si>
    <t>Cerca viva (planta cada 5 m) vainillo, guayacán, acacia, eucalipto</t>
  </si>
  <si>
    <t>1-15-12</t>
  </si>
  <si>
    <t>Barrera viva doble con vetiver, limoncillo, lirio y afines</t>
  </si>
  <si>
    <t>1-15-13</t>
  </si>
  <si>
    <t>Barrera viva triple con vetiver, limoncillo, lirio y afines</t>
  </si>
  <si>
    <t>1-15-14</t>
  </si>
  <si>
    <t>Mateado</t>
  </si>
  <si>
    <t>1 - 16  VARIOS</t>
  </si>
  <si>
    <t>1-16-01</t>
  </si>
  <si>
    <t>1-16-02</t>
  </si>
  <si>
    <t>1-16-03</t>
  </si>
  <si>
    <t>1-16-04</t>
  </si>
  <si>
    <t>1-16-05</t>
  </si>
  <si>
    <t>1-16-06</t>
  </si>
  <si>
    <t>1-16-07</t>
  </si>
  <si>
    <t>1-16-08</t>
  </si>
  <si>
    <t>1-16-09</t>
  </si>
  <si>
    <t>1-16-10</t>
  </si>
  <si>
    <t>1-16-11</t>
  </si>
  <si>
    <t>1-16-12</t>
  </si>
  <si>
    <t>1-16-13</t>
  </si>
  <si>
    <t>1-16-14</t>
  </si>
  <si>
    <t>1-16-15</t>
  </si>
  <si>
    <t>1-16-16</t>
  </si>
  <si>
    <t>1-16-17</t>
  </si>
  <si>
    <t>1-16-18</t>
  </si>
  <si>
    <t>1-16-19</t>
  </si>
  <si>
    <t>1-16-20</t>
  </si>
  <si>
    <t>1-16-21</t>
  </si>
  <si>
    <t>1-01-01</t>
  </si>
  <si>
    <t>G-01-01</t>
  </si>
  <si>
    <t>G-01-02</t>
  </si>
  <si>
    <t>G-01-03</t>
  </si>
  <si>
    <t>G-01-04</t>
  </si>
  <si>
    <t>G-01-05</t>
  </si>
  <si>
    <t>G-01-06</t>
  </si>
  <si>
    <t>G-01-07</t>
  </si>
  <si>
    <t>G-01-08</t>
  </si>
  <si>
    <t>G-01-09</t>
  </si>
  <si>
    <t>G-01-10</t>
  </si>
  <si>
    <t>G-01-11</t>
  </si>
  <si>
    <t>G-01-12</t>
  </si>
  <si>
    <t>G-01-13</t>
  </si>
  <si>
    <t>G-01-14</t>
  </si>
  <si>
    <t>G-01-15</t>
  </si>
  <si>
    <t>G-01-16</t>
  </si>
  <si>
    <t>G-01-17</t>
  </si>
  <si>
    <t>G-01-18</t>
  </si>
  <si>
    <t>G-02-01</t>
  </si>
  <si>
    <t>G-02-02</t>
  </si>
  <si>
    <t>G-02-03</t>
  </si>
  <si>
    <t>G-03-01</t>
  </si>
  <si>
    <t>G-03-02</t>
  </si>
  <si>
    <t>G-03-03</t>
  </si>
  <si>
    <t>G-03-04</t>
  </si>
  <si>
    <t>1-01-02</t>
  </si>
  <si>
    <t>1-01-03</t>
  </si>
  <si>
    <t>1-01-04</t>
  </si>
  <si>
    <t>1-01-05</t>
  </si>
  <si>
    <t>1-01-06</t>
  </si>
  <si>
    <t>1-01-07</t>
  </si>
  <si>
    <t>1-01-08</t>
  </si>
  <si>
    <t>1-01-09</t>
  </si>
  <si>
    <t>1-01-10</t>
  </si>
  <si>
    <t>1-01-11</t>
  </si>
  <si>
    <t>1-01-12</t>
  </si>
  <si>
    <t>1-01-13</t>
  </si>
  <si>
    <t>1-01-14</t>
  </si>
  <si>
    <t>1-01-15</t>
  </si>
  <si>
    <t>1-01-16</t>
  </si>
  <si>
    <t>1-01-17</t>
  </si>
  <si>
    <t>1-01-18</t>
  </si>
  <si>
    <t>1-01-19</t>
  </si>
  <si>
    <t>1-01-20</t>
  </si>
  <si>
    <t>1-01-21</t>
  </si>
  <si>
    <t>1-01-22</t>
  </si>
  <si>
    <t>1-01-23</t>
  </si>
  <si>
    <t>1-01-24</t>
  </si>
  <si>
    <t>1-01-25</t>
  </si>
  <si>
    <t>1-01-26</t>
  </si>
  <si>
    <t>1-01-27</t>
  </si>
  <si>
    <t>1-01-28</t>
  </si>
  <si>
    <t>1-01-29</t>
  </si>
  <si>
    <t>1-01-30</t>
  </si>
  <si>
    <t>1-01-31</t>
  </si>
  <si>
    <t>comcreto</t>
  </si>
  <si>
    <t>DES</t>
  </si>
  <si>
    <t>APLICA</t>
  </si>
  <si>
    <t>ANÁLISIS MANO DE OBRA</t>
  </si>
  <si>
    <t>Salario Mínimo Mensual Legal Vigente año 2MAT,54917</t>
  </si>
  <si>
    <t>Subsidio de Transporte (salario &lt;= 2 SMMLV)</t>
  </si>
  <si>
    <t>FACTOR PRESTACIONAL</t>
  </si>
  <si>
    <t>SALARIO &lt;= 2 SMMLV</t>
  </si>
  <si>
    <t>SALARIO &gt; 2 SMMLV</t>
  </si>
  <si>
    <t>PERSONAL TÉCNICO, OPERATIVO
Riesgo Clase V</t>
  </si>
  <si>
    <t>PERSONAL TÉCNICO, OPERATIVO
Riesgo Clase II</t>
  </si>
  <si>
    <t>PRESTACIONES SOCIALES</t>
  </si>
  <si>
    <t>Cesantías</t>
  </si>
  <si>
    <t>Intereses cesantías</t>
  </si>
  <si>
    <t>Vacaciones</t>
  </si>
  <si>
    <t>Prima</t>
  </si>
  <si>
    <t>Dotación</t>
  </si>
  <si>
    <t>SEGURIDAD SOCIAL</t>
  </si>
  <si>
    <t>Aportes régimen general de pensiones (I.V.M)</t>
  </si>
  <si>
    <t>Aporte riesgos profesionales A.R.P.</t>
  </si>
  <si>
    <t>Aportes régimen contributivo de salud</t>
  </si>
  <si>
    <t>OTROS APORTES</t>
  </si>
  <si>
    <t>Aportes FIC</t>
  </si>
  <si>
    <t>I.C.B.F.</t>
  </si>
  <si>
    <t>Subsidio de transporte</t>
  </si>
  <si>
    <t>NOMBRE</t>
  </si>
  <si>
    <t>SALARIO MENSUAL</t>
  </si>
  <si>
    <t>PRESTACIONES Y APORTES</t>
  </si>
  <si>
    <t>SALARIO + PRESTACIONES</t>
  </si>
  <si>
    <t>SALARIO DIA</t>
  </si>
  <si>
    <t>Ayudante</t>
  </si>
  <si>
    <t>Ayudante práctico</t>
  </si>
  <si>
    <t>Oficial</t>
  </si>
  <si>
    <t>Cadenero 1</t>
  </si>
  <si>
    <t>Cadenero 2</t>
  </si>
  <si>
    <t>Liniero cat 1</t>
  </si>
  <si>
    <t>Liniero cat 2</t>
  </si>
  <si>
    <t>Maestro de obra</t>
  </si>
  <si>
    <t>Minero</t>
  </si>
  <si>
    <t>Oficial eléctrico</t>
  </si>
  <si>
    <t>Oficial pintor</t>
  </si>
  <si>
    <t>Operador de maquinaria</t>
  </si>
  <si>
    <t>Soldador</t>
  </si>
  <si>
    <t>Topógrafo</t>
  </si>
  <si>
    <t>Ayudante eléctrico</t>
  </si>
  <si>
    <t>Cuadrilla M 1 Of + 3 Ay (jornal + prestaciones)</t>
  </si>
  <si>
    <t>MO 001</t>
  </si>
  <si>
    <t>MO 002</t>
  </si>
  <si>
    <t>MO 003</t>
  </si>
  <si>
    <t>MO 004</t>
  </si>
  <si>
    <t>MO 005</t>
  </si>
  <si>
    <t>MO 006</t>
  </si>
  <si>
    <t>MO 007</t>
  </si>
  <si>
    <t>MO 008</t>
  </si>
  <si>
    <t>MO 009</t>
  </si>
  <si>
    <t>MO 010</t>
  </si>
  <si>
    <t>MO 011</t>
  </si>
  <si>
    <t>MO 012</t>
  </si>
  <si>
    <t>MO 013</t>
  </si>
  <si>
    <t>MO 014</t>
  </si>
  <si>
    <t>MO 015</t>
  </si>
  <si>
    <t>MO 016</t>
  </si>
  <si>
    <t>CANT</t>
  </si>
  <si>
    <t xml:space="preserve">Análisis Mano de Obra </t>
  </si>
  <si>
    <t>ESCENARIO DEPORTIVO COLISEO MAYOR PEREIRA</t>
  </si>
  <si>
    <t>G-03-06</t>
  </si>
  <si>
    <t xml:space="preserve">Transporte materiales a obra( no incluye descargue) </t>
  </si>
  <si>
    <t>Ton-Km</t>
  </si>
  <si>
    <t>m3</t>
  </si>
  <si>
    <t>Pago tarifa disposición final</t>
  </si>
  <si>
    <t>APU</t>
  </si>
  <si>
    <t>Limpiavidrios</t>
  </si>
  <si>
    <t>Detergentes</t>
  </si>
  <si>
    <t>1-05-06</t>
  </si>
  <si>
    <t>DESP</t>
  </si>
  <si>
    <t>1-02-34</t>
  </si>
  <si>
    <t>1-02-33</t>
  </si>
  <si>
    <t>1-02-32</t>
  </si>
  <si>
    <t>1-02-31</t>
  </si>
  <si>
    <t>1-02-30</t>
  </si>
  <si>
    <t>1-02-29</t>
  </si>
  <si>
    <t>1-02-28</t>
  </si>
  <si>
    <t xml:space="preserve">   p</t>
  </si>
  <si>
    <t>1-02-27</t>
  </si>
  <si>
    <t>1-02-26</t>
  </si>
  <si>
    <t>1-02-24</t>
  </si>
  <si>
    <t>1-02-23</t>
  </si>
  <si>
    <t>1-02-22</t>
  </si>
  <si>
    <t>1-02-21</t>
  </si>
  <si>
    <t>1-02-20</t>
  </si>
  <si>
    <t>1-02-19</t>
  </si>
  <si>
    <t>1-02-18</t>
  </si>
  <si>
    <t>1-02-17</t>
  </si>
  <si>
    <t>1-02-16</t>
  </si>
  <si>
    <t>1-02-15</t>
  </si>
  <si>
    <t>1-02-14</t>
  </si>
  <si>
    <t>1-02-13</t>
  </si>
  <si>
    <t>1-02-12</t>
  </si>
  <si>
    <t>1-02-11</t>
  </si>
  <si>
    <t>1-02-10</t>
  </si>
  <si>
    <t>1-02-09</t>
  </si>
  <si>
    <t>1-02-08</t>
  </si>
  <si>
    <t>1-02-07</t>
  </si>
  <si>
    <t>1-02-06</t>
  </si>
  <si>
    <t>1-02-05</t>
  </si>
  <si>
    <t>1-02-04</t>
  </si>
  <si>
    <t>1-02-02</t>
  </si>
  <si>
    <t>1-02-01</t>
  </si>
  <si>
    <t>Corte en material común con máquina</t>
  </si>
  <si>
    <t>2-02-03</t>
  </si>
  <si>
    <t xml:space="preserve">REFERENCIA </t>
  </si>
  <si>
    <t>MAT,655</t>
  </si>
  <si>
    <t>MAT,481</t>
  </si>
  <si>
    <t>.</t>
  </si>
  <si>
    <t>MAT,008</t>
  </si>
  <si>
    <t>ESCENARIO TENNIS DE CAMPO</t>
  </si>
  <si>
    <t>1-05-27</t>
  </si>
  <si>
    <t>1-05-26</t>
  </si>
  <si>
    <t>1-05-24</t>
  </si>
  <si>
    <t>1-05-23</t>
  </si>
  <si>
    <t>1-05-22</t>
  </si>
  <si>
    <t>1-05-14</t>
  </si>
  <si>
    <t>1-05-13</t>
  </si>
  <si>
    <t>1-05-12</t>
  </si>
  <si>
    <t>1-05-11</t>
  </si>
  <si>
    <t>1-05-10</t>
  </si>
  <si>
    <t>1-05-09</t>
  </si>
  <si>
    <t>1-05-08</t>
  </si>
  <si>
    <t>1-05-07</t>
  </si>
  <si>
    <t>1-05-05</t>
  </si>
  <si>
    <t>1-05-04</t>
  </si>
  <si>
    <t>1-05-03</t>
  </si>
  <si>
    <t>1-05-02</t>
  </si>
  <si>
    <t>1-05-01</t>
  </si>
  <si>
    <t>JDN2023-01-001</t>
  </si>
  <si>
    <t xml:space="preserve">Suministro de energia </t>
  </si>
  <si>
    <t xml:space="preserve">MES </t>
  </si>
  <si>
    <t>JDN2023-01-002</t>
  </si>
  <si>
    <t>JDN2023-01-003</t>
  </si>
  <si>
    <t>Alquiler de baño portatil,</t>
  </si>
  <si>
    <t>JDN2023-01-004</t>
  </si>
  <si>
    <t>JDN2023-01-005</t>
  </si>
  <si>
    <t>JDN2023-02-002</t>
  </si>
  <si>
    <t xml:space="preserve">Contador energia </t>
  </si>
  <si>
    <t>Und</t>
  </si>
  <si>
    <t xml:space="preserve">Contador de agua </t>
  </si>
  <si>
    <t>º</t>
  </si>
  <si>
    <t>JDN2023-04-001</t>
  </si>
  <si>
    <t>JDN2023-04-002</t>
  </si>
  <si>
    <t>JDN2023-04-003</t>
  </si>
  <si>
    <t>JDN2023-04-004</t>
  </si>
  <si>
    <t>JDN2023-05-001</t>
  </si>
  <si>
    <t xml:space="preserve">Vidrio de 6mm color oscuro </t>
  </si>
  <si>
    <t>Araña 2 vías con agujero para rótula</t>
  </si>
  <si>
    <t>Araña 1 vías con agujero para rótula</t>
  </si>
  <si>
    <t>Araña 3 vías con agujero para rótula</t>
  </si>
  <si>
    <t>Araña 4 vías con agujero para rótula</t>
  </si>
  <si>
    <t xml:space="preserve">Adhesivo epoxico para anclaje de acero </t>
  </si>
  <si>
    <t xml:space="preserve">Perno con cabeza aticulad plana </t>
  </si>
  <si>
    <t xml:space="preserve">m2 </t>
  </si>
  <si>
    <t xml:space="preserve">Ceramica Piso  Blanco institucuional  20 cm x 20 cm </t>
  </si>
  <si>
    <t xml:space="preserve">Ceramica Piso  Blanco institucuional antideslizante  20 cm x 20 cm </t>
  </si>
  <si>
    <t>JDN2023-05-002</t>
  </si>
  <si>
    <t>JDN2023-05-003</t>
  </si>
  <si>
    <t xml:space="preserve">Piso en caucho contra impacto de 10 mm </t>
  </si>
  <si>
    <t>JDN2023-05-004</t>
  </si>
  <si>
    <t xml:space="preserve">Pintura epoxica </t>
  </si>
  <si>
    <t>Gal</t>
  </si>
  <si>
    <t>JDN2023-07-001</t>
  </si>
  <si>
    <t>SicolPlast</t>
  </si>
  <si>
    <t>JDN2023-08-001</t>
  </si>
  <si>
    <t xml:space="preserve">Cubierta tipo Sandwich </t>
  </si>
  <si>
    <t>A</t>
  </si>
  <si>
    <t>Conjunto fijador arandela de neopreno</t>
  </si>
  <si>
    <t>JDN2023-08-002</t>
  </si>
  <si>
    <t>JDN2023-08-003</t>
  </si>
  <si>
    <t>Correa en perfil C P3-10-12 Grado 50</t>
  </si>
  <si>
    <t>JDN2023-08-004</t>
  </si>
  <si>
    <t>Perfil 2P - 12- 14</t>
  </si>
  <si>
    <t>JDN2023-09-001</t>
  </si>
  <si>
    <t>m2</t>
  </si>
  <si>
    <t xml:space="preserve">Ventaneria en aluminio color negro. </t>
  </si>
  <si>
    <t>Chapa y manija en aluminio</t>
  </si>
  <si>
    <t>JDN2023-09-002</t>
  </si>
  <si>
    <t xml:space="preserve">Visagras batientes </t>
  </si>
  <si>
    <t>Vidrio de 6 mm transparente</t>
  </si>
  <si>
    <t>JDN2023-09-003</t>
  </si>
  <si>
    <t>JDN2023-09-004</t>
  </si>
  <si>
    <t>JDN2023-09-005</t>
  </si>
  <si>
    <t>JDN2023-09-006</t>
  </si>
  <si>
    <t>Nave metálica en lamina Cold rolled C 20 de 1,5 x 2,2 m, incluye anticorrosivo</t>
  </si>
  <si>
    <t xml:space="preserve">Ml </t>
  </si>
  <si>
    <t>Lamina en riel en 2" X 3/16"</t>
  </si>
  <si>
    <t>JDN2023-09-007</t>
  </si>
  <si>
    <t xml:space="preserve">Bisagra de aluminio </t>
  </si>
  <si>
    <t>JDN2023-09-008</t>
  </si>
  <si>
    <t>Marco metálico en lámina Cold rolled C 20 de 0,90 x 2,2 m, incluye anticorrosivo</t>
  </si>
  <si>
    <t>Nave metálica en lamina Cold rolled C 20 de 0,90 x 2,2 m, incluye anticorrosivo</t>
  </si>
  <si>
    <t>JDN2023-09-010</t>
  </si>
  <si>
    <t>Marco metálico en lámina Cold rolled C 20 de 1,0 x 2,2 m, incluye anticorrosivo</t>
  </si>
  <si>
    <t>Nave metálica en lamina Cold rolled C 20 de 1,0 x 2,2 m, incluye anticorrosivo</t>
  </si>
  <si>
    <t>JDN2023-09-009</t>
  </si>
  <si>
    <t>JDN2023-09-011</t>
  </si>
  <si>
    <t>JDN2023-09-012</t>
  </si>
  <si>
    <t>JDN2023-04-005</t>
  </si>
  <si>
    <t>JDN2023-04-007</t>
  </si>
  <si>
    <t>JDN2023-04-008</t>
  </si>
  <si>
    <t>JDN2023-04-009</t>
  </si>
  <si>
    <t>JDN2023-04-010</t>
  </si>
  <si>
    <t xml:space="preserve">perfiles rectangulares 50x100mm calibre 16. </t>
  </si>
  <si>
    <t>y tubo circular de 2" en acero inoxidable</t>
  </si>
  <si>
    <t>chasos metalios expandibles  de 1/2" x 2" 1/2.</t>
  </si>
  <si>
    <t>lamina de 100x150 mm x 1/8</t>
  </si>
  <si>
    <t>soldadura</t>
  </si>
  <si>
    <t>disco de corte</t>
  </si>
  <si>
    <t xml:space="preserve">anticorrosivo </t>
  </si>
  <si>
    <t>galon</t>
  </si>
  <si>
    <t xml:space="preserve">pintura </t>
  </si>
  <si>
    <t>m131</t>
  </si>
  <si>
    <t>JDN2023-09-013</t>
  </si>
  <si>
    <t>ANTICORROSIVO PREMIUM - TIPO PINTUCO REF. 513 O SIMILAR</t>
  </si>
  <si>
    <t>ESMALTE SINTETICO PINTULUX - TIPO PINTUCO REF. SEGÚN COLOR DISEÑO O SIMILAR</t>
  </si>
  <si>
    <t>m²</t>
  </si>
  <si>
    <t>ACARREO INTERNO</t>
  </si>
  <si>
    <t>dia</t>
  </si>
  <si>
    <t xml:space="preserve">tuberia metalica </t>
  </si>
  <si>
    <t>SOLDADURA ELECTRICA TIPO WESTARCO SUPER E- 6013  DE 1/8 O SIMILAR.</t>
  </si>
  <si>
    <t>ANDAMIO METALICO CERTIFICADO, INCLUYE ESCALERILLA CON BARANDAS Y PLATAFORMAS DE TRABAJO</t>
  </si>
  <si>
    <t>EQUIPO DE TRANSPORTE</t>
  </si>
  <si>
    <t>EQUIPO DE SOLDADURA</t>
  </si>
  <si>
    <t>JDN2023-10-001</t>
  </si>
  <si>
    <t>JDN2023-10-002</t>
  </si>
  <si>
    <t>Tubería PVC presión de 1"    rde 13,5</t>
  </si>
  <si>
    <t>JDN2023-11-001</t>
  </si>
  <si>
    <t>Tubería PVC de ventilación de 4"</t>
  </si>
  <si>
    <t>MAT,625</t>
  </si>
  <si>
    <t xml:space="preserve">Tablero bifasico 8 circuitos con barraje de 125 A, Barras de neutro y tierra. </t>
  </si>
  <si>
    <t>MAT,624</t>
  </si>
  <si>
    <t xml:space="preserve">Interruptor enchufable 2 x 20 A 10 KA </t>
  </si>
  <si>
    <t>MAT,632</t>
  </si>
  <si>
    <t xml:space="preserve">Interruptor enchufable 1 x 20 A 10 KA </t>
  </si>
  <si>
    <t>MAT,631</t>
  </si>
  <si>
    <t xml:space="preserve">Accesorios de fijacion </t>
  </si>
  <si>
    <t>MAT,630</t>
  </si>
  <si>
    <t xml:space="preserve">Compuesto sellante Sika Boom o similar </t>
  </si>
  <si>
    <t>MAT,628</t>
  </si>
  <si>
    <t xml:space="preserve">Marcacion: Diagrama Unifilar y cuadro de cargas </t>
  </si>
  <si>
    <t>MAT,629</t>
  </si>
  <si>
    <t>MAT,627</t>
  </si>
  <si>
    <t xml:space="preserve">Marquilla adhesiva identificación de circuitos </t>
  </si>
  <si>
    <t xml:space="preserve">Marquilla adhesiva identificación de tablero </t>
  </si>
  <si>
    <t>Tarro</t>
  </si>
  <si>
    <t>Tubo EMT 1/2"</t>
  </si>
  <si>
    <t xml:space="preserve">Curva EMT 1/2" </t>
  </si>
  <si>
    <t>Adaptador terminal EMT 1/2"</t>
  </si>
  <si>
    <t>MAT,617</t>
  </si>
  <si>
    <t xml:space="preserve">Caja 2x 4 metalica galvanizada </t>
  </si>
  <si>
    <t>MAT,616</t>
  </si>
  <si>
    <t xml:space="preserve">Cable Cu aislado # 12 AWGTHHN/THWN </t>
  </si>
  <si>
    <t>MAT,615</t>
  </si>
  <si>
    <t>Conector tipo resorte para cable No 14/12</t>
  </si>
  <si>
    <t>MAT,605</t>
  </si>
  <si>
    <t xml:space="preserve">Toma corriente doble GFCI </t>
  </si>
  <si>
    <t xml:space="preserve">Marquilla identificacion salida </t>
  </si>
  <si>
    <t xml:space="preserve">und </t>
  </si>
  <si>
    <t>MAT,613</t>
  </si>
  <si>
    <t xml:space="preserve">Cable Cu aislado # 12 HFFR LS </t>
  </si>
  <si>
    <t>MAT,612</t>
  </si>
  <si>
    <t xml:space="preserve">Interruptor doble sin luz piloto </t>
  </si>
  <si>
    <t xml:space="preserve">FINAL </t>
  </si>
  <si>
    <t xml:space="preserve">MATERFORMAT </t>
  </si>
  <si>
    <t xml:space="preserve">PRELIMINARES </t>
  </si>
  <si>
    <t xml:space="preserve">VALOR UNITARIO </t>
  </si>
  <si>
    <t>00 31 13</t>
  </si>
  <si>
    <t>MES</t>
  </si>
  <si>
    <t>31 13 00</t>
  </si>
  <si>
    <t xml:space="preserve">Poda + tala árbol grande H=6-9 m, Incluye raices y retiro de sobrante. </t>
  </si>
  <si>
    <t>03 11 26</t>
  </si>
  <si>
    <t>01 56 33</t>
  </si>
  <si>
    <t xml:space="preserve">DESMONTES Y DEMOLICIONES </t>
  </si>
  <si>
    <t>02 41 00</t>
  </si>
  <si>
    <t>31 20 00</t>
  </si>
  <si>
    <t>10 22 19</t>
  </si>
  <si>
    <t xml:space="preserve">Desmonte de estructura metalica </t>
  </si>
  <si>
    <t xml:space="preserve">EXCAVACIONES Y LLENOS </t>
  </si>
  <si>
    <t>31 23 16</t>
  </si>
  <si>
    <t>31 23 23</t>
  </si>
  <si>
    <t xml:space="preserve">CONCRETOS </t>
  </si>
  <si>
    <t>32 32 00</t>
  </si>
  <si>
    <t>03 06 30 13</t>
  </si>
  <si>
    <t>03 11 13</t>
  </si>
  <si>
    <t>03 06 30 26</t>
  </si>
  <si>
    <t>03 06 30 16</t>
  </si>
  <si>
    <t>03 48 19</t>
  </si>
  <si>
    <t>03 06 30 19</t>
  </si>
  <si>
    <t>03 33 00</t>
  </si>
  <si>
    <t>03 30 53</t>
  </si>
  <si>
    <t>Rampa en concreto de 20,7 Mpa (3000 PSI) e = 0,10 m</t>
  </si>
  <si>
    <t>03 35 43</t>
  </si>
  <si>
    <t>34 32 00</t>
  </si>
  <si>
    <t>03 21 00</t>
  </si>
  <si>
    <t xml:space="preserve">MAMPOSTERIA </t>
  </si>
  <si>
    <t>04 00 00</t>
  </si>
  <si>
    <t>04 05 13</t>
  </si>
  <si>
    <t>08 44 00</t>
  </si>
  <si>
    <t xml:space="preserve">PISOS Y ENCHAPES </t>
  </si>
  <si>
    <t>09 06 30</t>
  </si>
  <si>
    <t xml:space="preserve">Cerámica  piso  blanca institucional antideslizante  de 20 x 20 cm, no incluye mortero </t>
  </si>
  <si>
    <t xml:space="preserve">Cerámica  pared  blanca  institucional de 20 x 20 cm, no incluye mortero </t>
  </si>
  <si>
    <t>09 06 60</t>
  </si>
  <si>
    <t>PINTURAS</t>
  </si>
  <si>
    <t>09 91 23</t>
  </si>
  <si>
    <t xml:space="preserve">CUBIERTA </t>
  </si>
  <si>
    <t>07 57 00</t>
  </si>
  <si>
    <t>40 67 19</t>
  </si>
  <si>
    <t>09 22 13 13</t>
  </si>
  <si>
    <t>05 12 23</t>
  </si>
  <si>
    <t xml:space="preserve">Kg </t>
  </si>
  <si>
    <t xml:space="preserve">CARPINTERIA </t>
  </si>
  <si>
    <t>08 10 00</t>
  </si>
  <si>
    <t>ACUEDUCTO</t>
  </si>
  <si>
    <t>22 10 00</t>
  </si>
  <si>
    <t>Suministro e Instalación de tubería PVC 3/4" RDE 11</t>
  </si>
  <si>
    <t>Suministro e Instalación de tubería PVC 1" RDE 13,5</t>
  </si>
  <si>
    <t>22 00 00</t>
  </si>
  <si>
    <t xml:space="preserve"> 22 41 13</t>
  </si>
  <si>
    <t>10 18 26</t>
  </si>
  <si>
    <t>ALCANTARILLADO SANITARIO</t>
  </si>
  <si>
    <t>33 31 00</t>
  </si>
  <si>
    <t>33 32 00</t>
  </si>
  <si>
    <t>ALCANTARILLADO PLUVIAL</t>
  </si>
  <si>
    <t>33 42 11</t>
  </si>
  <si>
    <t>34 42 11</t>
  </si>
  <si>
    <t>26 06 00</t>
  </si>
  <si>
    <t>27 06 10</t>
  </si>
  <si>
    <t>AIU</t>
  </si>
  <si>
    <t>Suministro de red provisional de agua y alcantarillado</t>
  </si>
  <si>
    <t xml:space="preserve">UND </t>
  </si>
  <si>
    <t>UND</t>
  </si>
  <si>
    <t xml:space="preserve">Piso en caucho contra impacto de e=10 mm para gimnasio. </t>
  </si>
  <si>
    <t xml:space="preserve">Revoque muro incluye dilataciones y filos, en mortero 1:3 </t>
  </si>
  <si>
    <t xml:space="preserve">Revoque muro impermeabilizado, incluye dilataciones y filos, em mortero 1:3 </t>
  </si>
  <si>
    <t xml:space="preserve">Consumibles </t>
  </si>
  <si>
    <t>%</t>
  </si>
  <si>
    <t xml:space="preserve">Tuberia estructural circular grado 50  de 4,5", 3,5 " y 1,9", incluye accesorios </t>
  </si>
  <si>
    <t xml:space="preserve">Un </t>
  </si>
  <si>
    <t xml:space="preserve">CANT </t>
  </si>
  <si>
    <t xml:space="preserve">Suministro e instalación de Puerta tipo  PW1 (2.20X1.50) corrediza, lisa en lamina cold rolled calibre 20, entamborada con riel inferior y accesorios, incluye cerradura con chapa de seguridad de pasador, color Negro o Café pintada con pintura esmalte </t>
  </si>
  <si>
    <t>Tablero Bifásico 12 circuitos con Barrajes de 125 A, Barrajes de Neutro y tierra, chapa. Incluye una protección de 2x20 A 10 KA y una protección de 1x20 A 10 KA. Empotrado</t>
  </si>
  <si>
    <t>Tablero Bifásico 18 circuitos con Barrajes de 125 A, Barrajes de Neutro y tierra, chapa. Incluye una protección de 2x20 A 10 KA y una protección de 1x20 A 10 KA. Empotrado</t>
  </si>
  <si>
    <t>Tubería PVC presión de 3/4" rde 11</t>
  </si>
  <si>
    <t>,</t>
  </si>
  <si>
    <t xml:space="preserve">ELECTRICO </t>
  </si>
  <si>
    <t>angulo 3" x 1/4</t>
  </si>
  <si>
    <t>Perlin P- 12 -12</t>
  </si>
  <si>
    <t>Lamina hr de 3/16"</t>
  </si>
  <si>
    <t>Perlin de 2p 10-11</t>
  </si>
  <si>
    <t xml:space="preserve">Escalera en espina de pescado en perlin de 2P 10-11con huellas en perlin  P12-12 abierto con  concreto de 20.7 Mpa (3000 psi) de  8 cm, incluye Platinas de soporte para pasos, anticorrosivo y pintura. </t>
  </si>
  <si>
    <t>DIA</t>
  </si>
  <si>
    <t xml:space="preserve">Sika Floor - 3 QuartzTop </t>
  </si>
  <si>
    <t xml:space="preserve">Allanadora </t>
  </si>
  <si>
    <t xml:space="preserve">Tubo rectangular de 80 x 40 x 2.0 mm x 6m </t>
  </si>
  <si>
    <t>Barra de acero liso de 3/8"</t>
  </si>
  <si>
    <t>Kit de accesorios para division en vidirio de zina humeda</t>
  </si>
  <si>
    <t xml:space="preserve">Ceramica Pared  Blanco institucuional  20 cm x 20 cm </t>
  </si>
  <si>
    <t xml:space="preserve">Desmonte de cubierta existente h&lt; 3 m </t>
  </si>
  <si>
    <t xml:space="preserve">Volqueta 7 m3 </t>
  </si>
  <si>
    <t xml:space="preserve">Grapa galvanizada de 1/2" cal 20 </t>
  </si>
  <si>
    <t xml:space="preserve">Union de acero 1/2 EMT </t>
  </si>
  <si>
    <t>Tubio EMT 1/2"</t>
  </si>
  <si>
    <t>Adaptador EMT 1/2"</t>
  </si>
  <si>
    <t>Curva Emt 1/2"</t>
  </si>
  <si>
    <t xml:space="preserve">Bandeja portacables de 40 cm con tapa x 2.40 metros </t>
  </si>
  <si>
    <t>Suministro e instalacion de bandeja portacables de 40 cm con tapa</t>
  </si>
  <si>
    <t>Cable cable #12 AWG THHN-THWN,</t>
  </si>
  <si>
    <t>Cable cable #10 AWG THHN-THWN,</t>
  </si>
  <si>
    <t>Cable cable #8 AWG THHN-THWN,</t>
  </si>
  <si>
    <t>MAT,611</t>
  </si>
  <si>
    <t xml:space="preserve">Toma corriente doble con polo a tierra marca luminex </t>
  </si>
  <si>
    <t>Salida toma doble polo a tierra cable Cu # 12 THHN AWG, tubería EMT 1/2" longitud promedio 1 m</t>
  </si>
  <si>
    <t>Salida toma doble tipo GFCI cable Cu # 12 THHN AWG, tubería PVC 1/2" longitud promedio  1 m</t>
  </si>
  <si>
    <t>MAT,614</t>
  </si>
  <si>
    <t xml:space="preserve">Interruptor sencillo sin luz piloto  marca luminez o similar </t>
  </si>
  <si>
    <t>Salida interruptor sencillo cable Cu # 12 HFFR LS, tubería PVC 1/2" longitud promedio 1 m</t>
  </si>
  <si>
    <t>MAT,635</t>
  </si>
  <si>
    <t xml:space="preserve">Interruptor triple sin luz piloto  marca luminez o similar </t>
  </si>
  <si>
    <t>Salida interruptor triple  cable Cu # 12 HFFR LS, tubería PVC 1/2" longitud promedio 1 m</t>
  </si>
  <si>
    <t>Salida interruptor doble   cable Cu # 12 HFFR LS, tubería PVC 1/2" longitud promedio 1 m</t>
  </si>
  <si>
    <t xml:space="preserve">Interruptor doble  sin luz piloto  marca luminez o similar </t>
  </si>
  <si>
    <t xml:space="preserve">Medidor de energia bifasico trifilar , conexión directa, 15 a 60 A, 2x120/208v </t>
  </si>
  <si>
    <t xml:space="preserve">Caja para medidor de energia 60x40x25 cm en lamina CR Calibre 18 miimo </t>
  </si>
  <si>
    <t>Pin de corte bipolar 40 a 10 KA</t>
  </si>
  <si>
    <t>Capacete metalico 1"</t>
  </si>
  <si>
    <t xml:space="preserve">Conector recto para coraza de 1", incluye tuerca y contratuerca </t>
  </si>
  <si>
    <t xml:space="preserve">Conector de perforacion de aislamiento JZ2- 95 </t>
  </si>
  <si>
    <t xml:space="preserve">Varilla Cu5/8 x 2.4 m </t>
  </si>
  <si>
    <t xml:space="preserve">Soldadura exotermica 115 gr </t>
  </si>
  <si>
    <t xml:space="preserve">Tablero bifasico 12 circuitos con barraje de 125 A, Barras de neutro y tierra. </t>
  </si>
  <si>
    <t xml:space="preserve">Tablero bifasico 18 circuitos con barraje de 125 A, Barras de neutro y tierra. </t>
  </si>
  <si>
    <t>Panel led 60x120 60 W</t>
  </si>
  <si>
    <t>Panel led 60x60 40 W</t>
  </si>
  <si>
    <t>Salida lámpara Panel Led Sobreponer 60x60 40 W, Cable Cu aislado # 12 HFFR LS, tubería EMT 1/2" longitud promedio 1 m. Incluye toma doble polo a tierra, clavija y cable encauchetado 3x12 AWG</t>
  </si>
  <si>
    <t>Salida lámpara Panel Led Sobreponer 60x120 60 W, Cable Cu aislado # 12 HFFR LS, tubería EMT 1/2" longitud promedio 1 m. Incluye toma doble polo a tierra, clavija y cable encauchetado 3x12 AWG</t>
  </si>
  <si>
    <t>Panel led redondo 25W</t>
  </si>
  <si>
    <t>Salida lámpara Panel Led redondo de 25 W, Cable Cu aislado # 12 HFFR LS, tubería EMT 1/2" longitud promedio 1 m. Incluye toma doble polo a tierra, clavija y cable encauchetado 3x12 AWG</t>
  </si>
  <si>
    <t>Panel led redondo 18 W</t>
  </si>
  <si>
    <t>Salida lámpara Panel Led redondo de 18W, Cable Cu aislado # 12 HFFR LS, tubería EMT 1/2" longitud promedio 1 m. Incluye toma doble polo a tierra, clavija y cable encauchetado 3x12 AWG</t>
  </si>
  <si>
    <t xml:space="preserve">Luminaria led hermetica 30x120 40 w </t>
  </si>
  <si>
    <t>Salida lámpara led de emergencia 2x1,5 W, Cable Cu aislado # 12 HFFR LS, tubería EMT 1/2" longitud promedio 1 m. Incluye toma doble polo a tierra, clavija y cable encauchetado 3x12 AWG</t>
  </si>
  <si>
    <t>Luminaria led de emergencia 2x 1.5 W</t>
  </si>
  <si>
    <t xml:space="preserve">VARIOS </t>
  </si>
  <si>
    <t xml:space="preserve">Bomba centrifuga 2 Hp </t>
  </si>
  <si>
    <t>Adaptador macho presion  pvc 2"</t>
  </si>
  <si>
    <t xml:space="preserve">Escotilla de despligue con escalera de elevacion. </t>
  </si>
  <si>
    <t xml:space="preserve">Empradizacion </t>
  </si>
  <si>
    <t xml:space="preserve">Prado trenza </t>
  </si>
  <si>
    <t xml:space="preserve">Tierra agricola negra </t>
  </si>
  <si>
    <t>ESTUDIOS Y DISEÑOS PARA LA CONSTRUCCIÓN Y ADECUACIÓN DE LOS ESCENARIOS DEPORTIVOS  JUEGOS DEPORTIVOS NACIONALES Y PARANACIONALES 2023</t>
  </si>
  <si>
    <t>CALCULO DEL  A. I. U.</t>
  </si>
  <si>
    <t>LICITACIÓN PUBLICA</t>
  </si>
  <si>
    <t>1.-</t>
  </si>
  <si>
    <t>CALCULO DE LA ADMINISTRACION :    A</t>
  </si>
  <si>
    <t>1.1.-</t>
  </si>
  <si>
    <t>MANEJO ADMINISTRATIVO MENSUAL</t>
  </si>
  <si>
    <t>PLAZO DEL CONTRATO:</t>
  </si>
  <si>
    <t>DIAS</t>
  </si>
  <si>
    <t>DESCRIPCION</t>
  </si>
  <si>
    <t>DEDICACION</t>
  </si>
  <si>
    <t>PERSONAL TECNICO Y ADM: (Incluye Prestaciones Soc.)</t>
  </si>
  <si>
    <t>Subtotal Mensual Personal técnico y administrativo:</t>
  </si>
  <si>
    <t>OFICINA, PAPELERIA Y OTROS:</t>
  </si>
  <si>
    <t>Papelería, informes y Planos</t>
  </si>
  <si>
    <t>Servicios de comunicación</t>
  </si>
  <si>
    <t>Equipos de oficina</t>
  </si>
  <si>
    <t>Subtotal Mensual oficina , papeleria y otros:</t>
  </si>
  <si>
    <t>1.2.-</t>
  </si>
  <si>
    <t>POR LEGALIZACION DEL CONTRATO</t>
  </si>
  <si>
    <t>Pólizas  (0.65% del V.P.)</t>
  </si>
  <si>
    <t>Total Legalización del Contrato:</t>
  </si>
  <si>
    <t>1.3.-</t>
  </si>
  <si>
    <t>DESCUENTOS EN LAS CUENTAS DE COBRO</t>
  </si>
  <si>
    <t>Total Descuentos</t>
  </si>
  <si>
    <t>RESUMEN DEL CALCULO DEL FACTOR DE ADMINISTRACION:   A</t>
  </si>
  <si>
    <t>MANEJO ADMINISTRATIVO MENSUAL PERSONAL TECNICO Y ADMINISTRATIVO</t>
  </si>
  <si>
    <t>MANEJO ADMINISTRATIVO MENSUAL OFICINA, PAPELERIA Y OTROS</t>
  </si>
  <si>
    <t>DESCUENTOS POR IMPUESTOS DE LEY</t>
  </si>
  <si>
    <t>VALOR TOTAL DE LA ADMINISTRACION</t>
  </si>
  <si>
    <t>2.-</t>
  </si>
  <si>
    <t>CALCULO DE IMPREVISTOS :    I</t>
  </si>
  <si>
    <t>3.-</t>
  </si>
  <si>
    <t>CALCULO DE LA UTILIDAD :    U</t>
  </si>
  <si>
    <t>RESUMEN DEL CALCULO DEL  A.  I.  U.</t>
  </si>
  <si>
    <r>
      <t xml:space="preserve">Por Administración    :  </t>
    </r>
    <r>
      <rPr>
        <b/>
        <sz val="10"/>
        <rFont val="Calibri"/>
        <family val="2"/>
        <scheme val="minor"/>
      </rPr>
      <t>A</t>
    </r>
  </si>
  <si>
    <r>
      <t xml:space="preserve">Por Imprevistos         :   </t>
    </r>
    <r>
      <rPr>
        <b/>
        <sz val="10"/>
        <rFont val="Calibri"/>
        <family val="2"/>
        <scheme val="minor"/>
      </rPr>
      <t>I</t>
    </r>
  </si>
  <si>
    <r>
      <t xml:space="preserve">Por Utilidades           :  </t>
    </r>
    <r>
      <rPr>
        <b/>
        <sz val="10"/>
        <rFont val="Calibri"/>
        <family val="2"/>
        <scheme val="minor"/>
      </rPr>
      <t>U</t>
    </r>
  </si>
  <si>
    <t>PRESUPUESTO OBRA  ESCENARIO DEPORTIVO TIRO CON ARCO
SARA JOSE LOPEZ BUENO</t>
  </si>
  <si>
    <t>PRESUPUESTO INTERVENTORIA  ESCENARIO DEPORTIVO TIRO CON ARCO
SARA JOSE LOPEZ BUENO</t>
  </si>
  <si>
    <t>COSTO DE INTERVENTORIA</t>
  </si>
  <si>
    <t>1. PERSONAL PROFESIONAL, TECNICO Y ADMINISTRATIVO</t>
  </si>
  <si>
    <t>MESES</t>
  </si>
  <si>
    <t>TARIFA MENSUAL</t>
  </si>
  <si>
    <t>COSTO TOTAL</t>
  </si>
  <si>
    <t>SUBTOTAL PERSONAL PROFESIONAL, TECNICO Y ADMINISTRATIVO</t>
  </si>
  <si>
    <t>TOTAL COSTOS DE PERSONAL PROFESIONAL, TECNICO Y ADMINISTRATIVO (A) =</t>
  </si>
  <si>
    <t>2. DESCRIPCION DE COSTOS INDIRECTOS</t>
  </si>
  <si>
    <t>COSTO PARCIAL</t>
  </si>
  <si>
    <t>Memoria fotográfica + planos + papelería</t>
  </si>
  <si>
    <t>Equipo de topografia</t>
  </si>
  <si>
    <t>Caracterizacion materiales (Granulometrias y otros)</t>
  </si>
  <si>
    <t>und</t>
  </si>
  <si>
    <t>Densidades capas granulares</t>
  </si>
  <si>
    <t>Rotura de cilindros</t>
  </si>
  <si>
    <t>TOTAL COSTOS INDIRECTOS (B) =</t>
  </si>
  <si>
    <t>TOTAL COSTOS DE PERSONAL PROFESIONAL, TECNICO Y ADMINISTRATIVO (A) Y COSTOS INDIRECTOS (B) =</t>
  </si>
  <si>
    <t>IVA 19 % (C) =</t>
  </si>
  <si>
    <t>GASTOS DE LEGALIZACION (D) =</t>
  </si>
  <si>
    <t xml:space="preserve">Profesional en presupuestos. </t>
  </si>
  <si>
    <t>CARGA TRIBUTARIA - CONTRATOS DE CONSULTORIA</t>
  </si>
  <si>
    <t>DESCUENTOS IMPUESTOS</t>
  </si>
  <si>
    <t>TARIFA</t>
  </si>
  <si>
    <t>BASE GRAVABLE CALCULO</t>
  </si>
  <si>
    <t>VALOR CALCULADO</t>
  </si>
  <si>
    <t>VALOR SIN IVA</t>
  </si>
  <si>
    <t>Impuestos, tasas y contribuciones</t>
  </si>
  <si>
    <t xml:space="preserve">ADMINISTRACION </t>
  </si>
  <si>
    <t xml:space="preserve">UTILIDAD </t>
  </si>
  <si>
    <t xml:space="preserve">IMPREVISTOS </t>
  </si>
  <si>
    <t xml:space="preserve">Lamina en PVC, Incluye accesorios </t>
  </si>
  <si>
    <t>Accesorios y empaques canal PVC</t>
  </si>
  <si>
    <t>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</si>
  <si>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1-02-03</t>
  </si>
  <si>
    <t>1-02-25</t>
  </si>
  <si>
    <t>1-05-15</t>
  </si>
  <si>
    <t>1-05-16</t>
  </si>
  <si>
    <t>1-05-17</t>
  </si>
  <si>
    <t>1-05-18</t>
  </si>
  <si>
    <t>1-05-19</t>
  </si>
  <si>
    <t>1-05-20</t>
  </si>
  <si>
    <t>1-05-21</t>
  </si>
  <si>
    <t>1-05-25</t>
  </si>
  <si>
    <t>Suministro y colocación de papel de colgadura</t>
  </si>
  <si>
    <t>Concertina d = 18" 33 espirales por rollo con e = 100 mm.</t>
  </si>
  <si>
    <t>Tablero de mortero 1:3, incluye estuco y pintura verde óptico</t>
  </si>
  <si>
    <t>Tablero melamínico de 2,40 x 1,20 m base en tablex de 2 cm para marcador seco, incluye marco en cedro y ticero en madera, instalado</t>
  </si>
  <si>
    <t>Ticero de concreto de 20,7 Mpa, incluye refuerzo</t>
  </si>
  <si>
    <t>Anclaje epóxico para 1/2" profundidad 0,15 m</t>
  </si>
  <si>
    <t>Anclaje epóxico para 3/4" profundidad 0,15 m</t>
  </si>
  <si>
    <t>Anclaje epóxico para 1" profundidad 0,15 m</t>
  </si>
  <si>
    <t>Tablero de baloncesto y arquería de microfútbol, incluye armazón metálico, tablero, aro, mallas e instalación</t>
  </si>
  <si>
    <t>Tablero de baloncesto acrilico, incluye armazón metálico, aro, malla e instalación</t>
  </si>
  <si>
    <t>Aro para baloncesto, incluye malla e instalación</t>
  </si>
  <si>
    <t>Acrílico para lámpara slin line de 0,60 x 1,20 m</t>
  </si>
  <si>
    <t>Programa salud ocupacional</t>
  </si>
  <si>
    <t>Espejo de 4 mm biselado</t>
  </si>
  <si>
    <t xml:space="preserve">ESCENARIO DEPORTIVO TIRO CON ARCO </t>
  </si>
  <si>
    <t xml:space="preserve">SUELDO MES </t>
  </si>
  <si>
    <t>F.P</t>
  </si>
  <si>
    <t>SALARIOS</t>
  </si>
  <si>
    <t>B</t>
  </si>
  <si>
    <t>C</t>
  </si>
  <si>
    <t>D</t>
  </si>
  <si>
    <t>OFICIO</t>
  </si>
  <si>
    <t>TIEMPO</t>
  </si>
  <si>
    <t>SUELDO-JORNAL</t>
  </si>
  <si>
    <t xml:space="preserve">SMMLV 2021 </t>
  </si>
  <si>
    <t xml:space="preserve">Director de obra </t>
  </si>
  <si>
    <t xml:space="preserve">Contador Publico </t>
  </si>
  <si>
    <t xml:space="preserve">Almacenista </t>
  </si>
  <si>
    <t xml:space="preserve">Secretaria </t>
  </si>
  <si>
    <t xml:space="preserve">Director de interventoria </t>
  </si>
  <si>
    <t>Asesor en estructuras</t>
  </si>
  <si>
    <t xml:space="preserve">Asesor hidrosanitario </t>
  </si>
  <si>
    <t>Asesor ambiental</t>
  </si>
  <si>
    <t xml:space="preserve">Profesional en salud ocupacional </t>
  </si>
  <si>
    <t xml:space="preserve">DURACION </t>
  </si>
  <si>
    <t>PORCENTAJE %</t>
  </si>
  <si>
    <t>Campamento, incluye teja de zinc, piso en afirmado , tabla.</t>
  </si>
  <si>
    <t>Suministro e instalacion de tela de cerramiento h= 2.0 m</t>
  </si>
  <si>
    <t>Teja en lámina Standing Seam Calibre 26 (0,45mm) con un galvanizado Z180 (Zinc 180MG/M2) , Prepintada en Superpoliester y primer al interior y exterior de 4-6 micras, bandeja de 50 cm, tipo sanduche con aislamiento en polietileno 38 mm de densidad 11 kg/m3, color blanco ambas caras</t>
  </si>
  <si>
    <t>Flashing en lámina galvanizada C 26, incluye mortero 1:3 impermeabilizado</t>
  </si>
  <si>
    <t xml:space="preserve">ESTAMPILLA BIENESTAR ADULTO MAYOR </t>
  </si>
  <si>
    <t xml:space="preserve">ESTAMPILLAS PRO-HOSPITALES </t>
  </si>
  <si>
    <t xml:space="preserve">ESTAMPILLA UNIVERSIDAD TECNOLOGICA </t>
  </si>
  <si>
    <t xml:space="preserve">ESTAMPILLA PRODEPORTE Y RECREACION </t>
  </si>
  <si>
    <t xml:space="preserve">ESTAMPILLA PRODESAROLLO </t>
  </si>
  <si>
    <t>FACTOR MULTIPLICADOR 1</t>
  </si>
  <si>
    <t>FACTOR MULTIPLICADOR 2</t>
  </si>
  <si>
    <t>CALCULO DEL FACTOR MULTIPLICADOR &lt; 10 SMMLV</t>
  </si>
  <si>
    <t>CALCULO DEL FACTOR MULTIPLICADOR &gt;= 10 SMMLV</t>
  </si>
  <si>
    <t>ÍTEM</t>
  </si>
  <si>
    <t>SALARIO BÁSICO (Nomina Total Mensual)</t>
  </si>
  <si>
    <t>Intereses de cesantías</t>
  </si>
  <si>
    <t xml:space="preserve">Prima </t>
  </si>
  <si>
    <t>Seguridad Social (Pensión)</t>
  </si>
  <si>
    <t>Seguridad Social (Salud)</t>
  </si>
  <si>
    <t xml:space="preserve">Aseguradora de Riesgos Profesionales </t>
  </si>
  <si>
    <t xml:space="preserve">OTROS   </t>
  </si>
  <si>
    <t>Subsidio de Transporte (permisos, bonificaciones, seguros, etc.)</t>
  </si>
  <si>
    <t>ICBF</t>
  </si>
  <si>
    <t xml:space="preserve">SUBTOTAL  B  </t>
  </si>
  <si>
    <t xml:space="preserve">SENA </t>
  </si>
  <si>
    <t>COSTOS INDIRECTOS</t>
  </si>
  <si>
    <t>GASTOS LEGALES Y DE ADMINISTRACIÓN</t>
  </si>
  <si>
    <t xml:space="preserve">Arriendos de oficina, administración y servicios públicos </t>
  </si>
  <si>
    <t xml:space="preserve">Útiles, papelería oficina consultor </t>
  </si>
  <si>
    <t>Personal administrativo</t>
  </si>
  <si>
    <t>Personal profesional no facturado</t>
  </si>
  <si>
    <t xml:space="preserve">Comunicaciones </t>
  </si>
  <si>
    <t>Asesoría legal, tributaria y medica</t>
  </si>
  <si>
    <t>Gastos de representación</t>
  </si>
  <si>
    <t>Gastos e intereses bancarios por financiación</t>
  </si>
  <si>
    <t>Equipos y mantenimiento de oficina</t>
  </si>
  <si>
    <t>Seguros de oficina del consultor</t>
  </si>
  <si>
    <t>SUBTOTAL C</t>
  </si>
  <si>
    <t xml:space="preserve">GASTOS DE PERFECCIONAMIENTO </t>
  </si>
  <si>
    <t xml:space="preserve">Póliza de calidad </t>
  </si>
  <si>
    <t>Retefuente</t>
  </si>
  <si>
    <t>Rete IVA</t>
  </si>
  <si>
    <t xml:space="preserve">Póliza de cumplimiento </t>
  </si>
  <si>
    <t xml:space="preserve">SUBTOTAL  D </t>
  </si>
  <si>
    <t>E</t>
  </si>
  <si>
    <t>HONORARIOS (UTILIDADES) 10% de (A+B+C+D)</t>
  </si>
  <si>
    <r>
      <t>FACTOR MULTIPLICADOR</t>
    </r>
    <r>
      <rPr>
        <sz val="11"/>
        <color theme="0"/>
        <rFont val="Arial"/>
        <family val="2"/>
      </rPr>
      <t xml:space="preserve">   =   (  A + B + C + D  ) / 100</t>
    </r>
  </si>
  <si>
    <t xml:space="preserve">Nota: Elaboración propia 
Referencia. PricewaterhouseCoopers &amp; Cámara de Comercio de Infraestructura de Colombia. Benchmarking de salarios, tarifas de consultoría y calculo del factor multiplicador del sector.
</t>
  </si>
  <si>
    <t>G-01-19</t>
  </si>
  <si>
    <t>Concreto premezclado de 27,6 Mpa (4.000 PSI)</t>
  </si>
  <si>
    <t>G-01-20</t>
  </si>
  <si>
    <t>Concreto premezclado de 20,7 Mpa (3.000 PSI)</t>
  </si>
  <si>
    <t>G-01-21</t>
  </si>
  <si>
    <t>Concreto premezclado baja permeabilidad de 27,6 Mpa (4.000 PSI)</t>
  </si>
  <si>
    <t>G-01-22</t>
  </si>
  <si>
    <t>Concreto premezclado baja permeabilidad de 20,7 Mpa (3.000 PSI)</t>
  </si>
  <si>
    <t>ARGOS</t>
  </si>
  <si>
    <t>EL CAIRO</t>
  </si>
  <si>
    <t>EJE</t>
  </si>
  <si>
    <t>Zapatas  en  concreto  premezclado de  27,6  Mpa  (4000  PSI),  no incluye refuerzo</t>
  </si>
  <si>
    <t>Viga  de  enlace  de  zapatas  en  concreto premezclado de  27,6  Mpa  (4000  PSI),  no incluye refuerzo</t>
  </si>
  <si>
    <t>Muro  de  contención  en  concreto premezclado baja permeabilidad de 27,6 Mpa ( 4000 psi) a la vista cara interna ,  no incluye refuerzo</t>
  </si>
  <si>
    <t xml:space="preserve">Placa de piso para tanque de almacenamiento en concreto premezclado baja permeabilidad de 27,6 Mpa ( 4000 psi) a la vista cara superior, e = 0,25 m, no incluye refuerzo </t>
  </si>
  <si>
    <t xml:space="preserve">Placa maciza en concreto premezclado baja permeabilidad de 27,6 Mpa ( 4000 psi) a la vista, e = 0,20 m impermeabilizado, no incluye refuerzo </t>
  </si>
  <si>
    <t xml:space="preserve">Demolicion de muro en soga, incluye pisamalla, columneta y desmonte de poste galvanizado. </t>
  </si>
  <si>
    <t>Estuco y pintura muros 3 manos incluye dilataciones y filos</t>
  </si>
  <si>
    <t>Equipo formacion teja</t>
  </si>
  <si>
    <t>2-06-31</t>
  </si>
  <si>
    <t>2. VÍAS</t>
  </si>
  <si>
    <t>2 - 01 PRELIMINARES</t>
  </si>
  <si>
    <t>2-01-01</t>
  </si>
  <si>
    <t>Localización y replanteo para pavimentación de vías (3 líneas, 3 instancias)</t>
  </si>
  <si>
    <t>2-01-03</t>
  </si>
  <si>
    <t>Remoción de derrumbes</t>
  </si>
  <si>
    <t>2-01-04</t>
  </si>
  <si>
    <t>Rocería manual para cooperativas, incluye limpieza de obras de arte, retiro de sobrantes</t>
  </si>
  <si>
    <t>2-01-05</t>
  </si>
  <si>
    <t>Rocería de taludes a = 3 m, incluye conformación de cunetas en tierra o limpieza de cunetas en contrato  y retiro manual de sobrantes</t>
  </si>
  <si>
    <t>2-01-06</t>
  </si>
  <si>
    <t>Desmonte y limpieza en bosque</t>
  </si>
  <si>
    <t>Ha</t>
  </si>
  <si>
    <t>2-01-07</t>
  </si>
  <si>
    <t>Desmonte y limpieza en zonas no boscosas</t>
  </si>
  <si>
    <t>2-01-08</t>
  </si>
  <si>
    <t>Corte de pavimento rígido con cortadora autopropulsada</t>
  </si>
  <si>
    <t>2-01-09</t>
  </si>
  <si>
    <t>Corte de pavimento flexible con cortadora autopropulsada</t>
  </si>
  <si>
    <t>2-01-10</t>
  </si>
  <si>
    <t>Demolición cono cámara</t>
  </si>
  <si>
    <t>2-01-11</t>
  </si>
  <si>
    <t>Demolición cuerpo cámara</t>
  </si>
  <si>
    <t>2-01-12</t>
  </si>
  <si>
    <t>2-01-13</t>
  </si>
  <si>
    <t>Demolición sumidero</t>
  </si>
  <si>
    <t>2-01-14</t>
  </si>
  <si>
    <t>Demolición de pavimento rígido</t>
  </si>
  <si>
    <t>2-01-15</t>
  </si>
  <si>
    <t>Demolición pavimento flexible manual e &gt; 0,07 m</t>
  </si>
  <si>
    <t>2-01-16</t>
  </si>
  <si>
    <t>Desarme de gaviones</t>
  </si>
  <si>
    <t>2-01-17</t>
  </si>
  <si>
    <t>Limpieza de alcantarillas (circular y de cajón),  incluye descole y retiro manual</t>
  </si>
  <si>
    <t>2-01-18</t>
  </si>
  <si>
    <t>Limpieza manual de cunetas revestidas  y canales en concreto (disipador, zanjas de coronación),  incluye retiro manual</t>
  </si>
  <si>
    <t>2-01-19</t>
  </si>
  <si>
    <t>2-01-20</t>
  </si>
  <si>
    <t>Remoción de alcantarillas</t>
  </si>
  <si>
    <t>2-01-21</t>
  </si>
  <si>
    <t>2-01-22</t>
  </si>
  <si>
    <t>Remoción manual de derrumbes, no incluye retiro</t>
  </si>
  <si>
    <t>2 - 02 EXPLANACIONES</t>
  </si>
  <si>
    <t>2-02-01</t>
  </si>
  <si>
    <t>Excavación sin clasificar de la explanación (mecánica)</t>
  </si>
  <si>
    <t>2-02-02</t>
  </si>
  <si>
    <t>Remoción mecánica de derrumbes, no incluye retiro</t>
  </si>
  <si>
    <t>2-02-04</t>
  </si>
  <si>
    <t>Corte en conglomerado con máquina</t>
  </si>
  <si>
    <t>2-02-05</t>
  </si>
  <si>
    <t>Terraplén con material del sitio</t>
  </si>
  <si>
    <t>2-02-06</t>
  </si>
  <si>
    <t>Terraplén con material transportado (15 Km)</t>
  </si>
  <si>
    <t>2-02-07</t>
  </si>
  <si>
    <t>Muro en afirmado reforzado con geotextil</t>
  </si>
  <si>
    <t>2-02-08</t>
  </si>
  <si>
    <t>Muro en tierra reforzado con geotextil</t>
  </si>
  <si>
    <t>2-02-09</t>
  </si>
  <si>
    <t>Muro en tierra reforzado con geomalla</t>
  </si>
  <si>
    <t>2-02-10</t>
  </si>
  <si>
    <t>Protección de taludes con tierra orgánica</t>
  </si>
  <si>
    <t>2-02-11</t>
  </si>
  <si>
    <t>Recubrimiento de taludes con malla y mortero 1:4 de e = 10 cm</t>
  </si>
  <si>
    <t>2-02-12</t>
  </si>
  <si>
    <t>Geotextil no tejido 1,600</t>
  </si>
  <si>
    <t>2 - 03 BASES, SUB BASES Y AFIRMADOS</t>
  </si>
  <si>
    <t>2-03-01</t>
  </si>
  <si>
    <t>Base granular</t>
  </si>
  <si>
    <t>2-03-02</t>
  </si>
  <si>
    <t>Sub-base granular</t>
  </si>
  <si>
    <t>2-03-03</t>
  </si>
  <si>
    <t>Sub-base para conformación de vía, incluye transporte</t>
  </si>
  <si>
    <t>2-03-06</t>
  </si>
  <si>
    <t>Escarificado + restitución de base manual</t>
  </si>
  <si>
    <t>2-03-07</t>
  </si>
  <si>
    <t>Renivelación banca incluye escarificación y conformación</t>
  </si>
  <si>
    <t>2 - 04 PAVIMENTOS ASFÁLTICOS</t>
  </si>
  <si>
    <t>2-04-01</t>
  </si>
  <si>
    <t>Repavimentación  en concreto asfáltico e = 0,07 m, incluye 40 Km de transporte</t>
  </si>
  <si>
    <t>2-04-02</t>
  </si>
  <si>
    <t>Pavimento en concreto asfáltico, incluye 40 Km de transporte</t>
  </si>
  <si>
    <t>2-04-03</t>
  </si>
  <si>
    <t>Mezcla abierta en caliente</t>
  </si>
  <si>
    <t>2-04-04</t>
  </si>
  <si>
    <t>Concreto asfáltico para bacheo</t>
  </si>
  <si>
    <t>2-04-05</t>
  </si>
  <si>
    <t>Parcheo en pavimento flexible e = 0,1 m</t>
  </si>
  <si>
    <t>2-04-06</t>
  </si>
  <si>
    <t>Imprimación con asfalto líquido</t>
  </si>
  <si>
    <t>2-04-07</t>
  </si>
  <si>
    <t>Riego de liga con emulsión asfáltica CRR-1 o CCR-2</t>
  </si>
  <si>
    <t>2-04-08</t>
  </si>
  <si>
    <t>Emulsión para pavimento asfáltico</t>
  </si>
  <si>
    <t>2 - 05 PAVIMENTOS DE CONCRETO HIDRÁULICO</t>
  </si>
  <si>
    <t>2-05-01</t>
  </si>
  <si>
    <t>Pavimento en concreto 20,7 Mpa en obra, e = 0.15 m, incluye refuerzo, corte con disco y sello de juntas</t>
  </si>
  <si>
    <t>2-05-02</t>
  </si>
  <si>
    <t>Pavimento en concreto 20,7 Mpa en obra, e = 0.175 m, incluye refuerzo, corte con disco y sello de juntas</t>
  </si>
  <si>
    <t>2-05-03</t>
  </si>
  <si>
    <t>Pavimento en concreto 27,6 Mpa (4000 PSI) en obra, e = 0.175 m, incluye refuerzo, corte con disco y sello de juntas</t>
  </si>
  <si>
    <t>2-05-04</t>
  </si>
  <si>
    <t>Pavimento en concreto 27,6 Mpa (4000 PSI) en obra, e = 0.2 m, incluye refuerzo, corte con disco y sello de juntas</t>
  </si>
  <si>
    <t>2-05-05</t>
  </si>
  <si>
    <t>Pavimento en concreto 20,7 Mpa (3000 PSI) premezclado, e = 0.175 m, incluye refuerzo, corte con disco y sello de juntas</t>
  </si>
  <si>
    <t>2-05-06</t>
  </si>
  <si>
    <t>Pavimento en concreto 27,6 Mpa (4000 PSI) premezclado, e = 0.175 m, incluye refuerzo, corte con disco y sello de juntas</t>
  </si>
  <si>
    <t>2-05-07</t>
  </si>
  <si>
    <t>Pavimento en concreto MR = 4,1 Mpa premezclado, e = 0.15 m, incluye refuerzo, corte con disco y sello de juntas</t>
  </si>
  <si>
    <t>2-05-08</t>
  </si>
  <si>
    <t>Pavimento en concreto MR = 4,1 Mpa premezclado, e = 0.175 m, incluye refuerzo, corte con disco y sello de juntas</t>
  </si>
  <si>
    <t>2-05-09</t>
  </si>
  <si>
    <t>Pavimento en concreto MR = 4,1 Mpa premezclado, e = 0.2 m, incluye refuerzo, corte con disco y sello de juntas</t>
  </si>
  <si>
    <t>2-05-10</t>
  </si>
  <si>
    <t>Sello de junta para pavimento</t>
  </si>
  <si>
    <t>2-05-11</t>
  </si>
  <si>
    <t>Huellas (par) en concreto de 20,7 Mpa (3000 PSI) e = 0,15 m a c/u = 0,70 m, incluye conectores cada 20 m</t>
  </si>
  <si>
    <t>2-05-12</t>
  </si>
  <si>
    <t>Placa huella (par) en concreto de 20,7 Mpa (3000 PSI) e = 0,15 m a c/u = 0,90 m (tipo INVÍAS), incluye sub-base y conectores mínimo c/20 m</t>
  </si>
  <si>
    <t>2-05-13</t>
  </si>
  <si>
    <t>Adoquín vehicular de concreto, incluye cemento en seco</t>
  </si>
  <si>
    <t>2-05-14</t>
  </si>
  <si>
    <t>Adoquín peatonal de concreto, incluye cemento en seco</t>
  </si>
  <si>
    <t>2-05-15</t>
  </si>
  <si>
    <t>Anden en concreto de 20,7 Mpa e = 0,07 m</t>
  </si>
  <si>
    <t>2-05-16</t>
  </si>
  <si>
    <t>Anden en concreto de 20,7 Mpa (3000 PSI) e = 0,10 m</t>
  </si>
  <si>
    <t>2-05-17</t>
  </si>
  <si>
    <t>Bordillo de concreto vaciado in situ, incluye la preparación de la superficie de apoyo</t>
  </si>
  <si>
    <t>2-05-18</t>
  </si>
  <si>
    <t>Bordillo de piezas prefabricadas de concreto, incluye la preparación de la superficie de apoyo</t>
  </si>
  <si>
    <t>2-05-19</t>
  </si>
  <si>
    <t>Sardinel en concreto de 20,7 Mpa 0,03 m3/ml, incluye refuerzo, sobre placa</t>
  </si>
  <si>
    <t>2-05-20</t>
  </si>
  <si>
    <t>Sardinel de gravedad en concreto de 20,7 Mpa (3000 PSI) de b = 0,20 m, corona 0,15 m, h = 0,38 m, v = 0,07 m3/ml, incluye afirmado e = 0,10 m</t>
  </si>
  <si>
    <t>2-05-21</t>
  </si>
  <si>
    <t>Sardinel prefabricado A10</t>
  </si>
  <si>
    <t>2 - 06 ESTRUCTURAS Y DRENAJES</t>
  </si>
  <si>
    <t>2-06-02</t>
  </si>
  <si>
    <t>2-06-03</t>
  </si>
  <si>
    <t>2-06-04</t>
  </si>
  <si>
    <t xml:space="preserve">Gaviones de malla de alambre de acero entrelazado clase 1, recubrimiento de zinc (galvanizado) </t>
  </si>
  <si>
    <t>2-06-05</t>
  </si>
  <si>
    <t>Filtro francés (0,60 x 0,90 m), sin tubería, incluye piedra y geotextil NT 1.600</t>
  </si>
  <si>
    <t>2-06-06</t>
  </si>
  <si>
    <t>Filtro francés (0,60 x 0,90 m), incluye tubería, piedra y geotextil NT 1.600</t>
  </si>
  <si>
    <t>2-06-07</t>
  </si>
  <si>
    <t>Base y cañuela para cámara de inspección d = 1,20 m en concreto de 20,7 Mpa</t>
  </si>
  <si>
    <t>2-06-08</t>
  </si>
  <si>
    <t>Cuerpo para cámara de inspección d = 1,20 m, en concreto de 20,7 Mpa, no incluye refuerzo</t>
  </si>
  <si>
    <t>2-06-09</t>
  </si>
  <si>
    <t>Cono para cámara de inspección d = 1,20 m, en concreto de 20,7 Mpa, incluye refuerzo</t>
  </si>
  <si>
    <t>2-06-10</t>
  </si>
  <si>
    <t>Tapa en concreto reforzado de 20,7 Mpa para cámara de inspección d = 0,60 m, incluye aro base y aro tapa</t>
  </si>
  <si>
    <t>2-06-11</t>
  </si>
  <si>
    <t xml:space="preserve">Tapa en H. F. de 90 kg con cuello en concreto de 20,7 Mpa d = 0,60 m           </t>
  </si>
  <si>
    <t>2-06-12</t>
  </si>
  <si>
    <t>Sumidero en concreto de 20,7 Mpa, incluye reja con anticorrosivo</t>
  </si>
  <si>
    <t>2-06-13</t>
  </si>
  <si>
    <t>Cañuela en concreto de 20,7 Mpa e = 0,10, h = 0,40, a = 0,30 m sin tapa</t>
  </si>
  <si>
    <t>2-06-14</t>
  </si>
  <si>
    <t>Cuneta revestida en concreto 20,7 Mpa, incluye excavación y afirmado, a = 1 m</t>
  </si>
  <si>
    <t>2-06-15</t>
  </si>
  <si>
    <t>Cuneta en concreto reforzado 20,7 Mpa, incluye excavación, afirmado y refuerzo, a = 0,72 m. Longitud de desarrollo = 1,0 m</t>
  </si>
  <si>
    <t>2-06-16</t>
  </si>
  <si>
    <t>Cuneta - bordillo en concreto reforzado, tipo INVÍAS de 20,7 Mpa, incluye refuerzo, excavación y sub-base, a = 0,70 m</t>
  </si>
  <si>
    <t>2-06-17</t>
  </si>
  <si>
    <t>Zanja colectora en concreto de 20,7 Mpa a = 0,60 e = 0,10 h = 0,30 m</t>
  </si>
  <si>
    <t>2-06-18</t>
  </si>
  <si>
    <t>Canal disipador en concreto de 20,7 Mpa</t>
  </si>
  <si>
    <t>2-06-19</t>
  </si>
  <si>
    <t>Base para box coulvert en concreto impermeabilizado de 20,7 Mpa, no incluye refuerzo</t>
  </si>
  <si>
    <t>2-06-20</t>
  </si>
  <si>
    <t>Lateral y tapa para box-coulvert en concreto impermeabilizado de 20,7 Mpa, no incluye refuerzo</t>
  </si>
  <si>
    <t>2-06-21</t>
  </si>
  <si>
    <t>Cortina, estribos y/o aletas en concreto de 20,7 Mpa</t>
  </si>
  <si>
    <t>2-06-22</t>
  </si>
  <si>
    <t>Zarpa para estribos y/o aletas en concreto de 20,7 Mpa</t>
  </si>
  <si>
    <t>2-06-23</t>
  </si>
  <si>
    <t>Estribos y/o aletas en concreto ciclópeo</t>
  </si>
  <si>
    <t>2-06-24</t>
  </si>
  <si>
    <t>Cortina, muro y/o aletas en concreto ciclópeo</t>
  </si>
  <si>
    <t>2-06-25</t>
  </si>
  <si>
    <t>Pocetas y cabezotes en concreto ciclópeo</t>
  </si>
  <si>
    <t>2-06-26</t>
  </si>
  <si>
    <t>Zarpa en concreto ciclópeo</t>
  </si>
  <si>
    <t>2-06-27</t>
  </si>
  <si>
    <t>Viga y riostra para puente en concreto de 20,7 Mpa</t>
  </si>
  <si>
    <t>2-06-28</t>
  </si>
  <si>
    <t>Placa maciza para puente en concreto de 20,7 Mpa e = 0,30 m</t>
  </si>
  <si>
    <t>2-06-29</t>
  </si>
  <si>
    <t>Enrocados de fondo</t>
  </si>
  <si>
    <t>2-06-30</t>
  </si>
  <si>
    <t>Recubrimiento de gaviones en concreto de 17,2 Mpa e = 0,10 m</t>
  </si>
  <si>
    <t>Cañuela labrada en suelo, recubierta en concreto 20,7 Mpa, semicircular d interno = 0,20 m, a = 0,40 m, e = 0,05 m</t>
  </si>
  <si>
    <t>2-06-32</t>
  </si>
  <si>
    <t>Empotramiento de tubería de alcantarillado de 0,5 x 0,5 x 0,3 m</t>
  </si>
  <si>
    <t>2-06-33</t>
  </si>
  <si>
    <t>Acequia de corona, a = 0.30, h = 0.25 e = 0.08 m, en concreto de 10,3 Mpa (1500 PSI)</t>
  </si>
  <si>
    <t>2-06-34</t>
  </si>
  <si>
    <t>Suministro e instalación de flexocreto con bomba</t>
  </si>
  <si>
    <t>2-06-35</t>
  </si>
  <si>
    <t>Suministro e instalación de flexocreto manual</t>
  </si>
  <si>
    <t>2-06-36</t>
  </si>
  <si>
    <t>Suministro e instalación de bolsacreto 1101 o similar</t>
  </si>
  <si>
    <t>2-06-37</t>
  </si>
  <si>
    <t>Suministro e instalación de bolsacreto 1401 o similar</t>
  </si>
  <si>
    <t>2-06-38</t>
  </si>
  <si>
    <t>Ángulo para puente de 2" x 3/16"</t>
  </si>
  <si>
    <t>2-06-39</t>
  </si>
  <si>
    <t>Pasamanos en tubería de H. G. de 2" C 14, incluye accesorios</t>
  </si>
  <si>
    <t>2-06-40</t>
  </si>
  <si>
    <t>Pasamanos en tubería de H. G. de 3", incluye accesorios</t>
  </si>
  <si>
    <t>2-06-41</t>
  </si>
  <si>
    <t>Tapa de H. F. para cámara de inspección sin cuello</t>
  </si>
  <si>
    <t>2-06-42</t>
  </si>
  <si>
    <t>Lagrimales en tubería PVC de 3" para puente o muro</t>
  </si>
  <si>
    <t>2-06-43</t>
  </si>
  <si>
    <t>Caisson d = 1 m, incluye excavación manual</t>
  </si>
  <si>
    <t>2-06-44</t>
  </si>
  <si>
    <t>Caisson d = 1 ,2 m de concreto vaciado in situ, incluye excavación en roca, bajo agua</t>
  </si>
  <si>
    <t>2-06-45</t>
  </si>
  <si>
    <t>Micro pilote d = 0,4 m, incluye excavación mecánica y acero</t>
  </si>
  <si>
    <t>2-06-46</t>
  </si>
  <si>
    <t>Apoyo de neopreno 400 x 800 x 85 mm para puente, reforzado con 5 platinas de 3 mm</t>
  </si>
  <si>
    <t>2-06-47</t>
  </si>
  <si>
    <t>Apoyo de neopreno 400 x 400 x 30 mm para puente, reforzado con 1 platina de 12 mm</t>
  </si>
  <si>
    <t>2 - 07 SEÑALIZACION Y SEGURIDAD</t>
  </si>
  <si>
    <t>2-07-01</t>
  </si>
  <si>
    <t>Defensa vial, incluye terminales y capta faros</t>
  </si>
  <si>
    <t>2-07-02</t>
  </si>
  <si>
    <t>Señal vertical de 0,60 m (con cinta reflectiva)</t>
  </si>
  <si>
    <t>2-07-03</t>
  </si>
  <si>
    <t>Señal vertical de transito tipo SP, SR de 75 x 75 con lámina retroreflectiva tipo diamante</t>
  </si>
  <si>
    <t>2-07-04</t>
  </si>
  <si>
    <t>Señal vertical de 0,90 m (con cinta reflectiva)</t>
  </si>
  <si>
    <t>2-07-05</t>
  </si>
  <si>
    <t>Líneas de demarcación vial pintura en frío</t>
  </si>
  <si>
    <t>2-07-06</t>
  </si>
  <si>
    <t>Marcas viales</t>
  </si>
  <si>
    <t>2-07-07</t>
  </si>
  <si>
    <t>Paleteros</t>
  </si>
  <si>
    <t>Jr</t>
  </si>
  <si>
    <t>2-07-08</t>
  </si>
  <si>
    <t>Tacha reflectiva unidireccional incluye suministro e instalación</t>
  </si>
  <si>
    <t>2-07-09</t>
  </si>
  <si>
    <t>Tachón en resina l = 0,4 m, a = 0,15 m, h = 0,08 m incluye instalación</t>
  </si>
  <si>
    <t>2-07-10</t>
  </si>
  <si>
    <t>Poste en guadua pintado, base en concreto de 2500 PSI para cinta seguridad</t>
  </si>
  <si>
    <t>2-07-11</t>
  </si>
  <si>
    <t>Cerramiento con cinta de señalización, incluye poste en guadua</t>
  </si>
  <si>
    <t>2 - 08 OBRAS VARIAS</t>
  </si>
  <si>
    <t>2-08-01</t>
  </si>
  <si>
    <t>Empradización de taludes con trenza</t>
  </si>
  <si>
    <t>2-08-02</t>
  </si>
  <si>
    <t>Empradización con prado trenza</t>
  </si>
  <si>
    <t>2-08-03</t>
  </si>
  <si>
    <t>Empradización con prado kikuyo</t>
  </si>
  <si>
    <t>2-08-04</t>
  </si>
  <si>
    <t>Protector de raíz en concreto de 17,2 Mpa (2500 PSI), e = 0,15 m, d Int. = 1,20 m, h = 1,00 m, incluye refuerzo</t>
  </si>
  <si>
    <t>2-08-05</t>
  </si>
  <si>
    <t>Pedestal (plataforma) en concreto de 20,7 Mpa (3000 PSI) e = 0,10 m</t>
  </si>
  <si>
    <t>2-08-06</t>
  </si>
  <si>
    <t>Pedestal trapezoidal para soportar estructura metálica o de madera en concreto de 20,7 Mpa (3000 PSI) h = 0,30 m, base de 0,40 x 0,40 m, corona de 0,25 x 0,25 m, incluye refuerzo</t>
  </si>
  <si>
    <t>2-08-07</t>
  </si>
  <si>
    <t>Junta de icopor e = 1"</t>
  </si>
  <si>
    <t xml:space="preserve">Percha pesada de UND puesto incluye aislador tipo carrete </t>
  </si>
  <si>
    <t>UND IDAD</t>
  </si>
  <si>
    <t>I.</t>
  </si>
  <si>
    <t>RECURSOS PARA LA IMPLEMENTACION PROGRAMA DE HSST (HIGIENE SEGURIDAD Y SALUD EN EL TRABAJO)</t>
  </si>
  <si>
    <t>No</t>
  </si>
  <si>
    <t>COMPONENTE</t>
  </si>
  <si>
    <t>ELEMENTOS</t>
  </si>
  <si>
    <t>VALOR TOTAL</t>
  </si>
  <si>
    <t>KIT DE ELEMENTOS DE PROTECCION PERSONAL GENERAL</t>
  </si>
  <si>
    <t>Casco</t>
  </si>
  <si>
    <t>unidad</t>
  </si>
  <si>
    <t>Gafas</t>
  </si>
  <si>
    <t>Tapon para oidos de silicona</t>
  </si>
  <si>
    <t>Protector auditivo de Diadema para operador de la rana, operador del vibrador de concreto, operador de la regla vibratoria.</t>
  </si>
  <si>
    <t>Guantes de seguridad</t>
  </si>
  <si>
    <t>Chaleco reflectivo</t>
  </si>
  <si>
    <t>Conjunto</t>
  </si>
  <si>
    <t xml:space="preserve">Lineas de vida certificadas </t>
  </si>
  <si>
    <t>Arnes certificado</t>
  </si>
  <si>
    <t>KIT DE EMERGENCIAS</t>
  </si>
  <si>
    <t>Extintor (10 Lbs)</t>
  </si>
  <si>
    <t>Señal de Extintor en acrilico de 22 cm X 15 cm</t>
  </si>
  <si>
    <t>Camilla rígida</t>
  </si>
  <si>
    <t>Inmobilizador de cabeza para camilla</t>
  </si>
  <si>
    <t>Botiquín dotado</t>
  </si>
  <si>
    <t>KIT DE SEÑALIZACION EN SST (Señales en acrilico de 15x15 cm)</t>
  </si>
  <si>
    <t>Señal de uso de elementos de protección personal - EPP</t>
  </si>
  <si>
    <t>Señal de sustancia peligrosa</t>
  </si>
  <si>
    <t>Señal de ruta de evacuación</t>
  </si>
  <si>
    <t>Señal de puntos de encuentros</t>
  </si>
  <si>
    <t>Señal de baños</t>
  </si>
  <si>
    <t>HIDRATACION DEL PERSONAL</t>
  </si>
  <si>
    <t>Bolsas con agua</t>
  </si>
  <si>
    <t xml:space="preserve">MATERIAL INFORMATIVO </t>
  </si>
  <si>
    <t>Generación  de  informes,  impresión  de  información,   adquisición  de  información,  capacitaciones  y  mantenimiento  del  plan   de implementación de PGIO eje de seguridad industrial y salud ocupacional.</t>
  </si>
  <si>
    <t>TOTAL COSTOS RECURSOS PARA PARA LA IMPLEMENTACION PROGRAMA DE HSST (HIGIENE SEGURIDAD Y SALUD EN EL TRABAJO)</t>
  </si>
  <si>
    <t>II.</t>
  </si>
  <si>
    <t>KIT PARA DESPERDICIOS SOLIDOS</t>
  </si>
  <si>
    <t>Canecas de 65 litros con tapa</t>
  </si>
  <si>
    <t>Bolsa color negro calibre 2" de 65 cm X 85 cm</t>
  </si>
  <si>
    <t>Bolsa color rojo calibre 2" de 65 cm X 85 cm</t>
  </si>
  <si>
    <t>Bolsa color verde calibre 2" de 65 cm X 85 cm</t>
  </si>
  <si>
    <t>KIT DE SEÑALIZACION AMBIENTAL (Señales en acrilico de 15 X 15)</t>
  </si>
  <si>
    <t>Residuos reciclables</t>
  </si>
  <si>
    <t>Residuos ordinarios</t>
  </si>
  <si>
    <t>Residuos peligrosos</t>
  </si>
  <si>
    <t>LAVADO DE HERRAMIENTAS</t>
  </si>
  <si>
    <t>Caneca para lavado de herramientas con capacidad para 55 galones, de acero o similar</t>
  </si>
  <si>
    <t>CUBRIMIENTO DE MATERIALES NO GRANULARES</t>
  </si>
  <si>
    <t>Cubrimiento de materiales granulares como bases, sub bases, arena, con plastico calibre 6" de 3 m de ancho x 10m de longitud para 30m2 por frente de obra.</t>
  </si>
  <si>
    <t>CUBRIMIENTODE ESCOMBROS</t>
  </si>
  <si>
    <t>Cubrimiento de escombros con  tela verde para cerramiento de 2,10 m de ancho X 15m de longitud para 30m2 por frente de obra.</t>
  </si>
  <si>
    <t>KIT DE ASEO DE INFRAESTRUCTURA</t>
  </si>
  <si>
    <t>Pala con mango</t>
  </si>
  <si>
    <t>Carretilla (tipo boggy con llanta neumatica)</t>
  </si>
  <si>
    <t>Cono mínimo de h: 45 cm</t>
  </si>
  <si>
    <t>Balde Plástico de 25lt</t>
  </si>
  <si>
    <t>Cepillo de casquillo de 37 X 7</t>
  </si>
  <si>
    <t>KIT DE DERRAMES</t>
  </si>
  <si>
    <t>El kit consta de pala con mango, balde plastico de 25 lt, bolsa roja de calibre, guantes, estopa y aserrín.</t>
  </si>
  <si>
    <t>SOCIALIZACION Y DIVULGACION</t>
  </si>
  <si>
    <t>Capacitaciones a la comunidad, auditorias visibles y volantes informativos</t>
  </si>
  <si>
    <t xml:space="preserve">TOTAL COSTOS RECURSOS PARA LA IMPLEMENTACION DEL PMA </t>
  </si>
  <si>
    <t>RECURSOS PARA LA IMPLEMENTACION DE PLAN DE CALIDAD</t>
  </si>
  <si>
    <t xml:space="preserve">ENSAYOS A PETREOS </t>
  </si>
  <si>
    <t xml:space="preserve">Clasificacion de materiales, Granulometria. </t>
  </si>
  <si>
    <t xml:space="preserve">Compactacion proctor modificado </t>
  </si>
  <si>
    <t xml:space="preserve">INFORMES </t>
  </si>
  <si>
    <t>Generación  de  informes,  impresión  de  información,   adquisición  de  información,  capacitaciones  y  mantenimiento  del  plan   de implementación de PGIO eje de calidad.Generación  de  informes,  impresión  de  información,   adquisición  de  información,  capacitaciones  y  mantenimiento  del  plan   de implementación de PGIO eje de calidad.</t>
  </si>
  <si>
    <t xml:space="preserve">TOTAL COSTOS RECURSOS PARA LA IMPLEMENTACION DE PLAN DE CALIDAD    </t>
  </si>
  <si>
    <t>PRESUPUESTO DE IMPLEMENTACION DEL PLAN DE GESTION INTEGRAL DE OBRA (PGIO)</t>
  </si>
  <si>
    <t xml:space="preserve">Trabajadora social </t>
  </si>
  <si>
    <t xml:space="preserve">COSTO DIRECTO OBRA </t>
  </si>
  <si>
    <t xml:space="preserve">COSTO TOTAL OBRA </t>
  </si>
  <si>
    <t xml:space="preserve">COSTO TOTAL INTERVENTORIA  </t>
  </si>
  <si>
    <t xml:space="preserve">COSTO TOTAL IMPLEMENTACIÓN PGIO </t>
  </si>
  <si>
    <t xml:space="preserve">COSTO TOTAL PROYECTO </t>
  </si>
  <si>
    <t xml:space="preserve">Caja de compensacion familiar </t>
  </si>
  <si>
    <t xml:space="preserve">Placa de contrapiso en concreto premezclado de 27,6 Mpa ( 4000 psi) e = 0,10 m, no incluye malla electrosoldada </t>
  </si>
  <si>
    <t xml:space="preserve">Fachada flotante en vidrio templado de 6 mm tipo spider, incluye perfiles y accesorios. </t>
  </si>
  <si>
    <t xml:space="preserve">Vidrio de 6 mm templado color oscuro </t>
  </si>
  <si>
    <t xml:space="preserve">Asesor electrico </t>
  </si>
  <si>
    <t xml:space="preserve">Piso con endurecedor de Quarzo para trafico mediano 4 Kg/m2, allanado mecanicamente pulido, brillado y sellado, Incluye corte y sello de juntas. </t>
  </si>
  <si>
    <t xml:space="preserve">Guardaescoba en fibrocemento de h= 8 cm con pintura en esmalte para exteriores </t>
  </si>
  <si>
    <t xml:space="preserve">Flashing en lámina galvanizada C 26, incluye instalacion con tornillo y silicona. </t>
  </si>
  <si>
    <t>PORCENTAJE DIRECTO</t>
  </si>
  <si>
    <t xml:space="preserve">Suministro e instalacion de Bomba Centrifuga  de 2 hp tipo turbina, con caudal hasta de 160 litros/minuto, altura manometrica de 56 m. </t>
  </si>
  <si>
    <t xml:space="preserve">Suministro e instalacion de Tanque hidroneumatico de 100 lt, con base en polipropileno. </t>
  </si>
  <si>
    <t>Elaboró:  Ingeniero Jhon Alvaro Pabon Ramirez</t>
  </si>
  <si>
    <t>VoBo:  Arquitecta Jocelyn Danna</t>
  </si>
  <si>
    <t>Asesora metodologica</t>
  </si>
  <si>
    <t>Coordinador de Prespuestos</t>
  </si>
  <si>
    <t>VoBo:  Arquitecto Fredy Enrique Lopez Ramirez</t>
  </si>
  <si>
    <t xml:space="preserve">Arquitecto senior </t>
  </si>
  <si>
    <t>VoBo:  Ingeniero Juan Pablo Guzman Martinez</t>
  </si>
  <si>
    <t xml:space="preserve">Elaboro: Ingeniero Jhon Alvaro Pabon </t>
  </si>
  <si>
    <t>Elaboró: Ingeniero Jhon Alvaro Pabon Ramirez</t>
  </si>
  <si>
    <t>Suministro e instalación de ventana tipo V-1 (1.90X5.0); carpintería en aluminio blanco o negro corrediza, panel de vidrio de 6.0 mm, con chapa y manija en aluminio, incluye accesorios.</t>
  </si>
  <si>
    <t>Suministro e instalación de ventana proyectante tipo V-2 (2.87X1.87); carpintería en aluminio blanco o negro, panel de vidrio de 6.0 mm, con chapa y manija en aluminio, incluye accesorios.</t>
  </si>
  <si>
    <t>Suministro e instalación de ventanafija tipo V-3 (4,26X2.87); carpintería en aluminio blanco o negro, panel de vidrio de 6.0 mm, con chapa y manija en aluminio, incluye accesorios.</t>
  </si>
  <si>
    <t>Suministro e instalación de ventana proyectante tipo V-4 (4,26X2,8); carpintería en aluminio blanco o negro, panel de vidrio de 6.0 mm, con chapa y manija en aluminio, incluye accesorios.</t>
  </si>
  <si>
    <t>Suministro e instalación de ventana proyectante tipo V-5 (4,26X1.5); carpintería en aluminio blanco o negro corrediza, panel de vidrio de 6.0 mm, con chapa y manija en aluminio, incluye accesorios.</t>
  </si>
  <si>
    <t>Suministro e instalación de puerta ventana tipo PV-3 (4.33X2.87); carpintería en aluminio blanco o negro corrediza, panel de vidrio de 6.0 mm, con chapa de seguridad con pasador y manija en acero inoxidable, incluye accesorios.</t>
  </si>
  <si>
    <t>Suministro e instalación de puerta ventana tipo PV-4 (2.87X3.79); carpintería en aluminio blanco o negro corrediza, panel de vidrio de 6.0 mm, con chapa de seguridad con pasador y manija en acero inoxidable, incluye accesorios.</t>
  </si>
  <si>
    <t>Suministro e instalación de tuberia EMT 1/2", incluye accesorios</t>
  </si>
  <si>
    <t xml:space="preserve">Certifcado trabajo en alturas </t>
  </si>
  <si>
    <t>Dias festivo (18 al año)</t>
  </si>
  <si>
    <t>Exámenes médicos de ingreso y egreso</t>
  </si>
  <si>
    <t>Suministro e instalación de puerta ventana tipo PV-2 (2,71X2.87); carpintería en aluminio blanco o negro corrediza, panel de vidrio de 6.0 mm, con chapa de seguridad con pasador y manija en acero inoxidable, incluye accesorios.</t>
  </si>
  <si>
    <t>Retiro de material sobrante  (distancia 1 a 15 Km)</t>
  </si>
  <si>
    <t>Estructura metálica en: Perfiles Tubulares ASTM A-500 Grado C, Platinas ASTM A-36, Pernos ASTM A-490, Varillas roscadas ASTM A-193 B7. Incluye soldadura, anticorrosivo y pintura</t>
  </si>
  <si>
    <t xml:space="preserve">ESTAMPILLA PRO-CULTURA </t>
  </si>
  <si>
    <t xml:space="preserve">FACTOR MULTIPLICADOR </t>
  </si>
  <si>
    <t>FACTOR MULTIPLICADOR 3</t>
  </si>
  <si>
    <t>Ingeniero residente de obra -BIM</t>
  </si>
  <si>
    <t>Ingeniero residente de interventoria - BIM</t>
  </si>
  <si>
    <t>PTO</t>
  </si>
  <si>
    <t>RECURSOS PARA LA IMPLEMENTACION DE PAGA</t>
  </si>
  <si>
    <t>KIT DE BIOSEGURIDAD</t>
  </si>
  <si>
    <t>Caja de tapabocas</t>
  </si>
  <si>
    <t xml:space="preserve">Gel antibacterial </t>
  </si>
  <si>
    <t xml:space="preserve">Lavamanos provisional </t>
  </si>
  <si>
    <t>Termometro</t>
  </si>
  <si>
    <t>Suministro de red provisional de energia 110 - 220v</t>
  </si>
  <si>
    <t>Alquiler de baño portátil (3 aseos semanales)</t>
  </si>
  <si>
    <t xml:space="preserve">Columna en concreto premezclado de 27,6  Mpa  (4000  PSI) a la vista , no incluye refuerzo </t>
  </si>
  <si>
    <t xml:space="preserve">Placa con lamina colaborante cal 22 en concreto premezclado de 27,6 Mpa (4000 PSI) laterales a la vista, e = 0,10 m, incluye Malla electrosoldada </t>
  </si>
  <si>
    <t>Viga aérea en concreto premezclado de 27,6 Mpa  (4000  PSI) a la vista, no incluye refuerzo</t>
  </si>
  <si>
    <t>Columna circular en concreto de 27,6 Mpa (4000 psi) a la vista, diametro = 0,127 m, no incluye refuerzo</t>
  </si>
  <si>
    <t>Suministro e instalación de Puerta en panel de vidrio templado PV -1 (4,5X2.71) de 6.0 mm de espesor (vidrio de seguridad), con marco en aluminio color negro o café, incluye chapa en acero inoxidable, incluye accesorios en acero inoxidable</t>
  </si>
  <si>
    <t>tubería de acero galvanizado de 2"</t>
  </si>
  <si>
    <t>Construcción de baranda pasamanos en tubería de acero galvanizado de 2" y tubería de acero galvanizado de 1 1/2". incluye ángulos de anclaje y adosada a escalones de estructura en acero de escaleras,  Incluye accesorios</t>
  </si>
  <si>
    <t>Construcción de baranda en perfiles de acero rectangular 2"X4", en calibre 16; con pasamanos en tubería de acero galvanizado de 2" superior y tubería galvanizada cerramiento 1 1/2" inferior, incluye ángulos de anclaje de pasamanos y platinas de anclaje 4"X6"+ accesorios</t>
  </si>
  <si>
    <t>Suministro e instalación de división en vidrio templado de 6 mm, para zona húmeda de 1.8 x 2,2 m.  incluye accesorios en acero inoxidable</t>
  </si>
  <si>
    <t xml:space="preserve">Perno con cabeza articulada plana </t>
  </si>
  <si>
    <t xml:space="preserve">Suministro e instalacion de juego de barandas PMR </t>
  </si>
  <si>
    <t>Barra de seguridad forma H 30x30 piso pared</t>
  </si>
  <si>
    <t xml:space="preserve">Barra de seguridad 30 cm x 1 1/4" pared. </t>
  </si>
  <si>
    <t>Suministro e instalacion de tuberia conduit PVC de 1/2"</t>
  </si>
  <si>
    <t>Cable cable 1/0 AWG THHN-THWN, en aluminio</t>
  </si>
  <si>
    <t xml:space="preserve">Percha de 3 puestos con aislador </t>
  </si>
  <si>
    <t xml:space="preserve">Aislador de carrete de porcelana </t>
  </si>
  <si>
    <t xml:space="preserve">Suministro e instalacion de cable cable 1/0 AWG THHN-THWN en aluminio en 3 lineas, incluye percha de 3 puestos con aisladores en porcelana </t>
  </si>
  <si>
    <t>Arquitecta  diseñadora</t>
  </si>
  <si>
    <t xml:space="preserve">Diseñador estructural </t>
  </si>
  <si>
    <t xml:space="preserve">Diseñador hidrosanitario </t>
  </si>
  <si>
    <t>Diseñador electrico</t>
  </si>
  <si>
    <t xml:space="preserve">VoBo: Ingeniero Jorge Ivan Corredor </t>
  </si>
  <si>
    <t>VoBo:  Arquitecta Melisa Giraldo Osorio</t>
  </si>
  <si>
    <t>Suministro e instalacion de cable  #8 AWG THHN-THWN</t>
  </si>
  <si>
    <t>Suministro e instalacion de cable  #10 AWG THHN-THWN</t>
  </si>
  <si>
    <t>Suministro e instalacion de cable  #12 AWG THHN-THWN</t>
  </si>
  <si>
    <t>Salida lámpara Panel Led hermetico de 30x120 cm de 40 w , Cable Cu aislado # 12 HFFR LS, tubería EMT 1/2" longitud promedio 1 m. Incluye toma doble polo a tierra, clavija y cable encauchetado 3x12 AWG</t>
  </si>
  <si>
    <t>ALQUIEQUIPOS</t>
  </si>
  <si>
    <t>CUERPOS</t>
  </si>
  <si>
    <t>CONCRETOS EJE</t>
  </si>
  <si>
    <t>PASTOR SERNA</t>
  </si>
  <si>
    <t>GEOTECNNIA</t>
  </si>
  <si>
    <t>CORONA</t>
  </si>
  <si>
    <t>HOMECENTER</t>
  </si>
  <si>
    <t>LA BONITA</t>
  </si>
  <si>
    <t xml:space="preserve">Tecnologo en obras civiles </t>
  </si>
  <si>
    <t>Por Retencion en la fuente2%</t>
  </si>
  <si>
    <t>COSTO DIRECTO OBRA :</t>
  </si>
  <si>
    <t>EQU080</t>
  </si>
  <si>
    <t>EQU081</t>
  </si>
  <si>
    <t>EQU082</t>
  </si>
  <si>
    <t>EQU083</t>
  </si>
  <si>
    <t>EQU084</t>
  </si>
  <si>
    <t>EQU085</t>
  </si>
  <si>
    <t>EQU086</t>
  </si>
  <si>
    <t>EQU087</t>
  </si>
  <si>
    <t>EQU088</t>
  </si>
  <si>
    <t>EQU089</t>
  </si>
  <si>
    <t>EQU090</t>
  </si>
  <si>
    <t>Hidrolavadora a gasolina o electrica</t>
  </si>
  <si>
    <t>Allanadora mecanica con aspas</t>
  </si>
  <si>
    <t xml:space="preserve">Andamio certificado - Torre a 2m (1.4m x 1.4m) </t>
  </si>
  <si>
    <t xml:space="preserve">Andamio certificado - Torre a 4m (1.4m x 1.4m) </t>
  </si>
  <si>
    <t xml:space="preserve">Andamio certificado - Torre a 6m (1.4m x 1.4m) </t>
  </si>
  <si>
    <t xml:space="preserve">Andamio certificado - Torre a 8m (1.4m x 1.4m) </t>
  </si>
  <si>
    <t>Andamio certificado - Torre a 9m (1.4m x 1.4m)</t>
  </si>
  <si>
    <t xml:space="preserve"> Ruedas de andamio multidireccional (4un)</t>
  </si>
  <si>
    <t>Linea de Vida con Gancho (30m)</t>
  </si>
  <si>
    <t>Linea de Vida con Gancho (40m)</t>
  </si>
  <si>
    <t>Diferencial 3 y 5  Tn</t>
  </si>
  <si>
    <t xml:space="preserve">VoBo: Ingeniero Juan Pablo Carmona </t>
  </si>
  <si>
    <t>CERTIFICADOS</t>
  </si>
  <si>
    <t xml:space="preserve">RETIE </t>
  </si>
  <si>
    <t>Suministro e instalación de puerta tipo P2 (0.90X2.20); en lámina Cold Rolled calibre 20, entamborada lisa,  incluye marco en acero de 15 cm y bisagras, cerradura con chapa de seguridad de pasador, color Negro o Café pintada con pintura electroestática</t>
  </si>
  <si>
    <t>Suministro e instalación de puerta tipo P3 (1.0X2.20); en lámina Cold Rolled calibre 20, entamborada lisa,  incluye marco en acero de 15 cm y bisagras, cerradura con chapa de seguridad de pasador, color Negro o Café pintada con pintura electroestática</t>
  </si>
  <si>
    <t>Suministro e instalación de puerta tipo P1 (0.80X2.20); en lámina Cold Rolled calibre 20, entamborada lisa,  incluye marco en acero de 15 cm y bisagras, cerradura con chapa de seguridad de pasador, color Negro o Café pintada con pintura electroestática</t>
  </si>
  <si>
    <t>Marco metálico en lámina Cold rolled C 20 de 0,80 x 2,2 m, incluye anticorrosivo</t>
  </si>
  <si>
    <t>Cerramiento en tubería galvanizada de 1 1/2" @ 2 m, con malla eslabonada galvanizada calibre 13 ojo de 2", incluye viga de cimentación 0,30 x 0,30 m en concreto de 20,7 Mpa incluye refuerzo, y 3 hilos de alambre de puas C14. .</t>
  </si>
  <si>
    <t xml:space="preserve">Estuco y pintura muros 3 manos </t>
  </si>
  <si>
    <t>Suministro e instalación sanitario institucional One-piece o similar, incluye grifería antivandálica.</t>
  </si>
  <si>
    <t>Demolición de losa sobre terreno</t>
  </si>
  <si>
    <t>Suministro, corte y figurado de acero Fy = 60.000 psi d&gt;1/4"</t>
  </si>
  <si>
    <t>Suministro e instalacion de malla electrosoldada M-188  Φ 6.00 mm c/.15m en ambos sentidos (incluye alambre negro, colocación y traslapo).</t>
  </si>
  <si>
    <t>Suministro e instalacion de cinta PVC V - 15</t>
  </si>
  <si>
    <t>Suministro e instalación tubería PVC presión de 1/2" rde 9</t>
  </si>
  <si>
    <t>Suministro e instalación de llave de paso de 3/4" tipo Red White</t>
  </si>
  <si>
    <t>Suministro e instalación de llave de paso de 1" tipo Red White</t>
  </si>
  <si>
    <t>Suministro e instalación de registro de corte de 1/2"</t>
  </si>
  <si>
    <t>Suministro e instalación  de llave terminal de cobre roscada de 1/2"</t>
  </si>
  <si>
    <t>Suministro e instalación de tapa plástica de registro de 0,20 x 0,20 m</t>
  </si>
  <si>
    <t>Suministro e instalación de medidor de 1" volumétrico tipo "B"</t>
  </si>
  <si>
    <t>Suministro e instalación de acometida hidráulica en tubería PVC de 1"</t>
  </si>
  <si>
    <t>Suministro e instalación de cheque de 1" en bronce</t>
  </si>
  <si>
    <t>Suministro e instalación de lavamanos tipo Acuacer de colgar con grifería</t>
  </si>
  <si>
    <t>Suministro e instalación de orinal tipo Institucional, línea antivandálica</t>
  </si>
  <si>
    <t>Suministro e instalación  de ducha antivandálica regadera tubular corta</t>
  </si>
  <si>
    <t>Suministro e instalación de incrustaciones tipo Avanti (viene por 6 unidades)</t>
  </si>
  <si>
    <t>Suministro e instalación espejo de 4 mm biselado</t>
  </si>
  <si>
    <t>Suministro e instalación de tubería PVC sanitaria de 2", incluye accesorios</t>
  </si>
  <si>
    <t>Suministro e instalación  de tubería PVC de ventilación de 2", incluye accesorios</t>
  </si>
  <si>
    <t>Suministro e instalación  de tubería PVC sanitaria de 4", incluye accesorios</t>
  </si>
  <si>
    <t>Suministro e instalación de rejilla de bronce de 3" x 2" con sosco</t>
  </si>
  <si>
    <t>Suministro e instalación  de tubería PVC sanitaria de 6", incluye accesorios</t>
  </si>
  <si>
    <t>Suministro e instalación de tubería PVC de alcantarillado de pared estructural d =  10", exterior corrugado</t>
  </si>
  <si>
    <t>Suministro e instalación  de tubería PVC agua lluvia de 4"</t>
  </si>
  <si>
    <t xml:space="preserve">Suministro e instalación de escotilla de despliegue con escalera de elevacion . </t>
  </si>
  <si>
    <t xml:space="preserve">Suministro e instalación de elevador electro hidraulico para personas modelo EP3N350, con capacidad de carga de 350 Kg, medidas de 0.90 m ancho por 1.30 m de fondo, velocidad de desplazamiento de 020 m/s, 3 paradas, cabina con cerramiento en acero inoxidable 430, lamparas led, sensor de movimientos y pasamanos. Sistema de potencia de motor de 3 hp trifásico 220V, bomba de 1.5 galones, manguera de alta presión con acople formulados de 3/8´´NP, válvula paracaídas y variador de velocidad 
</t>
  </si>
  <si>
    <t xml:space="preserve">Cable CU desnudo 1/0 AWG DURO 7 Hilos </t>
  </si>
  <si>
    <t xml:space="preserve">m </t>
  </si>
  <si>
    <t xml:space="preserve">Registro de Tierra de 30x30 cms </t>
  </si>
  <si>
    <t xml:space="preserve">Suministro e instalacion de sistema de Puesta a tierra con varilla de cobre 5/8 x 2,4 m coperweld o similar, incluye soldadura exotermica y demas accesorios. </t>
  </si>
  <si>
    <t>Alambrón aluminio 8mm de diámetro</t>
  </si>
  <si>
    <t>Cable aislado tipo CUI aislamiento para 100kV</t>
  </si>
  <si>
    <t>Grapa para conexión  cable-cable bimetálica</t>
  </si>
  <si>
    <t>Patina DIN 20x2.5 en acero galvanizado</t>
  </si>
  <si>
    <t>Suministro e instalacion de sistema de bajantes con electrodos del sistema de puesta a tierra.</t>
  </si>
  <si>
    <t>Grapa Fleje – Varilla de hierro</t>
  </si>
  <si>
    <t>Zócalo de adhesión, tipo 194</t>
  </si>
  <si>
    <t xml:space="preserve">Soporte para conductor </t>
  </si>
  <si>
    <t xml:space="preserve">Suministro e instalacion de sistema de proteccion contra rayos </t>
  </si>
  <si>
    <t xml:space="preserve">Punta Captadora de aluminio 5/8' x 150cm </t>
  </si>
  <si>
    <t xml:space="preserve">Grapa para conexión  cable-cable  </t>
  </si>
  <si>
    <t>MCTE</t>
  </si>
  <si>
    <t xml:space="preserve">VoBo: Carlos Felipe Ramos </t>
  </si>
  <si>
    <t>JDN2023-TA-01-001</t>
  </si>
  <si>
    <t>JDN2023-TA-01-002</t>
  </si>
  <si>
    <t>JDN2023-TA-01-003</t>
  </si>
  <si>
    <t>JDN2023-TA-01-004</t>
  </si>
  <si>
    <t>JDN2023-TA-01-005</t>
  </si>
  <si>
    <t>JDN2023-TA-01-006</t>
  </si>
  <si>
    <t>JDN2023-TA-01-007</t>
  </si>
  <si>
    <t>JDN2023-TA-01-008</t>
  </si>
  <si>
    <t>JDN2023-TA-02-001</t>
  </si>
  <si>
    <t>JDN2023-TA-02-002</t>
  </si>
  <si>
    <t>JDN2023-TA-02-003</t>
  </si>
  <si>
    <t>JDN2023-TA-02-004</t>
  </si>
  <si>
    <t>JDN2023-TA-02-005</t>
  </si>
  <si>
    <t>JDN2023-TA-02-006</t>
  </si>
  <si>
    <t>JDN2023-TA-02-007</t>
  </si>
  <si>
    <t>JDN2023-TA-03-001</t>
  </si>
  <si>
    <t>JDN2023-TA-03-002</t>
  </si>
  <si>
    <t>JDN2023-TA-03-003</t>
  </si>
  <si>
    <t>JDN2023-TA-03-004</t>
  </si>
  <si>
    <t>JDN2023-TA-03-005</t>
  </si>
  <si>
    <t>JDN2023-TA-03-006</t>
  </si>
  <si>
    <t>JDN2023-TA-04-001</t>
  </si>
  <si>
    <t>JDN2023-TA-04-002</t>
  </si>
  <si>
    <t>JDN2023-TA-04-003</t>
  </si>
  <si>
    <t>JDN2023-TA-04-004</t>
  </si>
  <si>
    <t>JDN2023-TA-04-005</t>
  </si>
  <si>
    <t>JDN2023-TA-04-006</t>
  </si>
  <si>
    <t>JDN2023-TA-04-007</t>
  </si>
  <si>
    <t>JDN2023-TA-04-008</t>
  </si>
  <si>
    <t>JDN2023-TA-04-009</t>
  </si>
  <si>
    <t>JDN2023-TA-04-010</t>
  </si>
  <si>
    <t>JDN2023-TA-04-011</t>
  </si>
  <si>
    <t>JDN2023-TA-04-012</t>
  </si>
  <si>
    <t>JDN2023-TA-04-013</t>
  </si>
  <si>
    <t>JDN2023-TA-04-014</t>
  </si>
  <si>
    <t>JDN2023-TA-04-015</t>
  </si>
  <si>
    <t>JDN2023-TA-04-016</t>
  </si>
  <si>
    <t>JDN2023-TA-04-017</t>
  </si>
  <si>
    <t>JDN2023-TA-04-018</t>
  </si>
  <si>
    <t>JDN2023-TA-05-001</t>
  </si>
  <si>
    <t>JDN2023-TA-05-002</t>
  </si>
  <si>
    <t>JDN2023-TA-05-003</t>
  </si>
  <si>
    <t>JDN2023-TA-06-001</t>
  </si>
  <si>
    <t>JDN2023-TA-06-002</t>
  </si>
  <si>
    <t>JDN2023-TA-06-003</t>
  </si>
  <si>
    <t>JDN2023-TA-06-004</t>
  </si>
  <si>
    <t>JDN2023-TA-06-005</t>
  </si>
  <si>
    <t>JDN2023-TA-06-006</t>
  </si>
  <si>
    <t>JDN2023-TA-07-001</t>
  </si>
  <si>
    <t>JDN2023-TA-07-002</t>
  </si>
  <si>
    <t>JDN2023-TA-08-001</t>
  </si>
  <si>
    <t>JDN2023-TA-08-002</t>
  </si>
  <si>
    <t>JDN2023-TA-08-003</t>
  </si>
  <si>
    <t>JDN2023-TA-08-004</t>
  </si>
  <si>
    <t>JDN2023-TA-08-005</t>
  </si>
  <si>
    <t>JDN2023-TA-09-001</t>
  </si>
  <si>
    <t>JDN2023-TA-09-002</t>
  </si>
  <si>
    <t>JDN2023-TA-09-003</t>
  </si>
  <si>
    <t>JDN2023-TA-09-004</t>
  </si>
  <si>
    <t>JDN2023-TA-09-005</t>
  </si>
  <si>
    <t>JDN2023-TA-09-006</t>
  </si>
  <si>
    <t>JDN2023-TA-09-007</t>
  </si>
  <si>
    <t>JDN2023-TA-09-008</t>
  </si>
  <si>
    <t>JDN2023-TA-09-009</t>
  </si>
  <si>
    <t>JDN2023-TA-09-010</t>
  </si>
  <si>
    <t>JDN2023-TA-09-011</t>
  </si>
  <si>
    <t>JDN2023-TA-09-012</t>
  </si>
  <si>
    <t>JDN2023-TA-09-013</t>
  </si>
  <si>
    <t>JDN2023-TA-09-014</t>
  </si>
  <si>
    <t>JDN2023-TA-09-015</t>
  </si>
  <si>
    <t>JDN2023-TA-09-016</t>
  </si>
  <si>
    <t>JDN2023-TA-09-017</t>
  </si>
  <si>
    <t>JDN2023-TA-10-001</t>
  </si>
  <si>
    <t>JDN2023-TA-10-002</t>
  </si>
  <si>
    <t>JDN2023-TA-10-003</t>
  </si>
  <si>
    <t>JDN2023-TA-10-004</t>
  </si>
  <si>
    <t>JDN2023-TA-10-005</t>
  </si>
  <si>
    <t>JDN2023-TA-10-006</t>
  </si>
  <si>
    <t>JDN2023-TA-10-007</t>
  </si>
  <si>
    <t>JDN2023-TA-10-008</t>
  </si>
  <si>
    <t>JDN2023-TA-10-009</t>
  </si>
  <si>
    <t>JDN2023-TA-10-010</t>
  </si>
  <si>
    <t>JDN2023-TA-10-011</t>
  </si>
  <si>
    <t>JDN2023-TA-10-012</t>
  </si>
  <si>
    <t>JDN2023-TA-10-013</t>
  </si>
  <si>
    <t>JDN2023-TA-10-014</t>
  </si>
  <si>
    <t>JDN2023-TA-10-015</t>
  </si>
  <si>
    <t>JDN2023-TA-10-016</t>
  </si>
  <si>
    <t>JDN2023-TA-10-017</t>
  </si>
  <si>
    <t>JDN2023-TA-10-018</t>
  </si>
  <si>
    <t>JDN2023-TA-10-019</t>
  </si>
  <si>
    <t>JDN2023-TA-11-001</t>
  </si>
  <si>
    <t>JDN2023-TA-11-002</t>
  </si>
  <si>
    <t>JDN2023-TA-11-003</t>
  </si>
  <si>
    <t>JDN2023-TA-11-004</t>
  </si>
  <si>
    <t>JDN2023-TA-11-005</t>
  </si>
  <si>
    <t>JDN2023-TA-11-006</t>
  </si>
  <si>
    <t>JDN2023-TA-11-007</t>
  </si>
  <si>
    <t>JDN2023-TA-11-008</t>
  </si>
  <si>
    <t>JDN2023-TA-11-009</t>
  </si>
  <si>
    <t>JDN2023-TA-11-010</t>
  </si>
  <si>
    <t>JDN2023-TA-11-011</t>
  </si>
  <si>
    <t>JDN2023-TA-11-012</t>
  </si>
  <si>
    <t>JDN2023-TA-12-001</t>
  </si>
  <si>
    <t>JDN2023-TA-12-002</t>
  </si>
  <si>
    <t>JDN2023-TA-13-001</t>
  </si>
  <si>
    <t>JDN2023-TA-13-002</t>
  </si>
  <si>
    <t>JDN2023-TA-13-003</t>
  </si>
  <si>
    <t>JDN2023-TA-13-004</t>
  </si>
  <si>
    <t>JDN2023-TA-13-005</t>
  </si>
  <si>
    <t>JDN2023-TA-13-006</t>
  </si>
  <si>
    <t>JDN2023-TA-13-007</t>
  </si>
  <si>
    <t>JDN2023-TA-13-008</t>
  </si>
  <si>
    <t>JDN2023-TA-13-009</t>
  </si>
  <si>
    <t>JDN2023-TA-13-010</t>
  </si>
  <si>
    <t>JDN2023-TA-13-011</t>
  </si>
  <si>
    <t>JDN2023-TA-13-012</t>
  </si>
  <si>
    <t>JDN2023-TA-13-013</t>
  </si>
  <si>
    <t>JDN2023-TA-13-014</t>
  </si>
  <si>
    <t>JDN2023-TA-13-015</t>
  </si>
  <si>
    <t>JDN2023-TA-13-016</t>
  </si>
  <si>
    <t>JDN2023-TA-13-017</t>
  </si>
  <si>
    <t>JDN2023-TA-13-018</t>
  </si>
  <si>
    <t>JDN2023-TA-13-019</t>
  </si>
  <si>
    <t>JDN2023-TA-13-020</t>
  </si>
  <si>
    <t>JDN2023-TA-13-021</t>
  </si>
  <si>
    <t>JDN2023-TA-13-022</t>
  </si>
  <si>
    <t>JDN2023-TA-13-023</t>
  </si>
  <si>
    <t>JDN2023-TA-13-024</t>
  </si>
  <si>
    <t>JDN2023-TA-13-025</t>
  </si>
  <si>
    <t>JDN2023-TA-13-026</t>
  </si>
  <si>
    <t>JDN2023-TA-14-001</t>
  </si>
  <si>
    <t>JDN2023-TA-14-002</t>
  </si>
  <si>
    <t>JDN2023-TA-14-003</t>
  </si>
  <si>
    <t>JDN2023-TA-14-004</t>
  </si>
  <si>
    <t>UND/MES</t>
  </si>
  <si>
    <t>Valla de identificación de obra área tamaño de 6m x 3m, colocada en cerchas metálica, incluye mantenimiento durante la construcción</t>
  </si>
  <si>
    <t>Rollo de Fleje de acero Ref. 5052 DIN 20x2.5 OBO</t>
  </si>
  <si>
    <t xml:space="preserve">discos de corte </t>
  </si>
  <si>
    <t xml:space="preserve">Andamio certificado </t>
  </si>
  <si>
    <t>Porcentaje</t>
  </si>
  <si>
    <t>Valor Total</t>
  </si>
  <si>
    <t>ADMINISTRACION</t>
  </si>
  <si>
    <t>UTILIDAD</t>
  </si>
  <si>
    <t>Precio Unitario Total Aproximado al peso $</t>
  </si>
  <si>
    <t>COSTO INDIRECTO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</si>
</sst>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2" formatCode="_-&quot;$&quot;* #,##0_-;\-&quot;$&quot;* #,##0_-;_-&quot;$&quot;* &quot;-&quot;_-;_-@_-"/>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0.00\ _€"/>
    <numFmt numFmtId="167" formatCode="_(&quot;$&quot;\ * #,##0.00_);_(&quot;$&quot;\ * \(#,##0.00\);_(&quot;$&quot;\ * &quot;-&quot;??_);_(@_)"/>
    <numFmt numFmtId="168" formatCode="0.0000"/>
    <numFmt numFmtId="169" formatCode="#,##0.000\ _€"/>
    <numFmt numFmtId="170" formatCode="_-[$$-240A]\ * #,##0.00_-;\-[$$-240A]\ * #,##0.00_-;_-[$$-240A]\ * &quot;-&quot;??_-;_-@_-"/>
    <numFmt numFmtId="171" formatCode="_ * #,##0.00_ ;_ * \-#,##0.00_ ;_ * &quot;-&quot;??_ ;_ @_ "/>
    <numFmt numFmtId="172" formatCode="_(* #,##0.00_);_(* \(#,##0.00\);_(* &quot;-&quot;??_);_(@_)"/>
    <numFmt numFmtId="173" formatCode="&quot;$&quot;\ #,##0.00"/>
    <numFmt numFmtId="174" formatCode="[$$-240A]\ #,##0.00;\-[$$-240A]\ #,##0.00"/>
    <numFmt numFmtId="175" formatCode="_ &quot;$&quot;\ * #,##0_ ;_ &quot;$&quot;\ * \-#,##0_ ;_ &quot;$&quot;\ * &quot;-&quot;??_ ;_ @_ "/>
    <numFmt numFmtId="176" formatCode="#,##0_ ;\-#,##0\ "/>
    <numFmt numFmtId="177" formatCode="_-* #,##0.00\ _€_-;\-* #,##0.00\ _€_-;_-* &quot;-&quot;??\ _€_-;_-@_-"/>
    <numFmt numFmtId="178" formatCode="_-* #,##0.000\ _€_-;\-* #,##0.000\ _€_-;_-* &quot;-&quot;??\ _€_-;_-@_-"/>
    <numFmt numFmtId="179" formatCode="0.000"/>
    <numFmt numFmtId="180" formatCode="#,##0.0000\ _€"/>
    <numFmt numFmtId="181" formatCode="#,##0.00_ ;\-#,##0.00\ "/>
    <numFmt numFmtId="182" formatCode="0.0"/>
    <numFmt numFmtId="183" formatCode="_-[$$-240A]\ * #,##0.00_-;\-[$$-240A]\ * #,##0.00_-;_-[$$-240A]\ * &quot;-&quot;??_-;_-@"/>
    <numFmt numFmtId="184" formatCode="d/m/yyyy"/>
    <numFmt numFmtId="185" formatCode="_-&quot;$&quot;\ * #,##0.00_-;\-&quot;$&quot;\ * #,##0.00_-;_-&quot;$&quot;\ * &quot;-&quot;??_-;_-@"/>
    <numFmt numFmtId="186" formatCode="m\.dd\.yy"/>
    <numFmt numFmtId="187" formatCode="mm\ dd\ yy"/>
    <numFmt numFmtId="188" formatCode="#,##0.0"/>
    <numFmt numFmtId="189" formatCode="_ &quot;$&quot;\ * #,##0.00_ ;_ &quot;$&quot;\ * \-#,##0.00_ ;_ &quot;$&quot;\ * &quot;-&quot;??_ ;_ @_ "/>
    <numFmt numFmtId="190" formatCode="_-* #,##0.000_-;\-* #,##0.000_-;_-* &quot;-&quot;_-;_-@_-"/>
    <numFmt numFmtId="191" formatCode="_-* #,##0.0000_-;\-* #,##0.0000_-;_-* &quot;-&quot;_-;_-@_-"/>
    <numFmt numFmtId="192" formatCode="_-[$$-240A]\ * #,##0_-;\-[$$-240A]\ * #,##0_-;_-[$$-240A]\ * &quot;-&quot;??_-;_-@_-"/>
    <numFmt numFmtId="193" formatCode="&quot;$&quot;#,##0.00"/>
    <numFmt numFmtId="194" formatCode="_ &quot;$&quot;* #,##0.00_ ;_ &quot;$&quot;* \-#,##0.00_ ;_ &quot;$&quot;* &quot;-&quot;??_ ;_ @_ "/>
    <numFmt numFmtId="195" formatCode="_-&quot;$&quot;\ * #,##0.00_-;\-&quot;$&quot;\ * #,##0.00_-;_-&quot;$&quot;\ * &quot;-&quot;_-;_-@_-"/>
    <numFmt numFmtId="196" formatCode="0.0%"/>
    <numFmt numFmtId="197" formatCode="_-* #,##0.000_-;\-* #,##0.000_-;_-* &quot;-&quot;???_-;_-@_-"/>
    <numFmt numFmtId="198" formatCode="0.000%"/>
  </numFmts>
  <fonts count="92">
    <font>
      <sz val="11"/>
      <color theme="1"/>
      <name val="Calibri"/>
      <family val="2"/>
      <scheme val="minor"/>
    </font>
    <font>
      <sz val="10"/>
      <name val="Arial"/>
      <family val="2"/>
    </font>
    <font>
      <b/>
      <sz val="11"/>
      <name val="Arial"/>
      <family val="2"/>
    </font>
    <font>
      <sz val="11"/>
      <name val="Arial"/>
      <family val="2"/>
    </font>
    <font>
      <sz val="11"/>
      <color indexed="8"/>
      <name val="Calibri"/>
      <family val="2"/>
    </font>
    <font>
      <sz val="11"/>
      <color indexed="8"/>
      <name val="Arial"/>
      <family val="2"/>
    </font>
    <font>
      <sz val="11"/>
      <color theme="1"/>
      <name val="Calibri"/>
      <family val="2"/>
      <scheme val="minor"/>
    </font>
    <font>
      <sz val="11"/>
      <color theme="1"/>
      <name val="Arial"/>
      <family val="2"/>
    </font>
    <font>
      <sz val="12"/>
      <color indexed="8"/>
      <name val="Verdana"/>
      <family val="2"/>
    </font>
    <font>
      <sz val="10"/>
      <color indexed="8"/>
      <name val="Arial"/>
      <family val="2"/>
    </font>
    <font>
      <b/>
      <sz val="9"/>
      <color indexed="9"/>
      <name val="Arial"/>
      <family val="2"/>
    </font>
    <font>
      <b/>
      <sz val="9"/>
      <name val="Arial"/>
      <family val="2"/>
    </font>
    <font>
      <sz val="8"/>
      <name val="Calibri"/>
      <family val="2"/>
      <scheme val="minor"/>
    </font>
    <font>
      <sz val="10"/>
      <color theme="1"/>
      <name val="Arial"/>
      <family val="2"/>
    </font>
    <font>
      <sz val="10"/>
      <name val="MS Sans Serif"/>
      <family val="2"/>
    </font>
    <font>
      <sz val="9"/>
      <name val="Arial"/>
      <family val="2"/>
    </font>
    <font>
      <sz val="10"/>
      <name val="Arial Narrow"/>
      <family val="2"/>
    </font>
    <font>
      <sz val="14"/>
      <name val="Arial Narrow"/>
      <family val="2"/>
    </font>
    <font>
      <b/>
      <sz val="9"/>
      <color indexed="8"/>
      <name val="Arial Narrow"/>
      <family val="2"/>
    </font>
    <font>
      <u/>
      <sz val="11"/>
      <color theme="10"/>
      <name val="Calibri"/>
      <family val="2"/>
      <scheme val="minor"/>
    </font>
    <font>
      <b/>
      <sz val="11"/>
      <color theme="1"/>
      <name val="Calibri"/>
      <family val="2"/>
      <scheme val="minor"/>
    </font>
    <font>
      <b/>
      <sz val="10"/>
      <name val="Arial"/>
      <family val="2"/>
    </font>
    <font>
      <sz val="8"/>
      <name val="Arial"/>
      <family val="2"/>
    </font>
    <font>
      <sz val="10"/>
      <color theme="1"/>
      <name val="Calibri"/>
      <family val="2"/>
      <scheme val="minor"/>
    </font>
    <font>
      <b/>
      <sz val="10"/>
      <color indexed="8"/>
      <name val="Arial"/>
      <family val="2"/>
    </font>
    <font>
      <b/>
      <sz val="12"/>
      <color theme="1"/>
      <name val="Calibri"/>
      <family val="2"/>
      <scheme val="minor"/>
    </font>
    <font>
      <b/>
      <sz val="18"/>
      <color theme="0"/>
      <name val="Arial"/>
      <family val="2"/>
    </font>
    <font>
      <b/>
      <sz val="10"/>
      <color indexed="9"/>
      <name val="Arial"/>
      <family val="2"/>
    </font>
    <font>
      <b/>
      <vertAlign val="superscript"/>
      <sz val="10"/>
      <color indexed="8"/>
      <name val="Arial"/>
      <family val="2"/>
    </font>
    <font>
      <b/>
      <sz val="9"/>
      <color theme="1"/>
      <name val="Arial"/>
      <family val="2"/>
    </font>
    <font>
      <b/>
      <sz val="9"/>
      <color indexed="8"/>
      <name val="Arial"/>
      <family val="2"/>
    </font>
    <font>
      <b/>
      <vertAlign val="superscript"/>
      <sz val="10"/>
      <name val="Arial"/>
      <family val="2"/>
    </font>
    <font>
      <sz val="9"/>
      <color rgb="FF000000"/>
      <name val="Arial"/>
      <family val="2"/>
    </font>
    <font>
      <b/>
      <sz val="10"/>
      <color theme="1"/>
      <name val="Arial"/>
      <family val="2"/>
    </font>
    <font>
      <b/>
      <sz val="10"/>
      <color rgb="FF000000"/>
      <name val="Arial"/>
      <family val="2"/>
    </font>
    <font>
      <b/>
      <sz val="10"/>
      <color rgb="FF333333"/>
      <name val="Arial"/>
      <family val="2"/>
    </font>
    <font>
      <b/>
      <sz val="11"/>
      <color theme="1"/>
      <name val="Arial"/>
      <family val="2"/>
    </font>
    <font>
      <sz val="20"/>
      <color indexed="8"/>
      <name val="Arial Black"/>
      <family val="2"/>
    </font>
    <font>
      <b/>
      <sz val="12"/>
      <name val="Arial"/>
      <family val="2"/>
    </font>
    <font>
      <sz val="12"/>
      <name val="Arial"/>
      <family val="2"/>
    </font>
    <font>
      <sz val="14"/>
      <color rgb="FF333333"/>
      <name val="Arial"/>
      <family val="2"/>
    </font>
    <font>
      <b/>
      <sz val="14"/>
      <name val="Arial"/>
      <family val="2"/>
    </font>
    <font>
      <sz val="12"/>
      <color indexed="9"/>
      <name val="Arial"/>
      <family val="2"/>
    </font>
    <font>
      <sz val="12"/>
      <color indexed="8"/>
      <name val="Arial"/>
      <family val="2"/>
    </font>
    <font>
      <b/>
      <sz val="26"/>
      <name val="Arial"/>
      <family val="2"/>
    </font>
    <font>
      <sz val="11"/>
      <color theme="1"/>
      <name val="Calibri"/>
      <family val="2"/>
    </font>
    <font>
      <b/>
      <sz val="12"/>
      <color theme="1"/>
      <name val="Calibri"/>
      <family val="2"/>
    </font>
    <font>
      <b/>
      <sz val="11"/>
      <color theme="1"/>
      <name val="Calibri"/>
      <family val="2"/>
    </font>
    <font>
      <sz val="10"/>
      <color theme="1"/>
      <name val="Calibri"/>
      <family val="2"/>
    </font>
    <font>
      <sz val="8"/>
      <color theme="1"/>
      <name val="Arial"/>
      <family val="2"/>
    </font>
    <font>
      <sz val="12"/>
      <color theme="1"/>
      <name val="Calibri"/>
      <family val="2"/>
      <scheme val="minor"/>
    </font>
    <font>
      <sz val="9"/>
      <name val="Arial Narrow"/>
      <family val="2"/>
    </font>
    <font>
      <sz val="11"/>
      <color theme="1"/>
      <name val="Arial"/>
      <family val="2"/>
    </font>
    <font>
      <sz val="9"/>
      <color theme="1"/>
      <name val="Arial"/>
      <family val="2"/>
    </font>
    <font>
      <b/>
      <sz val="10"/>
      <color theme="1"/>
      <name val="Arial"/>
      <family val="2"/>
    </font>
    <font>
      <b/>
      <sz val="10"/>
      <color rgb="FF000000"/>
      <name val="Arial"/>
      <family val="2"/>
    </font>
    <font>
      <sz val="9"/>
      <color theme="1"/>
      <name val="Arial"/>
      <family val="2"/>
    </font>
    <font>
      <sz val="9"/>
      <color rgb="FF00B050"/>
      <name val="Arial"/>
      <family val="2"/>
    </font>
    <font>
      <sz val="9"/>
      <color rgb="FF000000"/>
      <name val="Arial"/>
      <family val="2"/>
    </font>
    <font>
      <sz val="10"/>
      <color theme="1"/>
      <name val="Arial"/>
      <family val="2"/>
    </font>
    <font>
      <sz val="9"/>
      <color theme="1"/>
      <name val="Calibri"/>
      <family val="2"/>
      <scheme val="minor"/>
    </font>
    <font>
      <sz val="8"/>
      <color theme="1"/>
      <name val="Calibri"/>
      <family val="2"/>
      <scheme val="minor"/>
    </font>
    <font>
      <b/>
      <i/>
      <sz val="12"/>
      <color theme="1"/>
      <name val="Arial"/>
      <family val="2"/>
    </font>
    <font>
      <i/>
      <sz val="10"/>
      <color theme="1"/>
      <name val="Arial"/>
      <family val="2"/>
    </font>
    <font>
      <sz val="10"/>
      <name val="Arial"/>
      <family val="2"/>
    </font>
    <font>
      <sz val="9"/>
      <name val="Calibri"/>
      <family val="2"/>
      <scheme val="minor"/>
    </font>
    <font>
      <sz val="10"/>
      <name val="Calibri"/>
      <family val="2"/>
      <scheme val="minor"/>
    </font>
    <font>
      <b/>
      <sz val="9"/>
      <name val="Calibri"/>
      <family val="2"/>
      <scheme val="minor"/>
    </font>
    <font>
      <b/>
      <sz val="12"/>
      <name val="Calibri"/>
      <family val="2"/>
      <scheme val="minor"/>
    </font>
    <font>
      <b/>
      <sz val="10"/>
      <name val="Calibri"/>
      <family val="2"/>
      <scheme val="minor"/>
    </font>
    <font>
      <b/>
      <i/>
      <sz val="10"/>
      <name val="Calibri"/>
      <family val="2"/>
      <scheme val="minor"/>
    </font>
    <font>
      <sz val="9"/>
      <color rgb="FFFF0000"/>
      <name val="Calibri"/>
      <family val="2"/>
      <scheme val="minor"/>
    </font>
    <font>
      <sz val="10"/>
      <color rgb="FFFF0000"/>
      <name val="Calibri"/>
      <family val="2"/>
      <scheme val="minor"/>
    </font>
    <font>
      <sz val="12"/>
      <name val="Calibri"/>
      <family val="2"/>
      <scheme val="minor"/>
    </font>
    <font>
      <sz val="9"/>
      <color indexed="8"/>
      <name val="Arial"/>
      <family val="2"/>
    </font>
    <font>
      <b/>
      <i/>
      <sz val="18"/>
      <color theme="1"/>
      <name val="Arial"/>
      <family val="2"/>
    </font>
    <font>
      <sz val="8"/>
      <name val="Roman 10cpi"/>
      <family val="3"/>
    </font>
    <font>
      <sz val="10"/>
      <color rgb="FFFF0000"/>
      <name val="Arial"/>
      <family val="2"/>
    </font>
    <font>
      <b/>
      <sz val="13"/>
      <color theme="1"/>
      <name val="Arial"/>
      <family val="2"/>
    </font>
    <font>
      <b/>
      <sz val="11"/>
      <color theme="0"/>
      <name val="Arial"/>
      <family val="2"/>
    </font>
    <font>
      <sz val="11"/>
      <color theme="0"/>
      <name val="Arial"/>
      <family val="2"/>
    </font>
    <font>
      <sz val="11"/>
      <color theme="1"/>
      <name val="Arial Narrow"/>
      <family val="2"/>
    </font>
    <font>
      <b/>
      <sz val="12"/>
      <name val="Calibri"/>
      <family val="2"/>
    </font>
    <font>
      <b/>
      <sz val="9"/>
      <color indexed="81"/>
      <name val="Tahoma"/>
      <family val="2"/>
    </font>
    <font>
      <sz val="9"/>
      <color indexed="81"/>
      <name val="Tahoma"/>
      <family val="2"/>
    </font>
    <font>
      <b/>
      <i/>
      <sz val="9"/>
      <color theme="1"/>
      <name val="Arial"/>
      <family val="2"/>
    </font>
    <font>
      <b/>
      <sz val="12"/>
      <color theme="1"/>
      <name val="Arial"/>
      <family val="2"/>
    </font>
    <font>
      <b/>
      <sz val="14"/>
      <color theme="1"/>
      <name val="Arial"/>
      <family val="2"/>
    </font>
    <font>
      <sz val="11"/>
      <color rgb="FF000000"/>
      <name val="Arial1"/>
    </font>
    <font>
      <b/>
      <sz val="16"/>
      <color theme="1"/>
      <name val="Arial"/>
      <family val="2"/>
    </font>
    <font>
      <b/>
      <i/>
      <sz val="11"/>
      <color theme="1"/>
      <name val="Arial"/>
      <family val="2"/>
    </font>
    <font>
      <b/>
      <sz val="8"/>
      <color theme="1"/>
      <name val="Arial"/>
      <family val="2"/>
    </font>
  </fonts>
  <fills count="25">
    <fill>
      <patternFill patternType="none"/>
    </fill>
    <fill>
      <patternFill patternType="gray125"/>
    </fill>
    <fill>
      <patternFill patternType="solid">
        <fgColor indexed="8"/>
        <bgColor indexed="64"/>
      </patternFill>
    </fill>
    <fill>
      <patternFill patternType="solid">
        <fgColor theme="0"/>
        <bgColor indexed="64"/>
      </patternFill>
    </fill>
    <fill>
      <patternFill patternType="solid">
        <fgColor rgb="FFFFFF00"/>
        <bgColor indexed="64"/>
      </patternFill>
    </fill>
    <fill>
      <patternFill patternType="solid">
        <fgColor indexed="17"/>
        <bgColor indexed="64"/>
      </patternFill>
    </fill>
    <fill>
      <patternFill patternType="solid">
        <fgColor indexed="9"/>
        <bgColor indexed="64"/>
      </patternFill>
    </fill>
    <fill>
      <patternFill patternType="solid">
        <fgColor rgb="FFFFC000"/>
        <bgColor indexed="64"/>
      </patternFill>
    </fill>
    <fill>
      <patternFill patternType="solid">
        <fgColor theme="0"/>
        <bgColor theme="0"/>
      </patternFill>
    </fill>
    <fill>
      <patternFill patternType="solid">
        <fgColor rgb="FF92D050"/>
        <bgColor indexed="64"/>
      </patternFill>
    </fill>
    <fill>
      <patternFill patternType="solid">
        <fgColor rgb="FF92D050"/>
        <bgColor rgb="FFFFFF00"/>
      </patternFill>
    </fill>
    <fill>
      <patternFill patternType="solid">
        <fgColor rgb="FF92D050"/>
        <bgColor theme="0"/>
      </patternFill>
    </fill>
    <fill>
      <patternFill patternType="solid">
        <fgColor rgb="FF6492F8"/>
        <bgColor rgb="FFEEECE1"/>
      </patternFill>
    </fill>
    <fill>
      <patternFill patternType="solid">
        <fgColor theme="8" tint="-0.249977111117893"/>
        <bgColor indexed="64"/>
      </patternFill>
    </fill>
    <fill>
      <patternFill patternType="solid">
        <fgColor rgb="FF0070C0"/>
        <bgColor indexed="64"/>
      </patternFill>
    </fill>
    <fill>
      <patternFill patternType="solid">
        <fgColor theme="0" tint="-0.14999847407452621"/>
        <bgColor indexed="64"/>
      </patternFill>
    </fill>
    <fill>
      <patternFill patternType="solid">
        <fgColor rgb="FF7CAFDE"/>
        <bgColor indexed="64"/>
      </patternFill>
    </fill>
    <fill>
      <patternFill patternType="solid">
        <fgColor rgb="FF6492F8"/>
        <bgColor indexed="64"/>
      </patternFill>
    </fill>
    <fill>
      <patternFill patternType="solid">
        <fgColor rgb="FF00B0F0"/>
        <bgColor indexed="64"/>
      </patternFill>
    </fill>
    <fill>
      <patternFill patternType="solid">
        <fgColor rgb="FF78D9FF"/>
        <bgColor indexed="64"/>
      </patternFill>
    </fill>
    <fill>
      <patternFill patternType="solid">
        <fgColor rgb="FF6492F8"/>
        <bgColor rgb="FFFFFF99"/>
      </patternFill>
    </fill>
    <fill>
      <patternFill patternType="solid">
        <fgColor rgb="FFFF0000"/>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4"/>
        <bgColor indexed="64"/>
      </patternFill>
    </fill>
  </fills>
  <borders count="231">
    <border>
      <left/>
      <right/>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medium">
        <color auto="1"/>
      </top>
      <bottom/>
      <diagonal/>
    </border>
    <border>
      <left style="medium">
        <color auto="1"/>
      </left>
      <right style="medium">
        <color auto="1"/>
      </right>
      <top/>
      <bottom style="medium">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diagonal/>
    </border>
    <border>
      <left/>
      <right/>
      <top style="thin">
        <color auto="1"/>
      </top>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diagonal/>
    </border>
    <border>
      <left/>
      <right style="thin">
        <color auto="1"/>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auto="1"/>
      </right>
      <top/>
      <bottom style="medium">
        <color indexed="64"/>
      </bottom>
      <diagonal/>
    </border>
    <border>
      <left/>
      <right style="medium">
        <color auto="1"/>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bottom style="medium">
        <color rgb="FF000000"/>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medium">
        <color indexed="64"/>
      </top>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thin">
        <color rgb="FF000000"/>
      </right>
      <top style="medium">
        <color indexed="64"/>
      </top>
      <bottom style="medium">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ck">
        <color indexed="64"/>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style="hair">
        <color indexed="64"/>
      </left>
      <right style="thick">
        <color indexed="64"/>
      </right>
      <top style="thick">
        <color indexed="64"/>
      </top>
      <bottom style="hair">
        <color indexed="64"/>
      </bottom>
      <diagonal/>
    </border>
    <border>
      <left style="thick">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hair">
        <color indexed="64"/>
      </right>
      <top style="hair">
        <color indexed="64"/>
      </top>
      <bottom style="thick">
        <color indexed="64"/>
      </bottom>
      <diagonal/>
    </border>
    <border>
      <left style="hair">
        <color indexed="64"/>
      </left>
      <right style="hair">
        <color indexed="64"/>
      </right>
      <top style="hair">
        <color indexed="64"/>
      </top>
      <bottom style="thick">
        <color indexed="64"/>
      </bottom>
      <diagonal/>
    </border>
    <border>
      <left style="hair">
        <color indexed="64"/>
      </left>
      <right style="thick">
        <color indexed="64"/>
      </right>
      <top style="hair">
        <color indexed="64"/>
      </top>
      <bottom style="thick">
        <color indexed="64"/>
      </bottom>
      <diagonal/>
    </border>
    <border>
      <left style="thick">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thick">
        <color indexed="64"/>
      </left>
      <right style="hair">
        <color indexed="64"/>
      </right>
      <top style="thick">
        <color indexed="64"/>
      </top>
      <bottom style="double">
        <color indexed="64"/>
      </bottom>
      <diagonal/>
    </border>
    <border>
      <left style="hair">
        <color indexed="64"/>
      </left>
      <right style="hair">
        <color indexed="64"/>
      </right>
      <top style="thick">
        <color indexed="64"/>
      </top>
      <bottom style="double">
        <color indexed="64"/>
      </bottom>
      <diagonal/>
    </border>
    <border>
      <left style="hair">
        <color indexed="64"/>
      </left>
      <right style="thick">
        <color indexed="64"/>
      </right>
      <top style="thick">
        <color indexed="64"/>
      </top>
      <bottom style="double">
        <color indexed="64"/>
      </bottom>
      <diagonal/>
    </border>
    <border>
      <left/>
      <right/>
      <top style="thick">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rgb="FF000000"/>
      </right>
      <top style="thick">
        <color indexed="64"/>
      </top>
      <bottom style="double">
        <color indexed="64"/>
      </bottom>
      <diagonal/>
    </border>
    <border>
      <left style="thin">
        <color rgb="FF000000"/>
      </left>
      <right/>
      <top style="thick">
        <color indexed="64"/>
      </top>
      <bottom style="double">
        <color indexed="64"/>
      </bottom>
      <diagonal/>
    </border>
    <border>
      <left style="thin">
        <color rgb="FF000000"/>
      </left>
      <right style="thick">
        <color indexed="64"/>
      </right>
      <top style="thick">
        <color indexed="64"/>
      </top>
      <bottom style="double">
        <color indexed="64"/>
      </bottom>
      <diagonal/>
    </border>
    <border>
      <left style="thick">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n">
        <color rgb="FF000000"/>
      </left>
      <right style="thin">
        <color rgb="FF000000"/>
      </right>
      <top style="thick">
        <color indexed="64"/>
      </top>
      <bottom style="double">
        <color indexed="64"/>
      </bottom>
      <diagonal/>
    </border>
    <border>
      <left/>
      <right style="hair">
        <color indexed="64"/>
      </right>
      <top style="hair">
        <color indexed="64"/>
      </top>
      <bottom style="hair">
        <color indexed="64"/>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n">
        <color indexed="64"/>
      </left>
      <right/>
      <top style="thin">
        <color indexed="64"/>
      </top>
      <bottom/>
      <diagonal/>
    </border>
    <border>
      <left style="thick">
        <color indexed="64"/>
      </left>
      <right style="hair">
        <color indexed="64"/>
      </right>
      <top style="thick">
        <color indexed="64"/>
      </top>
      <bottom style="thick">
        <color indexed="64"/>
      </bottom>
      <diagonal/>
    </border>
    <border>
      <left style="hair">
        <color indexed="64"/>
      </left>
      <right style="hair">
        <color indexed="64"/>
      </right>
      <top style="thick">
        <color indexed="64"/>
      </top>
      <bottom style="thick">
        <color indexed="64"/>
      </bottom>
      <diagonal/>
    </border>
    <border>
      <left style="hair">
        <color indexed="64"/>
      </left>
      <right style="thick">
        <color indexed="64"/>
      </right>
      <top style="thick">
        <color indexed="64"/>
      </top>
      <bottom style="thick">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hair">
        <color indexed="64"/>
      </right>
      <top style="medium">
        <color indexed="64"/>
      </top>
      <bottom style="hair">
        <color indexed="64"/>
      </bottom>
      <diagonal/>
    </border>
    <border>
      <left style="thin">
        <color indexed="64"/>
      </left>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top/>
      <bottom style="hair">
        <color indexed="64"/>
      </bottom>
      <diagonal/>
    </border>
    <border>
      <left style="hair">
        <color indexed="64"/>
      </left>
      <right style="thick">
        <color indexed="64"/>
      </right>
      <top/>
      <bottom style="thick">
        <color indexed="64"/>
      </bottom>
      <diagonal/>
    </border>
    <border>
      <left style="thick">
        <color indexed="64"/>
      </left>
      <right style="hair">
        <color indexed="64"/>
      </right>
      <top/>
      <bottom style="thick">
        <color indexed="64"/>
      </bottom>
      <diagonal/>
    </border>
    <border>
      <left style="thick">
        <color indexed="64"/>
      </left>
      <right style="hair">
        <color indexed="64"/>
      </right>
      <top style="thin">
        <color rgb="FF000000"/>
      </top>
      <bottom style="hair">
        <color indexed="64"/>
      </bottom>
      <diagonal/>
    </border>
    <border>
      <left style="hair">
        <color indexed="64"/>
      </left>
      <right style="hair">
        <color indexed="64"/>
      </right>
      <top style="thin">
        <color rgb="FF000000"/>
      </top>
      <bottom style="hair">
        <color indexed="64"/>
      </bottom>
      <diagonal/>
    </border>
    <border>
      <left style="hair">
        <color indexed="64"/>
      </left>
      <right style="thick">
        <color indexed="64"/>
      </right>
      <top style="thin">
        <color rgb="FF000000"/>
      </top>
      <bottom style="hair">
        <color indexed="64"/>
      </bottom>
      <diagonal/>
    </border>
    <border>
      <left style="thick">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ck">
        <color indexed="64"/>
      </right>
      <top style="double">
        <color indexed="64"/>
      </top>
      <bottom style="hair">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diagonal/>
    </border>
    <border>
      <left style="medium">
        <color indexed="64"/>
      </left>
      <right style="thin">
        <color rgb="FF000000"/>
      </right>
      <top/>
      <bottom/>
      <diagonal/>
    </border>
    <border>
      <left style="thin">
        <color rgb="FF000000"/>
      </left>
      <right/>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rgb="FF000000"/>
      </bottom>
      <diagonal/>
    </border>
    <border>
      <left style="thin">
        <color rgb="FF000000"/>
      </left>
      <right style="thin">
        <color rgb="FF000000"/>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top/>
      <bottom style="thin">
        <color rgb="FF000000"/>
      </bottom>
      <diagonal/>
    </border>
    <border>
      <left/>
      <right/>
      <top/>
      <bottom style="thin">
        <color indexed="64"/>
      </bottom>
      <diagonal/>
    </border>
    <border>
      <left style="medium">
        <color indexed="64"/>
      </left>
      <right/>
      <top/>
      <bottom style="thin">
        <color indexed="64"/>
      </bottom>
      <diagonal/>
    </border>
    <border>
      <left style="thin">
        <color auto="1"/>
      </left>
      <right style="thin">
        <color auto="1"/>
      </right>
      <top style="hair">
        <color auto="1"/>
      </top>
      <bottom style="hair">
        <color auto="1"/>
      </bottom>
      <diagonal/>
    </border>
    <border>
      <left style="thick">
        <color indexed="64"/>
      </left>
      <right style="thin">
        <color indexed="64"/>
      </right>
      <top/>
      <bottom style="medium">
        <color indexed="64"/>
      </bottom>
      <diagonal/>
    </border>
    <border>
      <left style="thin">
        <color indexed="64"/>
      </left>
      <right style="thick">
        <color indexed="64"/>
      </right>
      <top/>
      <bottom style="medium">
        <color indexed="64"/>
      </bottom>
      <diagonal/>
    </border>
    <border>
      <left style="thick">
        <color indexed="64"/>
      </left>
      <right/>
      <top/>
      <bottom style="thin">
        <color indexed="64"/>
      </bottom>
      <diagonal/>
    </border>
    <border>
      <left style="thin">
        <color indexed="64"/>
      </left>
      <right style="thick">
        <color indexed="64"/>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medium">
        <color indexed="64"/>
      </top>
      <bottom style="medium">
        <color indexed="64"/>
      </bottom>
      <diagonal/>
    </border>
    <border>
      <left style="thin">
        <color indexed="64"/>
      </left>
      <right style="thick">
        <color indexed="64"/>
      </right>
      <top style="medium">
        <color indexed="64"/>
      </top>
      <bottom/>
      <diagonal/>
    </border>
    <border>
      <left style="thick">
        <color indexed="64"/>
      </left>
      <right style="thin">
        <color indexed="64"/>
      </right>
      <top style="medium">
        <color indexed="64"/>
      </top>
      <bottom/>
      <diagonal/>
    </border>
    <border>
      <left style="thin">
        <color indexed="64"/>
      </left>
      <right style="thick">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n">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style="hair">
        <color indexed="64"/>
      </left>
      <right/>
      <top style="thick">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ck">
        <color indexed="64"/>
      </bottom>
      <diagonal/>
    </border>
    <border>
      <left style="hair">
        <color indexed="64"/>
      </left>
      <right/>
      <top style="thick">
        <color indexed="64"/>
      </top>
      <bottom style="thick">
        <color indexed="64"/>
      </bottom>
      <diagonal/>
    </border>
    <border>
      <left style="hair">
        <color indexed="64"/>
      </left>
      <right/>
      <top style="thick">
        <color indexed="64"/>
      </top>
      <bottom style="double">
        <color indexed="64"/>
      </bottom>
      <diagonal/>
    </border>
    <border>
      <left style="hair">
        <color indexed="64"/>
      </left>
      <right/>
      <top/>
      <bottom style="hair">
        <color indexed="64"/>
      </bottom>
      <diagonal/>
    </border>
    <border>
      <left/>
      <right style="thick">
        <color indexed="64"/>
      </right>
      <top style="thick">
        <color indexed="64"/>
      </top>
      <bottom style="hair">
        <color indexed="64"/>
      </bottom>
      <diagonal/>
    </border>
    <border>
      <left/>
      <right style="thick">
        <color indexed="64"/>
      </right>
      <top style="hair">
        <color indexed="64"/>
      </top>
      <bottom style="hair">
        <color indexed="64"/>
      </bottom>
      <diagonal/>
    </border>
    <border>
      <left/>
      <right style="thick">
        <color indexed="64"/>
      </right>
      <top style="hair">
        <color indexed="64"/>
      </top>
      <bottom style="thick">
        <color indexed="64"/>
      </bottom>
      <diagonal/>
    </border>
    <border>
      <left style="thick">
        <color indexed="64"/>
      </left>
      <right/>
      <top style="hair">
        <color indexed="64"/>
      </top>
      <bottom style="hair">
        <color indexed="64"/>
      </bottom>
      <diagonal/>
    </border>
    <border>
      <left/>
      <right/>
      <top style="hair">
        <color indexed="64"/>
      </top>
      <bottom style="hair">
        <color indexed="64"/>
      </bottom>
      <diagonal/>
    </border>
    <border>
      <left style="thin">
        <color auto="1"/>
      </left>
      <right style="thin">
        <color auto="1"/>
      </right>
      <top style="hair">
        <color auto="1"/>
      </top>
      <bottom style="thin">
        <color auto="1"/>
      </bottom>
      <diagonal/>
    </border>
    <border>
      <left style="thin">
        <color indexed="64"/>
      </left>
      <right/>
      <top/>
      <bottom style="thin">
        <color indexed="64"/>
      </bottom>
      <diagonal/>
    </border>
  </borders>
  <cellStyleXfs count="41">
    <xf numFmtId="0" fontId="0" fillId="0" borderId="0"/>
    <xf numFmtId="0" fontId="1" fillId="0" borderId="0"/>
    <xf numFmtId="167" fontId="4" fillId="0" borderId="0" applyFont="0" applyFill="0" applyBorder="0" applyAlignment="0" applyProtection="0"/>
    <xf numFmtId="9" fontId="4" fillId="0" borderId="0" applyFont="0" applyFill="0" applyBorder="0" applyAlignment="0" applyProtection="0"/>
    <xf numFmtId="167" fontId="4" fillId="0" borderId="0" applyFont="0" applyFill="0" applyBorder="0" applyAlignment="0" applyProtection="0"/>
    <xf numFmtId="164" fontId="6" fillId="0" borderId="0" applyFont="0" applyFill="0" applyBorder="0" applyAlignment="0" applyProtection="0"/>
    <xf numFmtId="0" fontId="6" fillId="0" borderId="0"/>
    <xf numFmtId="0" fontId="7" fillId="0" borderId="0"/>
    <xf numFmtId="0" fontId="8" fillId="0" borderId="0" applyNumberFormat="0" applyFill="0" applyBorder="0" applyProtection="0">
      <alignment vertical="top" wrapText="1"/>
    </xf>
    <xf numFmtId="0" fontId="1" fillId="0" borderId="0" applyFont="0" applyFill="0" applyBorder="0" applyAlignment="0" applyProtection="0"/>
    <xf numFmtId="9" fontId="1" fillId="0" borderId="0" applyFont="0" applyFill="0" applyBorder="0" applyAlignment="0" applyProtection="0"/>
    <xf numFmtId="171" fontId="1" fillId="0" borderId="0" applyFont="0" applyFill="0" applyBorder="0" applyAlignment="0" applyProtection="0"/>
    <xf numFmtId="0" fontId="14" fillId="0" borderId="0"/>
    <xf numFmtId="0" fontId="1" fillId="0" borderId="0"/>
    <xf numFmtId="172" fontId="4" fillId="0" borderId="0" applyFont="0" applyFill="0" applyBorder="0" applyAlignment="0" applyProtection="0"/>
    <xf numFmtId="0" fontId="6" fillId="0" borderId="0"/>
    <xf numFmtId="171" fontId="1" fillId="0" borderId="0" applyFont="0" applyFill="0" applyBorder="0" applyAlignment="0" applyProtection="0"/>
    <xf numFmtId="0" fontId="1" fillId="0" borderId="0"/>
    <xf numFmtId="41" fontId="6" fillId="0" borderId="0" applyFont="0" applyFill="0" applyBorder="0" applyAlignment="0" applyProtection="0"/>
    <xf numFmtId="0" fontId="19" fillId="0" borderId="0" applyNumberForma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165" fontId="6" fillId="0" borderId="0" applyFont="0" applyFill="0" applyBorder="0" applyAlignment="0" applyProtection="0"/>
    <xf numFmtId="0" fontId="52" fillId="0" borderId="0"/>
    <xf numFmtId="0" fontId="64" fillId="0" borderId="0"/>
    <xf numFmtId="189" fontId="1" fillId="0" borderId="0" applyFont="0" applyFill="0" applyBorder="0" applyAlignment="0" applyProtection="0"/>
    <xf numFmtId="9" fontId="1" fillId="0" borderId="0" applyFont="0" applyFill="0" applyBorder="0" applyAlignment="0" applyProtection="0"/>
    <xf numFmtId="177" fontId="74" fillId="0" borderId="0" applyFont="0" applyFill="0" applyBorder="0" applyAlignment="0" applyProtection="0"/>
    <xf numFmtId="0" fontId="76" fillId="0" borderId="0"/>
    <xf numFmtId="171" fontId="1" fillId="0" borderId="0" applyFont="0" applyFill="0" applyBorder="0" applyAlignment="0" applyProtection="0"/>
    <xf numFmtId="0" fontId="7" fillId="0" borderId="0"/>
    <xf numFmtId="41" fontId="50" fillId="0" borderId="0" applyFont="0" applyFill="0" applyBorder="0" applyAlignment="0" applyProtection="0"/>
    <xf numFmtId="41" fontId="81" fillId="0" borderId="0" applyFont="0" applyFill="0" applyBorder="0" applyAlignment="0" applyProtection="0"/>
    <xf numFmtId="9" fontId="81" fillId="0" borderId="0" applyFont="0" applyFill="0" applyBorder="0" applyAlignment="0" applyProtection="0"/>
    <xf numFmtId="0" fontId="6" fillId="0" borderId="0"/>
    <xf numFmtId="0" fontId="6" fillId="0" borderId="0"/>
    <xf numFmtId="0" fontId="7" fillId="0" borderId="0"/>
    <xf numFmtId="194" fontId="88" fillId="0" borderId="0" applyFont="0" applyFill="0" applyBorder="0" applyAlignment="0" applyProtection="0"/>
    <xf numFmtId="0" fontId="6" fillId="0" borderId="0"/>
    <xf numFmtId="0" fontId="6" fillId="0" borderId="0"/>
  </cellStyleXfs>
  <cellXfs count="1312">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170" fontId="0" fillId="0" borderId="0" xfId="0" applyNumberFormat="1" applyAlignment="1">
      <alignment wrapText="1"/>
    </xf>
    <xf numFmtId="0" fontId="3" fillId="0" borderId="12" xfId="1" applyFont="1" applyBorder="1" applyAlignment="1">
      <alignment horizontal="center" vertical="center" wrapText="1"/>
    </xf>
    <xf numFmtId="170" fontId="3" fillId="0" borderId="14" xfId="2" applyNumberFormat="1" applyFont="1" applyBorder="1" applyAlignment="1">
      <alignment vertical="center" wrapText="1"/>
    </xf>
    <xf numFmtId="170" fontId="2" fillId="0" borderId="0" xfId="1" applyNumberFormat="1" applyFont="1" applyAlignment="1">
      <alignment horizontal="right" vertical="center" wrapText="1"/>
    </xf>
    <xf numFmtId="170" fontId="2" fillId="0" borderId="0" xfId="2" applyNumberFormat="1" applyFont="1" applyBorder="1" applyAlignment="1">
      <alignment vertical="center" wrapText="1"/>
    </xf>
    <xf numFmtId="0" fontId="0" fillId="0" borderId="0" xfId="0" applyAlignment="1">
      <alignment horizontal="center" wrapText="1"/>
    </xf>
    <xf numFmtId="0" fontId="2" fillId="0" borderId="0" xfId="1" applyFont="1" applyAlignment="1">
      <alignment horizontal="center" vertical="center" wrapText="1"/>
    </xf>
    <xf numFmtId="0" fontId="22" fillId="0" borderId="3" xfId="0" applyFont="1" applyBorder="1" applyAlignment="1">
      <alignment vertical="center" wrapText="1"/>
    </xf>
    <xf numFmtId="2" fontId="22" fillId="0" borderId="3" xfId="0" applyNumberFormat="1" applyFont="1" applyBorder="1" applyAlignment="1">
      <alignment horizontal="center" vertical="center" wrapText="1"/>
    </xf>
    <xf numFmtId="170" fontId="22" fillId="0" borderId="3" xfId="0" applyNumberFormat="1" applyFont="1" applyBorder="1" applyAlignment="1">
      <alignment horizontal="center" vertical="center" wrapText="1"/>
    </xf>
    <xf numFmtId="170" fontId="21" fillId="0" borderId="19" xfId="2" applyNumberFormat="1" applyFont="1" applyBorder="1" applyAlignment="1">
      <alignment vertical="center" wrapText="1"/>
    </xf>
    <xf numFmtId="0" fontId="22" fillId="0" borderId="17" xfId="1" applyFont="1" applyBorder="1" applyAlignment="1">
      <alignment horizontal="center" vertical="center" wrapText="1"/>
    </xf>
    <xf numFmtId="0" fontId="22" fillId="0" borderId="18" xfId="1" applyFont="1" applyBorder="1" applyAlignment="1">
      <alignment vertical="center" wrapText="1"/>
    </xf>
    <xf numFmtId="168" fontId="22" fillId="0" borderId="18" xfId="1" applyNumberFormat="1" applyFont="1" applyBorder="1" applyAlignment="1">
      <alignment horizontal="center" vertical="center" wrapText="1"/>
    </xf>
    <xf numFmtId="166" fontId="22" fillId="0" borderId="18" xfId="1" applyNumberFormat="1" applyFont="1" applyBorder="1" applyAlignment="1">
      <alignment horizontal="center" vertical="center" wrapText="1"/>
    </xf>
    <xf numFmtId="170" fontId="22" fillId="0" borderId="18" xfId="1" applyNumberFormat="1" applyFont="1" applyBorder="1" applyAlignment="1">
      <alignment vertical="center" wrapText="1"/>
    </xf>
    <xf numFmtId="170" fontId="22" fillId="0" borderId="19" xfId="2" applyNumberFormat="1" applyFont="1" applyBorder="1" applyAlignment="1">
      <alignment vertical="center" wrapText="1"/>
    </xf>
    <xf numFmtId="169" fontId="22" fillId="0" borderId="20" xfId="1" applyNumberFormat="1" applyFont="1" applyBorder="1" applyAlignment="1">
      <alignment horizontal="center" vertical="center" wrapText="1"/>
    </xf>
    <xf numFmtId="170" fontId="22" fillId="0" borderId="21" xfId="2" applyNumberFormat="1" applyFont="1" applyBorder="1" applyAlignment="1">
      <alignment vertical="center" wrapText="1"/>
    </xf>
    <xf numFmtId="169" fontId="22" fillId="0" borderId="3" xfId="1" applyNumberFormat="1" applyFont="1" applyBorder="1" applyAlignment="1">
      <alignment horizontal="center" vertical="center" wrapText="1"/>
    </xf>
    <xf numFmtId="170" fontId="22" fillId="0" borderId="9" xfId="4" applyNumberFormat="1" applyFont="1" applyBorder="1" applyAlignment="1">
      <alignment vertical="center" wrapText="1"/>
    </xf>
    <xf numFmtId="166" fontId="11" fillId="0" borderId="25" xfId="1" applyNumberFormat="1" applyFont="1" applyBorder="1" applyAlignment="1">
      <alignment horizontal="center" vertical="center" wrapText="1"/>
    </xf>
    <xf numFmtId="170" fontId="11" fillId="0" borderId="25" xfId="1" applyNumberFormat="1" applyFont="1" applyBorder="1" applyAlignment="1">
      <alignment horizontal="center" vertical="center" wrapText="1"/>
    </xf>
    <xf numFmtId="170" fontId="11" fillId="0" borderId="33" xfId="1" applyNumberFormat="1" applyFont="1" applyBorder="1" applyAlignment="1">
      <alignment horizontal="center" vertical="center" wrapText="1"/>
    </xf>
    <xf numFmtId="170" fontId="11" fillId="0" borderId="19" xfId="2" applyNumberFormat="1" applyFont="1" applyBorder="1" applyAlignment="1">
      <alignment vertical="center" wrapText="1"/>
    </xf>
    <xf numFmtId="170" fontId="11" fillId="0" borderId="24" xfId="2" applyNumberFormat="1" applyFont="1" applyBorder="1" applyAlignment="1">
      <alignment vertical="center" wrapText="1"/>
    </xf>
    <xf numFmtId="0" fontId="11" fillId="0" borderId="18" xfId="1" applyFont="1" applyBorder="1" applyAlignment="1">
      <alignment horizontal="center" vertical="center" wrapText="1"/>
    </xf>
    <xf numFmtId="170" fontId="11" fillId="0" borderId="18" xfId="1" applyNumberFormat="1" applyFont="1" applyBorder="1" applyAlignment="1">
      <alignment horizontal="center" vertical="center" wrapText="1"/>
    </xf>
    <xf numFmtId="170" fontId="11" fillId="0" borderId="19" xfId="1" applyNumberFormat="1" applyFont="1" applyBorder="1" applyAlignment="1">
      <alignment horizontal="center" vertical="center" wrapText="1"/>
    </xf>
    <xf numFmtId="170" fontId="11" fillId="0" borderId="19" xfId="1" applyNumberFormat="1" applyFont="1" applyBorder="1" applyAlignment="1">
      <alignment horizontal="right" vertical="center" wrapText="1"/>
    </xf>
    <xf numFmtId="0" fontId="5" fillId="0" borderId="13" xfId="0" applyFont="1" applyBorder="1" applyAlignment="1">
      <alignment vertical="center" wrapText="1"/>
    </xf>
    <xf numFmtId="0" fontId="5" fillId="0" borderId="13" xfId="0" applyFont="1" applyBorder="1" applyAlignment="1">
      <alignment horizontal="center" vertical="center" wrapText="1"/>
    </xf>
    <xf numFmtId="169" fontId="3" fillId="0" borderId="13" xfId="1" applyNumberFormat="1" applyFont="1" applyBorder="1" applyAlignment="1">
      <alignment horizontal="center" vertical="center" wrapText="1"/>
    </xf>
    <xf numFmtId="170" fontId="5" fillId="0" borderId="13" xfId="2" applyNumberFormat="1" applyFont="1" applyBorder="1" applyAlignment="1">
      <alignment horizontal="right" vertical="center" wrapText="1"/>
    </xf>
    <xf numFmtId="170" fontId="21" fillId="0" borderId="39" xfId="1" applyNumberFormat="1" applyFont="1" applyBorder="1" applyAlignment="1">
      <alignment horizontal="center" vertical="center" wrapText="1"/>
    </xf>
    <xf numFmtId="165" fontId="22" fillId="0" borderId="9" xfId="2" applyNumberFormat="1" applyFont="1" applyBorder="1" applyAlignment="1">
      <alignment vertical="center" wrapText="1"/>
    </xf>
    <xf numFmtId="0" fontId="3" fillId="0" borderId="0" xfId="1" applyFont="1" applyAlignment="1">
      <alignment horizontal="center" vertical="center" wrapText="1"/>
    </xf>
    <xf numFmtId="0" fontId="11" fillId="0" borderId="25" xfId="1" applyFont="1" applyBorder="1" applyAlignment="1">
      <alignment horizontal="center" vertical="center" wrapText="1"/>
    </xf>
    <xf numFmtId="0" fontId="3" fillId="0" borderId="0" xfId="1" applyFont="1" applyAlignment="1">
      <alignment horizontal="left" vertical="center" wrapText="1"/>
    </xf>
    <xf numFmtId="0" fontId="24" fillId="0" borderId="0" xfId="0" applyFont="1" applyAlignment="1">
      <alignment horizontal="left" vertical="center"/>
    </xf>
    <xf numFmtId="0" fontId="24" fillId="0" borderId="0" xfId="0" applyFont="1" applyAlignment="1">
      <alignment horizontal="center" vertical="center"/>
    </xf>
    <xf numFmtId="42" fontId="24" fillId="0" borderId="3" xfId="18" applyNumberFormat="1" applyFont="1" applyFill="1" applyBorder="1" applyAlignment="1">
      <alignment vertical="center"/>
    </xf>
    <xf numFmtId="0" fontId="21" fillId="0" borderId="0" xfId="0" applyFont="1" applyAlignment="1">
      <alignment horizontal="left" vertical="center"/>
    </xf>
    <xf numFmtId="42" fontId="21" fillId="0" borderId="3" xfId="18" applyNumberFormat="1" applyFont="1" applyFill="1" applyBorder="1" applyAlignment="1">
      <alignment vertical="center"/>
    </xf>
    <xf numFmtId="42" fontId="21" fillId="0" borderId="0" xfId="18" applyNumberFormat="1" applyFont="1" applyFill="1" applyBorder="1" applyAlignment="1">
      <alignment vertical="center"/>
    </xf>
    <xf numFmtId="39" fontId="21" fillId="0" borderId="0" xfId="0" applyNumberFormat="1" applyFont="1" applyAlignment="1">
      <alignment horizontal="center" vertical="center"/>
    </xf>
    <xf numFmtId="39" fontId="21" fillId="0" borderId="38" xfId="0" applyNumberFormat="1" applyFont="1" applyBorder="1" applyAlignment="1">
      <alignment horizontal="center" vertical="center"/>
    </xf>
    <xf numFmtId="0" fontId="7" fillId="0" borderId="0" xfId="19" applyFont="1" applyFill="1" applyAlignment="1">
      <alignment vertical="center"/>
    </xf>
    <xf numFmtId="0" fontId="30" fillId="0" borderId="3" xfId="0" applyFont="1" applyBorder="1" applyAlignment="1">
      <alignment vertical="center"/>
    </xf>
    <xf numFmtId="0" fontId="30" fillId="3" borderId="3" xfId="0" applyFont="1" applyFill="1" applyBorder="1" applyAlignment="1">
      <alignment vertical="center"/>
    </xf>
    <xf numFmtId="39" fontId="21" fillId="0" borderId="3" xfId="0" applyNumberFormat="1" applyFont="1" applyBorder="1" applyAlignment="1">
      <alignment horizontal="center" vertical="center"/>
    </xf>
    <xf numFmtId="9" fontId="22" fillId="0" borderId="3" xfId="1" applyNumberFormat="1" applyFont="1" applyBorder="1" applyAlignment="1">
      <alignment horizontal="center" vertical="center" wrapText="1"/>
    </xf>
    <xf numFmtId="0" fontId="22" fillId="0" borderId="27" xfId="0" applyFont="1" applyBorder="1" applyAlignment="1">
      <alignment vertical="center" wrapText="1"/>
    </xf>
    <xf numFmtId="0" fontId="24" fillId="0" borderId="3" xfId="0" applyFont="1" applyBorder="1" applyAlignment="1">
      <alignment horizontal="center" vertical="center"/>
    </xf>
    <xf numFmtId="169" fontId="22" fillId="0" borderId="2" xfId="1" applyNumberFormat="1" applyFont="1" applyBorder="1" applyAlignment="1">
      <alignment horizontal="center" vertical="center" wrapText="1"/>
    </xf>
    <xf numFmtId="0" fontId="30" fillId="0" borderId="28" xfId="0" applyFont="1" applyBorder="1" applyAlignment="1">
      <alignment vertical="center"/>
    </xf>
    <xf numFmtId="0" fontId="38" fillId="0" borderId="0" xfId="0" applyFont="1" applyAlignment="1">
      <alignment horizontal="left" vertical="center"/>
    </xf>
    <xf numFmtId="0" fontId="10" fillId="0" borderId="0" xfId="0" applyFont="1" applyAlignment="1">
      <alignment horizontal="center" vertical="center"/>
    </xf>
    <xf numFmtId="0" fontId="39" fillId="0" borderId="0" xfId="17" applyFont="1"/>
    <xf numFmtId="175" fontId="38" fillId="3" borderId="0" xfId="9" applyNumberFormat="1" applyFont="1" applyFill="1"/>
    <xf numFmtId="0" fontId="9" fillId="0" borderId="0" xfId="0" applyFont="1" applyAlignment="1">
      <alignment horizontal="center" vertical="center"/>
    </xf>
    <xf numFmtId="0" fontId="9" fillId="0" borderId="0" xfId="0" applyFont="1" applyAlignment="1">
      <alignment vertical="center"/>
    </xf>
    <xf numFmtId="0" fontId="40" fillId="0" borderId="0" xfId="0" applyFont="1" applyAlignment="1">
      <alignment vertical="center"/>
    </xf>
    <xf numFmtId="0" fontId="11" fillId="0" borderId="25" xfId="17" applyFont="1" applyBorder="1" applyAlignment="1">
      <alignment horizontal="centerContinuous" vertical="center"/>
    </xf>
    <xf numFmtId="0" fontId="11" fillId="0" borderId="25" xfId="17" applyFont="1" applyBorder="1" applyAlignment="1">
      <alignment horizontal="center" vertical="center" wrapText="1"/>
    </xf>
    <xf numFmtId="0" fontId="39" fillId="0" borderId="3" xfId="17" applyFont="1" applyBorder="1"/>
    <xf numFmtId="175" fontId="0" fillId="0" borderId="0" xfId="0" applyNumberFormat="1" applyAlignment="1">
      <alignment vertical="center"/>
    </xf>
    <xf numFmtId="10" fontId="39" fillId="0" borderId="3" xfId="10" applyNumberFormat="1" applyFont="1" applyFill="1" applyBorder="1"/>
    <xf numFmtId="10" fontId="41" fillId="0" borderId="26" xfId="10" applyNumberFormat="1" applyFont="1" applyFill="1" applyBorder="1"/>
    <xf numFmtId="10" fontId="41" fillId="0" borderId="24" xfId="10" applyNumberFormat="1" applyFont="1" applyFill="1" applyBorder="1"/>
    <xf numFmtId="175" fontId="9" fillId="0" borderId="0" xfId="0" applyNumberFormat="1" applyFont="1" applyAlignment="1">
      <alignment vertical="center"/>
    </xf>
    <xf numFmtId="0" fontId="42" fillId="2" borderId="0" xfId="0" applyFont="1" applyFill="1" applyAlignment="1">
      <alignment horizontal="center" vertical="center"/>
    </xf>
    <xf numFmtId="0" fontId="42" fillId="2" borderId="0" xfId="0" applyFont="1" applyFill="1" applyAlignment="1">
      <alignment horizontal="center" vertical="center" wrapText="1"/>
    </xf>
    <xf numFmtId="0" fontId="39" fillId="0" borderId="0" xfId="0" applyFont="1" applyAlignment="1">
      <alignment vertical="center"/>
    </xf>
    <xf numFmtId="176" fontId="43" fillId="3" borderId="0" xfId="0" applyNumberFormat="1" applyFont="1" applyFill="1" applyAlignment="1">
      <alignment vertical="center"/>
    </xf>
    <xf numFmtId="176" fontId="43" fillId="0" borderId="0" xfId="0" applyNumberFormat="1" applyFont="1" applyAlignment="1">
      <alignment horizontal="right" vertical="center"/>
    </xf>
    <xf numFmtId="176" fontId="43" fillId="0" borderId="0" xfId="0" applyNumberFormat="1" applyFont="1" applyAlignment="1">
      <alignment vertical="center"/>
    </xf>
    <xf numFmtId="3" fontId="43" fillId="0" borderId="0" xfId="0" applyNumberFormat="1" applyFont="1" applyAlignment="1">
      <alignment vertical="center"/>
    </xf>
    <xf numFmtId="0" fontId="43" fillId="0" borderId="0" xfId="0" applyFont="1" applyAlignment="1">
      <alignment vertical="center"/>
    </xf>
    <xf numFmtId="3" fontId="43" fillId="3" borderId="0" xfId="0" applyNumberFormat="1" applyFont="1" applyFill="1" applyAlignment="1">
      <alignment vertical="center"/>
    </xf>
    <xf numFmtId="0" fontId="11" fillId="0" borderId="0" xfId="0" applyFont="1"/>
    <xf numFmtId="0" fontId="11" fillId="0" borderId="3" xfId="0" applyFont="1" applyBorder="1"/>
    <xf numFmtId="170" fontId="22" fillId="0" borderId="3" xfId="2" applyNumberFormat="1" applyFont="1" applyBorder="1" applyAlignment="1">
      <alignment vertical="center" wrapText="1"/>
    </xf>
    <xf numFmtId="0" fontId="0" fillId="3" borderId="0" xfId="0" applyFill="1" applyAlignment="1">
      <alignment wrapText="1"/>
    </xf>
    <xf numFmtId="2" fontId="22" fillId="3" borderId="3" xfId="0" applyNumberFormat="1" applyFont="1" applyFill="1" applyBorder="1" applyAlignment="1">
      <alignment horizontal="center" vertical="center" wrapText="1"/>
    </xf>
    <xf numFmtId="170" fontId="22" fillId="3" borderId="3" xfId="0" applyNumberFormat="1" applyFont="1" applyFill="1" applyBorder="1" applyAlignment="1">
      <alignment horizontal="center" vertical="center" wrapText="1"/>
    </xf>
    <xf numFmtId="165" fontId="22" fillId="3" borderId="9" xfId="2" applyNumberFormat="1" applyFont="1" applyFill="1" applyBorder="1" applyAlignment="1">
      <alignment vertical="center" wrapText="1"/>
    </xf>
    <xf numFmtId="39" fontId="21" fillId="0" borderId="12" xfId="0" applyNumberFormat="1" applyFont="1" applyBorder="1" applyAlignment="1">
      <alignment horizontal="center" vertical="center"/>
    </xf>
    <xf numFmtId="2" fontId="22" fillId="0" borderId="13" xfId="0" applyNumberFormat="1" applyFont="1" applyBorder="1" applyAlignment="1">
      <alignment horizontal="center" vertical="center" wrapText="1"/>
    </xf>
    <xf numFmtId="170" fontId="22" fillId="0" borderId="13" xfId="0" applyNumberFormat="1" applyFont="1" applyBorder="1" applyAlignment="1">
      <alignment horizontal="center" vertical="center" wrapText="1"/>
    </xf>
    <xf numFmtId="165" fontId="22" fillId="0" borderId="14" xfId="2" applyNumberFormat="1" applyFont="1" applyBorder="1" applyAlignment="1">
      <alignment vertical="center" wrapText="1"/>
    </xf>
    <xf numFmtId="0" fontId="22" fillId="0" borderId="13" xfId="0" applyFont="1" applyBorder="1" applyAlignment="1">
      <alignment vertical="center" wrapText="1"/>
    </xf>
    <xf numFmtId="0" fontId="11" fillId="0" borderId="3" xfId="1" applyFont="1" applyBorder="1" applyAlignment="1">
      <alignment horizontal="center" vertical="center" wrapText="1"/>
    </xf>
    <xf numFmtId="166" fontId="11" fillId="0" borderId="3" xfId="1" applyNumberFormat="1" applyFont="1" applyBorder="1" applyAlignment="1">
      <alignment horizontal="center" vertical="center" wrapText="1"/>
    </xf>
    <xf numFmtId="170" fontId="11" fillId="0" borderId="3" xfId="1" applyNumberFormat="1" applyFont="1" applyBorder="1" applyAlignment="1">
      <alignment horizontal="center" vertical="center" wrapText="1"/>
    </xf>
    <xf numFmtId="0" fontId="0" fillId="0" borderId="3" xfId="0" applyBorder="1"/>
    <xf numFmtId="170" fontId="11" fillId="0" borderId="9" xfId="1" applyNumberFormat="1" applyFont="1" applyBorder="1" applyAlignment="1">
      <alignment horizontal="center" vertical="center" wrapText="1"/>
    </xf>
    <xf numFmtId="39" fontId="21" fillId="3" borderId="3" xfId="0" applyNumberFormat="1" applyFont="1" applyFill="1" applyBorder="1" applyAlignment="1">
      <alignment horizontal="center" vertical="center"/>
    </xf>
    <xf numFmtId="0" fontId="21" fillId="0" borderId="36" xfId="1" applyFont="1" applyBorder="1" applyAlignment="1">
      <alignment horizontal="center" vertical="center" wrapText="1"/>
    </xf>
    <xf numFmtId="0" fontId="22" fillId="3" borderId="3" xfId="0" applyFont="1" applyFill="1" applyBorder="1" applyAlignment="1">
      <alignment vertical="center" wrapText="1"/>
    </xf>
    <xf numFmtId="39" fontId="1" fillId="0" borderId="3" xfId="0" applyNumberFormat="1" applyFont="1" applyBorder="1" applyAlignment="1">
      <alignment horizontal="justify" vertical="center"/>
    </xf>
    <xf numFmtId="0" fontId="20" fillId="0" borderId="3" xfId="0" applyFont="1" applyBorder="1" applyAlignment="1">
      <alignment horizontal="center" vertical="center"/>
    </xf>
    <xf numFmtId="0" fontId="20" fillId="0" borderId="3" xfId="0" applyFont="1" applyBorder="1" applyAlignment="1">
      <alignment horizontal="center"/>
    </xf>
    <xf numFmtId="177" fontId="15" fillId="0" borderId="3" xfId="21" applyNumberFormat="1" applyFont="1" applyFill="1" applyBorder="1" applyAlignment="1" applyProtection="1">
      <alignment vertical="center"/>
    </xf>
    <xf numFmtId="49" fontId="21" fillId="3" borderId="3" xfId="0" applyNumberFormat="1" applyFont="1" applyFill="1" applyBorder="1" applyAlignment="1">
      <alignment horizontal="center" vertical="center"/>
    </xf>
    <xf numFmtId="178" fontId="15" fillId="0" borderId="3" xfId="21" applyNumberFormat="1" applyFont="1" applyFill="1" applyBorder="1" applyAlignment="1" applyProtection="1">
      <alignment vertical="center"/>
    </xf>
    <xf numFmtId="0" fontId="20" fillId="0" borderId="0" xfId="0" applyFont="1"/>
    <xf numFmtId="0" fontId="11" fillId="0" borderId="11" xfId="0" applyFont="1" applyBorder="1"/>
    <xf numFmtId="0" fontId="22" fillId="0" borderId="45" xfId="0" applyFont="1" applyBorder="1" applyAlignment="1">
      <alignment vertical="center" wrapText="1"/>
    </xf>
    <xf numFmtId="0" fontId="20" fillId="0" borderId="3" xfId="0" applyFont="1" applyBorder="1"/>
    <xf numFmtId="39" fontId="21" fillId="0" borderId="11" xfId="0" applyNumberFormat="1" applyFont="1" applyBorder="1" applyAlignment="1">
      <alignment horizontal="center" vertical="center"/>
    </xf>
    <xf numFmtId="0" fontId="20" fillId="0" borderId="12" xfId="0" applyFont="1" applyBorder="1" applyAlignment="1">
      <alignment horizontal="center"/>
    </xf>
    <xf numFmtId="170" fontId="22" fillId="0" borderId="14" xfId="2" applyNumberFormat="1" applyFont="1" applyBorder="1" applyAlignment="1">
      <alignment vertical="center" wrapText="1"/>
    </xf>
    <xf numFmtId="169" fontId="22" fillId="0" borderId="13" xfId="1" applyNumberFormat="1" applyFont="1" applyBorder="1" applyAlignment="1">
      <alignment horizontal="center" vertical="center" wrapText="1"/>
    </xf>
    <xf numFmtId="0" fontId="11" fillId="0" borderId="12" xfId="0" applyFont="1" applyBorder="1"/>
    <xf numFmtId="170" fontId="22" fillId="0" borderId="9" xfId="2" applyNumberFormat="1" applyFont="1" applyBorder="1" applyAlignment="1">
      <alignment vertical="center" wrapText="1"/>
    </xf>
    <xf numFmtId="0" fontId="20" fillId="0" borderId="11" xfId="0" applyFont="1" applyBorder="1"/>
    <xf numFmtId="170" fontId="11" fillId="0" borderId="21" xfId="1" applyNumberFormat="1" applyFont="1" applyBorder="1" applyAlignment="1">
      <alignment horizontal="center" vertical="center" wrapText="1"/>
    </xf>
    <xf numFmtId="170" fontId="11" fillId="0" borderId="20" xfId="1" applyNumberFormat="1" applyFont="1" applyBorder="1" applyAlignment="1">
      <alignment horizontal="center" vertical="center" wrapText="1"/>
    </xf>
    <xf numFmtId="166" fontId="11" fillId="0" borderId="20" xfId="1" applyNumberFormat="1" applyFont="1" applyBorder="1" applyAlignment="1">
      <alignment horizontal="center" vertical="center" wrapText="1"/>
    </xf>
    <xf numFmtId="0" fontId="11" fillId="0" borderId="20" xfId="1" applyFont="1" applyBorder="1" applyAlignment="1">
      <alignment horizontal="center" vertical="center" wrapText="1"/>
    </xf>
    <xf numFmtId="169" fontId="22" fillId="0" borderId="16" xfId="1" applyNumberFormat="1" applyFont="1" applyBorder="1" applyAlignment="1">
      <alignment horizontal="center" vertical="center" wrapText="1"/>
    </xf>
    <xf numFmtId="169" fontId="22" fillId="0" borderId="18" xfId="1" applyNumberFormat="1" applyFont="1" applyBorder="1" applyAlignment="1">
      <alignment horizontal="center" vertical="center" wrapText="1"/>
    </xf>
    <xf numFmtId="0" fontId="20" fillId="0" borderId="12" xfId="0" applyFont="1" applyBorder="1"/>
    <xf numFmtId="165" fontId="22" fillId="0" borderId="3" xfId="2" applyNumberFormat="1" applyFont="1" applyBorder="1" applyAlignment="1">
      <alignment vertical="center" wrapText="1"/>
    </xf>
    <xf numFmtId="170" fontId="22" fillId="0" borderId="3" xfId="4" applyNumberFormat="1" applyFont="1" applyBorder="1" applyAlignment="1">
      <alignment vertical="center" wrapText="1"/>
    </xf>
    <xf numFmtId="0" fontId="24" fillId="0" borderId="3" xfId="0" applyFont="1" applyBorder="1" applyAlignment="1">
      <alignment horizontal="left" vertical="center"/>
    </xf>
    <xf numFmtId="170" fontId="22" fillId="0" borderId="24" xfId="2" applyNumberFormat="1" applyFont="1" applyBorder="1" applyAlignment="1">
      <alignment vertical="center" wrapText="1"/>
    </xf>
    <xf numFmtId="170" fontId="22" fillId="0" borderId="16" xfId="0" applyNumberFormat="1" applyFont="1" applyBorder="1" applyAlignment="1">
      <alignment horizontal="center" vertical="center" wrapText="1"/>
    </xf>
    <xf numFmtId="2" fontId="22" fillId="0" borderId="16" xfId="0" applyNumberFormat="1" applyFont="1" applyBorder="1" applyAlignment="1">
      <alignment horizontal="center" vertical="center" wrapText="1"/>
    </xf>
    <xf numFmtId="0" fontId="22" fillId="0" borderId="16" xfId="0" applyFont="1" applyBorder="1" applyAlignment="1">
      <alignment vertical="center" wrapText="1"/>
    </xf>
    <xf numFmtId="0" fontId="11" fillId="0" borderId="34" xfId="0" applyFont="1" applyBorder="1"/>
    <xf numFmtId="170" fontId="3" fillId="0" borderId="13" xfId="2" applyNumberFormat="1" applyFont="1" applyBorder="1" applyAlignment="1">
      <alignment vertical="center" wrapText="1"/>
    </xf>
    <xf numFmtId="166" fontId="3" fillId="0" borderId="13" xfId="0" applyNumberFormat="1" applyFont="1" applyBorder="1" applyAlignment="1">
      <alignment horizontal="center" vertical="center" wrapText="1"/>
    </xf>
    <xf numFmtId="2" fontId="3" fillId="0" borderId="13" xfId="0" applyNumberFormat="1" applyFont="1" applyBorder="1" applyAlignment="1">
      <alignment horizontal="center" vertical="center" wrapText="1"/>
    </xf>
    <xf numFmtId="0" fontId="3" fillId="0" borderId="13" xfId="0" applyFont="1" applyBorder="1" applyAlignment="1">
      <alignment vertical="center" wrapText="1"/>
    </xf>
    <xf numFmtId="170" fontId="3" fillId="0" borderId="54" xfId="2" applyNumberFormat="1" applyFont="1" applyBorder="1" applyAlignment="1">
      <alignment vertical="center" wrapText="1"/>
    </xf>
    <xf numFmtId="170" fontId="3" fillId="0" borderId="3" xfId="2" applyNumberFormat="1" applyFont="1" applyBorder="1" applyAlignment="1">
      <alignment vertical="center" wrapText="1"/>
    </xf>
    <xf numFmtId="166" fontId="3" fillId="0" borderId="3" xfId="0" applyNumberFormat="1" applyFont="1" applyBorder="1" applyAlignment="1">
      <alignment horizontal="center" vertical="center" wrapText="1"/>
    </xf>
    <xf numFmtId="2" fontId="3" fillId="0" borderId="3" xfId="0" applyNumberFormat="1" applyFont="1" applyBorder="1" applyAlignment="1">
      <alignment horizontal="center" vertical="center" wrapText="1"/>
    </xf>
    <xf numFmtId="0" fontId="3" fillId="0" borderId="3" xfId="0" applyFont="1" applyBorder="1" applyAlignment="1">
      <alignment vertical="center" wrapText="1"/>
    </xf>
    <xf numFmtId="0" fontId="3" fillId="0" borderId="55" xfId="1" applyFont="1" applyBorder="1" applyAlignment="1">
      <alignment horizontal="center" vertical="center" wrapText="1"/>
    </xf>
    <xf numFmtId="0" fontId="24" fillId="0" borderId="34" xfId="0" applyFont="1" applyBorder="1" applyAlignment="1">
      <alignment horizontal="center" vertical="center"/>
    </xf>
    <xf numFmtId="177" fontId="15" fillId="0" borderId="13" xfId="21" applyNumberFormat="1" applyFont="1" applyFill="1" applyBorder="1" applyAlignment="1" applyProtection="1">
      <alignment vertical="center"/>
    </xf>
    <xf numFmtId="0" fontId="24" fillId="3" borderId="12" xfId="0" applyFont="1" applyFill="1" applyBorder="1" applyAlignment="1">
      <alignment horizontal="center" vertical="center"/>
    </xf>
    <xf numFmtId="0" fontId="24" fillId="3" borderId="11" xfId="0" applyFont="1" applyFill="1" applyBorder="1" applyAlignment="1">
      <alignment horizontal="center" vertical="center"/>
    </xf>
    <xf numFmtId="170" fontId="0" fillId="0" borderId="53" xfId="0" applyNumberFormat="1" applyBorder="1" applyAlignment="1">
      <alignment wrapText="1"/>
    </xf>
    <xf numFmtId="0" fontId="0" fillId="0" borderId="10" xfId="0" applyBorder="1" applyAlignment="1">
      <alignment wrapText="1"/>
    </xf>
    <xf numFmtId="39" fontId="1" fillId="0" borderId="13" xfId="0" applyNumberFormat="1" applyFont="1" applyBorder="1" applyAlignment="1">
      <alignment horizontal="justify" vertical="center"/>
    </xf>
    <xf numFmtId="0" fontId="20" fillId="0" borderId="12" xfId="0" applyFont="1" applyBorder="1" applyAlignment="1">
      <alignment horizontal="center" vertical="center"/>
    </xf>
    <xf numFmtId="170" fontId="22" fillId="0" borderId="14" xfId="4" applyNumberFormat="1" applyFont="1" applyBorder="1" applyAlignment="1">
      <alignment vertical="center" wrapText="1"/>
    </xf>
    <xf numFmtId="9" fontId="22" fillId="0" borderId="13" xfId="1" applyNumberFormat="1" applyFont="1" applyBorder="1" applyAlignment="1">
      <alignment horizontal="center" vertical="center" wrapText="1"/>
    </xf>
    <xf numFmtId="39" fontId="21" fillId="0" borderId="34" xfId="0" applyNumberFormat="1" applyFont="1" applyBorder="1" applyAlignment="1">
      <alignment horizontal="center" vertical="center"/>
    </xf>
    <xf numFmtId="170" fontId="22" fillId="0" borderId="21" xfId="4" applyNumberFormat="1" applyFont="1" applyBorder="1" applyAlignment="1">
      <alignment vertical="center" wrapText="1"/>
    </xf>
    <xf numFmtId="170" fontId="22" fillId="0" borderId="20" xfId="0" applyNumberFormat="1" applyFont="1" applyBorder="1" applyAlignment="1">
      <alignment horizontal="center" vertical="center" wrapText="1"/>
    </xf>
    <xf numFmtId="9" fontId="22" fillId="0" borderId="20" xfId="1" applyNumberFormat="1" applyFont="1" applyBorder="1" applyAlignment="1">
      <alignment horizontal="center" vertical="center" wrapText="1"/>
    </xf>
    <xf numFmtId="39" fontId="21" fillId="0" borderId="46" xfId="0" applyNumberFormat="1" applyFont="1" applyBorder="1" applyAlignment="1">
      <alignment horizontal="center" vertical="center"/>
    </xf>
    <xf numFmtId="165" fontId="22" fillId="0" borderId="19" xfId="2" applyNumberFormat="1" applyFont="1" applyBorder="1" applyAlignment="1">
      <alignment vertical="center" wrapText="1"/>
    </xf>
    <xf numFmtId="170" fontId="22" fillId="0" borderId="18" xfId="0" applyNumberFormat="1" applyFont="1" applyBorder="1" applyAlignment="1">
      <alignment horizontal="center" vertical="center" wrapText="1"/>
    </xf>
    <xf numFmtId="2" fontId="22" fillId="0" borderId="18" xfId="0" applyNumberFormat="1" applyFont="1" applyBorder="1" applyAlignment="1">
      <alignment horizontal="center" vertical="center" wrapText="1"/>
    </xf>
    <xf numFmtId="0" fontId="22" fillId="0" borderId="23" xfId="0" applyFont="1" applyBorder="1" applyAlignment="1">
      <alignment vertical="center" wrapText="1"/>
    </xf>
    <xf numFmtId="39" fontId="21" fillId="0" borderId="17" xfId="0" applyNumberFormat="1" applyFont="1" applyBorder="1" applyAlignment="1">
      <alignment horizontal="center" vertical="center"/>
    </xf>
    <xf numFmtId="170" fontId="11" fillId="0" borderId="54" xfId="2" applyNumberFormat="1" applyFont="1" applyBorder="1" applyAlignment="1">
      <alignment vertical="center" wrapText="1"/>
    </xf>
    <xf numFmtId="0" fontId="24" fillId="0" borderId="12" xfId="0" applyFont="1" applyBorder="1" applyAlignment="1">
      <alignment horizontal="center" vertical="center"/>
    </xf>
    <xf numFmtId="9" fontId="22" fillId="0" borderId="3" xfId="22" applyFont="1" applyBorder="1" applyAlignment="1">
      <alignment horizontal="center" vertical="center" wrapText="1"/>
    </xf>
    <xf numFmtId="0" fontId="24" fillId="0" borderId="11" xfId="0" applyFont="1" applyBorder="1" applyAlignment="1">
      <alignment horizontal="center" vertical="center"/>
    </xf>
    <xf numFmtId="0" fontId="24" fillId="0" borderId="12" xfId="0" applyFont="1" applyBorder="1" applyAlignment="1">
      <alignment horizontal="left" vertical="center"/>
    </xf>
    <xf numFmtId="0" fontId="24" fillId="0" borderId="15" xfId="0" applyFont="1" applyBorder="1" applyAlignment="1">
      <alignment horizontal="center" vertical="center"/>
    </xf>
    <xf numFmtId="170" fontId="11" fillId="0" borderId="24" xfId="1" applyNumberFormat="1" applyFont="1" applyBorder="1" applyAlignment="1">
      <alignment horizontal="right" vertical="center" wrapText="1"/>
    </xf>
    <xf numFmtId="179" fontId="22" fillId="0" borderId="13" xfId="0" applyNumberFormat="1" applyFont="1" applyBorder="1" applyAlignment="1">
      <alignment horizontal="center" vertical="center" wrapText="1"/>
    </xf>
    <xf numFmtId="43" fontId="22" fillId="0" borderId="3" xfId="21" applyFont="1" applyBorder="1" applyAlignment="1">
      <alignment horizontal="center" vertical="center" wrapText="1"/>
    </xf>
    <xf numFmtId="39" fontId="21" fillId="0" borderId="5" xfId="0" applyNumberFormat="1" applyFont="1" applyBorder="1" applyAlignment="1">
      <alignment horizontal="center" vertical="center"/>
    </xf>
    <xf numFmtId="179" fontId="22" fillId="0" borderId="3" xfId="0" applyNumberFormat="1" applyFont="1" applyBorder="1" applyAlignment="1">
      <alignment horizontal="center" vertical="center" wrapText="1"/>
    </xf>
    <xf numFmtId="39" fontId="21" fillId="0" borderId="55" xfId="0" applyNumberFormat="1" applyFont="1" applyBorder="1" applyAlignment="1">
      <alignment horizontal="center" vertical="center"/>
    </xf>
    <xf numFmtId="39" fontId="21" fillId="0" borderId="44" xfId="0" applyNumberFormat="1" applyFont="1" applyBorder="1" applyAlignment="1">
      <alignment horizontal="center" vertical="center"/>
    </xf>
    <xf numFmtId="0" fontId="24" fillId="0" borderId="5" xfId="0" applyFont="1" applyBorder="1" applyAlignment="1">
      <alignment horizontal="center" vertical="center"/>
    </xf>
    <xf numFmtId="0" fontId="24" fillId="7" borderId="3" xfId="0" applyFont="1" applyFill="1" applyBorder="1" applyAlignment="1">
      <alignment horizontal="center" vertical="center"/>
    </xf>
    <xf numFmtId="39" fontId="21" fillId="3" borderId="12" xfId="0" applyNumberFormat="1" applyFont="1" applyFill="1" applyBorder="1" applyAlignment="1" applyProtection="1">
      <alignment horizontal="center" vertical="center"/>
      <protection locked="0"/>
    </xf>
    <xf numFmtId="39" fontId="21" fillId="3" borderId="3" xfId="0" applyNumberFormat="1" applyFont="1" applyFill="1" applyBorder="1" applyAlignment="1" applyProtection="1">
      <alignment horizontal="center" vertical="center"/>
      <protection locked="0"/>
    </xf>
    <xf numFmtId="180" fontId="22" fillId="0" borderId="20" xfId="1" applyNumberFormat="1" applyFont="1" applyBorder="1" applyAlignment="1">
      <alignment horizontal="center" vertical="center" wrapText="1"/>
    </xf>
    <xf numFmtId="180" fontId="22" fillId="0" borderId="18" xfId="1" applyNumberFormat="1" applyFont="1" applyBorder="1" applyAlignment="1">
      <alignment horizontal="center" vertical="center" wrapText="1"/>
    </xf>
    <xf numFmtId="39" fontId="21" fillId="3" borderId="17" xfId="0" applyNumberFormat="1" applyFont="1" applyFill="1" applyBorder="1" applyAlignment="1" applyProtection="1">
      <alignment horizontal="center" vertical="center"/>
      <protection locked="0"/>
    </xf>
    <xf numFmtId="180" fontId="22" fillId="0" borderId="13" xfId="1" applyNumberFormat="1" applyFont="1" applyBorder="1" applyAlignment="1">
      <alignment horizontal="center" vertical="center" wrapText="1"/>
    </xf>
    <xf numFmtId="39" fontId="21" fillId="3" borderId="12" xfId="0" applyNumberFormat="1" applyFont="1" applyFill="1" applyBorder="1" applyAlignment="1">
      <alignment horizontal="center" vertical="center"/>
    </xf>
    <xf numFmtId="181" fontId="22" fillId="0" borderId="3" xfId="21" applyNumberFormat="1" applyFont="1" applyFill="1" applyBorder="1" applyAlignment="1" applyProtection="1">
      <alignment horizontal="center" vertical="center"/>
    </xf>
    <xf numFmtId="176" fontId="22" fillId="0" borderId="3" xfId="21" applyNumberFormat="1" applyFont="1" applyBorder="1" applyAlignment="1">
      <alignment horizontal="center" wrapText="1"/>
    </xf>
    <xf numFmtId="39" fontId="21" fillId="0" borderId="15" xfId="0" applyNumberFormat="1" applyFont="1" applyBorder="1" applyAlignment="1">
      <alignment horizontal="center" vertical="center"/>
    </xf>
    <xf numFmtId="39" fontId="21" fillId="0" borderId="10" xfId="0" applyNumberFormat="1" applyFont="1" applyBorder="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xf>
    <xf numFmtId="0" fontId="11" fillId="0" borderId="11" xfId="0" applyFont="1" applyBorder="1" applyAlignment="1">
      <alignment horizontal="left"/>
    </xf>
    <xf numFmtId="9" fontId="22" fillId="0" borderId="44" xfId="1" applyNumberFormat="1" applyFont="1" applyBorder="1" applyAlignment="1">
      <alignment horizontal="center" vertical="center" wrapText="1"/>
    </xf>
    <xf numFmtId="43" fontId="22" fillId="0" borderId="13" xfId="21" applyFont="1" applyBorder="1" applyAlignment="1">
      <alignment horizontal="center" vertical="center" wrapText="1"/>
    </xf>
    <xf numFmtId="170" fontId="21" fillId="0" borderId="37" xfId="2" applyNumberFormat="1" applyFont="1" applyBorder="1" applyAlignment="1">
      <alignment vertical="center" wrapText="1"/>
    </xf>
    <xf numFmtId="181" fontId="22" fillId="0" borderId="13" xfId="21" applyNumberFormat="1" applyFont="1" applyFill="1" applyBorder="1" applyAlignment="1" applyProtection="1">
      <alignment horizontal="center" vertical="center"/>
    </xf>
    <xf numFmtId="0" fontId="11" fillId="0" borderId="46" xfId="0" applyFont="1" applyBorder="1"/>
    <xf numFmtId="170" fontId="21" fillId="0" borderId="0" xfId="2" applyNumberFormat="1" applyFont="1" applyBorder="1" applyAlignment="1">
      <alignment vertical="center" wrapText="1"/>
    </xf>
    <xf numFmtId="0" fontId="21" fillId="0" borderId="0" xfId="1" applyFont="1" applyAlignment="1">
      <alignment horizontal="center" vertical="center" wrapText="1"/>
    </xf>
    <xf numFmtId="0" fontId="30" fillId="0" borderId="12" xfId="0" applyFont="1" applyBorder="1" applyAlignment="1">
      <alignment vertical="center"/>
    </xf>
    <xf numFmtId="2" fontId="22" fillId="0" borderId="40" xfId="0" applyNumberFormat="1" applyFont="1" applyBorder="1" applyAlignment="1">
      <alignment horizontal="center" vertical="center" wrapText="1"/>
    </xf>
    <xf numFmtId="0" fontId="30" fillId="0" borderId="11" xfId="0" applyFont="1" applyBorder="1" applyAlignment="1">
      <alignment vertical="center"/>
    </xf>
    <xf numFmtId="166" fontId="22" fillId="0" borderId="3" xfId="1" applyNumberFormat="1" applyFont="1" applyBorder="1" applyAlignment="1">
      <alignment horizontal="center" vertical="center" wrapText="1"/>
    </xf>
    <xf numFmtId="1" fontId="22" fillId="0" borderId="3" xfId="1" applyNumberFormat="1" applyFont="1" applyBorder="1" applyAlignment="1">
      <alignment horizontal="center" vertical="center" wrapText="1"/>
    </xf>
    <xf numFmtId="2" fontId="22" fillId="0" borderId="3" xfId="1" applyNumberFormat="1" applyFont="1" applyBorder="1" applyAlignment="1">
      <alignment horizontal="center" vertical="center" wrapText="1"/>
    </xf>
    <xf numFmtId="182" fontId="22" fillId="0" borderId="3" xfId="0" applyNumberFormat="1" applyFont="1" applyBorder="1" applyAlignment="1">
      <alignment horizontal="center" vertical="center" wrapText="1"/>
    </xf>
    <xf numFmtId="0" fontId="24" fillId="7" borderId="12" xfId="0" applyFont="1" applyFill="1" applyBorder="1" applyAlignment="1">
      <alignment horizontal="center" vertical="center"/>
    </xf>
    <xf numFmtId="0" fontId="22" fillId="7" borderId="13" xfId="0" applyFont="1" applyFill="1" applyBorder="1" applyAlignment="1">
      <alignment vertical="center" wrapText="1"/>
    </xf>
    <xf numFmtId="2" fontId="22" fillId="7" borderId="13" xfId="0" applyNumberFormat="1" applyFont="1" applyFill="1" applyBorder="1" applyAlignment="1">
      <alignment horizontal="center" vertical="center" wrapText="1"/>
    </xf>
    <xf numFmtId="170" fontId="22" fillId="7" borderId="13" xfId="0" applyNumberFormat="1" applyFont="1" applyFill="1" applyBorder="1" applyAlignment="1">
      <alignment horizontal="center" vertical="center" wrapText="1"/>
    </xf>
    <xf numFmtId="165" fontId="22" fillId="7" borderId="14" xfId="2" applyNumberFormat="1" applyFont="1" applyFill="1" applyBorder="1" applyAlignment="1">
      <alignment vertical="center" wrapText="1"/>
    </xf>
    <xf numFmtId="0" fontId="24" fillId="7" borderId="11" xfId="0" applyFont="1" applyFill="1" applyBorder="1" applyAlignment="1">
      <alignment horizontal="left" vertical="center"/>
    </xf>
    <xf numFmtId="0" fontId="22" fillId="7" borderId="3" xfId="0" applyFont="1" applyFill="1" applyBorder="1" applyAlignment="1">
      <alignment vertical="center" wrapText="1"/>
    </xf>
    <xf numFmtId="2" fontId="22" fillId="7" borderId="3" xfId="0" applyNumberFormat="1" applyFont="1" applyFill="1" applyBorder="1" applyAlignment="1">
      <alignment horizontal="center" vertical="center" wrapText="1"/>
    </xf>
    <xf numFmtId="179" fontId="22" fillId="7" borderId="3" xfId="0" applyNumberFormat="1" applyFont="1" applyFill="1" applyBorder="1" applyAlignment="1">
      <alignment horizontal="center" vertical="center" wrapText="1"/>
    </xf>
    <xf numFmtId="170" fontId="22" fillId="7" borderId="3" xfId="0" applyNumberFormat="1" applyFont="1" applyFill="1" applyBorder="1" applyAlignment="1">
      <alignment horizontal="center" vertical="center" wrapText="1"/>
    </xf>
    <xf numFmtId="165" fontId="22" fillId="7" borderId="9" xfId="2" applyNumberFormat="1" applyFont="1" applyFill="1" applyBorder="1" applyAlignment="1">
      <alignment vertical="center" wrapText="1"/>
    </xf>
    <xf numFmtId="0" fontId="0" fillId="7" borderId="0" xfId="0" applyFill="1" applyAlignment="1">
      <alignment horizontal="left" vertical="center" wrapText="1"/>
    </xf>
    <xf numFmtId="0" fontId="0" fillId="7" borderId="0" xfId="0" applyFill="1" applyAlignment="1">
      <alignment horizontal="center" vertical="center" wrapText="1"/>
    </xf>
    <xf numFmtId="170" fontId="0" fillId="7" borderId="0" xfId="0" applyNumberFormat="1" applyFill="1" applyAlignment="1">
      <alignment horizontal="center" vertical="center" wrapText="1"/>
    </xf>
    <xf numFmtId="0" fontId="24" fillId="7" borderId="11" xfId="0" applyFont="1" applyFill="1" applyBorder="1" applyAlignment="1">
      <alignment horizontal="center" vertical="center"/>
    </xf>
    <xf numFmtId="0" fontId="45" fillId="0" borderId="0" xfId="0" applyFont="1" applyAlignment="1">
      <alignment wrapText="1"/>
    </xf>
    <xf numFmtId="0" fontId="45" fillId="0" borderId="0" xfId="0" applyFont="1" applyAlignment="1">
      <alignment horizontal="center" wrapText="1"/>
    </xf>
    <xf numFmtId="183" fontId="45" fillId="0" borderId="0" xfId="0" applyNumberFormat="1" applyFont="1" applyAlignment="1">
      <alignment wrapText="1"/>
    </xf>
    <xf numFmtId="183" fontId="33" fillId="0" borderId="63" xfId="0" applyNumberFormat="1" applyFont="1" applyBorder="1" applyAlignment="1">
      <alignment horizontal="center" vertical="center" wrapText="1"/>
    </xf>
    <xf numFmtId="0" fontId="29" fillId="0" borderId="72" xfId="0" applyFont="1" applyBorder="1" applyAlignment="1">
      <alignment horizontal="center" vertical="center" wrapText="1"/>
    </xf>
    <xf numFmtId="166" fontId="29" fillId="0" borderId="72" xfId="0" applyNumberFormat="1" applyFont="1" applyBorder="1" applyAlignment="1">
      <alignment horizontal="center" vertical="center" wrapText="1"/>
    </xf>
    <xf numFmtId="183" fontId="29" fillId="0" borderId="72" xfId="0" applyNumberFormat="1" applyFont="1" applyBorder="1" applyAlignment="1">
      <alignment horizontal="center" vertical="center" wrapText="1"/>
    </xf>
    <xf numFmtId="183" fontId="29" fillId="0" borderId="73" xfId="0" applyNumberFormat="1" applyFont="1" applyBorder="1" applyAlignment="1">
      <alignment horizontal="center" vertical="center" wrapText="1"/>
    </xf>
    <xf numFmtId="0" fontId="47" fillId="0" borderId="74" xfId="0" applyFont="1" applyBorder="1" applyAlignment="1">
      <alignment horizontal="center" vertical="center"/>
    </xf>
    <xf numFmtId="39" fontId="49" fillId="0" borderId="75" xfId="0" applyNumberFormat="1" applyFont="1" applyBorder="1" applyAlignment="1">
      <alignment vertical="center" wrapText="1"/>
    </xf>
    <xf numFmtId="2" fontId="49" fillId="0" borderId="76" xfId="0" applyNumberFormat="1" applyFont="1" applyBorder="1" applyAlignment="1">
      <alignment horizontal="center" vertical="center" wrapText="1"/>
    </xf>
    <xf numFmtId="183" fontId="49" fillId="0" borderId="76" xfId="0" applyNumberFormat="1" applyFont="1" applyBorder="1" applyAlignment="1">
      <alignment horizontal="center" vertical="center" wrapText="1"/>
    </xf>
    <xf numFmtId="185" fontId="49" fillId="0" borderId="77" xfId="0" applyNumberFormat="1" applyFont="1" applyBorder="1" applyAlignment="1">
      <alignment vertical="center" wrapText="1"/>
    </xf>
    <xf numFmtId="183" fontId="29" fillId="0" borderId="80" xfId="0" applyNumberFormat="1" applyFont="1" applyBorder="1" applyAlignment="1">
      <alignment vertical="center" wrapText="1"/>
    </xf>
    <xf numFmtId="39" fontId="33" fillId="0" borderId="74" xfId="0" applyNumberFormat="1" applyFont="1" applyBorder="1" applyAlignment="1">
      <alignment horizontal="center" vertical="center"/>
    </xf>
    <xf numFmtId="9" fontId="49" fillId="0" borderId="76" xfId="0" applyNumberFormat="1" applyFont="1" applyBorder="1" applyAlignment="1">
      <alignment horizontal="center" vertical="center" wrapText="1"/>
    </xf>
    <xf numFmtId="183" fontId="49" fillId="0" borderId="77" xfId="0" applyNumberFormat="1" applyFont="1" applyBorder="1" applyAlignment="1">
      <alignment vertical="center" wrapText="1"/>
    </xf>
    <xf numFmtId="0" fontId="0" fillId="0" borderId="0" xfId="0" applyAlignment="1">
      <alignment horizontal="left" vertical="center" wrapText="1"/>
    </xf>
    <xf numFmtId="0" fontId="36" fillId="0" borderId="0" xfId="0" applyFont="1" applyAlignment="1">
      <alignment horizontal="center" vertical="center" wrapText="1"/>
    </xf>
    <xf numFmtId="183" fontId="36" fillId="0" borderId="0" xfId="0" applyNumberFormat="1" applyFont="1" applyAlignment="1">
      <alignment horizontal="right" vertical="center" wrapText="1"/>
    </xf>
    <xf numFmtId="183" fontId="36" fillId="0" borderId="0" xfId="0" applyNumberFormat="1" applyFont="1" applyAlignment="1">
      <alignment vertical="center" wrapText="1"/>
    </xf>
    <xf numFmtId="0" fontId="29" fillId="0" borderId="82" xfId="0" applyFont="1" applyBorder="1" applyAlignment="1">
      <alignment horizontal="center" vertical="center" wrapText="1"/>
    </xf>
    <xf numFmtId="166" fontId="29" fillId="0" borderId="83" xfId="0" applyNumberFormat="1" applyFont="1" applyBorder="1" applyAlignment="1">
      <alignment horizontal="center" vertical="center" wrapText="1"/>
    </xf>
    <xf numFmtId="183" fontId="29" fillId="0" borderId="82" xfId="0" applyNumberFormat="1" applyFont="1" applyBorder="1" applyAlignment="1">
      <alignment horizontal="center" vertical="center" wrapText="1"/>
    </xf>
    <xf numFmtId="183" fontId="29" fillId="0" borderId="84" xfId="0" applyNumberFormat="1" applyFont="1" applyBorder="1" applyAlignment="1">
      <alignment horizontal="center" vertical="center" wrapText="1"/>
    </xf>
    <xf numFmtId="0" fontId="49" fillId="0" borderId="85" xfId="0" applyFont="1" applyBorder="1" applyAlignment="1">
      <alignment horizontal="center" vertical="center" wrapText="1"/>
    </xf>
    <xf numFmtId="0" fontId="49" fillId="0" borderId="82" xfId="0" applyFont="1" applyBorder="1" applyAlignment="1">
      <alignment vertical="center" wrapText="1"/>
    </xf>
    <xf numFmtId="168" fontId="49" fillId="0" borderId="82" xfId="0" applyNumberFormat="1" applyFont="1" applyBorder="1" applyAlignment="1">
      <alignment horizontal="center" vertical="center" wrapText="1"/>
    </xf>
    <xf numFmtId="166" fontId="49" fillId="0" borderId="82" xfId="0" applyNumberFormat="1" applyFont="1" applyBorder="1" applyAlignment="1">
      <alignment horizontal="center" vertical="center" wrapText="1"/>
    </xf>
    <xf numFmtId="183" fontId="49" fillId="0" borderId="82" xfId="0" applyNumberFormat="1" applyFont="1" applyBorder="1" applyAlignment="1">
      <alignment vertical="center" wrapText="1"/>
    </xf>
    <xf numFmtId="183" fontId="49" fillId="0" borderId="84" xfId="0" applyNumberFormat="1" applyFont="1" applyBorder="1" applyAlignment="1">
      <alignment vertical="center" wrapText="1"/>
    </xf>
    <xf numFmtId="183" fontId="29" fillId="0" borderId="84" xfId="0" applyNumberFormat="1" applyFont="1" applyBorder="1" applyAlignment="1">
      <alignment horizontal="right" vertical="center" wrapText="1"/>
    </xf>
    <xf numFmtId="0" fontId="29" fillId="0" borderId="20" xfId="0" applyFont="1" applyBorder="1" applyAlignment="1">
      <alignment horizontal="center" vertical="center" wrapText="1"/>
    </xf>
    <xf numFmtId="166" fontId="29" fillId="0" borderId="20" xfId="0" applyNumberFormat="1" applyFont="1" applyBorder="1" applyAlignment="1">
      <alignment horizontal="center" vertical="center" wrapText="1"/>
    </xf>
    <xf numFmtId="183" fontId="29" fillId="0" borderId="20" xfId="0" applyNumberFormat="1" applyFont="1" applyBorder="1" applyAlignment="1">
      <alignment horizontal="center" vertical="center" wrapText="1"/>
    </xf>
    <xf numFmtId="183" fontId="29" fillId="0" borderId="21" xfId="0" applyNumberFormat="1" applyFont="1" applyBorder="1" applyAlignment="1">
      <alignment horizontal="center" vertical="center" wrapText="1"/>
    </xf>
    <xf numFmtId="0" fontId="29" fillId="0" borderId="11" xfId="0" applyFont="1" applyBorder="1"/>
    <xf numFmtId="0" fontId="49" fillId="0" borderId="3" xfId="0" applyFont="1" applyBorder="1" applyAlignment="1">
      <alignment vertical="center" wrapText="1"/>
    </xf>
    <xf numFmtId="2" fontId="49" fillId="0" borderId="3" xfId="0" applyNumberFormat="1" applyFont="1" applyBorder="1" applyAlignment="1">
      <alignment horizontal="center" vertical="center" wrapText="1"/>
    </xf>
    <xf numFmtId="169" fontId="49" fillId="0" borderId="3" xfId="0" applyNumberFormat="1" applyFont="1" applyBorder="1" applyAlignment="1">
      <alignment horizontal="center" vertical="center" wrapText="1"/>
    </xf>
    <xf numFmtId="183" fontId="49" fillId="0" borderId="3" xfId="0" applyNumberFormat="1" applyFont="1" applyBorder="1" applyAlignment="1">
      <alignment horizontal="center" vertical="center" wrapText="1"/>
    </xf>
    <xf numFmtId="183" fontId="49" fillId="0" borderId="9" xfId="0" applyNumberFormat="1" applyFont="1" applyBorder="1" applyAlignment="1">
      <alignment vertical="center" wrapText="1"/>
    </xf>
    <xf numFmtId="0" fontId="29" fillId="0" borderId="12" xfId="0" applyFont="1" applyBorder="1"/>
    <xf numFmtId="0" fontId="49" fillId="0" borderId="13" xfId="0" applyFont="1" applyBorder="1" applyAlignment="1">
      <alignment vertical="center" wrapText="1"/>
    </xf>
    <xf numFmtId="2" fontId="49" fillId="0" borderId="13" xfId="0" applyNumberFormat="1" applyFont="1" applyBorder="1" applyAlignment="1">
      <alignment horizontal="center" vertical="center" wrapText="1"/>
    </xf>
    <xf numFmtId="169" fontId="49" fillId="0" borderId="13" xfId="0" applyNumberFormat="1" applyFont="1" applyBorder="1" applyAlignment="1">
      <alignment horizontal="center" vertical="center" wrapText="1"/>
    </xf>
    <xf numFmtId="183" fontId="49" fillId="0" borderId="13" xfId="0" applyNumberFormat="1" applyFont="1" applyBorder="1" applyAlignment="1">
      <alignment horizontal="center" vertical="center" wrapText="1"/>
    </xf>
    <xf numFmtId="183" fontId="49" fillId="0" borderId="14" xfId="0" applyNumberFormat="1" applyFont="1" applyBorder="1" applyAlignment="1">
      <alignment vertical="center" wrapText="1"/>
    </xf>
    <xf numFmtId="0" fontId="0" fillId="0" borderId="0" xfId="0" applyAlignment="1">
      <alignment horizontal="center" vertical="center" wrapText="1"/>
    </xf>
    <xf numFmtId="183" fontId="33" fillId="0" borderId="84" xfId="0" applyNumberFormat="1" applyFont="1" applyBorder="1" applyAlignment="1">
      <alignment vertical="center" wrapText="1"/>
    </xf>
    <xf numFmtId="0" fontId="33" fillId="0" borderId="0" xfId="0" applyFont="1" applyAlignment="1">
      <alignment horizontal="center" vertical="center" wrapText="1"/>
    </xf>
    <xf numFmtId="0" fontId="3" fillId="0" borderId="0" xfId="0" applyFont="1"/>
    <xf numFmtId="183" fontId="33" fillId="0" borderId="0" xfId="0" applyNumberFormat="1" applyFont="1" applyAlignment="1">
      <alignment vertical="center" wrapText="1"/>
    </xf>
    <xf numFmtId="0" fontId="29" fillId="0" borderId="86" xfId="0" applyFont="1" applyBorder="1"/>
    <xf numFmtId="180" fontId="49" fillId="0" borderId="82" xfId="0" applyNumberFormat="1" applyFont="1" applyBorder="1" applyAlignment="1">
      <alignment horizontal="center" vertical="center" wrapText="1"/>
    </xf>
    <xf numFmtId="169" fontId="49" fillId="0" borderId="82" xfId="0" applyNumberFormat="1" applyFont="1" applyBorder="1" applyAlignment="1">
      <alignment horizontal="center" vertical="center" wrapText="1"/>
    </xf>
    <xf numFmtId="183" fontId="49" fillId="0" borderId="86" xfId="0" applyNumberFormat="1" applyFont="1" applyBorder="1" applyAlignment="1">
      <alignment horizontal="center" vertical="center" wrapText="1"/>
    </xf>
    <xf numFmtId="0" fontId="34" fillId="0" borderId="86" xfId="0" applyFont="1" applyBorder="1" applyAlignment="1">
      <alignment horizontal="center" vertical="center"/>
    </xf>
    <xf numFmtId="39" fontId="49" fillId="0" borderId="87" xfId="0" applyNumberFormat="1" applyFont="1" applyBorder="1" applyAlignment="1">
      <alignment vertical="center" wrapText="1"/>
    </xf>
    <xf numFmtId="2" fontId="49" fillId="0" borderId="86" xfId="0" applyNumberFormat="1" applyFont="1" applyBorder="1" applyAlignment="1">
      <alignment horizontal="center" vertical="center" wrapText="1"/>
    </xf>
    <xf numFmtId="182" fontId="49" fillId="0" borderId="86" xfId="0" applyNumberFormat="1" applyFont="1" applyBorder="1" applyAlignment="1">
      <alignment horizontal="center" vertical="center" wrapText="1"/>
    </xf>
    <xf numFmtId="0" fontId="49" fillId="0" borderId="87" xfId="0" applyFont="1" applyBorder="1" applyAlignment="1">
      <alignment vertical="center" wrapText="1"/>
    </xf>
    <xf numFmtId="39" fontId="33" fillId="0" borderId="86" xfId="0" applyNumberFormat="1" applyFont="1" applyBorder="1" applyAlignment="1">
      <alignment horizontal="center" vertical="center"/>
    </xf>
    <xf numFmtId="9" fontId="49" fillId="0" borderId="86" xfId="0" applyNumberFormat="1" applyFont="1" applyBorder="1" applyAlignment="1">
      <alignment horizontal="center" vertical="center" wrapText="1"/>
    </xf>
    <xf numFmtId="1" fontId="49" fillId="0" borderId="86" xfId="0" applyNumberFormat="1" applyFont="1" applyBorder="1" applyAlignment="1">
      <alignment horizontal="center" vertical="center" wrapText="1"/>
    </xf>
    <xf numFmtId="183" fontId="49" fillId="0" borderId="92" xfId="0" applyNumberFormat="1" applyFont="1" applyBorder="1" applyAlignment="1">
      <alignment vertical="center" wrapText="1"/>
    </xf>
    <xf numFmtId="0" fontId="29" fillId="0" borderId="83" xfId="0" applyFont="1" applyBorder="1" applyAlignment="1">
      <alignment horizontal="center" vertical="center" wrapText="1"/>
    </xf>
    <xf numFmtId="183" fontId="29" fillId="0" borderId="83" xfId="0" applyNumberFormat="1" applyFont="1" applyBorder="1" applyAlignment="1">
      <alignment horizontal="center" vertical="center" wrapText="1"/>
    </xf>
    <xf numFmtId="183" fontId="29" fillId="0" borderId="94" xfId="0" applyNumberFormat="1" applyFont="1" applyBorder="1" applyAlignment="1">
      <alignment horizontal="center" vertical="center" wrapText="1"/>
    </xf>
    <xf numFmtId="39" fontId="33" fillId="0" borderId="95" xfId="0" applyNumberFormat="1" applyFont="1" applyBorder="1" applyAlignment="1">
      <alignment horizontal="center" vertical="center"/>
    </xf>
    <xf numFmtId="0" fontId="49" fillId="0" borderId="96" xfId="0" applyFont="1" applyBorder="1" applyAlignment="1">
      <alignment vertical="center" wrapText="1"/>
    </xf>
    <xf numFmtId="2" fontId="49" fillId="0" borderId="97" xfId="0" applyNumberFormat="1" applyFont="1" applyBorder="1" applyAlignment="1">
      <alignment horizontal="center" vertical="center" wrapText="1"/>
    </xf>
    <xf numFmtId="183" fontId="49" fillId="0" borderId="97" xfId="0" applyNumberFormat="1" applyFont="1" applyBorder="1" applyAlignment="1">
      <alignment horizontal="center" vertical="center" wrapText="1"/>
    </xf>
    <xf numFmtId="185" fontId="49" fillId="0" borderId="98" xfId="0" applyNumberFormat="1" applyFont="1" applyBorder="1" applyAlignment="1">
      <alignment vertical="center" wrapText="1"/>
    </xf>
    <xf numFmtId="39" fontId="33" fillId="0" borderId="99" xfId="0" applyNumberFormat="1" applyFont="1" applyBorder="1" applyAlignment="1">
      <alignment horizontal="center" vertical="center"/>
    </xf>
    <xf numFmtId="0" fontId="29" fillId="0" borderId="102" xfId="0" applyFont="1" applyBorder="1" applyAlignment="1">
      <alignment horizontal="center" vertical="center" wrapText="1"/>
    </xf>
    <xf numFmtId="166" fontId="29" fillId="0" borderId="102" xfId="0" applyNumberFormat="1" applyFont="1" applyBorder="1" applyAlignment="1">
      <alignment horizontal="center" vertical="center" wrapText="1"/>
    </xf>
    <xf numFmtId="183" fontId="29" fillId="0" borderId="102" xfId="0" applyNumberFormat="1" applyFont="1" applyBorder="1" applyAlignment="1">
      <alignment horizontal="center" vertical="center" wrapText="1"/>
    </xf>
    <xf numFmtId="183" fontId="29" fillId="0" borderId="103" xfId="0" applyNumberFormat="1" applyFont="1" applyBorder="1" applyAlignment="1">
      <alignment horizontal="center" vertical="center" wrapText="1"/>
    </xf>
    <xf numFmtId="169" fontId="49" fillId="0" borderId="97" xfId="0" applyNumberFormat="1" applyFont="1" applyBorder="1" applyAlignment="1">
      <alignment horizontal="center" vertical="center" wrapText="1"/>
    </xf>
    <xf numFmtId="183" fontId="49" fillId="0" borderId="98" xfId="0" applyNumberFormat="1" applyFont="1" applyBorder="1" applyAlignment="1">
      <alignment vertical="center" wrapText="1"/>
    </xf>
    <xf numFmtId="0" fontId="22" fillId="0" borderId="3" xfId="1" applyFont="1" applyBorder="1" applyAlignment="1">
      <alignment horizontal="center" vertical="center" wrapText="1"/>
    </xf>
    <xf numFmtId="182" fontId="22" fillId="0" borderId="3" xfId="1" applyNumberFormat="1" applyFont="1" applyBorder="1" applyAlignment="1">
      <alignment horizontal="center" vertical="center" wrapText="1"/>
    </xf>
    <xf numFmtId="165" fontId="0" fillId="0" borderId="0" xfId="23" applyFont="1" applyAlignment="1">
      <alignment wrapText="1"/>
    </xf>
    <xf numFmtId="0" fontId="22" fillId="0" borderId="44" xfId="1" applyFont="1" applyBorder="1" applyAlignment="1">
      <alignment horizontal="center" vertical="center" wrapText="1"/>
    </xf>
    <xf numFmtId="2" fontId="22" fillId="0" borderId="4" xfId="0" applyNumberFormat="1" applyFont="1" applyBorder="1" applyAlignment="1">
      <alignment horizontal="center" vertical="center" wrapText="1"/>
    </xf>
    <xf numFmtId="0" fontId="24" fillId="0" borderId="46" xfId="0" applyFont="1" applyBorder="1" applyAlignment="1">
      <alignment horizontal="center" vertical="center"/>
    </xf>
    <xf numFmtId="0" fontId="22" fillId="0" borderId="20" xfId="0" applyFont="1" applyBorder="1" applyAlignment="1">
      <alignment vertical="center" wrapText="1"/>
    </xf>
    <xf numFmtId="2" fontId="22" fillId="0" borderId="20" xfId="0" applyNumberFormat="1" applyFont="1" applyBorder="1" applyAlignment="1">
      <alignment horizontal="center" vertical="center" wrapText="1"/>
    </xf>
    <xf numFmtId="165" fontId="22" fillId="0" borderId="21" xfId="2" applyNumberFormat="1" applyFont="1" applyBorder="1" applyAlignment="1">
      <alignment vertical="center" wrapText="1"/>
    </xf>
    <xf numFmtId="0" fontId="3" fillId="0" borderId="3" xfId="1" applyFont="1" applyBorder="1" applyAlignment="1">
      <alignment horizontal="center" vertical="center" wrapText="1"/>
    </xf>
    <xf numFmtId="1" fontId="22" fillId="0" borderId="20" xfId="1" applyNumberFormat="1" applyFont="1" applyBorder="1" applyAlignment="1">
      <alignment horizontal="center" vertical="center" wrapText="1"/>
    </xf>
    <xf numFmtId="43" fontId="22" fillId="0" borderId="3" xfId="21" applyFont="1" applyBorder="1" applyAlignment="1">
      <alignment horizontal="center" wrapText="1"/>
    </xf>
    <xf numFmtId="39" fontId="21" fillId="3" borderId="5" xfId="0" applyNumberFormat="1" applyFont="1" applyFill="1" applyBorder="1" applyAlignment="1">
      <alignment horizontal="center" vertical="center"/>
    </xf>
    <xf numFmtId="49" fontId="21" fillId="3" borderId="5" xfId="0" applyNumberFormat="1" applyFont="1" applyFill="1" applyBorder="1" applyAlignment="1">
      <alignment horizontal="center" vertical="center"/>
    </xf>
    <xf numFmtId="182" fontId="22" fillId="0" borderId="13" xfId="0" applyNumberFormat="1" applyFont="1" applyBorder="1" applyAlignment="1">
      <alignment horizontal="center" vertical="center" wrapText="1"/>
    </xf>
    <xf numFmtId="0" fontId="50" fillId="0" borderId="3" xfId="0" applyFont="1" applyBorder="1" applyAlignment="1">
      <alignment horizontal="center" vertical="center"/>
    </xf>
    <xf numFmtId="0" fontId="23" fillId="0" borderId="3" xfId="0" applyFont="1" applyBorder="1" applyAlignment="1">
      <alignment horizontal="center" vertical="center"/>
    </xf>
    <xf numFmtId="0" fontId="51" fillId="0" borderId="0" xfId="0" applyFont="1"/>
    <xf numFmtId="168" fontId="22" fillId="0" borderId="3" xfId="1" applyNumberFormat="1" applyFont="1" applyBorder="1" applyAlignment="1">
      <alignment horizontal="center" vertical="center" wrapText="1"/>
    </xf>
    <xf numFmtId="179" fontId="22" fillId="0" borderId="3" xfId="1" applyNumberFormat="1" applyFont="1" applyBorder="1" applyAlignment="1">
      <alignment horizontal="center" vertical="center" wrapText="1"/>
    </xf>
    <xf numFmtId="170" fontId="22" fillId="0" borderId="105" xfId="4" applyNumberFormat="1" applyFont="1" applyBorder="1" applyAlignment="1">
      <alignment vertical="center" wrapText="1"/>
    </xf>
    <xf numFmtId="0" fontId="22" fillId="0" borderId="5" xfId="0" applyFont="1" applyBorder="1" applyAlignment="1">
      <alignment vertical="center" wrapText="1"/>
    </xf>
    <xf numFmtId="170" fontId="22" fillId="0" borderId="104" xfId="4" applyNumberFormat="1" applyFont="1" applyBorder="1" applyAlignment="1">
      <alignment vertical="center" wrapText="1"/>
    </xf>
    <xf numFmtId="0" fontId="3" fillId="0" borderId="1" xfId="1" applyFont="1" applyBorder="1" applyAlignment="1">
      <alignment horizontal="left" vertical="center" wrapText="1"/>
    </xf>
    <xf numFmtId="0" fontId="53" fillId="0" borderId="65" xfId="24" applyFont="1" applyBorder="1"/>
    <xf numFmtId="0" fontId="53" fillId="0" borderId="0" xfId="24" applyFont="1" applyAlignment="1">
      <alignment horizontal="center"/>
    </xf>
    <xf numFmtId="0" fontId="53" fillId="0" borderId="0" xfId="24" applyFont="1"/>
    <xf numFmtId="0" fontId="53" fillId="0" borderId="0" xfId="24" applyFont="1" applyAlignment="1">
      <alignment horizontal="center" vertical="center"/>
    </xf>
    <xf numFmtId="0" fontId="52" fillId="0" borderId="0" xfId="24"/>
    <xf numFmtId="0" fontId="54" fillId="0" borderId="65" xfId="24" applyFont="1" applyBorder="1"/>
    <xf numFmtId="186" fontId="58" fillId="0" borderId="0" xfId="24" applyNumberFormat="1" applyFont="1" applyAlignment="1">
      <alignment horizontal="center" vertical="top" shrinkToFit="1"/>
    </xf>
    <xf numFmtId="0" fontId="53" fillId="0" borderId="0" xfId="24" applyFont="1" applyAlignment="1">
      <alignment horizontal="left" vertical="top" wrapText="1"/>
    </xf>
    <xf numFmtId="0" fontId="54" fillId="0" borderId="0" xfId="24" applyFont="1" applyAlignment="1">
      <alignment horizontal="center"/>
    </xf>
    <xf numFmtId="0" fontId="59" fillId="0" borderId="65" xfId="24" applyFont="1" applyBorder="1"/>
    <xf numFmtId="0" fontId="53" fillId="8" borderId="0" xfId="24" applyFont="1" applyFill="1" applyAlignment="1">
      <alignment horizontal="center"/>
    </xf>
    <xf numFmtId="0" fontId="53" fillId="8" borderId="0" xfId="24" applyFont="1" applyFill="1"/>
    <xf numFmtId="185" fontId="53" fillId="0" borderId="0" xfId="24" applyNumberFormat="1" applyFont="1" applyAlignment="1">
      <alignment horizontal="center" vertical="center"/>
    </xf>
    <xf numFmtId="0" fontId="57" fillId="8" borderId="0" xfId="24" applyFont="1" applyFill="1" applyAlignment="1">
      <alignment horizontal="left" vertical="top" wrapText="1"/>
    </xf>
    <xf numFmtId="49" fontId="53" fillId="8" borderId="0" xfId="24" applyNumberFormat="1" applyFont="1" applyFill="1" applyAlignment="1">
      <alignment horizontal="center" vertical="center" wrapText="1"/>
    </xf>
    <xf numFmtId="49" fontId="56" fillId="8" borderId="0" xfId="24" applyNumberFormat="1" applyFont="1" applyFill="1" applyAlignment="1">
      <alignment horizontal="center" vertical="center" wrapText="1"/>
    </xf>
    <xf numFmtId="0" fontId="56" fillId="8" borderId="0" xfId="24" applyFont="1" applyFill="1" applyAlignment="1">
      <alignment horizontal="left" vertical="center"/>
    </xf>
    <xf numFmtId="0" fontId="56" fillId="0" borderId="0" xfId="24" applyFont="1" applyAlignment="1">
      <alignment horizontal="center"/>
    </xf>
    <xf numFmtId="0" fontId="22" fillId="0" borderId="12" xfId="1" applyFont="1" applyBorder="1" applyAlignment="1">
      <alignment horizontal="center" vertical="center" wrapText="1"/>
    </xf>
    <xf numFmtId="0" fontId="22" fillId="0" borderId="13" xfId="1" applyFont="1" applyBorder="1" applyAlignment="1">
      <alignment vertical="center" wrapText="1"/>
    </xf>
    <xf numFmtId="168" fontId="22" fillId="0" borderId="13" xfId="1" applyNumberFormat="1" applyFont="1" applyBorder="1" applyAlignment="1">
      <alignment horizontal="center" vertical="center" wrapText="1"/>
    </xf>
    <xf numFmtId="166" fontId="22" fillId="0" borderId="13" xfId="1" applyNumberFormat="1" applyFont="1" applyBorder="1" applyAlignment="1">
      <alignment horizontal="center" vertical="center" wrapText="1"/>
    </xf>
    <xf numFmtId="170" fontId="22" fillId="0" borderId="13" xfId="1" applyNumberFormat="1" applyFont="1" applyBorder="1" applyAlignment="1">
      <alignment vertical="center" wrapText="1"/>
    </xf>
    <xf numFmtId="0" fontId="11" fillId="0" borderId="11" xfId="0" applyFont="1" applyBorder="1" applyAlignment="1">
      <alignment horizontal="center"/>
    </xf>
    <xf numFmtId="0" fontId="11" fillId="0" borderId="12" xfId="0" applyFont="1" applyBorder="1" applyAlignment="1">
      <alignment horizontal="center"/>
    </xf>
    <xf numFmtId="0" fontId="53" fillId="9" borderId="65" xfId="24" applyFont="1" applyFill="1" applyBorder="1"/>
    <xf numFmtId="0" fontId="53" fillId="10" borderId="0" xfId="24" applyFont="1" applyFill="1" applyAlignment="1">
      <alignment horizontal="center"/>
    </xf>
    <xf numFmtId="0" fontId="52" fillId="9" borderId="0" xfId="24" applyFill="1"/>
    <xf numFmtId="0" fontId="53" fillId="9" borderId="0" xfId="24" applyFont="1" applyFill="1" applyAlignment="1">
      <alignment horizontal="center" vertical="top"/>
    </xf>
    <xf numFmtId="0" fontId="56" fillId="10" borderId="0" xfId="24" applyFont="1" applyFill="1" applyAlignment="1">
      <alignment horizontal="center" vertical="center"/>
    </xf>
    <xf numFmtId="0" fontId="20" fillId="0" borderId="11" xfId="0" applyFont="1" applyBorder="1" applyAlignment="1">
      <alignment horizontal="center" vertical="center"/>
    </xf>
    <xf numFmtId="0" fontId="29" fillId="0" borderId="12" xfId="0" applyFont="1" applyBorder="1" applyAlignment="1">
      <alignment horizontal="center"/>
    </xf>
    <xf numFmtId="0" fontId="29" fillId="0" borderId="11" xfId="0" applyFont="1" applyBorder="1" applyAlignment="1">
      <alignment horizontal="center"/>
    </xf>
    <xf numFmtId="0" fontId="53" fillId="9" borderId="0" xfId="24" applyFont="1" applyFill="1" applyAlignment="1">
      <alignment horizontal="center" vertical="center"/>
    </xf>
    <xf numFmtId="183" fontId="29" fillId="0" borderId="80" xfId="0" applyNumberFormat="1" applyFont="1" applyBorder="1" applyAlignment="1">
      <alignment horizontal="right" vertical="center" wrapText="1"/>
    </xf>
    <xf numFmtId="39" fontId="49" fillId="0" borderId="3" xfId="0" applyNumberFormat="1" applyFont="1" applyBorder="1" applyAlignment="1">
      <alignment vertical="center" wrapText="1"/>
    </xf>
    <xf numFmtId="39" fontId="49" fillId="0" borderId="13" xfId="0" applyNumberFormat="1" applyFont="1" applyBorder="1" applyAlignment="1">
      <alignment vertical="center" wrapText="1"/>
    </xf>
    <xf numFmtId="180" fontId="49" fillId="0" borderId="13" xfId="0" applyNumberFormat="1" applyFont="1" applyBorder="1" applyAlignment="1">
      <alignment horizontal="center" vertical="center" wrapText="1"/>
    </xf>
    <xf numFmtId="0" fontId="11" fillId="0" borderId="12" xfId="0" applyFont="1" applyBorder="1" applyAlignment="1">
      <alignment horizontal="center" vertical="center"/>
    </xf>
    <xf numFmtId="0" fontId="53" fillId="10" borderId="0" xfId="24" applyFont="1" applyFill="1" applyAlignment="1">
      <alignment horizontal="center" vertical="center"/>
    </xf>
    <xf numFmtId="0" fontId="29" fillId="0" borderId="0" xfId="24" applyFont="1" applyAlignment="1">
      <alignment horizontal="center" vertical="center"/>
    </xf>
    <xf numFmtId="9" fontId="49" fillId="0" borderId="3" xfId="0" applyNumberFormat="1" applyFont="1" applyBorder="1" applyAlignment="1">
      <alignment horizontal="center" vertical="center" wrapText="1"/>
    </xf>
    <xf numFmtId="1" fontId="49" fillId="0" borderId="3" xfId="0" applyNumberFormat="1" applyFont="1" applyBorder="1" applyAlignment="1">
      <alignment horizontal="center" vertical="center" wrapText="1"/>
    </xf>
    <xf numFmtId="39" fontId="33" fillId="0" borderId="11" xfId="0" applyNumberFormat="1" applyFont="1" applyBorder="1" applyAlignment="1">
      <alignment horizontal="center" vertical="center"/>
    </xf>
    <xf numFmtId="9" fontId="49" fillId="0" borderId="13" xfId="0" applyNumberFormat="1" applyFont="1" applyBorder="1" applyAlignment="1">
      <alignment horizontal="center" vertical="center" wrapText="1"/>
    </xf>
    <xf numFmtId="1" fontId="49" fillId="0" borderId="13" xfId="0" applyNumberFormat="1" applyFont="1" applyBorder="1" applyAlignment="1">
      <alignment horizontal="center" vertical="center" wrapText="1"/>
    </xf>
    <xf numFmtId="182" fontId="49" fillId="0" borderId="3" xfId="0" applyNumberFormat="1" applyFont="1" applyBorder="1" applyAlignment="1">
      <alignment horizontal="center" vertical="center" wrapText="1"/>
    </xf>
    <xf numFmtId="0" fontId="34" fillId="0" borderId="11" xfId="0" applyFont="1" applyBorder="1" applyAlignment="1">
      <alignment horizontal="center" vertical="center"/>
    </xf>
    <xf numFmtId="185" fontId="49" fillId="0" borderId="9" xfId="0" applyNumberFormat="1" applyFont="1" applyBorder="1" applyAlignment="1">
      <alignment vertical="center" wrapText="1"/>
    </xf>
    <xf numFmtId="0" fontId="11" fillId="0" borderId="11" xfId="0" applyFont="1" applyBorder="1" applyAlignment="1">
      <alignment horizontal="center" vertical="center"/>
    </xf>
    <xf numFmtId="0" fontId="29" fillId="0" borderId="109" xfId="0" applyFont="1" applyBorder="1" applyAlignment="1">
      <alignment horizontal="center" vertical="center" wrapText="1"/>
    </xf>
    <xf numFmtId="166" fontId="29" fillId="0" borderId="109" xfId="0" applyNumberFormat="1" applyFont="1" applyBorder="1" applyAlignment="1">
      <alignment horizontal="center" vertical="center" wrapText="1"/>
    </xf>
    <xf numFmtId="183" fontId="29" fillId="0" borderId="109" xfId="0" applyNumberFormat="1" applyFont="1" applyBorder="1" applyAlignment="1">
      <alignment horizontal="center" vertical="center" wrapText="1"/>
    </xf>
    <xf numFmtId="183" fontId="29" fillId="0" borderId="110" xfId="0" applyNumberFormat="1" applyFont="1" applyBorder="1" applyAlignment="1">
      <alignment horizontal="center" vertical="center" wrapText="1"/>
    </xf>
    <xf numFmtId="0" fontId="49" fillId="0" borderId="75" xfId="0" applyFont="1" applyBorder="1" applyAlignment="1">
      <alignment vertical="center" wrapText="1"/>
    </xf>
    <xf numFmtId="169" fontId="49" fillId="0" borderId="76" xfId="0" applyNumberFormat="1" applyFont="1" applyBorder="1" applyAlignment="1">
      <alignment horizontal="center" vertical="center" wrapText="1"/>
    </xf>
    <xf numFmtId="0" fontId="22" fillId="0" borderId="41" xfId="0" applyFont="1" applyBorder="1" applyAlignment="1">
      <alignment vertical="center" wrapText="1"/>
    </xf>
    <xf numFmtId="2" fontId="22" fillId="0" borderId="2" xfId="0" applyNumberFormat="1" applyFont="1" applyBorder="1" applyAlignment="1">
      <alignment horizontal="center" vertical="center" wrapText="1"/>
    </xf>
    <xf numFmtId="165" fontId="22" fillId="0" borderId="24" xfId="2" applyNumberFormat="1" applyFont="1" applyBorder="1" applyAlignment="1">
      <alignment vertical="center" wrapText="1"/>
    </xf>
    <xf numFmtId="176" fontId="22" fillId="0" borderId="13" xfId="21" applyNumberFormat="1" applyFont="1" applyBorder="1" applyAlignment="1">
      <alignment horizontal="center" wrapText="1"/>
    </xf>
    <xf numFmtId="49" fontId="53" fillId="9" borderId="0" xfId="24" applyNumberFormat="1" applyFont="1" applyFill="1" applyAlignment="1">
      <alignment horizontal="center" vertical="center"/>
    </xf>
    <xf numFmtId="49" fontId="53" fillId="11" borderId="0" xfId="24" applyNumberFormat="1" applyFont="1" applyFill="1" applyAlignment="1">
      <alignment horizontal="center" vertical="center"/>
    </xf>
    <xf numFmtId="0" fontId="53" fillId="11" borderId="0" xfId="24" applyFont="1" applyFill="1" applyAlignment="1">
      <alignment horizontal="center" vertical="center"/>
    </xf>
    <xf numFmtId="1" fontId="22" fillId="0" borderId="13" xfId="1" applyNumberFormat="1" applyFont="1" applyBorder="1" applyAlignment="1">
      <alignment horizontal="center" vertical="center" wrapText="1"/>
    </xf>
    <xf numFmtId="0" fontId="11" fillId="0" borderId="34" xfId="0" applyFont="1" applyBorder="1" applyAlignment="1">
      <alignment horizontal="center"/>
    </xf>
    <xf numFmtId="0" fontId="11" fillId="0" borderId="34" xfId="0" applyFont="1" applyBorder="1" applyAlignment="1">
      <alignment horizontal="center" vertical="center"/>
    </xf>
    <xf numFmtId="187" fontId="53" fillId="10" borderId="0" xfId="24" applyNumberFormat="1" applyFont="1" applyFill="1" applyAlignment="1">
      <alignment horizontal="center" vertical="top"/>
    </xf>
    <xf numFmtId="39" fontId="21" fillId="3" borderId="11" xfId="0" applyNumberFormat="1" applyFont="1" applyFill="1" applyBorder="1" applyAlignment="1">
      <alignment horizontal="center" vertical="center"/>
    </xf>
    <xf numFmtId="0" fontId="15" fillId="9" borderId="65" xfId="24" applyFont="1" applyFill="1" applyBorder="1"/>
    <xf numFmtId="0" fontId="15" fillId="10" borderId="0" xfId="24" applyFont="1" applyFill="1" applyAlignment="1">
      <alignment horizontal="center" vertical="center"/>
    </xf>
    <xf numFmtId="0" fontId="3" fillId="9" borderId="0" xfId="24" applyFont="1" applyFill="1"/>
    <xf numFmtId="0" fontId="22" fillId="0" borderId="0" xfId="0" applyFont="1" applyAlignment="1">
      <alignment vertical="center" wrapText="1"/>
    </xf>
    <xf numFmtId="2" fontId="22" fillId="0" borderId="0" xfId="0" applyNumberFormat="1" applyFont="1" applyAlignment="1">
      <alignment horizontal="center" vertical="center" wrapText="1"/>
    </xf>
    <xf numFmtId="170" fontId="22" fillId="0" borderId="0" xfId="0" applyNumberFormat="1" applyFont="1" applyAlignment="1">
      <alignment horizontal="center" vertical="center" wrapText="1"/>
    </xf>
    <xf numFmtId="0" fontId="11" fillId="0" borderId="1" xfId="1" applyFont="1" applyBorder="1" applyAlignment="1">
      <alignment horizontal="center" vertical="center" wrapText="1"/>
    </xf>
    <xf numFmtId="166" fontId="11" fillId="0" borderId="1" xfId="1" applyNumberFormat="1" applyFont="1" applyBorder="1" applyAlignment="1">
      <alignment horizontal="center" vertical="center" wrapText="1"/>
    </xf>
    <xf numFmtId="170" fontId="11" fillId="0" borderId="1" xfId="1" applyNumberFormat="1" applyFont="1" applyBorder="1" applyAlignment="1">
      <alignment horizontal="center" vertical="center" wrapText="1"/>
    </xf>
    <xf numFmtId="170" fontId="11" fillId="0" borderId="8" xfId="1" applyNumberFormat="1" applyFont="1" applyBorder="1" applyAlignment="1">
      <alignment horizontal="center" vertical="center" wrapText="1"/>
    </xf>
    <xf numFmtId="0" fontId="22" fillId="0" borderId="38" xfId="0" applyFont="1" applyBorder="1" applyAlignment="1">
      <alignment vertical="center" wrapText="1"/>
    </xf>
    <xf numFmtId="2" fontId="22" fillId="0" borderId="38" xfId="0" applyNumberFormat="1" applyFont="1" applyBorder="1" applyAlignment="1">
      <alignment horizontal="center" vertical="center" wrapText="1"/>
    </xf>
    <xf numFmtId="170" fontId="22" fillId="0" borderId="38" xfId="0" applyNumberFormat="1" applyFont="1" applyBorder="1" applyAlignment="1">
      <alignment horizontal="center" vertical="center" wrapText="1"/>
    </xf>
    <xf numFmtId="0" fontId="21" fillId="0" borderId="12" xfId="0" applyFont="1" applyBorder="1" applyAlignment="1">
      <alignment horizontal="center" vertic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0" fontId="21" fillId="0" borderId="11" xfId="0" applyFont="1" applyBorder="1" applyAlignment="1">
      <alignment horizontal="center" vertical="center"/>
    </xf>
    <xf numFmtId="0" fontId="21" fillId="0" borderId="34" xfId="0" applyFont="1" applyBorder="1" applyAlignment="1">
      <alignment horizontal="center" vertical="center"/>
    </xf>
    <xf numFmtId="49" fontId="53" fillId="10" borderId="0" xfId="24" applyNumberFormat="1" applyFont="1" applyFill="1" applyAlignment="1">
      <alignment horizontal="center"/>
    </xf>
    <xf numFmtId="9" fontId="22" fillId="0" borderId="13" xfId="22" applyFont="1" applyBorder="1" applyAlignment="1">
      <alignment horizontal="center" vertical="center" wrapText="1"/>
    </xf>
    <xf numFmtId="170" fontId="22" fillId="0" borderId="26" xfId="4" applyNumberFormat="1" applyFont="1" applyBorder="1" applyAlignment="1">
      <alignment vertical="center" wrapText="1"/>
    </xf>
    <xf numFmtId="0" fontId="22" fillId="0" borderId="13" xfId="1" applyFont="1" applyBorder="1" applyAlignment="1">
      <alignment horizontal="center" vertical="center" wrapText="1"/>
    </xf>
    <xf numFmtId="0" fontId="56" fillId="10" borderId="0" xfId="24" applyFont="1" applyFill="1" applyAlignment="1">
      <alignment horizontal="center"/>
    </xf>
    <xf numFmtId="0" fontId="53" fillId="9" borderId="0" xfId="24" applyFont="1" applyFill="1"/>
    <xf numFmtId="0" fontId="60" fillId="0" borderId="0" xfId="0" applyFont="1" applyAlignment="1">
      <alignment wrapText="1"/>
    </xf>
    <xf numFmtId="0" fontId="61" fillId="0" borderId="0" xfId="0" applyFont="1" applyAlignment="1">
      <alignment wrapText="1"/>
    </xf>
    <xf numFmtId="0" fontId="21" fillId="0" borderId="11" xfId="0" applyFont="1" applyBorder="1" applyAlignment="1">
      <alignment horizontal="center"/>
    </xf>
    <xf numFmtId="0" fontId="21" fillId="0" borderId="12" xfId="0" applyFont="1" applyBorder="1" applyAlignment="1">
      <alignment horizontal="center"/>
    </xf>
    <xf numFmtId="0" fontId="53" fillId="9" borderId="65" xfId="24" applyFont="1" applyFill="1" applyBorder="1" applyAlignment="1">
      <alignment horizontal="center" vertical="center"/>
    </xf>
    <xf numFmtId="0" fontId="52" fillId="9" borderId="0" xfId="24" applyFill="1" applyAlignment="1">
      <alignment horizontal="center" vertical="center"/>
    </xf>
    <xf numFmtId="169" fontId="22" fillId="0" borderId="0" xfId="1" applyNumberFormat="1" applyFont="1" applyAlignment="1">
      <alignment horizontal="center" vertical="center" wrapText="1"/>
    </xf>
    <xf numFmtId="169" fontId="22" fillId="0" borderId="38" xfId="1" applyNumberFormat="1" applyFont="1" applyBorder="1" applyAlignment="1">
      <alignment horizontal="center" vertical="center" wrapText="1"/>
    </xf>
    <xf numFmtId="170" fontId="22" fillId="0" borderId="52" xfId="2" applyNumberFormat="1" applyFont="1" applyBorder="1" applyAlignment="1">
      <alignment vertical="center" wrapText="1"/>
    </xf>
    <xf numFmtId="0" fontId="21" fillId="0" borderId="15" xfId="0" applyFont="1" applyBorder="1" applyAlignment="1">
      <alignment horizontal="center"/>
    </xf>
    <xf numFmtId="0" fontId="21" fillId="0" borderId="34" xfId="0" applyFont="1" applyBorder="1" applyAlignment="1">
      <alignment horizontal="center"/>
    </xf>
    <xf numFmtId="0" fontId="53" fillId="9" borderId="65" xfId="24" applyFont="1" applyFill="1" applyBorder="1" applyAlignment="1">
      <alignment vertical="center"/>
    </xf>
    <xf numFmtId="0" fontId="15" fillId="10" borderId="0" xfId="24" applyFont="1" applyFill="1" applyAlignment="1">
      <alignment horizontal="center" vertical="top"/>
    </xf>
    <xf numFmtId="49" fontId="21" fillId="0" borderId="12" xfId="0" applyNumberFormat="1" applyFont="1" applyBorder="1" applyAlignment="1">
      <alignment horizontal="center" vertical="center"/>
    </xf>
    <xf numFmtId="179" fontId="22" fillId="0" borderId="13" xfId="1" applyNumberFormat="1" applyFont="1" applyBorder="1" applyAlignment="1">
      <alignment horizontal="center" vertical="center" wrapText="1"/>
    </xf>
    <xf numFmtId="0" fontId="56" fillId="9" borderId="0" xfId="24" applyFont="1" applyFill="1" applyAlignment="1">
      <alignment horizontal="center"/>
    </xf>
    <xf numFmtId="0" fontId="15" fillId="9" borderId="0" xfId="24" applyFont="1" applyFill="1" applyAlignment="1">
      <alignment horizontal="center"/>
    </xf>
    <xf numFmtId="170" fontId="22" fillId="0" borderId="53" xfId="2" applyNumberFormat="1" applyFont="1" applyBorder="1" applyAlignment="1">
      <alignment vertical="center" wrapText="1"/>
    </xf>
    <xf numFmtId="0" fontId="15" fillId="0" borderId="65" xfId="24" applyFont="1" applyBorder="1"/>
    <xf numFmtId="0" fontId="15" fillId="0" borderId="0" xfId="24" applyFont="1" applyAlignment="1">
      <alignment horizontal="center"/>
    </xf>
    <xf numFmtId="0" fontId="15" fillId="0" borderId="0" xfId="24" applyFont="1"/>
    <xf numFmtId="0" fontId="3" fillId="0" borderId="0" xfId="24" applyFont="1"/>
    <xf numFmtId="0" fontId="21" fillId="0" borderId="10" xfId="0" applyFont="1" applyBorder="1" applyAlignment="1">
      <alignment horizontal="center"/>
    </xf>
    <xf numFmtId="0" fontId="56" fillId="0" borderId="0" xfId="24" applyFont="1"/>
    <xf numFmtId="0" fontId="53" fillId="0" borderId="0" xfId="24" applyFont="1" applyAlignment="1">
      <alignment horizontal="center" vertical="top"/>
    </xf>
    <xf numFmtId="0" fontId="56" fillId="0" borderId="0" xfId="24" applyFont="1" applyAlignment="1">
      <alignment horizontal="center" vertical="center"/>
    </xf>
    <xf numFmtId="49" fontId="53" fillId="0" borderId="0" xfId="24" applyNumberFormat="1" applyFont="1" applyAlignment="1">
      <alignment horizontal="center" vertical="center"/>
    </xf>
    <xf numFmtId="187" fontId="53" fillId="0" borderId="0" xfId="24" applyNumberFormat="1" applyFont="1" applyAlignment="1">
      <alignment horizontal="center" vertical="top"/>
    </xf>
    <xf numFmtId="0" fontId="15" fillId="0" borderId="0" xfId="24" applyFont="1" applyAlignment="1">
      <alignment horizontal="center" vertical="top"/>
    </xf>
    <xf numFmtId="0" fontId="15" fillId="0" borderId="0" xfId="24" applyFont="1" applyAlignment="1">
      <alignment horizontal="center" vertical="center"/>
    </xf>
    <xf numFmtId="49" fontId="53" fillId="0" borderId="0" xfId="24" applyNumberFormat="1" applyFont="1" applyAlignment="1">
      <alignment horizontal="center"/>
    </xf>
    <xf numFmtId="49" fontId="56" fillId="0" borderId="0" xfId="24" applyNumberFormat="1" applyFont="1" applyAlignment="1">
      <alignment horizontal="center" vertical="center" wrapText="1"/>
    </xf>
    <xf numFmtId="185" fontId="53" fillId="0" borderId="114" xfId="24" applyNumberFormat="1" applyFont="1" applyBorder="1" applyAlignment="1">
      <alignment horizontal="center" vertical="center"/>
    </xf>
    <xf numFmtId="49" fontId="53" fillId="0" borderId="118" xfId="24" applyNumberFormat="1" applyFont="1" applyBorder="1" applyAlignment="1">
      <alignment horizontal="center" vertical="center" wrapText="1"/>
    </xf>
    <xf numFmtId="0" fontId="53" fillId="0" borderId="119" xfId="24" applyFont="1" applyBorder="1" applyAlignment="1">
      <alignment vertical="center" wrapText="1"/>
    </xf>
    <xf numFmtId="0" fontId="53" fillId="0" borderId="119" xfId="24" applyFont="1" applyBorder="1" applyAlignment="1">
      <alignment horizontal="center" vertical="center" wrapText="1"/>
    </xf>
    <xf numFmtId="185" fontId="53" fillId="0" borderId="119" xfId="24" applyNumberFormat="1" applyFont="1" applyBorder="1" applyAlignment="1">
      <alignment horizontal="center" vertical="center" wrapText="1"/>
    </xf>
    <xf numFmtId="0" fontId="56" fillId="0" borderId="119" xfId="24" applyFont="1" applyBorder="1" applyAlignment="1">
      <alignment horizontal="center" vertical="center" wrapText="1"/>
    </xf>
    <xf numFmtId="39" fontId="15" fillId="0" borderId="119" xfId="24" applyNumberFormat="1" applyFont="1" applyBorder="1" applyAlignment="1">
      <alignment vertical="center" wrapText="1"/>
    </xf>
    <xf numFmtId="39" fontId="56" fillId="0" borderId="119" xfId="24" applyNumberFormat="1" applyFont="1" applyBorder="1" applyAlignment="1">
      <alignment vertical="center" wrapText="1"/>
    </xf>
    <xf numFmtId="0" fontId="53" fillId="0" borderId="122" xfId="24" applyFont="1" applyBorder="1" applyAlignment="1">
      <alignment vertical="center" wrapText="1"/>
    </xf>
    <xf numFmtId="0" fontId="53" fillId="0" borderId="122" xfId="24" applyFont="1" applyBorder="1" applyAlignment="1">
      <alignment horizontal="center" vertical="center" wrapText="1"/>
    </xf>
    <xf numFmtId="185" fontId="53" fillId="0" borderId="122" xfId="24" applyNumberFormat="1" applyFont="1" applyBorder="1" applyAlignment="1">
      <alignment horizontal="center" vertical="center" wrapText="1"/>
    </xf>
    <xf numFmtId="49" fontId="53" fillId="0" borderId="124" xfId="24" applyNumberFormat="1" applyFont="1" applyBorder="1" applyAlignment="1">
      <alignment horizontal="center" vertical="center" wrapText="1"/>
    </xf>
    <xf numFmtId="0" fontId="53" fillId="0" borderId="125" xfId="24" applyFont="1" applyBorder="1" applyAlignment="1">
      <alignment vertical="center" wrapText="1"/>
    </xf>
    <xf numFmtId="0" fontId="53" fillId="0" borderId="125" xfId="24" applyFont="1" applyBorder="1" applyAlignment="1">
      <alignment horizontal="center" vertical="center" wrapText="1"/>
    </xf>
    <xf numFmtId="185" fontId="53" fillId="0" borderId="125" xfId="24" applyNumberFormat="1" applyFont="1" applyBorder="1" applyAlignment="1">
      <alignment horizontal="center" vertical="center" wrapText="1"/>
    </xf>
    <xf numFmtId="185" fontId="53" fillId="0" borderId="126" xfId="24" applyNumberFormat="1" applyFont="1" applyBorder="1" applyAlignment="1">
      <alignment horizontal="center" vertical="center"/>
    </xf>
    <xf numFmtId="0" fontId="55" fillId="12" borderId="127" xfId="24" applyFont="1" applyFill="1" applyBorder="1" applyAlignment="1">
      <alignment horizontal="center" vertical="center"/>
    </xf>
    <xf numFmtId="0" fontId="54" fillId="12" borderId="128" xfId="24" applyFont="1" applyFill="1" applyBorder="1" applyAlignment="1">
      <alignment horizontal="left" vertical="center"/>
    </xf>
    <xf numFmtId="0" fontId="54" fillId="12" borderId="128" xfId="24" applyFont="1" applyFill="1" applyBorder="1" applyAlignment="1">
      <alignment horizontal="center" vertical="center"/>
    </xf>
    <xf numFmtId="0" fontId="54" fillId="12" borderId="129" xfId="24" applyFont="1" applyFill="1" applyBorder="1" applyAlignment="1">
      <alignment horizontal="center" vertical="center"/>
    </xf>
    <xf numFmtId="185" fontId="53" fillId="0" borderId="133" xfId="24" applyNumberFormat="1" applyFont="1" applyBorder="1" applyAlignment="1">
      <alignment horizontal="center" vertical="center"/>
    </xf>
    <xf numFmtId="0" fontId="54" fillId="12" borderId="136" xfId="24" applyFont="1" applyFill="1" applyBorder="1" applyAlignment="1">
      <alignment horizontal="center" vertical="center"/>
    </xf>
    <xf numFmtId="0" fontId="15" fillId="0" borderId="119" xfId="24" applyFont="1" applyBorder="1" applyAlignment="1">
      <alignment horizontal="center" vertical="center" wrapText="1"/>
    </xf>
    <xf numFmtId="0" fontId="53" fillId="0" borderId="119" xfId="24" applyFont="1" applyBorder="1" applyAlignment="1">
      <alignment horizontal="left" vertical="top" wrapText="1"/>
    </xf>
    <xf numFmtId="0" fontId="15" fillId="0" borderId="119" xfId="24" applyFont="1" applyBorder="1" applyAlignment="1">
      <alignment horizontal="center" vertical="top" wrapText="1"/>
    </xf>
    <xf numFmtId="0" fontId="56" fillId="0" borderId="119" xfId="24" applyFont="1" applyBorder="1" applyAlignment="1">
      <alignment horizontal="left" vertical="top" wrapText="1"/>
    </xf>
    <xf numFmtId="0" fontId="15" fillId="0" borderId="122" xfId="24" applyFont="1" applyBorder="1" applyAlignment="1">
      <alignment horizontal="left" vertical="top" wrapText="1"/>
    </xf>
    <xf numFmtId="0" fontId="56" fillId="0" borderId="122" xfId="24" applyFont="1" applyBorder="1" applyAlignment="1">
      <alignment horizontal="center" vertical="center" wrapText="1"/>
    </xf>
    <xf numFmtId="0" fontId="15" fillId="0" borderId="122" xfId="24" applyFont="1" applyBorder="1" applyAlignment="1">
      <alignment horizontal="center" vertical="top" wrapText="1"/>
    </xf>
    <xf numFmtId="0" fontId="56" fillId="0" borderId="125" xfId="24" applyFont="1" applyBorder="1" applyAlignment="1">
      <alignment horizontal="center" vertical="center" wrapText="1"/>
    </xf>
    <xf numFmtId="0" fontId="15" fillId="0" borderId="125" xfId="24" applyFont="1" applyBorder="1" applyAlignment="1">
      <alignment horizontal="center" vertical="center" wrapText="1"/>
    </xf>
    <xf numFmtId="0" fontId="54" fillId="12" borderId="127" xfId="24" applyFont="1" applyFill="1" applyBorder="1" applyAlignment="1">
      <alignment horizontal="center" vertical="center"/>
    </xf>
    <xf numFmtId="49" fontId="53" fillId="0" borderId="118" xfId="24" applyNumberFormat="1" applyFont="1" applyBorder="1" applyAlignment="1">
      <alignment horizontal="center" vertical="top" shrinkToFit="1"/>
    </xf>
    <xf numFmtId="0" fontId="53" fillId="0" borderId="119" xfId="24" applyFont="1" applyBorder="1" applyAlignment="1">
      <alignment horizontal="center" vertical="top" wrapText="1"/>
    </xf>
    <xf numFmtId="0" fontId="53" fillId="0" borderId="122" xfId="24" applyFont="1" applyBorder="1" applyAlignment="1">
      <alignment horizontal="left" vertical="top" wrapText="1"/>
    </xf>
    <xf numFmtId="0" fontId="53" fillId="0" borderId="122" xfId="24" applyFont="1" applyBorder="1" applyAlignment="1">
      <alignment horizontal="center" vertical="top" wrapText="1"/>
    </xf>
    <xf numFmtId="49" fontId="53" fillId="0" borderId="124" xfId="24" applyNumberFormat="1" applyFont="1" applyBorder="1" applyAlignment="1">
      <alignment horizontal="center" vertical="top" shrinkToFit="1"/>
    </xf>
    <xf numFmtId="0" fontId="56" fillId="0" borderId="125" xfId="24" applyFont="1" applyBorder="1" applyAlignment="1">
      <alignment horizontal="left" vertical="top" wrapText="1"/>
    </xf>
    <xf numFmtId="0" fontId="53" fillId="0" borderId="125" xfId="24" applyFont="1" applyBorder="1" applyAlignment="1">
      <alignment horizontal="center" vertical="top" wrapText="1"/>
    </xf>
    <xf numFmtId="0" fontId="15" fillId="0" borderId="119" xfId="24" applyFont="1" applyBorder="1" applyAlignment="1">
      <alignment horizontal="left" vertical="top" wrapText="1"/>
    </xf>
    <xf numFmtId="0" fontId="15" fillId="0" borderId="119" xfId="24" applyFont="1" applyBorder="1" applyAlignment="1">
      <alignment horizontal="left" vertical="top"/>
    </xf>
    <xf numFmtId="185" fontId="15" fillId="0" borderId="119" xfId="24" applyNumberFormat="1" applyFont="1" applyBorder="1" applyAlignment="1">
      <alignment horizontal="center" vertical="center" wrapText="1"/>
    </xf>
    <xf numFmtId="0" fontId="53" fillId="0" borderId="119" xfId="24" applyFont="1" applyBorder="1" applyAlignment="1">
      <alignment horizontal="left" vertical="top"/>
    </xf>
    <xf numFmtId="165" fontId="53" fillId="0" borderId="119" xfId="24" applyNumberFormat="1" applyFont="1" applyBorder="1" applyAlignment="1">
      <alignment horizontal="center" vertical="center" wrapText="1"/>
    </xf>
    <xf numFmtId="185" fontId="15" fillId="0" borderId="122" xfId="24" applyNumberFormat="1" applyFont="1" applyBorder="1" applyAlignment="1">
      <alignment horizontal="center" vertical="center" wrapText="1"/>
    </xf>
    <xf numFmtId="0" fontId="15" fillId="0" borderId="125" xfId="24" applyFont="1" applyBorder="1" applyAlignment="1">
      <alignment horizontal="left" vertical="top" wrapText="1"/>
    </xf>
    <xf numFmtId="0" fontId="54" fillId="12" borderId="139" xfId="24" applyFont="1" applyFill="1" applyBorder="1" applyAlignment="1">
      <alignment horizontal="left" vertical="center"/>
    </xf>
    <xf numFmtId="0" fontId="54" fillId="12" borderId="139" xfId="24" applyFont="1" applyFill="1" applyBorder="1" applyAlignment="1">
      <alignment horizontal="center" vertical="center"/>
    </xf>
    <xf numFmtId="0" fontId="54" fillId="12" borderId="135" xfId="24" applyFont="1" applyFill="1" applyBorder="1" applyAlignment="1">
      <alignment horizontal="center" vertical="center"/>
    </xf>
    <xf numFmtId="0" fontId="56" fillId="0" borderId="119" xfId="24" applyFont="1" applyBorder="1" applyAlignment="1">
      <alignment horizontal="center" vertical="top" wrapText="1"/>
    </xf>
    <xf numFmtId="0" fontId="56" fillId="0" borderId="122" xfId="24" applyFont="1" applyBorder="1" applyAlignment="1">
      <alignment horizontal="left" vertical="top" wrapText="1"/>
    </xf>
    <xf numFmtId="0" fontId="56" fillId="0" borderId="122" xfId="24" applyFont="1" applyBorder="1" applyAlignment="1">
      <alignment horizontal="center" vertical="top" wrapText="1"/>
    </xf>
    <xf numFmtId="0" fontId="53" fillId="0" borderId="125" xfId="24" applyFont="1" applyBorder="1" applyAlignment="1">
      <alignment horizontal="left" vertical="top" wrapText="1"/>
    </xf>
    <xf numFmtId="0" fontId="56" fillId="0" borderId="125" xfId="24" applyFont="1" applyBorder="1" applyAlignment="1">
      <alignment horizontal="center" vertical="top" wrapText="1"/>
    </xf>
    <xf numFmtId="0" fontId="15" fillId="0" borderId="119" xfId="24" applyFont="1" applyBorder="1" applyAlignment="1">
      <alignment horizontal="left" vertical="center"/>
    </xf>
    <xf numFmtId="0" fontId="15" fillId="0" borderId="119" xfId="24" applyFont="1" applyBorder="1" applyAlignment="1">
      <alignment horizontal="left" vertical="center" wrapText="1"/>
    </xf>
    <xf numFmtId="0" fontId="55" fillId="12" borderId="134" xfId="24" applyFont="1" applyFill="1" applyBorder="1" applyAlignment="1">
      <alignment horizontal="center" vertical="center"/>
    </xf>
    <xf numFmtId="0" fontId="56" fillId="0" borderId="119" xfId="24" applyFont="1" applyBorder="1" applyAlignment="1">
      <alignment vertical="top" wrapText="1"/>
    </xf>
    <xf numFmtId="4" fontId="53" fillId="0" borderId="119" xfId="24" applyNumberFormat="1" applyFont="1" applyBorder="1" applyAlignment="1">
      <alignment horizontal="center" vertical="center" wrapText="1"/>
    </xf>
    <xf numFmtId="0" fontId="15" fillId="0" borderId="119" xfId="24" applyFont="1" applyBorder="1" applyAlignment="1">
      <alignment vertical="top" wrapText="1"/>
    </xf>
    <xf numFmtId="0" fontId="56" fillId="0" borderId="119" xfId="24" applyFont="1" applyBorder="1" applyAlignment="1">
      <alignment horizontal="left" vertical="center"/>
    </xf>
    <xf numFmtId="4" fontId="53" fillId="0" borderId="119" xfId="24" applyNumberFormat="1" applyFont="1" applyBorder="1" applyAlignment="1">
      <alignment horizontal="center" vertical="center"/>
    </xf>
    <xf numFmtId="0" fontId="53" fillId="0" borderId="119" xfId="24" applyFont="1" applyBorder="1" applyAlignment="1">
      <alignment vertical="top" wrapText="1"/>
    </xf>
    <xf numFmtId="0" fontId="56" fillId="0" borderId="122" xfId="24" applyFont="1" applyBorder="1" applyAlignment="1">
      <alignment horizontal="left" vertical="center" wrapText="1"/>
    </xf>
    <xf numFmtId="4" fontId="53" fillId="0" borderId="122" xfId="24" applyNumberFormat="1" applyFont="1" applyBorder="1" applyAlignment="1">
      <alignment horizontal="center" vertical="center"/>
    </xf>
    <xf numFmtId="0" fontId="56" fillId="0" borderId="125" xfId="24" applyFont="1" applyBorder="1" applyAlignment="1">
      <alignment vertical="top" wrapText="1"/>
    </xf>
    <xf numFmtId="4" fontId="53" fillId="0" borderId="125" xfId="24" applyNumberFormat="1" applyFont="1" applyBorder="1" applyAlignment="1">
      <alignment horizontal="center" vertical="center" wrapText="1"/>
    </xf>
    <xf numFmtId="0" fontId="56" fillId="0" borderId="122" xfId="24" applyFont="1" applyBorder="1" applyAlignment="1">
      <alignment horizontal="left" vertical="center"/>
    </xf>
    <xf numFmtId="4" fontId="53" fillId="0" borderId="125" xfId="24" applyNumberFormat="1" applyFont="1" applyBorder="1" applyAlignment="1">
      <alignment horizontal="center" vertical="center"/>
    </xf>
    <xf numFmtId="0" fontId="15" fillId="0" borderId="119" xfId="24" applyFont="1" applyBorder="1"/>
    <xf numFmtId="4" fontId="15" fillId="0" borderId="119" xfId="24" applyNumberFormat="1" applyFont="1" applyBorder="1" applyAlignment="1">
      <alignment horizontal="center" vertical="center" wrapText="1"/>
    </xf>
    <xf numFmtId="0" fontId="56" fillId="0" borderId="119" xfId="24" applyFont="1" applyBorder="1" applyAlignment="1">
      <alignment wrapText="1"/>
    </xf>
    <xf numFmtId="0" fontId="56" fillId="0" borderId="119" xfId="24" applyFont="1" applyBorder="1"/>
    <xf numFmtId="0" fontId="15" fillId="0" borderId="119" xfId="24" applyFont="1" applyBorder="1" applyAlignment="1">
      <alignment horizontal="center" vertical="center"/>
    </xf>
    <xf numFmtId="0" fontId="15" fillId="0" borderId="119" xfId="24" applyFont="1" applyBorder="1" applyAlignment="1">
      <alignment wrapText="1"/>
    </xf>
    <xf numFmtId="0" fontId="15" fillId="0" borderId="122" xfId="24" applyFont="1" applyBorder="1" applyAlignment="1">
      <alignment wrapText="1"/>
    </xf>
    <xf numFmtId="0" fontId="15" fillId="0" borderId="122" xfId="24" applyFont="1" applyBorder="1" applyAlignment="1">
      <alignment horizontal="center" vertical="center"/>
    </xf>
    <xf numFmtId="49" fontId="15" fillId="0" borderId="124" xfId="24" applyNumberFormat="1" applyFont="1" applyBorder="1" applyAlignment="1">
      <alignment horizontal="center" vertical="center" wrapText="1"/>
    </xf>
    <xf numFmtId="0" fontId="15" fillId="0" borderId="125" xfId="24" applyFont="1" applyBorder="1"/>
    <xf numFmtId="4" fontId="15" fillId="0" borderId="125" xfId="24" applyNumberFormat="1" applyFont="1" applyBorder="1" applyAlignment="1">
      <alignment horizontal="center" vertical="center" wrapText="1"/>
    </xf>
    <xf numFmtId="185" fontId="15" fillId="0" borderId="125" xfId="24" applyNumberFormat="1" applyFont="1" applyBorder="1" applyAlignment="1">
      <alignment horizontal="center" vertical="center" wrapText="1"/>
    </xf>
    <xf numFmtId="0" fontId="15" fillId="0" borderId="122" xfId="24" applyFont="1" applyBorder="1"/>
    <xf numFmtId="0" fontId="15" fillId="0" borderId="122" xfId="24" applyFont="1" applyBorder="1" applyAlignment="1">
      <alignment horizontal="center" vertical="center" wrapText="1"/>
    </xf>
    <xf numFmtId="4" fontId="15" fillId="0" borderId="122" xfId="24" applyNumberFormat="1" applyFont="1" applyBorder="1" applyAlignment="1">
      <alignment horizontal="center" vertical="center" wrapText="1"/>
    </xf>
    <xf numFmtId="0" fontId="66" fillId="0" borderId="0" xfId="25" applyFont="1"/>
    <xf numFmtId="0" fontId="65" fillId="0" borderId="0" xfId="25" applyFont="1" applyAlignment="1">
      <alignment horizontal="justify" wrapText="1"/>
    </xf>
    <xf numFmtId="171" fontId="65" fillId="0" borderId="0" xfId="11" applyFont="1" applyAlignment="1"/>
    <xf numFmtId="171" fontId="67" fillId="0" borderId="0" xfId="11" applyFont="1" applyAlignment="1">
      <alignment horizontal="right"/>
    </xf>
    <xf numFmtId="171" fontId="67" fillId="0" borderId="0" xfId="11" applyFont="1" applyAlignment="1"/>
    <xf numFmtId="171" fontId="66" fillId="0" borderId="0" xfId="11" applyFont="1"/>
    <xf numFmtId="171" fontId="66" fillId="0" borderId="0" xfId="11" applyFont="1" applyProtection="1"/>
    <xf numFmtId="0" fontId="23" fillId="0" borderId="119" xfId="25" applyFont="1" applyBorder="1" applyAlignment="1" applyProtection="1">
      <alignment horizontal="center" vertical="center"/>
      <protection locked="0"/>
    </xf>
    <xf numFmtId="175" fontId="65" fillId="0" borderId="119" xfId="26" applyNumberFormat="1" applyFont="1" applyFill="1" applyBorder="1" applyAlignment="1">
      <alignment horizontal="right" vertical="center"/>
    </xf>
    <xf numFmtId="175" fontId="60" fillId="0" borderId="119" xfId="26" applyNumberFormat="1" applyFont="1" applyBorder="1" applyProtection="1">
      <protection locked="0"/>
    </xf>
    <xf numFmtId="10" fontId="69" fillId="0" borderId="3" xfId="27" applyNumberFormat="1" applyFont="1" applyBorder="1" applyAlignment="1">
      <alignment horizontal="center"/>
    </xf>
    <xf numFmtId="10" fontId="23" fillId="0" borderId="3" xfId="25" applyNumberFormat="1" applyFont="1" applyBorder="1" applyAlignment="1" applyProtection="1">
      <alignment horizontal="center"/>
      <protection locked="0"/>
    </xf>
    <xf numFmtId="10" fontId="69" fillId="0" borderId="3" xfId="25" applyNumberFormat="1" applyFont="1" applyBorder="1" applyAlignment="1">
      <alignment horizontal="center"/>
    </xf>
    <xf numFmtId="10" fontId="68" fillId="0" borderId="3" xfId="25" applyNumberFormat="1" applyFont="1" applyBorder="1" applyAlignment="1">
      <alignment horizontal="center"/>
    </xf>
    <xf numFmtId="175" fontId="65" fillId="0" borderId="0" xfId="26" applyNumberFormat="1" applyFont="1" applyFill="1" applyBorder="1" applyAlignment="1" applyProtection="1">
      <alignment horizontal="right" vertical="center"/>
    </xf>
    <xf numFmtId="10" fontId="65" fillId="0" borderId="157" xfId="27" applyNumberFormat="1" applyFont="1" applyBorder="1" applyAlignment="1">
      <alignment horizontal="center" vertical="center"/>
    </xf>
    <xf numFmtId="175" fontId="69" fillId="0" borderId="160" xfId="26" applyNumberFormat="1" applyFont="1" applyBorder="1" applyProtection="1"/>
    <xf numFmtId="10" fontId="69" fillId="0" borderId="161" xfId="27" applyNumberFormat="1" applyFont="1" applyBorder="1" applyAlignment="1" applyProtection="1">
      <alignment horizontal="center"/>
    </xf>
    <xf numFmtId="0" fontId="72" fillId="0" borderId="0" xfId="25" applyFont="1" applyProtection="1">
      <protection locked="0"/>
    </xf>
    <xf numFmtId="0" fontId="72" fillId="0" borderId="0" xfId="25" applyFont="1" applyAlignment="1" applyProtection="1">
      <alignment horizontal="center" vertical="center"/>
      <protection locked="0"/>
    </xf>
    <xf numFmtId="0" fontId="71" fillId="0" borderId="0" xfId="25" applyFont="1" applyAlignment="1" applyProtection="1">
      <alignment horizontal="center"/>
      <protection locked="0"/>
    </xf>
    <xf numFmtId="175" fontId="71" fillId="0" borderId="0" xfId="26" applyNumberFormat="1" applyFont="1" applyBorder="1" applyAlignment="1" applyProtection="1">
      <alignment vertical="center"/>
      <protection locked="0"/>
    </xf>
    <xf numFmtId="10" fontId="65" fillId="0" borderId="157" xfId="27" applyNumberFormat="1" applyFont="1" applyBorder="1" applyAlignment="1">
      <alignment horizontal="center"/>
    </xf>
    <xf numFmtId="10" fontId="53" fillId="0" borderId="132" xfId="22" applyNumberFormat="1" applyFont="1" applyBorder="1" applyAlignment="1">
      <alignment horizontal="center" vertical="top" wrapText="1"/>
    </xf>
    <xf numFmtId="0" fontId="7" fillId="0" borderId="0" xfId="24" applyFont="1" applyAlignment="1">
      <alignment horizontal="center" vertical="top" wrapText="1"/>
    </xf>
    <xf numFmtId="0" fontId="69" fillId="17" borderId="140" xfId="25" applyFont="1" applyFill="1" applyBorder="1" applyAlignment="1">
      <alignment horizontal="center" vertical="center"/>
    </xf>
    <xf numFmtId="0" fontId="69" fillId="17" borderId="119" xfId="25" applyFont="1" applyFill="1" applyBorder="1" applyAlignment="1">
      <alignment horizontal="center" vertical="center"/>
    </xf>
    <xf numFmtId="171" fontId="66" fillId="17" borderId="0" xfId="11" applyFont="1" applyFill="1" applyBorder="1" applyProtection="1"/>
    <xf numFmtId="171" fontId="66" fillId="17" borderId="53" xfId="11" applyFont="1" applyFill="1" applyBorder="1" applyProtection="1"/>
    <xf numFmtId="0" fontId="69" fillId="17" borderId="163" xfId="25" applyFont="1" applyFill="1" applyBorder="1" applyAlignment="1">
      <alignment horizontal="center" vertical="center"/>
    </xf>
    <xf numFmtId="0" fontId="69" fillId="17" borderId="153" xfId="25" applyFont="1" applyFill="1" applyBorder="1" applyAlignment="1">
      <alignment horizontal="center" vertical="center"/>
    </xf>
    <xf numFmtId="0" fontId="69" fillId="17" borderId="154" xfId="25" applyFont="1" applyFill="1" applyBorder="1" applyAlignment="1">
      <alignment horizontal="center" vertical="center"/>
    </xf>
    <xf numFmtId="0" fontId="66" fillId="17" borderId="3" xfId="25" applyFont="1" applyFill="1" applyBorder="1" applyAlignment="1">
      <alignment horizontal="center"/>
    </xf>
    <xf numFmtId="0" fontId="68" fillId="0" borderId="10" xfId="25" applyFont="1" applyBorder="1" applyAlignment="1">
      <alignment horizontal="centerContinuous"/>
    </xf>
    <xf numFmtId="0" fontId="66" fillId="0" borderId="0" xfId="25" applyFont="1" applyAlignment="1">
      <alignment horizontal="centerContinuous"/>
    </xf>
    <xf numFmtId="0" fontId="66" fillId="0" borderId="53" xfId="25" applyFont="1" applyBorder="1" applyAlignment="1">
      <alignment horizontal="centerContinuous"/>
    </xf>
    <xf numFmtId="0" fontId="69" fillId="0" borderId="10" xfId="25" applyFont="1" applyBorder="1"/>
    <xf numFmtId="0" fontId="70" fillId="0" borderId="0" xfId="25" applyFont="1"/>
    <xf numFmtId="0" fontId="66" fillId="0" borderId="53" xfId="25" applyFont="1" applyBorder="1"/>
    <xf numFmtId="0" fontId="69" fillId="0" borderId="0" xfId="25" applyFont="1"/>
    <xf numFmtId="0" fontId="66" fillId="0" borderId="10" xfId="25" applyFont="1" applyBorder="1"/>
    <xf numFmtId="0" fontId="72" fillId="0" borderId="10" xfId="25" applyFont="1" applyBorder="1" applyProtection="1">
      <protection locked="0"/>
    </xf>
    <xf numFmtId="10" fontId="65" fillId="0" borderId="53" xfId="27" applyNumberFormat="1" applyFont="1" applyBorder="1" applyAlignment="1" applyProtection="1">
      <alignment horizontal="center"/>
    </xf>
    <xf numFmtId="0" fontId="69" fillId="0" borderId="10" xfId="25" applyFont="1" applyBorder="1" applyAlignment="1">
      <alignment horizontal="right"/>
    </xf>
    <xf numFmtId="0" fontId="66" fillId="0" borderId="10" xfId="25" applyFont="1" applyBorder="1" applyAlignment="1">
      <alignment horizontal="right"/>
    </xf>
    <xf numFmtId="171" fontId="66" fillId="0" borderId="0" xfId="11" applyFont="1" applyBorder="1"/>
    <xf numFmtId="0" fontId="69" fillId="0" borderId="0" xfId="25" applyFont="1" applyAlignment="1">
      <alignment horizontal="right"/>
    </xf>
    <xf numFmtId="0" fontId="66" fillId="0" borderId="0" xfId="25" applyFont="1" applyProtection="1">
      <protection locked="0"/>
    </xf>
    <xf numFmtId="0" fontId="69" fillId="0" borderId="0" xfId="25" applyFont="1" applyProtection="1">
      <protection locked="0"/>
    </xf>
    <xf numFmtId="0" fontId="70" fillId="0" borderId="0" xfId="25" applyFont="1" applyProtection="1">
      <protection locked="0"/>
    </xf>
    <xf numFmtId="0" fontId="66" fillId="0" borderId="15" xfId="25" applyFont="1" applyBorder="1"/>
    <xf numFmtId="10" fontId="68" fillId="0" borderId="13" xfId="25" applyNumberFormat="1" applyFont="1" applyBorder="1" applyAlignment="1">
      <alignment horizontal="center"/>
    </xf>
    <xf numFmtId="0" fontId="66" fillId="0" borderId="52" xfId="25" applyFont="1" applyBorder="1"/>
    <xf numFmtId="0" fontId="69" fillId="17" borderId="155" xfId="25" applyFont="1" applyFill="1" applyBorder="1" applyAlignment="1">
      <alignment horizontal="left" vertical="center"/>
    </xf>
    <xf numFmtId="0" fontId="69" fillId="17" borderId="162" xfId="25" applyFont="1" applyFill="1" applyBorder="1" applyAlignment="1">
      <alignment horizontal="left" vertical="center"/>
    </xf>
    <xf numFmtId="0" fontId="73" fillId="17" borderId="3" xfId="25" applyFont="1" applyFill="1" applyBorder="1" applyAlignment="1">
      <alignment horizontal="center"/>
    </xf>
    <xf numFmtId="0" fontId="2" fillId="0" borderId="3" xfId="0" applyFont="1" applyBorder="1" applyAlignment="1">
      <alignment horizontal="center" vertical="center"/>
    </xf>
    <xf numFmtId="0" fontId="2" fillId="0" borderId="23" xfId="0" applyFont="1" applyBorder="1" applyAlignment="1">
      <alignment horizontal="center" vertical="center" wrapText="1"/>
    </xf>
    <xf numFmtId="0" fontId="2" fillId="0" borderId="18" xfId="0" applyFont="1" applyBorder="1" applyAlignment="1">
      <alignment horizontal="center" vertical="center"/>
    </xf>
    <xf numFmtId="42" fontId="2" fillId="0" borderId="18" xfId="0" applyNumberFormat="1" applyFont="1" applyBorder="1" applyAlignment="1">
      <alignment horizontal="right" vertical="center"/>
    </xf>
    <xf numFmtId="39" fontId="3" fillId="0" borderId="27" xfId="0" applyNumberFormat="1" applyFont="1" applyBorder="1" applyAlignment="1">
      <alignment vertical="center" wrapText="1"/>
    </xf>
    <xf numFmtId="39" fontId="3" fillId="0" borderId="3" xfId="0" applyNumberFormat="1" applyFont="1" applyBorder="1" applyAlignment="1">
      <alignment horizontal="center" vertical="center"/>
    </xf>
    <xf numFmtId="42" fontId="3" fillId="0" borderId="3" xfId="0" applyNumberFormat="1" applyFont="1" applyBorder="1" applyAlignment="1">
      <alignment horizontal="right" vertical="center"/>
    </xf>
    <xf numFmtId="0" fontId="30" fillId="0" borderId="0" xfId="0" applyFont="1" applyAlignment="1">
      <alignment vertical="center"/>
    </xf>
    <xf numFmtId="0" fontId="36" fillId="0" borderId="3" xfId="0" applyFont="1" applyBorder="1" applyAlignment="1">
      <alignment horizontal="center" vertical="center"/>
    </xf>
    <xf numFmtId="0" fontId="36" fillId="0" borderId="27" xfId="0" applyFont="1" applyBorder="1" applyAlignment="1">
      <alignment horizontal="center" vertical="center" wrapText="1"/>
    </xf>
    <xf numFmtId="42" fontId="36" fillId="0" borderId="3" xfId="0" applyNumberFormat="1" applyFont="1" applyBorder="1" applyAlignment="1">
      <alignment horizontal="center" vertical="center"/>
    </xf>
    <xf numFmtId="0" fontId="29" fillId="0" borderId="0" xfId="0" applyFont="1" applyAlignment="1">
      <alignment vertical="center"/>
    </xf>
    <xf numFmtId="39" fontId="3" fillId="0" borderId="3" xfId="0" applyNumberFormat="1" applyFont="1" applyBorder="1" applyAlignment="1">
      <alignment horizontal="center" vertical="center" wrapText="1"/>
    </xf>
    <xf numFmtId="39" fontId="3" fillId="0" borderId="0" xfId="0" applyNumberFormat="1" applyFont="1" applyAlignment="1" applyProtection="1">
      <alignment horizontal="justify" vertical="center"/>
      <protection locked="0"/>
    </xf>
    <xf numFmtId="42" fontId="3" fillId="0" borderId="27" xfId="0" applyNumberFormat="1" applyFont="1" applyBorder="1" applyAlignment="1">
      <alignment horizontal="right" vertical="center"/>
    </xf>
    <xf numFmtId="0" fontId="11" fillId="0" borderId="3" xfId="0" applyFont="1" applyBorder="1" applyAlignment="1">
      <alignment horizontal="center" vertical="center"/>
    </xf>
    <xf numFmtId="0" fontId="11" fillId="0" borderId="27" xfId="0" applyFont="1" applyBorder="1" applyAlignment="1">
      <alignment horizontal="center" vertical="center" wrapText="1"/>
    </xf>
    <xf numFmtId="42" fontId="11" fillId="0" borderId="3" xfId="0" applyNumberFormat="1" applyFont="1" applyBorder="1" applyAlignment="1">
      <alignment horizontal="center" vertical="center"/>
    </xf>
    <xf numFmtId="0" fontId="7" fillId="0" borderId="27" xfId="0" applyFont="1" applyBorder="1" applyAlignment="1">
      <alignment vertical="center" wrapText="1"/>
    </xf>
    <xf numFmtId="49" fontId="3" fillId="0" borderId="3" xfId="0" applyNumberFormat="1" applyFont="1" applyBorder="1" applyAlignment="1">
      <alignment vertical="center"/>
    </xf>
    <xf numFmtId="39" fontId="3" fillId="0" borderId="3" xfId="0" applyNumberFormat="1" applyFont="1" applyBorder="1" applyAlignment="1">
      <alignment vertical="center"/>
    </xf>
    <xf numFmtId="0" fontId="3" fillId="0" borderId="3" xfId="0" applyFont="1" applyBorder="1" applyAlignment="1">
      <alignment vertical="center"/>
    </xf>
    <xf numFmtId="42" fontId="3" fillId="0" borderId="3" xfId="0" applyNumberFormat="1" applyFont="1" applyBorder="1" applyAlignment="1">
      <alignment horizontal="right" vertical="center" wrapText="1"/>
    </xf>
    <xf numFmtId="42" fontId="3" fillId="0" borderId="3" xfId="0" applyNumberFormat="1" applyFont="1" applyBorder="1" applyAlignment="1">
      <alignment vertical="center" wrapText="1"/>
    </xf>
    <xf numFmtId="39" fontId="3" fillId="0" borderId="42" xfId="0" applyNumberFormat="1" applyFont="1" applyBorder="1" applyAlignment="1">
      <alignment vertical="center" wrapText="1"/>
    </xf>
    <xf numFmtId="39" fontId="3" fillId="0" borderId="40" xfId="0" applyNumberFormat="1" applyFont="1" applyBorder="1" applyAlignment="1">
      <alignment horizontal="center" vertical="center" wrapText="1"/>
    </xf>
    <xf numFmtId="39" fontId="3" fillId="0" borderId="3" xfId="0" applyNumberFormat="1" applyFont="1" applyBorder="1" applyAlignment="1">
      <alignment vertical="center" wrapText="1"/>
    </xf>
    <xf numFmtId="39" fontId="3" fillId="0" borderId="43" xfId="0" applyNumberFormat="1" applyFont="1" applyBorder="1" applyAlignment="1">
      <alignment vertical="center" wrapText="1"/>
    </xf>
    <xf numFmtId="39" fontId="3" fillId="0" borderId="27" xfId="0" applyNumberFormat="1" applyFont="1" applyBorder="1" applyAlignment="1">
      <alignment horizontal="center" vertical="center" wrapText="1"/>
    </xf>
    <xf numFmtId="39" fontId="3" fillId="0" borderId="41" xfId="0" applyNumberFormat="1" applyFont="1" applyBorder="1" applyAlignment="1">
      <alignment horizontal="center" vertical="center" wrapText="1"/>
    </xf>
    <xf numFmtId="39" fontId="3" fillId="0" borderId="41" xfId="0" applyNumberFormat="1" applyFont="1" applyBorder="1" applyAlignment="1">
      <alignment vertical="center" wrapText="1"/>
    </xf>
    <xf numFmtId="39" fontId="3" fillId="0" borderId="42" xfId="0" applyNumberFormat="1" applyFont="1" applyBorder="1" applyAlignment="1">
      <alignment horizontal="center" vertical="center" wrapText="1"/>
    </xf>
    <xf numFmtId="0" fontId="0" fillId="0" borderId="0" xfId="0" applyAlignment="1">
      <alignment vertical="center" wrapText="1"/>
    </xf>
    <xf numFmtId="42" fontId="0" fillId="0" borderId="0" xfId="0" applyNumberFormat="1" applyAlignment="1">
      <alignment horizontal="right" vertical="center"/>
    </xf>
    <xf numFmtId="0" fontId="0" fillId="0" borderId="3" xfId="0" applyBorder="1" applyAlignment="1">
      <alignment vertical="center"/>
    </xf>
    <xf numFmtId="49" fontId="16" fillId="0" borderId="0" xfId="0" applyNumberFormat="1"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wrapText="1"/>
    </xf>
    <xf numFmtId="0" fontId="16" fillId="0" borderId="0" xfId="0" applyFont="1"/>
    <xf numFmtId="0" fontId="15" fillId="0" borderId="0" xfId="0" applyFont="1"/>
    <xf numFmtId="2" fontId="18" fillId="0" borderId="17" xfId="0" applyNumberFormat="1" applyFont="1" applyBorder="1" applyAlignment="1" applyProtection="1">
      <alignment horizontal="center" vertical="center" wrapText="1"/>
      <protection hidden="1"/>
    </xf>
    <xf numFmtId="0" fontId="18" fillId="0" borderId="30" xfId="0" applyFont="1" applyBorder="1" applyAlignment="1" applyProtection="1">
      <alignment horizontal="center" vertical="center"/>
      <protection hidden="1"/>
    </xf>
    <xf numFmtId="0" fontId="18" fillId="0" borderId="18" xfId="0" applyFont="1" applyBorder="1" applyAlignment="1" applyProtection="1">
      <alignment horizontal="center" vertical="center" wrapText="1"/>
      <protection hidden="1"/>
    </xf>
    <xf numFmtId="41" fontId="18" fillId="0" borderId="18" xfId="18" applyFont="1" applyFill="1" applyBorder="1" applyAlignment="1" applyProtection="1">
      <alignment horizontal="center" vertical="center" wrapText="1"/>
      <protection hidden="1"/>
    </xf>
    <xf numFmtId="0" fontId="26" fillId="0" borderId="0" xfId="0" applyFont="1" applyAlignment="1">
      <alignment vertical="center"/>
    </xf>
    <xf numFmtId="170" fontId="0" fillId="0" borderId="0" xfId="0" applyNumberFormat="1" applyAlignment="1">
      <alignment vertical="center"/>
    </xf>
    <xf numFmtId="0" fontId="27" fillId="0" borderId="0" xfId="0" applyFont="1" applyAlignment="1">
      <alignment horizontal="center" vertical="center"/>
    </xf>
    <xf numFmtId="41" fontId="27" fillId="0" borderId="0" xfId="18" applyFont="1" applyFill="1" applyBorder="1" applyAlignment="1">
      <alignment horizontal="center" vertical="center" wrapText="1"/>
    </xf>
    <xf numFmtId="0" fontId="21" fillId="0" borderId="0" xfId="0" applyFont="1" applyAlignment="1">
      <alignment vertical="center"/>
    </xf>
    <xf numFmtId="0" fontId="15" fillId="0" borderId="0" xfId="0" applyFont="1" applyAlignment="1">
      <alignment horizontal="center"/>
    </xf>
    <xf numFmtId="39" fontId="21" fillId="0" borderId="0" xfId="0" applyNumberFormat="1" applyFont="1" applyAlignment="1">
      <alignment horizontal="left" vertical="center"/>
    </xf>
    <xf numFmtId="3" fontId="15" fillId="0" borderId="0" xfId="0" applyNumberFormat="1" applyFont="1"/>
    <xf numFmtId="0" fontId="21" fillId="0" borderId="0" xfId="0" applyFont="1" applyAlignment="1">
      <alignment horizontal="center" vertical="center"/>
    </xf>
    <xf numFmtId="0" fontId="26" fillId="0" borderId="0" xfId="0" applyFont="1" applyAlignment="1">
      <alignment vertical="center" wrapText="1"/>
    </xf>
    <xf numFmtId="0" fontId="10" fillId="0" borderId="0" xfId="0" applyFont="1" applyAlignment="1">
      <alignment horizontal="left" vertical="center"/>
    </xf>
    <xf numFmtId="170" fontId="15" fillId="0" borderId="0" xfId="0" applyNumberFormat="1" applyFont="1" applyAlignment="1">
      <alignment horizontal="center" vertical="center"/>
    </xf>
    <xf numFmtId="0" fontId="26" fillId="0" borderId="3" xfId="0" applyFont="1" applyBorder="1" applyAlignment="1">
      <alignment vertical="center"/>
    </xf>
    <xf numFmtId="0" fontId="30" fillId="0" borderId="0" xfId="0" applyFont="1" applyAlignment="1">
      <alignment horizontal="center" vertical="center"/>
    </xf>
    <xf numFmtId="170" fontId="1" fillId="0" borderId="0" xfId="0" applyNumberFormat="1" applyFont="1" applyAlignment="1">
      <alignment horizontal="justify" vertical="center"/>
    </xf>
    <xf numFmtId="170" fontId="21" fillId="0" borderId="0" xfId="0" applyNumberFormat="1" applyFont="1" applyAlignment="1" applyProtection="1">
      <alignment horizontal="center" vertical="center"/>
      <protection locked="0"/>
    </xf>
    <xf numFmtId="170" fontId="21" fillId="0" borderId="0" xfId="0" applyNumberFormat="1" applyFont="1" applyAlignment="1">
      <alignment horizontal="justify" vertical="center"/>
    </xf>
    <xf numFmtId="170" fontId="9" fillId="0" borderId="0" xfId="0" applyNumberFormat="1" applyFont="1" applyAlignment="1" applyProtection="1">
      <alignment horizontal="justify" vertical="center"/>
      <protection locked="0"/>
    </xf>
    <xf numFmtId="39" fontId="21" fillId="0" borderId="0" xfId="0" applyNumberFormat="1" applyFont="1" applyAlignment="1">
      <alignment horizontal="left" vertical="center" wrapText="1"/>
    </xf>
    <xf numFmtId="170" fontId="32" fillId="0" borderId="0" xfId="6" applyNumberFormat="1" applyFont="1" applyAlignment="1" applyProtection="1">
      <alignment horizontal="left" vertical="center"/>
      <protection locked="0"/>
    </xf>
    <xf numFmtId="0" fontId="33" fillId="0" borderId="0" xfId="0" applyFont="1" applyAlignment="1">
      <alignment horizontal="left" vertical="center"/>
    </xf>
    <xf numFmtId="170" fontId="21" fillId="0" borderId="0" xfId="0" applyNumberFormat="1" applyFont="1" applyAlignment="1">
      <alignment horizontal="left" vertical="center"/>
    </xf>
    <xf numFmtId="170" fontId="21" fillId="0" borderId="0" xfId="0" applyNumberFormat="1" applyFont="1" applyAlignment="1">
      <alignment horizontal="center" vertical="center"/>
    </xf>
    <xf numFmtId="170" fontId="14" fillId="0" borderId="0" xfId="12" applyNumberFormat="1" applyAlignment="1">
      <alignment vertical="center"/>
    </xf>
    <xf numFmtId="39" fontId="24" fillId="0" borderId="0" xfId="0" applyNumberFormat="1" applyFont="1" applyAlignment="1">
      <alignment horizontal="left" vertical="center"/>
    </xf>
    <xf numFmtId="170" fontId="13" fillId="0" borderId="0" xfId="20" applyNumberFormat="1" applyFont="1" applyFill="1" applyBorder="1" applyAlignment="1">
      <alignment vertical="center"/>
    </xf>
    <xf numFmtId="170" fontId="13" fillId="0" borderId="0" xfId="20" applyNumberFormat="1" applyFont="1" applyFill="1" applyAlignment="1">
      <alignment vertical="center"/>
    </xf>
    <xf numFmtId="170" fontId="21" fillId="0" borderId="0" xfId="18" applyNumberFormat="1" applyFont="1" applyFill="1" applyBorder="1" applyAlignment="1">
      <alignment vertical="center"/>
    </xf>
    <xf numFmtId="170" fontId="0" fillId="0" borderId="4" xfId="0" applyNumberFormat="1" applyBorder="1" applyAlignment="1">
      <alignment vertical="center"/>
    </xf>
    <xf numFmtId="170" fontId="21" fillId="0" borderId="4" xfId="0" applyNumberFormat="1" applyFont="1" applyBorder="1" applyAlignment="1">
      <alignment horizontal="center" vertical="center"/>
    </xf>
    <xf numFmtId="170" fontId="15" fillId="0" borderId="0" xfId="0" applyNumberFormat="1" applyFont="1" applyAlignment="1">
      <alignment vertical="center"/>
    </xf>
    <xf numFmtId="170" fontId="9" fillId="0" borderId="0" xfId="0" applyNumberFormat="1" applyFont="1" applyAlignment="1">
      <alignment vertical="center"/>
    </xf>
    <xf numFmtId="39" fontId="24" fillId="0" borderId="0" xfId="0" applyNumberFormat="1" applyFont="1" applyAlignment="1" applyProtection="1">
      <alignment horizontal="left" vertical="center"/>
      <protection locked="0"/>
    </xf>
    <xf numFmtId="37" fontId="24" fillId="0" borderId="0" xfId="0" applyNumberFormat="1" applyFont="1" applyAlignment="1">
      <alignment horizontal="left" vertical="center"/>
    </xf>
    <xf numFmtId="37" fontId="34" fillId="0" borderId="0" xfId="0" applyNumberFormat="1" applyFont="1" applyAlignment="1" applyProtection="1">
      <alignment horizontal="left" vertical="center"/>
      <protection locked="0"/>
    </xf>
    <xf numFmtId="37" fontId="34" fillId="0" borderId="0" xfId="0" applyNumberFormat="1" applyFont="1" applyAlignment="1" applyProtection="1">
      <alignment horizontal="center" vertical="center"/>
      <protection locked="0"/>
    </xf>
    <xf numFmtId="37" fontId="32" fillId="0" borderId="0" xfId="0" applyNumberFormat="1" applyFont="1" applyAlignment="1" applyProtection="1">
      <alignment horizontal="center" vertical="center"/>
      <protection locked="0"/>
    </xf>
    <xf numFmtId="0" fontId="35" fillId="0" borderId="0" xfId="0" applyFont="1" applyAlignment="1">
      <alignment vertical="center"/>
    </xf>
    <xf numFmtId="39" fontId="21" fillId="0" borderId="0" xfId="0" applyNumberFormat="1" applyFont="1" applyAlignment="1">
      <alignment horizontal="justify" vertical="center"/>
    </xf>
    <xf numFmtId="41" fontId="15" fillId="0" borderId="0" xfId="18" applyFont="1" applyFill="1"/>
    <xf numFmtId="0" fontId="15" fillId="0" borderId="3" xfId="0" applyFont="1" applyBorder="1"/>
    <xf numFmtId="0" fontId="15" fillId="0" borderId="3" xfId="0" applyFont="1" applyBorder="1" applyAlignment="1">
      <alignment horizontal="center"/>
    </xf>
    <xf numFmtId="174" fontId="15" fillId="0" borderId="3" xfId="0" applyNumberFormat="1" applyFont="1" applyBorder="1" applyAlignment="1">
      <alignment horizontal="center"/>
    </xf>
    <xf numFmtId="174" fontId="15" fillId="0" borderId="40" xfId="0" applyNumberFormat="1" applyFont="1" applyBorder="1" applyAlignment="1">
      <alignment horizontal="center"/>
    </xf>
    <xf numFmtId="39" fontId="15" fillId="0" borderId="0" xfId="0" applyNumberFormat="1" applyFont="1" applyAlignment="1">
      <alignment horizontal="center"/>
    </xf>
    <xf numFmtId="0" fontId="23" fillId="0" borderId="119" xfId="25" applyFont="1" applyBorder="1" applyProtection="1">
      <protection locked="0"/>
    </xf>
    <xf numFmtId="0" fontId="21" fillId="19" borderId="22" xfId="29" applyFont="1" applyFill="1" applyBorder="1" applyAlignment="1">
      <alignment horizontal="center" vertical="center"/>
    </xf>
    <xf numFmtId="0" fontId="21" fillId="19" borderId="104" xfId="29" applyFont="1" applyFill="1" applyBorder="1" applyAlignment="1">
      <alignment horizontal="center" vertical="center"/>
    </xf>
    <xf numFmtId="0" fontId="1" fillId="3" borderId="168" xfId="29" applyFont="1" applyFill="1" applyBorder="1" applyAlignment="1">
      <alignment horizontal="left"/>
    </xf>
    <xf numFmtId="0" fontId="1" fillId="3" borderId="125" xfId="29" applyFont="1" applyFill="1" applyBorder="1" applyAlignment="1">
      <alignment horizontal="center"/>
    </xf>
    <xf numFmtId="181" fontId="77" fillId="3" borderId="125" xfId="30" applyNumberFormat="1" applyFont="1" applyFill="1" applyBorder="1" applyAlignment="1">
      <alignment horizontal="center"/>
    </xf>
    <xf numFmtId="165" fontId="1" fillId="3" borderId="165" xfId="23" applyFont="1" applyFill="1" applyBorder="1"/>
    <xf numFmtId="0" fontId="1" fillId="3" borderId="155" xfId="29" applyFont="1" applyFill="1" applyBorder="1" applyAlignment="1">
      <alignment horizontal="left"/>
    </xf>
    <xf numFmtId="0" fontId="1" fillId="3" borderId="119" xfId="29" applyFont="1" applyFill="1" applyBorder="1" applyAlignment="1">
      <alignment horizontal="center"/>
    </xf>
    <xf numFmtId="181" fontId="77" fillId="3" borderId="119" xfId="30" applyNumberFormat="1" applyFont="1" applyFill="1" applyBorder="1" applyAlignment="1">
      <alignment horizontal="center"/>
    </xf>
    <xf numFmtId="0" fontId="1" fillId="3" borderId="155" xfId="29" applyFont="1" applyFill="1" applyBorder="1" applyAlignment="1">
      <alignment horizontal="left" wrapText="1"/>
    </xf>
    <xf numFmtId="0" fontId="0" fillId="0" borderId="10" xfId="0" applyBorder="1"/>
    <xf numFmtId="0" fontId="0" fillId="0" borderId="15" xfId="0" applyBorder="1"/>
    <xf numFmtId="0" fontId="1" fillId="3" borderId="160" xfId="29" applyFont="1" applyFill="1" applyBorder="1" applyAlignment="1">
      <alignment horizontal="center"/>
    </xf>
    <xf numFmtId="181" fontId="77" fillId="3" borderId="160" xfId="30" applyNumberFormat="1" applyFont="1" applyFill="1" applyBorder="1" applyAlignment="1">
      <alignment horizontal="center"/>
    </xf>
    <xf numFmtId="0" fontId="0" fillId="9" borderId="17" xfId="0" applyFill="1" applyBorder="1"/>
    <xf numFmtId="165" fontId="0" fillId="9" borderId="19" xfId="23" applyFont="1" applyFill="1" applyBorder="1"/>
    <xf numFmtId="165" fontId="60" fillId="0" borderId="119" xfId="23" applyFont="1" applyBorder="1" applyAlignment="1" applyProtection="1">
      <alignment horizontal="left" vertical="center"/>
      <protection locked="0"/>
    </xf>
    <xf numFmtId="0" fontId="60" fillId="0" borderId="119" xfId="26" applyNumberFormat="1" applyFont="1" applyBorder="1" applyAlignment="1" applyProtection="1">
      <alignment horizontal="center" vertical="center"/>
      <protection locked="0"/>
    </xf>
    <xf numFmtId="185" fontId="53" fillId="0" borderId="169" xfId="24" applyNumberFormat="1" applyFont="1" applyBorder="1" applyAlignment="1">
      <alignment horizontal="center" vertical="center"/>
    </xf>
    <xf numFmtId="0" fontId="15" fillId="0" borderId="172" xfId="24" applyFont="1" applyBorder="1" applyAlignment="1">
      <alignment horizontal="left" vertical="top" wrapText="1"/>
    </xf>
    <xf numFmtId="0" fontId="53" fillId="0" borderId="172" xfId="24" applyFont="1" applyBorder="1" applyAlignment="1">
      <alignment horizontal="center" vertical="top" wrapText="1"/>
    </xf>
    <xf numFmtId="185" fontId="53" fillId="0" borderId="172" xfId="24" applyNumberFormat="1" applyFont="1" applyBorder="1" applyAlignment="1">
      <alignment horizontal="center" vertical="center" wrapText="1"/>
    </xf>
    <xf numFmtId="185" fontId="53" fillId="0" borderId="173" xfId="24" applyNumberFormat="1" applyFont="1" applyBorder="1" applyAlignment="1">
      <alignment horizontal="center" vertical="center"/>
    </xf>
    <xf numFmtId="185" fontId="53" fillId="0" borderId="120" xfId="24" applyNumberFormat="1" applyFont="1" applyBorder="1" applyAlignment="1">
      <alignment horizontal="center" vertical="center"/>
    </xf>
    <xf numFmtId="185" fontId="53" fillId="0" borderId="123" xfId="24" applyNumberFormat="1" applyFont="1" applyBorder="1" applyAlignment="1">
      <alignment horizontal="center" vertical="center"/>
    </xf>
    <xf numFmtId="0" fontId="15" fillId="0" borderId="175" xfId="24" applyFont="1" applyBorder="1" applyAlignment="1">
      <alignment horizontal="left" vertical="top" wrapText="1"/>
    </xf>
    <xf numFmtId="0" fontId="53" fillId="0" borderId="175" xfId="24" applyFont="1" applyBorder="1" applyAlignment="1">
      <alignment horizontal="center" vertical="center" wrapText="1"/>
    </xf>
    <xf numFmtId="185" fontId="53" fillId="0" borderId="175" xfId="24" applyNumberFormat="1" applyFont="1" applyBorder="1" applyAlignment="1">
      <alignment horizontal="center" vertical="center" wrapText="1"/>
    </xf>
    <xf numFmtId="185" fontId="53" fillId="0" borderId="176" xfId="24" applyNumberFormat="1" applyFont="1" applyBorder="1" applyAlignment="1">
      <alignment horizontal="center" vertical="center"/>
    </xf>
    <xf numFmtId="185" fontId="53" fillId="0" borderId="147" xfId="24" applyNumberFormat="1" applyFont="1" applyBorder="1" applyAlignment="1">
      <alignment horizontal="center" vertical="center"/>
    </xf>
    <xf numFmtId="179" fontId="49" fillId="0" borderId="3" xfId="0" applyNumberFormat="1" applyFont="1" applyBorder="1" applyAlignment="1">
      <alignment horizontal="center" vertical="center" wrapText="1"/>
    </xf>
    <xf numFmtId="0" fontId="7" fillId="0" borderId="0" xfId="31"/>
    <xf numFmtId="0" fontId="7" fillId="0" borderId="182" xfId="31" applyBorder="1" applyAlignment="1">
      <alignment horizontal="center" vertical="center"/>
    </xf>
    <xf numFmtId="0" fontId="7" fillId="0" borderId="183" xfId="31" applyBorder="1" applyAlignment="1">
      <alignment horizontal="left" vertical="center"/>
    </xf>
    <xf numFmtId="190" fontId="7" fillId="0" borderId="105" xfId="32" applyNumberFormat="1" applyFont="1" applyBorder="1" applyAlignment="1">
      <alignment horizontal="left" vertical="center"/>
    </xf>
    <xf numFmtId="190" fontId="7" fillId="0" borderId="54" xfId="32" applyNumberFormat="1" applyFont="1" applyBorder="1" applyAlignment="1">
      <alignment horizontal="left" vertical="center"/>
    </xf>
    <xf numFmtId="190" fontId="7" fillId="0" borderId="184" xfId="32" applyNumberFormat="1" applyFont="1" applyBorder="1" applyAlignment="1">
      <alignment horizontal="left" vertical="center"/>
    </xf>
    <xf numFmtId="41" fontId="7" fillId="0" borderId="0" xfId="32" applyFont="1"/>
    <xf numFmtId="0" fontId="7" fillId="0" borderId="187" xfId="31" applyBorder="1" applyAlignment="1">
      <alignment horizontal="left" vertical="center"/>
    </xf>
    <xf numFmtId="190" fontId="7" fillId="0" borderId="181" xfId="32" applyNumberFormat="1" applyFont="1" applyBorder="1" applyAlignment="1">
      <alignment horizontal="left" vertical="center"/>
    </xf>
    <xf numFmtId="0" fontId="7" fillId="0" borderId="111" xfId="31" applyBorder="1" applyAlignment="1">
      <alignment horizontal="center" vertical="center"/>
    </xf>
    <xf numFmtId="0" fontId="7" fillId="0" borderId="40" xfId="31" applyBorder="1" applyAlignment="1">
      <alignment horizontal="left" vertical="center"/>
    </xf>
    <xf numFmtId="0" fontId="7" fillId="0" borderId="55" xfId="31" applyBorder="1" applyAlignment="1">
      <alignment horizontal="center" vertical="center"/>
    </xf>
    <xf numFmtId="0" fontId="7" fillId="0" borderId="6" xfId="31" applyBorder="1" applyAlignment="1">
      <alignment horizontal="left" vertical="center"/>
    </xf>
    <xf numFmtId="0" fontId="7" fillId="0" borderId="35" xfId="31" applyBorder="1" applyAlignment="1">
      <alignment horizontal="center" vertical="center"/>
    </xf>
    <xf numFmtId="0" fontId="7" fillId="0" borderId="2" xfId="31" applyBorder="1" applyAlignment="1">
      <alignment horizontal="left" vertical="center"/>
    </xf>
    <xf numFmtId="0" fontId="7" fillId="0" borderId="0" xfId="31" applyAlignment="1">
      <alignment horizontal="left" vertical="center"/>
    </xf>
    <xf numFmtId="191" fontId="7" fillId="0" borderId="0" xfId="32" applyNumberFormat="1" applyFont="1"/>
    <xf numFmtId="0" fontId="7" fillId="0" borderId="193" xfId="31" applyBorder="1" applyAlignment="1">
      <alignment horizontal="left" vertical="center"/>
    </xf>
    <xf numFmtId="0" fontId="7" fillId="0" borderId="0" xfId="31" applyAlignment="1">
      <alignment horizontal="center"/>
    </xf>
    <xf numFmtId="191" fontId="7" fillId="0" borderId="0" xfId="33" applyNumberFormat="1" applyFont="1"/>
    <xf numFmtId="9" fontId="7" fillId="0" borderId="0" xfId="34" applyFont="1"/>
    <xf numFmtId="165" fontId="7" fillId="0" borderId="0" xfId="23" applyFont="1"/>
    <xf numFmtId="0" fontId="36" fillId="17" borderId="11" xfId="31" applyFont="1" applyFill="1" applyBorder="1" applyAlignment="1">
      <alignment horizontal="center" vertical="center"/>
    </xf>
    <xf numFmtId="0" fontId="36" fillId="17" borderId="3" xfId="31" applyFont="1" applyFill="1" applyBorder="1" applyAlignment="1">
      <alignment horizontal="center" vertical="center"/>
    </xf>
    <xf numFmtId="10" fontId="36" fillId="17" borderId="9" xfId="31" applyNumberFormat="1" applyFont="1" applyFill="1" applyBorder="1" applyAlignment="1">
      <alignment horizontal="center" vertical="center"/>
    </xf>
    <xf numFmtId="0" fontId="36" fillId="17" borderId="3" xfId="31" applyFont="1" applyFill="1" applyBorder="1" applyAlignment="1">
      <alignment horizontal="left" vertical="center"/>
    </xf>
    <xf numFmtId="190" fontId="36" fillId="17" borderId="9" xfId="32" applyNumberFormat="1" applyFont="1" applyFill="1" applyBorder="1" applyAlignment="1">
      <alignment horizontal="center" vertical="center"/>
    </xf>
    <xf numFmtId="0" fontId="36" fillId="17" borderId="179" xfId="31" applyFont="1" applyFill="1" applyBorder="1" applyAlignment="1">
      <alignment horizontal="center" vertical="center"/>
    </xf>
    <xf numFmtId="0" fontId="36" fillId="17" borderId="180" xfId="31" applyFont="1" applyFill="1" applyBorder="1" applyAlignment="1">
      <alignment horizontal="left" vertical="center"/>
    </xf>
    <xf numFmtId="190" fontId="7" fillId="17" borderId="181" xfId="31" applyNumberFormat="1" applyFill="1" applyBorder="1" applyAlignment="1">
      <alignment horizontal="left" vertical="center"/>
    </xf>
    <xf numFmtId="0" fontId="7" fillId="17" borderId="182" xfId="31" applyFill="1" applyBorder="1" applyAlignment="1">
      <alignment horizontal="center" vertical="center"/>
    </xf>
    <xf numFmtId="0" fontId="36" fillId="17" borderId="183" xfId="31" applyFont="1" applyFill="1" applyBorder="1" applyAlignment="1">
      <alignment vertical="center"/>
    </xf>
    <xf numFmtId="0" fontId="36" fillId="17" borderId="54" xfId="31" applyFont="1" applyFill="1" applyBorder="1" applyAlignment="1">
      <alignment vertical="center"/>
    </xf>
    <xf numFmtId="0" fontId="36" fillId="17" borderId="183" xfId="31" applyFont="1" applyFill="1" applyBorder="1" applyAlignment="1">
      <alignment horizontal="left" vertical="center"/>
    </xf>
    <xf numFmtId="190" fontId="7" fillId="17" borderId="54" xfId="32" applyNumberFormat="1" applyFont="1" applyFill="1" applyBorder="1" applyAlignment="1">
      <alignment horizontal="left" vertical="center"/>
    </xf>
    <xf numFmtId="190" fontId="36" fillId="17" borderId="186" xfId="32" applyNumberFormat="1" applyFont="1" applyFill="1" applyBorder="1" applyAlignment="1">
      <alignment horizontal="center" vertical="center"/>
    </xf>
    <xf numFmtId="0" fontId="36" fillId="17" borderId="182" xfId="31" applyFont="1" applyFill="1" applyBorder="1" applyAlignment="1">
      <alignment horizontal="center" vertical="center"/>
    </xf>
    <xf numFmtId="0" fontId="36" fillId="17" borderId="187" xfId="31" applyFont="1" applyFill="1" applyBorder="1" applyAlignment="1">
      <alignment horizontal="left" vertical="center"/>
    </xf>
    <xf numFmtId="10" fontId="36" fillId="17" borderId="188" xfId="31" applyNumberFormat="1" applyFont="1" applyFill="1" applyBorder="1" applyAlignment="1">
      <alignment horizontal="center" vertical="center"/>
    </xf>
    <xf numFmtId="0" fontId="7" fillId="17" borderId="189" xfId="31" applyFill="1" applyBorder="1" applyAlignment="1">
      <alignment horizontal="center" vertical="center"/>
    </xf>
    <xf numFmtId="0" fontId="36" fillId="17" borderId="190" xfId="31" applyFont="1" applyFill="1" applyBorder="1" applyAlignment="1">
      <alignment horizontal="left" vertical="center"/>
    </xf>
    <xf numFmtId="41" fontId="7" fillId="17" borderId="191" xfId="32" applyFont="1" applyFill="1" applyBorder="1" applyAlignment="1">
      <alignment horizontal="left" vertical="center"/>
    </xf>
    <xf numFmtId="190" fontId="36" fillId="17" borderId="9" xfId="31" applyNumberFormat="1" applyFont="1" applyFill="1" applyBorder="1" applyAlignment="1">
      <alignment horizontal="left" vertical="center"/>
    </xf>
    <xf numFmtId="190" fontId="36" fillId="17" borderId="9" xfId="32" applyNumberFormat="1" applyFont="1" applyFill="1" applyBorder="1" applyAlignment="1">
      <alignment horizontal="left" vertical="center"/>
    </xf>
    <xf numFmtId="0" fontId="36" fillId="17" borderId="192" xfId="31" applyFont="1" applyFill="1" applyBorder="1" applyAlignment="1">
      <alignment horizontal="center" vertical="center"/>
    </xf>
    <xf numFmtId="0" fontId="36" fillId="17" borderId="2" xfId="31" applyFont="1" applyFill="1" applyBorder="1" applyAlignment="1">
      <alignment horizontal="left" vertical="center"/>
    </xf>
    <xf numFmtId="190" fontId="7" fillId="17" borderId="186" xfId="32" applyNumberFormat="1" applyFont="1" applyFill="1" applyBorder="1" applyAlignment="1">
      <alignment horizontal="left" vertical="center"/>
    </xf>
    <xf numFmtId="0" fontId="79" fillId="20" borderId="74" xfId="31" applyFont="1" applyFill="1" applyBorder="1" applyAlignment="1">
      <alignment horizontal="center" vertical="center"/>
    </xf>
    <xf numFmtId="0" fontId="79" fillId="20" borderId="76" xfId="31" applyFont="1" applyFill="1" applyBorder="1" applyAlignment="1">
      <alignment horizontal="left" vertical="center"/>
    </xf>
    <xf numFmtId="4" fontId="79" fillId="20" borderId="77" xfId="31" applyNumberFormat="1" applyFont="1" applyFill="1" applyBorder="1" applyAlignment="1">
      <alignment horizontal="center" vertical="center"/>
    </xf>
    <xf numFmtId="190" fontId="36" fillId="17" borderId="105" xfId="31" applyNumberFormat="1" applyFont="1" applyFill="1" applyBorder="1" applyAlignment="1">
      <alignment horizontal="left" vertical="center"/>
    </xf>
    <xf numFmtId="0" fontId="36" fillId="17" borderId="111" xfId="31" applyFont="1" applyFill="1" applyBorder="1" applyAlignment="1">
      <alignment horizontal="center" vertical="center"/>
    </xf>
    <xf numFmtId="0" fontId="36" fillId="17" borderId="43" xfId="31" applyFont="1" applyFill="1" applyBorder="1" applyAlignment="1">
      <alignment horizontal="left" vertical="center"/>
    </xf>
    <xf numFmtId="190" fontId="36" fillId="17" borderId="184" xfId="32" applyNumberFormat="1" applyFont="1" applyFill="1" applyBorder="1" applyAlignment="1">
      <alignment horizontal="left" vertical="center"/>
    </xf>
    <xf numFmtId="42" fontId="82" fillId="4" borderId="195" xfId="18" applyNumberFormat="1" applyFont="1" applyFill="1" applyBorder="1" applyAlignment="1">
      <alignment vertical="center"/>
    </xf>
    <xf numFmtId="42" fontId="82" fillId="9" borderId="195" xfId="18" applyNumberFormat="1" applyFont="1" applyFill="1" applyBorder="1" applyAlignment="1">
      <alignment vertical="center"/>
    </xf>
    <xf numFmtId="42" fontId="82" fillId="21" borderId="195" xfId="18" applyNumberFormat="1" applyFont="1" applyFill="1" applyBorder="1" applyAlignment="1">
      <alignment vertical="center"/>
    </xf>
    <xf numFmtId="39" fontId="33" fillId="0" borderId="12" xfId="0" applyNumberFormat="1" applyFont="1" applyBorder="1" applyAlignment="1">
      <alignment horizontal="center" vertical="center"/>
    </xf>
    <xf numFmtId="39" fontId="22" fillId="0" borderId="3" xfId="0" applyNumberFormat="1" applyFont="1" applyBorder="1" applyAlignment="1">
      <alignment vertical="center" wrapText="1"/>
    </xf>
    <xf numFmtId="0" fontId="30" fillId="9" borderId="3" xfId="0" applyFont="1" applyFill="1" applyBorder="1" applyAlignment="1">
      <alignment vertical="center"/>
    </xf>
    <xf numFmtId="39" fontId="82" fillId="9" borderId="3" xfId="0" applyNumberFormat="1" applyFont="1" applyFill="1" applyBorder="1" applyAlignment="1">
      <alignment horizontal="left" vertical="center"/>
    </xf>
    <xf numFmtId="0" fontId="15" fillId="9" borderId="3" xfId="0" applyFont="1" applyFill="1" applyBorder="1" applyAlignment="1">
      <alignment horizontal="center"/>
    </xf>
    <xf numFmtId="174" fontId="11" fillId="9" borderId="3" xfId="0" applyNumberFormat="1" applyFont="1" applyFill="1" applyBorder="1" applyAlignment="1">
      <alignment horizontal="center"/>
    </xf>
    <xf numFmtId="42" fontId="82" fillId="9" borderId="119" xfId="18" applyNumberFormat="1" applyFont="1" applyFill="1" applyBorder="1" applyAlignment="1">
      <alignment horizontal="center" vertical="center"/>
    </xf>
    <xf numFmtId="0" fontId="30" fillId="22" borderId="3" xfId="0" applyFont="1" applyFill="1" applyBorder="1" applyAlignment="1">
      <alignment vertical="center"/>
    </xf>
    <xf numFmtId="39" fontId="82" fillId="22" borderId="3" xfId="0" applyNumberFormat="1" applyFont="1" applyFill="1" applyBorder="1" applyAlignment="1">
      <alignment horizontal="left" vertical="center"/>
    </xf>
    <xf numFmtId="0" fontId="15" fillId="22" borderId="3" xfId="0" applyFont="1" applyFill="1" applyBorder="1" applyAlignment="1">
      <alignment horizontal="center"/>
    </xf>
    <xf numFmtId="174" fontId="11" fillId="22" borderId="3" xfId="0" applyNumberFormat="1" applyFont="1" applyFill="1" applyBorder="1" applyAlignment="1">
      <alignment horizontal="center"/>
    </xf>
    <xf numFmtId="42" fontId="82" fillId="22" borderId="119" xfId="18" applyNumberFormat="1" applyFont="1" applyFill="1" applyBorder="1" applyAlignment="1">
      <alignment horizontal="center" vertical="center"/>
    </xf>
    <xf numFmtId="0" fontId="29" fillId="9" borderId="119" xfId="24" applyFont="1" applyFill="1" applyBorder="1" applyAlignment="1">
      <alignment horizontal="center"/>
    </xf>
    <xf numFmtId="0" fontId="2" fillId="3" borderId="3" xfId="0" applyFont="1" applyFill="1" applyBorder="1" applyAlignment="1">
      <alignment horizontal="center" vertical="center"/>
    </xf>
    <xf numFmtId="0" fontId="2" fillId="3" borderId="3" xfId="0" applyFont="1" applyFill="1" applyBorder="1" applyAlignment="1">
      <alignment horizontal="center" vertical="center" wrapText="1"/>
    </xf>
    <xf numFmtId="42" fontId="2" fillId="3" borderId="3" xfId="0" applyNumberFormat="1" applyFont="1" applyFill="1" applyBorder="1" applyAlignment="1">
      <alignment horizontal="center" vertical="center"/>
    </xf>
    <xf numFmtId="0" fontId="7" fillId="3" borderId="3" xfId="0" applyFont="1" applyFill="1" applyBorder="1" applyAlignment="1">
      <alignment vertical="center" wrapText="1"/>
    </xf>
    <xf numFmtId="0" fontId="7" fillId="3" borderId="3" xfId="0" applyFont="1" applyFill="1" applyBorder="1" applyAlignment="1">
      <alignment horizontal="center" vertical="center"/>
    </xf>
    <xf numFmtId="42" fontId="7" fillId="3" borderId="3" xfId="0" applyNumberFormat="1" applyFont="1" applyFill="1" applyBorder="1" applyAlignment="1">
      <alignment horizontal="right" vertical="center"/>
    </xf>
    <xf numFmtId="192" fontId="22" fillId="3" borderId="13" xfId="0" applyNumberFormat="1" applyFont="1" applyFill="1" applyBorder="1" applyAlignment="1">
      <alignment horizontal="center" vertical="center" wrapText="1"/>
    </xf>
    <xf numFmtId="165" fontId="52" fillId="0" borderId="0" xfId="24" applyNumberFormat="1"/>
    <xf numFmtId="164" fontId="7" fillId="0" borderId="0" xfId="24" applyNumberFormat="1" applyFont="1" applyAlignment="1">
      <alignment horizontal="center" vertical="center"/>
    </xf>
    <xf numFmtId="0" fontId="66" fillId="0" borderId="119" xfId="25" applyFont="1" applyBorder="1" applyAlignment="1" applyProtection="1">
      <alignment horizontal="center" vertical="center"/>
      <protection locked="0"/>
    </xf>
    <xf numFmtId="9" fontId="65" fillId="0" borderId="119" xfId="22" applyFont="1" applyBorder="1" applyAlignment="1" applyProtection="1">
      <alignment horizontal="center" vertical="center"/>
      <protection locked="0"/>
    </xf>
    <xf numFmtId="0" fontId="65" fillId="0" borderId="119" xfId="25" applyFont="1" applyBorder="1" applyAlignment="1" applyProtection="1">
      <alignment horizontal="center"/>
      <protection locked="0"/>
    </xf>
    <xf numFmtId="0" fontId="7" fillId="0" borderId="0" xfId="0" applyFont="1"/>
    <xf numFmtId="0" fontId="36" fillId="15" borderId="115" xfId="0" applyFont="1" applyFill="1" applyBorder="1" applyAlignment="1">
      <alignment wrapText="1"/>
    </xf>
    <xf numFmtId="0" fontId="36" fillId="15" borderId="116" xfId="0" applyFont="1" applyFill="1" applyBorder="1" applyAlignment="1">
      <alignment horizontal="center" vertical="center"/>
    </xf>
    <xf numFmtId="0" fontId="36" fillId="15" borderId="117" xfId="0" applyFont="1" applyFill="1" applyBorder="1" applyAlignment="1">
      <alignment horizontal="center" vertical="center"/>
    </xf>
    <xf numFmtId="0" fontId="53" fillId="0" borderId="118" xfId="0" applyFont="1" applyBorder="1" applyAlignment="1">
      <alignment wrapText="1"/>
    </xf>
    <xf numFmtId="9" fontId="53" fillId="0" borderId="119" xfId="22" applyFont="1" applyBorder="1" applyAlignment="1">
      <alignment horizontal="center" vertical="center"/>
    </xf>
    <xf numFmtId="0" fontId="53" fillId="0" borderId="119" xfId="0" applyFont="1" applyBorder="1" applyAlignment="1">
      <alignment horizontal="center" vertical="center"/>
    </xf>
    <xf numFmtId="164" fontId="53" fillId="0" borderId="119" xfId="20" applyFont="1" applyBorder="1" applyAlignment="1">
      <alignment vertical="center"/>
    </xf>
    <xf numFmtId="164" fontId="53" fillId="0" borderId="120" xfId="20" applyFont="1" applyBorder="1" applyAlignment="1">
      <alignment vertical="center"/>
    </xf>
    <xf numFmtId="164" fontId="7" fillId="0" borderId="117" xfId="0" applyNumberFormat="1" applyFont="1" applyBorder="1"/>
    <xf numFmtId="164" fontId="7" fillId="0" borderId="123" xfId="20" applyFont="1" applyBorder="1"/>
    <xf numFmtId="0" fontId="36" fillId="15" borderId="115" xfId="0" applyFont="1" applyFill="1" applyBorder="1" applyAlignment="1">
      <alignment vertical="center"/>
    </xf>
    <xf numFmtId="0" fontId="7" fillId="0" borderId="118" xfId="0" applyFont="1" applyBorder="1"/>
    <xf numFmtId="0" fontId="7" fillId="0" borderId="119" xfId="0" applyFont="1" applyBorder="1" applyAlignment="1">
      <alignment horizontal="center"/>
    </xf>
    <xf numFmtId="0" fontId="7" fillId="0" borderId="119" xfId="0" applyFont="1" applyBorder="1" applyAlignment="1">
      <alignment horizontal="center" vertical="center"/>
    </xf>
    <xf numFmtId="164" fontId="7" fillId="0" borderId="119" xfId="20" applyFont="1" applyBorder="1"/>
    <xf numFmtId="0" fontId="7" fillId="0" borderId="4" xfId="0" applyFont="1" applyBorder="1"/>
    <xf numFmtId="0" fontId="7" fillId="0" borderId="5" xfId="0" applyFont="1" applyBorder="1"/>
    <xf numFmtId="195" fontId="86" fillId="15" borderId="151" xfId="20" applyNumberFormat="1" applyFont="1" applyFill="1" applyBorder="1" applyAlignment="1">
      <alignment horizontal="right" vertical="center"/>
    </xf>
    <xf numFmtId="10" fontId="7" fillId="0" borderId="0" xfId="22" applyNumberFormat="1" applyFont="1"/>
    <xf numFmtId="0" fontId="7" fillId="0" borderId="124" xfId="0" applyFont="1" applyBorder="1" applyAlignment="1">
      <alignment horizontal="center"/>
    </xf>
    <xf numFmtId="0" fontId="7" fillId="0" borderId="125" xfId="0" applyFont="1" applyBorder="1" applyAlignment="1">
      <alignment horizontal="center" vertical="center"/>
    </xf>
    <xf numFmtId="0" fontId="7" fillId="0" borderId="126" xfId="0" applyFont="1" applyBorder="1" applyAlignment="1">
      <alignment horizontal="center"/>
    </xf>
    <xf numFmtId="0" fontId="7" fillId="0" borderId="118" xfId="0" applyFont="1" applyBorder="1" applyAlignment="1">
      <alignment vertical="center"/>
    </xf>
    <xf numFmtId="0" fontId="7" fillId="0" borderId="122" xfId="0" applyFont="1" applyBorder="1"/>
    <xf numFmtId="0" fontId="7" fillId="0" borderId="0" xfId="35" applyFont="1"/>
    <xf numFmtId="0" fontId="7" fillId="0" borderId="0" xfId="35" applyFont="1" applyAlignment="1">
      <alignment horizontal="center" vertical="center"/>
    </xf>
    <xf numFmtId="193" fontId="7" fillId="0" borderId="0" xfId="35" applyNumberFormat="1" applyFont="1" applyAlignment="1">
      <alignment horizontal="center" vertical="center"/>
    </xf>
    <xf numFmtId="0" fontId="53" fillId="0" borderId="0" xfId="35" applyFont="1"/>
    <xf numFmtId="0" fontId="36" fillId="23" borderId="18" xfId="35" applyFont="1" applyFill="1" applyBorder="1" applyAlignment="1">
      <alignment horizontal="center" vertical="center"/>
    </xf>
    <xf numFmtId="193" fontId="36" fillId="23" borderId="18" xfId="35" applyNumberFormat="1" applyFont="1" applyFill="1" applyBorder="1" applyAlignment="1">
      <alignment horizontal="center" vertical="center"/>
    </xf>
    <xf numFmtId="0" fontId="7" fillId="0" borderId="3" xfId="35" applyFont="1" applyBorder="1"/>
    <xf numFmtId="0" fontId="7" fillId="0" borderId="3" xfId="35" applyFont="1" applyBorder="1" applyAlignment="1">
      <alignment wrapText="1"/>
    </xf>
    <xf numFmtId="0" fontId="7" fillId="0" borderId="3" xfId="36" applyFont="1" applyBorder="1" applyAlignment="1">
      <alignment horizontal="center" vertical="center"/>
    </xf>
    <xf numFmtId="0" fontId="7" fillId="0" borderId="3" xfId="35" applyFont="1" applyBorder="1" applyAlignment="1">
      <alignment horizontal="center" vertical="center"/>
    </xf>
    <xf numFmtId="0" fontId="7" fillId="0" borderId="3" xfId="35" applyFont="1" applyBorder="1" applyAlignment="1">
      <alignment horizontal="center"/>
    </xf>
    <xf numFmtId="0" fontId="7" fillId="0" borderId="2" xfId="35" applyFont="1" applyBorder="1"/>
    <xf numFmtId="0" fontId="7" fillId="0" borderId="2" xfId="35" applyFont="1" applyBorder="1" applyAlignment="1">
      <alignment horizontal="center" vertical="center"/>
    </xf>
    <xf numFmtId="0" fontId="7" fillId="0" borderId="3" xfId="35" applyFont="1" applyBorder="1" applyAlignment="1">
      <alignment vertical="center" wrapText="1"/>
    </xf>
    <xf numFmtId="0" fontId="7" fillId="0" borderId="3" xfId="35" applyFont="1" applyBorder="1" applyAlignment="1">
      <alignment horizontal="center" vertical="center" wrapText="1"/>
    </xf>
    <xf numFmtId="0" fontId="7" fillId="0" borderId="2" xfId="35" applyFont="1" applyBorder="1" applyAlignment="1">
      <alignment wrapText="1"/>
    </xf>
    <xf numFmtId="194" fontId="7" fillId="0" borderId="0" xfId="38" applyFont="1"/>
    <xf numFmtId="179" fontId="23" fillId="0" borderId="119" xfId="25" applyNumberFormat="1" applyFont="1" applyBorder="1" applyAlignment="1" applyProtection="1">
      <alignment horizontal="center" vertical="center"/>
      <protection locked="0"/>
    </xf>
    <xf numFmtId="185" fontId="53" fillId="17" borderId="133" xfId="24" applyNumberFormat="1" applyFont="1" applyFill="1" applyBorder="1" applyAlignment="1">
      <alignment horizontal="center" vertical="center"/>
    </xf>
    <xf numFmtId="196" fontId="52" fillId="0" borderId="0" xfId="22" applyNumberFormat="1" applyFont="1"/>
    <xf numFmtId="185" fontId="62" fillId="24" borderId="133" xfId="24" applyNumberFormat="1" applyFont="1" applyFill="1" applyBorder="1" applyAlignment="1">
      <alignment horizontal="center" vertical="center"/>
    </xf>
    <xf numFmtId="0" fontId="53" fillId="0" borderId="122" xfId="24" applyFont="1" applyBorder="1" applyAlignment="1">
      <alignment vertical="top" wrapText="1"/>
    </xf>
    <xf numFmtId="4" fontId="53" fillId="0" borderId="122" xfId="24" applyNumberFormat="1" applyFont="1" applyBorder="1" applyAlignment="1">
      <alignment horizontal="center" vertical="center" wrapText="1"/>
    </xf>
    <xf numFmtId="2" fontId="53" fillId="0" borderId="119" xfId="24" applyNumberFormat="1" applyFont="1" applyBorder="1" applyAlignment="1">
      <alignment horizontal="center" vertical="top" wrapText="1"/>
    </xf>
    <xf numFmtId="0" fontId="53" fillId="0" borderId="175" xfId="24" applyFont="1" applyBorder="1" applyAlignment="1">
      <alignment vertical="top" wrapText="1"/>
    </xf>
    <xf numFmtId="4" fontId="53" fillId="0" borderId="175" xfId="24" applyNumberFormat="1" applyFont="1" applyBorder="1" applyAlignment="1">
      <alignment horizontal="center" vertical="center" wrapText="1"/>
    </xf>
    <xf numFmtId="0" fontId="53" fillId="0" borderId="119" xfId="24" applyFont="1" applyBorder="1" applyAlignment="1">
      <alignment horizontal="left" vertical="center"/>
    </xf>
    <xf numFmtId="10" fontId="53" fillId="0" borderId="0" xfId="22" applyNumberFormat="1" applyFont="1" applyAlignment="1">
      <alignment horizontal="center" vertical="center"/>
    </xf>
    <xf numFmtId="10" fontId="29" fillId="0" borderId="0" xfId="22" applyNumberFormat="1" applyFont="1" applyAlignment="1">
      <alignment horizontal="center" vertical="center"/>
    </xf>
    <xf numFmtId="0" fontId="91" fillId="0" borderId="0" xfId="24" applyFont="1" applyAlignment="1">
      <alignment horizontal="center" vertical="center"/>
    </xf>
    <xf numFmtId="0" fontId="11" fillId="0" borderId="12" xfId="0" applyFont="1" applyBorder="1" applyAlignment="1">
      <alignment horizontal="left"/>
    </xf>
    <xf numFmtId="0" fontId="11" fillId="0" borderId="11" xfId="1" applyFont="1" applyBorder="1" applyAlignment="1">
      <alignment horizontal="center" vertical="center" wrapText="1"/>
    </xf>
    <xf numFmtId="0" fontId="20" fillId="0" borderId="130" xfId="0" applyFont="1" applyBorder="1"/>
    <xf numFmtId="0" fontId="22" fillId="0" borderId="130" xfId="1" applyFont="1" applyBorder="1" applyAlignment="1">
      <alignment horizontal="left" vertical="center" wrapText="1"/>
    </xf>
    <xf numFmtId="0" fontId="66" fillId="0" borderId="130" xfId="25" applyFont="1" applyBorder="1"/>
    <xf numFmtId="0" fontId="7" fillId="0" borderId="0" xfId="0" applyFont="1" applyAlignment="1">
      <alignment horizontal="center"/>
    </xf>
    <xf numFmtId="0" fontId="36" fillId="0" borderId="198" xfId="35" applyFont="1" applyBorder="1" applyAlignment="1">
      <alignment horizontal="center" vertical="center"/>
    </xf>
    <xf numFmtId="0" fontId="36" fillId="23" borderId="200" xfId="35" applyFont="1" applyFill="1" applyBorder="1" applyAlignment="1">
      <alignment horizontal="center" vertical="center"/>
    </xf>
    <xf numFmtId="193" fontId="36" fillId="23" borderId="199" xfId="35" applyNumberFormat="1" applyFont="1" applyFill="1" applyBorder="1" applyAlignment="1">
      <alignment horizontal="center" vertical="center"/>
    </xf>
    <xf numFmtId="0" fontId="7" fillId="0" borderId="201" xfId="35" applyFont="1" applyBorder="1" applyAlignment="1">
      <alignment horizontal="center"/>
    </xf>
    <xf numFmtId="0" fontId="7" fillId="0" borderId="201" xfId="35" applyFont="1" applyBorder="1" applyAlignment="1">
      <alignment horizontal="center" vertical="center"/>
    </xf>
    <xf numFmtId="165" fontId="86" fillId="12" borderId="199" xfId="23" applyFont="1" applyFill="1" applyBorder="1" applyAlignment="1">
      <alignment vertical="center"/>
    </xf>
    <xf numFmtId="0" fontId="36" fillId="0" borderId="143" xfId="35" applyFont="1" applyBorder="1" applyAlignment="1">
      <alignment horizontal="center" vertical="center"/>
    </xf>
    <xf numFmtId="165" fontId="87" fillId="12" borderId="217" xfId="23" applyFont="1" applyFill="1" applyBorder="1" applyAlignment="1">
      <alignment vertical="center"/>
    </xf>
    <xf numFmtId="0" fontId="11" fillId="0" borderId="33" xfId="17" applyFont="1" applyBorder="1" applyAlignment="1">
      <alignment horizontal="centerContinuous" vertical="center"/>
    </xf>
    <xf numFmtId="0" fontId="11" fillId="0" borderId="33" xfId="17" applyFont="1" applyBorder="1" applyAlignment="1">
      <alignment horizontal="center" vertical="center" wrapText="1"/>
    </xf>
    <xf numFmtId="0" fontId="38" fillId="0" borderId="11" xfId="17" applyFont="1" applyBorder="1"/>
    <xf numFmtId="0" fontId="39" fillId="0" borderId="9" xfId="17" applyFont="1" applyBorder="1"/>
    <xf numFmtId="0" fontId="39" fillId="0" borderId="11" xfId="17" applyFont="1" applyBorder="1" applyAlignment="1">
      <alignment horizontal="left" indent="1"/>
    </xf>
    <xf numFmtId="10" fontId="39" fillId="0" borderId="9" xfId="10" applyNumberFormat="1" applyFont="1" applyFill="1" applyBorder="1"/>
    <xf numFmtId="0" fontId="39" fillId="0" borderId="12" xfId="17" applyFont="1" applyBorder="1" applyAlignment="1">
      <alignment horizontal="left" indent="1"/>
    </xf>
    <xf numFmtId="10" fontId="39" fillId="0" borderId="13" xfId="10" applyNumberFormat="1" applyFont="1" applyFill="1" applyBorder="1"/>
    <xf numFmtId="10" fontId="39" fillId="0" borderId="14" xfId="10" applyNumberFormat="1" applyFont="1" applyFill="1" applyBorder="1"/>
    <xf numFmtId="2" fontId="53" fillId="0" borderId="119" xfId="24" applyNumberFormat="1" applyFont="1" applyBorder="1" applyAlignment="1">
      <alignment horizontal="center" vertical="center" wrapText="1"/>
    </xf>
    <xf numFmtId="197" fontId="7" fillId="0" borderId="0" xfId="31" applyNumberFormat="1"/>
    <xf numFmtId="2" fontId="53" fillId="0" borderId="125" xfId="24" applyNumberFormat="1" applyFont="1" applyBorder="1" applyAlignment="1">
      <alignment horizontal="center" vertical="center" wrapText="1"/>
    </xf>
    <xf numFmtId="2" fontId="56" fillId="0" borderId="119" xfId="24" applyNumberFormat="1" applyFont="1" applyBorder="1" applyAlignment="1">
      <alignment horizontal="center" vertical="center" wrapText="1"/>
    </xf>
    <xf numFmtId="2" fontId="53" fillId="0" borderId="122" xfId="24" applyNumberFormat="1" applyFont="1" applyBorder="1" applyAlignment="1">
      <alignment horizontal="center" vertical="center" wrapText="1"/>
    </xf>
    <xf numFmtId="2" fontId="15" fillId="0" borderId="125" xfId="24" applyNumberFormat="1" applyFont="1" applyBorder="1" applyAlignment="1">
      <alignment horizontal="center" vertical="center" wrapText="1"/>
    </xf>
    <xf numFmtId="2" fontId="15" fillId="0" borderId="119" xfId="24" applyNumberFormat="1" applyFont="1" applyBorder="1" applyAlignment="1">
      <alignment horizontal="center" vertical="center" wrapText="1"/>
    </xf>
    <xf numFmtId="2" fontId="15" fillId="0" borderId="119" xfId="24" applyNumberFormat="1" applyFont="1" applyBorder="1" applyAlignment="1">
      <alignment horizontal="center" vertical="top" wrapText="1"/>
    </xf>
    <xf numFmtId="2" fontId="15" fillId="0" borderId="122" xfId="24" applyNumberFormat="1" applyFont="1" applyBorder="1" applyAlignment="1">
      <alignment horizontal="center" vertical="top" wrapText="1"/>
    </xf>
    <xf numFmtId="2" fontId="53" fillId="0" borderId="125" xfId="24" applyNumberFormat="1" applyFont="1" applyBorder="1" applyAlignment="1">
      <alignment horizontal="center" vertical="top" wrapText="1"/>
    </xf>
    <xf numFmtId="2" fontId="53" fillId="0" borderId="119" xfId="24" applyNumberFormat="1" applyFont="1" applyBorder="1" applyAlignment="1">
      <alignment horizontal="center"/>
    </xf>
    <xf numFmtId="2" fontId="53" fillId="0" borderId="122" xfId="24" applyNumberFormat="1" applyFont="1" applyBorder="1" applyAlignment="1">
      <alignment horizontal="center"/>
    </xf>
    <xf numFmtId="2" fontId="15" fillId="0" borderId="125" xfId="24" applyNumberFormat="1" applyFont="1" applyBorder="1" applyAlignment="1">
      <alignment horizontal="center" vertical="top" wrapText="1"/>
    </xf>
    <xf numFmtId="2" fontId="15" fillId="0" borderId="122" xfId="24" applyNumberFormat="1" applyFont="1" applyBorder="1" applyAlignment="1">
      <alignment horizontal="center"/>
    </xf>
    <xf numFmtId="2" fontId="53" fillId="0" borderId="122" xfId="24" applyNumberFormat="1" applyFont="1" applyBorder="1" applyAlignment="1">
      <alignment horizontal="center" vertical="top" wrapText="1"/>
    </xf>
    <xf numFmtId="2" fontId="53" fillId="0" borderId="172" xfId="24" applyNumberFormat="1" applyFont="1" applyBorder="1" applyAlignment="1">
      <alignment horizontal="center" vertical="top" wrapText="1"/>
    </xf>
    <xf numFmtId="2" fontId="53" fillId="0" borderId="175" xfId="24" applyNumberFormat="1" applyFont="1" applyBorder="1" applyAlignment="1">
      <alignment horizontal="center" vertical="center" wrapText="1"/>
    </xf>
    <xf numFmtId="4" fontId="15" fillId="0" borderId="119" xfId="24" applyNumberFormat="1" applyFont="1" applyBorder="1" applyAlignment="1">
      <alignment horizontal="center"/>
    </xf>
    <xf numFmtId="4" fontId="15" fillId="0" borderId="122" xfId="24" applyNumberFormat="1" applyFont="1" applyBorder="1" applyAlignment="1">
      <alignment horizontal="center"/>
    </xf>
    <xf numFmtId="0" fontId="36" fillId="0" borderId="218" xfId="0" applyFont="1" applyBorder="1" applyAlignment="1">
      <alignment horizontal="right" vertical="center" wrapText="1"/>
    </xf>
    <xf numFmtId="0" fontId="36" fillId="0" borderId="220" xfId="0" applyFont="1" applyBorder="1" applyAlignment="1">
      <alignment horizontal="right"/>
    </xf>
    <xf numFmtId="0" fontId="86" fillId="15" borderId="221" xfId="0" applyFont="1" applyFill="1" applyBorder="1" applyAlignment="1">
      <alignment horizontal="right" vertical="center"/>
    </xf>
    <xf numFmtId="0" fontId="7" fillId="0" borderId="223" xfId="0" applyFont="1" applyBorder="1" applyAlignment="1">
      <alignment horizontal="center"/>
    </xf>
    <xf numFmtId="0" fontId="7" fillId="0" borderId="219" xfId="0" applyFont="1" applyBorder="1" applyAlignment="1">
      <alignment horizontal="center"/>
    </xf>
    <xf numFmtId="0" fontId="7" fillId="0" borderId="220" xfId="0" applyFont="1" applyBorder="1"/>
    <xf numFmtId="0" fontId="36" fillId="15" borderId="116" xfId="0" applyFont="1" applyFill="1" applyBorder="1" applyAlignment="1">
      <alignment horizontal="center" vertical="center" wrapText="1"/>
    </xf>
    <xf numFmtId="4" fontId="53" fillId="0" borderId="219" xfId="22" applyNumberFormat="1" applyFont="1" applyBorder="1" applyAlignment="1">
      <alignment horizontal="center" vertical="center"/>
    </xf>
    <xf numFmtId="2" fontId="53" fillId="0" borderId="219" xfId="22" applyNumberFormat="1" applyFont="1" applyBorder="1" applyAlignment="1">
      <alignment horizontal="center" vertical="center"/>
    </xf>
    <xf numFmtId="165" fontId="0" fillId="0" borderId="0" xfId="23" applyFont="1"/>
    <xf numFmtId="10" fontId="52" fillId="0" borderId="0" xfId="22" applyNumberFormat="1" applyFont="1"/>
    <xf numFmtId="0" fontId="24" fillId="0" borderId="111" xfId="0" applyFont="1" applyBorder="1" applyAlignment="1">
      <alignment horizontal="center" vertical="center"/>
    </xf>
    <xf numFmtId="0" fontId="22" fillId="0" borderId="40" xfId="0" applyFont="1" applyBorder="1" applyAlignment="1">
      <alignment vertical="center" wrapText="1"/>
    </xf>
    <xf numFmtId="170" fontId="22" fillId="0" borderId="40" xfId="0" applyNumberFormat="1" applyFont="1" applyBorder="1" applyAlignment="1">
      <alignment horizontal="center" vertical="center" wrapText="1"/>
    </xf>
    <xf numFmtId="165" fontId="0" fillId="9" borderId="0" xfId="23" applyFont="1" applyFill="1"/>
    <xf numFmtId="165" fontId="7" fillId="0" borderId="120" xfId="23" applyFont="1" applyBorder="1"/>
    <xf numFmtId="165" fontId="36" fillId="0" borderId="123" xfId="23" applyFont="1" applyBorder="1"/>
    <xf numFmtId="0" fontId="0" fillId="6" borderId="0" xfId="0" applyFill="1" applyAlignment="1">
      <alignment vertical="center"/>
    </xf>
    <xf numFmtId="193" fontId="86" fillId="12" borderId="199" xfId="23" applyNumberFormat="1" applyFont="1" applyFill="1" applyBorder="1" applyAlignment="1">
      <alignment vertical="center"/>
    </xf>
    <xf numFmtId="165" fontId="7" fillId="0" borderId="202" xfId="23" applyFont="1" applyBorder="1" applyAlignment="1">
      <alignment horizontal="center" vertical="center"/>
    </xf>
    <xf numFmtId="165" fontId="7" fillId="0" borderId="3" xfId="23" applyFont="1" applyBorder="1" applyAlignment="1">
      <alignment horizontal="center" vertical="center"/>
    </xf>
    <xf numFmtId="165" fontId="7" fillId="0" borderId="2" xfId="23" applyFont="1" applyBorder="1" applyAlignment="1">
      <alignment horizontal="center" vertical="center"/>
    </xf>
    <xf numFmtId="165" fontId="7" fillId="0" borderId="206" xfId="23" applyFont="1" applyBorder="1" applyAlignment="1">
      <alignment horizontal="center" vertical="center"/>
    </xf>
    <xf numFmtId="0" fontId="33" fillId="0" borderId="11" xfId="0" applyFont="1" applyBorder="1" applyAlignment="1">
      <alignment horizontal="center" vertical="center"/>
    </xf>
    <xf numFmtId="0" fontId="33" fillId="0" borderId="12" xfId="0" applyFont="1" applyBorder="1" applyAlignment="1">
      <alignment horizontal="center" vertical="center"/>
    </xf>
    <xf numFmtId="3" fontId="65" fillId="0" borderId="0" xfId="25" applyNumberFormat="1" applyFont="1" applyProtection="1">
      <protection locked="0"/>
    </xf>
    <xf numFmtId="10" fontId="66" fillId="0" borderId="0" xfId="27" applyNumberFormat="1" applyFont="1" applyBorder="1" applyAlignment="1" applyProtection="1">
      <alignment horizontal="center"/>
      <protection locked="0"/>
    </xf>
    <xf numFmtId="10" fontId="66" fillId="0" borderId="3" xfId="25" applyNumberFormat="1" applyFont="1" applyBorder="1" applyAlignment="1" applyProtection="1">
      <alignment horizontal="center"/>
      <protection locked="0"/>
    </xf>
    <xf numFmtId="10" fontId="68" fillId="0" borderId="3" xfId="25" applyNumberFormat="1" applyFont="1" applyBorder="1" applyAlignment="1" applyProtection="1">
      <alignment horizontal="center"/>
      <protection locked="0"/>
    </xf>
    <xf numFmtId="0" fontId="7" fillId="0" borderId="40" xfId="35" applyFont="1" applyBorder="1" applyAlignment="1">
      <alignment horizontal="center" vertical="center"/>
    </xf>
    <xf numFmtId="165" fontId="7" fillId="0" borderId="40" xfId="23" applyFont="1" applyBorder="1" applyAlignment="1">
      <alignment horizontal="center" vertical="center"/>
    </xf>
    <xf numFmtId="165" fontId="7" fillId="0" borderId="211" xfId="23" applyFont="1" applyBorder="1" applyAlignment="1">
      <alignment horizontal="center" vertical="center"/>
    </xf>
    <xf numFmtId="42" fontId="21" fillId="9" borderId="3" xfId="18" applyNumberFormat="1" applyFont="1" applyFill="1" applyBorder="1" applyAlignment="1">
      <alignment vertical="center"/>
    </xf>
    <xf numFmtId="42" fontId="21" fillId="9" borderId="3" xfId="18" applyNumberFormat="1" applyFont="1" applyFill="1" applyBorder="1" applyAlignment="1">
      <alignment horizontal="center" vertical="center"/>
    </xf>
    <xf numFmtId="181" fontId="21" fillId="9" borderId="3" xfId="18" applyNumberFormat="1" applyFont="1" applyFill="1" applyBorder="1" applyAlignment="1">
      <alignment horizontal="center" vertical="center"/>
    </xf>
    <xf numFmtId="42" fontId="82" fillId="9" borderId="195" xfId="18" applyNumberFormat="1" applyFont="1" applyFill="1" applyBorder="1" applyAlignment="1">
      <alignment horizontal="center" vertical="center"/>
    </xf>
    <xf numFmtId="42" fontId="82" fillId="4" borderId="195" xfId="18" applyNumberFormat="1" applyFont="1" applyFill="1" applyBorder="1" applyAlignment="1">
      <alignment horizontal="center" vertical="center"/>
    </xf>
    <xf numFmtId="164" fontId="15" fillId="0" borderId="0" xfId="20" applyFont="1" applyFill="1"/>
    <xf numFmtId="0" fontId="29" fillId="9" borderId="119" xfId="37" applyFont="1" applyFill="1" applyBorder="1" applyAlignment="1">
      <alignment horizontal="center"/>
    </xf>
    <xf numFmtId="2" fontId="22" fillId="0" borderId="3" xfId="21" applyNumberFormat="1" applyFont="1" applyBorder="1" applyAlignment="1">
      <alignment horizontal="center" vertical="center" wrapText="1"/>
    </xf>
    <xf numFmtId="2" fontId="22" fillId="0" borderId="13" xfId="1" applyNumberFormat="1" applyFont="1" applyBorder="1" applyAlignment="1">
      <alignment horizontal="center" vertical="center" wrapText="1"/>
    </xf>
    <xf numFmtId="0" fontId="22" fillId="0" borderId="0" xfId="1" applyFont="1" applyAlignment="1">
      <alignment horizontal="left" vertical="center" wrapText="1"/>
    </xf>
    <xf numFmtId="10" fontId="66" fillId="0" borderId="0" xfId="22" applyNumberFormat="1" applyFont="1"/>
    <xf numFmtId="0" fontId="82" fillId="9" borderId="229" xfId="0" applyFont="1" applyFill="1" applyBorder="1" applyAlignment="1">
      <alignment horizontal="left" vertical="center"/>
    </xf>
    <xf numFmtId="39" fontId="82" fillId="9" borderId="229" xfId="0" applyNumberFormat="1" applyFont="1" applyFill="1" applyBorder="1" applyAlignment="1">
      <alignment horizontal="justify" vertical="center" wrapText="1"/>
    </xf>
    <xf numFmtId="0" fontId="82" fillId="9" borderId="229" xfId="0" applyFont="1" applyFill="1" applyBorder="1" applyAlignment="1">
      <alignment horizontal="center" vertical="center"/>
    </xf>
    <xf numFmtId="42" fontId="82" fillId="9" borderId="229" xfId="33" applyNumberFormat="1" applyFont="1" applyFill="1" applyBorder="1" applyAlignment="1">
      <alignment vertical="center"/>
    </xf>
    <xf numFmtId="185" fontId="53" fillId="0" borderId="0" xfId="24" applyNumberFormat="1" applyFont="1"/>
    <xf numFmtId="0" fontId="49" fillId="0" borderId="13" xfId="0" applyFont="1" applyBorder="1" applyAlignment="1">
      <alignment horizontal="center" vertical="center" wrapText="1"/>
    </xf>
    <xf numFmtId="0" fontId="7" fillId="0" borderId="40" xfId="35" applyFont="1" applyBorder="1"/>
    <xf numFmtId="0" fontId="56" fillId="0" borderId="119" xfId="24" applyFont="1" applyBorder="1" applyAlignment="1">
      <alignment horizontal="left" vertical="center" wrapText="1"/>
    </xf>
    <xf numFmtId="0" fontId="15" fillId="0" borderId="122" xfId="24" applyFont="1" applyBorder="1" applyAlignment="1">
      <alignment horizontal="left" vertical="center" wrapText="1"/>
    </xf>
    <xf numFmtId="0" fontId="53" fillId="0" borderId="0" xfId="22" applyNumberFormat="1" applyFont="1" applyAlignment="1">
      <alignment horizontal="center" vertical="center"/>
    </xf>
    <xf numFmtId="0" fontId="29" fillId="0" borderId="0" xfId="22" applyNumberFormat="1" applyFont="1" applyAlignment="1">
      <alignment horizontal="center" vertical="center"/>
    </xf>
    <xf numFmtId="0" fontId="52" fillId="0" borderId="0" xfId="22" applyNumberFormat="1" applyFont="1"/>
    <xf numFmtId="49" fontId="53" fillId="0" borderId="174" xfId="24" applyNumberFormat="1" applyFont="1" applyBorder="1" applyAlignment="1">
      <alignment horizontal="center" vertical="center" wrapText="1"/>
    </xf>
    <xf numFmtId="49" fontId="53" fillId="0" borderId="170" xfId="24" applyNumberFormat="1" applyFont="1" applyBorder="1" applyAlignment="1">
      <alignment horizontal="center" vertical="center" wrapText="1"/>
    </xf>
    <xf numFmtId="49" fontId="53" fillId="0" borderId="171" xfId="24" applyNumberFormat="1" applyFont="1" applyBorder="1" applyAlignment="1">
      <alignment horizontal="center" vertical="center" wrapText="1"/>
    </xf>
    <xf numFmtId="49" fontId="53" fillId="0" borderId="170" xfId="24" applyNumberFormat="1" applyFont="1" applyBorder="1" applyAlignment="1">
      <alignment horizontal="center" vertical="top" shrinkToFit="1"/>
    </xf>
    <xf numFmtId="49" fontId="53" fillId="0" borderId="170" xfId="24" applyNumberFormat="1" applyFont="1" applyBorder="1" applyAlignment="1">
      <alignment horizontal="center" vertical="center" shrinkToFit="1"/>
    </xf>
    <xf numFmtId="188" fontId="53" fillId="0" borderId="124" xfId="24" applyNumberFormat="1" applyFont="1" applyBorder="1" applyAlignment="1">
      <alignment horizontal="center" vertical="center" wrapText="1"/>
    </xf>
    <xf numFmtId="0" fontId="15" fillId="0" borderId="125" xfId="24" applyFont="1" applyBorder="1" applyAlignment="1">
      <alignment vertical="center" wrapText="1"/>
    </xf>
    <xf numFmtId="0" fontId="65" fillId="0" borderId="119" xfId="25" applyFont="1" applyBorder="1" applyAlignment="1" applyProtection="1">
      <alignment horizontal="center" vertical="center"/>
      <protection locked="0"/>
    </xf>
    <xf numFmtId="175" fontId="60" fillId="0" borderId="119" xfId="26" applyNumberFormat="1" applyFont="1" applyBorder="1" applyAlignment="1" applyProtection="1">
      <alignment vertical="center"/>
      <protection locked="0"/>
    </xf>
    <xf numFmtId="165" fontId="53" fillId="0" borderId="0" xfId="24" applyNumberFormat="1" applyFont="1"/>
    <xf numFmtId="165" fontId="53" fillId="0" borderId="0" xfId="23" applyFont="1"/>
    <xf numFmtId="0" fontId="21" fillId="0" borderId="0" xfId="1" applyFont="1" applyBorder="1" applyAlignment="1">
      <alignment horizontal="center" vertical="center" wrapText="1"/>
    </xf>
    <xf numFmtId="0" fontId="21" fillId="0" borderId="20" xfId="1" applyFont="1" applyBorder="1" applyAlignment="1">
      <alignment horizontal="center" vertical="center" wrapText="1"/>
    </xf>
    <xf numFmtId="170" fontId="21" fillId="0" borderId="21" xfId="2" applyNumberFormat="1" applyFont="1" applyBorder="1" applyAlignment="1">
      <alignment vertical="center" wrapText="1"/>
    </xf>
    <xf numFmtId="170" fontId="21" fillId="0" borderId="9" xfId="2" applyNumberFormat="1" applyFont="1" applyBorder="1" applyAlignment="1">
      <alignment vertical="center" wrapText="1"/>
    </xf>
    <xf numFmtId="170" fontId="21" fillId="0" borderId="14" xfId="2" applyNumberFormat="1" applyFont="1" applyBorder="1" applyAlignment="1">
      <alignment vertical="center" wrapText="1"/>
    </xf>
    <xf numFmtId="198" fontId="21" fillId="0" borderId="3" xfId="22" applyNumberFormat="1" applyFont="1" applyBorder="1" applyAlignment="1">
      <alignment horizontal="center" vertical="center" wrapText="1"/>
    </xf>
    <xf numFmtId="198" fontId="21" fillId="0" borderId="13" xfId="22" applyNumberFormat="1" applyFont="1" applyBorder="1" applyAlignment="1">
      <alignment horizontal="center" vertical="center" wrapText="1"/>
    </xf>
    <xf numFmtId="39" fontId="2" fillId="3" borderId="3" xfId="0" applyNumberFormat="1" applyFont="1" applyFill="1" applyBorder="1" applyAlignment="1">
      <alignment horizontal="center" vertical="center" wrapText="1"/>
    </xf>
    <xf numFmtId="39" fontId="2" fillId="0" borderId="28" xfId="0" applyNumberFormat="1" applyFont="1" applyBorder="1" applyAlignment="1">
      <alignment horizontal="center" vertical="center" wrapText="1"/>
    </xf>
    <xf numFmtId="39" fontId="2" fillId="0" borderId="29" xfId="0" applyNumberFormat="1" applyFont="1" applyBorder="1" applyAlignment="1">
      <alignment horizontal="center" vertical="center" wrapText="1"/>
    </xf>
    <xf numFmtId="39" fontId="2" fillId="0" borderId="27" xfId="0" applyNumberFormat="1" applyFont="1" applyBorder="1" applyAlignment="1">
      <alignment horizontal="center" vertical="center" wrapText="1"/>
    </xf>
    <xf numFmtId="0" fontId="2" fillId="0" borderId="38" xfId="0" applyFont="1" applyBorder="1" applyAlignment="1">
      <alignment horizontal="center" vertical="center"/>
    </xf>
    <xf numFmtId="0" fontId="2" fillId="0" borderId="36" xfId="0" applyFont="1" applyBorder="1" applyAlignment="1">
      <alignment horizontal="center" vertical="center"/>
    </xf>
    <xf numFmtId="39" fontId="2" fillId="0" borderId="28" xfId="0" applyNumberFormat="1" applyFont="1" applyBorder="1" applyAlignment="1">
      <alignment horizontal="center" vertical="center"/>
    </xf>
    <xf numFmtId="39" fontId="2" fillId="0" borderId="29" xfId="0" applyNumberFormat="1" applyFont="1" applyBorder="1" applyAlignment="1">
      <alignment horizontal="center" vertical="center"/>
    </xf>
    <xf numFmtId="39" fontId="2" fillId="0" borderId="27" xfId="0" applyNumberFormat="1" applyFont="1" applyBorder="1" applyAlignment="1">
      <alignment horizontal="center" vertical="center"/>
    </xf>
    <xf numFmtId="49" fontId="2" fillId="0" borderId="28" xfId="0" applyNumberFormat="1" applyFont="1" applyBorder="1" applyAlignment="1">
      <alignment horizontal="center" vertical="center"/>
    </xf>
    <xf numFmtId="49" fontId="2" fillId="0" borderId="29" xfId="0" applyNumberFormat="1" applyFont="1" applyBorder="1" applyAlignment="1">
      <alignment horizontal="center" vertical="center"/>
    </xf>
    <xf numFmtId="49" fontId="2" fillId="0" borderId="27" xfId="0" applyNumberFormat="1" applyFont="1" applyBorder="1" applyAlignment="1">
      <alignment horizontal="center" vertical="center"/>
    </xf>
    <xf numFmtId="49" fontId="21" fillId="0" borderId="28" xfId="0" applyNumberFormat="1" applyFont="1" applyBorder="1" applyAlignment="1">
      <alignment horizontal="center" vertical="center"/>
    </xf>
    <xf numFmtId="49" fontId="21" fillId="0" borderId="29" xfId="0" applyNumberFormat="1" applyFont="1" applyBorder="1" applyAlignment="1">
      <alignment horizontal="center" vertical="center"/>
    </xf>
    <xf numFmtId="49" fontId="21" fillId="0" borderId="27" xfId="0" applyNumberFormat="1" applyFont="1" applyBorder="1" applyAlignment="1">
      <alignment horizontal="center" vertical="center"/>
    </xf>
    <xf numFmtId="0" fontId="15" fillId="0" borderId="0" xfId="0" applyFont="1" applyAlignment="1">
      <alignment horizontal="center"/>
    </xf>
    <xf numFmtId="0" fontId="44" fillId="0" borderId="148" xfId="0" applyFont="1" applyBorder="1" applyAlignment="1">
      <alignment horizontal="center"/>
    </xf>
    <xf numFmtId="0" fontId="44" fillId="0" borderId="43" xfId="0" applyFont="1" applyBorder="1" applyAlignment="1">
      <alignment horizontal="center"/>
    </xf>
    <xf numFmtId="0" fontId="44" fillId="0" borderId="42" xfId="0" applyFont="1" applyBorder="1" applyAlignment="1">
      <alignment horizontal="center"/>
    </xf>
    <xf numFmtId="0" fontId="44" fillId="0" borderId="4" xfId="0" applyFont="1" applyBorder="1" applyAlignment="1">
      <alignment horizontal="center"/>
    </xf>
    <xf numFmtId="0" fontId="44" fillId="0" borderId="0" xfId="0" applyFont="1" applyAlignment="1">
      <alignment horizontal="center"/>
    </xf>
    <xf numFmtId="0" fontId="44" fillId="0" borderId="5" xfId="0" applyFont="1" applyBorder="1" applyAlignment="1">
      <alignment horizontal="center"/>
    </xf>
    <xf numFmtId="0" fontId="44" fillId="0" borderId="230" xfId="0" applyFont="1" applyBorder="1" applyAlignment="1">
      <alignment horizontal="center"/>
    </xf>
    <xf numFmtId="0" fontId="44" fillId="0" borderId="193" xfId="0" applyFont="1" applyBorder="1" applyAlignment="1">
      <alignment horizontal="center"/>
    </xf>
    <xf numFmtId="0" fontId="44" fillId="0" borderId="41" xfId="0" applyFont="1" applyBorder="1" applyAlignment="1">
      <alignment horizontal="center"/>
    </xf>
    <xf numFmtId="0" fontId="3" fillId="0" borderId="0" xfId="1" applyFont="1" applyAlignment="1">
      <alignment horizontal="left" vertical="center" wrapText="1"/>
    </xf>
    <xf numFmtId="0" fontId="11" fillId="0" borderId="22" xfId="1" applyFont="1" applyBorder="1" applyAlignment="1">
      <alignment horizontal="right" vertical="center" wrapText="1"/>
    </xf>
    <xf numFmtId="0" fontId="11" fillId="0" borderId="36" xfId="1" applyFont="1" applyBorder="1" applyAlignment="1">
      <alignment horizontal="right" vertical="center" wrapText="1"/>
    </xf>
    <xf numFmtId="0" fontId="11" fillId="0" borderId="23" xfId="1" applyFont="1" applyBorder="1" applyAlignment="1">
      <alignment horizontal="right" vertical="center" wrapText="1"/>
    </xf>
    <xf numFmtId="0" fontId="21" fillId="0" borderId="22" xfId="1" applyFont="1" applyBorder="1" applyAlignment="1">
      <alignment horizontal="center" vertical="center" wrapText="1"/>
    </xf>
    <xf numFmtId="0" fontId="21" fillId="0" borderId="36" xfId="1" applyFont="1" applyBorder="1" applyAlignment="1">
      <alignment horizontal="center" vertical="center" wrapText="1"/>
    </xf>
    <xf numFmtId="0" fontId="21" fillId="0" borderId="23" xfId="1" applyFont="1" applyBorder="1" applyAlignment="1">
      <alignment horizontal="center" vertical="center" wrapText="1"/>
    </xf>
    <xf numFmtId="170" fontId="25" fillId="0" borderId="22" xfId="0" applyNumberFormat="1" applyFont="1" applyBorder="1" applyAlignment="1">
      <alignment horizontal="center" vertical="center" wrapText="1"/>
    </xf>
    <xf numFmtId="170" fontId="25" fillId="0" borderId="36" xfId="0" applyNumberFormat="1" applyFont="1" applyBorder="1" applyAlignment="1">
      <alignment horizontal="center" vertical="center" wrapText="1"/>
    </xf>
    <xf numFmtId="170" fontId="25" fillId="0" borderId="37" xfId="0" applyNumberFormat="1" applyFont="1" applyBorder="1" applyAlignment="1">
      <alignment horizontal="center" vertical="center" wrapText="1"/>
    </xf>
    <xf numFmtId="170" fontId="20" fillId="0" borderId="22" xfId="0" applyNumberFormat="1" applyFont="1" applyBorder="1" applyAlignment="1">
      <alignment horizontal="center" vertical="center" wrapText="1"/>
    </xf>
    <xf numFmtId="170" fontId="20" fillId="0" borderId="37" xfId="0" applyNumberFormat="1" applyFont="1" applyBorder="1" applyAlignment="1">
      <alignment horizontal="center" vertical="center" wrapText="1"/>
    </xf>
    <xf numFmtId="170" fontId="23" fillId="0" borderId="22" xfId="0" applyNumberFormat="1" applyFont="1" applyBorder="1" applyAlignment="1">
      <alignment horizontal="center" wrapText="1"/>
    </xf>
    <xf numFmtId="170" fontId="23" fillId="0" borderId="36" xfId="0" applyNumberFormat="1" applyFont="1" applyBorder="1" applyAlignment="1">
      <alignment horizontal="center" wrapText="1"/>
    </xf>
    <xf numFmtId="170" fontId="23" fillId="0" borderId="37" xfId="0" applyNumberFormat="1" applyFont="1" applyBorder="1" applyAlignment="1">
      <alignment horizontal="center" wrapText="1"/>
    </xf>
    <xf numFmtId="0" fontId="21" fillId="0" borderId="7" xfId="0" applyFont="1" applyBorder="1" applyAlignment="1">
      <alignment horizontal="center" vertical="center" wrapText="1"/>
    </xf>
    <xf numFmtId="0" fontId="21" fillId="0" borderId="1" xfId="0" applyFont="1" applyBorder="1" applyAlignment="1">
      <alignment horizontal="center" vertical="center" wrapText="1"/>
    </xf>
    <xf numFmtId="14" fontId="21" fillId="0" borderId="7" xfId="0" applyNumberFormat="1" applyFont="1" applyBorder="1" applyAlignment="1">
      <alignment horizontal="center" vertical="center" wrapText="1"/>
    </xf>
    <xf numFmtId="0" fontId="21" fillId="0" borderId="8" xfId="0" applyFont="1" applyBorder="1" applyAlignment="1">
      <alignment horizontal="center" vertical="center" wrapText="1"/>
    </xf>
    <xf numFmtId="0" fontId="21" fillId="0" borderId="7" xfId="1" applyFont="1" applyBorder="1" applyAlignment="1">
      <alignment horizontal="center" vertical="center" wrapText="1"/>
    </xf>
    <xf numFmtId="0" fontId="21" fillId="0" borderId="1" xfId="1" applyFont="1" applyBorder="1" applyAlignment="1">
      <alignment horizontal="center" vertical="center" wrapText="1"/>
    </xf>
    <xf numFmtId="0" fontId="21" fillId="0" borderId="10" xfId="1" applyFont="1" applyBorder="1" applyAlignment="1">
      <alignment horizontal="center" vertical="center" wrapText="1"/>
    </xf>
    <xf numFmtId="0" fontId="21" fillId="0" borderId="0" xfId="1" applyFont="1" applyAlignment="1">
      <alignment horizontal="center" vertical="center" wrapText="1"/>
    </xf>
    <xf numFmtId="0" fontId="21" fillId="0" borderId="15" xfId="1" applyFont="1" applyBorder="1" applyAlignment="1">
      <alignment horizontal="center" vertical="center" wrapText="1"/>
    </xf>
    <xf numFmtId="0" fontId="21" fillId="0" borderId="38" xfId="1" applyFont="1" applyBorder="1" applyAlignment="1">
      <alignment horizontal="center" vertical="center" wrapText="1"/>
    </xf>
    <xf numFmtId="173" fontId="24" fillId="0" borderId="10" xfId="0" applyNumberFormat="1" applyFont="1" applyBorder="1" applyAlignment="1">
      <alignment horizontal="center" vertical="center" wrapText="1"/>
    </xf>
    <xf numFmtId="173" fontId="24" fillId="0" borderId="0" xfId="0" applyNumberFormat="1" applyFont="1" applyAlignment="1">
      <alignment horizontal="center" vertical="center" wrapText="1"/>
    </xf>
    <xf numFmtId="173" fontId="24" fillId="0" borderId="15" xfId="0" applyNumberFormat="1" applyFont="1" applyBorder="1" applyAlignment="1">
      <alignment horizontal="center" vertical="center" wrapText="1"/>
    </xf>
    <xf numFmtId="173" fontId="24" fillId="0" borderId="38" xfId="0" applyNumberFormat="1" applyFont="1" applyBorder="1" applyAlignment="1">
      <alignment horizontal="center" vertical="center" wrapText="1"/>
    </xf>
    <xf numFmtId="170" fontId="21" fillId="0" borderId="31" xfId="1" applyNumberFormat="1" applyFont="1" applyBorder="1" applyAlignment="1">
      <alignment horizontal="center" vertical="center" wrapText="1"/>
    </xf>
    <xf numFmtId="170" fontId="21" fillId="0" borderId="26" xfId="1" applyNumberFormat="1" applyFont="1" applyBorder="1" applyAlignment="1">
      <alignment horizontal="center" vertical="center" wrapText="1"/>
    </xf>
    <xf numFmtId="0" fontId="3" fillId="0" borderId="5" xfId="1" applyFont="1" applyBorder="1" applyAlignment="1">
      <alignment horizontal="left" vertical="center" wrapText="1"/>
    </xf>
    <xf numFmtId="0" fontId="3" fillId="0" borderId="6" xfId="1" applyFont="1" applyBorder="1" applyAlignment="1">
      <alignment horizontal="left" vertical="center" wrapText="1"/>
    </xf>
    <xf numFmtId="0" fontId="3" fillId="0" borderId="4" xfId="1" applyFont="1" applyBorder="1" applyAlignment="1">
      <alignment horizontal="left" vertical="center" wrapText="1"/>
    </xf>
    <xf numFmtId="0" fontId="11" fillId="0" borderId="17" xfId="1" applyFont="1" applyBorder="1" applyAlignment="1">
      <alignment horizontal="right" vertical="center" wrapText="1"/>
    </xf>
    <xf numFmtId="0" fontId="11" fillId="0" borderId="18" xfId="1" applyFont="1" applyBorder="1" applyAlignment="1">
      <alignment horizontal="right" vertical="center" wrapText="1"/>
    </xf>
    <xf numFmtId="0" fontId="3" fillId="0" borderId="0" xfId="1" applyFont="1" applyAlignment="1">
      <alignment horizontal="center" vertical="center" wrapText="1"/>
    </xf>
    <xf numFmtId="0" fontId="11" fillId="0" borderId="32" xfId="1" applyFont="1" applyBorder="1" applyAlignment="1">
      <alignment horizontal="center" vertical="center" wrapText="1"/>
    </xf>
    <xf numFmtId="0" fontId="11" fillId="0" borderId="25" xfId="1" applyFont="1" applyBorder="1" applyAlignment="1">
      <alignment horizontal="center" vertical="center" wrapText="1"/>
    </xf>
    <xf numFmtId="0" fontId="11" fillId="0" borderId="34" xfId="1" applyFont="1" applyBorder="1" applyAlignment="1">
      <alignment horizontal="right" vertical="center" wrapText="1"/>
    </xf>
    <xf numFmtId="0" fontId="11" fillId="0" borderId="44" xfId="1" applyFont="1" applyBorder="1" applyAlignment="1">
      <alignment horizontal="right" vertical="center" wrapText="1"/>
    </xf>
    <xf numFmtId="0" fontId="11" fillId="0" borderId="16" xfId="1" applyFont="1" applyBorder="1" applyAlignment="1">
      <alignment horizontal="right" vertical="center" wrapText="1"/>
    </xf>
    <xf numFmtId="0" fontId="11" fillId="0" borderId="22" xfId="1" applyFont="1" applyBorder="1" applyAlignment="1">
      <alignment horizontal="center" vertical="center" wrapText="1"/>
    </xf>
    <xf numFmtId="0" fontId="11" fillId="0" borderId="23" xfId="1" applyFont="1" applyBorder="1" applyAlignment="1">
      <alignment horizontal="center" vertical="center" wrapText="1"/>
    </xf>
    <xf numFmtId="14" fontId="21" fillId="0" borderId="22" xfId="0" applyNumberFormat="1" applyFont="1" applyBorder="1" applyAlignment="1">
      <alignment horizontal="center" vertical="center" wrapText="1"/>
    </xf>
    <xf numFmtId="14" fontId="21" fillId="0" borderId="36" xfId="0" applyNumberFormat="1" applyFont="1" applyBorder="1" applyAlignment="1">
      <alignment horizontal="center" vertical="center" wrapText="1"/>
    </xf>
    <xf numFmtId="14" fontId="21" fillId="0" borderId="37" xfId="0" applyNumberFormat="1" applyFont="1" applyBorder="1" applyAlignment="1">
      <alignment horizontal="center" vertical="center" wrapText="1"/>
    </xf>
    <xf numFmtId="0" fontId="3" fillId="0" borderId="35" xfId="1" applyFont="1" applyBorder="1" applyAlignment="1">
      <alignment horizontal="center" vertical="center" wrapText="1"/>
    </xf>
    <xf numFmtId="0" fontId="3" fillId="0" borderId="2"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6" xfId="1" applyFont="1" applyBorder="1" applyAlignment="1">
      <alignment horizontal="center" vertical="center" wrapText="1"/>
    </xf>
    <xf numFmtId="0" fontId="11" fillId="0" borderId="15" xfId="1" applyFont="1" applyBorder="1" applyAlignment="1">
      <alignment horizontal="right" vertical="center" wrapText="1"/>
    </xf>
    <xf numFmtId="0" fontId="11" fillId="0" borderId="38" xfId="1" applyFont="1" applyBorder="1" applyAlignment="1">
      <alignment horizontal="right" vertical="center" wrapText="1"/>
    </xf>
    <xf numFmtId="0" fontId="11" fillId="0" borderId="11" xfId="1" applyFont="1" applyBorder="1" applyAlignment="1">
      <alignment horizontal="center" vertical="center" wrapText="1"/>
    </xf>
    <xf numFmtId="0" fontId="11" fillId="0" borderId="3" xfId="1" applyFont="1" applyBorder="1" applyAlignment="1">
      <alignment horizontal="center" vertical="center" wrapText="1"/>
    </xf>
    <xf numFmtId="0" fontId="38" fillId="0" borderId="32" xfId="17" applyFont="1" applyBorder="1" applyAlignment="1">
      <alignment horizontal="center" vertical="center"/>
    </xf>
    <xf numFmtId="0" fontId="38" fillId="0" borderId="55" xfId="17" applyFont="1" applyBorder="1" applyAlignment="1">
      <alignment horizontal="center" vertical="center"/>
    </xf>
    <xf numFmtId="0" fontId="37" fillId="5" borderId="0" xfId="0" applyFont="1" applyFill="1" applyAlignment="1">
      <alignment horizontal="center" vertical="center"/>
    </xf>
    <xf numFmtId="0" fontId="75" fillId="18" borderId="7" xfId="0" applyFont="1" applyFill="1" applyBorder="1" applyAlignment="1">
      <alignment horizontal="center" vertical="center"/>
    </xf>
    <xf numFmtId="0" fontId="75" fillId="18" borderId="1" xfId="0" applyFont="1" applyFill="1" applyBorder="1" applyAlignment="1">
      <alignment horizontal="center" vertical="center"/>
    </xf>
    <xf numFmtId="0" fontId="75" fillId="18" borderId="8" xfId="0" applyFont="1" applyFill="1" applyBorder="1" applyAlignment="1">
      <alignment horizontal="center" vertical="center"/>
    </xf>
    <xf numFmtId="0" fontId="75" fillId="18" borderId="15" xfId="0" applyFont="1" applyFill="1" applyBorder="1" applyAlignment="1">
      <alignment horizontal="center" vertical="center"/>
    </xf>
    <xf numFmtId="0" fontId="75" fillId="18" borderId="38" xfId="0" applyFont="1" applyFill="1" applyBorder="1" applyAlignment="1">
      <alignment horizontal="center" vertical="center"/>
    </xf>
    <xf numFmtId="0" fontId="75" fillId="18" borderId="52" xfId="0" applyFont="1" applyFill="1" applyBorder="1" applyAlignment="1">
      <alignment horizontal="center" vertical="center"/>
    </xf>
    <xf numFmtId="0" fontId="21" fillId="19" borderId="167" xfId="29" applyFont="1" applyFill="1" applyBorder="1" applyAlignment="1">
      <alignment horizontal="center" vertical="center"/>
    </xf>
    <xf numFmtId="0" fontId="21" fillId="19" borderId="166" xfId="29" applyFont="1" applyFill="1" applyBorder="1" applyAlignment="1">
      <alignment horizontal="center" vertical="center"/>
    </xf>
    <xf numFmtId="0" fontId="7" fillId="0" borderId="201" xfId="35" applyFont="1" applyBorder="1" applyAlignment="1">
      <alignment horizontal="center" vertical="center"/>
    </xf>
    <xf numFmtId="0" fontId="7" fillId="0" borderId="3" xfId="35" applyFont="1" applyBorder="1" applyAlignment="1">
      <alignment horizontal="center" vertical="center"/>
    </xf>
    <xf numFmtId="0" fontId="7" fillId="0" borderId="205" xfId="35" applyFont="1" applyBorder="1" applyAlignment="1">
      <alignment horizontal="center" vertical="center"/>
    </xf>
    <xf numFmtId="0" fontId="7" fillId="0" borderId="207" xfId="35" applyFont="1" applyBorder="1" applyAlignment="1">
      <alignment horizontal="center" vertical="center"/>
    </xf>
    <xf numFmtId="0" fontId="7" fillId="0" borderId="25" xfId="35" applyFont="1" applyBorder="1" applyAlignment="1">
      <alignment horizontal="center" vertical="center" wrapText="1"/>
    </xf>
    <xf numFmtId="0" fontId="7" fillId="0" borderId="6" xfId="35" applyFont="1" applyBorder="1" applyAlignment="1">
      <alignment horizontal="center" vertical="center" wrapText="1"/>
    </xf>
    <xf numFmtId="0" fontId="33" fillId="12" borderId="203" xfId="37" applyFont="1" applyFill="1" applyBorder="1" applyAlignment="1">
      <alignment horizontal="right" vertical="center"/>
    </xf>
    <xf numFmtId="0" fontId="33" fillId="12" borderId="36" xfId="37" applyFont="1" applyFill="1" applyBorder="1" applyAlignment="1">
      <alignment horizontal="right" vertical="center"/>
    </xf>
    <xf numFmtId="0" fontId="33" fillId="12" borderId="23" xfId="37" applyFont="1" applyFill="1" applyBorder="1" applyAlignment="1">
      <alignment horizontal="right" vertical="center"/>
    </xf>
    <xf numFmtId="0" fontId="2" fillId="0" borderId="200" xfId="35" applyFont="1" applyBorder="1" applyAlignment="1">
      <alignment horizontal="center" vertical="center" wrapText="1"/>
    </xf>
    <xf numFmtId="0" fontId="2" fillId="0" borderId="18" xfId="35" applyFont="1" applyBorder="1" applyAlignment="1">
      <alignment horizontal="center" vertical="center"/>
    </xf>
    <xf numFmtId="0" fontId="2" fillId="0" borderId="199" xfId="35" applyFont="1" applyBorder="1" applyAlignment="1">
      <alignment horizontal="center" vertical="center"/>
    </xf>
    <xf numFmtId="0" fontId="36" fillId="0" borderId="32" xfId="35" applyFont="1" applyBorder="1" applyAlignment="1">
      <alignment horizontal="center"/>
    </xf>
    <xf numFmtId="0" fontId="36" fillId="0" borderId="25" xfId="35" applyFont="1" applyBorder="1" applyAlignment="1">
      <alignment horizontal="center"/>
    </xf>
    <xf numFmtId="0" fontId="36" fillId="0" borderId="204" xfId="35" applyFont="1" applyBorder="1" applyAlignment="1">
      <alignment horizontal="center"/>
    </xf>
    <xf numFmtId="0" fontId="7" fillId="0" borderId="208" xfId="35" applyFont="1" applyBorder="1" applyAlignment="1">
      <alignment horizontal="center" vertical="center"/>
    </xf>
    <xf numFmtId="0" fontId="7" fillId="0" borderId="2" xfId="35" applyFont="1" applyBorder="1" applyAlignment="1">
      <alignment horizontal="center" vertical="center" wrapText="1"/>
    </xf>
    <xf numFmtId="0" fontId="7" fillId="0" borderId="209" xfId="35" applyFont="1" applyBorder="1" applyAlignment="1">
      <alignment horizontal="center" vertical="center"/>
    </xf>
    <xf numFmtId="0" fontId="7" fillId="0" borderId="40" xfId="35" applyFont="1" applyBorder="1" applyAlignment="1">
      <alignment horizontal="center" vertical="center" wrapText="1"/>
    </xf>
    <xf numFmtId="0" fontId="7" fillId="0" borderId="3" xfId="35" applyFont="1" applyBorder="1" applyAlignment="1">
      <alignment horizontal="center" vertical="center" wrapText="1"/>
    </xf>
    <xf numFmtId="0" fontId="0" fillId="0" borderId="0" xfId="0" applyAlignment="1">
      <alignment horizontal="left"/>
    </xf>
    <xf numFmtId="0" fontId="87" fillId="12" borderId="214" xfId="37" applyFont="1" applyFill="1" applyBorder="1" applyAlignment="1">
      <alignment horizontal="right" vertical="center"/>
    </xf>
    <xf numFmtId="0" fontId="87" fillId="12" borderId="215" xfId="37" applyFont="1" applyFill="1" applyBorder="1" applyAlignment="1">
      <alignment horizontal="right" vertical="center"/>
    </xf>
    <xf numFmtId="0" fontId="87" fillId="12" borderId="216" xfId="37" applyFont="1" applyFill="1" applyBorder="1" applyAlignment="1">
      <alignment horizontal="right" vertical="center"/>
    </xf>
    <xf numFmtId="0" fontId="7" fillId="0" borderId="40" xfId="35" applyFont="1" applyBorder="1" applyAlignment="1">
      <alignment horizontal="center" vertical="center"/>
    </xf>
    <xf numFmtId="0" fontId="7" fillId="0" borderId="6" xfId="35" applyFont="1" applyBorder="1" applyAlignment="1">
      <alignment horizontal="center" vertical="center"/>
    </xf>
    <xf numFmtId="165" fontId="7" fillId="0" borderId="40" xfId="23" applyFont="1" applyBorder="1" applyAlignment="1">
      <alignment horizontal="center" vertical="center"/>
    </xf>
    <xf numFmtId="165" fontId="7" fillId="0" borderId="6" xfId="23" applyFont="1" applyBorder="1" applyAlignment="1">
      <alignment horizontal="center" vertical="center"/>
    </xf>
    <xf numFmtId="165" fontId="7" fillId="0" borderId="210" xfId="23" applyFont="1" applyBorder="1" applyAlignment="1">
      <alignment horizontal="center" vertical="center"/>
    </xf>
    <xf numFmtId="165" fontId="7" fillId="0" borderId="211" xfId="23" applyFont="1" applyBorder="1" applyAlignment="1">
      <alignment horizontal="center" vertical="center"/>
    </xf>
    <xf numFmtId="0" fontId="2" fillId="0" borderId="212" xfId="35" applyFont="1" applyBorder="1" applyAlignment="1">
      <alignment horizontal="center" vertical="center" wrapText="1"/>
    </xf>
    <xf numFmtId="0" fontId="2" fillId="0" borderId="38" xfId="35" applyFont="1" applyBorder="1" applyAlignment="1">
      <alignment horizontal="center" vertical="center" wrapText="1"/>
    </xf>
    <xf numFmtId="0" fontId="2" fillId="0" borderId="213" xfId="35" applyFont="1" applyBorder="1" applyAlignment="1">
      <alignment horizontal="center" vertical="center" wrapText="1"/>
    </xf>
    <xf numFmtId="0" fontId="20" fillId="0" borderId="130" xfId="0" applyFont="1" applyBorder="1" applyAlignment="1">
      <alignment horizontal="left"/>
    </xf>
    <xf numFmtId="0" fontId="20" fillId="0" borderId="0" xfId="0" applyFont="1" applyAlignment="1">
      <alignment horizontal="left"/>
    </xf>
    <xf numFmtId="0" fontId="62" fillId="13" borderId="141" xfId="0" applyFont="1" applyFill="1" applyBorder="1" applyAlignment="1">
      <alignment horizontal="center" vertical="center" wrapText="1"/>
    </xf>
    <xf numFmtId="0" fontId="62" fillId="13" borderId="130" xfId="0" applyFont="1" applyFill="1" applyBorder="1" applyAlignment="1">
      <alignment horizontal="center" vertical="center" wrapText="1"/>
    </xf>
    <xf numFmtId="0" fontId="62" fillId="13" borderId="142" xfId="0" applyFont="1" applyFill="1" applyBorder="1" applyAlignment="1">
      <alignment horizontal="center" vertical="center" wrapText="1"/>
    </xf>
    <xf numFmtId="0" fontId="85" fillId="13" borderId="143" xfId="0" applyFont="1" applyFill="1" applyBorder="1" applyAlignment="1">
      <alignment horizontal="center" vertical="center" wrapText="1"/>
    </xf>
    <xf numFmtId="0" fontId="85" fillId="13" borderId="0" xfId="0" applyFont="1" applyFill="1" applyAlignment="1">
      <alignment horizontal="center" vertical="center" wrapText="1"/>
    </xf>
    <xf numFmtId="0" fontId="85" fillId="13" borderId="144" xfId="0" applyFont="1" applyFill="1" applyBorder="1" applyAlignment="1">
      <alignment horizontal="center" vertical="center" wrapText="1"/>
    </xf>
    <xf numFmtId="0" fontId="89" fillId="0" borderId="196" xfId="35" applyFont="1" applyBorder="1" applyAlignment="1">
      <alignment horizontal="center"/>
    </xf>
    <xf numFmtId="0" fontId="89" fillId="0" borderId="16" xfId="35" applyFont="1" applyBorder="1" applyAlignment="1">
      <alignment horizontal="center"/>
    </xf>
    <xf numFmtId="0" fontId="89" fillId="0" borderId="197" xfId="35" applyFont="1" applyBorder="1" applyAlignment="1">
      <alignment horizontal="center"/>
    </xf>
    <xf numFmtId="0" fontId="36" fillId="0" borderId="17" xfId="35" applyFont="1" applyBorder="1" applyAlignment="1">
      <alignment horizontal="center"/>
    </xf>
    <xf numFmtId="0" fontId="36" fillId="0" borderId="18" xfId="35" applyFont="1" applyBorder="1" applyAlignment="1">
      <alignment horizontal="center"/>
    </xf>
    <xf numFmtId="0" fontId="36" fillId="0" borderId="199" xfId="35" applyFont="1" applyBorder="1" applyAlignment="1">
      <alignment horizontal="center"/>
    </xf>
    <xf numFmtId="0" fontId="36" fillId="15" borderId="218" xfId="0" applyFont="1" applyFill="1" applyBorder="1" applyAlignment="1">
      <alignment horizontal="center" vertical="center"/>
    </xf>
    <xf numFmtId="0" fontId="36" fillId="15" borderId="224" xfId="0" applyFont="1" applyFill="1" applyBorder="1" applyAlignment="1">
      <alignment horizontal="center" vertical="center"/>
    </xf>
    <xf numFmtId="195" fontId="7" fillId="0" borderId="219" xfId="20" applyNumberFormat="1" applyFont="1" applyBorder="1" applyAlignment="1">
      <alignment horizontal="center"/>
    </xf>
    <xf numFmtId="195" fontId="7" fillId="0" borderId="225" xfId="20" applyNumberFormat="1" applyFont="1" applyBorder="1" applyAlignment="1">
      <alignment horizontal="center"/>
    </xf>
    <xf numFmtId="0" fontId="62" fillId="14" borderId="141" xfId="0" applyFont="1" applyFill="1" applyBorder="1" applyAlignment="1">
      <alignment horizontal="center" vertical="center" wrapText="1"/>
    </xf>
    <xf numFmtId="0" fontId="62" fillId="14" borderId="130" xfId="0" applyFont="1" applyFill="1" applyBorder="1" applyAlignment="1">
      <alignment horizontal="center" vertical="center" wrapText="1"/>
    </xf>
    <xf numFmtId="0" fontId="62" fillId="14" borderId="142" xfId="0" applyFont="1" applyFill="1" applyBorder="1" applyAlignment="1">
      <alignment horizontal="center" vertical="center" wrapText="1"/>
    </xf>
    <xf numFmtId="0" fontId="62" fillId="14" borderId="143" xfId="0" applyFont="1" applyFill="1" applyBorder="1" applyAlignment="1">
      <alignment horizontal="center" vertical="center" wrapText="1"/>
    </xf>
    <xf numFmtId="0" fontId="62" fillId="14" borderId="0" xfId="0" applyFont="1" applyFill="1" applyAlignment="1">
      <alignment horizontal="center" vertical="center" wrapText="1"/>
    </xf>
    <xf numFmtId="0" fontId="62" fillId="14" borderId="144" xfId="0" applyFont="1" applyFill="1" applyBorder="1" applyAlignment="1">
      <alignment horizontal="center" vertical="center" wrapText="1"/>
    </xf>
    <xf numFmtId="0" fontId="63" fillId="14" borderId="145" xfId="0" applyFont="1" applyFill="1" applyBorder="1" applyAlignment="1">
      <alignment horizontal="center" vertical="center" wrapText="1"/>
    </xf>
    <xf numFmtId="0" fontId="63" fillId="14" borderId="146" xfId="0" applyFont="1" applyFill="1" applyBorder="1" applyAlignment="1">
      <alignment horizontal="center" vertical="center" wrapText="1"/>
    </xf>
    <xf numFmtId="0" fontId="63" fillId="14" borderId="147" xfId="0" applyFont="1" applyFill="1" applyBorder="1" applyAlignment="1">
      <alignment horizontal="center" vertical="center" wrapText="1"/>
    </xf>
    <xf numFmtId="0" fontId="36" fillId="0" borderId="2" xfId="0" applyFont="1" applyBorder="1" applyAlignment="1">
      <alignment horizontal="center"/>
    </xf>
    <xf numFmtId="0" fontId="7" fillId="0" borderId="148" xfId="0" applyFont="1" applyBorder="1" applyAlignment="1">
      <alignment horizontal="center"/>
    </xf>
    <xf numFmtId="0" fontId="7" fillId="0" borderId="43" xfId="0" applyFont="1" applyBorder="1" applyAlignment="1">
      <alignment horizontal="center"/>
    </xf>
    <xf numFmtId="0" fontId="7" fillId="0" borderId="42" xfId="0" applyFont="1" applyBorder="1" applyAlignment="1">
      <alignment horizontal="center"/>
    </xf>
    <xf numFmtId="0" fontId="36" fillId="0" borderId="115" xfId="0" applyFont="1" applyBorder="1" applyAlignment="1">
      <alignment horizontal="right" vertical="center" wrapText="1"/>
    </xf>
    <xf numFmtId="0" fontId="36" fillId="0" borderId="116" xfId="0" applyFont="1" applyBorder="1" applyAlignment="1">
      <alignment horizontal="right" vertical="center" wrapText="1"/>
    </xf>
    <xf numFmtId="195" fontId="7" fillId="0" borderId="220" xfId="23" applyNumberFormat="1" applyFont="1" applyBorder="1" applyAlignment="1">
      <alignment horizontal="center"/>
    </xf>
    <xf numFmtId="195" fontId="7" fillId="0" borderId="226" xfId="23" applyNumberFormat="1" applyFont="1" applyBorder="1" applyAlignment="1">
      <alignment horizontal="center"/>
    </xf>
    <xf numFmtId="0" fontId="36" fillId="0" borderId="227" xfId="0" applyFont="1" applyBorder="1" applyAlignment="1">
      <alignment horizontal="center"/>
    </xf>
    <xf numFmtId="0" fontId="36" fillId="0" borderId="228" xfId="0" applyFont="1" applyBorder="1" applyAlignment="1">
      <alignment horizontal="center"/>
    </xf>
    <xf numFmtId="0" fontId="36" fillId="0" borderId="225" xfId="0" applyFont="1" applyBorder="1" applyAlignment="1">
      <alignment horizontal="center"/>
    </xf>
    <xf numFmtId="195" fontId="7" fillId="0" borderId="219" xfId="0" applyNumberFormat="1" applyFont="1" applyBorder="1" applyAlignment="1">
      <alignment horizontal="center"/>
    </xf>
    <xf numFmtId="195" fontId="7" fillId="0" borderId="225" xfId="0" applyNumberFormat="1" applyFont="1" applyBorder="1" applyAlignment="1">
      <alignment horizontal="center"/>
    </xf>
    <xf numFmtId="0" fontId="7" fillId="0" borderId="119" xfId="0" applyFont="1" applyBorder="1" applyAlignment="1">
      <alignment horizontal="center"/>
    </xf>
    <xf numFmtId="0" fontId="36" fillId="0" borderId="121" xfId="0" applyFont="1" applyBorder="1" applyAlignment="1">
      <alignment horizontal="right"/>
    </xf>
    <xf numFmtId="0" fontId="36" fillId="0" borderId="122" xfId="0" applyFont="1" applyBorder="1" applyAlignment="1">
      <alignment horizontal="right"/>
    </xf>
    <xf numFmtId="0" fontId="36" fillId="0" borderId="118" xfId="0" applyFont="1" applyBorder="1" applyAlignment="1">
      <alignment horizontal="right"/>
    </xf>
    <xf numFmtId="0" fontId="36" fillId="0" borderId="119" xfId="0" applyFont="1" applyBorder="1" applyAlignment="1">
      <alignment horizontal="right"/>
    </xf>
    <xf numFmtId="0" fontId="36" fillId="0" borderId="118" xfId="0" applyFont="1" applyBorder="1" applyAlignment="1">
      <alignment horizontal="right" wrapText="1"/>
    </xf>
    <xf numFmtId="0" fontId="36" fillId="0" borderId="119" xfId="0" applyFont="1" applyBorder="1" applyAlignment="1">
      <alignment horizontal="right" wrapText="1"/>
    </xf>
    <xf numFmtId="0" fontId="86" fillId="15" borderId="149" xfId="0" applyFont="1" applyFill="1" applyBorder="1" applyAlignment="1">
      <alignment horizontal="right" vertical="center"/>
    </xf>
    <xf numFmtId="0" fontId="86" fillId="15" borderId="150" xfId="0" applyFont="1" applyFill="1" applyBorder="1" applyAlignment="1">
      <alignment horizontal="right" vertical="center"/>
    </xf>
    <xf numFmtId="0" fontId="36" fillId="16" borderId="127" xfId="0" applyFont="1" applyFill="1" applyBorder="1" applyAlignment="1">
      <alignment horizontal="center" vertical="center"/>
    </xf>
    <xf numFmtId="0" fontId="36" fillId="16" borderId="128" xfId="0" applyFont="1" applyFill="1" applyBorder="1" applyAlignment="1">
      <alignment horizontal="center" vertical="center"/>
    </xf>
    <xf numFmtId="0" fontId="36" fillId="16" borderId="222" xfId="0" applyFont="1" applyFill="1" applyBorder="1" applyAlignment="1">
      <alignment horizontal="center" vertical="center"/>
    </xf>
    <xf numFmtId="0" fontId="36" fillId="16" borderId="129" xfId="0" applyFont="1" applyFill="1" applyBorder="1" applyAlignment="1">
      <alignment horizontal="center" vertical="center"/>
    </xf>
    <xf numFmtId="0" fontId="7" fillId="0" borderId="125" xfId="0" applyFont="1" applyBorder="1" applyAlignment="1">
      <alignment horizontal="center"/>
    </xf>
    <xf numFmtId="0" fontId="78" fillId="17" borderId="49" xfId="31" applyFont="1" applyFill="1" applyBorder="1" applyAlignment="1">
      <alignment horizontal="center" vertical="center"/>
    </xf>
    <xf numFmtId="0" fontId="78" fillId="17" borderId="177" xfId="31" applyFont="1" applyFill="1" applyBorder="1" applyAlignment="1">
      <alignment horizontal="center" vertical="center"/>
    </xf>
    <xf numFmtId="0" fontId="78" fillId="17" borderId="178" xfId="31" applyFont="1" applyFill="1" applyBorder="1" applyAlignment="1">
      <alignment horizontal="center" vertical="center"/>
    </xf>
    <xf numFmtId="41" fontId="36" fillId="17" borderId="185" xfId="32" applyFont="1" applyFill="1" applyBorder="1" applyAlignment="1">
      <alignment horizontal="left" vertical="center"/>
    </xf>
    <xf numFmtId="41" fontId="36" fillId="17" borderId="27" xfId="32" applyFont="1" applyFill="1" applyBorder="1" applyAlignment="1">
      <alignment horizontal="left" vertical="center"/>
    </xf>
    <xf numFmtId="0" fontId="36" fillId="17" borderId="185" xfId="31" applyFont="1" applyFill="1" applyBorder="1" applyAlignment="1">
      <alignment horizontal="left" vertical="center"/>
    </xf>
    <xf numFmtId="0" fontId="36" fillId="17" borderId="27" xfId="31" applyFont="1" applyFill="1" applyBorder="1" applyAlignment="1">
      <alignment horizontal="left" vertical="center"/>
    </xf>
    <xf numFmtId="0" fontId="7" fillId="0" borderId="1" xfId="31" applyBorder="1" applyAlignment="1">
      <alignment horizontal="left" wrapText="1"/>
    </xf>
    <xf numFmtId="0" fontId="78" fillId="17" borderId="22" xfId="31" applyFont="1" applyFill="1" applyBorder="1" applyAlignment="1">
      <alignment horizontal="center" vertical="center"/>
    </xf>
    <xf numFmtId="0" fontId="78" fillId="17" borderId="36" xfId="31" applyFont="1" applyFill="1" applyBorder="1" applyAlignment="1">
      <alignment horizontal="center" vertical="center"/>
    </xf>
    <xf numFmtId="0" fontId="78" fillId="17" borderId="37" xfId="31" applyFont="1" applyFill="1" applyBorder="1" applyAlignment="1">
      <alignment horizontal="center" vertical="center"/>
    </xf>
    <xf numFmtId="41" fontId="36" fillId="17" borderId="11" xfId="32" applyFont="1" applyFill="1" applyBorder="1" applyAlignment="1">
      <alignment horizontal="left" vertical="center"/>
    </xf>
    <xf numFmtId="41" fontId="36" fillId="17" borderId="3" xfId="32" applyFont="1" applyFill="1" applyBorder="1" applyAlignment="1">
      <alignment horizontal="left" vertical="center"/>
    </xf>
    <xf numFmtId="0" fontId="36" fillId="17" borderId="111" xfId="31" applyFont="1" applyFill="1" applyBorder="1" applyAlignment="1">
      <alignment horizontal="left" vertical="center"/>
    </xf>
    <xf numFmtId="0" fontId="36" fillId="17" borderId="40" xfId="31" applyFont="1" applyFill="1" applyBorder="1" applyAlignment="1">
      <alignment horizontal="left" vertical="center"/>
    </xf>
    <xf numFmtId="0" fontId="36" fillId="17" borderId="194" xfId="31" applyFont="1" applyFill="1" applyBorder="1" applyAlignment="1">
      <alignment horizontal="left" vertical="center"/>
    </xf>
    <xf numFmtId="0" fontId="36" fillId="17" borderId="41" xfId="31" applyFont="1" applyFill="1" applyBorder="1" applyAlignment="1">
      <alignment horizontal="left" vertical="center"/>
    </xf>
    <xf numFmtId="0" fontId="69" fillId="17" borderId="152" xfId="25" applyFont="1" applyFill="1" applyBorder="1" applyAlignment="1">
      <alignment horizontal="center" vertical="center"/>
    </xf>
    <xf numFmtId="0" fontId="69" fillId="17" borderId="153" xfId="25" applyFont="1" applyFill="1" applyBorder="1" applyAlignment="1">
      <alignment horizontal="center" vertical="center"/>
    </xf>
    <xf numFmtId="0" fontId="41" fillId="17" borderId="22" xfId="25" applyFont="1" applyFill="1" applyBorder="1" applyAlignment="1" applyProtection="1">
      <alignment horizontal="center"/>
      <protection locked="0"/>
    </xf>
    <xf numFmtId="0" fontId="41" fillId="17" borderId="36" xfId="25" applyFont="1" applyFill="1" applyBorder="1" applyAlignment="1" applyProtection="1">
      <alignment horizontal="center"/>
      <protection locked="0"/>
    </xf>
    <xf numFmtId="0" fontId="41" fillId="17" borderId="37" xfId="25" applyFont="1" applyFill="1" applyBorder="1" applyAlignment="1" applyProtection="1">
      <alignment horizontal="center"/>
      <protection locked="0"/>
    </xf>
    <xf numFmtId="0" fontId="23" fillId="0" borderId="156" xfId="25" applyFont="1" applyBorder="1" applyProtection="1">
      <protection locked="0"/>
    </xf>
    <xf numFmtId="0" fontId="23" fillId="0" borderId="119" xfId="25" applyFont="1" applyBorder="1" applyProtection="1">
      <protection locked="0"/>
    </xf>
    <xf numFmtId="0" fontId="60" fillId="0" borderId="155" xfId="25" applyFont="1" applyBorder="1" applyAlignment="1" applyProtection="1">
      <alignment horizontal="left" vertical="center"/>
      <protection locked="0"/>
    </xf>
    <xf numFmtId="0" fontId="60" fillId="0" borderId="140" xfId="25" applyFont="1" applyBorder="1" applyAlignment="1" applyProtection="1">
      <alignment horizontal="left" vertical="center"/>
      <protection locked="0"/>
    </xf>
    <xf numFmtId="0" fontId="69" fillId="0" borderId="158" xfId="25" applyFont="1" applyBorder="1" applyAlignment="1">
      <alignment horizontal="right"/>
    </xf>
    <xf numFmtId="0" fontId="69" fillId="0" borderId="159" xfId="25" applyFont="1" applyBorder="1" applyAlignment="1">
      <alignment horizontal="right"/>
    </xf>
    <xf numFmtId="0" fontId="69" fillId="0" borderId="164" xfId="25" applyFont="1" applyBorder="1" applyAlignment="1">
      <alignment horizontal="center"/>
    </xf>
    <xf numFmtId="0" fontId="69" fillId="0" borderId="50" xfId="25" applyFont="1" applyBorder="1" applyAlignment="1">
      <alignment horizontal="center"/>
    </xf>
    <xf numFmtId="0" fontId="66" fillId="0" borderId="0" xfId="25" applyFont="1" applyAlignment="1" applyProtection="1">
      <alignment horizontal="justify" vertical="justify" wrapText="1"/>
      <protection locked="0"/>
    </xf>
    <xf numFmtId="0" fontId="68" fillId="17" borderId="28" xfId="25" applyFont="1" applyFill="1" applyBorder="1" applyAlignment="1">
      <alignment horizontal="center"/>
    </xf>
    <xf numFmtId="0" fontId="68" fillId="17" borderId="29" xfId="25" applyFont="1" applyFill="1" applyBorder="1" applyAlignment="1">
      <alignment horizontal="center"/>
    </xf>
    <xf numFmtId="0" fontId="66" fillId="0" borderId="3" xfId="25" applyFont="1" applyBorder="1"/>
    <xf numFmtId="0" fontId="69" fillId="0" borderId="28" xfId="25" applyFont="1" applyBorder="1" applyAlignment="1">
      <alignment horizontal="center"/>
    </xf>
    <xf numFmtId="0" fontId="69" fillId="0" borderId="29" xfId="25" applyFont="1" applyBorder="1" applyAlignment="1">
      <alignment horizontal="center"/>
    </xf>
    <xf numFmtId="0" fontId="69" fillId="17" borderId="28" xfId="25" applyFont="1" applyFill="1" applyBorder="1" applyAlignment="1" applyProtection="1">
      <alignment horizontal="center"/>
      <protection locked="0"/>
    </xf>
    <xf numFmtId="0" fontId="69" fillId="17" borderId="29" xfId="25" applyFont="1" applyFill="1" applyBorder="1" applyAlignment="1" applyProtection="1">
      <alignment horizontal="center"/>
      <protection locked="0"/>
    </xf>
    <xf numFmtId="0" fontId="66" fillId="0" borderId="3" xfId="25" applyFont="1" applyBorder="1" applyProtection="1">
      <protection locked="0"/>
    </xf>
    <xf numFmtId="0" fontId="23" fillId="0" borderId="156" xfId="25" applyFont="1" applyBorder="1" applyAlignment="1" applyProtection="1">
      <alignment wrapText="1"/>
      <protection locked="0"/>
    </xf>
    <xf numFmtId="0" fontId="23" fillId="0" borderId="119" xfId="25" applyFont="1" applyBorder="1" applyAlignment="1" applyProtection="1">
      <alignment wrapText="1"/>
      <protection locked="0"/>
    </xf>
    <xf numFmtId="0" fontId="13" fillId="0" borderId="131" xfId="24" applyFont="1" applyBorder="1" applyAlignment="1">
      <alignment horizontal="center" vertical="top" wrapText="1"/>
    </xf>
    <xf numFmtId="0" fontId="13" fillId="0" borderId="132" xfId="24" applyFont="1" applyBorder="1" applyAlignment="1">
      <alignment horizontal="center" vertical="top" wrapText="1"/>
    </xf>
    <xf numFmtId="0" fontId="90" fillId="24" borderId="131" xfId="24" applyFont="1" applyFill="1" applyBorder="1" applyAlignment="1">
      <alignment horizontal="center" vertical="center" wrapText="1"/>
    </xf>
    <xf numFmtId="0" fontId="90" fillId="24" borderId="132" xfId="24" applyFont="1" applyFill="1" applyBorder="1" applyAlignment="1">
      <alignment horizontal="center" vertical="center" wrapText="1"/>
    </xf>
    <xf numFmtId="0" fontId="53" fillId="0" borderId="112" xfId="24" applyFont="1" applyBorder="1" applyAlignment="1">
      <alignment horizontal="center" vertical="top" wrapText="1"/>
    </xf>
    <xf numFmtId="0" fontId="53" fillId="0" borderId="113" xfId="24" applyFont="1" applyBorder="1" applyAlignment="1">
      <alignment horizontal="center" vertical="top" wrapText="1"/>
    </xf>
    <xf numFmtId="0" fontId="53" fillId="0" borderId="131" xfId="24" applyFont="1" applyBorder="1" applyAlignment="1">
      <alignment horizontal="center" vertical="top" wrapText="1"/>
    </xf>
    <xf numFmtId="0" fontId="53" fillId="0" borderId="132" xfId="24" applyFont="1" applyBorder="1" applyAlignment="1">
      <alignment horizontal="center" vertical="top" wrapText="1"/>
    </xf>
    <xf numFmtId="0" fontId="56" fillId="0" borderId="132" xfId="24" applyFont="1" applyBorder="1" applyAlignment="1">
      <alignment horizontal="center" vertical="top" wrapText="1"/>
    </xf>
    <xf numFmtId="0" fontId="13" fillId="0" borderId="137" xfId="24" applyFont="1" applyBorder="1" applyAlignment="1">
      <alignment horizontal="center" vertical="top" wrapText="1"/>
    </xf>
    <xf numFmtId="0" fontId="13" fillId="0" borderId="138" xfId="24" applyFont="1" applyBorder="1" applyAlignment="1">
      <alignment horizontal="center" vertical="top" wrapText="1"/>
    </xf>
    <xf numFmtId="0" fontId="13" fillId="17" borderId="131" xfId="24" applyFont="1" applyFill="1" applyBorder="1" applyAlignment="1">
      <alignment horizontal="center" vertical="top" wrapText="1"/>
    </xf>
    <xf numFmtId="0" fontId="13" fillId="17" borderId="132" xfId="24" applyFont="1" applyFill="1" applyBorder="1" applyAlignment="1">
      <alignment horizontal="center" vertical="top" wrapText="1"/>
    </xf>
    <xf numFmtId="0" fontId="56" fillId="0" borderId="137" xfId="24" applyFont="1" applyBorder="1" applyAlignment="1">
      <alignment horizontal="center" vertical="top" wrapText="1"/>
    </xf>
    <xf numFmtId="0" fontId="56" fillId="0" borderId="138" xfId="24" applyFont="1" applyBorder="1" applyAlignment="1">
      <alignment horizontal="center" vertical="top" wrapText="1"/>
    </xf>
    <xf numFmtId="0" fontId="63" fillId="13" borderId="0" xfId="0" applyFont="1" applyFill="1" applyAlignment="1">
      <alignment horizontal="center" vertical="center" wrapText="1"/>
    </xf>
    <xf numFmtId="0" fontId="62" fillId="13" borderId="0" xfId="0" applyFont="1" applyFill="1" applyAlignment="1">
      <alignment horizontal="center" vertical="center" wrapText="1"/>
    </xf>
    <xf numFmtId="0" fontId="52" fillId="0" borderId="146" xfId="24" applyBorder="1" applyAlignment="1">
      <alignment horizontal="center"/>
    </xf>
    <xf numFmtId="0" fontId="22" fillId="0" borderId="130" xfId="1" applyFont="1" applyBorder="1" applyAlignment="1">
      <alignment horizontal="left" vertical="center" wrapText="1"/>
    </xf>
    <xf numFmtId="0" fontId="21" fillId="0" borderId="8" xfId="1" applyFont="1" applyBorder="1" applyAlignment="1">
      <alignment horizontal="center" vertical="center" wrapText="1"/>
    </xf>
    <xf numFmtId="0" fontId="21" fillId="0" borderId="53" xfId="1" applyFont="1" applyBorder="1" applyAlignment="1">
      <alignment horizontal="center" vertical="center" wrapText="1"/>
    </xf>
    <xf numFmtId="0" fontId="21" fillId="0" borderId="52" xfId="1" applyFont="1" applyBorder="1" applyAlignment="1">
      <alignment horizontal="center" vertical="center" wrapText="1"/>
    </xf>
    <xf numFmtId="0" fontId="11" fillId="0" borderId="46" xfId="1" applyFont="1" applyBorder="1" applyAlignment="1">
      <alignment horizontal="center" vertical="center" wrapText="1"/>
    </xf>
    <xf numFmtId="0" fontId="11" fillId="0" borderId="20" xfId="1" applyFont="1" applyBorder="1" applyAlignment="1">
      <alignment horizontal="center" vertical="center" wrapText="1"/>
    </xf>
    <xf numFmtId="170" fontId="25" fillId="17" borderId="22" xfId="0" applyNumberFormat="1" applyFont="1" applyFill="1" applyBorder="1" applyAlignment="1">
      <alignment horizontal="center" vertical="center" wrapText="1"/>
    </xf>
    <xf numFmtId="170" fontId="25" fillId="17" borderId="36" xfId="0" applyNumberFormat="1" applyFont="1" applyFill="1" applyBorder="1" applyAlignment="1">
      <alignment horizontal="center" vertical="center" wrapText="1"/>
    </xf>
    <xf numFmtId="170" fontId="25" fillId="17" borderId="37" xfId="0" applyNumberFormat="1" applyFont="1" applyFill="1" applyBorder="1" applyAlignment="1">
      <alignment horizontal="center" vertical="center" wrapText="1"/>
    </xf>
    <xf numFmtId="184" fontId="33" fillId="0" borderId="60" xfId="0" applyNumberFormat="1" applyFont="1" applyBorder="1" applyAlignment="1">
      <alignment horizontal="center" vertical="center" wrapText="1"/>
    </xf>
    <xf numFmtId="0" fontId="3" fillId="0" borderId="61" xfId="0" applyFont="1" applyBorder="1"/>
    <xf numFmtId="0" fontId="3" fillId="0" borderId="62" xfId="0" applyFont="1" applyBorder="1"/>
    <xf numFmtId="0" fontId="0" fillId="0" borderId="0" xfId="0" applyAlignment="1">
      <alignment horizontal="center" vertical="center" wrapText="1"/>
    </xf>
    <xf numFmtId="0" fontId="0" fillId="0" borderId="0" xfId="0"/>
    <xf numFmtId="0" fontId="29" fillId="0" borderId="46" xfId="0" applyFont="1" applyBorder="1" applyAlignment="1">
      <alignment horizontal="center" vertical="center" wrapText="1"/>
    </xf>
    <xf numFmtId="0" fontId="3" fillId="0" borderId="20" xfId="0" applyFont="1" applyBorder="1"/>
    <xf numFmtId="0" fontId="0" fillId="0" borderId="0" xfId="0" applyAlignment="1">
      <alignment horizontal="left" vertical="center" wrapText="1"/>
    </xf>
    <xf numFmtId="0" fontId="29" fillId="0" borderId="67" xfId="0" applyFont="1" applyBorder="1" applyAlignment="1">
      <alignment horizontal="right" vertical="center" wrapText="1"/>
    </xf>
    <xf numFmtId="0" fontId="3" fillId="0" borderId="69" xfId="0" applyFont="1" applyBorder="1"/>
    <xf numFmtId="0" fontId="3" fillId="0" borderId="79" xfId="0" applyFont="1" applyBorder="1"/>
    <xf numFmtId="0" fontId="33" fillId="0" borderId="57" xfId="0" applyFont="1" applyBorder="1" applyAlignment="1">
      <alignment horizontal="center" vertical="center" wrapText="1"/>
    </xf>
    <xf numFmtId="0" fontId="3" fillId="0" borderId="58" xfId="0" applyFont="1" applyBorder="1"/>
    <xf numFmtId="0" fontId="3" fillId="0" borderId="81" xfId="0" applyFont="1" applyBorder="1"/>
    <xf numFmtId="0" fontId="3" fillId="0" borderId="78" xfId="0" applyFont="1" applyBorder="1"/>
    <xf numFmtId="0" fontId="29" fillId="0" borderId="57" xfId="0" applyFont="1" applyBorder="1" applyAlignment="1">
      <alignment horizontal="center" vertical="center" wrapText="1"/>
    </xf>
    <xf numFmtId="0" fontId="29" fillId="0" borderId="57" xfId="0" applyFont="1" applyBorder="1" applyAlignment="1">
      <alignment horizontal="right" vertical="center" wrapText="1"/>
    </xf>
    <xf numFmtId="39" fontId="33" fillId="0" borderId="60" xfId="0" applyNumberFormat="1" applyFont="1" applyBorder="1" applyAlignment="1">
      <alignment horizontal="center" vertical="center" wrapText="1"/>
    </xf>
    <xf numFmtId="0" fontId="3" fillId="0" borderId="62" xfId="0" applyFont="1" applyBorder="1" applyAlignment="1">
      <alignment wrapText="1"/>
    </xf>
    <xf numFmtId="0" fontId="3" fillId="0" borderId="64" xfId="0" applyFont="1" applyBorder="1" applyAlignment="1">
      <alignment wrapText="1"/>
    </xf>
    <xf numFmtId="0" fontId="3" fillId="0" borderId="65" xfId="0" applyFont="1" applyBorder="1" applyAlignment="1">
      <alignment wrapText="1"/>
    </xf>
    <xf numFmtId="0" fontId="3" fillId="0" borderId="67" xfId="0" applyFont="1" applyBorder="1" applyAlignment="1">
      <alignment wrapText="1"/>
    </xf>
    <xf numFmtId="0" fontId="3" fillId="0" borderId="68" xfId="0" applyFont="1" applyBorder="1" applyAlignment="1">
      <alignment wrapText="1"/>
    </xf>
    <xf numFmtId="0" fontId="33" fillId="0" borderId="60" xfId="0" applyFont="1" applyBorder="1" applyAlignment="1">
      <alignment horizontal="center" vertical="center" wrapText="1"/>
    </xf>
    <xf numFmtId="173" fontId="34" fillId="0" borderId="64" xfId="0" applyNumberFormat="1" applyFont="1" applyBorder="1" applyAlignment="1">
      <alignment horizontal="center" vertical="center" wrapText="1"/>
    </xf>
    <xf numFmtId="0" fontId="3" fillId="0" borderId="67" xfId="0" applyFont="1" applyBorder="1"/>
    <xf numFmtId="183" fontId="33" fillId="0" borderId="66" xfId="0" applyNumberFormat="1" applyFont="1" applyBorder="1" applyAlignment="1">
      <alignment horizontal="center" vertical="center" wrapText="1"/>
    </xf>
    <xf numFmtId="0" fontId="3" fillId="0" borderId="70" xfId="0" applyFont="1" applyBorder="1"/>
    <xf numFmtId="0" fontId="0" fillId="0" borderId="65" xfId="0" applyBorder="1" applyAlignment="1">
      <alignment horizontal="left" vertical="center" wrapText="1"/>
    </xf>
    <xf numFmtId="0" fontId="29" fillId="0" borderId="69" xfId="0" applyFont="1" applyBorder="1" applyAlignment="1">
      <alignment horizontal="right" vertical="center" wrapText="1"/>
    </xf>
    <xf numFmtId="0" fontId="29" fillId="0" borderId="79" xfId="0" applyFont="1" applyBorder="1" applyAlignment="1">
      <alignment horizontal="right" vertical="center" wrapText="1"/>
    </xf>
    <xf numFmtId="0" fontId="3" fillId="0" borderId="64" xfId="0" applyFont="1" applyBorder="1"/>
    <xf numFmtId="0" fontId="3" fillId="0" borderId="65" xfId="0" applyFont="1" applyBorder="1"/>
    <xf numFmtId="0" fontId="3" fillId="0" borderId="68" xfId="0" applyFont="1" applyBorder="1"/>
    <xf numFmtId="0" fontId="29" fillId="0" borderId="7" xfId="0" applyFont="1" applyBorder="1" applyAlignment="1">
      <alignment horizontal="center" vertical="center" wrapText="1"/>
    </xf>
    <xf numFmtId="0" fontId="3" fillId="0" borderId="71" xfId="0" applyFont="1" applyBorder="1"/>
    <xf numFmtId="0" fontId="21" fillId="0" borderId="49" xfId="1" applyFont="1" applyBorder="1" applyAlignment="1">
      <alignment horizontal="center" vertical="center" wrapText="1"/>
    </xf>
    <xf numFmtId="0" fontId="21" fillId="0" borderId="48"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9" fillId="0" borderId="107" xfId="0" applyFont="1" applyBorder="1" applyAlignment="1">
      <alignment horizontal="center" vertical="center" wrapText="1"/>
    </xf>
    <xf numFmtId="0" fontId="3" fillId="0" borderId="108" xfId="0" applyFont="1" applyBorder="1"/>
    <xf numFmtId="0" fontId="29" fillId="0" borderId="60" xfId="0" applyFont="1" applyBorder="1" applyAlignment="1">
      <alignment horizontal="center" vertical="center" wrapText="1"/>
    </xf>
    <xf numFmtId="0" fontId="3" fillId="0" borderId="93" xfId="0" applyFont="1" applyBorder="1"/>
    <xf numFmtId="0" fontId="3" fillId="0" borderId="53" xfId="1" applyFont="1" applyBorder="1" applyAlignment="1">
      <alignment horizontal="left" vertical="center" wrapText="1"/>
    </xf>
    <xf numFmtId="49" fontId="21" fillId="0" borderId="7" xfId="0" applyNumberFormat="1" applyFont="1" applyBorder="1" applyAlignment="1">
      <alignment horizontal="center" vertical="center" wrapText="1"/>
    </xf>
    <xf numFmtId="49" fontId="21" fillId="0" borderId="36" xfId="0" applyNumberFormat="1" applyFont="1" applyBorder="1" applyAlignment="1">
      <alignment horizontal="center" vertical="center" wrapText="1"/>
    </xf>
    <xf numFmtId="49" fontId="21" fillId="0" borderId="37" xfId="0" applyNumberFormat="1" applyFont="1" applyBorder="1" applyAlignment="1">
      <alignment horizontal="center" vertical="center" wrapText="1"/>
    </xf>
    <xf numFmtId="0" fontId="11" fillId="0" borderId="49" xfId="1" applyFont="1" applyBorder="1" applyAlignment="1">
      <alignment horizontal="center" vertical="center" wrapText="1"/>
    </xf>
    <xf numFmtId="0" fontId="11" fillId="0" borderId="48" xfId="1" applyFont="1" applyBorder="1" applyAlignment="1">
      <alignment horizontal="center" vertical="center" wrapText="1"/>
    </xf>
    <xf numFmtId="0" fontId="21" fillId="0" borderId="22" xfId="0" applyFont="1" applyBorder="1" applyAlignment="1">
      <alignment horizontal="center" vertical="center" wrapText="1"/>
    </xf>
    <xf numFmtId="0" fontId="21" fillId="0" borderId="37" xfId="0" applyFont="1" applyBorder="1" applyAlignment="1">
      <alignment horizontal="center" vertical="center" wrapText="1"/>
    </xf>
    <xf numFmtId="49" fontId="21" fillId="0" borderId="22" xfId="0" applyNumberFormat="1" applyFont="1" applyBorder="1" applyAlignment="1">
      <alignment horizontal="center" vertical="center" wrapText="1"/>
    </xf>
    <xf numFmtId="173" fontId="24" fillId="0" borderId="53" xfId="0" applyNumberFormat="1" applyFont="1" applyBorder="1" applyAlignment="1">
      <alignment horizontal="center" vertical="center" wrapText="1"/>
    </xf>
    <xf numFmtId="173" fontId="24" fillId="0" borderId="52" xfId="0" applyNumberFormat="1" applyFont="1" applyBorder="1" applyAlignment="1">
      <alignment horizontal="center" vertical="center" wrapText="1"/>
    </xf>
    <xf numFmtId="0" fontId="3" fillId="0" borderId="1" xfId="1" applyFont="1" applyBorder="1" applyAlignment="1">
      <alignment horizontal="left" vertical="center" wrapText="1"/>
    </xf>
    <xf numFmtId="0" fontId="3" fillId="0" borderId="8" xfId="1" applyFont="1" applyBorder="1" applyAlignment="1">
      <alignment horizontal="left" vertical="center" wrapText="1"/>
    </xf>
    <xf numFmtId="0" fontId="3" fillId="0" borderId="38" xfId="1" applyFont="1" applyBorder="1" applyAlignment="1">
      <alignment horizontal="center" vertical="center" wrapText="1"/>
    </xf>
    <xf numFmtId="0" fontId="11" fillId="0" borderId="106" xfId="1" applyFont="1" applyBorder="1" applyAlignment="1">
      <alignment horizontal="right" vertical="center" wrapText="1"/>
    </xf>
    <xf numFmtId="49" fontId="21" fillId="0" borderId="1" xfId="0" applyNumberFormat="1" applyFont="1" applyBorder="1" applyAlignment="1">
      <alignment horizontal="center" vertical="center" wrapText="1"/>
    </xf>
    <xf numFmtId="49" fontId="21" fillId="0" borderId="8" xfId="0" applyNumberFormat="1" applyFont="1" applyBorder="1" applyAlignment="1">
      <alignment horizontal="center" vertical="center" wrapText="1"/>
    </xf>
    <xf numFmtId="0" fontId="11" fillId="0" borderId="7" xfId="1" applyFont="1" applyBorder="1" applyAlignment="1">
      <alignment horizontal="center" vertical="center" wrapText="1"/>
    </xf>
    <xf numFmtId="0" fontId="11" fillId="0" borderId="1" xfId="1" applyFont="1" applyBorder="1" applyAlignment="1">
      <alignment horizontal="center" vertical="center" wrapText="1"/>
    </xf>
    <xf numFmtId="0" fontId="3" fillId="0" borderId="43" xfId="1" applyFont="1" applyBorder="1" applyAlignment="1">
      <alignment horizontal="left" vertical="center" wrapText="1"/>
    </xf>
    <xf numFmtId="0" fontId="3" fillId="0" borderId="47" xfId="1" applyFont="1" applyBorder="1" applyAlignment="1">
      <alignment horizontal="left" vertical="center" wrapText="1"/>
    </xf>
    <xf numFmtId="0" fontId="11" fillId="0" borderId="51" xfId="1" applyFont="1" applyBorder="1" applyAlignment="1">
      <alignment horizontal="right" vertical="center" wrapText="1"/>
    </xf>
    <xf numFmtId="0" fontId="11" fillId="0" borderId="50" xfId="1" applyFont="1" applyBorder="1" applyAlignment="1">
      <alignment horizontal="right" vertical="center" wrapText="1"/>
    </xf>
    <xf numFmtId="0" fontId="11" fillId="0" borderId="45" xfId="1" applyFont="1" applyBorder="1" applyAlignment="1">
      <alignment horizontal="right" vertical="center" wrapText="1"/>
    </xf>
    <xf numFmtId="183" fontId="46" fillId="0" borderId="57" xfId="0" applyNumberFormat="1" applyFont="1" applyBorder="1" applyAlignment="1">
      <alignment horizontal="center" vertical="center" wrapText="1"/>
    </xf>
    <xf numFmtId="0" fontId="3" fillId="0" borderId="59" xfId="0" applyFont="1" applyBorder="1"/>
    <xf numFmtId="183" fontId="47" fillId="0" borderId="57" xfId="0" applyNumberFormat="1" applyFont="1" applyBorder="1" applyAlignment="1">
      <alignment horizontal="center" vertical="center" wrapText="1"/>
    </xf>
    <xf numFmtId="183" fontId="48" fillId="0" borderId="57" xfId="0" applyNumberFormat="1" applyFont="1" applyBorder="1" applyAlignment="1">
      <alignment horizontal="center" wrapText="1"/>
    </xf>
    <xf numFmtId="0" fontId="0" fillId="0" borderId="1" xfId="0" applyBorder="1" applyAlignment="1">
      <alignment horizontal="left" vertical="center" wrapText="1"/>
    </xf>
    <xf numFmtId="0" fontId="0" fillId="0" borderId="88" xfId="0" applyBorder="1" applyAlignment="1">
      <alignment horizontal="left" vertical="center" wrapText="1"/>
    </xf>
    <xf numFmtId="0" fontId="29" fillId="0" borderId="89" xfId="0" applyFont="1" applyBorder="1" applyAlignment="1">
      <alignment horizontal="right" vertical="center" wrapText="1"/>
    </xf>
    <xf numFmtId="0" fontId="29" fillId="0" borderId="90" xfId="0" applyFont="1" applyBorder="1" applyAlignment="1">
      <alignment horizontal="right" vertical="center" wrapText="1"/>
    </xf>
    <xf numFmtId="0" fontId="29" fillId="0" borderId="91" xfId="0" applyFont="1" applyBorder="1" applyAlignment="1">
      <alignment horizontal="right" vertical="center" wrapText="1"/>
    </xf>
    <xf numFmtId="0" fontId="11" fillId="0" borderId="55" xfId="1" applyFont="1" applyBorder="1" applyAlignment="1">
      <alignment horizontal="right" vertical="center" wrapText="1"/>
    </xf>
    <xf numFmtId="0" fontId="11" fillId="0" borderId="5" xfId="1" applyFont="1" applyBorder="1" applyAlignment="1">
      <alignment horizontal="right" vertical="center" wrapText="1"/>
    </xf>
    <xf numFmtId="0" fontId="11" fillId="0" borderId="6" xfId="1" applyFont="1" applyBorder="1" applyAlignment="1">
      <alignment horizontal="right" vertical="center" wrapText="1"/>
    </xf>
    <xf numFmtId="0" fontId="3" fillId="0" borderId="7" xfId="1" applyFont="1" applyBorder="1" applyAlignment="1">
      <alignment horizontal="center" vertical="center" wrapText="1"/>
    </xf>
    <xf numFmtId="0" fontId="3" fillId="0" borderId="1" xfId="1" applyFont="1" applyBorder="1" applyAlignment="1">
      <alignment horizontal="center" vertical="center" wrapText="1"/>
    </xf>
    <xf numFmtId="0" fontId="3" fillId="0" borderId="8" xfId="1" applyFont="1" applyBorder="1" applyAlignment="1">
      <alignment horizontal="center" vertical="center" wrapText="1"/>
    </xf>
    <xf numFmtId="0" fontId="29" fillId="0" borderId="100" xfId="0" applyFont="1" applyBorder="1" applyAlignment="1">
      <alignment horizontal="center" vertical="center" wrapText="1"/>
    </xf>
    <xf numFmtId="0" fontId="3" fillId="0" borderId="101" xfId="0" applyFont="1" applyBorder="1"/>
    <xf numFmtId="14" fontId="21" fillId="3" borderId="7" xfId="0" applyNumberFormat="1" applyFont="1" applyFill="1" applyBorder="1" applyAlignment="1">
      <alignment horizontal="center" vertical="center" wrapText="1"/>
    </xf>
    <xf numFmtId="0" fontId="21" fillId="3" borderId="1" xfId="0" applyFont="1" applyFill="1" applyBorder="1" applyAlignment="1">
      <alignment horizontal="center" vertical="center" wrapText="1"/>
    </xf>
    <xf numFmtId="0" fontId="21" fillId="3" borderId="8" xfId="0" applyFont="1" applyFill="1" applyBorder="1" applyAlignment="1">
      <alignment horizontal="center" vertical="center" wrapText="1"/>
    </xf>
    <xf numFmtId="14" fontId="21" fillId="7" borderId="7" xfId="0" applyNumberFormat="1" applyFont="1" applyFill="1" applyBorder="1" applyAlignment="1">
      <alignment horizontal="center" vertical="center" wrapText="1"/>
    </xf>
    <xf numFmtId="0" fontId="21" fillId="7" borderId="1" xfId="0" applyFont="1" applyFill="1" applyBorder="1" applyAlignment="1">
      <alignment horizontal="center" vertical="center" wrapText="1"/>
    </xf>
    <xf numFmtId="0" fontId="21" fillId="7" borderId="8" xfId="0" applyFont="1" applyFill="1" applyBorder="1" applyAlignment="1">
      <alignment horizontal="center" vertical="center" wrapText="1"/>
    </xf>
    <xf numFmtId="0" fontId="11" fillId="0" borderId="56" xfId="1" applyFont="1" applyBorder="1" applyAlignment="1">
      <alignment horizontal="center" vertical="center" wrapText="1"/>
    </xf>
    <xf numFmtId="0" fontId="21" fillId="4" borderId="7" xfId="1" applyFont="1" applyFill="1" applyBorder="1" applyAlignment="1">
      <alignment horizontal="center" vertical="center" wrapText="1"/>
    </xf>
    <xf numFmtId="0" fontId="21" fillId="4" borderId="1" xfId="1" applyFont="1" applyFill="1" applyBorder="1" applyAlignment="1">
      <alignment horizontal="center" vertical="center" wrapText="1"/>
    </xf>
    <xf numFmtId="0" fontId="21" fillId="4" borderId="10" xfId="1" applyFont="1" applyFill="1" applyBorder="1" applyAlignment="1">
      <alignment horizontal="center" vertical="center" wrapText="1"/>
    </xf>
    <xf numFmtId="0" fontId="21" fillId="4" borderId="0" xfId="1" applyFont="1" applyFill="1" applyAlignment="1">
      <alignment horizontal="center" vertical="center" wrapText="1"/>
    </xf>
    <xf numFmtId="0" fontId="21" fillId="4" borderId="15" xfId="1" applyFont="1" applyFill="1" applyBorder="1" applyAlignment="1">
      <alignment horizontal="center" vertical="center" wrapText="1"/>
    </xf>
    <xf numFmtId="0" fontId="21" fillId="4" borderId="38" xfId="1" applyFont="1" applyFill="1" applyBorder="1" applyAlignment="1">
      <alignment horizontal="center" vertical="center" wrapText="1"/>
    </xf>
  </cellXfs>
  <cellStyles count="41">
    <cellStyle name="Hipervínculo" xfId="19" builtinId="8"/>
    <cellStyle name="Millares" xfId="21" builtinId="3"/>
    <cellStyle name="Millares [0]" xfId="18" builtinId="6"/>
    <cellStyle name="Millares [0] 2" xfId="33"/>
    <cellStyle name="Millares [0] 3" xfId="32"/>
    <cellStyle name="Millares 10" xfId="14"/>
    <cellStyle name="Millares 2" xfId="28"/>
    <cellStyle name="Millares 2 5" xfId="11"/>
    <cellStyle name="Millares 4 2" xfId="16"/>
    <cellStyle name="Millares_PRESUP NASA KIWE 010 def" xfId="30"/>
    <cellStyle name="Moneda" xfId="23" builtinId="4"/>
    <cellStyle name="Moneda [0]" xfId="20" builtinId="7"/>
    <cellStyle name="Moneda [0] 2" xfId="5"/>
    <cellStyle name="Moneda 10" xfId="2"/>
    <cellStyle name="Moneda 10 2" xfId="4"/>
    <cellStyle name="Moneda 2" xfId="26"/>
    <cellStyle name="Moneda 3" xfId="9"/>
    <cellStyle name="Moneda 6" xfId="38"/>
    <cellStyle name="Normal" xfId="0" builtinId="0"/>
    <cellStyle name="Normal 11 2" xfId="39"/>
    <cellStyle name="Normal 12" xfId="40"/>
    <cellStyle name="Normal 17 2 2" xfId="36"/>
    <cellStyle name="Normal 17 3" xfId="35"/>
    <cellStyle name="Normal 2" xfId="6"/>
    <cellStyle name="Normal 3" xfId="8"/>
    <cellStyle name="Normal 3 2" xfId="31"/>
    <cellStyle name="Normal 4" xfId="7"/>
    <cellStyle name="Normal 4 2" xfId="17"/>
    <cellStyle name="Normal 4 2 2" xfId="15"/>
    <cellStyle name="Normal 5" xfId="12"/>
    <cellStyle name="Normal 6" xfId="24"/>
    <cellStyle name="Normal 6 2" xfId="37"/>
    <cellStyle name="Normal 7" xfId="13"/>
    <cellStyle name="Normal 8" xfId="25"/>
    <cellStyle name="Normal_APU ADICIONALES" xfId="1"/>
    <cellStyle name="Normal_PRESUP NASA KIWE 010" xfId="29"/>
    <cellStyle name="Porcentaje" xfId="22" builtinId="5"/>
    <cellStyle name="Porcentaje 2" xfId="3"/>
    <cellStyle name="Porcentaje 2 2" xfId="34"/>
    <cellStyle name="Porcentaje 3" xfId="27"/>
    <cellStyle name="Porcentual 3" xfId="1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492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1.xml"/><Relationship Id="rId21" Type="http://schemas.openxmlformats.org/officeDocument/2006/relationships/worksheet" Target="worksheets/sheet21.xml"/><Relationship Id="rId42" Type="http://schemas.openxmlformats.org/officeDocument/2006/relationships/externalLink" Target="externalLinks/externalLink6.xml"/><Relationship Id="rId63" Type="http://schemas.openxmlformats.org/officeDocument/2006/relationships/externalLink" Target="externalLinks/externalLink27.xml"/><Relationship Id="rId84" Type="http://schemas.openxmlformats.org/officeDocument/2006/relationships/externalLink" Target="externalLinks/externalLink48.xml"/><Relationship Id="rId138" Type="http://schemas.openxmlformats.org/officeDocument/2006/relationships/externalLink" Target="externalLinks/externalLink102.xml"/><Relationship Id="rId159" Type="http://schemas.openxmlformats.org/officeDocument/2006/relationships/externalLink" Target="externalLinks/externalLink123.xml"/><Relationship Id="rId170" Type="http://schemas.openxmlformats.org/officeDocument/2006/relationships/externalLink" Target="externalLinks/externalLink134.xml"/><Relationship Id="rId191" Type="http://schemas.openxmlformats.org/officeDocument/2006/relationships/externalLink" Target="externalLinks/externalLink155.xml"/><Relationship Id="rId107" Type="http://schemas.openxmlformats.org/officeDocument/2006/relationships/externalLink" Target="externalLinks/externalLink71.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7.xml"/><Relationship Id="rId74" Type="http://schemas.openxmlformats.org/officeDocument/2006/relationships/externalLink" Target="externalLinks/externalLink38.xml"/><Relationship Id="rId128" Type="http://schemas.openxmlformats.org/officeDocument/2006/relationships/externalLink" Target="externalLinks/externalLink92.xml"/><Relationship Id="rId149" Type="http://schemas.openxmlformats.org/officeDocument/2006/relationships/externalLink" Target="externalLinks/externalLink113.xml"/><Relationship Id="rId5" Type="http://schemas.openxmlformats.org/officeDocument/2006/relationships/worksheet" Target="worksheets/sheet5.xml"/><Relationship Id="rId95" Type="http://schemas.openxmlformats.org/officeDocument/2006/relationships/externalLink" Target="externalLinks/externalLink59.xml"/><Relationship Id="rId160" Type="http://schemas.openxmlformats.org/officeDocument/2006/relationships/externalLink" Target="externalLinks/externalLink124.xml"/><Relationship Id="rId181" Type="http://schemas.openxmlformats.org/officeDocument/2006/relationships/externalLink" Target="externalLinks/externalLink145.xml"/><Relationship Id="rId22" Type="http://schemas.openxmlformats.org/officeDocument/2006/relationships/worksheet" Target="worksheets/sheet22.xml"/><Relationship Id="rId43" Type="http://schemas.openxmlformats.org/officeDocument/2006/relationships/externalLink" Target="externalLinks/externalLink7.xml"/><Relationship Id="rId64" Type="http://schemas.openxmlformats.org/officeDocument/2006/relationships/externalLink" Target="externalLinks/externalLink28.xml"/><Relationship Id="rId118" Type="http://schemas.openxmlformats.org/officeDocument/2006/relationships/externalLink" Target="externalLinks/externalLink82.xml"/><Relationship Id="rId139" Type="http://schemas.openxmlformats.org/officeDocument/2006/relationships/externalLink" Target="externalLinks/externalLink103.xml"/><Relationship Id="rId85" Type="http://schemas.openxmlformats.org/officeDocument/2006/relationships/externalLink" Target="externalLinks/externalLink49.xml"/><Relationship Id="rId150" Type="http://schemas.openxmlformats.org/officeDocument/2006/relationships/externalLink" Target="externalLinks/externalLink114.xml"/><Relationship Id="rId171" Type="http://schemas.openxmlformats.org/officeDocument/2006/relationships/externalLink" Target="externalLinks/externalLink135.xml"/><Relationship Id="rId192" Type="http://schemas.openxmlformats.org/officeDocument/2006/relationships/theme" Target="theme/theme1.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72.xml"/><Relationship Id="rId129" Type="http://schemas.openxmlformats.org/officeDocument/2006/relationships/externalLink" Target="externalLinks/externalLink93.xml"/><Relationship Id="rId54" Type="http://schemas.openxmlformats.org/officeDocument/2006/relationships/externalLink" Target="externalLinks/externalLink18.xml"/><Relationship Id="rId75" Type="http://schemas.openxmlformats.org/officeDocument/2006/relationships/externalLink" Target="externalLinks/externalLink39.xml"/><Relationship Id="rId96" Type="http://schemas.openxmlformats.org/officeDocument/2006/relationships/externalLink" Target="externalLinks/externalLink60.xml"/><Relationship Id="rId140" Type="http://schemas.openxmlformats.org/officeDocument/2006/relationships/externalLink" Target="externalLinks/externalLink104.xml"/><Relationship Id="rId161" Type="http://schemas.openxmlformats.org/officeDocument/2006/relationships/externalLink" Target="externalLinks/externalLink125.xml"/><Relationship Id="rId182" Type="http://schemas.openxmlformats.org/officeDocument/2006/relationships/externalLink" Target="externalLinks/externalLink146.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83.xml"/><Relationship Id="rId44" Type="http://schemas.openxmlformats.org/officeDocument/2006/relationships/externalLink" Target="externalLinks/externalLink8.xml"/><Relationship Id="rId65" Type="http://schemas.openxmlformats.org/officeDocument/2006/relationships/externalLink" Target="externalLinks/externalLink29.xml"/><Relationship Id="rId86" Type="http://schemas.openxmlformats.org/officeDocument/2006/relationships/externalLink" Target="externalLinks/externalLink50.xml"/><Relationship Id="rId130" Type="http://schemas.openxmlformats.org/officeDocument/2006/relationships/externalLink" Target="externalLinks/externalLink94.xml"/><Relationship Id="rId151" Type="http://schemas.openxmlformats.org/officeDocument/2006/relationships/externalLink" Target="externalLinks/externalLink115.xml"/><Relationship Id="rId172" Type="http://schemas.openxmlformats.org/officeDocument/2006/relationships/externalLink" Target="externalLinks/externalLink136.xml"/><Relationship Id="rId193" Type="http://schemas.openxmlformats.org/officeDocument/2006/relationships/styles" Target="styles.xml"/><Relationship Id="rId13" Type="http://schemas.openxmlformats.org/officeDocument/2006/relationships/worksheet" Target="worksheets/sheet13.xml"/><Relationship Id="rId109" Type="http://schemas.openxmlformats.org/officeDocument/2006/relationships/externalLink" Target="externalLinks/externalLink73.xml"/><Relationship Id="rId34" Type="http://schemas.openxmlformats.org/officeDocument/2006/relationships/worksheet" Target="worksheets/sheet34.xml"/><Relationship Id="rId50" Type="http://schemas.openxmlformats.org/officeDocument/2006/relationships/externalLink" Target="externalLinks/externalLink14.xml"/><Relationship Id="rId55" Type="http://schemas.openxmlformats.org/officeDocument/2006/relationships/externalLink" Target="externalLinks/externalLink19.xml"/><Relationship Id="rId76" Type="http://schemas.openxmlformats.org/officeDocument/2006/relationships/externalLink" Target="externalLinks/externalLink40.xml"/><Relationship Id="rId97" Type="http://schemas.openxmlformats.org/officeDocument/2006/relationships/externalLink" Target="externalLinks/externalLink61.xml"/><Relationship Id="rId104" Type="http://schemas.openxmlformats.org/officeDocument/2006/relationships/externalLink" Target="externalLinks/externalLink68.xml"/><Relationship Id="rId120" Type="http://schemas.openxmlformats.org/officeDocument/2006/relationships/externalLink" Target="externalLinks/externalLink84.xml"/><Relationship Id="rId125" Type="http://schemas.openxmlformats.org/officeDocument/2006/relationships/externalLink" Target="externalLinks/externalLink89.xml"/><Relationship Id="rId141" Type="http://schemas.openxmlformats.org/officeDocument/2006/relationships/externalLink" Target="externalLinks/externalLink105.xml"/><Relationship Id="rId146" Type="http://schemas.openxmlformats.org/officeDocument/2006/relationships/externalLink" Target="externalLinks/externalLink110.xml"/><Relationship Id="rId167" Type="http://schemas.openxmlformats.org/officeDocument/2006/relationships/externalLink" Target="externalLinks/externalLink131.xml"/><Relationship Id="rId188" Type="http://schemas.openxmlformats.org/officeDocument/2006/relationships/externalLink" Target="externalLinks/externalLink152.xml"/><Relationship Id="rId7" Type="http://schemas.openxmlformats.org/officeDocument/2006/relationships/worksheet" Target="worksheets/sheet7.xml"/><Relationship Id="rId71" Type="http://schemas.openxmlformats.org/officeDocument/2006/relationships/externalLink" Target="externalLinks/externalLink35.xml"/><Relationship Id="rId92" Type="http://schemas.openxmlformats.org/officeDocument/2006/relationships/externalLink" Target="externalLinks/externalLink56.xml"/><Relationship Id="rId162" Type="http://schemas.openxmlformats.org/officeDocument/2006/relationships/externalLink" Target="externalLinks/externalLink126.xml"/><Relationship Id="rId183" Type="http://schemas.openxmlformats.org/officeDocument/2006/relationships/externalLink" Target="externalLinks/externalLink147.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66" Type="http://schemas.openxmlformats.org/officeDocument/2006/relationships/externalLink" Target="externalLinks/externalLink30.xml"/><Relationship Id="rId87" Type="http://schemas.openxmlformats.org/officeDocument/2006/relationships/externalLink" Target="externalLinks/externalLink51.xml"/><Relationship Id="rId110" Type="http://schemas.openxmlformats.org/officeDocument/2006/relationships/externalLink" Target="externalLinks/externalLink74.xml"/><Relationship Id="rId115" Type="http://schemas.openxmlformats.org/officeDocument/2006/relationships/externalLink" Target="externalLinks/externalLink79.xml"/><Relationship Id="rId131" Type="http://schemas.openxmlformats.org/officeDocument/2006/relationships/externalLink" Target="externalLinks/externalLink95.xml"/><Relationship Id="rId136" Type="http://schemas.openxmlformats.org/officeDocument/2006/relationships/externalLink" Target="externalLinks/externalLink100.xml"/><Relationship Id="rId157" Type="http://schemas.openxmlformats.org/officeDocument/2006/relationships/externalLink" Target="externalLinks/externalLink121.xml"/><Relationship Id="rId178" Type="http://schemas.openxmlformats.org/officeDocument/2006/relationships/externalLink" Target="externalLinks/externalLink142.xml"/><Relationship Id="rId61" Type="http://schemas.openxmlformats.org/officeDocument/2006/relationships/externalLink" Target="externalLinks/externalLink25.xml"/><Relationship Id="rId82" Type="http://schemas.openxmlformats.org/officeDocument/2006/relationships/externalLink" Target="externalLinks/externalLink46.xml"/><Relationship Id="rId152" Type="http://schemas.openxmlformats.org/officeDocument/2006/relationships/externalLink" Target="externalLinks/externalLink116.xml"/><Relationship Id="rId173" Type="http://schemas.openxmlformats.org/officeDocument/2006/relationships/externalLink" Target="externalLinks/externalLink137.xml"/><Relationship Id="rId194"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20.xml"/><Relationship Id="rId77" Type="http://schemas.openxmlformats.org/officeDocument/2006/relationships/externalLink" Target="externalLinks/externalLink41.xml"/><Relationship Id="rId100" Type="http://schemas.openxmlformats.org/officeDocument/2006/relationships/externalLink" Target="externalLinks/externalLink64.xml"/><Relationship Id="rId105" Type="http://schemas.openxmlformats.org/officeDocument/2006/relationships/externalLink" Target="externalLinks/externalLink69.xml"/><Relationship Id="rId126" Type="http://schemas.openxmlformats.org/officeDocument/2006/relationships/externalLink" Target="externalLinks/externalLink90.xml"/><Relationship Id="rId147" Type="http://schemas.openxmlformats.org/officeDocument/2006/relationships/externalLink" Target="externalLinks/externalLink111.xml"/><Relationship Id="rId168" Type="http://schemas.openxmlformats.org/officeDocument/2006/relationships/externalLink" Target="externalLinks/externalLink132.xml"/><Relationship Id="rId8" Type="http://schemas.openxmlformats.org/officeDocument/2006/relationships/worksheet" Target="worksheets/sheet8.xml"/><Relationship Id="rId51" Type="http://schemas.openxmlformats.org/officeDocument/2006/relationships/externalLink" Target="externalLinks/externalLink15.xml"/><Relationship Id="rId72" Type="http://schemas.openxmlformats.org/officeDocument/2006/relationships/externalLink" Target="externalLinks/externalLink36.xml"/><Relationship Id="rId93" Type="http://schemas.openxmlformats.org/officeDocument/2006/relationships/externalLink" Target="externalLinks/externalLink57.xml"/><Relationship Id="rId98" Type="http://schemas.openxmlformats.org/officeDocument/2006/relationships/externalLink" Target="externalLinks/externalLink62.xml"/><Relationship Id="rId121" Type="http://schemas.openxmlformats.org/officeDocument/2006/relationships/externalLink" Target="externalLinks/externalLink85.xml"/><Relationship Id="rId142" Type="http://schemas.openxmlformats.org/officeDocument/2006/relationships/externalLink" Target="externalLinks/externalLink106.xml"/><Relationship Id="rId163" Type="http://schemas.openxmlformats.org/officeDocument/2006/relationships/externalLink" Target="externalLinks/externalLink127.xml"/><Relationship Id="rId184" Type="http://schemas.openxmlformats.org/officeDocument/2006/relationships/externalLink" Target="externalLinks/externalLink148.xml"/><Relationship Id="rId189" Type="http://schemas.openxmlformats.org/officeDocument/2006/relationships/externalLink" Target="externalLinks/externalLink15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0.xml"/><Relationship Id="rId67" Type="http://schemas.openxmlformats.org/officeDocument/2006/relationships/externalLink" Target="externalLinks/externalLink31.xml"/><Relationship Id="rId116" Type="http://schemas.openxmlformats.org/officeDocument/2006/relationships/externalLink" Target="externalLinks/externalLink80.xml"/><Relationship Id="rId137" Type="http://schemas.openxmlformats.org/officeDocument/2006/relationships/externalLink" Target="externalLinks/externalLink101.xml"/><Relationship Id="rId158" Type="http://schemas.openxmlformats.org/officeDocument/2006/relationships/externalLink" Target="externalLinks/externalLink122.xml"/><Relationship Id="rId20" Type="http://schemas.openxmlformats.org/officeDocument/2006/relationships/worksheet" Target="worksheets/sheet20.xml"/><Relationship Id="rId41" Type="http://schemas.openxmlformats.org/officeDocument/2006/relationships/externalLink" Target="externalLinks/externalLink5.xml"/><Relationship Id="rId62" Type="http://schemas.openxmlformats.org/officeDocument/2006/relationships/externalLink" Target="externalLinks/externalLink26.xml"/><Relationship Id="rId83" Type="http://schemas.openxmlformats.org/officeDocument/2006/relationships/externalLink" Target="externalLinks/externalLink47.xml"/><Relationship Id="rId88" Type="http://schemas.openxmlformats.org/officeDocument/2006/relationships/externalLink" Target="externalLinks/externalLink52.xml"/><Relationship Id="rId111" Type="http://schemas.openxmlformats.org/officeDocument/2006/relationships/externalLink" Target="externalLinks/externalLink75.xml"/><Relationship Id="rId132" Type="http://schemas.openxmlformats.org/officeDocument/2006/relationships/externalLink" Target="externalLinks/externalLink96.xml"/><Relationship Id="rId153" Type="http://schemas.openxmlformats.org/officeDocument/2006/relationships/externalLink" Target="externalLinks/externalLink117.xml"/><Relationship Id="rId174" Type="http://schemas.openxmlformats.org/officeDocument/2006/relationships/externalLink" Target="externalLinks/externalLink138.xml"/><Relationship Id="rId179" Type="http://schemas.openxmlformats.org/officeDocument/2006/relationships/externalLink" Target="externalLinks/externalLink143.xml"/><Relationship Id="rId195" Type="http://schemas.openxmlformats.org/officeDocument/2006/relationships/calcChain" Target="calcChain.xml"/><Relationship Id="rId190" Type="http://schemas.openxmlformats.org/officeDocument/2006/relationships/externalLink" Target="externalLinks/externalLink154.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21.xml"/><Relationship Id="rId106" Type="http://schemas.openxmlformats.org/officeDocument/2006/relationships/externalLink" Target="externalLinks/externalLink70.xml"/><Relationship Id="rId127" Type="http://schemas.openxmlformats.org/officeDocument/2006/relationships/externalLink" Target="externalLinks/externalLink91.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6.xml"/><Relationship Id="rId73" Type="http://schemas.openxmlformats.org/officeDocument/2006/relationships/externalLink" Target="externalLinks/externalLink37.xml"/><Relationship Id="rId78" Type="http://schemas.openxmlformats.org/officeDocument/2006/relationships/externalLink" Target="externalLinks/externalLink42.xml"/><Relationship Id="rId94" Type="http://schemas.openxmlformats.org/officeDocument/2006/relationships/externalLink" Target="externalLinks/externalLink58.xml"/><Relationship Id="rId99" Type="http://schemas.openxmlformats.org/officeDocument/2006/relationships/externalLink" Target="externalLinks/externalLink63.xml"/><Relationship Id="rId101" Type="http://schemas.openxmlformats.org/officeDocument/2006/relationships/externalLink" Target="externalLinks/externalLink65.xml"/><Relationship Id="rId122" Type="http://schemas.openxmlformats.org/officeDocument/2006/relationships/externalLink" Target="externalLinks/externalLink86.xml"/><Relationship Id="rId143" Type="http://schemas.openxmlformats.org/officeDocument/2006/relationships/externalLink" Target="externalLinks/externalLink107.xml"/><Relationship Id="rId148" Type="http://schemas.openxmlformats.org/officeDocument/2006/relationships/externalLink" Target="externalLinks/externalLink112.xml"/><Relationship Id="rId164" Type="http://schemas.openxmlformats.org/officeDocument/2006/relationships/externalLink" Target="externalLinks/externalLink128.xml"/><Relationship Id="rId169" Type="http://schemas.openxmlformats.org/officeDocument/2006/relationships/externalLink" Target="externalLinks/externalLink133.xml"/><Relationship Id="rId185" Type="http://schemas.openxmlformats.org/officeDocument/2006/relationships/externalLink" Target="externalLinks/externalLink149.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44.xml"/><Relationship Id="rId26" Type="http://schemas.openxmlformats.org/officeDocument/2006/relationships/worksheet" Target="worksheets/sheet26.xml"/><Relationship Id="rId47" Type="http://schemas.openxmlformats.org/officeDocument/2006/relationships/externalLink" Target="externalLinks/externalLink11.xml"/><Relationship Id="rId68" Type="http://schemas.openxmlformats.org/officeDocument/2006/relationships/externalLink" Target="externalLinks/externalLink32.xml"/><Relationship Id="rId89" Type="http://schemas.openxmlformats.org/officeDocument/2006/relationships/externalLink" Target="externalLinks/externalLink53.xml"/><Relationship Id="rId112" Type="http://schemas.openxmlformats.org/officeDocument/2006/relationships/externalLink" Target="externalLinks/externalLink76.xml"/><Relationship Id="rId133" Type="http://schemas.openxmlformats.org/officeDocument/2006/relationships/externalLink" Target="externalLinks/externalLink97.xml"/><Relationship Id="rId154" Type="http://schemas.openxmlformats.org/officeDocument/2006/relationships/externalLink" Target="externalLinks/externalLink118.xml"/><Relationship Id="rId175" Type="http://schemas.openxmlformats.org/officeDocument/2006/relationships/externalLink" Target="externalLinks/externalLink139.xml"/><Relationship Id="rId196" Type="http://schemas.microsoft.com/office/2017/10/relationships/person" Target="persons/person.xml"/><Relationship Id="rId16" Type="http://schemas.openxmlformats.org/officeDocument/2006/relationships/worksheet" Target="worksheets/sheet16.xml"/><Relationship Id="rId37" Type="http://schemas.openxmlformats.org/officeDocument/2006/relationships/externalLink" Target="externalLinks/externalLink1.xml"/><Relationship Id="rId58" Type="http://schemas.openxmlformats.org/officeDocument/2006/relationships/externalLink" Target="externalLinks/externalLink22.xml"/><Relationship Id="rId79" Type="http://schemas.openxmlformats.org/officeDocument/2006/relationships/externalLink" Target="externalLinks/externalLink43.xml"/><Relationship Id="rId102" Type="http://schemas.openxmlformats.org/officeDocument/2006/relationships/externalLink" Target="externalLinks/externalLink66.xml"/><Relationship Id="rId123" Type="http://schemas.openxmlformats.org/officeDocument/2006/relationships/externalLink" Target="externalLinks/externalLink87.xml"/><Relationship Id="rId144" Type="http://schemas.openxmlformats.org/officeDocument/2006/relationships/externalLink" Target="externalLinks/externalLink108.xml"/><Relationship Id="rId90" Type="http://schemas.openxmlformats.org/officeDocument/2006/relationships/externalLink" Target="externalLinks/externalLink54.xml"/><Relationship Id="rId165" Type="http://schemas.openxmlformats.org/officeDocument/2006/relationships/externalLink" Target="externalLinks/externalLink129.xml"/><Relationship Id="rId186" Type="http://schemas.openxmlformats.org/officeDocument/2006/relationships/externalLink" Target="externalLinks/externalLink150.xml"/><Relationship Id="rId27" Type="http://schemas.openxmlformats.org/officeDocument/2006/relationships/worksheet" Target="worksheets/sheet27.xml"/><Relationship Id="rId48" Type="http://schemas.openxmlformats.org/officeDocument/2006/relationships/externalLink" Target="externalLinks/externalLink12.xml"/><Relationship Id="rId69" Type="http://schemas.openxmlformats.org/officeDocument/2006/relationships/externalLink" Target="externalLinks/externalLink33.xml"/><Relationship Id="rId113" Type="http://schemas.openxmlformats.org/officeDocument/2006/relationships/externalLink" Target="externalLinks/externalLink77.xml"/><Relationship Id="rId134" Type="http://schemas.openxmlformats.org/officeDocument/2006/relationships/externalLink" Target="externalLinks/externalLink98.xml"/><Relationship Id="rId80" Type="http://schemas.openxmlformats.org/officeDocument/2006/relationships/externalLink" Target="externalLinks/externalLink44.xml"/><Relationship Id="rId155" Type="http://schemas.openxmlformats.org/officeDocument/2006/relationships/externalLink" Target="externalLinks/externalLink119.xml"/><Relationship Id="rId176" Type="http://schemas.openxmlformats.org/officeDocument/2006/relationships/externalLink" Target="externalLinks/externalLink140.xml"/><Relationship Id="rId17" Type="http://schemas.openxmlformats.org/officeDocument/2006/relationships/worksheet" Target="worksheets/sheet17.xml"/><Relationship Id="rId38" Type="http://schemas.openxmlformats.org/officeDocument/2006/relationships/externalLink" Target="externalLinks/externalLink2.xml"/><Relationship Id="rId59" Type="http://schemas.openxmlformats.org/officeDocument/2006/relationships/externalLink" Target="externalLinks/externalLink23.xml"/><Relationship Id="rId103" Type="http://schemas.openxmlformats.org/officeDocument/2006/relationships/externalLink" Target="externalLinks/externalLink67.xml"/><Relationship Id="rId124" Type="http://schemas.openxmlformats.org/officeDocument/2006/relationships/externalLink" Target="externalLinks/externalLink88.xml"/><Relationship Id="rId70" Type="http://schemas.openxmlformats.org/officeDocument/2006/relationships/externalLink" Target="externalLinks/externalLink34.xml"/><Relationship Id="rId91" Type="http://schemas.openxmlformats.org/officeDocument/2006/relationships/externalLink" Target="externalLinks/externalLink55.xml"/><Relationship Id="rId145" Type="http://schemas.openxmlformats.org/officeDocument/2006/relationships/externalLink" Target="externalLinks/externalLink109.xml"/><Relationship Id="rId166" Type="http://schemas.openxmlformats.org/officeDocument/2006/relationships/externalLink" Target="externalLinks/externalLink130.xml"/><Relationship Id="rId187" Type="http://schemas.openxmlformats.org/officeDocument/2006/relationships/externalLink" Target="externalLinks/externalLink151.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externalLink" Target="externalLinks/externalLink13.xml"/><Relationship Id="rId114" Type="http://schemas.openxmlformats.org/officeDocument/2006/relationships/externalLink" Target="externalLinks/externalLink78.xml"/><Relationship Id="rId60" Type="http://schemas.openxmlformats.org/officeDocument/2006/relationships/externalLink" Target="externalLinks/externalLink24.xml"/><Relationship Id="rId81" Type="http://schemas.openxmlformats.org/officeDocument/2006/relationships/externalLink" Target="externalLinks/externalLink45.xml"/><Relationship Id="rId135" Type="http://schemas.openxmlformats.org/officeDocument/2006/relationships/externalLink" Target="externalLinks/externalLink99.xml"/><Relationship Id="rId156" Type="http://schemas.openxmlformats.org/officeDocument/2006/relationships/externalLink" Target="externalLinks/externalLink120.xml"/><Relationship Id="rId177" Type="http://schemas.openxmlformats.org/officeDocument/2006/relationships/externalLink" Target="externalLinks/externalLink141.xml"/><Relationship Id="rId18" Type="http://schemas.openxmlformats.org/officeDocument/2006/relationships/worksheet" Target="worksheets/sheet18.xml"/><Relationship Id="rId39"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9.png"/></Relationships>
</file>

<file path=xl/drawings/_rels/drawing4.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4" Type="http://schemas.openxmlformats.org/officeDocument/2006/relationships/image" Target="../media/image13.png"/></Relationships>
</file>

<file path=xl/drawings/_rels/drawing5.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png"/><Relationship Id="rId4" Type="http://schemas.openxmlformats.org/officeDocument/2006/relationships/image" Target="../media/image17.png"/></Relationships>
</file>

<file path=xl/drawings/_rels/drawing6.xml.rels><?xml version="1.0" encoding="UTF-8" standalone="yes"?>
<Relationships xmlns="http://schemas.openxmlformats.org/package/2006/relationships"><Relationship Id="rId1" Type="http://schemas.openxmlformats.org/officeDocument/2006/relationships/image" Target="../media/image18.png"/></Relationships>
</file>

<file path=xl/drawings/_rels/drawing7.xml.rels><?xml version="1.0" encoding="UTF-8" standalone="yes"?>
<Relationships xmlns="http://schemas.openxmlformats.org/package/2006/relationships"><Relationship Id="rId8" Type="http://schemas.openxmlformats.org/officeDocument/2006/relationships/image" Target="../media/image26.png"/><Relationship Id="rId13" Type="http://schemas.openxmlformats.org/officeDocument/2006/relationships/image" Target="../media/image31.png"/><Relationship Id="rId18" Type="http://schemas.openxmlformats.org/officeDocument/2006/relationships/image" Target="../media/image36.png"/><Relationship Id="rId26" Type="http://schemas.openxmlformats.org/officeDocument/2006/relationships/image" Target="../media/image44.png"/><Relationship Id="rId3" Type="http://schemas.openxmlformats.org/officeDocument/2006/relationships/image" Target="../media/image21.png"/><Relationship Id="rId21" Type="http://schemas.openxmlformats.org/officeDocument/2006/relationships/image" Target="../media/image39.png"/><Relationship Id="rId7" Type="http://schemas.openxmlformats.org/officeDocument/2006/relationships/image" Target="../media/image25.png"/><Relationship Id="rId12" Type="http://schemas.openxmlformats.org/officeDocument/2006/relationships/image" Target="../media/image30.png"/><Relationship Id="rId17" Type="http://schemas.openxmlformats.org/officeDocument/2006/relationships/image" Target="../media/image35.png"/><Relationship Id="rId25" Type="http://schemas.openxmlformats.org/officeDocument/2006/relationships/image" Target="../media/image43.png"/><Relationship Id="rId2" Type="http://schemas.openxmlformats.org/officeDocument/2006/relationships/image" Target="../media/image20.png"/><Relationship Id="rId16" Type="http://schemas.openxmlformats.org/officeDocument/2006/relationships/image" Target="../media/image34.png"/><Relationship Id="rId20" Type="http://schemas.openxmlformats.org/officeDocument/2006/relationships/image" Target="../media/image38.png"/><Relationship Id="rId29" Type="http://schemas.openxmlformats.org/officeDocument/2006/relationships/image" Target="../media/image47.png"/><Relationship Id="rId1" Type="http://schemas.openxmlformats.org/officeDocument/2006/relationships/image" Target="../media/image19.png"/><Relationship Id="rId6" Type="http://schemas.openxmlformats.org/officeDocument/2006/relationships/image" Target="../media/image24.png"/><Relationship Id="rId11" Type="http://schemas.openxmlformats.org/officeDocument/2006/relationships/image" Target="../media/image29.png"/><Relationship Id="rId24" Type="http://schemas.openxmlformats.org/officeDocument/2006/relationships/image" Target="../media/image42.png"/><Relationship Id="rId5" Type="http://schemas.openxmlformats.org/officeDocument/2006/relationships/image" Target="../media/image23.png"/><Relationship Id="rId15" Type="http://schemas.openxmlformats.org/officeDocument/2006/relationships/image" Target="../media/image33.png"/><Relationship Id="rId23" Type="http://schemas.openxmlformats.org/officeDocument/2006/relationships/image" Target="../media/image41.png"/><Relationship Id="rId28" Type="http://schemas.openxmlformats.org/officeDocument/2006/relationships/image" Target="../media/image46.png"/><Relationship Id="rId10" Type="http://schemas.openxmlformats.org/officeDocument/2006/relationships/image" Target="../media/image28.png"/><Relationship Id="rId19" Type="http://schemas.openxmlformats.org/officeDocument/2006/relationships/image" Target="../media/image37.png"/><Relationship Id="rId31" Type="http://schemas.openxmlformats.org/officeDocument/2006/relationships/image" Target="../media/image49.png"/><Relationship Id="rId4" Type="http://schemas.openxmlformats.org/officeDocument/2006/relationships/image" Target="../media/image22.png"/><Relationship Id="rId9" Type="http://schemas.openxmlformats.org/officeDocument/2006/relationships/image" Target="../media/image27.png"/><Relationship Id="rId14" Type="http://schemas.openxmlformats.org/officeDocument/2006/relationships/image" Target="../media/image32.png"/><Relationship Id="rId22" Type="http://schemas.openxmlformats.org/officeDocument/2006/relationships/image" Target="../media/image40.png"/><Relationship Id="rId27" Type="http://schemas.openxmlformats.org/officeDocument/2006/relationships/image" Target="../media/image45.png"/><Relationship Id="rId30" Type="http://schemas.openxmlformats.org/officeDocument/2006/relationships/image" Target="../media/image48.png"/></Relationships>
</file>

<file path=xl/drawings/_rels/drawing8.xml.rels><?xml version="1.0" encoding="UTF-8" standalone="yes"?>
<Relationships xmlns="http://schemas.openxmlformats.org/package/2006/relationships"><Relationship Id="rId2" Type="http://schemas.openxmlformats.org/officeDocument/2006/relationships/image" Target="../media/image51.png"/><Relationship Id="rId1" Type="http://schemas.openxmlformats.org/officeDocument/2006/relationships/image" Target="../media/image50.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681136</xdr:colOff>
      <xdr:row>41</xdr:row>
      <xdr:rowOff>42747</xdr:rowOff>
    </xdr:from>
    <xdr:to>
      <xdr:col>23</xdr:col>
      <xdr:colOff>599458</xdr:colOff>
      <xdr:row>65</xdr:row>
      <xdr:rowOff>73524</xdr:rowOff>
    </xdr:to>
    <xdr:pic>
      <xdr:nvPicPr>
        <xdr:cNvPr id="2" name="Picture 1">
          <a:extLst>
            <a:ext uri="{FF2B5EF4-FFF2-40B4-BE49-F238E27FC236}">
              <a16:creationId xmlns:a16="http://schemas.microsoft.com/office/drawing/2014/main" id="{A3443BBC-D00A-4311-A049-DBD52CE61A3A}"/>
            </a:ext>
          </a:extLst>
        </xdr:cNvPr>
        <xdr:cNvPicPr>
          <a:picLocks noChangeAspect="1" noChangeArrowheads="1"/>
        </xdr:cNvPicPr>
      </xdr:nvPicPr>
      <xdr:blipFill>
        <a:blip xmlns:r="http://schemas.openxmlformats.org/officeDocument/2006/relationships" r:embed="rId1" cstate="print"/>
        <a:srcRect l="31424" t="21693" r="31100" b="12902"/>
        <a:stretch>
          <a:fillRect/>
        </a:stretch>
      </xdr:blipFill>
      <xdr:spPr bwMode="auto">
        <a:xfrm>
          <a:off x="20112136" y="7597433"/>
          <a:ext cx="5404722" cy="5223262"/>
        </a:xfrm>
        <a:prstGeom prst="rect">
          <a:avLst/>
        </a:prstGeom>
        <a:noFill/>
        <a:ln w="1">
          <a:noFill/>
          <a:miter lim="800000"/>
          <a:headEnd/>
          <a:tailEnd type="none" w="med" len="med"/>
        </a:ln>
        <a:effectLst/>
      </xdr:spPr>
    </xdr:pic>
    <xdr:clientData/>
  </xdr:twoCellAnchor>
  <xdr:twoCellAnchor editAs="oneCell">
    <xdr:from>
      <xdr:col>17</xdr:col>
      <xdr:colOff>461280</xdr:colOff>
      <xdr:row>0</xdr:row>
      <xdr:rowOff>119742</xdr:rowOff>
    </xdr:from>
    <xdr:to>
      <xdr:col>24</xdr:col>
      <xdr:colOff>313037</xdr:colOff>
      <xdr:row>38</xdr:row>
      <xdr:rowOff>131120</xdr:rowOff>
    </xdr:to>
    <xdr:pic>
      <xdr:nvPicPr>
        <xdr:cNvPr id="3" name="Picture 2">
          <a:extLst>
            <a:ext uri="{FF2B5EF4-FFF2-40B4-BE49-F238E27FC236}">
              <a16:creationId xmlns:a16="http://schemas.microsoft.com/office/drawing/2014/main" id="{4735117A-5312-444B-AA14-A5C20D605743}"/>
            </a:ext>
          </a:extLst>
        </xdr:cNvPr>
        <xdr:cNvPicPr>
          <a:picLocks noChangeAspect="1" noChangeArrowheads="1"/>
        </xdr:cNvPicPr>
      </xdr:nvPicPr>
      <xdr:blipFill>
        <a:blip xmlns:r="http://schemas.openxmlformats.org/officeDocument/2006/relationships" r:embed="rId2" cstate="print"/>
        <a:srcRect l="31863" t="12429" r="32361" b="16563"/>
        <a:stretch>
          <a:fillRect/>
        </a:stretch>
      </xdr:blipFill>
      <xdr:spPr bwMode="auto">
        <a:xfrm>
          <a:off x="19892280" y="119742"/>
          <a:ext cx="6252557" cy="7000007"/>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122214</xdr:colOff>
      <xdr:row>437</xdr:row>
      <xdr:rowOff>16809</xdr:rowOff>
    </xdr:from>
    <xdr:to>
      <xdr:col>13</xdr:col>
      <xdr:colOff>300019</xdr:colOff>
      <xdr:row>444</xdr:row>
      <xdr:rowOff>87842</xdr:rowOff>
    </xdr:to>
    <xdr:pic>
      <xdr:nvPicPr>
        <xdr:cNvPr id="2" name="Imagen 1">
          <a:extLst>
            <a:ext uri="{FF2B5EF4-FFF2-40B4-BE49-F238E27FC236}">
              <a16:creationId xmlns:a16="http://schemas.microsoft.com/office/drawing/2014/main" id="{E0101E08-7610-47AE-8708-270D80E49855}"/>
            </a:ext>
          </a:extLst>
        </xdr:cNvPr>
        <xdr:cNvPicPr>
          <a:picLocks noChangeAspect="1"/>
        </xdr:cNvPicPr>
      </xdr:nvPicPr>
      <xdr:blipFill>
        <a:blip xmlns:r="http://schemas.openxmlformats.org/officeDocument/2006/relationships" r:embed="rId1"/>
        <a:stretch>
          <a:fillRect/>
        </a:stretch>
      </xdr:blipFill>
      <xdr:spPr>
        <a:xfrm>
          <a:off x="7980339" y="89095970"/>
          <a:ext cx="3416305" cy="1499783"/>
        </a:xfrm>
        <a:prstGeom prst="rect">
          <a:avLst/>
        </a:prstGeom>
      </xdr:spPr>
    </xdr:pic>
    <xdr:clientData/>
  </xdr:twoCellAnchor>
  <xdr:twoCellAnchor editAs="oneCell">
    <xdr:from>
      <xdr:col>9</xdr:col>
      <xdr:colOff>173699</xdr:colOff>
      <xdr:row>446</xdr:row>
      <xdr:rowOff>101876</xdr:rowOff>
    </xdr:from>
    <xdr:to>
      <xdr:col>13</xdr:col>
      <xdr:colOff>356181</xdr:colOff>
      <xdr:row>454</xdr:row>
      <xdr:rowOff>172303</xdr:rowOff>
    </xdr:to>
    <xdr:pic>
      <xdr:nvPicPr>
        <xdr:cNvPr id="3" name="Imagen 2">
          <a:extLst>
            <a:ext uri="{FF2B5EF4-FFF2-40B4-BE49-F238E27FC236}">
              <a16:creationId xmlns:a16="http://schemas.microsoft.com/office/drawing/2014/main" id="{494B1948-8A5A-4A2D-B20F-AD868E04966B}"/>
            </a:ext>
          </a:extLst>
        </xdr:cNvPr>
        <xdr:cNvPicPr>
          <a:picLocks noChangeAspect="1"/>
        </xdr:cNvPicPr>
      </xdr:nvPicPr>
      <xdr:blipFill>
        <a:blip xmlns:r="http://schemas.openxmlformats.org/officeDocument/2006/relationships" r:embed="rId2"/>
        <a:stretch>
          <a:fillRect/>
        </a:stretch>
      </xdr:blipFill>
      <xdr:spPr>
        <a:xfrm>
          <a:off x="8031824" y="91106447"/>
          <a:ext cx="3420982" cy="1859766"/>
        </a:xfrm>
        <a:prstGeom prst="rect">
          <a:avLst/>
        </a:prstGeom>
      </xdr:spPr>
    </xdr:pic>
    <xdr:clientData/>
  </xdr:twoCellAnchor>
  <xdr:twoCellAnchor editAs="oneCell">
    <xdr:from>
      <xdr:col>9</xdr:col>
      <xdr:colOff>483053</xdr:colOff>
      <xdr:row>716</xdr:row>
      <xdr:rowOff>129269</xdr:rowOff>
    </xdr:from>
    <xdr:to>
      <xdr:col>14</xdr:col>
      <xdr:colOff>132126</xdr:colOff>
      <xdr:row>727</xdr:row>
      <xdr:rowOff>375439</xdr:rowOff>
    </xdr:to>
    <xdr:pic>
      <xdr:nvPicPr>
        <xdr:cNvPr id="5" name="Imagen 4">
          <a:extLst>
            <a:ext uri="{FF2B5EF4-FFF2-40B4-BE49-F238E27FC236}">
              <a16:creationId xmlns:a16="http://schemas.microsoft.com/office/drawing/2014/main" id="{EFE9DAD1-9EEE-440F-ABAC-E0FC32BA9397}"/>
            </a:ext>
          </a:extLst>
        </xdr:cNvPr>
        <xdr:cNvPicPr>
          <a:picLocks noChangeAspect="1"/>
        </xdr:cNvPicPr>
      </xdr:nvPicPr>
      <xdr:blipFill>
        <a:blip xmlns:r="http://schemas.openxmlformats.org/officeDocument/2006/relationships" r:embed="rId3"/>
        <a:stretch>
          <a:fillRect/>
        </a:stretch>
      </xdr:blipFill>
      <xdr:spPr>
        <a:xfrm>
          <a:off x="8341178" y="147093215"/>
          <a:ext cx="3676787" cy="25661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178905</xdr:colOff>
      <xdr:row>158</xdr:row>
      <xdr:rowOff>84413</xdr:rowOff>
    </xdr:from>
    <xdr:to>
      <xdr:col>12</xdr:col>
      <xdr:colOff>583096</xdr:colOff>
      <xdr:row>168</xdr:row>
      <xdr:rowOff>288274</xdr:rowOff>
    </xdr:to>
    <xdr:pic>
      <xdr:nvPicPr>
        <xdr:cNvPr id="3" name="Imagen 2">
          <a:extLst>
            <a:ext uri="{FF2B5EF4-FFF2-40B4-BE49-F238E27FC236}">
              <a16:creationId xmlns:a16="http://schemas.microsoft.com/office/drawing/2014/main" id="{AF6DFC24-B490-47AC-9319-186DF730CBFF}"/>
            </a:ext>
          </a:extLst>
        </xdr:cNvPr>
        <xdr:cNvPicPr>
          <a:picLocks noChangeAspect="1"/>
        </xdr:cNvPicPr>
      </xdr:nvPicPr>
      <xdr:blipFill>
        <a:blip xmlns:r="http://schemas.openxmlformats.org/officeDocument/2006/relationships" r:embed="rId1"/>
        <a:stretch>
          <a:fillRect/>
        </a:stretch>
      </xdr:blipFill>
      <xdr:spPr>
        <a:xfrm>
          <a:off x="7984435" y="33075700"/>
          <a:ext cx="3962400" cy="23507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371061</xdr:colOff>
      <xdr:row>547</xdr:row>
      <xdr:rowOff>66261</xdr:rowOff>
    </xdr:from>
    <xdr:to>
      <xdr:col>11</xdr:col>
      <xdr:colOff>779700</xdr:colOff>
      <xdr:row>555</xdr:row>
      <xdr:rowOff>200765</xdr:rowOff>
    </xdr:to>
    <xdr:pic>
      <xdr:nvPicPr>
        <xdr:cNvPr id="2" name="Imagen 1">
          <a:extLst>
            <a:ext uri="{FF2B5EF4-FFF2-40B4-BE49-F238E27FC236}">
              <a16:creationId xmlns:a16="http://schemas.microsoft.com/office/drawing/2014/main" id="{1B6DE890-4F37-4814-8EF4-97E9410449FC}"/>
            </a:ext>
          </a:extLst>
        </xdr:cNvPr>
        <xdr:cNvPicPr>
          <a:picLocks noChangeAspect="1"/>
        </xdr:cNvPicPr>
      </xdr:nvPicPr>
      <xdr:blipFill>
        <a:blip xmlns:r="http://schemas.openxmlformats.org/officeDocument/2006/relationships" r:embed="rId1"/>
        <a:stretch>
          <a:fillRect/>
        </a:stretch>
      </xdr:blipFill>
      <xdr:spPr>
        <a:xfrm>
          <a:off x="8209722" y="116586000"/>
          <a:ext cx="3171717" cy="1764522"/>
        </a:xfrm>
        <a:prstGeom prst="rect">
          <a:avLst/>
        </a:prstGeom>
      </xdr:spPr>
    </xdr:pic>
    <xdr:clientData/>
  </xdr:twoCellAnchor>
  <xdr:twoCellAnchor editAs="oneCell">
    <xdr:from>
      <xdr:col>9</xdr:col>
      <xdr:colOff>675861</xdr:colOff>
      <xdr:row>586</xdr:row>
      <xdr:rowOff>112027</xdr:rowOff>
    </xdr:from>
    <xdr:to>
      <xdr:col>11</xdr:col>
      <xdr:colOff>610707</xdr:colOff>
      <xdr:row>591</xdr:row>
      <xdr:rowOff>117524</xdr:rowOff>
    </xdr:to>
    <xdr:pic>
      <xdr:nvPicPr>
        <xdr:cNvPr id="3" name="Imagen 2">
          <a:extLst>
            <a:ext uri="{FF2B5EF4-FFF2-40B4-BE49-F238E27FC236}">
              <a16:creationId xmlns:a16="http://schemas.microsoft.com/office/drawing/2014/main" id="{32F7BC5E-A810-4E87-8102-80F6044C5999}"/>
            </a:ext>
          </a:extLst>
        </xdr:cNvPr>
        <xdr:cNvPicPr>
          <a:picLocks noChangeAspect="1"/>
        </xdr:cNvPicPr>
      </xdr:nvPicPr>
      <xdr:blipFill>
        <a:blip xmlns:r="http://schemas.openxmlformats.org/officeDocument/2006/relationships" r:embed="rId2"/>
        <a:stretch>
          <a:fillRect/>
        </a:stretch>
      </xdr:blipFill>
      <xdr:spPr>
        <a:xfrm>
          <a:off x="8514522" y="124795105"/>
          <a:ext cx="2697924" cy="1383723"/>
        </a:xfrm>
        <a:prstGeom prst="rect">
          <a:avLst/>
        </a:prstGeom>
      </xdr:spPr>
    </xdr:pic>
    <xdr:clientData/>
  </xdr:twoCellAnchor>
  <xdr:twoCellAnchor editAs="oneCell">
    <xdr:from>
      <xdr:col>9</xdr:col>
      <xdr:colOff>245165</xdr:colOff>
      <xdr:row>636</xdr:row>
      <xdr:rowOff>139832</xdr:rowOff>
    </xdr:from>
    <xdr:to>
      <xdr:col>12</xdr:col>
      <xdr:colOff>491183</xdr:colOff>
      <xdr:row>644</xdr:row>
      <xdr:rowOff>94905</xdr:rowOff>
    </xdr:to>
    <xdr:pic>
      <xdr:nvPicPr>
        <xdr:cNvPr id="4" name="Imagen 3">
          <a:extLst>
            <a:ext uri="{FF2B5EF4-FFF2-40B4-BE49-F238E27FC236}">
              <a16:creationId xmlns:a16="http://schemas.microsoft.com/office/drawing/2014/main" id="{B7B1977B-9CC1-42F1-8F88-56373830212B}"/>
            </a:ext>
          </a:extLst>
        </xdr:cNvPr>
        <xdr:cNvPicPr>
          <a:picLocks noChangeAspect="1"/>
        </xdr:cNvPicPr>
      </xdr:nvPicPr>
      <xdr:blipFill>
        <a:blip xmlns:r="http://schemas.openxmlformats.org/officeDocument/2006/relationships" r:embed="rId3"/>
        <a:stretch>
          <a:fillRect/>
        </a:stretch>
      </xdr:blipFill>
      <xdr:spPr>
        <a:xfrm>
          <a:off x="8083826" y="135782458"/>
          <a:ext cx="3804227" cy="1969404"/>
        </a:xfrm>
        <a:prstGeom prst="rect">
          <a:avLst/>
        </a:prstGeom>
      </xdr:spPr>
    </xdr:pic>
    <xdr:clientData/>
  </xdr:twoCellAnchor>
  <xdr:twoCellAnchor editAs="oneCell">
    <xdr:from>
      <xdr:col>9</xdr:col>
      <xdr:colOff>371061</xdr:colOff>
      <xdr:row>627</xdr:row>
      <xdr:rowOff>34898</xdr:rowOff>
    </xdr:from>
    <xdr:to>
      <xdr:col>11</xdr:col>
      <xdr:colOff>504513</xdr:colOff>
      <xdr:row>635</xdr:row>
      <xdr:rowOff>203331</xdr:rowOff>
    </xdr:to>
    <xdr:pic>
      <xdr:nvPicPr>
        <xdr:cNvPr id="6" name="Imagen 5">
          <a:extLst>
            <a:ext uri="{FF2B5EF4-FFF2-40B4-BE49-F238E27FC236}">
              <a16:creationId xmlns:a16="http://schemas.microsoft.com/office/drawing/2014/main" id="{D42C0ADF-941A-4C6E-B4D5-646A2A920A55}"/>
            </a:ext>
          </a:extLst>
        </xdr:cNvPr>
        <xdr:cNvPicPr>
          <a:picLocks noChangeAspect="1"/>
        </xdr:cNvPicPr>
      </xdr:nvPicPr>
      <xdr:blipFill>
        <a:blip xmlns:r="http://schemas.openxmlformats.org/officeDocument/2006/relationships" r:embed="rId4"/>
        <a:stretch>
          <a:fillRect/>
        </a:stretch>
      </xdr:blipFill>
      <xdr:spPr>
        <a:xfrm>
          <a:off x="8209722" y="133411402"/>
          <a:ext cx="2896530" cy="214963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192158</xdr:colOff>
      <xdr:row>44</xdr:row>
      <xdr:rowOff>184536</xdr:rowOff>
    </xdr:from>
    <xdr:to>
      <xdr:col>11</xdr:col>
      <xdr:colOff>368809</xdr:colOff>
      <xdr:row>52</xdr:row>
      <xdr:rowOff>87513</xdr:rowOff>
    </xdr:to>
    <xdr:pic>
      <xdr:nvPicPr>
        <xdr:cNvPr id="2" name="Imagen 1">
          <a:extLst>
            <a:ext uri="{FF2B5EF4-FFF2-40B4-BE49-F238E27FC236}">
              <a16:creationId xmlns:a16="http://schemas.microsoft.com/office/drawing/2014/main" id="{D5458406-ED97-494C-A097-797A9D21822F}"/>
            </a:ext>
          </a:extLst>
        </xdr:cNvPr>
        <xdr:cNvPicPr>
          <a:picLocks noChangeAspect="1"/>
        </xdr:cNvPicPr>
      </xdr:nvPicPr>
      <xdr:blipFill>
        <a:blip xmlns:r="http://schemas.openxmlformats.org/officeDocument/2006/relationships" r:embed="rId1"/>
        <a:stretch>
          <a:fillRect/>
        </a:stretch>
      </xdr:blipFill>
      <xdr:spPr>
        <a:xfrm>
          <a:off x="8030819" y="9136379"/>
          <a:ext cx="2939729" cy="1546246"/>
        </a:xfrm>
        <a:prstGeom prst="rect">
          <a:avLst/>
        </a:prstGeom>
      </xdr:spPr>
    </xdr:pic>
    <xdr:clientData/>
  </xdr:twoCellAnchor>
  <xdr:twoCellAnchor editAs="oneCell">
    <xdr:from>
      <xdr:col>9</xdr:col>
      <xdr:colOff>59634</xdr:colOff>
      <xdr:row>473</xdr:row>
      <xdr:rowOff>106014</xdr:rowOff>
    </xdr:from>
    <xdr:to>
      <xdr:col>13</xdr:col>
      <xdr:colOff>15150</xdr:colOff>
      <xdr:row>482</xdr:row>
      <xdr:rowOff>66261</xdr:rowOff>
    </xdr:to>
    <xdr:pic>
      <xdr:nvPicPr>
        <xdr:cNvPr id="4" name="Imagen 3">
          <a:extLst>
            <a:ext uri="{FF2B5EF4-FFF2-40B4-BE49-F238E27FC236}">
              <a16:creationId xmlns:a16="http://schemas.microsoft.com/office/drawing/2014/main" id="{FD2291D0-E847-4551-8A71-4E7E277237F5}"/>
            </a:ext>
          </a:extLst>
        </xdr:cNvPr>
        <xdr:cNvPicPr>
          <a:picLocks noChangeAspect="1"/>
        </xdr:cNvPicPr>
      </xdr:nvPicPr>
      <xdr:blipFill>
        <a:blip xmlns:r="http://schemas.openxmlformats.org/officeDocument/2006/relationships" r:embed="rId2"/>
        <a:stretch>
          <a:fillRect/>
        </a:stretch>
      </xdr:blipFill>
      <xdr:spPr>
        <a:xfrm>
          <a:off x="7898295" y="97933562"/>
          <a:ext cx="4308855" cy="1855308"/>
        </a:xfrm>
        <a:prstGeom prst="rect">
          <a:avLst/>
        </a:prstGeom>
      </xdr:spPr>
    </xdr:pic>
    <xdr:clientData/>
  </xdr:twoCellAnchor>
  <xdr:twoCellAnchor editAs="oneCell">
    <xdr:from>
      <xdr:col>9</xdr:col>
      <xdr:colOff>192156</xdr:colOff>
      <xdr:row>685</xdr:row>
      <xdr:rowOff>117019</xdr:rowOff>
    </xdr:from>
    <xdr:to>
      <xdr:col>12</xdr:col>
      <xdr:colOff>620539</xdr:colOff>
      <xdr:row>692</xdr:row>
      <xdr:rowOff>291749</xdr:rowOff>
    </xdr:to>
    <xdr:pic>
      <xdr:nvPicPr>
        <xdr:cNvPr id="5" name="Imagen 4">
          <a:extLst>
            <a:ext uri="{FF2B5EF4-FFF2-40B4-BE49-F238E27FC236}">
              <a16:creationId xmlns:a16="http://schemas.microsoft.com/office/drawing/2014/main" id="{421CB065-3EF2-49E6-B4E7-FEA1FE1451ED}"/>
            </a:ext>
          </a:extLst>
        </xdr:cNvPr>
        <xdr:cNvPicPr>
          <a:picLocks noChangeAspect="1"/>
        </xdr:cNvPicPr>
      </xdr:nvPicPr>
      <xdr:blipFill>
        <a:blip xmlns:r="http://schemas.openxmlformats.org/officeDocument/2006/relationships" r:embed="rId3"/>
        <a:stretch>
          <a:fillRect/>
        </a:stretch>
      </xdr:blipFill>
      <xdr:spPr>
        <a:xfrm>
          <a:off x="8030817" y="142047802"/>
          <a:ext cx="3986592" cy="1519826"/>
        </a:xfrm>
        <a:prstGeom prst="rect">
          <a:avLst/>
        </a:prstGeom>
      </xdr:spPr>
    </xdr:pic>
    <xdr:clientData/>
  </xdr:twoCellAnchor>
  <xdr:twoCellAnchor editAs="oneCell">
    <xdr:from>
      <xdr:col>9</xdr:col>
      <xdr:colOff>218662</xdr:colOff>
      <xdr:row>693</xdr:row>
      <xdr:rowOff>139148</xdr:rowOff>
    </xdr:from>
    <xdr:to>
      <xdr:col>12</xdr:col>
      <xdr:colOff>609600</xdr:colOff>
      <xdr:row>702</xdr:row>
      <xdr:rowOff>251792</xdr:rowOff>
    </xdr:to>
    <xdr:pic>
      <xdr:nvPicPr>
        <xdr:cNvPr id="7" name="Imagen 6">
          <a:extLst>
            <a:ext uri="{FF2B5EF4-FFF2-40B4-BE49-F238E27FC236}">
              <a16:creationId xmlns:a16="http://schemas.microsoft.com/office/drawing/2014/main" id="{214ADADD-694B-474E-A324-5B358D88C2B2}"/>
            </a:ext>
          </a:extLst>
        </xdr:cNvPr>
        <xdr:cNvPicPr>
          <a:picLocks noChangeAspect="1"/>
        </xdr:cNvPicPr>
      </xdr:nvPicPr>
      <xdr:blipFill>
        <a:blip xmlns:r="http://schemas.openxmlformats.org/officeDocument/2006/relationships" r:embed="rId4"/>
        <a:stretch>
          <a:fillRect/>
        </a:stretch>
      </xdr:blipFill>
      <xdr:spPr>
        <a:xfrm>
          <a:off x="8057323" y="143719826"/>
          <a:ext cx="3949147" cy="194144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86138</xdr:colOff>
      <xdr:row>127</xdr:row>
      <xdr:rowOff>132521</xdr:rowOff>
    </xdr:from>
    <xdr:to>
      <xdr:col>11</xdr:col>
      <xdr:colOff>84714</xdr:colOff>
      <xdr:row>135</xdr:row>
      <xdr:rowOff>65943</xdr:rowOff>
    </xdr:to>
    <xdr:pic>
      <xdr:nvPicPr>
        <xdr:cNvPr id="2" name="Imagen 1">
          <a:extLst>
            <a:ext uri="{FF2B5EF4-FFF2-40B4-BE49-F238E27FC236}">
              <a16:creationId xmlns:a16="http://schemas.microsoft.com/office/drawing/2014/main" id="{ED61F44F-D138-454F-AD13-CA033F4673C6}"/>
            </a:ext>
          </a:extLst>
        </xdr:cNvPr>
        <xdr:cNvPicPr>
          <a:picLocks noChangeAspect="1"/>
        </xdr:cNvPicPr>
      </xdr:nvPicPr>
      <xdr:blipFill>
        <a:blip xmlns:r="http://schemas.openxmlformats.org/officeDocument/2006/relationships" r:embed="rId1"/>
        <a:stretch>
          <a:fillRect/>
        </a:stretch>
      </xdr:blipFill>
      <xdr:spPr>
        <a:xfrm>
          <a:off x="7924799" y="25775478"/>
          <a:ext cx="2761654" cy="146404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12</xdr:col>
      <xdr:colOff>315182</xdr:colOff>
      <xdr:row>13</xdr:row>
      <xdr:rowOff>175260</xdr:rowOff>
    </xdr:from>
    <xdr:to>
      <xdr:col>16</xdr:col>
      <xdr:colOff>247785</xdr:colOff>
      <xdr:row>19</xdr:row>
      <xdr:rowOff>276680</xdr:rowOff>
    </xdr:to>
    <xdr:pic>
      <xdr:nvPicPr>
        <xdr:cNvPr id="2" name="Imagen 1">
          <a:extLst>
            <a:ext uri="{FF2B5EF4-FFF2-40B4-BE49-F238E27FC236}">
              <a16:creationId xmlns:a16="http://schemas.microsoft.com/office/drawing/2014/main" id="{CBA020C0-CD42-4ABD-8DD1-8B1D6742F978}"/>
            </a:ext>
          </a:extLst>
        </xdr:cNvPr>
        <xdr:cNvPicPr>
          <a:picLocks noChangeAspect="1"/>
        </xdr:cNvPicPr>
      </xdr:nvPicPr>
      <xdr:blipFill>
        <a:blip xmlns:r="http://schemas.openxmlformats.org/officeDocument/2006/relationships" r:embed="rId1"/>
        <a:stretch>
          <a:fillRect/>
        </a:stretch>
      </xdr:blipFill>
      <xdr:spPr>
        <a:xfrm>
          <a:off x="11051762" y="2735580"/>
          <a:ext cx="3102523" cy="1122500"/>
        </a:xfrm>
        <a:prstGeom prst="rect">
          <a:avLst/>
        </a:prstGeom>
      </xdr:spPr>
    </xdr:pic>
    <xdr:clientData/>
  </xdr:twoCellAnchor>
  <xdr:twoCellAnchor editAs="oneCell">
    <xdr:from>
      <xdr:col>10</xdr:col>
      <xdr:colOff>663978</xdr:colOff>
      <xdr:row>3</xdr:row>
      <xdr:rowOff>45721</xdr:rowOff>
    </xdr:from>
    <xdr:to>
      <xdr:col>12</xdr:col>
      <xdr:colOff>698827</xdr:colOff>
      <xdr:row>13</xdr:row>
      <xdr:rowOff>91441</xdr:rowOff>
    </xdr:to>
    <xdr:pic>
      <xdr:nvPicPr>
        <xdr:cNvPr id="3" name="Imagen 2">
          <a:extLst>
            <a:ext uri="{FF2B5EF4-FFF2-40B4-BE49-F238E27FC236}">
              <a16:creationId xmlns:a16="http://schemas.microsoft.com/office/drawing/2014/main" id="{D44C15AD-5A25-457C-A680-13C071344F29}"/>
            </a:ext>
          </a:extLst>
        </xdr:cNvPr>
        <xdr:cNvPicPr>
          <a:picLocks noChangeAspect="1"/>
        </xdr:cNvPicPr>
      </xdr:nvPicPr>
      <xdr:blipFill>
        <a:blip xmlns:r="http://schemas.openxmlformats.org/officeDocument/2006/relationships" r:embed="rId2"/>
        <a:stretch>
          <a:fillRect/>
        </a:stretch>
      </xdr:blipFill>
      <xdr:spPr>
        <a:xfrm>
          <a:off x="9815598" y="609601"/>
          <a:ext cx="1619809" cy="2042160"/>
        </a:xfrm>
        <a:prstGeom prst="rect">
          <a:avLst/>
        </a:prstGeom>
      </xdr:spPr>
    </xdr:pic>
    <xdr:clientData/>
  </xdr:twoCellAnchor>
  <xdr:twoCellAnchor editAs="oneCell">
    <xdr:from>
      <xdr:col>13</xdr:col>
      <xdr:colOff>160020</xdr:colOff>
      <xdr:row>0</xdr:row>
      <xdr:rowOff>152399</xdr:rowOff>
    </xdr:from>
    <xdr:to>
      <xdr:col>17</xdr:col>
      <xdr:colOff>64909</xdr:colOff>
      <xdr:row>8</xdr:row>
      <xdr:rowOff>127054</xdr:rowOff>
    </xdr:to>
    <xdr:pic>
      <xdr:nvPicPr>
        <xdr:cNvPr id="4" name="Imagen 3">
          <a:extLst>
            <a:ext uri="{FF2B5EF4-FFF2-40B4-BE49-F238E27FC236}">
              <a16:creationId xmlns:a16="http://schemas.microsoft.com/office/drawing/2014/main" id="{234811A3-47DD-4AEA-A7C2-CAE950CD83C5}"/>
            </a:ext>
          </a:extLst>
        </xdr:cNvPr>
        <xdr:cNvPicPr>
          <a:picLocks noChangeAspect="1"/>
        </xdr:cNvPicPr>
      </xdr:nvPicPr>
      <xdr:blipFill>
        <a:blip xmlns:r="http://schemas.openxmlformats.org/officeDocument/2006/relationships" r:embed="rId3"/>
        <a:stretch>
          <a:fillRect/>
        </a:stretch>
      </xdr:blipFill>
      <xdr:spPr>
        <a:xfrm>
          <a:off x="11673840" y="152399"/>
          <a:ext cx="3074809" cy="1620575"/>
        </a:xfrm>
        <a:prstGeom prst="rect">
          <a:avLst/>
        </a:prstGeom>
      </xdr:spPr>
    </xdr:pic>
    <xdr:clientData/>
  </xdr:twoCellAnchor>
  <xdr:twoCellAnchor editAs="oneCell">
    <xdr:from>
      <xdr:col>9</xdr:col>
      <xdr:colOff>401744</xdr:colOff>
      <xdr:row>14</xdr:row>
      <xdr:rowOff>7620</xdr:rowOff>
    </xdr:from>
    <xdr:to>
      <xdr:col>12</xdr:col>
      <xdr:colOff>146360</xdr:colOff>
      <xdr:row>24</xdr:row>
      <xdr:rowOff>92625</xdr:rowOff>
    </xdr:to>
    <xdr:pic>
      <xdr:nvPicPr>
        <xdr:cNvPr id="5" name="Imagen 4">
          <a:extLst>
            <a:ext uri="{FF2B5EF4-FFF2-40B4-BE49-F238E27FC236}">
              <a16:creationId xmlns:a16="http://schemas.microsoft.com/office/drawing/2014/main" id="{A01C49B0-E6C1-4812-9669-C673BE1E3765}"/>
            </a:ext>
          </a:extLst>
        </xdr:cNvPr>
        <xdr:cNvPicPr>
          <a:picLocks noChangeAspect="1"/>
        </xdr:cNvPicPr>
      </xdr:nvPicPr>
      <xdr:blipFill>
        <a:blip xmlns:r="http://schemas.openxmlformats.org/officeDocument/2006/relationships" r:embed="rId4"/>
        <a:stretch>
          <a:fillRect/>
        </a:stretch>
      </xdr:blipFill>
      <xdr:spPr>
        <a:xfrm>
          <a:off x="8760884" y="2758440"/>
          <a:ext cx="2122056" cy="2043345"/>
        </a:xfrm>
        <a:prstGeom prst="rect">
          <a:avLst/>
        </a:prstGeom>
      </xdr:spPr>
    </xdr:pic>
    <xdr:clientData/>
  </xdr:twoCellAnchor>
  <xdr:twoCellAnchor editAs="oneCell">
    <xdr:from>
      <xdr:col>9</xdr:col>
      <xdr:colOff>417628</xdr:colOff>
      <xdr:row>41</xdr:row>
      <xdr:rowOff>129540</xdr:rowOff>
    </xdr:from>
    <xdr:to>
      <xdr:col>14</xdr:col>
      <xdr:colOff>301287</xdr:colOff>
      <xdr:row>51</xdr:row>
      <xdr:rowOff>35357</xdr:rowOff>
    </xdr:to>
    <xdr:pic>
      <xdr:nvPicPr>
        <xdr:cNvPr id="10" name="Imagen 9">
          <a:extLst>
            <a:ext uri="{FF2B5EF4-FFF2-40B4-BE49-F238E27FC236}">
              <a16:creationId xmlns:a16="http://schemas.microsoft.com/office/drawing/2014/main" id="{DFD492DA-BA6A-4751-AA55-9D8826B7B06A}"/>
            </a:ext>
          </a:extLst>
        </xdr:cNvPr>
        <xdr:cNvPicPr>
          <a:picLocks noChangeAspect="1"/>
        </xdr:cNvPicPr>
      </xdr:nvPicPr>
      <xdr:blipFill>
        <a:blip xmlns:r="http://schemas.openxmlformats.org/officeDocument/2006/relationships" r:embed="rId5"/>
        <a:stretch>
          <a:fillRect/>
        </a:stretch>
      </xdr:blipFill>
      <xdr:spPr>
        <a:xfrm>
          <a:off x="8776768" y="7909560"/>
          <a:ext cx="3846059" cy="2001317"/>
        </a:xfrm>
        <a:prstGeom prst="rect">
          <a:avLst/>
        </a:prstGeom>
      </xdr:spPr>
    </xdr:pic>
    <xdr:clientData/>
  </xdr:twoCellAnchor>
  <xdr:twoCellAnchor editAs="oneCell">
    <xdr:from>
      <xdr:col>9</xdr:col>
      <xdr:colOff>239741</xdr:colOff>
      <xdr:row>78</xdr:row>
      <xdr:rowOff>106680</xdr:rowOff>
    </xdr:from>
    <xdr:to>
      <xdr:col>14</xdr:col>
      <xdr:colOff>730229</xdr:colOff>
      <xdr:row>90</xdr:row>
      <xdr:rowOff>88860</xdr:rowOff>
    </xdr:to>
    <xdr:pic>
      <xdr:nvPicPr>
        <xdr:cNvPr id="12" name="Imagen 11">
          <a:extLst>
            <a:ext uri="{FF2B5EF4-FFF2-40B4-BE49-F238E27FC236}">
              <a16:creationId xmlns:a16="http://schemas.microsoft.com/office/drawing/2014/main" id="{E19B3B8C-E4A3-45D5-B2F4-CD6C00FD2860}"/>
            </a:ext>
          </a:extLst>
        </xdr:cNvPr>
        <xdr:cNvPicPr>
          <a:picLocks noChangeAspect="1"/>
        </xdr:cNvPicPr>
      </xdr:nvPicPr>
      <xdr:blipFill>
        <a:blip xmlns:r="http://schemas.openxmlformats.org/officeDocument/2006/relationships" r:embed="rId6"/>
        <a:stretch>
          <a:fillRect/>
        </a:stretch>
      </xdr:blipFill>
      <xdr:spPr>
        <a:xfrm>
          <a:off x="8598881" y="15034260"/>
          <a:ext cx="4452888" cy="2329140"/>
        </a:xfrm>
        <a:prstGeom prst="rect">
          <a:avLst/>
        </a:prstGeom>
      </xdr:spPr>
    </xdr:pic>
    <xdr:clientData/>
  </xdr:twoCellAnchor>
  <xdr:twoCellAnchor editAs="oneCell">
    <xdr:from>
      <xdr:col>9</xdr:col>
      <xdr:colOff>510540</xdr:colOff>
      <xdr:row>114</xdr:row>
      <xdr:rowOff>19812</xdr:rowOff>
    </xdr:from>
    <xdr:to>
      <xdr:col>15</xdr:col>
      <xdr:colOff>457313</xdr:colOff>
      <xdr:row>123</xdr:row>
      <xdr:rowOff>64053</xdr:rowOff>
    </xdr:to>
    <xdr:pic>
      <xdr:nvPicPr>
        <xdr:cNvPr id="14" name="Imagen 13">
          <a:extLst>
            <a:ext uri="{FF2B5EF4-FFF2-40B4-BE49-F238E27FC236}">
              <a16:creationId xmlns:a16="http://schemas.microsoft.com/office/drawing/2014/main" id="{168A7BAC-0A2A-40BB-87FC-D391730F1136}"/>
            </a:ext>
          </a:extLst>
        </xdr:cNvPr>
        <xdr:cNvPicPr>
          <a:picLocks noChangeAspect="1"/>
        </xdr:cNvPicPr>
      </xdr:nvPicPr>
      <xdr:blipFill>
        <a:blip xmlns:r="http://schemas.openxmlformats.org/officeDocument/2006/relationships" r:embed="rId7"/>
        <a:stretch>
          <a:fillRect/>
        </a:stretch>
      </xdr:blipFill>
      <xdr:spPr>
        <a:xfrm>
          <a:off x="8869680" y="21851112"/>
          <a:ext cx="4701653" cy="1880661"/>
        </a:xfrm>
        <a:prstGeom prst="rect">
          <a:avLst/>
        </a:prstGeom>
      </xdr:spPr>
    </xdr:pic>
    <xdr:clientData/>
  </xdr:twoCellAnchor>
  <xdr:twoCellAnchor editAs="oneCell">
    <xdr:from>
      <xdr:col>9</xdr:col>
      <xdr:colOff>190500</xdr:colOff>
      <xdr:row>148</xdr:row>
      <xdr:rowOff>152400</xdr:rowOff>
    </xdr:from>
    <xdr:to>
      <xdr:col>14</xdr:col>
      <xdr:colOff>647847</xdr:colOff>
      <xdr:row>158</xdr:row>
      <xdr:rowOff>130720</xdr:rowOff>
    </xdr:to>
    <xdr:pic>
      <xdr:nvPicPr>
        <xdr:cNvPr id="16" name="Imagen 15">
          <a:extLst>
            <a:ext uri="{FF2B5EF4-FFF2-40B4-BE49-F238E27FC236}">
              <a16:creationId xmlns:a16="http://schemas.microsoft.com/office/drawing/2014/main" id="{DB27FAAD-FD04-4876-A585-BF7F86AA6B3D}"/>
            </a:ext>
          </a:extLst>
        </xdr:cNvPr>
        <xdr:cNvPicPr>
          <a:picLocks noChangeAspect="1"/>
        </xdr:cNvPicPr>
      </xdr:nvPicPr>
      <xdr:blipFill>
        <a:blip xmlns:r="http://schemas.openxmlformats.org/officeDocument/2006/relationships" r:embed="rId8"/>
        <a:stretch>
          <a:fillRect/>
        </a:stretch>
      </xdr:blipFill>
      <xdr:spPr>
        <a:xfrm>
          <a:off x="8549640" y="28506420"/>
          <a:ext cx="4419747" cy="2005240"/>
        </a:xfrm>
        <a:prstGeom prst="rect">
          <a:avLst/>
        </a:prstGeom>
      </xdr:spPr>
    </xdr:pic>
    <xdr:clientData/>
  </xdr:twoCellAnchor>
  <xdr:twoCellAnchor editAs="oneCell">
    <xdr:from>
      <xdr:col>9</xdr:col>
      <xdr:colOff>350520</xdr:colOff>
      <xdr:row>186</xdr:row>
      <xdr:rowOff>73377</xdr:rowOff>
    </xdr:from>
    <xdr:to>
      <xdr:col>13</xdr:col>
      <xdr:colOff>604130</xdr:colOff>
      <xdr:row>194</xdr:row>
      <xdr:rowOff>22096</xdr:rowOff>
    </xdr:to>
    <xdr:pic>
      <xdr:nvPicPr>
        <xdr:cNvPr id="17" name="Imagen 16">
          <a:extLst>
            <a:ext uri="{FF2B5EF4-FFF2-40B4-BE49-F238E27FC236}">
              <a16:creationId xmlns:a16="http://schemas.microsoft.com/office/drawing/2014/main" id="{D2D8A985-34E3-4210-B59A-468A1527E387}"/>
            </a:ext>
          </a:extLst>
        </xdr:cNvPr>
        <xdr:cNvPicPr>
          <a:picLocks noChangeAspect="1"/>
        </xdr:cNvPicPr>
      </xdr:nvPicPr>
      <xdr:blipFill>
        <a:blip xmlns:r="http://schemas.openxmlformats.org/officeDocument/2006/relationships" r:embed="rId9"/>
        <a:stretch>
          <a:fillRect/>
        </a:stretch>
      </xdr:blipFill>
      <xdr:spPr>
        <a:xfrm>
          <a:off x="8709660" y="35712117"/>
          <a:ext cx="3423530" cy="1571779"/>
        </a:xfrm>
        <a:prstGeom prst="rect">
          <a:avLst/>
        </a:prstGeom>
      </xdr:spPr>
    </xdr:pic>
    <xdr:clientData/>
  </xdr:twoCellAnchor>
  <xdr:twoCellAnchor editAs="oneCell">
    <xdr:from>
      <xdr:col>9</xdr:col>
      <xdr:colOff>373380</xdr:colOff>
      <xdr:row>654</xdr:row>
      <xdr:rowOff>181184</xdr:rowOff>
    </xdr:from>
    <xdr:to>
      <xdr:col>13</xdr:col>
      <xdr:colOff>492668</xdr:colOff>
      <xdr:row>667</xdr:row>
      <xdr:rowOff>90897</xdr:rowOff>
    </xdr:to>
    <xdr:pic>
      <xdr:nvPicPr>
        <xdr:cNvPr id="18" name="Imagen 17">
          <a:extLst>
            <a:ext uri="{FF2B5EF4-FFF2-40B4-BE49-F238E27FC236}">
              <a16:creationId xmlns:a16="http://schemas.microsoft.com/office/drawing/2014/main" id="{E3E3E0BB-3538-45A6-89DE-B515F5F8237D}"/>
            </a:ext>
          </a:extLst>
        </xdr:cNvPr>
        <xdr:cNvPicPr>
          <a:picLocks noChangeAspect="1"/>
        </xdr:cNvPicPr>
      </xdr:nvPicPr>
      <xdr:blipFill>
        <a:blip xmlns:r="http://schemas.openxmlformats.org/officeDocument/2006/relationships" r:embed="rId10"/>
        <a:stretch>
          <a:fillRect/>
        </a:stretch>
      </xdr:blipFill>
      <xdr:spPr>
        <a:xfrm>
          <a:off x="8862060" y="125507324"/>
          <a:ext cx="3289208" cy="2454793"/>
        </a:xfrm>
        <a:prstGeom prst="rect">
          <a:avLst/>
        </a:prstGeom>
      </xdr:spPr>
    </xdr:pic>
    <xdr:clientData/>
  </xdr:twoCellAnchor>
  <xdr:twoCellAnchor editAs="oneCell">
    <xdr:from>
      <xdr:col>9</xdr:col>
      <xdr:colOff>83820</xdr:colOff>
      <xdr:row>741</xdr:row>
      <xdr:rowOff>156155</xdr:rowOff>
    </xdr:from>
    <xdr:to>
      <xdr:col>15</xdr:col>
      <xdr:colOff>773936</xdr:colOff>
      <xdr:row>752</xdr:row>
      <xdr:rowOff>69889</xdr:rowOff>
    </xdr:to>
    <xdr:pic>
      <xdr:nvPicPr>
        <xdr:cNvPr id="19" name="Imagen 18">
          <a:extLst>
            <a:ext uri="{FF2B5EF4-FFF2-40B4-BE49-F238E27FC236}">
              <a16:creationId xmlns:a16="http://schemas.microsoft.com/office/drawing/2014/main" id="{7832E389-938D-43B9-B0DA-56A12B44228B}"/>
            </a:ext>
          </a:extLst>
        </xdr:cNvPr>
        <xdr:cNvPicPr>
          <a:picLocks noChangeAspect="1"/>
        </xdr:cNvPicPr>
      </xdr:nvPicPr>
      <xdr:blipFill>
        <a:blip xmlns:r="http://schemas.openxmlformats.org/officeDocument/2006/relationships" r:embed="rId11"/>
        <a:stretch>
          <a:fillRect/>
        </a:stretch>
      </xdr:blipFill>
      <xdr:spPr>
        <a:xfrm>
          <a:off x="8572500" y="142253915"/>
          <a:ext cx="5444996" cy="2321654"/>
        </a:xfrm>
        <a:prstGeom prst="rect">
          <a:avLst/>
        </a:prstGeom>
      </xdr:spPr>
    </xdr:pic>
    <xdr:clientData/>
  </xdr:twoCellAnchor>
  <xdr:twoCellAnchor editAs="oneCell">
    <xdr:from>
      <xdr:col>9</xdr:col>
      <xdr:colOff>335280</xdr:colOff>
      <xdr:row>782</xdr:row>
      <xdr:rowOff>41912</xdr:rowOff>
    </xdr:from>
    <xdr:to>
      <xdr:col>14</xdr:col>
      <xdr:colOff>560167</xdr:colOff>
      <xdr:row>789</xdr:row>
      <xdr:rowOff>62125</xdr:rowOff>
    </xdr:to>
    <xdr:pic>
      <xdr:nvPicPr>
        <xdr:cNvPr id="21" name="Imagen 20">
          <a:extLst>
            <a:ext uri="{FF2B5EF4-FFF2-40B4-BE49-F238E27FC236}">
              <a16:creationId xmlns:a16="http://schemas.microsoft.com/office/drawing/2014/main" id="{08EF9851-C506-4BEF-9B99-7E9CB35C157E}"/>
            </a:ext>
          </a:extLst>
        </xdr:cNvPr>
        <xdr:cNvPicPr>
          <a:picLocks noChangeAspect="1"/>
        </xdr:cNvPicPr>
      </xdr:nvPicPr>
      <xdr:blipFill>
        <a:blip xmlns:r="http://schemas.openxmlformats.org/officeDocument/2006/relationships" r:embed="rId12"/>
        <a:stretch>
          <a:fillRect/>
        </a:stretch>
      </xdr:blipFill>
      <xdr:spPr>
        <a:xfrm>
          <a:off x="8823960" y="150171152"/>
          <a:ext cx="4187287" cy="1711853"/>
        </a:xfrm>
        <a:prstGeom prst="rect">
          <a:avLst/>
        </a:prstGeom>
      </xdr:spPr>
    </xdr:pic>
    <xdr:clientData/>
  </xdr:twoCellAnchor>
  <xdr:twoCellAnchor editAs="oneCell">
    <xdr:from>
      <xdr:col>9</xdr:col>
      <xdr:colOff>259080</xdr:colOff>
      <xdr:row>826</xdr:row>
      <xdr:rowOff>53340</xdr:rowOff>
    </xdr:from>
    <xdr:to>
      <xdr:col>14</xdr:col>
      <xdr:colOff>101194</xdr:colOff>
      <xdr:row>836</xdr:row>
      <xdr:rowOff>38100</xdr:rowOff>
    </xdr:to>
    <xdr:pic>
      <xdr:nvPicPr>
        <xdr:cNvPr id="23" name="Imagen 22">
          <a:extLst>
            <a:ext uri="{FF2B5EF4-FFF2-40B4-BE49-F238E27FC236}">
              <a16:creationId xmlns:a16="http://schemas.microsoft.com/office/drawing/2014/main" id="{5C3DF83C-E056-4EFB-9B33-DC3B02AEB91A}"/>
            </a:ext>
          </a:extLst>
        </xdr:cNvPr>
        <xdr:cNvPicPr>
          <a:picLocks noChangeAspect="1"/>
        </xdr:cNvPicPr>
      </xdr:nvPicPr>
      <xdr:blipFill>
        <a:blip xmlns:r="http://schemas.openxmlformats.org/officeDocument/2006/relationships" r:embed="rId13"/>
        <a:stretch>
          <a:fillRect/>
        </a:stretch>
      </xdr:blipFill>
      <xdr:spPr>
        <a:xfrm>
          <a:off x="8747760" y="158777940"/>
          <a:ext cx="3804514" cy="2225040"/>
        </a:xfrm>
        <a:prstGeom prst="rect">
          <a:avLst/>
        </a:prstGeom>
      </xdr:spPr>
    </xdr:pic>
    <xdr:clientData/>
  </xdr:twoCellAnchor>
  <xdr:twoCellAnchor editAs="oneCell">
    <xdr:from>
      <xdr:col>9</xdr:col>
      <xdr:colOff>281940</xdr:colOff>
      <xdr:row>871</xdr:row>
      <xdr:rowOff>39905</xdr:rowOff>
    </xdr:from>
    <xdr:to>
      <xdr:col>13</xdr:col>
      <xdr:colOff>322024</xdr:colOff>
      <xdr:row>878</xdr:row>
      <xdr:rowOff>136441</xdr:rowOff>
    </xdr:to>
    <xdr:pic>
      <xdr:nvPicPr>
        <xdr:cNvPr id="25" name="Imagen 24">
          <a:extLst>
            <a:ext uri="{FF2B5EF4-FFF2-40B4-BE49-F238E27FC236}">
              <a16:creationId xmlns:a16="http://schemas.microsoft.com/office/drawing/2014/main" id="{5A1B684F-DE64-4686-828C-6BB701947D61}"/>
            </a:ext>
          </a:extLst>
        </xdr:cNvPr>
        <xdr:cNvPicPr>
          <a:picLocks noChangeAspect="1"/>
        </xdr:cNvPicPr>
      </xdr:nvPicPr>
      <xdr:blipFill>
        <a:blip xmlns:r="http://schemas.openxmlformats.org/officeDocument/2006/relationships" r:embed="rId14"/>
        <a:stretch>
          <a:fillRect/>
        </a:stretch>
      </xdr:blipFill>
      <xdr:spPr>
        <a:xfrm>
          <a:off x="8770620" y="167542745"/>
          <a:ext cx="3210004" cy="1780556"/>
        </a:xfrm>
        <a:prstGeom prst="rect">
          <a:avLst/>
        </a:prstGeom>
      </xdr:spPr>
    </xdr:pic>
    <xdr:clientData/>
  </xdr:twoCellAnchor>
  <xdr:twoCellAnchor editAs="oneCell">
    <xdr:from>
      <xdr:col>9</xdr:col>
      <xdr:colOff>493823</xdr:colOff>
      <xdr:row>915</xdr:row>
      <xdr:rowOff>0</xdr:rowOff>
    </xdr:from>
    <xdr:to>
      <xdr:col>16</xdr:col>
      <xdr:colOff>34333</xdr:colOff>
      <xdr:row>924</xdr:row>
      <xdr:rowOff>134456</xdr:rowOff>
    </xdr:to>
    <xdr:pic>
      <xdr:nvPicPr>
        <xdr:cNvPr id="27" name="Imagen 26">
          <a:extLst>
            <a:ext uri="{FF2B5EF4-FFF2-40B4-BE49-F238E27FC236}">
              <a16:creationId xmlns:a16="http://schemas.microsoft.com/office/drawing/2014/main" id="{6FB1038F-8FF3-4C3F-95B6-707A13DA6E96}"/>
            </a:ext>
          </a:extLst>
        </xdr:cNvPr>
        <xdr:cNvPicPr>
          <a:picLocks noChangeAspect="1"/>
        </xdr:cNvPicPr>
      </xdr:nvPicPr>
      <xdr:blipFill>
        <a:blip xmlns:r="http://schemas.openxmlformats.org/officeDocument/2006/relationships" r:embed="rId15"/>
        <a:stretch>
          <a:fillRect/>
        </a:stretch>
      </xdr:blipFill>
      <xdr:spPr>
        <a:xfrm>
          <a:off x="8982503" y="176098200"/>
          <a:ext cx="5087870" cy="2184236"/>
        </a:xfrm>
        <a:prstGeom prst="rect">
          <a:avLst/>
        </a:prstGeom>
      </xdr:spPr>
    </xdr:pic>
    <xdr:clientData/>
  </xdr:twoCellAnchor>
  <xdr:twoCellAnchor editAs="oneCell">
    <xdr:from>
      <xdr:col>9</xdr:col>
      <xdr:colOff>449580</xdr:colOff>
      <xdr:row>963</xdr:row>
      <xdr:rowOff>3631</xdr:rowOff>
    </xdr:from>
    <xdr:to>
      <xdr:col>15</xdr:col>
      <xdr:colOff>114318</xdr:colOff>
      <xdr:row>973</xdr:row>
      <xdr:rowOff>62177</xdr:rowOff>
    </xdr:to>
    <xdr:pic>
      <xdr:nvPicPr>
        <xdr:cNvPr id="29" name="Imagen 28">
          <a:extLst>
            <a:ext uri="{FF2B5EF4-FFF2-40B4-BE49-F238E27FC236}">
              <a16:creationId xmlns:a16="http://schemas.microsoft.com/office/drawing/2014/main" id="{A3CD4259-40B9-448B-BF9F-6F6E9502855E}"/>
            </a:ext>
          </a:extLst>
        </xdr:cNvPr>
        <xdr:cNvPicPr>
          <a:picLocks noChangeAspect="1"/>
        </xdr:cNvPicPr>
      </xdr:nvPicPr>
      <xdr:blipFill>
        <a:blip xmlns:r="http://schemas.openxmlformats.org/officeDocument/2006/relationships" r:embed="rId16"/>
        <a:stretch>
          <a:fillRect/>
        </a:stretch>
      </xdr:blipFill>
      <xdr:spPr>
        <a:xfrm>
          <a:off x="8938260" y="185451571"/>
          <a:ext cx="4419618" cy="1955926"/>
        </a:xfrm>
        <a:prstGeom prst="rect">
          <a:avLst/>
        </a:prstGeom>
      </xdr:spPr>
    </xdr:pic>
    <xdr:clientData/>
  </xdr:twoCellAnchor>
  <xdr:twoCellAnchor editAs="oneCell">
    <xdr:from>
      <xdr:col>10</xdr:col>
      <xdr:colOff>99060</xdr:colOff>
      <xdr:row>1003</xdr:row>
      <xdr:rowOff>56268</xdr:rowOff>
    </xdr:from>
    <xdr:to>
      <xdr:col>16</xdr:col>
      <xdr:colOff>34367</xdr:colOff>
      <xdr:row>1013</xdr:row>
      <xdr:rowOff>121919</xdr:rowOff>
    </xdr:to>
    <xdr:pic>
      <xdr:nvPicPr>
        <xdr:cNvPr id="6" name="Imagen 5">
          <a:extLst>
            <a:ext uri="{FF2B5EF4-FFF2-40B4-BE49-F238E27FC236}">
              <a16:creationId xmlns:a16="http://schemas.microsoft.com/office/drawing/2014/main" id="{BD8C65F3-7457-4D7B-A96D-038B96CEB574}"/>
            </a:ext>
          </a:extLst>
        </xdr:cNvPr>
        <xdr:cNvPicPr>
          <a:picLocks noChangeAspect="1"/>
        </xdr:cNvPicPr>
      </xdr:nvPicPr>
      <xdr:blipFill>
        <a:blip xmlns:r="http://schemas.openxmlformats.org/officeDocument/2006/relationships" r:embed="rId17"/>
        <a:stretch>
          <a:fillRect/>
        </a:stretch>
      </xdr:blipFill>
      <xdr:spPr>
        <a:xfrm>
          <a:off x="9380220" y="193345188"/>
          <a:ext cx="4690187" cy="1955411"/>
        </a:xfrm>
        <a:prstGeom prst="rect">
          <a:avLst/>
        </a:prstGeom>
      </xdr:spPr>
    </xdr:pic>
    <xdr:clientData/>
  </xdr:twoCellAnchor>
  <xdr:twoCellAnchor editAs="oneCell">
    <xdr:from>
      <xdr:col>10</xdr:col>
      <xdr:colOff>121920</xdr:colOff>
      <xdr:row>1041</xdr:row>
      <xdr:rowOff>69820</xdr:rowOff>
    </xdr:from>
    <xdr:to>
      <xdr:col>14</xdr:col>
      <xdr:colOff>560624</xdr:colOff>
      <xdr:row>1052</xdr:row>
      <xdr:rowOff>102052</xdr:rowOff>
    </xdr:to>
    <xdr:pic>
      <xdr:nvPicPr>
        <xdr:cNvPr id="7" name="Imagen 6">
          <a:extLst>
            <a:ext uri="{FF2B5EF4-FFF2-40B4-BE49-F238E27FC236}">
              <a16:creationId xmlns:a16="http://schemas.microsoft.com/office/drawing/2014/main" id="{983144EF-757E-4DEF-B88D-700836DD9374}"/>
            </a:ext>
          </a:extLst>
        </xdr:cNvPr>
        <xdr:cNvPicPr>
          <a:picLocks noChangeAspect="1"/>
        </xdr:cNvPicPr>
      </xdr:nvPicPr>
      <xdr:blipFill>
        <a:blip xmlns:r="http://schemas.openxmlformats.org/officeDocument/2006/relationships" r:embed="rId18"/>
        <a:stretch>
          <a:fillRect/>
        </a:stretch>
      </xdr:blipFill>
      <xdr:spPr>
        <a:xfrm>
          <a:off x="9403080" y="200468200"/>
          <a:ext cx="3608624" cy="2181072"/>
        </a:xfrm>
        <a:prstGeom prst="rect">
          <a:avLst/>
        </a:prstGeom>
      </xdr:spPr>
    </xdr:pic>
    <xdr:clientData/>
  </xdr:twoCellAnchor>
  <xdr:twoCellAnchor editAs="oneCell">
    <xdr:from>
      <xdr:col>9</xdr:col>
      <xdr:colOff>739140</xdr:colOff>
      <xdr:row>1053</xdr:row>
      <xdr:rowOff>18399</xdr:rowOff>
    </xdr:from>
    <xdr:to>
      <xdr:col>15</xdr:col>
      <xdr:colOff>85856</xdr:colOff>
      <xdr:row>1059</xdr:row>
      <xdr:rowOff>52777</xdr:rowOff>
    </xdr:to>
    <xdr:pic>
      <xdr:nvPicPr>
        <xdr:cNvPr id="8" name="Imagen 7">
          <a:extLst>
            <a:ext uri="{FF2B5EF4-FFF2-40B4-BE49-F238E27FC236}">
              <a16:creationId xmlns:a16="http://schemas.microsoft.com/office/drawing/2014/main" id="{5841482C-7F01-4D92-B922-8B1863EAE364}"/>
            </a:ext>
          </a:extLst>
        </xdr:cNvPr>
        <xdr:cNvPicPr>
          <a:picLocks noChangeAspect="1"/>
        </xdr:cNvPicPr>
      </xdr:nvPicPr>
      <xdr:blipFill>
        <a:blip xmlns:r="http://schemas.openxmlformats.org/officeDocument/2006/relationships" r:embed="rId19"/>
        <a:stretch>
          <a:fillRect/>
        </a:stretch>
      </xdr:blipFill>
      <xdr:spPr>
        <a:xfrm>
          <a:off x="9227820" y="202809459"/>
          <a:ext cx="4101596" cy="1299298"/>
        </a:xfrm>
        <a:prstGeom prst="rect">
          <a:avLst/>
        </a:prstGeom>
      </xdr:spPr>
    </xdr:pic>
    <xdr:clientData/>
  </xdr:twoCellAnchor>
  <xdr:twoCellAnchor editAs="oneCell">
    <xdr:from>
      <xdr:col>10</xdr:col>
      <xdr:colOff>99060</xdr:colOff>
      <xdr:row>1059</xdr:row>
      <xdr:rowOff>171037</xdr:rowOff>
    </xdr:from>
    <xdr:to>
      <xdr:col>15</xdr:col>
      <xdr:colOff>144760</xdr:colOff>
      <xdr:row>1070</xdr:row>
      <xdr:rowOff>106680</xdr:rowOff>
    </xdr:to>
    <xdr:pic>
      <xdr:nvPicPr>
        <xdr:cNvPr id="9" name="Imagen 8">
          <a:extLst>
            <a:ext uri="{FF2B5EF4-FFF2-40B4-BE49-F238E27FC236}">
              <a16:creationId xmlns:a16="http://schemas.microsoft.com/office/drawing/2014/main" id="{32F44F77-E358-4C20-8B64-E20A6EB9CE5A}"/>
            </a:ext>
          </a:extLst>
        </xdr:cNvPr>
        <xdr:cNvPicPr>
          <a:picLocks noChangeAspect="1"/>
        </xdr:cNvPicPr>
      </xdr:nvPicPr>
      <xdr:blipFill>
        <a:blip xmlns:r="http://schemas.openxmlformats.org/officeDocument/2006/relationships" r:embed="rId20"/>
        <a:stretch>
          <a:fillRect/>
        </a:stretch>
      </xdr:blipFill>
      <xdr:spPr>
        <a:xfrm>
          <a:off x="9380220" y="204105097"/>
          <a:ext cx="4008100" cy="1909223"/>
        </a:xfrm>
        <a:prstGeom prst="rect">
          <a:avLst/>
        </a:prstGeom>
      </xdr:spPr>
    </xdr:pic>
    <xdr:clientData/>
  </xdr:twoCellAnchor>
  <xdr:twoCellAnchor editAs="oneCell">
    <xdr:from>
      <xdr:col>9</xdr:col>
      <xdr:colOff>251459</xdr:colOff>
      <xdr:row>486</xdr:row>
      <xdr:rowOff>96467</xdr:rowOff>
    </xdr:from>
    <xdr:to>
      <xdr:col>12</xdr:col>
      <xdr:colOff>661120</xdr:colOff>
      <xdr:row>491</xdr:row>
      <xdr:rowOff>37343</xdr:rowOff>
    </xdr:to>
    <xdr:pic>
      <xdr:nvPicPr>
        <xdr:cNvPr id="11" name="Imagen 10">
          <a:extLst>
            <a:ext uri="{FF2B5EF4-FFF2-40B4-BE49-F238E27FC236}">
              <a16:creationId xmlns:a16="http://schemas.microsoft.com/office/drawing/2014/main" id="{50E07988-470D-4040-B23F-0D861F7F45DC}"/>
            </a:ext>
          </a:extLst>
        </xdr:cNvPr>
        <xdr:cNvPicPr>
          <a:picLocks noChangeAspect="1"/>
        </xdr:cNvPicPr>
      </xdr:nvPicPr>
      <xdr:blipFill>
        <a:blip xmlns:r="http://schemas.openxmlformats.org/officeDocument/2006/relationships" r:embed="rId21"/>
        <a:stretch>
          <a:fillRect/>
        </a:stretch>
      </xdr:blipFill>
      <xdr:spPr>
        <a:xfrm>
          <a:off x="8740139" y="93388127"/>
          <a:ext cx="2787101" cy="1160076"/>
        </a:xfrm>
        <a:prstGeom prst="rect">
          <a:avLst/>
        </a:prstGeom>
      </xdr:spPr>
    </xdr:pic>
    <xdr:clientData/>
  </xdr:twoCellAnchor>
  <xdr:twoCellAnchor editAs="oneCell">
    <xdr:from>
      <xdr:col>9</xdr:col>
      <xdr:colOff>568000</xdr:colOff>
      <xdr:row>491</xdr:row>
      <xdr:rowOff>167640</xdr:rowOff>
    </xdr:from>
    <xdr:to>
      <xdr:col>12</xdr:col>
      <xdr:colOff>94799</xdr:colOff>
      <xdr:row>502</xdr:row>
      <xdr:rowOff>20532</xdr:rowOff>
    </xdr:to>
    <xdr:pic>
      <xdr:nvPicPr>
        <xdr:cNvPr id="13" name="Imagen 12">
          <a:extLst>
            <a:ext uri="{FF2B5EF4-FFF2-40B4-BE49-F238E27FC236}">
              <a16:creationId xmlns:a16="http://schemas.microsoft.com/office/drawing/2014/main" id="{DFD65975-9CD8-4471-A370-8A69BB49FA17}"/>
            </a:ext>
          </a:extLst>
        </xdr:cNvPr>
        <xdr:cNvPicPr>
          <a:picLocks noChangeAspect="1"/>
        </xdr:cNvPicPr>
      </xdr:nvPicPr>
      <xdr:blipFill>
        <a:blip xmlns:r="http://schemas.openxmlformats.org/officeDocument/2006/relationships" r:embed="rId22"/>
        <a:stretch>
          <a:fillRect/>
        </a:stretch>
      </xdr:blipFill>
      <xdr:spPr>
        <a:xfrm>
          <a:off x="9056680" y="94480380"/>
          <a:ext cx="1904239" cy="1788372"/>
        </a:xfrm>
        <a:prstGeom prst="rect">
          <a:avLst/>
        </a:prstGeom>
      </xdr:spPr>
    </xdr:pic>
    <xdr:clientData/>
  </xdr:twoCellAnchor>
  <xdr:twoCellAnchor editAs="oneCell">
    <xdr:from>
      <xdr:col>12</xdr:col>
      <xdr:colOff>182880</xdr:colOff>
      <xdr:row>491</xdr:row>
      <xdr:rowOff>169728</xdr:rowOff>
    </xdr:from>
    <xdr:to>
      <xdr:col>14</xdr:col>
      <xdr:colOff>508022</xdr:colOff>
      <xdr:row>501</xdr:row>
      <xdr:rowOff>114299</xdr:rowOff>
    </xdr:to>
    <xdr:pic>
      <xdr:nvPicPr>
        <xdr:cNvPr id="15" name="Imagen 14">
          <a:extLst>
            <a:ext uri="{FF2B5EF4-FFF2-40B4-BE49-F238E27FC236}">
              <a16:creationId xmlns:a16="http://schemas.microsoft.com/office/drawing/2014/main" id="{E3AB1B00-B9D0-44C4-BF4B-5B82F388DCA3}"/>
            </a:ext>
          </a:extLst>
        </xdr:cNvPr>
        <xdr:cNvPicPr>
          <a:picLocks noChangeAspect="1"/>
        </xdr:cNvPicPr>
      </xdr:nvPicPr>
      <xdr:blipFill>
        <a:blip xmlns:r="http://schemas.openxmlformats.org/officeDocument/2006/relationships" r:embed="rId23"/>
        <a:stretch>
          <a:fillRect/>
        </a:stretch>
      </xdr:blipFill>
      <xdr:spPr>
        <a:xfrm>
          <a:off x="11049000" y="94482468"/>
          <a:ext cx="1910102" cy="1750511"/>
        </a:xfrm>
        <a:prstGeom prst="rect">
          <a:avLst/>
        </a:prstGeom>
      </xdr:spPr>
    </xdr:pic>
    <xdr:clientData/>
  </xdr:twoCellAnchor>
  <xdr:twoCellAnchor editAs="oneCell">
    <xdr:from>
      <xdr:col>9</xdr:col>
      <xdr:colOff>499174</xdr:colOff>
      <xdr:row>528</xdr:row>
      <xdr:rowOff>38100</xdr:rowOff>
    </xdr:from>
    <xdr:to>
      <xdr:col>11</xdr:col>
      <xdr:colOff>583709</xdr:colOff>
      <xdr:row>536</xdr:row>
      <xdr:rowOff>15240</xdr:rowOff>
    </xdr:to>
    <xdr:pic>
      <xdr:nvPicPr>
        <xdr:cNvPr id="20" name="Imagen 19">
          <a:extLst>
            <a:ext uri="{FF2B5EF4-FFF2-40B4-BE49-F238E27FC236}">
              <a16:creationId xmlns:a16="http://schemas.microsoft.com/office/drawing/2014/main" id="{C84C7FFF-509C-4406-8FC4-D6AFE36C81CB}"/>
            </a:ext>
          </a:extLst>
        </xdr:cNvPr>
        <xdr:cNvPicPr>
          <a:picLocks noChangeAspect="1"/>
        </xdr:cNvPicPr>
      </xdr:nvPicPr>
      <xdr:blipFill>
        <a:blip xmlns:r="http://schemas.openxmlformats.org/officeDocument/2006/relationships" r:embed="rId24"/>
        <a:stretch>
          <a:fillRect/>
        </a:stretch>
      </xdr:blipFill>
      <xdr:spPr>
        <a:xfrm>
          <a:off x="8987854" y="101475540"/>
          <a:ext cx="1669495" cy="1592580"/>
        </a:xfrm>
        <a:prstGeom prst="rect">
          <a:avLst/>
        </a:prstGeom>
      </xdr:spPr>
    </xdr:pic>
    <xdr:clientData/>
  </xdr:twoCellAnchor>
  <xdr:twoCellAnchor editAs="oneCell">
    <xdr:from>
      <xdr:col>9</xdr:col>
      <xdr:colOff>487681</xdr:colOff>
      <xdr:row>526</xdr:row>
      <xdr:rowOff>16473</xdr:rowOff>
    </xdr:from>
    <xdr:to>
      <xdr:col>13</xdr:col>
      <xdr:colOff>632461</xdr:colOff>
      <xdr:row>527</xdr:row>
      <xdr:rowOff>152333</xdr:rowOff>
    </xdr:to>
    <xdr:pic>
      <xdr:nvPicPr>
        <xdr:cNvPr id="22" name="Imagen 21">
          <a:extLst>
            <a:ext uri="{FF2B5EF4-FFF2-40B4-BE49-F238E27FC236}">
              <a16:creationId xmlns:a16="http://schemas.microsoft.com/office/drawing/2014/main" id="{6639D89C-7CCA-46FE-9E89-E1BF342A4E7E}"/>
            </a:ext>
          </a:extLst>
        </xdr:cNvPr>
        <xdr:cNvPicPr>
          <a:picLocks noChangeAspect="1"/>
        </xdr:cNvPicPr>
      </xdr:nvPicPr>
      <xdr:blipFill>
        <a:blip xmlns:r="http://schemas.openxmlformats.org/officeDocument/2006/relationships" r:embed="rId25"/>
        <a:stretch>
          <a:fillRect/>
        </a:stretch>
      </xdr:blipFill>
      <xdr:spPr>
        <a:xfrm>
          <a:off x="8976361" y="101072913"/>
          <a:ext cx="3314700" cy="318740"/>
        </a:xfrm>
        <a:prstGeom prst="rect">
          <a:avLst/>
        </a:prstGeom>
      </xdr:spPr>
    </xdr:pic>
    <xdr:clientData/>
  </xdr:twoCellAnchor>
  <xdr:twoCellAnchor editAs="oneCell">
    <xdr:from>
      <xdr:col>11</xdr:col>
      <xdr:colOff>769620</xdr:colOff>
      <xdr:row>528</xdr:row>
      <xdr:rowOff>59520</xdr:rowOff>
    </xdr:from>
    <xdr:to>
      <xdr:col>13</xdr:col>
      <xdr:colOff>748230</xdr:colOff>
      <xdr:row>535</xdr:row>
      <xdr:rowOff>151976</xdr:rowOff>
    </xdr:to>
    <xdr:pic>
      <xdr:nvPicPr>
        <xdr:cNvPr id="24" name="Imagen 23">
          <a:extLst>
            <a:ext uri="{FF2B5EF4-FFF2-40B4-BE49-F238E27FC236}">
              <a16:creationId xmlns:a16="http://schemas.microsoft.com/office/drawing/2014/main" id="{E1D44A99-F95B-495F-9E59-1CD6E6661745}"/>
            </a:ext>
          </a:extLst>
        </xdr:cNvPr>
        <xdr:cNvPicPr>
          <a:picLocks noChangeAspect="1"/>
        </xdr:cNvPicPr>
      </xdr:nvPicPr>
      <xdr:blipFill>
        <a:blip xmlns:r="http://schemas.openxmlformats.org/officeDocument/2006/relationships" r:embed="rId26"/>
        <a:stretch>
          <a:fillRect/>
        </a:stretch>
      </xdr:blipFill>
      <xdr:spPr>
        <a:xfrm>
          <a:off x="10843260" y="101496960"/>
          <a:ext cx="1563570" cy="1525016"/>
        </a:xfrm>
        <a:prstGeom prst="rect">
          <a:avLst/>
        </a:prstGeom>
      </xdr:spPr>
    </xdr:pic>
    <xdr:clientData/>
  </xdr:twoCellAnchor>
  <xdr:twoCellAnchor editAs="oneCell">
    <xdr:from>
      <xdr:col>9</xdr:col>
      <xdr:colOff>535862</xdr:colOff>
      <xdr:row>537</xdr:row>
      <xdr:rowOff>38100</xdr:rowOff>
    </xdr:from>
    <xdr:to>
      <xdr:col>11</xdr:col>
      <xdr:colOff>597744</xdr:colOff>
      <xdr:row>545</xdr:row>
      <xdr:rowOff>138678</xdr:rowOff>
    </xdr:to>
    <xdr:pic>
      <xdr:nvPicPr>
        <xdr:cNvPr id="26" name="Imagen 25">
          <a:extLst>
            <a:ext uri="{FF2B5EF4-FFF2-40B4-BE49-F238E27FC236}">
              <a16:creationId xmlns:a16="http://schemas.microsoft.com/office/drawing/2014/main" id="{00081179-9545-49D9-9097-5ED185887981}"/>
            </a:ext>
          </a:extLst>
        </xdr:cNvPr>
        <xdr:cNvPicPr>
          <a:picLocks noChangeAspect="1"/>
        </xdr:cNvPicPr>
      </xdr:nvPicPr>
      <xdr:blipFill>
        <a:blip xmlns:r="http://schemas.openxmlformats.org/officeDocument/2006/relationships" r:embed="rId27"/>
        <a:stretch>
          <a:fillRect/>
        </a:stretch>
      </xdr:blipFill>
      <xdr:spPr>
        <a:xfrm>
          <a:off x="9024542" y="103197660"/>
          <a:ext cx="1646842" cy="1495038"/>
        </a:xfrm>
        <a:prstGeom prst="rect">
          <a:avLst/>
        </a:prstGeom>
      </xdr:spPr>
    </xdr:pic>
    <xdr:clientData/>
  </xdr:twoCellAnchor>
  <xdr:twoCellAnchor editAs="oneCell">
    <xdr:from>
      <xdr:col>12</xdr:col>
      <xdr:colOff>79562</xdr:colOff>
      <xdr:row>537</xdr:row>
      <xdr:rowOff>7620</xdr:rowOff>
    </xdr:from>
    <xdr:to>
      <xdr:col>14</xdr:col>
      <xdr:colOff>28157</xdr:colOff>
      <xdr:row>545</xdr:row>
      <xdr:rowOff>98655</xdr:rowOff>
    </xdr:to>
    <xdr:pic>
      <xdr:nvPicPr>
        <xdr:cNvPr id="28" name="Imagen 27">
          <a:extLst>
            <a:ext uri="{FF2B5EF4-FFF2-40B4-BE49-F238E27FC236}">
              <a16:creationId xmlns:a16="http://schemas.microsoft.com/office/drawing/2014/main" id="{231EFD32-2EB7-4D49-AF7F-37E60F773F71}"/>
            </a:ext>
          </a:extLst>
        </xdr:cNvPr>
        <xdr:cNvPicPr>
          <a:picLocks noChangeAspect="1"/>
        </xdr:cNvPicPr>
      </xdr:nvPicPr>
      <xdr:blipFill>
        <a:blip xmlns:r="http://schemas.openxmlformats.org/officeDocument/2006/relationships" r:embed="rId28"/>
        <a:stretch>
          <a:fillRect/>
        </a:stretch>
      </xdr:blipFill>
      <xdr:spPr>
        <a:xfrm>
          <a:off x="10945682" y="103167180"/>
          <a:ext cx="1533555" cy="1485495"/>
        </a:xfrm>
        <a:prstGeom prst="rect">
          <a:avLst/>
        </a:prstGeom>
      </xdr:spPr>
    </xdr:pic>
    <xdr:clientData/>
  </xdr:twoCellAnchor>
  <xdr:twoCellAnchor editAs="oneCell">
    <xdr:from>
      <xdr:col>9</xdr:col>
      <xdr:colOff>556260</xdr:colOff>
      <xdr:row>545</xdr:row>
      <xdr:rowOff>187812</xdr:rowOff>
    </xdr:from>
    <xdr:to>
      <xdr:col>11</xdr:col>
      <xdr:colOff>782547</xdr:colOff>
      <xdr:row>554</xdr:row>
      <xdr:rowOff>121529</xdr:rowOff>
    </xdr:to>
    <xdr:pic>
      <xdr:nvPicPr>
        <xdr:cNvPr id="30" name="Imagen 29">
          <a:extLst>
            <a:ext uri="{FF2B5EF4-FFF2-40B4-BE49-F238E27FC236}">
              <a16:creationId xmlns:a16="http://schemas.microsoft.com/office/drawing/2014/main" id="{D23EAF25-D5CB-4370-83CE-5D9F6DC5B6FB}"/>
            </a:ext>
          </a:extLst>
        </xdr:cNvPr>
        <xdr:cNvPicPr>
          <a:picLocks noChangeAspect="1"/>
        </xdr:cNvPicPr>
      </xdr:nvPicPr>
      <xdr:blipFill>
        <a:blip xmlns:r="http://schemas.openxmlformats.org/officeDocument/2006/relationships" r:embed="rId29"/>
        <a:stretch>
          <a:fillRect/>
        </a:stretch>
      </xdr:blipFill>
      <xdr:spPr>
        <a:xfrm>
          <a:off x="9044940" y="104787552"/>
          <a:ext cx="1811247" cy="1732037"/>
        </a:xfrm>
        <a:prstGeom prst="rect">
          <a:avLst/>
        </a:prstGeom>
      </xdr:spPr>
    </xdr:pic>
    <xdr:clientData/>
  </xdr:twoCellAnchor>
  <xdr:twoCellAnchor editAs="oneCell">
    <xdr:from>
      <xdr:col>10</xdr:col>
      <xdr:colOff>640080</xdr:colOff>
      <xdr:row>545</xdr:row>
      <xdr:rowOff>198120</xdr:rowOff>
    </xdr:from>
    <xdr:to>
      <xdr:col>15</xdr:col>
      <xdr:colOff>547602</xdr:colOff>
      <xdr:row>546</xdr:row>
      <xdr:rowOff>188515</xdr:rowOff>
    </xdr:to>
    <xdr:pic>
      <xdr:nvPicPr>
        <xdr:cNvPr id="31" name="Imagen 30">
          <a:extLst>
            <a:ext uri="{FF2B5EF4-FFF2-40B4-BE49-F238E27FC236}">
              <a16:creationId xmlns:a16="http://schemas.microsoft.com/office/drawing/2014/main" id="{5870007C-587E-4C6B-9959-11D10FC022E1}"/>
            </a:ext>
          </a:extLst>
        </xdr:cNvPr>
        <xdr:cNvPicPr>
          <a:picLocks noChangeAspect="1"/>
        </xdr:cNvPicPr>
      </xdr:nvPicPr>
      <xdr:blipFill>
        <a:blip xmlns:r="http://schemas.openxmlformats.org/officeDocument/2006/relationships" r:embed="rId30"/>
        <a:stretch>
          <a:fillRect/>
        </a:stretch>
      </xdr:blipFill>
      <xdr:spPr>
        <a:xfrm>
          <a:off x="9921240" y="104752140"/>
          <a:ext cx="3869922" cy="302815"/>
        </a:xfrm>
        <a:prstGeom prst="rect">
          <a:avLst/>
        </a:prstGeom>
      </xdr:spPr>
    </xdr:pic>
    <xdr:clientData/>
  </xdr:twoCellAnchor>
  <xdr:twoCellAnchor editAs="oneCell">
    <xdr:from>
      <xdr:col>9</xdr:col>
      <xdr:colOff>510540</xdr:colOff>
      <xdr:row>572</xdr:row>
      <xdr:rowOff>180774</xdr:rowOff>
    </xdr:from>
    <xdr:to>
      <xdr:col>15</xdr:col>
      <xdr:colOff>113267</xdr:colOff>
      <xdr:row>576</xdr:row>
      <xdr:rowOff>41822</xdr:rowOff>
    </xdr:to>
    <xdr:pic>
      <xdr:nvPicPr>
        <xdr:cNvPr id="32" name="Imagen 31">
          <a:extLst>
            <a:ext uri="{FF2B5EF4-FFF2-40B4-BE49-F238E27FC236}">
              <a16:creationId xmlns:a16="http://schemas.microsoft.com/office/drawing/2014/main" id="{C1B092C9-BBFB-4D1B-9C58-ABF3648F7DE6}"/>
            </a:ext>
          </a:extLst>
        </xdr:cNvPr>
        <xdr:cNvPicPr>
          <a:picLocks noChangeAspect="1"/>
        </xdr:cNvPicPr>
      </xdr:nvPicPr>
      <xdr:blipFill>
        <a:blip xmlns:r="http://schemas.openxmlformats.org/officeDocument/2006/relationships" r:embed="rId31"/>
        <a:stretch>
          <a:fillRect/>
        </a:stretch>
      </xdr:blipFill>
      <xdr:spPr>
        <a:xfrm>
          <a:off x="8999220" y="109893534"/>
          <a:ext cx="4357607" cy="66114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10</xdr:col>
      <xdr:colOff>19896</xdr:colOff>
      <xdr:row>37</xdr:row>
      <xdr:rowOff>152400</xdr:rowOff>
    </xdr:from>
    <xdr:ext cx="3355764" cy="2095500"/>
    <xdr:pic>
      <xdr:nvPicPr>
        <xdr:cNvPr id="4" name="Imagen 3">
          <a:extLst>
            <a:ext uri="{FF2B5EF4-FFF2-40B4-BE49-F238E27FC236}">
              <a16:creationId xmlns:a16="http://schemas.microsoft.com/office/drawing/2014/main" id="{7FB6A75D-D043-4151-A6C3-DD377402132A}"/>
            </a:ext>
          </a:extLst>
        </xdr:cNvPr>
        <xdr:cNvPicPr>
          <a:picLocks noChangeAspect="1"/>
        </xdr:cNvPicPr>
      </xdr:nvPicPr>
      <xdr:blipFill>
        <a:blip xmlns:r="http://schemas.openxmlformats.org/officeDocument/2006/relationships" r:embed="rId1"/>
        <a:stretch>
          <a:fillRect/>
        </a:stretch>
      </xdr:blipFill>
      <xdr:spPr>
        <a:xfrm>
          <a:off x="9323916" y="9852660"/>
          <a:ext cx="3355764" cy="2095500"/>
        </a:xfrm>
        <a:prstGeom prst="rect">
          <a:avLst/>
        </a:prstGeom>
      </xdr:spPr>
    </xdr:pic>
    <xdr:clientData/>
  </xdr:oneCellAnchor>
  <xdr:oneCellAnchor>
    <xdr:from>
      <xdr:col>9</xdr:col>
      <xdr:colOff>593264</xdr:colOff>
      <xdr:row>77</xdr:row>
      <xdr:rowOff>137160</xdr:rowOff>
    </xdr:from>
    <xdr:ext cx="3990310" cy="2045068"/>
    <xdr:pic>
      <xdr:nvPicPr>
        <xdr:cNvPr id="7" name="Imagen 6">
          <a:extLst>
            <a:ext uri="{FF2B5EF4-FFF2-40B4-BE49-F238E27FC236}">
              <a16:creationId xmlns:a16="http://schemas.microsoft.com/office/drawing/2014/main" id="{73F6B124-46F7-4C0E-9362-890ED1A71804}"/>
            </a:ext>
          </a:extLst>
        </xdr:cNvPr>
        <xdr:cNvPicPr>
          <a:picLocks noChangeAspect="1"/>
        </xdr:cNvPicPr>
      </xdr:nvPicPr>
      <xdr:blipFill>
        <a:blip xmlns:r="http://schemas.openxmlformats.org/officeDocument/2006/relationships" r:embed="rId2"/>
        <a:stretch>
          <a:fillRect/>
        </a:stretch>
      </xdr:blipFill>
      <xdr:spPr>
        <a:xfrm>
          <a:off x="9104804" y="17320260"/>
          <a:ext cx="3990310" cy="2045068"/>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orreounitec-my.sharepoint.com/personal/10223056_unitec_edu_co/Documents/152165151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E:/Presupuesto%20T/TIERRA%20BUENA%20FACTIBILIDAD%2010.09.2004%2040%20CASAS%20264%20APARTAMENTOS%20(CD%2015.09.2004).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Master\luis%20carlos\Documents%20and%20Settings\Administrador\Mis%20documentos\Gabriel%202003\GABRIEL%202002\PROYECTOS\PROYECTOS%20EN%20CURSO\ESTADIO%20MUNICIPAL%20DE%20YOPAL\PRESUPUESTO%20ESTADIO%201.2%20primera%20etap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SAMSUNG_PC\Users\Users\HP\Desktop\invmeta\INFORMES\infabr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Proyectos\CEI\Tunja-Barbosa\HORIZONTAL%20Barbosa.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Cp-72\c\DOCUME~1\XP\CONFIG~1\Temp\Mis%20documentos\Contratos%20Vigentes\CTO-102-2002%20Castores%20Ingenieros%20Contratistas%20Ltda\CTO-102-2002%20Actas%20de%20Obra%20y%20modif%20cantidad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HP\Desktop\Proyecto%20Nuevo%20Unicesar\faltantes\Documents%20and%20Settings\qbex1\Escritorio\San%20Bernardo%20del%20Viento\Proyecto%20AJUSTADO\San%20Bernardo\PRES%20SANBERNA\PRESUPUESTO%20ALC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AMV-01\H\descoles\Descole%20canal%20en%20concreto%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Gabriel/Proyectos/Pereira%20Colectores%20Quebrada%20Letras/Dise&#241;o%20y%20Chequeo%20Hidraulico%20Interceptor%20Q%20Letras%20V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CAUCA1\Cto.1960-16\TRIMESTRAL%20Octubre%20-%20Diciembre%202017%20AMV4%20CAUCA-CAJA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AMV-01\K\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2DB09E0A\a%20%20aaInformaci&#243;n%20GRUPO"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C2CB15EB\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Cp-72\c\SARDINATA\Contrato%20Sardinata\SNT-Planta\Despachos\Materiales%20v&#237;a%20y%20planta\Acarreos%2001-31-Jul-0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Carlos/Google%20Drive/OBRAS/CONTRATO%20MAURICIO%20ENE%20-%20JUN%202019/PARQUE%20DEL%20AMOR/PRESUPUESTO%20PARQUE%20DEL%20AMOR.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invmeta\INFORMES\infabr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Licitaciones1\c\Documents%20and%20Settings\Latinco%20S.A\Mis%20documentos\ARCHIVOS%20OSCAR\invias\corredores%20viales\PARTICIPAMOS\PRIMERA%20RONDA\analisis%20de%20precios%20unitarios%20-%20PLANTILL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Desktop\201409-C0022014-APUSDPS%20(CARUPAPOLIDEP)%20V1%20SEPARAD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Desktop/201409-C0022014-APUSDPS%20(CARUPAPOLIDEP)%20V1%20SEPARAD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lex\Propuesta%20Efren\DOCUME~1\user\LOCALS~1\Temp\Temporary%20Directory%201%20for%20PRESUPUESTO%20Y%20UNITARIOS.zip\PRESUPUESTO%20Y%20UNITARI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VICON\DATOS\LICITAR\IDU\UNIT_4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uarios\Victor\Desktop\Dropbox\INGENIERA%20CIVIL\OBRAS\META\CN569-2010%20ACAPULCO1\AVANCE%20DE%20OBRA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ALEX%20CORZO\PROYECTOS\2009\CHIRIGUANA\130002009\Documents%20and%20Settings\Juan%20Carlos%20Garc&#237;a\Mis%20documentos\PRESUPUESTOS\PRESUPUESTO%20PARA%20ROCH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Licitaciones1\c\Trabajos%20La%20Espanola%20-%20Calarca\Grupo%20Arturo\Arturo%20A.%20Gonzalez%20R.%20Espanola%20-%20Calarca\BARBOSA\ACTASBA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Documents%20and%20Settings\qbex1\Escritorio\San%20Bernardo%20del%20Viento\Proyecto%20AJUSTADO\San%20Bernardo\PRES%20SANBERNA\PRESUPUESTO%20AL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Users\HP\Desktop\Proyecto%20Nuevo%20Unicesar\faltantes\Users\MERI&#209;O\Documents\PARTICULAR\Users\ABSAESP03\Documents\MERI&#209;O\EDESA\PRESUPUESTO-V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Desktop/Cotas%20AR%20Irra.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Usuario/Desktop/6.%20PROYECTO%20DISE&#209;O%20ARQUITECT&#211;NICO%20Y%20ELECTRICO%20IGLESIA%20DE%20CANDELARIA%20-%20ATL&#193;NTICO/6.9.%20PRESUPUESTO%20DE%20OBRA/APUS%20-%20PLAZUELA%20CARRETO%20-%20CANDELARIA.xlsb"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F:\Escritorio\amv%202011\EST.V&#205;A%20CRITERIO%20TECNIC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marino\C\AMV-3005-2005\ADMON%20GRUPO%203%202004%20-2005\PRESUPUESTOS\Analisis%20de%20Precios%20Unitarios%20ASTRI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marino\C\Documents%20and%20Settings\Hector%20Guerrero\Mis%20documentos\Licitaciones%20realizadas\Invias\INTER-Taraza-caucasia\DIFERGO\WINDOWS\TEMP\UNITARI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D:/Orlis%20Villafa&#241;e/Desktop/biblioteca/Archivos%20Montes/Propuesta%20Distrito%20Colegios/Propuesta/PROPUESTA%20FINAL%20MAYO%2028T.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Hp-alexander\Documentos\winnt\perfiles\Co80097831\Mis%20documentos\Formatos\Presupuesto%20Da&#241;os%20Interinstitucionales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WINDOWS\TEMP\Alcantarillado%20PAVCO-RAS%202000%20(08-11-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Pc1\d\LIQ.TRANSPORTE%20DE%20MATERIALES%20OCTUBRE%20DE%202006%20HASMER%20FI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Escritorio\amv%202011\AMV%202011\PHRE\09%20INF_TRIMESTRAL%20_FINAL%20-%202011\INFORME%209_AMV_MAR-201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Cp-72\c\OBRA%20CALARCA%20LA%20PAILA\CLP-Control%20general\control%20combustible\DICIEMBR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Cp-72\c\OBRA%20CALARCA%20LA%20PAILA\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DD282EC9\V&#237;nculoExternoRecuperado1"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E0992774a\PRECIOS\DOCUME~1\e0939709\CONFIG~1\Temp\precios20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EC009BA/Presupuestos%20Ampliaci&#243;n%20de%20Puentes%20%20(9003)%20Sept.%20de%20201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F:\Escritorio\amv%202011\Documents%20and%20Settings\Equipo_2\Escritorio\Necesidades%20de%20las%20V&#237;as%202010\Definitivos\Necesidades%20%20Lorica%20-%20Cove&#241;as%20(9004)%20Marzo%202010.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F:\Estacion2\d\DOCUME~1\USER05~1\CONFIG~1\TEMP\ADMINISTRACION%20VIAL%20G2\PRESUPUESTOS\Presupuesto%20remoci&#243;n%20de%20derrumb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F:\AMV-01\H\ADMINISTRACI&#211;N%20VIAL3\INFORMES\INFORMES%20TRIMESTRALES\Users\Adolfo\Documents\SANTO%20DOMINGO\MARZO\Mis%20documentos\ACTA%20No%2040\ACTA%20No36\CONSORCIO%20acta%20No35\Mis%20documentos\WINDOWS\TEMP\RELACI~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Usuario/Desktop/Modelos%20regalia/https:/d.docs.live.net/A:/RINCON~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AMV-01\H\MANTENIMIENTO%20RUTA%201001_MARZO%20DE%202008\Documents%20and%20Settings\Jaime%20Rojas\Mis%20documentos\Contrato\Interv\JunBarba\a%20%20aaInformaci&#243;n%20GRUPO%204\A%20MInformes%20M"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Cp-72\c\OBRA%20CALARCA%20LA%20PAILA\CLP-Actas%20y%20preactas\SUBCONTRATOS\LIQUIDACION%20%20BATALLON\LIQUIDACION%20BATALLON%20AL%2030%20ENERO\COMBUSTIBLE%20MOTONIVELADORA%20LIQUIDACION%203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F:\AMV-01\@\Phenom_x3\d\ADMINISTRACI&#211;N%20VIAL3\INFORMES\INFORMES%20TRIMESTRALES\Documents%20and%20Settings\Usuario%20de%20Windows\Mis%20documentos\Licitaciones\Inalv&#237;as\Taraz&#225;-Caucasia\WINDOWS\TEMP\RELACI~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AMV-01\H\ADMINISTRACI&#211;N%20VIAL3\INFORMES\INFORMES%20TRIMESTRALES\Documents%20and%20Settings\Usuario%20de%20Windows\Mis%20documentos\Licitaciones\Inalv&#237;as\Taraz&#225;-Caucasia\WINDOWS\TEMP\RELACI~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G:\_Archivo%202008\Obras\Anganoy%20-%20Cra%2036B\Actas\Anganoy%20-%20act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y%20Documents\LICITACIONES%20INVIAS\SCV-059-Base-CAF-El%20Secreto-Aguaclar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C8DA74C\PRESUPUESTO%20ALCANTARILLADO%20SOPLAVIEN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F:\Cp-72\c\OBRA%20CALARCA%20LA%20PAILA\CLP-Actas%20y%20preactas\SUBCONTRATOS\LIQUIDACION%20%20BATALLON\LIQUIDACION%20BATALLON%20AL%2030%20ENERO\COMBUS%20BVM%2003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Cp-72\c\OBRA%20CALARCA%20LA%20PAILA\CLP-Actas%20y%20preactas\SUBCONTRATOS\LIQUIDACION%20%20BATALLON\LIQUIDACION%20BATALLON%20AL%2030%20ENERO\COMBUSTIBLE%20CARROTANQUE%20AL%203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F:\PACO\Doc.%20ASPIRE\ADMONVIAL%20H-V-05\PRESUPUESTOS\sector%203.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AMV-01\Users\mac\Documents\AMV%20cto%203414%20de%202013\INFORMES%20TRIMESTRALES\jul%20-%20sep%202014\Estructura%20APU%202013%20ANTIOQUIA%20%20JULIO%20-%20SEPTIEMBRE%20201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AMV-01\@\Phenom_x3\d\ADMINISTRACI&#211;N%20VIAL3\INFORMES\INFORMES%20TRIMESTRALES\a%20%20aaInformaci&#243;n%20GRUPO%204\A%20MInformes%20Mensuales\Informe%20de%20estado%20vial%20ene\aCCIDENTES%20DE%201995%20-%201996.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AMV-01\H\AMV-02-BOL\EST.V&#205;A%20CRIT.TECNICO%20AMB-BOL-02\DICIEMBRE-2008\EST.V&#205;A%20CRITERIO%20TECNICO%2090BLB.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AMV-01\H\EST.V&#205;A%20CRITERIO%20TECNIC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F:\E0992774a\PRECIOS\Constancita\HOJA%20DIARIA\HD%202003\Hoja%20Diaria%20Nuev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Users\aescorcia\Desktop\APU\APU%202011\CHOCO\APU%20ADVIAL.%20G-2%20201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PLATO%20PALERMO.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92.168.10.7\Tecnica\Tecnica\ECBOYACAGDPMA\ARAPOY\INGDIEG\PRESUP\PRESUPUESTOS%20FINAL\Presupuesto%20General-V.1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F:\Principal\cund%20grupo%201\INFORMES%20TRIMESTRAL\INFORME%20FINAL\DIC-05-FEB-06.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Alizarralde\pliegos\Mauricio\LICITACIONES\Licitaciones-2001\Villavicencio-Barranca\Base-Cumaral-Barranc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AMV-01\H\MANTENIMIENTO%20RUTA%201001_MARZO%20DE%202008\Documents%20and%20Settings\PEDRO%20GARCIA%20REALPE\Mis%20documentos\AMV_G1_2006_TUMACO\Actas%20AMV_G1_Tumaco\a%20%20aaInformaci&#243;n"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F:\E0992774a\PRECIOS\MERYVENT\ZZZ.MERCA.GQ\MERCADEO\POLITICA%20DE%20PRECIOS\PRECIOS%20MARZO%202003\precios200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F:\Licitaciones1\c\proyectos%202004\invias\corredores%20viales\PARTICIPAMOS\SEGUNDA%20RONDA\PRESUPUESTO%20CORREDOR%208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F:\Escritorio\amv%202011\INFORMES%20ESPECIFICOS\ANALISIS%20DE%20APU\APU%202012\AMV%20GRUPO2-05\presupuestos\ajuste%20presupuestos\$%20PR20%20al%20PR2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G:\DOCUME~1\temporal\CONFIG~1\Temp\Rar$DI01.906\EMR%20-%20PRESUP%20ELECTRICO%20ARENAL%20-%20dic%203%20-%202010.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F:\Users\Cristhian\Downloads\PRECIOS%20UNITARIOS%202017%20PUBLICAR.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Users/Cristhian/Downloads/PRECIOS%20UNITARIOS%202017%20PUBLICAR.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Users/User/Downloads/F-MGP-01%20Ficha%20de%20Presentacion%20de%20Proyectos%20V9.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_OBRAS%20FIP\Nuevos-Riegos\Caicedo-C4-5-k16-17-rieg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14%20CERREJON\temp\091029%20CiclosCERREJON.xls" TargetMode="External"/></Relationships>
</file>

<file path=xl/externalLinks/_rels/externalLink150.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F:\marino\C\Documents%20and%20Settings\Hector%20Guerrero\Mis%20documentos\Licitaciones%20realizadas\Invias\INTER-Taraza-caucasia\DIFERGO\WINDOWS\TEMP\Preobra\ModeloPresupuesto.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OSRVMYR01\Tecnica\Tecnica\ECBOYACAGDPMA\ARAPOY\INGDIEG\PRESUP\PRESUPUESTOS%20FINAL\Presupuesto%20General-V.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Ing-hernando\Users\lvargas\Documents\lvargas_zc\Mis%20documentos\Contratos%20asignados\Contratos%20A&#241;o%202015\Contratos%20Invias\Obra\Etapa%20contratual\Users\mrojast\A%20Max\APU\APU%202011\APU%20CON%20PARTICULARES%20OP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2)"/>
      <sheetName val="1521651511"/>
    </sheetNames>
    <definedNames>
      <definedName name="______v4" refersTo="#¡REF!"/>
      <definedName name="______v8" refersTo="#¡REF!"/>
      <definedName name="______y3" refersTo="#¡REF!"/>
      <definedName name="______y7" refersTo="#¡REF!"/>
      <definedName name="_____v4" refersTo="#¡REF!"/>
      <definedName name="_____v8" refersTo="#¡REF!"/>
      <definedName name="____v4" refersTo="#¡REF!"/>
      <definedName name="____v8" refersTo="#¡REF!"/>
      <definedName name="____y3" refersTo="#¡REF!"/>
      <definedName name="____y7" refersTo="#¡REF!"/>
      <definedName name="err" refersTo="#¡REF!"/>
      <definedName name="Header_Row" refersTo="#¡REF!"/>
      <definedName name="Number_of_Payments" refersTo="#¡REF!"/>
      <definedName name="Values_Entered" refersTo="#¡REF!"/>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19">
          <cell r="B19">
            <v>0.16</v>
          </cell>
        </row>
        <row r="20">
          <cell r="B20">
            <v>0.09</v>
          </cell>
        </row>
        <row r="21">
          <cell r="B21">
            <v>0.05</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abr98"/>
    </sheetNames>
    <definedNames>
      <definedName name="End_Bal"/>
      <definedName name="Interest_Rate"/>
      <definedName name="Loan_Amount"/>
      <definedName name="Loan_Start"/>
      <definedName name="Loan_Years"/>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 gral"/>
      <sheetName val="Diseño Chequeo LETRAS qmh Per"/>
      <sheetName val="Diseño LETRAS"/>
      <sheetName val="CANTIDADES"/>
      <sheetName val="PRESUPUESTO NUEVO"/>
      <sheetName val="PRESUPUESTO OPTIMIZACIÓN"/>
      <sheetName val="RESUMEN"/>
      <sheetName val="APU"/>
      <sheetName val="CANTIDADES 170 mill"/>
      <sheetName val="170 mil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2601"/>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 Cant"/>
      <sheetName val="Mem Cant Elect"/>
      <sheetName val="FACTOR PRESTACIONAL"/>
      <sheetName val="ANALISIS DE AU"/>
      <sheetName val="F.M INTERVENTORIA"/>
      <sheetName val="INTERVENTORIA  "/>
      <sheetName val="APUs"/>
      <sheetName val="INSUMOS"/>
    </sheetNames>
    <sheetDataSet>
      <sheetData sheetId="0">
        <row r="97">
          <cell r="F97">
            <v>0.24</v>
          </cell>
        </row>
        <row r="98">
          <cell r="F98">
            <v>0.06</v>
          </cell>
        </row>
      </sheetData>
      <sheetData sheetId="1"/>
      <sheetData sheetId="2"/>
      <sheetData sheetId="3"/>
      <sheetData sheetId="4"/>
      <sheetData sheetId="5"/>
      <sheetData sheetId="6"/>
      <sheetData sheetId="7"/>
      <sheetData sheetId="8"/>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 val="AC2-AG96"/>
      <sheetName val="ANEXO 7"/>
      <sheetName val="PREACTA"/>
      <sheetName val="PROPUESTA PRESENTADA"/>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O.Civil A. Base Zona A2S4"/>
      <sheetName val="RESUMEN ACTIVIDADES"/>
      <sheetName val="APU (22)"/>
      <sheetName val="General"/>
    </sheetNames>
    <sheetDataSet>
      <sheetData sheetId="0" refreshError="1">
        <row r="129">
          <cell r="F129">
            <v>0.22</v>
          </cell>
        </row>
        <row r="130">
          <cell r="F130">
            <v>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81">
          <cell r="G1181">
            <v>46225.535999999993</v>
          </cell>
        </row>
        <row r="3251">
          <cell r="G3251">
            <v>105077.34719999999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DISEÑO"/>
      <sheetName val="Express datos"/>
      <sheetName val="Cuadro resumen camaras"/>
    </sheetNames>
    <sheetDataSet>
      <sheetData sheetId="0">
        <row r="5">
          <cell r="A5" t="str">
            <v>CJ-01</v>
          </cell>
          <cell r="B5">
            <v>1156223.588</v>
          </cell>
          <cell r="C5">
            <v>1074362.7819999999</v>
          </cell>
        </row>
        <row r="6">
          <cell r="A6" t="str">
            <v>CJ-02</v>
          </cell>
          <cell r="B6">
            <v>1156243.02</v>
          </cell>
          <cell r="C6">
            <v>1074377.4539999999</v>
          </cell>
        </row>
        <row r="7">
          <cell r="A7" t="str">
            <v>CJ-03</v>
          </cell>
          <cell r="B7">
            <v>1156244.0519999999</v>
          </cell>
          <cell r="C7">
            <v>1074376.088</v>
          </cell>
        </row>
        <row r="8">
          <cell r="A8" t="str">
            <v>CJ-04</v>
          </cell>
          <cell r="B8">
            <v>1156249.1070000001</v>
          </cell>
          <cell r="C8">
            <v>1074379.905</v>
          </cell>
        </row>
        <row r="9">
          <cell r="A9" t="str">
            <v>CJ-05</v>
          </cell>
          <cell r="B9">
            <v>1156264.567</v>
          </cell>
          <cell r="C9">
            <v>1074391.578</v>
          </cell>
        </row>
        <row r="10">
          <cell r="A10" t="str">
            <v>CJ-06</v>
          </cell>
          <cell r="B10">
            <v>1156273.4099999999</v>
          </cell>
          <cell r="C10">
            <v>1074394.25</v>
          </cell>
        </row>
        <row r="11">
          <cell r="A11" t="str">
            <v>CJ-07</v>
          </cell>
          <cell r="B11">
            <v>1156284.7679999999</v>
          </cell>
          <cell r="C11">
            <v>1074403.3419999999</v>
          </cell>
        </row>
        <row r="12">
          <cell r="A12" t="str">
            <v>CJ-08</v>
          </cell>
          <cell r="B12">
            <v>1156292.7479999999</v>
          </cell>
          <cell r="C12">
            <v>1074413.4040000001</v>
          </cell>
        </row>
        <row r="13">
          <cell r="A13" t="str">
            <v>CJ-09</v>
          </cell>
          <cell r="B13">
            <v>1156315.21</v>
          </cell>
          <cell r="C13">
            <v>1074429.9450000001</v>
          </cell>
        </row>
        <row r="14">
          <cell r="A14" t="str">
            <v>CJ-10</v>
          </cell>
          <cell r="B14">
            <v>1156342.504</v>
          </cell>
          <cell r="C14">
            <v>1074451.5689999999</v>
          </cell>
        </row>
        <row r="15">
          <cell r="A15" t="str">
            <v>CI-01</v>
          </cell>
          <cell r="B15">
            <v>1156352.8689999999</v>
          </cell>
          <cell r="C15">
            <v>1074463.49</v>
          </cell>
        </row>
        <row r="16">
          <cell r="A16" t="str">
            <v>CI-02</v>
          </cell>
          <cell r="B16">
            <v>1156357.6240000001</v>
          </cell>
          <cell r="C16">
            <v>1074466.084</v>
          </cell>
        </row>
        <row r="17">
          <cell r="A17" t="str">
            <v>CI-03</v>
          </cell>
          <cell r="B17">
            <v>1156361.629</v>
          </cell>
          <cell r="C17">
            <v>1074471.061</v>
          </cell>
        </row>
        <row r="18">
          <cell r="A18" t="str">
            <v>CI-04</v>
          </cell>
          <cell r="B18">
            <v>1156365.237</v>
          </cell>
          <cell r="C18">
            <v>1074477.9850000001</v>
          </cell>
        </row>
        <row r="19">
          <cell r="A19" t="str">
            <v>CI-05</v>
          </cell>
          <cell r="B19">
            <v>1156377.8870000001</v>
          </cell>
          <cell r="C19">
            <v>1074492.047</v>
          </cell>
        </row>
        <row r="20">
          <cell r="A20" t="str">
            <v>CI-06</v>
          </cell>
          <cell r="B20">
            <v>1156387.27</v>
          </cell>
          <cell r="C20">
            <v>1074508.1599999999</v>
          </cell>
        </row>
        <row r="21">
          <cell r="A21" t="str">
            <v>CI-07</v>
          </cell>
          <cell r="B21">
            <v>1156392.4040000001</v>
          </cell>
          <cell r="C21">
            <v>1074514.7819999999</v>
          </cell>
        </row>
        <row r="22">
          <cell r="A22" t="str">
            <v>CI-08</v>
          </cell>
          <cell r="B22">
            <v>1156398.7620000001</v>
          </cell>
          <cell r="C22">
            <v>1074523.6880000001</v>
          </cell>
        </row>
        <row r="23">
          <cell r="A23" t="str">
            <v>CI-09</v>
          </cell>
          <cell r="B23">
            <v>1156420.0460000001</v>
          </cell>
          <cell r="C23">
            <v>1074553.409</v>
          </cell>
        </row>
        <row r="24">
          <cell r="A24" t="str">
            <v>CI-10</v>
          </cell>
          <cell r="B24">
            <v>1156434.5689999999</v>
          </cell>
          <cell r="C24">
            <v>1074571.888</v>
          </cell>
        </row>
        <row r="25">
          <cell r="A25" t="str">
            <v>CI-11</v>
          </cell>
          <cell r="B25">
            <v>1156439.524</v>
          </cell>
          <cell r="C25">
            <v>1074573.531</v>
          </cell>
        </row>
        <row r="26">
          <cell r="A26" t="str">
            <v>CI-12</v>
          </cell>
          <cell r="B26">
            <v>1156462.8400000001</v>
          </cell>
          <cell r="C26">
            <v>1074610.1240000001</v>
          </cell>
        </row>
        <row r="27">
          <cell r="A27" t="str">
            <v>CI-13</v>
          </cell>
          <cell r="B27">
            <v>1156468.807</v>
          </cell>
          <cell r="C27">
            <v>1074629.0919999999</v>
          </cell>
        </row>
        <row r="28">
          <cell r="A28" t="str">
            <v>CI-14</v>
          </cell>
          <cell r="B28">
            <v>1156485.3659999999</v>
          </cell>
          <cell r="C28">
            <v>1074656.2450000001</v>
          </cell>
        </row>
        <row r="29">
          <cell r="A29" t="str">
            <v>CI-15</v>
          </cell>
          <cell r="B29">
            <v>1156498.801</v>
          </cell>
          <cell r="C29">
            <v>1074665.8999999999</v>
          </cell>
        </row>
        <row r="30">
          <cell r="A30" t="str">
            <v>CI-16</v>
          </cell>
          <cell r="B30">
            <v>1156503.4280000001</v>
          </cell>
          <cell r="C30">
            <v>1074672.19</v>
          </cell>
        </row>
        <row r="31">
          <cell r="A31" t="str">
            <v>CI-17</v>
          </cell>
          <cell r="B31">
            <v>1156509.7</v>
          </cell>
          <cell r="C31">
            <v>1074682.419</v>
          </cell>
        </row>
        <row r="32">
          <cell r="A32" t="str">
            <v>CI-18</v>
          </cell>
          <cell r="B32">
            <v>1156514.064</v>
          </cell>
          <cell r="C32">
            <v>1074693.5970000001</v>
          </cell>
        </row>
        <row r="33">
          <cell r="A33" t="str">
            <v>CI-19</v>
          </cell>
          <cell r="B33">
            <v>1156518.4720000001</v>
          </cell>
          <cell r="C33">
            <v>1074704.7579999999</v>
          </cell>
        </row>
        <row r="34">
          <cell r="A34" t="str">
            <v>CI-20</v>
          </cell>
          <cell r="B34">
            <v>1156522.7790000001</v>
          </cell>
          <cell r="C34">
            <v>1074715.959</v>
          </cell>
        </row>
        <row r="35">
          <cell r="A35" t="str">
            <v>CI-21</v>
          </cell>
          <cell r="B35">
            <v>1156526.2520000001</v>
          </cell>
          <cell r="C35">
            <v>1074727.4450000001</v>
          </cell>
        </row>
        <row r="36">
          <cell r="A36" t="str">
            <v>CI-22</v>
          </cell>
          <cell r="B36">
            <v>1156530.091</v>
          </cell>
          <cell r="C36">
            <v>1074742.3500000001</v>
          </cell>
        </row>
        <row r="37">
          <cell r="A37" t="str">
            <v>CI-23</v>
          </cell>
          <cell r="B37">
            <v>1156527.186</v>
          </cell>
          <cell r="C37">
            <v>1074754.3319999999</v>
          </cell>
        </row>
        <row r="38">
          <cell r="A38" t="str">
            <v>CI-24</v>
          </cell>
          <cell r="B38">
            <v>1156530.889</v>
          </cell>
          <cell r="C38">
            <v>1074764.091</v>
          </cell>
        </row>
        <row r="39">
          <cell r="A39" t="str">
            <v>CI-25</v>
          </cell>
          <cell r="B39">
            <v>1156535.186</v>
          </cell>
          <cell r="C39">
            <v>1074766.433</v>
          </cell>
        </row>
        <row r="40">
          <cell r="A40" t="str">
            <v>CI-26</v>
          </cell>
          <cell r="B40">
            <v>1156538.753</v>
          </cell>
          <cell r="C40">
            <v>1074765.42</v>
          </cell>
        </row>
        <row r="41">
          <cell r="A41" t="str">
            <v>CI-27</v>
          </cell>
          <cell r="B41">
            <v>1156542.8370000001</v>
          </cell>
          <cell r="C41">
            <v>1074773.1869999999</v>
          </cell>
        </row>
        <row r="42">
          <cell r="A42" t="str">
            <v>CI-28</v>
          </cell>
          <cell r="B42">
            <v>1156548.2679999999</v>
          </cell>
          <cell r="C42">
            <v>1074795.6329999999</v>
          </cell>
        </row>
        <row r="43">
          <cell r="A43" t="str">
            <v>CI-29</v>
          </cell>
          <cell r="B43">
            <v>1156551.1640000001</v>
          </cell>
          <cell r="C43">
            <v>1074812.9380000001</v>
          </cell>
        </row>
        <row r="44">
          <cell r="A44" t="str">
            <v>CI-30</v>
          </cell>
          <cell r="B44">
            <v>1156548.209</v>
          </cell>
          <cell r="C44">
            <v>1074823.7590000001</v>
          </cell>
        </row>
        <row r="45">
          <cell r="A45" t="str">
            <v>CI-31</v>
          </cell>
          <cell r="B45">
            <v>1156549.2439999999</v>
          </cell>
          <cell r="C45">
            <v>1074836.436</v>
          </cell>
        </row>
        <row r="46">
          <cell r="A46" t="str">
            <v>CI-32</v>
          </cell>
          <cell r="B46">
            <v>1156550.2139999999</v>
          </cell>
          <cell r="C46">
            <v>1074849.8629999999</v>
          </cell>
        </row>
        <row r="47">
          <cell r="A47" t="str">
            <v>CI-33</v>
          </cell>
          <cell r="B47">
            <v>1156533.635</v>
          </cell>
          <cell r="C47">
            <v>1074856.297</v>
          </cell>
        </row>
        <row r="48">
          <cell r="A48" t="str">
            <v>CP-01</v>
          </cell>
          <cell r="B48">
            <v>1156524.726</v>
          </cell>
          <cell r="C48">
            <v>1074860.371</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t="str">
            <v>CLL-01</v>
          </cell>
          <cell r="B53">
            <v>1156230.4480000001</v>
          </cell>
          <cell r="C53">
            <v>1074730.568</v>
          </cell>
        </row>
        <row r="54">
          <cell r="A54" t="str">
            <v>CLL-02</v>
          </cell>
          <cell r="B54">
            <v>1156252.6310000001</v>
          </cell>
          <cell r="C54">
            <v>1074758.4269999999</v>
          </cell>
        </row>
        <row r="55">
          <cell r="A55" t="str">
            <v>CLL-03</v>
          </cell>
          <cell r="B55">
            <v>1156301.76</v>
          </cell>
          <cell r="C55">
            <v>1074732.273</v>
          </cell>
        </row>
        <row r="56">
          <cell r="A56" t="str">
            <v>CLL-04</v>
          </cell>
          <cell r="B56">
            <v>1156350.73</v>
          </cell>
          <cell r="C56">
            <v>1074706.2579999999</v>
          </cell>
        </row>
        <row r="57">
          <cell r="A57" t="str">
            <v>CLL-05</v>
          </cell>
          <cell r="B57">
            <v>1156402.0390000001</v>
          </cell>
          <cell r="C57">
            <v>1074676.4990000001</v>
          </cell>
        </row>
        <row r="58">
          <cell r="A58" t="str">
            <v>CLL-06</v>
          </cell>
          <cell r="B58">
            <v>1156380.818</v>
          </cell>
          <cell r="C58">
            <v>1074634.7150000001</v>
          </cell>
        </row>
        <row r="59">
          <cell r="A59" t="str">
            <v>CLL-07</v>
          </cell>
          <cell r="B59">
            <v>1156418.486</v>
          </cell>
          <cell r="C59">
            <v>1074611.78</v>
          </cell>
        </row>
        <row r="60">
          <cell r="A60" t="str">
            <v>CLL-08</v>
          </cell>
          <cell r="B60">
            <v>1156425.3230000001</v>
          </cell>
          <cell r="C60">
            <v>1074607.6259999999</v>
          </cell>
        </row>
        <row r="61">
          <cell r="A61" t="str">
            <v>CLL-09</v>
          </cell>
          <cell r="B61">
            <v>1156454.7849999999</v>
          </cell>
          <cell r="C61">
            <v>1074661.2339999999</v>
          </cell>
        </row>
        <row r="62">
          <cell r="A62" t="str">
            <v>CLL-10</v>
          </cell>
          <cell r="B62">
            <v>1156484.9979999999</v>
          </cell>
          <cell r="C62">
            <v>1074714.2209999999</v>
          </cell>
        </row>
        <row r="63">
          <cell r="A63" t="str">
            <v>DES-01</v>
          </cell>
          <cell r="B63">
            <v>1156511.08</v>
          </cell>
          <cell r="C63">
            <v>1074701.78</v>
          </cell>
        </row>
        <row r="64">
          <cell r="A64">
            <v>0</v>
          </cell>
          <cell r="B64">
            <v>0</v>
          </cell>
          <cell r="C64">
            <v>0</v>
          </cell>
        </row>
        <row r="65">
          <cell r="A65">
            <v>0</v>
          </cell>
          <cell r="B65">
            <v>0</v>
          </cell>
          <cell r="C65">
            <v>0</v>
          </cell>
        </row>
        <row r="66">
          <cell r="A66" t="str">
            <v>CBZ-01</v>
          </cell>
          <cell r="B66">
            <v>1156244.51</v>
          </cell>
          <cell r="C66">
            <v>1074650.75</v>
          </cell>
        </row>
        <row r="67">
          <cell r="A67" t="str">
            <v>CLL-11</v>
          </cell>
          <cell r="B67">
            <v>1156260.0260000001</v>
          </cell>
          <cell r="C67">
            <v>1074647.8670000001</v>
          </cell>
        </row>
        <row r="68">
          <cell r="A68" t="str">
            <v>CLL-12</v>
          </cell>
          <cell r="B68">
            <v>1156267.1089999999</v>
          </cell>
          <cell r="C68">
            <v>1074663.574</v>
          </cell>
        </row>
        <row r="69">
          <cell r="A69" t="str">
            <v>CLL-13</v>
          </cell>
          <cell r="B69">
            <v>1156279.8230000001</v>
          </cell>
          <cell r="C69">
            <v>1074691.7690000001</v>
          </cell>
        </row>
        <row r="70">
          <cell r="A70" t="str">
            <v>CLL-14</v>
          </cell>
          <cell r="B70">
            <v>1156327.5919999999</v>
          </cell>
          <cell r="C70">
            <v>1074666.5930000001</v>
          </cell>
        </row>
        <row r="71">
          <cell r="A71" t="str">
            <v>CLL-04</v>
          </cell>
          <cell r="B71">
            <v>1156350.73</v>
          </cell>
          <cell r="C71">
            <v>1074706.2579999999</v>
          </cell>
        </row>
        <row r="72">
          <cell r="A72">
            <v>0</v>
          </cell>
          <cell r="B72">
            <v>0</v>
          </cell>
          <cell r="C72">
            <v>0</v>
          </cell>
        </row>
        <row r="73">
          <cell r="A73">
            <v>0</v>
          </cell>
          <cell r="B73">
            <v>0</v>
          </cell>
        </row>
        <row r="74">
          <cell r="A74">
            <v>0</v>
          </cell>
          <cell r="B74">
            <v>0</v>
          </cell>
        </row>
        <row r="75">
          <cell r="A75">
            <v>0</v>
          </cell>
          <cell r="B75">
            <v>0</v>
          </cell>
        </row>
        <row r="76">
          <cell r="A76">
            <v>0</v>
          </cell>
          <cell r="B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A104">
            <v>0</v>
          </cell>
          <cell r="B104">
            <v>0</v>
          </cell>
          <cell r="C104">
            <v>0</v>
          </cell>
        </row>
        <row r="105">
          <cell r="A105">
            <v>0</v>
          </cell>
          <cell r="B105">
            <v>0</v>
          </cell>
          <cell r="C105">
            <v>0</v>
          </cell>
        </row>
        <row r="106">
          <cell r="A106">
            <v>0</v>
          </cell>
          <cell r="B106">
            <v>0</v>
          </cell>
          <cell r="C106">
            <v>0</v>
          </cell>
        </row>
        <row r="107">
          <cell r="A107">
            <v>0</v>
          </cell>
          <cell r="B107">
            <v>0</v>
          </cell>
          <cell r="C107">
            <v>0</v>
          </cell>
        </row>
        <row r="108">
          <cell r="A108">
            <v>0</v>
          </cell>
          <cell r="B108">
            <v>0</v>
          </cell>
          <cell r="C108">
            <v>0</v>
          </cell>
        </row>
        <row r="109">
          <cell r="A109">
            <v>0</v>
          </cell>
          <cell r="B109">
            <v>0</v>
          </cell>
          <cell r="C109">
            <v>0</v>
          </cell>
        </row>
        <row r="110">
          <cell r="A110">
            <v>0</v>
          </cell>
          <cell r="B110">
            <v>0</v>
          </cell>
          <cell r="C110">
            <v>0</v>
          </cell>
        </row>
        <row r="111">
          <cell r="A111">
            <v>0</v>
          </cell>
          <cell r="B111">
            <v>0</v>
          </cell>
          <cell r="C111">
            <v>0</v>
          </cell>
        </row>
        <row r="112">
          <cell r="A112">
            <v>0</v>
          </cell>
          <cell r="B112">
            <v>0</v>
          </cell>
          <cell r="C112">
            <v>0</v>
          </cell>
        </row>
        <row r="113">
          <cell r="A113">
            <v>0</v>
          </cell>
          <cell r="B113">
            <v>0</v>
          </cell>
          <cell r="C113">
            <v>0</v>
          </cell>
        </row>
        <row r="114">
          <cell r="A114">
            <v>0</v>
          </cell>
          <cell r="B114">
            <v>0</v>
          </cell>
          <cell r="C114">
            <v>0</v>
          </cell>
        </row>
        <row r="115">
          <cell r="A115">
            <v>0</v>
          </cell>
          <cell r="B115">
            <v>0</v>
          </cell>
          <cell r="C115">
            <v>0</v>
          </cell>
        </row>
        <row r="116">
          <cell r="A116">
            <v>0</v>
          </cell>
          <cell r="B116">
            <v>0</v>
          </cell>
          <cell r="C116">
            <v>0</v>
          </cell>
        </row>
        <row r="117">
          <cell r="A117">
            <v>0</v>
          </cell>
          <cell r="B117">
            <v>0</v>
          </cell>
          <cell r="C117">
            <v>0</v>
          </cell>
        </row>
        <row r="118">
          <cell r="A118">
            <v>0</v>
          </cell>
          <cell r="B118">
            <v>0</v>
          </cell>
          <cell r="C118">
            <v>0</v>
          </cell>
        </row>
        <row r="119">
          <cell r="A119">
            <v>0</v>
          </cell>
          <cell r="B119">
            <v>0</v>
          </cell>
          <cell r="C119">
            <v>0</v>
          </cell>
        </row>
        <row r="120">
          <cell r="A120">
            <v>0</v>
          </cell>
          <cell r="B120">
            <v>0</v>
          </cell>
          <cell r="C120">
            <v>0</v>
          </cell>
        </row>
        <row r="121">
          <cell r="A121">
            <v>0</v>
          </cell>
          <cell r="B121">
            <v>0</v>
          </cell>
          <cell r="C121">
            <v>0</v>
          </cell>
        </row>
        <row r="122">
          <cell r="A122">
            <v>0</v>
          </cell>
          <cell r="B122">
            <v>0</v>
          </cell>
          <cell r="C122">
            <v>0</v>
          </cell>
        </row>
        <row r="123">
          <cell r="A123">
            <v>0</v>
          </cell>
          <cell r="B123">
            <v>0</v>
          </cell>
          <cell r="C123">
            <v>0</v>
          </cell>
        </row>
        <row r="124">
          <cell r="A124">
            <v>0</v>
          </cell>
          <cell r="B124">
            <v>0</v>
          </cell>
          <cell r="C124">
            <v>0</v>
          </cell>
        </row>
        <row r="125">
          <cell r="A125">
            <v>0</v>
          </cell>
          <cell r="B125">
            <v>0</v>
          </cell>
          <cell r="C125">
            <v>0</v>
          </cell>
        </row>
        <row r="126">
          <cell r="A126">
            <v>0</v>
          </cell>
          <cell r="B126">
            <v>0</v>
          </cell>
          <cell r="C126">
            <v>0</v>
          </cell>
        </row>
        <row r="127">
          <cell r="A127">
            <v>0</v>
          </cell>
          <cell r="B127">
            <v>0</v>
          </cell>
          <cell r="C127">
            <v>0</v>
          </cell>
        </row>
        <row r="128">
          <cell r="A128">
            <v>0</v>
          </cell>
          <cell r="B128">
            <v>0</v>
          </cell>
          <cell r="C128">
            <v>0</v>
          </cell>
        </row>
        <row r="129">
          <cell r="A129">
            <v>0</v>
          </cell>
          <cell r="B129">
            <v>0</v>
          </cell>
          <cell r="C129">
            <v>0</v>
          </cell>
        </row>
        <row r="130">
          <cell r="A130">
            <v>0</v>
          </cell>
          <cell r="B130">
            <v>0</v>
          </cell>
          <cell r="C130">
            <v>0</v>
          </cell>
        </row>
        <row r="131">
          <cell r="A131">
            <v>0</v>
          </cell>
          <cell r="B131">
            <v>0</v>
          </cell>
          <cell r="C131">
            <v>0</v>
          </cell>
        </row>
        <row r="132">
          <cell r="A132">
            <v>0</v>
          </cell>
          <cell r="B132">
            <v>0</v>
          </cell>
          <cell r="C132">
            <v>0</v>
          </cell>
        </row>
        <row r="133">
          <cell r="A133">
            <v>0</v>
          </cell>
          <cell r="B133">
            <v>0</v>
          </cell>
          <cell r="C133">
            <v>0</v>
          </cell>
        </row>
        <row r="134">
          <cell r="A134">
            <v>0</v>
          </cell>
          <cell r="B134">
            <v>0</v>
          </cell>
          <cell r="C134">
            <v>0</v>
          </cell>
        </row>
        <row r="135">
          <cell r="A135">
            <v>0</v>
          </cell>
          <cell r="B135">
            <v>0</v>
          </cell>
          <cell r="C135">
            <v>0</v>
          </cell>
        </row>
        <row r="136">
          <cell r="A136">
            <v>0</v>
          </cell>
          <cell r="B136">
            <v>0</v>
          </cell>
          <cell r="C136">
            <v>0</v>
          </cell>
        </row>
        <row r="137">
          <cell r="A137">
            <v>0</v>
          </cell>
          <cell r="B137">
            <v>0</v>
          </cell>
          <cell r="C137">
            <v>0</v>
          </cell>
        </row>
        <row r="138">
          <cell r="A138">
            <v>0</v>
          </cell>
          <cell r="B138">
            <v>0</v>
          </cell>
          <cell r="C138">
            <v>0</v>
          </cell>
        </row>
        <row r="139">
          <cell r="A139">
            <v>0</v>
          </cell>
          <cell r="B139">
            <v>0</v>
          </cell>
          <cell r="C139">
            <v>0</v>
          </cell>
        </row>
        <row r="140">
          <cell r="A140">
            <v>0</v>
          </cell>
          <cell r="B140">
            <v>0</v>
          </cell>
          <cell r="C140">
            <v>0</v>
          </cell>
        </row>
        <row r="141">
          <cell r="A141">
            <v>0</v>
          </cell>
          <cell r="B141">
            <v>0</v>
          </cell>
          <cell r="C141">
            <v>0</v>
          </cell>
        </row>
        <row r="142">
          <cell r="A142">
            <v>0</v>
          </cell>
          <cell r="B142">
            <v>0</v>
          </cell>
          <cell r="C142">
            <v>0</v>
          </cell>
        </row>
        <row r="143">
          <cell r="A143">
            <v>0</v>
          </cell>
          <cell r="B143">
            <v>0</v>
          </cell>
          <cell r="C143">
            <v>0</v>
          </cell>
        </row>
        <row r="144">
          <cell r="A144">
            <v>0</v>
          </cell>
          <cell r="B144">
            <v>0</v>
          </cell>
          <cell r="C144">
            <v>0</v>
          </cell>
        </row>
        <row r="145">
          <cell r="A145">
            <v>0</v>
          </cell>
          <cell r="B145">
            <v>0</v>
          </cell>
          <cell r="C145">
            <v>0</v>
          </cell>
        </row>
        <row r="146">
          <cell r="A146">
            <v>0</v>
          </cell>
          <cell r="B146">
            <v>0</v>
          </cell>
          <cell r="C146">
            <v>0</v>
          </cell>
        </row>
        <row r="147">
          <cell r="A147">
            <v>0</v>
          </cell>
          <cell r="B147">
            <v>0</v>
          </cell>
          <cell r="C147">
            <v>0</v>
          </cell>
        </row>
        <row r="148">
          <cell r="A148">
            <v>0</v>
          </cell>
          <cell r="B148">
            <v>0</v>
          </cell>
          <cell r="C148">
            <v>0</v>
          </cell>
        </row>
        <row r="149">
          <cell r="A149">
            <v>0</v>
          </cell>
          <cell r="B149">
            <v>0</v>
          </cell>
          <cell r="C149">
            <v>0</v>
          </cell>
        </row>
        <row r="150">
          <cell r="A150">
            <v>0</v>
          </cell>
          <cell r="B150">
            <v>0</v>
          </cell>
          <cell r="C150">
            <v>0</v>
          </cell>
        </row>
        <row r="151">
          <cell r="A151">
            <v>0</v>
          </cell>
          <cell r="B151">
            <v>0</v>
          </cell>
          <cell r="C151">
            <v>0</v>
          </cell>
        </row>
        <row r="152">
          <cell r="A152">
            <v>0</v>
          </cell>
          <cell r="B152">
            <v>0</v>
          </cell>
          <cell r="C152">
            <v>0</v>
          </cell>
        </row>
        <row r="153">
          <cell r="A153">
            <v>0</v>
          </cell>
          <cell r="B153">
            <v>0</v>
          </cell>
          <cell r="C153">
            <v>0</v>
          </cell>
        </row>
        <row r="154">
          <cell r="A154">
            <v>0</v>
          </cell>
          <cell r="B154">
            <v>0</v>
          </cell>
          <cell r="C154">
            <v>0</v>
          </cell>
        </row>
        <row r="155">
          <cell r="A155">
            <v>0</v>
          </cell>
          <cell r="B155">
            <v>0</v>
          </cell>
          <cell r="C155">
            <v>0</v>
          </cell>
        </row>
        <row r="156">
          <cell r="A156">
            <v>0</v>
          </cell>
          <cell r="B156">
            <v>0</v>
          </cell>
          <cell r="C156">
            <v>0</v>
          </cell>
        </row>
        <row r="157">
          <cell r="A157">
            <v>0</v>
          </cell>
          <cell r="B157">
            <v>0</v>
          </cell>
          <cell r="C157">
            <v>0</v>
          </cell>
        </row>
        <row r="158">
          <cell r="A158">
            <v>0</v>
          </cell>
          <cell r="B158">
            <v>0</v>
          </cell>
          <cell r="C158">
            <v>0</v>
          </cell>
        </row>
        <row r="159">
          <cell r="A159">
            <v>0</v>
          </cell>
          <cell r="B159">
            <v>0</v>
          </cell>
          <cell r="C159">
            <v>0</v>
          </cell>
        </row>
        <row r="160">
          <cell r="A160">
            <v>0</v>
          </cell>
          <cell r="B160">
            <v>0</v>
          </cell>
          <cell r="C160">
            <v>0</v>
          </cell>
        </row>
        <row r="161">
          <cell r="A161">
            <v>0</v>
          </cell>
          <cell r="B161">
            <v>0</v>
          </cell>
          <cell r="C161">
            <v>0</v>
          </cell>
        </row>
        <row r="162">
          <cell r="A162">
            <v>0</v>
          </cell>
          <cell r="B162">
            <v>0</v>
          </cell>
          <cell r="C162">
            <v>0</v>
          </cell>
        </row>
        <row r="163">
          <cell r="A163">
            <v>0</v>
          </cell>
          <cell r="B163">
            <v>0</v>
          </cell>
          <cell r="C163">
            <v>0</v>
          </cell>
        </row>
        <row r="164">
          <cell r="A164">
            <v>0</v>
          </cell>
          <cell r="B164">
            <v>0</v>
          </cell>
          <cell r="C164">
            <v>0</v>
          </cell>
        </row>
        <row r="165">
          <cell r="A165">
            <v>0</v>
          </cell>
          <cell r="B165">
            <v>0</v>
          </cell>
          <cell r="C165">
            <v>0</v>
          </cell>
        </row>
        <row r="166">
          <cell r="A166">
            <v>0</v>
          </cell>
          <cell r="B166">
            <v>0</v>
          </cell>
          <cell r="C166">
            <v>0</v>
          </cell>
        </row>
        <row r="167">
          <cell r="A167">
            <v>0</v>
          </cell>
          <cell r="B167">
            <v>0</v>
          </cell>
          <cell r="C167">
            <v>0</v>
          </cell>
        </row>
        <row r="168">
          <cell r="A168">
            <v>0</v>
          </cell>
          <cell r="B168">
            <v>0</v>
          </cell>
          <cell r="C168">
            <v>0</v>
          </cell>
        </row>
        <row r="169">
          <cell r="A169">
            <v>0</v>
          </cell>
          <cell r="B169">
            <v>0</v>
          </cell>
          <cell r="C169">
            <v>0</v>
          </cell>
        </row>
        <row r="170">
          <cell r="A170">
            <v>0</v>
          </cell>
          <cell r="B170">
            <v>0</v>
          </cell>
          <cell r="C170">
            <v>0</v>
          </cell>
        </row>
        <row r="171">
          <cell r="A171">
            <v>0</v>
          </cell>
          <cell r="B171">
            <v>0</v>
          </cell>
          <cell r="C171">
            <v>0</v>
          </cell>
        </row>
        <row r="172">
          <cell r="A172">
            <v>0</v>
          </cell>
          <cell r="B172">
            <v>0</v>
          </cell>
          <cell r="C172">
            <v>0</v>
          </cell>
        </row>
        <row r="173">
          <cell r="A173">
            <v>0</v>
          </cell>
          <cell r="B173">
            <v>0</v>
          </cell>
          <cell r="C173">
            <v>0</v>
          </cell>
        </row>
        <row r="174">
          <cell r="A174">
            <v>0</v>
          </cell>
          <cell r="B174">
            <v>0</v>
          </cell>
          <cell r="C174">
            <v>0</v>
          </cell>
        </row>
        <row r="175">
          <cell r="A175">
            <v>0</v>
          </cell>
          <cell r="B175">
            <v>0</v>
          </cell>
          <cell r="C175">
            <v>0</v>
          </cell>
        </row>
        <row r="176">
          <cell r="A176">
            <v>0</v>
          </cell>
          <cell r="B176">
            <v>0</v>
          </cell>
          <cell r="C176">
            <v>0</v>
          </cell>
        </row>
        <row r="177">
          <cell r="A177">
            <v>0</v>
          </cell>
          <cell r="B177">
            <v>0</v>
          </cell>
          <cell r="C177">
            <v>0</v>
          </cell>
        </row>
        <row r="178">
          <cell r="A178">
            <v>0</v>
          </cell>
          <cell r="B178">
            <v>0</v>
          </cell>
          <cell r="C178">
            <v>0</v>
          </cell>
        </row>
        <row r="179">
          <cell r="A179">
            <v>0</v>
          </cell>
          <cell r="B179">
            <v>0</v>
          </cell>
          <cell r="C179">
            <v>0</v>
          </cell>
        </row>
        <row r="180">
          <cell r="A180">
            <v>0</v>
          </cell>
          <cell r="B180">
            <v>0</v>
          </cell>
          <cell r="C180">
            <v>0</v>
          </cell>
        </row>
        <row r="181">
          <cell r="A181">
            <v>0</v>
          </cell>
          <cell r="B181">
            <v>0</v>
          </cell>
          <cell r="C181">
            <v>0</v>
          </cell>
        </row>
        <row r="182">
          <cell r="A182">
            <v>0</v>
          </cell>
          <cell r="B182">
            <v>0</v>
          </cell>
          <cell r="C182">
            <v>0</v>
          </cell>
        </row>
        <row r="183">
          <cell r="A183">
            <v>0</v>
          </cell>
          <cell r="B183">
            <v>0</v>
          </cell>
          <cell r="C183">
            <v>0</v>
          </cell>
        </row>
        <row r="184">
          <cell r="A184">
            <v>0</v>
          </cell>
          <cell r="B184">
            <v>0</v>
          </cell>
          <cell r="C184">
            <v>0</v>
          </cell>
        </row>
        <row r="185">
          <cell r="A185">
            <v>0</v>
          </cell>
          <cell r="B185">
            <v>0</v>
          </cell>
          <cell r="C185">
            <v>0</v>
          </cell>
        </row>
        <row r="186">
          <cell r="A186">
            <v>0</v>
          </cell>
          <cell r="B186">
            <v>0</v>
          </cell>
          <cell r="C186">
            <v>0</v>
          </cell>
        </row>
        <row r="187">
          <cell r="A187">
            <v>0</v>
          </cell>
          <cell r="B187">
            <v>0</v>
          </cell>
          <cell r="C187">
            <v>0</v>
          </cell>
        </row>
        <row r="188">
          <cell r="A188">
            <v>0</v>
          </cell>
          <cell r="B188">
            <v>0</v>
          </cell>
          <cell r="C188">
            <v>0</v>
          </cell>
        </row>
        <row r="189">
          <cell r="A189">
            <v>0</v>
          </cell>
          <cell r="B189">
            <v>0</v>
          </cell>
          <cell r="C189">
            <v>0</v>
          </cell>
        </row>
        <row r="190">
          <cell r="A190">
            <v>0</v>
          </cell>
          <cell r="B190">
            <v>0</v>
          </cell>
          <cell r="C190">
            <v>0</v>
          </cell>
        </row>
        <row r="191">
          <cell r="A191">
            <v>0</v>
          </cell>
          <cell r="B191">
            <v>0</v>
          </cell>
          <cell r="C191">
            <v>0</v>
          </cell>
        </row>
        <row r="192">
          <cell r="A192">
            <v>0</v>
          </cell>
          <cell r="B192">
            <v>0</v>
          </cell>
          <cell r="C192">
            <v>0</v>
          </cell>
        </row>
        <row r="193">
          <cell r="A193">
            <v>0</v>
          </cell>
          <cell r="B193">
            <v>0</v>
          </cell>
          <cell r="C193">
            <v>0</v>
          </cell>
        </row>
        <row r="194">
          <cell r="A194">
            <v>0</v>
          </cell>
          <cell r="B194">
            <v>0</v>
          </cell>
          <cell r="C194">
            <v>0</v>
          </cell>
        </row>
        <row r="195">
          <cell r="A195">
            <v>0</v>
          </cell>
          <cell r="B195">
            <v>0</v>
          </cell>
          <cell r="C195">
            <v>0</v>
          </cell>
        </row>
        <row r="196">
          <cell r="A196">
            <v>0</v>
          </cell>
          <cell r="B196">
            <v>0</v>
          </cell>
          <cell r="C196">
            <v>0</v>
          </cell>
        </row>
        <row r="197">
          <cell r="A197">
            <v>0</v>
          </cell>
          <cell r="B197">
            <v>0</v>
          </cell>
          <cell r="C197">
            <v>0</v>
          </cell>
        </row>
        <row r="198">
          <cell r="A198">
            <v>0</v>
          </cell>
          <cell r="B198">
            <v>0</v>
          </cell>
          <cell r="C198">
            <v>0</v>
          </cell>
        </row>
        <row r="199">
          <cell r="A199">
            <v>0</v>
          </cell>
          <cell r="B199">
            <v>0</v>
          </cell>
          <cell r="C199">
            <v>0</v>
          </cell>
        </row>
        <row r="200">
          <cell r="A200">
            <v>0</v>
          </cell>
          <cell r="B200">
            <v>0</v>
          </cell>
          <cell r="C200">
            <v>0</v>
          </cell>
        </row>
        <row r="201">
          <cell r="A201">
            <v>0</v>
          </cell>
          <cell r="B201">
            <v>0</v>
          </cell>
          <cell r="C201">
            <v>0</v>
          </cell>
        </row>
        <row r="202">
          <cell r="A202">
            <v>0</v>
          </cell>
          <cell r="B202">
            <v>0</v>
          </cell>
          <cell r="C202">
            <v>0</v>
          </cell>
        </row>
        <row r="203">
          <cell r="A203">
            <v>0</v>
          </cell>
          <cell r="B203">
            <v>0</v>
          </cell>
          <cell r="C203">
            <v>0</v>
          </cell>
        </row>
        <row r="204">
          <cell r="A204">
            <v>0</v>
          </cell>
          <cell r="B204">
            <v>0</v>
          </cell>
          <cell r="C204">
            <v>0</v>
          </cell>
        </row>
        <row r="205">
          <cell r="A205">
            <v>0</v>
          </cell>
          <cell r="B205">
            <v>0</v>
          </cell>
          <cell r="C205">
            <v>0</v>
          </cell>
        </row>
        <row r="206">
          <cell r="A206">
            <v>0</v>
          </cell>
          <cell r="B206">
            <v>0</v>
          </cell>
          <cell r="C206">
            <v>0</v>
          </cell>
        </row>
        <row r="207">
          <cell r="A207">
            <v>0</v>
          </cell>
          <cell r="B207">
            <v>0</v>
          </cell>
          <cell r="C207">
            <v>0</v>
          </cell>
        </row>
        <row r="208">
          <cell r="A208">
            <v>0</v>
          </cell>
          <cell r="B208">
            <v>0</v>
          </cell>
          <cell r="C208">
            <v>0</v>
          </cell>
        </row>
        <row r="209">
          <cell r="A209">
            <v>0</v>
          </cell>
          <cell r="B209">
            <v>0</v>
          </cell>
          <cell r="C209">
            <v>0</v>
          </cell>
        </row>
        <row r="210">
          <cell r="A210">
            <v>0</v>
          </cell>
          <cell r="B210">
            <v>0</v>
          </cell>
          <cell r="C210">
            <v>0</v>
          </cell>
        </row>
        <row r="211">
          <cell r="A211">
            <v>0</v>
          </cell>
          <cell r="B211">
            <v>0</v>
          </cell>
          <cell r="C211">
            <v>0</v>
          </cell>
        </row>
      </sheetData>
      <sheetData sheetId="1"/>
      <sheetData sheetId="2"/>
      <sheetData sheetId="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0000"/>
      <sheetName val="APU-1.01"/>
      <sheetName val="LISTADO DE APU"/>
      <sheetName val="FUENTE INSUMO"/>
      <sheetName val="BASE DE INSUMOS IDRD"/>
      <sheetName val="TABLA IPC DANE 2018"/>
    </sheetNames>
    <sheetDataSet>
      <sheetData sheetId="0"/>
      <sheetData sheetId="1"/>
      <sheetData sheetId="2"/>
      <sheetData sheetId="3"/>
      <sheetData sheetId="4">
        <row r="7">
          <cell r="A7" t="str">
            <v>"T" CIELO RASO PVC BLANCO BRILLANTE</v>
          </cell>
          <cell r="B7">
            <v>105664</v>
          </cell>
          <cell r="C7" t="str">
            <v>UNI</v>
          </cell>
          <cell r="D7">
            <v>12466</v>
          </cell>
          <cell r="E7">
            <v>0</v>
          </cell>
          <cell r="F7">
            <v>43271</v>
          </cell>
          <cell r="G7">
            <v>11872</v>
          </cell>
          <cell r="H7">
            <v>1.05</v>
          </cell>
          <cell r="I7">
            <v>43465</v>
          </cell>
        </row>
        <row r="8">
          <cell r="A8" t="str">
            <v>"U"LAMINA-HR(15X15X15CM)L=0.15Me=1/8"+2</v>
          </cell>
          <cell r="B8">
            <v>104205</v>
          </cell>
          <cell r="C8" t="str">
            <v>UNI</v>
          </cell>
          <cell r="D8">
            <v>20996</v>
          </cell>
          <cell r="E8">
            <v>0</v>
          </cell>
          <cell r="F8">
            <v>43151</v>
          </cell>
          <cell r="G8">
            <v>19996</v>
          </cell>
          <cell r="H8">
            <v>1.05</v>
          </cell>
          <cell r="I8">
            <v>43465</v>
          </cell>
        </row>
        <row r="9">
          <cell r="A9" t="str">
            <v>1000 m cable control e interconexión (sum+inst)</v>
          </cell>
          <cell r="B9">
            <v>101674</v>
          </cell>
          <cell r="C9" t="str">
            <v>UNI</v>
          </cell>
          <cell r="D9">
            <v>12870432</v>
          </cell>
          <cell r="E9">
            <v>0</v>
          </cell>
          <cell r="F9">
            <v>40876</v>
          </cell>
          <cell r="G9">
            <v>9604800</v>
          </cell>
          <cell r="H9">
            <v>1.34</v>
          </cell>
          <cell r="I9">
            <v>43465</v>
          </cell>
        </row>
        <row r="10">
          <cell r="A10" t="str">
            <v>A.C.P.M.</v>
          </cell>
          <cell r="B10">
            <v>633</v>
          </cell>
          <cell r="C10" t="str">
            <v>GN</v>
          </cell>
          <cell r="D10">
            <v>8470</v>
          </cell>
          <cell r="E10">
            <v>0</v>
          </cell>
          <cell r="F10">
            <v>42857</v>
          </cell>
          <cell r="G10">
            <v>7771</v>
          </cell>
          <cell r="H10">
            <v>1.0900000000000001</v>
          </cell>
          <cell r="I10">
            <v>43465</v>
          </cell>
        </row>
        <row r="11">
          <cell r="A11" t="str">
            <v>ABDOMINALES ADULTOS</v>
          </cell>
          <cell r="B11">
            <v>104129</v>
          </cell>
          <cell r="C11" t="str">
            <v>UNI</v>
          </cell>
          <cell r="D11">
            <v>1499400</v>
          </cell>
          <cell r="E11">
            <v>0</v>
          </cell>
          <cell r="F11">
            <v>43322</v>
          </cell>
          <cell r="G11">
            <v>1428000</v>
          </cell>
          <cell r="H11">
            <v>1.05</v>
          </cell>
          <cell r="I11">
            <v>43465</v>
          </cell>
        </row>
        <row r="12">
          <cell r="A12" t="str">
            <v>ABONO ORGANICO</v>
          </cell>
          <cell r="B12">
            <v>102466</v>
          </cell>
          <cell r="C12" t="str">
            <v>KG</v>
          </cell>
          <cell r="D12">
            <v>1507</v>
          </cell>
          <cell r="E12">
            <v>0</v>
          </cell>
          <cell r="F12">
            <v>40211</v>
          </cell>
          <cell r="G12">
            <v>1100</v>
          </cell>
          <cell r="H12">
            <v>1.37</v>
          </cell>
          <cell r="I12">
            <v>43465</v>
          </cell>
        </row>
        <row r="13">
          <cell r="A13" t="str">
            <v>Abrazadaera Uacero inox.de 5/16"para Ø</v>
          </cell>
          <cell r="B13">
            <v>106164</v>
          </cell>
          <cell r="C13" t="str">
            <v>UNI</v>
          </cell>
          <cell r="D13">
            <v>4670</v>
          </cell>
          <cell r="E13">
            <v>0</v>
          </cell>
          <cell r="F13">
            <v>42836</v>
          </cell>
          <cell r="G13">
            <v>4284</v>
          </cell>
          <cell r="H13">
            <v>1.0900000000000001</v>
          </cell>
          <cell r="I13">
            <v>43465</v>
          </cell>
        </row>
        <row r="14">
          <cell r="A14" t="str">
            <v>ABRAZADERA 1 SALIDA</v>
          </cell>
          <cell r="B14">
            <v>3707</v>
          </cell>
          <cell r="C14" t="str">
            <v>UNI</v>
          </cell>
          <cell r="D14">
            <v>13451</v>
          </cell>
          <cell r="E14" t="str">
            <v>99AB100</v>
          </cell>
          <cell r="F14">
            <v>43182</v>
          </cell>
          <cell r="G14">
            <v>12810</v>
          </cell>
          <cell r="H14">
            <v>1.05</v>
          </cell>
          <cell r="I14">
            <v>43465</v>
          </cell>
        </row>
        <row r="15">
          <cell r="A15" t="str">
            <v>ABRAZADERA 1" DELGADA DE</v>
          </cell>
          <cell r="B15">
            <v>2</v>
          </cell>
          <cell r="C15" t="str">
            <v>UNI</v>
          </cell>
          <cell r="D15">
            <v>1764</v>
          </cell>
          <cell r="E15" t="str">
            <v>99AB100</v>
          </cell>
          <cell r="F15">
            <v>41955</v>
          </cell>
          <cell r="G15">
            <v>1400</v>
          </cell>
          <cell r="H15">
            <v>1.26</v>
          </cell>
          <cell r="I15">
            <v>43465</v>
          </cell>
        </row>
        <row r="16">
          <cell r="A16" t="str">
            <v>ABRAZADERA 1/2" a 3/4" Tub. HG**</v>
          </cell>
          <cell r="B16">
            <v>101846</v>
          </cell>
          <cell r="C16" t="str">
            <v>UNI</v>
          </cell>
          <cell r="D16">
            <v>1838</v>
          </cell>
          <cell r="E16">
            <v>109145</v>
          </cell>
          <cell r="F16">
            <v>43315</v>
          </cell>
          <cell r="G16">
            <v>1750</v>
          </cell>
          <cell r="H16">
            <v>1.05</v>
          </cell>
          <cell r="I16">
            <v>43465</v>
          </cell>
        </row>
        <row r="17">
          <cell r="A17" t="str">
            <v>ABRAZADERA 1/2" DELGADA DE CREMALLERA</v>
          </cell>
          <cell r="B17">
            <v>3</v>
          </cell>
          <cell r="C17" t="str">
            <v>UNI</v>
          </cell>
          <cell r="D17">
            <v>430</v>
          </cell>
          <cell r="E17" t="str">
            <v>99AB100</v>
          </cell>
          <cell r="F17">
            <v>40780</v>
          </cell>
          <cell r="G17">
            <v>321</v>
          </cell>
          <cell r="H17">
            <v>1.34</v>
          </cell>
          <cell r="I17">
            <v>43465</v>
          </cell>
        </row>
        <row r="18">
          <cell r="A18" t="str">
            <v>ABRAZADERA 2" INDUSTRIAL</v>
          </cell>
          <cell r="B18">
            <v>105455</v>
          </cell>
          <cell r="C18" t="str">
            <v>UNI</v>
          </cell>
          <cell r="D18">
            <v>5571</v>
          </cell>
          <cell r="E18">
            <v>0</v>
          </cell>
          <cell r="F18">
            <v>43270</v>
          </cell>
          <cell r="G18">
            <v>5306</v>
          </cell>
          <cell r="H18">
            <v>1.05</v>
          </cell>
          <cell r="I18">
            <v>43465</v>
          </cell>
        </row>
        <row r="19">
          <cell r="A19" t="str">
            <v>ABRAZADERA 3" INDUSTRIAL</v>
          </cell>
          <cell r="B19">
            <v>105456</v>
          </cell>
          <cell r="C19" t="str">
            <v>UNI</v>
          </cell>
          <cell r="D19">
            <v>7086</v>
          </cell>
          <cell r="E19">
            <v>0</v>
          </cell>
          <cell r="F19">
            <v>42160</v>
          </cell>
          <cell r="G19">
            <v>5808</v>
          </cell>
          <cell r="H19">
            <v>1.22</v>
          </cell>
          <cell r="I19">
            <v>43465</v>
          </cell>
        </row>
        <row r="20">
          <cell r="A20" t="str">
            <v>ABRAZADERA 4" INDUSTRIAL (ACERO</v>
          </cell>
          <cell r="B20">
            <v>105457</v>
          </cell>
          <cell r="C20" t="str">
            <v>UNI</v>
          </cell>
          <cell r="D20">
            <v>5458</v>
          </cell>
          <cell r="E20">
            <v>0</v>
          </cell>
          <cell r="F20">
            <v>43167</v>
          </cell>
          <cell r="G20">
            <v>5198</v>
          </cell>
          <cell r="H20">
            <v>1.05</v>
          </cell>
          <cell r="I20">
            <v>43465</v>
          </cell>
        </row>
        <row r="21">
          <cell r="A21" t="str">
            <v>ABRAZADERA COLGANTE 2"</v>
          </cell>
          <cell r="B21">
            <v>104092</v>
          </cell>
          <cell r="C21" t="str">
            <v>UNI</v>
          </cell>
          <cell r="D21">
            <v>2487</v>
          </cell>
          <cell r="E21">
            <v>0</v>
          </cell>
          <cell r="F21">
            <v>40688</v>
          </cell>
          <cell r="G21">
            <v>1856</v>
          </cell>
          <cell r="H21">
            <v>1.34</v>
          </cell>
          <cell r="I21">
            <v>43465</v>
          </cell>
        </row>
        <row r="22">
          <cell r="A22" t="str">
            <v>ABRAZADERA COLGANTE 3"</v>
          </cell>
          <cell r="B22">
            <v>104060</v>
          </cell>
          <cell r="C22" t="str">
            <v>UNI</v>
          </cell>
          <cell r="D22">
            <v>8161</v>
          </cell>
          <cell r="E22">
            <v>0</v>
          </cell>
          <cell r="F22">
            <v>40667</v>
          </cell>
          <cell r="G22">
            <v>6090</v>
          </cell>
          <cell r="H22">
            <v>1.34</v>
          </cell>
          <cell r="I22">
            <v>43465</v>
          </cell>
        </row>
        <row r="23">
          <cell r="A23" t="str">
            <v>ABRAZADERA COLGANTE FIJA 1 1/4" AC1</v>
          </cell>
          <cell r="B23">
            <v>101330</v>
          </cell>
          <cell r="C23" t="str">
            <v>UNI</v>
          </cell>
          <cell r="D23">
            <v>2511</v>
          </cell>
          <cell r="E23" t="str">
            <v>50AU</v>
          </cell>
          <cell r="F23">
            <v>40394</v>
          </cell>
          <cell r="G23">
            <v>1833</v>
          </cell>
          <cell r="H23">
            <v>1.37</v>
          </cell>
          <cell r="I23">
            <v>43465</v>
          </cell>
        </row>
        <row r="24">
          <cell r="A24" t="str">
            <v>ABRAZADERA COLGANTE FIJA 1" AC1</v>
          </cell>
          <cell r="B24">
            <v>101325</v>
          </cell>
          <cell r="C24" t="str">
            <v>UNI</v>
          </cell>
          <cell r="D24">
            <v>774</v>
          </cell>
          <cell r="E24" t="str">
            <v>50AU</v>
          </cell>
          <cell r="F24">
            <v>43311</v>
          </cell>
          <cell r="G24">
            <v>737</v>
          </cell>
          <cell r="H24">
            <v>1.05</v>
          </cell>
          <cell r="I24">
            <v>43465</v>
          </cell>
        </row>
        <row r="25">
          <cell r="A25" t="str">
            <v>ABRAZADERA COLGANTE FIJA 2" AC1</v>
          </cell>
          <cell r="B25">
            <v>101335</v>
          </cell>
          <cell r="C25" t="str">
            <v>UNI</v>
          </cell>
          <cell r="D25">
            <v>1181</v>
          </cell>
          <cell r="E25" t="str">
            <v>50AU</v>
          </cell>
          <cell r="F25">
            <v>43182</v>
          </cell>
          <cell r="G25">
            <v>1125</v>
          </cell>
          <cell r="H25">
            <v>1.05</v>
          </cell>
          <cell r="I25">
            <v>43465</v>
          </cell>
        </row>
        <row r="26">
          <cell r="A26" t="str">
            <v>ABRAZADERA COLGANTE FIJA 3" AC1</v>
          </cell>
          <cell r="B26">
            <v>101339</v>
          </cell>
          <cell r="C26" t="str">
            <v>UNI</v>
          </cell>
          <cell r="D26">
            <v>3499</v>
          </cell>
          <cell r="E26" t="str">
            <v>50AU</v>
          </cell>
          <cell r="F26">
            <v>43311</v>
          </cell>
          <cell r="G26">
            <v>3332</v>
          </cell>
          <cell r="H26">
            <v>1.05</v>
          </cell>
          <cell r="I26">
            <v>43465</v>
          </cell>
        </row>
        <row r="27">
          <cell r="A27" t="str">
            <v>ABRAZADERA COLGANTE FIJA 3/4" AC1</v>
          </cell>
          <cell r="B27">
            <v>101324</v>
          </cell>
          <cell r="C27" t="str">
            <v>UNI</v>
          </cell>
          <cell r="D27">
            <v>1751</v>
          </cell>
          <cell r="E27" t="str">
            <v>50AU</v>
          </cell>
          <cell r="F27">
            <v>43314</v>
          </cell>
          <cell r="G27">
            <v>1668</v>
          </cell>
          <cell r="H27">
            <v>1.05</v>
          </cell>
          <cell r="I27">
            <v>43465</v>
          </cell>
        </row>
        <row r="28">
          <cell r="A28" t="str">
            <v>ABRAZADERA DE 1"</v>
          </cell>
          <cell r="B28">
            <v>102867</v>
          </cell>
          <cell r="C28" t="str">
            <v>UNI</v>
          </cell>
          <cell r="D28">
            <v>218</v>
          </cell>
          <cell r="E28">
            <v>0</v>
          </cell>
          <cell r="F28">
            <v>43315</v>
          </cell>
          <cell r="G28">
            <v>208</v>
          </cell>
          <cell r="H28">
            <v>1.05</v>
          </cell>
          <cell r="I28">
            <v>43465</v>
          </cell>
        </row>
        <row r="29">
          <cell r="A29" t="str">
            <v>ABRAZADERA DE 11/2"</v>
          </cell>
          <cell r="B29">
            <v>102869</v>
          </cell>
          <cell r="C29" t="str">
            <v>UNI</v>
          </cell>
          <cell r="D29">
            <v>578</v>
          </cell>
          <cell r="E29">
            <v>0</v>
          </cell>
          <cell r="F29">
            <v>43315</v>
          </cell>
          <cell r="G29">
            <v>550</v>
          </cell>
          <cell r="H29">
            <v>1.05</v>
          </cell>
          <cell r="I29">
            <v>43465</v>
          </cell>
        </row>
        <row r="30">
          <cell r="A30" t="str">
            <v>ABRAZADERA DE 11/4"</v>
          </cell>
          <cell r="B30">
            <v>102868</v>
          </cell>
          <cell r="C30" t="str">
            <v>UNI</v>
          </cell>
          <cell r="D30">
            <v>919</v>
          </cell>
          <cell r="E30">
            <v>0</v>
          </cell>
          <cell r="F30">
            <v>43315</v>
          </cell>
          <cell r="G30">
            <v>875</v>
          </cell>
          <cell r="H30">
            <v>1.05</v>
          </cell>
          <cell r="I30">
            <v>43465</v>
          </cell>
        </row>
        <row r="31">
          <cell r="A31" t="str">
            <v>ABRAZADERA DE 3/4" DELGADA DE</v>
          </cell>
          <cell r="B31">
            <v>16</v>
          </cell>
          <cell r="C31" t="str">
            <v>UNI</v>
          </cell>
          <cell r="D31">
            <v>793</v>
          </cell>
          <cell r="E31" t="str">
            <v>99AB100</v>
          </cell>
          <cell r="F31">
            <v>40780</v>
          </cell>
          <cell r="G31">
            <v>592</v>
          </cell>
          <cell r="H31">
            <v>1.34</v>
          </cell>
          <cell r="I31">
            <v>43465</v>
          </cell>
        </row>
        <row r="32">
          <cell r="A32" t="str">
            <v>ABRAZADERA EN "U"Ø2"-PLATINA 1"X1/8"</v>
          </cell>
          <cell r="B32">
            <v>105195</v>
          </cell>
          <cell r="C32" t="str">
            <v>UNI</v>
          </cell>
          <cell r="D32">
            <v>1499</v>
          </cell>
          <cell r="E32">
            <v>0</v>
          </cell>
          <cell r="F32">
            <v>43180</v>
          </cell>
          <cell r="G32">
            <v>1428</v>
          </cell>
          <cell r="H32">
            <v>1.05</v>
          </cell>
          <cell r="I32">
            <v>43465</v>
          </cell>
        </row>
        <row r="33">
          <cell r="A33" t="str">
            <v>ABRAZADERA EN U ACERO INOX-5/16"PARA</v>
          </cell>
          <cell r="B33">
            <v>106298</v>
          </cell>
          <cell r="C33" t="str">
            <v>UNI</v>
          </cell>
          <cell r="D33">
            <v>10395</v>
          </cell>
          <cell r="E33">
            <v>0</v>
          </cell>
          <cell r="F33">
            <v>43321</v>
          </cell>
          <cell r="G33">
            <v>9900</v>
          </cell>
          <cell r="H33">
            <v>1.05</v>
          </cell>
          <cell r="I33">
            <v>43465</v>
          </cell>
        </row>
        <row r="34">
          <cell r="A34" t="str">
            <v>ABRAZADERA EN U TIPO-1</v>
          </cell>
          <cell r="B34">
            <v>106759</v>
          </cell>
          <cell r="C34" t="str">
            <v>UNI</v>
          </cell>
          <cell r="D34">
            <v>19740</v>
          </cell>
          <cell r="E34">
            <v>0</v>
          </cell>
          <cell r="F34">
            <v>43182</v>
          </cell>
          <cell r="G34">
            <v>18800</v>
          </cell>
          <cell r="H34">
            <v>1.05</v>
          </cell>
          <cell r="I34">
            <v>43465</v>
          </cell>
        </row>
        <row r="35">
          <cell r="A35" t="str">
            <v>ABRAZADERA EN U TIPO-3 Ø210MM</v>
          </cell>
          <cell r="B35">
            <v>3701</v>
          </cell>
          <cell r="C35" t="str">
            <v>UNI</v>
          </cell>
          <cell r="D35">
            <v>19899</v>
          </cell>
          <cell r="E35" t="str">
            <v>50AU</v>
          </cell>
          <cell r="F35">
            <v>43174</v>
          </cell>
          <cell r="G35">
            <v>18951</v>
          </cell>
          <cell r="H35">
            <v>1.05</v>
          </cell>
          <cell r="I35">
            <v>43465</v>
          </cell>
        </row>
        <row r="36">
          <cell r="A36" t="str">
            <v>Abrazadera en"U"Doble Ala+2-perf.Ø3/8"(Para Tub</v>
          </cell>
          <cell r="B36">
            <v>103403</v>
          </cell>
          <cell r="C36" t="str">
            <v>UNI</v>
          </cell>
          <cell r="D36">
            <v>3846</v>
          </cell>
          <cell r="E36">
            <v>0</v>
          </cell>
          <cell r="F36">
            <v>42878</v>
          </cell>
          <cell r="G36">
            <v>3528</v>
          </cell>
          <cell r="H36">
            <v>1.0900000000000001</v>
          </cell>
          <cell r="I36">
            <v>43465</v>
          </cell>
        </row>
        <row r="37">
          <cell r="A37" t="str">
            <v>Abrazadera Met.Doble Ala 3/4"Para Tubo metalico</v>
          </cell>
          <cell r="B37">
            <v>102514</v>
          </cell>
          <cell r="C37" t="str">
            <v>UNI</v>
          </cell>
          <cell r="D37">
            <v>210</v>
          </cell>
          <cell r="E37">
            <v>0</v>
          </cell>
          <cell r="F37">
            <v>43174</v>
          </cell>
          <cell r="G37">
            <v>200</v>
          </cell>
          <cell r="H37">
            <v>1.05</v>
          </cell>
          <cell r="I37">
            <v>43465</v>
          </cell>
        </row>
        <row r="38">
          <cell r="A38" t="str">
            <v>ABRAZADERA METALICA 3/4"</v>
          </cell>
          <cell r="B38">
            <v>104768</v>
          </cell>
          <cell r="C38" t="str">
            <v>UNI</v>
          </cell>
          <cell r="D38">
            <v>2520</v>
          </cell>
          <cell r="E38">
            <v>0</v>
          </cell>
          <cell r="F38">
            <v>41717</v>
          </cell>
          <cell r="G38">
            <v>2000</v>
          </cell>
          <cell r="H38">
            <v>1.26</v>
          </cell>
          <cell r="I38">
            <v>43465</v>
          </cell>
        </row>
        <row r="39">
          <cell r="A39" t="str">
            <v>ABRAZADERA METALICA TIPO TRAPECIO 1 1/2"</v>
          </cell>
          <cell r="B39">
            <v>101309</v>
          </cell>
          <cell r="C39" t="str">
            <v>UNI</v>
          </cell>
          <cell r="D39">
            <v>4720</v>
          </cell>
          <cell r="E39" t="str">
            <v>99AB100</v>
          </cell>
          <cell r="F39">
            <v>40394</v>
          </cell>
          <cell r="G39">
            <v>3445</v>
          </cell>
          <cell r="H39">
            <v>1.37</v>
          </cell>
          <cell r="I39">
            <v>43465</v>
          </cell>
        </row>
        <row r="40">
          <cell r="A40" t="str">
            <v>ABRAZADERA METALICA TIPO TRAPECIO 1 1/4"</v>
          </cell>
          <cell r="B40">
            <v>101308</v>
          </cell>
          <cell r="C40" t="str">
            <v>UNI</v>
          </cell>
          <cell r="D40">
            <v>4458</v>
          </cell>
          <cell r="E40" t="str">
            <v>99AB100</v>
          </cell>
          <cell r="F40">
            <v>40177</v>
          </cell>
          <cell r="G40">
            <v>3207</v>
          </cell>
          <cell r="H40">
            <v>1.39</v>
          </cell>
          <cell r="I40">
            <v>43465</v>
          </cell>
        </row>
        <row r="41">
          <cell r="A41" t="str">
            <v>ABRAZADERA METALICA TIPO TRAPECIO 1" **</v>
          </cell>
          <cell r="B41">
            <v>101307</v>
          </cell>
          <cell r="C41" t="str">
            <v>UNI</v>
          </cell>
          <cell r="D41">
            <v>1728</v>
          </cell>
          <cell r="E41" t="str">
            <v>99AB100</v>
          </cell>
          <cell r="F41">
            <v>43297</v>
          </cell>
          <cell r="G41">
            <v>1646</v>
          </cell>
          <cell r="H41">
            <v>1.05</v>
          </cell>
          <cell r="I41">
            <v>43465</v>
          </cell>
        </row>
        <row r="42">
          <cell r="A42" t="str">
            <v>ABRAZADERA METALICA TIPO TRAPECIO 1/2"</v>
          </cell>
          <cell r="B42">
            <v>101305</v>
          </cell>
          <cell r="C42" t="str">
            <v>UNI</v>
          </cell>
          <cell r="D42">
            <v>1040</v>
          </cell>
          <cell r="E42" t="str">
            <v>99AB100</v>
          </cell>
          <cell r="F42">
            <v>43315</v>
          </cell>
          <cell r="G42">
            <v>990</v>
          </cell>
          <cell r="H42">
            <v>1.05</v>
          </cell>
          <cell r="I42">
            <v>43465</v>
          </cell>
        </row>
        <row r="43">
          <cell r="A43" t="str">
            <v>ABRAZADERA METALICA TIPO TRAPECIO 2 1/2"</v>
          </cell>
          <cell r="B43">
            <v>101310</v>
          </cell>
          <cell r="C43" t="str">
            <v>UNI</v>
          </cell>
          <cell r="D43">
            <v>7946</v>
          </cell>
          <cell r="E43" t="str">
            <v>99AB100</v>
          </cell>
          <cell r="F43">
            <v>40394</v>
          </cell>
          <cell r="G43">
            <v>5800</v>
          </cell>
          <cell r="H43">
            <v>1.37</v>
          </cell>
          <cell r="I43">
            <v>43465</v>
          </cell>
        </row>
        <row r="44">
          <cell r="A44" t="str">
            <v>ABRAZADERA METALICA TIPO TRAPECIO 3" **</v>
          </cell>
          <cell r="B44">
            <v>101311</v>
          </cell>
          <cell r="C44" t="str">
            <v>UNI</v>
          </cell>
          <cell r="D44">
            <v>7151</v>
          </cell>
          <cell r="E44" t="str">
            <v>99AB100</v>
          </cell>
          <cell r="F44">
            <v>40394</v>
          </cell>
          <cell r="G44">
            <v>5220</v>
          </cell>
          <cell r="H44">
            <v>1.37</v>
          </cell>
          <cell r="I44">
            <v>43465</v>
          </cell>
        </row>
        <row r="45">
          <cell r="A45" t="str">
            <v>ABRAZADERA METALICA TIPO TRAPECIO 3/4"</v>
          </cell>
          <cell r="B45">
            <v>101306</v>
          </cell>
          <cell r="C45" t="str">
            <v>UNI</v>
          </cell>
          <cell r="D45">
            <v>1298</v>
          </cell>
          <cell r="E45" t="str">
            <v>99AB100</v>
          </cell>
          <cell r="F45">
            <v>43297</v>
          </cell>
          <cell r="G45">
            <v>1236</v>
          </cell>
          <cell r="H45">
            <v>1.05</v>
          </cell>
          <cell r="I45">
            <v>43465</v>
          </cell>
        </row>
        <row r="46">
          <cell r="A46" t="str">
            <v>Abrazadera Metalica y tornillo Acero Inoxidable</v>
          </cell>
          <cell r="B46">
            <v>105792</v>
          </cell>
          <cell r="C46" t="str">
            <v>UNI</v>
          </cell>
          <cell r="D46">
            <v>8715</v>
          </cell>
          <cell r="E46">
            <v>0</v>
          </cell>
          <cell r="F46">
            <v>43266</v>
          </cell>
          <cell r="G46">
            <v>8300</v>
          </cell>
          <cell r="H46">
            <v>1.05</v>
          </cell>
          <cell r="I46">
            <v>43465</v>
          </cell>
        </row>
        <row r="47">
          <cell r="A47" t="str">
            <v>Abrazadera Metalica+Tornillo seguridad (Reja</v>
          </cell>
          <cell r="B47">
            <v>106350</v>
          </cell>
          <cell r="C47" t="str">
            <v>UNI</v>
          </cell>
          <cell r="D47">
            <v>8638</v>
          </cell>
          <cell r="E47">
            <v>0</v>
          </cell>
          <cell r="F47">
            <v>42864</v>
          </cell>
          <cell r="G47">
            <v>7925</v>
          </cell>
          <cell r="H47">
            <v>1.0900000000000001</v>
          </cell>
          <cell r="I47">
            <v>43465</v>
          </cell>
        </row>
        <row r="48">
          <cell r="A48" t="str">
            <v>Abrazadera Metalica+Tornillo seguridad (Reja</v>
          </cell>
          <cell r="B48">
            <v>106351</v>
          </cell>
          <cell r="C48" t="str">
            <v>UNI</v>
          </cell>
          <cell r="D48">
            <v>8638</v>
          </cell>
          <cell r="E48">
            <v>0</v>
          </cell>
          <cell r="F48">
            <v>42864</v>
          </cell>
          <cell r="G48">
            <v>7925</v>
          </cell>
          <cell r="H48">
            <v>1.0900000000000001</v>
          </cell>
          <cell r="I48">
            <v>43465</v>
          </cell>
        </row>
        <row r="49">
          <cell r="A49" t="str">
            <v>ABRAZADERA PARA TUBERIA EMT Ø1"</v>
          </cell>
          <cell r="B49">
            <v>105336</v>
          </cell>
          <cell r="C49" t="str">
            <v>UNI</v>
          </cell>
          <cell r="D49">
            <v>234</v>
          </cell>
          <cell r="E49">
            <v>0</v>
          </cell>
          <cell r="F49">
            <v>41955</v>
          </cell>
          <cell r="G49">
            <v>186</v>
          </cell>
          <cell r="H49">
            <v>1.26</v>
          </cell>
          <cell r="I49">
            <v>43465</v>
          </cell>
        </row>
        <row r="50">
          <cell r="A50" t="str">
            <v>ABRAZADERA PERA GALVANIZADA UL/FM 1/2"</v>
          </cell>
          <cell r="B50">
            <v>107273</v>
          </cell>
          <cell r="C50" t="str">
            <v>UNI</v>
          </cell>
          <cell r="D50">
            <v>1380</v>
          </cell>
          <cell r="E50">
            <v>0</v>
          </cell>
          <cell r="F50">
            <v>43411</v>
          </cell>
          <cell r="G50">
            <v>1314</v>
          </cell>
          <cell r="H50">
            <v>1.05</v>
          </cell>
          <cell r="I50">
            <v>43465</v>
          </cell>
        </row>
        <row r="51">
          <cell r="A51" t="str">
            <v>ABRAZADERA PERA GALVANIZADA UL/FM 3/4"</v>
          </cell>
          <cell r="B51">
            <v>107274</v>
          </cell>
          <cell r="C51" t="str">
            <v>UNI</v>
          </cell>
          <cell r="D51">
            <v>1380</v>
          </cell>
          <cell r="E51">
            <v>0</v>
          </cell>
          <cell r="F51">
            <v>43286</v>
          </cell>
          <cell r="G51">
            <v>1314</v>
          </cell>
          <cell r="H51">
            <v>1.05</v>
          </cell>
          <cell r="I51">
            <v>43465</v>
          </cell>
        </row>
        <row r="52">
          <cell r="A52" t="str">
            <v>ABRAZADERA PERA GALVANIZADA UL/FM 6"</v>
          </cell>
          <cell r="B52">
            <v>107275</v>
          </cell>
          <cell r="C52" t="str">
            <v>UNI</v>
          </cell>
          <cell r="D52">
            <v>8718</v>
          </cell>
          <cell r="E52">
            <v>0</v>
          </cell>
          <cell r="F52">
            <v>43286</v>
          </cell>
          <cell r="G52">
            <v>8303</v>
          </cell>
          <cell r="H52">
            <v>1.05</v>
          </cell>
          <cell r="I52">
            <v>43465</v>
          </cell>
        </row>
        <row r="53">
          <cell r="A53" t="str">
            <v>ABRAZADERA PERA GALVANIZADA UL/FM 8"</v>
          </cell>
          <cell r="B53">
            <v>107276</v>
          </cell>
          <cell r="C53" t="str">
            <v>UNI</v>
          </cell>
          <cell r="D53">
            <v>11815</v>
          </cell>
          <cell r="E53">
            <v>0</v>
          </cell>
          <cell r="F53">
            <v>43286</v>
          </cell>
          <cell r="G53">
            <v>11252.64</v>
          </cell>
          <cell r="H53">
            <v>1.05</v>
          </cell>
          <cell r="I53">
            <v>43465</v>
          </cell>
        </row>
        <row r="54">
          <cell r="A54" t="str">
            <v>ABRAZADERA PLASTICA 3/8"PARA TUBO</v>
          </cell>
          <cell r="B54">
            <v>3849</v>
          </cell>
          <cell r="C54" t="str">
            <v>UNI</v>
          </cell>
          <cell r="D54">
            <v>377</v>
          </cell>
          <cell r="E54">
            <v>109070</v>
          </cell>
          <cell r="F54">
            <v>43270</v>
          </cell>
          <cell r="G54">
            <v>359</v>
          </cell>
          <cell r="H54">
            <v>1.05</v>
          </cell>
          <cell r="I54">
            <v>43465</v>
          </cell>
        </row>
        <row r="55">
          <cell r="A55" t="str">
            <v>ABRAZADERA PLASTICA 5/8"</v>
          </cell>
          <cell r="B55">
            <v>3846</v>
          </cell>
          <cell r="C55" t="str">
            <v>UNI</v>
          </cell>
          <cell r="D55">
            <v>305</v>
          </cell>
          <cell r="E55">
            <v>109145</v>
          </cell>
          <cell r="F55">
            <v>43270</v>
          </cell>
          <cell r="G55">
            <v>290</v>
          </cell>
          <cell r="H55">
            <v>1.05</v>
          </cell>
          <cell r="I55">
            <v>43465</v>
          </cell>
        </row>
        <row r="56">
          <cell r="A56" t="str">
            <v>ABRAZADERA SIN SALIDA</v>
          </cell>
          <cell r="B56">
            <v>3791</v>
          </cell>
          <cell r="C56" t="str">
            <v>UNI</v>
          </cell>
          <cell r="D56">
            <v>16282</v>
          </cell>
          <cell r="E56" t="str">
            <v>TIPO 2</v>
          </cell>
          <cell r="F56">
            <v>40394</v>
          </cell>
          <cell r="G56">
            <v>11885</v>
          </cell>
          <cell r="H56">
            <v>1.37</v>
          </cell>
          <cell r="I56">
            <v>43465</v>
          </cell>
        </row>
        <row r="57">
          <cell r="A57" t="str">
            <v>ABRAZADERA TIPO PERA DE 2 1/2"</v>
          </cell>
          <cell r="B57">
            <v>104679</v>
          </cell>
          <cell r="C57" t="str">
            <v>UNI</v>
          </cell>
          <cell r="D57">
            <v>2409</v>
          </cell>
          <cell r="E57">
            <v>0</v>
          </cell>
          <cell r="F57">
            <v>43270</v>
          </cell>
          <cell r="G57">
            <v>2294</v>
          </cell>
          <cell r="H57">
            <v>1.05</v>
          </cell>
          <cell r="I57">
            <v>43465</v>
          </cell>
        </row>
        <row r="58">
          <cell r="A58" t="str">
            <v>ABRAZADERA TIPO PERA DE 3"</v>
          </cell>
          <cell r="B58">
            <v>104680</v>
          </cell>
          <cell r="C58" t="str">
            <v>UNI</v>
          </cell>
          <cell r="D58">
            <v>3499</v>
          </cell>
          <cell r="E58">
            <v>0</v>
          </cell>
          <cell r="F58">
            <v>43371</v>
          </cell>
          <cell r="G58">
            <v>3332</v>
          </cell>
          <cell r="H58">
            <v>1.05</v>
          </cell>
          <cell r="I58">
            <v>43465</v>
          </cell>
        </row>
        <row r="59">
          <cell r="A59" t="str">
            <v>ABRAZADERA TIPO PERA O TRAPECIO 3"</v>
          </cell>
          <cell r="B59">
            <v>106186</v>
          </cell>
          <cell r="C59" t="str">
            <v>UNI</v>
          </cell>
          <cell r="D59">
            <v>3499</v>
          </cell>
          <cell r="E59">
            <v>0</v>
          </cell>
          <cell r="F59">
            <v>43297</v>
          </cell>
          <cell r="G59">
            <v>3332</v>
          </cell>
          <cell r="H59">
            <v>1.05</v>
          </cell>
          <cell r="I59">
            <v>43465</v>
          </cell>
        </row>
        <row r="60">
          <cell r="A60" t="str">
            <v>ABRAZADERA TIPO PERA O TRAPECIO 4"</v>
          </cell>
          <cell r="B60">
            <v>106185</v>
          </cell>
          <cell r="C60" t="str">
            <v>UNI</v>
          </cell>
          <cell r="D60">
            <v>6458</v>
          </cell>
          <cell r="E60">
            <v>0</v>
          </cell>
          <cell r="F60">
            <v>43314</v>
          </cell>
          <cell r="G60">
            <v>6150</v>
          </cell>
          <cell r="H60">
            <v>1.05</v>
          </cell>
          <cell r="I60">
            <v>43465</v>
          </cell>
        </row>
        <row r="61">
          <cell r="A61" t="str">
            <v>ABRAZADERA TIPO PERA/ TRAPECIO 1 ¼"</v>
          </cell>
          <cell r="B61">
            <v>106259</v>
          </cell>
          <cell r="C61" t="str">
            <v>UNI</v>
          </cell>
          <cell r="D61">
            <v>1752</v>
          </cell>
          <cell r="E61">
            <v>0</v>
          </cell>
          <cell r="F61">
            <v>43297</v>
          </cell>
          <cell r="G61">
            <v>1669</v>
          </cell>
          <cell r="H61">
            <v>1.05</v>
          </cell>
          <cell r="I61">
            <v>43465</v>
          </cell>
        </row>
        <row r="62">
          <cell r="A62" t="str">
            <v>ABRAZADERA TIPO PERA/ TRAPECIO 1 ½"</v>
          </cell>
          <cell r="B62">
            <v>106260</v>
          </cell>
          <cell r="C62" t="str">
            <v>UNI</v>
          </cell>
          <cell r="D62">
            <v>1908</v>
          </cell>
          <cell r="E62">
            <v>0</v>
          </cell>
          <cell r="F62">
            <v>43297</v>
          </cell>
          <cell r="G62">
            <v>1817</v>
          </cell>
          <cell r="H62">
            <v>1.05</v>
          </cell>
          <cell r="I62">
            <v>43465</v>
          </cell>
        </row>
        <row r="63">
          <cell r="A63" t="str">
            <v>ABRAZADERA TIPO PERA/ TRAPECIO 2"</v>
          </cell>
          <cell r="B63">
            <v>106261</v>
          </cell>
          <cell r="C63" t="str">
            <v>UNI</v>
          </cell>
          <cell r="D63">
            <v>1999</v>
          </cell>
          <cell r="E63">
            <v>0</v>
          </cell>
          <cell r="F63">
            <v>43297</v>
          </cell>
          <cell r="G63">
            <v>1904</v>
          </cell>
          <cell r="H63">
            <v>1.05</v>
          </cell>
          <cell r="I63">
            <v>43465</v>
          </cell>
        </row>
        <row r="64">
          <cell r="A64" t="str">
            <v>ABRAZADERA TIPO PERA/TRAPECIO 1"</v>
          </cell>
          <cell r="B64">
            <v>106258</v>
          </cell>
          <cell r="C64" t="str">
            <v>UNI</v>
          </cell>
          <cell r="D64">
            <v>1759</v>
          </cell>
          <cell r="E64">
            <v>0</v>
          </cell>
          <cell r="F64">
            <v>43297</v>
          </cell>
          <cell r="G64">
            <v>1675</v>
          </cell>
          <cell r="H64">
            <v>1.05</v>
          </cell>
          <cell r="I64">
            <v>43465</v>
          </cell>
        </row>
        <row r="65">
          <cell r="A65" t="str">
            <v>ABRAZADERA TIPO PERA/TRAPECIO 2 1/2”"</v>
          </cell>
          <cell r="B65">
            <v>106262</v>
          </cell>
          <cell r="C65" t="str">
            <v>UNI</v>
          </cell>
          <cell r="D65">
            <v>2545</v>
          </cell>
          <cell r="E65">
            <v>0</v>
          </cell>
          <cell r="F65">
            <v>43297</v>
          </cell>
          <cell r="G65">
            <v>2424</v>
          </cell>
          <cell r="H65">
            <v>1.05</v>
          </cell>
          <cell r="I65">
            <v>43465</v>
          </cell>
        </row>
        <row r="66">
          <cell r="A66" t="str">
            <v>ABRAZADERA TIPO PERA/TRAPECIO 3"</v>
          </cell>
          <cell r="B66">
            <v>106263</v>
          </cell>
          <cell r="C66" t="str">
            <v>UNI</v>
          </cell>
          <cell r="D66">
            <v>3499</v>
          </cell>
          <cell r="E66">
            <v>0</v>
          </cell>
          <cell r="F66">
            <v>43300</v>
          </cell>
          <cell r="G66">
            <v>3332</v>
          </cell>
          <cell r="H66">
            <v>1.05</v>
          </cell>
          <cell r="I66">
            <v>43465</v>
          </cell>
        </row>
        <row r="67">
          <cell r="A67" t="str">
            <v>ABRAZADERA TIPO PERA/TRAPECIO 4"</v>
          </cell>
          <cell r="B67">
            <v>106264</v>
          </cell>
          <cell r="C67" t="str">
            <v>UNI</v>
          </cell>
          <cell r="D67">
            <v>6458</v>
          </cell>
          <cell r="E67">
            <v>0</v>
          </cell>
          <cell r="F67">
            <v>43297</v>
          </cell>
          <cell r="G67">
            <v>6150</v>
          </cell>
          <cell r="H67">
            <v>1.05</v>
          </cell>
          <cell r="I67">
            <v>43465</v>
          </cell>
        </row>
        <row r="68">
          <cell r="A68" t="str">
            <v>Abrazadera Uacero inox.de 1/4"para Ø</v>
          </cell>
          <cell r="B68">
            <v>106167</v>
          </cell>
          <cell r="C68" t="str">
            <v>UNI</v>
          </cell>
          <cell r="D68">
            <v>3113</v>
          </cell>
          <cell r="E68">
            <v>0</v>
          </cell>
          <cell r="F68">
            <v>42836</v>
          </cell>
          <cell r="G68">
            <v>2856</v>
          </cell>
          <cell r="H68">
            <v>1.0900000000000001</v>
          </cell>
          <cell r="I68">
            <v>43465</v>
          </cell>
        </row>
        <row r="69">
          <cell r="A69" t="str">
            <v>Abrazadera Uacero inox.de 1/4"para Ø</v>
          </cell>
          <cell r="B69">
            <v>106166</v>
          </cell>
          <cell r="C69" t="str">
            <v>UNI</v>
          </cell>
          <cell r="D69">
            <v>2594</v>
          </cell>
          <cell r="E69">
            <v>0</v>
          </cell>
          <cell r="F69">
            <v>42836</v>
          </cell>
          <cell r="G69">
            <v>2380</v>
          </cell>
          <cell r="H69">
            <v>1.0900000000000001</v>
          </cell>
          <cell r="I69">
            <v>43465</v>
          </cell>
        </row>
        <row r="70">
          <cell r="A70" t="str">
            <v>Abrazadera Uacero inox.de 1/4"para Ø 1"+tuerca</v>
          </cell>
          <cell r="B70">
            <v>106165</v>
          </cell>
          <cell r="C70" t="str">
            <v>UNI</v>
          </cell>
          <cell r="D70">
            <v>2335</v>
          </cell>
          <cell r="E70">
            <v>0</v>
          </cell>
          <cell r="F70">
            <v>42836</v>
          </cell>
          <cell r="G70">
            <v>2142</v>
          </cell>
          <cell r="H70">
            <v>1.0900000000000001</v>
          </cell>
          <cell r="I70">
            <v>43465</v>
          </cell>
        </row>
        <row r="71">
          <cell r="A71" t="str">
            <v>Abrazadera Uacero inox.de 5/16"para Ø 2"+tuerca</v>
          </cell>
          <cell r="B71">
            <v>106168</v>
          </cell>
          <cell r="C71" t="str">
            <v>UNI</v>
          </cell>
          <cell r="D71">
            <v>3762</v>
          </cell>
          <cell r="E71">
            <v>0</v>
          </cell>
          <cell r="F71">
            <v>42836</v>
          </cell>
          <cell r="G71">
            <v>3451</v>
          </cell>
          <cell r="H71">
            <v>1.0900000000000001</v>
          </cell>
          <cell r="I71">
            <v>43465</v>
          </cell>
        </row>
        <row r="72">
          <cell r="A72" t="str">
            <v>Abrazadera Uacero inox.de 5/16"para Ø 3"+tuerca</v>
          </cell>
          <cell r="B72">
            <v>106169</v>
          </cell>
          <cell r="C72" t="str">
            <v>UNI</v>
          </cell>
          <cell r="D72">
            <v>4670</v>
          </cell>
          <cell r="E72">
            <v>0</v>
          </cell>
          <cell r="F72">
            <v>42836</v>
          </cell>
          <cell r="G72">
            <v>4284</v>
          </cell>
          <cell r="H72">
            <v>1.0900000000000001</v>
          </cell>
          <cell r="I72">
            <v>43465</v>
          </cell>
        </row>
        <row r="73">
          <cell r="A73" t="str">
            <v>Abrazadera Uacero inox.de 5/16"para Ø 6"+tuerca</v>
          </cell>
          <cell r="B73">
            <v>106189</v>
          </cell>
          <cell r="C73" t="str">
            <v>UNI</v>
          </cell>
          <cell r="D73">
            <v>10395</v>
          </cell>
          <cell r="E73">
            <v>0</v>
          </cell>
          <cell r="F73">
            <v>43185</v>
          </cell>
          <cell r="G73">
            <v>9900</v>
          </cell>
          <cell r="H73">
            <v>1.05</v>
          </cell>
          <cell r="I73">
            <v>43465</v>
          </cell>
        </row>
        <row r="74">
          <cell r="A74" t="str">
            <v>ABRAZADERA"U"Doble Ala+2- Perf.3/8"(Para</v>
          </cell>
          <cell r="B74">
            <v>105158</v>
          </cell>
          <cell r="C74" t="str">
            <v>UNI</v>
          </cell>
          <cell r="D74">
            <v>2645</v>
          </cell>
          <cell r="E74">
            <v>0</v>
          </cell>
          <cell r="F74">
            <v>42136</v>
          </cell>
          <cell r="G74">
            <v>2168</v>
          </cell>
          <cell r="H74">
            <v>1.22</v>
          </cell>
          <cell r="I74">
            <v>43465</v>
          </cell>
        </row>
        <row r="75">
          <cell r="A75" t="str">
            <v>ABRAZADERAS METÁLICA DOBLE TORNILLO</v>
          </cell>
          <cell r="B75">
            <v>106533</v>
          </cell>
          <cell r="C75" t="str">
            <v>UNI</v>
          </cell>
          <cell r="D75">
            <v>248</v>
          </cell>
          <cell r="E75">
            <v>0</v>
          </cell>
          <cell r="F75">
            <v>43199</v>
          </cell>
          <cell r="G75">
            <v>236</v>
          </cell>
          <cell r="H75">
            <v>1.05</v>
          </cell>
          <cell r="I75">
            <v>43465</v>
          </cell>
        </row>
        <row r="76">
          <cell r="A76" t="str">
            <v>Abrillantador de 40 cm3</v>
          </cell>
          <cell r="B76">
            <v>104222</v>
          </cell>
          <cell r="C76" t="str">
            <v>UNI</v>
          </cell>
          <cell r="D76">
            <v>28140</v>
          </cell>
          <cell r="E76">
            <v>0</v>
          </cell>
          <cell r="F76">
            <v>40843</v>
          </cell>
          <cell r="G76">
            <v>21000</v>
          </cell>
          <cell r="H76">
            <v>1.34</v>
          </cell>
          <cell r="I76">
            <v>43465</v>
          </cell>
        </row>
        <row r="77">
          <cell r="A77" t="str">
            <v>ABSORCION DE BLOQUES, LADRILLOS Y</v>
          </cell>
          <cell r="B77">
            <v>9479</v>
          </cell>
          <cell r="C77" t="str">
            <v>UNI</v>
          </cell>
          <cell r="D77">
            <v>32536</v>
          </cell>
          <cell r="E77" t="str">
            <v>F1500</v>
          </cell>
          <cell r="F77">
            <v>39660</v>
          </cell>
          <cell r="G77">
            <v>22133</v>
          </cell>
          <cell r="H77">
            <v>1.47</v>
          </cell>
          <cell r="I77">
            <v>43465</v>
          </cell>
        </row>
        <row r="78">
          <cell r="A78" t="str">
            <v>Acabado texturizado acrilico ref. cover up de</v>
          </cell>
          <cell r="B78">
            <v>107153</v>
          </cell>
          <cell r="C78" t="str">
            <v>gln</v>
          </cell>
          <cell r="D78">
            <v>51528</v>
          </cell>
          <cell r="E78">
            <v>0</v>
          </cell>
          <cell r="F78">
            <v>43328</v>
          </cell>
          <cell r="G78">
            <v>49074</v>
          </cell>
          <cell r="H78">
            <v>1.05</v>
          </cell>
          <cell r="I78">
            <v>43465</v>
          </cell>
        </row>
        <row r="79">
          <cell r="A79" t="str">
            <v>ACABADOS FACHALETA DE PVC</v>
          </cell>
          <cell r="B79">
            <v>3482</v>
          </cell>
          <cell r="C79" t="str">
            <v>M2</v>
          </cell>
          <cell r="D79">
            <v>90294</v>
          </cell>
          <cell r="E79">
            <v>0</v>
          </cell>
          <cell r="F79">
            <v>40144</v>
          </cell>
          <cell r="G79">
            <v>64960</v>
          </cell>
          <cell r="H79">
            <v>1.39</v>
          </cell>
          <cell r="I79">
            <v>43465</v>
          </cell>
        </row>
        <row r="80">
          <cell r="A80" t="str">
            <v>ACANTO - Planta ornamental</v>
          </cell>
          <cell r="B80">
            <v>105188</v>
          </cell>
          <cell r="C80" t="str">
            <v>UNI</v>
          </cell>
          <cell r="D80">
            <v>3258</v>
          </cell>
          <cell r="E80">
            <v>0</v>
          </cell>
          <cell r="F80">
            <v>43182</v>
          </cell>
          <cell r="G80">
            <v>3103</v>
          </cell>
          <cell r="H80">
            <v>1.05</v>
          </cell>
          <cell r="I80">
            <v>43465</v>
          </cell>
        </row>
        <row r="81">
          <cell r="A81" t="str">
            <v>ACCELGUARD HE 5 KILOS</v>
          </cell>
          <cell r="B81">
            <v>700</v>
          </cell>
          <cell r="C81" t="str">
            <v>KG</v>
          </cell>
          <cell r="D81">
            <v>8183</v>
          </cell>
          <cell r="E81">
            <v>0</v>
          </cell>
          <cell r="F81">
            <v>40662</v>
          </cell>
          <cell r="G81">
            <v>6107</v>
          </cell>
          <cell r="H81">
            <v>1.34</v>
          </cell>
          <cell r="I81">
            <v>43465</v>
          </cell>
        </row>
        <row r="82">
          <cell r="A82" t="str">
            <v>ACCES.T P/BANDEJA T ESCAL</v>
          </cell>
          <cell r="B82">
            <v>2810</v>
          </cell>
          <cell r="C82" t="str">
            <v>UNI</v>
          </cell>
          <cell r="D82">
            <v>59258</v>
          </cell>
          <cell r="E82">
            <v>0</v>
          </cell>
          <cell r="F82">
            <v>43279</v>
          </cell>
          <cell r="G82">
            <v>56436</v>
          </cell>
          <cell r="H82">
            <v>1.05</v>
          </cell>
          <cell r="I82">
            <v>43465</v>
          </cell>
        </row>
        <row r="83">
          <cell r="A83" t="str">
            <v>ACCES.T P/CANALETA PLAST.</v>
          </cell>
          <cell r="B83">
            <v>3748</v>
          </cell>
          <cell r="C83" t="str">
            <v>UNI</v>
          </cell>
          <cell r="D83">
            <v>182057</v>
          </cell>
          <cell r="E83">
            <v>0</v>
          </cell>
          <cell r="F83">
            <v>40499</v>
          </cell>
          <cell r="G83">
            <v>132888</v>
          </cell>
          <cell r="H83">
            <v>1.37</v>
          </cell>
          <cell r="I83">
            <v>43465</v>
          </cell>
        </row>
        <row r="84">
          <cell r="A84" t="str">
            <v>ACCESOR Y ELEMEN DE ANCLAJE PARA</v>
          </cell>
          <cell r="B84">
            <v>107399</v>
          </cell>
          <cell r="C84" t="str">
            <v>UNI</v>
          </cell>
          <cell r="D84">
            <v>5250000</v>
          </cell>
          <cell r="E84">
            <v>0</v>
          </cell>
          <cell r="F84">
            <v>43298</v>
          </cell>
          <cell r="G84">
            <v>5000000</v>
          </cell>
          <cell r="H84">
            <v>1.05</v>
          </cell>
          <cell r="I84">
            <v>43465</v>
          </cell>
        </row>
        <row r="85">
          <cell r="A85" t="str">
            <v>ACCESORIO CONEXION POSTERIOR SANIT.</v>
          </cell>
          <cell r="B85">
            <v>103517</v>
          </cell>
          <cell r="C85" t="str">
            <v>UNI</v>
          </cell>
          <cell r="D85">
            <v>174195</v>
          </cell>
          <cell r="E85">
            <v>0</v>
          </cell>
          <cell r="F85">
            <v>43252</v>
          </cell>
          <cell r="G85">
            <v>165900</v>
          </cell>
          <cell r="H85">
            <v>1.05</v>
          </cell>
          <cell r="I85">
            <v>43465</v>
          </cell>
        </row>
        <row r="86">
          <cell r="A86" t="str">
            <v>ACCESORIOS CONEX. VALVULA ANTIVAND. A</v>
          </cell>
          <cell r="B86">
            <v>104481</v>
          </cell>
          <cell r="C86" t="str">
            <v>UNI</v>
          </cell>
          <cell r="D86">
            <v>60320</v>
          </cell>
          <cell r="E86">
            <v>0</v>
          </cell>
          <cell r="F86">
            <v>41135</v>
          </cell>
          <cell r="G86">
            <v>46400</v>
          </cell>
          <cell r="H86">
            <v>1.3</v>
          </cell>
          <cell r="I86">
            <v>43465</v>
          </cell>
        </row>
        <row r="87">
          <cell r="A87" t="str">
            <v>Accesorios Conex.Valv.Antiv.a Sanit.BRIGGSx</v>
          </cell>
          <cell r="B87">
            <v>104296</v>
          </cell>
          <cell r="C87" t="str">
            <v>UNI</v>
          </cell>
          <cell r="D87">
            <v>221425</v>
          </cell>
          <cell r="E87">
            <v>0</v>
          </cell>
          <cell r="F87">
            <v>41564</v>
          </cell>
          <cell r="G87">
            <v>174350</v>
          </cell>
          <cell r="H87">
            <v>1.27</v>
          </cell>
          <cell r="I87">
            <v>43465</v>
          </cell>
        </row>
        <row r="88">
          <cell r="A88" t="str">
            <v>ACCESORIOS DE CONEXION **</v>
          </cell>
          <cell r="B88">
            <v>102555</v>
          </cell>
          <cell r="C88" t="str">
            <v>GL</v>
          </cell>
          <cell r="D88">
            <v>13414</v>
          </cell>
          <cell r="E88">
            <v>0</v>
          </cell>
          <cell r="F88">
            <v>43123</v>
          </cell>
          <cell r="G88">
            <v>12775</v>
          </cell>
          <cell r="H88">
            <v>1.05</v>
          </cell>
          <cell r="I88">
            <v>43465</v>
          </cell>
        </row>
        <row r="89">
          <cell r="A89" t="str">
            <v>Accesorios de Conexión para Manguera de</v>
          </cell>
          <cell r="B89">
            <v>102552</v>
          </cell>
          <cell r="C89" t="str">
            <v>GL</v>
          </cell>
          <cell r="D89">
            <v>2726</v>
          </cell>
          <cell r="E89">
            <v>0</v>
          </cell>
          <cell r="F89">
            <v>43171</v>
          </cell>
          <cell r="G89">
            <v>2596</v>
          </cell>
          <cell r="H89">
            <v>1.05</v>
          </cell>
          <cell r="I89">
            <v>43465</v>
          </cell>
        </row>
        <row r="90">
          <cell r="A90" t="str">
            <v>ACCESORIOS DE FIJACIÓN **</v>
          </cell>
          <cell r="B90">
            <v>101772</v>
          </cell>
          <cell r="C90" t="str">
            <v>GL</v>
          </cell>
          <cell r="D90">
            <v>23380</v>
          </cell>
          <cell r="E90">
            <v>0</v>
          </cell>
          <cell r="F90">
            <v>43150</v>
          </cell>
          <cell r="G90">
            <v>22267</v>
          </cell>
          <cell r="H90">
            <v>1.05</v>
          </cell>
          <cell r="I90">
            <v>43465</v>
          </cell>
        </row>
        <row r="91">
          <cell r="A91" t="str">
            <v>ACCESORIOS DE FIJACIÓN YANCLAJE</v>
          </cell>
          <cell r="B91">
            <v>101315</v>
          </cell>
          <cell r="C91" t="str">
            <v>GL</v>
          </cell>
          <cell r="D91">
            <v>19461</v>
          </cell>
          <cell r="E91">
            <v>0</v>
          </cell>
          <cell r="F91">
            <v>42752</v>
          </cell>
          <cell r="G91">
            <v>17854</v>
          </cell>
          <cell r="H91">
            <v>1.0900000000000001</v>
          </cell>
          <cell r="I91">
            <v>43465</v>
          </cell>
        </row>
        <row r="92">
          <cell r="A92" t="str">
            <v>ACCESORIOS ELECTRICOS**</v>
          </cell>
          <cell r="B92">
            <v>101421</v>
          </cell>
          <cell r="C92" t="str">
            <v>UNI</v>
          </cell>
          <cell r="D92">
            <v>15681</v>
          </cell>
          <cell r="E92">
            <v>0</v>
          </cell>
          <cell r="F92">
            <v>43172</v>
          </cell>
          <cell r="G92">
            <v>14934</v>
          </cell>
          <cell r="H92">
            <v>1.05</v>
          </cell>
          <cell r="I92">
            <v>43465</v>
          </cell>
        </row>
        <row r="93">
          <cell r="A93" t="str">
            <v>Accesorios para bandeja 60*10 tipo escalera **</v>
          </cell>
          <cell r="B93">
            <v>100074</v>
          </cell>
          <cell r="C93" t="str">
            <v>UNI</v>
          </cell>
          <cell r="D93">
            <v>113122</v>
          </cell>
          <cell r="E93">
            <v>0</v>
          </cell>
          <cell r="F93">
            <v>40499</v>
          </cell>
          <cell r="G93">
            <v>82571</v>
          </cell>
          <cell r="H93">
            <v>1.37</v>
          </cell>
          <cell r="I93">
            <v>43465</v>
          </cell>
        </row>
        <row r="94">
          <cell r="A94" t="str">
            <v>ACCESORIOS PARA BAÑO BLANCO 4 PIEZAS.</v>
          </cell>
          <cell r="B94">
            <v>102710</v>
          </cell>
          <cell r="C94" t="str">
            <v>UNI</v>
          </cell>
          <cell r="D94">
            <v>37917</v>
          </cell>
          <cell r="E94" t="str">
            <v>06800 6pieza</v>
          </cell>
          <cell r="F94">
            <v>40287</v>
          </cell>
          <cell r="G94">
            <v>27677</v>
          </cell>
          <cell r="H94">
            <v>1.37</v>
          </cell>
          <cell r="I94">
            <v>43465</v>
          </cell>
        </row>
        <row r="95">
          <cell r="A95" t="str">
            <v>Accesorios piso en madera (remates, tapaluces...)</v>
          </cell>
          <cell r="B95">
            <v>104669</v>
          </cell>
          <cell r="C95" t="str">
            <v>M2</v>
          </cell>
          <cell r="D95">
            <v>9819</v>
          </cell>
          <cell r="E95">
            <v>0</v>
          </cell>
          <cell r="F95">
            <v>41183</v>
          </cell>
          <cell r="G95">
            <v>7553</v>
          </cell>
          <cell r="H95">
            <v>1.3</v>
          </cell>
          <cell r="I95">
            <v>43465</v>
          </cell>
        </row>
        <row r="96">
          <cell r="A96" t="str">
            <v>ACCESORIOS PVC 2"/1" (incluye</v>
          </cell>
          <cell r="B96">
            <v>105953</v>
          </cell>
          <cell r="C96" t="str">
            <v>GL</v>
          </cell>
          <cell r="D96">
            <v>645917</v>
          </cell>
          <cell r="E96">
            <v>0</v>
          </cell>
          <cell r="F96">
            <v>42828</v>
          </cell>
          <cell r="G96">
            <v>592584</v>
          </cell>
          <cell r="H96">
            <v>1.0900000000000001</v>
          </cell>
          <cell r="I96">
            <v>43465</v>
          </cell>
        </row>
        <row r="97">
          <cell r="A97" t="str">
            <v>ACCESORIOS VARIOS</v>
          </cell>
          <cell r="B97">
            <v>101480</v>
          </cell>
          <cell r="C97" t="str">
            <v>GL</v>
          </cell>
          <cell r="D97">
            <v>14400</v>
          </cell>
          <cell r="E97">
            <v>0</v>
          </cell>
          <cell r="F97">
            <v>42782</v>
          </cell>
          <cell r="G97">
            <v>13211</v>
          </cell>
          <cell r="H97">
            <v>1.0900000000000001</v>
          </cell>
          <cell r="I97">
            <v>43465</v>
          </cell>
        </row>
        <row r="98">
          <cell r="A98" t="str">
            <v>AccesoriosConexiónValv.deSanitarioInstitucional</v>
          </cell>
          <cell r="B98">
            <v>103357</v>
          </cell>
          <cell r="C98" t="str">
            <v>UNI</v>
          </cell>
          <cell r="D98">
            <v>65224</v>
          </cell>
          <cell r="E98">
            <v>0</v>
          </cell>
          <cell r="F98">
            <v>43390</v>
          </cell>
          <cell r="G98">
            <v>62118</v>
          </cell>
          <cell r="H98">
            <v>1.05</v>
          </cell>
          <cell r="I98">
            <v>43465</v>
          </cell>
        </row>
        <row r="99">
          <cell r="A99" t="str">
            <v>ACEITE 20 W -40</v>
          </cell>
          <cell r="B99">
            <v>105536</v>
          </cell>
          <cell r="C99" t="str">
            <v>UNI</v>
          </cell>
          <cell r="D99">
            <v>21900</v>
          </cell>
          <cell r="E99">
            <v>0</v>
          </cell>
          <cell r="F99">
            <v>42872</v>
          </cell>
          <cell r="G99">
            <v>20092</v>
          </cell>
          <cell r="H99">
            <v>1.0900000000000001</v>
          </cell>
          <cell r="I99">
            <v>43465</v>
          </cell>
        </row>
        <row r="100">
          <cell r="A100" t="str">
            <v>ACELERANTE FRAGUADO,RESISTENCIA</v>
          </cell>
          <cell r="B100">
            <v>2852</v>
          </cell>
          <cell r="C100" t="str">
            <v>KG</v>
          </cell>
          <cell r="D100">
            <v>5881</v>
          </cell>
          <cell r="E100">
            <v>105040</v>
          </cell>
          <cell r="F100">
            <v>41044</v>
          </cell>
          <cell r="G100">
            <v>4524</v>
          </cell>
          <cell r="H100">
            <v>1.3</v>
          </cell>
          <cell r="I100">
            <v>43465</v>
          </cell>
        </row>
        <row r="101">
          <cell r="A101" t="str">
            <v>ACELERANTE FRAGUADO,RESISTENCIA (5kg)</v>
          </cell>
          <cell r="B101">
            <v>2850</v>
          </cell>
          <cell r="C101" t="str">
            <v>KG</v>
          </cell>
          <cell r="D101">
            <v>12593</v>
          </cell>
          <cell r="E101">
            <v>105001</v>
          </cell>
          <cell r="F101">
            <v>43220</v>
          </cell>
          <cell r="G101">
            <v>11993</v>
          </cell>
          <cell r="H101">
            <v>1.05</v>
          </cell>
          <cell r="I101">
            <v>43465</v>
          </cell>
        </row>
        <row r="102">
          <cell r="A102" t="str">
            <v>ACELERANTE PARA MORTEROS SIKA-3 5 KLG</v>
          </cell>
          <cell r="B102">
            <v>576</v>
          </cell>
          <cell r="C102" t="str">
            <v>KG</v>
          </cell>
          <cell r="D102">
            <v>9500</v>
          </cell>
          <cell r="E102">
            <v>111101</v>
          </cell>
          <cell r="F102">
            <v>41045</v>
          </cell>
          <cell r="G102">
            <v>7308</v>
          </cell>
          <cell r="H102">
            <v>1.3</v>
          </cell>
          <cell r="I102">
            <v>43465</v>
          </cell>
        </row>
        <row r="103">
          <cell r="A103" t="str">
            <v>ACELERANTE PARA MORTEROS SIKA-3-23.0</v>
          </cell>
          <cell r="B103">
            <v>2633</v>
          </cell>
          <cell r="C103" t="str">
            <v>KG</v>
          </cell>
          <cell r="D103">
            <v>9500</v>
          </cell>
          <cell r="E103">
            <v>111102</v>
          </cell>
          <cell r="F103">
            <v>41045</v>
          </cell>
          <cell r="G103">
            <v>7308</v>
          </cell>
          <cell r="H103">
            <v>1.3</v>
          </cell>
          <cell r="I103">
            <v>43465</v>
          </cell>
        </row>
        <row r="104">
          <cell r="A104" t="str">
            <v>ACERO DE 1" 1/4 CORRUGADO X 60.000 LBS</v>
          </cell>
          <cell r="B104">
            <v>1741</v>
          </cell>
          <cell r="C104" t="str">
            <v>KG</v>
          </cell>
          <cell r="D104">
            <v>3109</v>
          </cell>
          <cell r="E104">
            <v>0</v>
          </cell>
          <cell r="F104">
            <v>40675</v>
          </cell>
          <cell r="G104">
            <v>2320</v>
          </cell>
          <cell r="H104">
            <v>1.34</v>
          </cell>
          <cell r="I104">
            <v>43465</v>
          </cell>
        </row>
        <row r="105">
          <cell r="A105" t="str">
            <v>Acero Estruct.ASTM A-572 Viga(IPE450)</v>
          </cell>
          <cell r="B105">
            <v>101477</v>
          </cell>
          <cell r="C105" t="str">
            <v>KG</v>
          </cell>
          <cell r="D105">
            <v>2940</v>
          </cell>
          <cell r="E105">
            <v>0</v>
          </cell>
          <cell r="F105">
            <v>42800</v>
          </cell>
          <cell r="G105">
            <v>2697</v>
          </cell>
          <cell r="H105">
            <v>1.0900000000000001</v>
          </cell>
          <cell r="I105">
            <v>43465</v>
          </cell>
        </row>
        <row r="106">
          <cell r="A106" t="str">
            <v>ACERO ESTRUCTURAL PUETE PEATONAL TIPO TRANSMILENIO</v>
          </cell>
          <cell r="B106">
            <v>106965</v>
          </cell>
          <cell r="C106" t="str">
            <v>KG</v>
          </cell>
          <cell r="D106">
            <v>12511</v>
          </cell>
          <cell r="E106">
            <v>0</v>
          </cell>
          <cell r="F106">
            <v>43343</v>
          </cell>
          <cell r="G106">
            <v>11915</v>
          </cell>
          <cell r="H106">
            <v>1.05</v>
          </cell>
          <cell r="I106">
            <v>43465</v>
          </cell>
        </row>
        <row r="107">
          <cell r="A107" t="str">
            <v>ACERO FIG. DE 1/4" A 1" 60.000 LBS</v>
          </cell>
          <cell r="B107">
            <v>1734</v>
          </cell>
          <cell r="C107" t="str">
            <v>KG</v>
          </cell>
          <cell r="D107">
            <v>2468</v>
          </cell>
          <cell r="E107">
            <v>0</v>
          </cell>
          <cell r="F107">
            <v>42432</v>
          </cell>
          <cell r="G107">
            <v>2146</v>
          </cell>
          <cell r="H107">
            <v>1.1499999999999999</v>
          </cell>
          <cell r="I107">
            <v>43465</v>
          </cell>
        </row>
        <row r="108">
          <cell r="A108" t="str">
            <v>Acido muriatico (Clorhidrico) **</v>
          </cell>
          <cell r="B108">
            <v>100392</v>
          </cell>
          <cell r="C108" t="str">
            <v>GLN</v>
          </cell>
          <cell r="D108">
            <v>11445</v>
          </cell>
          <cell r="E108">
            <v>500002</v>
          </cell>
          <cell r="F108">
            <v>43220</v>
          </cell>
          <cell r="G108">
            <v>10900</v>
          </cell>
          <cell r="H108">
            <v>1.05</v>
          </cell>
          <cell r="I108">
            <v>43465</v>
          </cell>
        </row>
        <row r="109">
          <cell r="A109" t="str">
            <v>ACIDO NITRICO **</v>
          </cell>
          <cell r="B109">
            <v>100393</v>
          </cell>
          <cell r="C109" t="str">
            <v>GLN</v>
          </cell>
          <cell r="D109">
            <v>10945</v>
          </cell>
          <cell r="E109">
            <v>500002</v>
          </cell>
          <cell r="F109">
            <v>43208</v>
          </cell>
          <cell r="G109">
            <v>10424</v>
          </cell>
          <cell r="H109">
            <v>1.05</v>
          </cell>
          <cell r="I109">
            <v>43465</v>
          </cell>
        </row>
        <row r="110">
          <cell r="A110" t="str">
            <v>Acometida en cable de aluminio 7 hilos con aislami</v>
          </cell>
          <cell r="B110">
            <v>105623</v>
          </cell>
          <cell r="C110" t="str">
            <v>ML</v>
          </cell>
          <cell r="D110">
            <v>4520</v>
          </cell>
          <cell r="E110">
            <v>0</v>
          </cell>
          <cell r="F110">
            <v>42615</v>
          </cell>
          <cell r="G110">
            <v>3930.82</v>
          </cell>
          <cell r="H110">
            <v>1.1499999999999999</v>
          </cell>
          <cell r="I110">
            <v>43465</v>
          </cell>
        </row>
        <row r="111">
          <cell r="A111" t="str">
            <v>ACOMETIDA PISO ACUEDUCTO ½"</v>
          </cell>
          <cell r="B111">
            <v>1569</v>
          </cell>
          <cell r="C111" t="str">
            <v>UNI</v>
          </cell>
          <cell r="D111">
            <v>764049</v>
          </cell>
          <cell r="E111">
            <v>0</v>
          </cell>
          <cell r="F111">
            <v>40487</v>
          </cell>
          <cell r="G111">
            <v>557700</v>
          </cell>
          <cell r="H111">
            <v>1.37</v>
          </cell>
          <cell r="I111">
            <v>43465</v>
          </cell>
        </row>
        <row r="112">
          <cell r="A112" t="str">
            <v>ACOMETIDA PISO ACUEDUCTO ½" Andén</v>
          </cell>
          <cell r="B112">
            <v>101025</v>
          </cell>
          <cell r="C112" t="str">
            <v>UNI</v>
          </cell>
          <cell r="D112">
            <v>484578</v>
          </cell>
          <cell r="E112">
            <v>0</v>
          </cell>
          <cell r="F112">
            <v>40143</v>
          </cell>
          <cell r="G112">
            <v>348617</v>
          </cell>
          <cell r="H112">
            <v>1.39</v>
          </cell>
          <cell r="I112">
            <v>43465</v>
          </cell>
        </row>
        <row r="113">
          <cell r="A113" t="str">
            <v>ACOMETIDA PISO ACUEDUCTO ½" Andén</v>
          </cell>
          <cell r="B113">
            <v>101024</v>
          </cell>
          <cell r="C113" t="str">
            <v>UNI</v>
          </cell>
          <cell r="D113">
            <v>544375</v>
          </cell>
          <cell r="E113">
            <v>0</v>
          </cell>
          <cell r="F113">
            <v>40143</v>
          </cell>
          <cell r="G113">
            <v>391637</v>
          </cell>
          <cell r="H113">
            <v>1.39</v>
          </cell>
          <cell r="I113">
            <v>43465</v>
          </cell>
        </row>
        <row r="114">
          <cell r="A114" t="str">
            <v>ACOMETIDA PISO ACUEDUCTO ½" Andén Adoq.</v>
          </cell>
          <cell r="B114">
            <v>101026</v>
          </cell>
          <cell r="C114" t="str">
            <v>UNI</v>
          </cell>
          <cell r="D114">
            <v>527973</v>
          </cell>
          <cell r="E114">
            <v>0</v>
          </cell>
          <cell r="F114">
            <v>40143</v>
          </cell>
          <cell r="G114">
            <v>379837</v>
          </cell>
          <cell r="H114">
            <v>1.39</v>
          </cell>
          <cell r="I114">
            <v>43465</v>
          </cell>
        </row>
        <row r="115">
          <cell r="A115" t="str">
            <v>ACOMETIDA PISO ACUEDUCTO 1 1/2" Andén</v>
          </cell>
          <cell r="B115">
            <v>101036</v>
          </cell>
          <cell r="C115" t="str">
            <v>UNI</v>
          </cell>
          <cell r="D115">
            <v>1351226</v>
          </cell>
          <cell r="E115">
            <v>0</v>
          </cell>
          <cell r="F115">
            <v>40143</v>
          </cell>
          <cell r="G115">
            <v>972105</v>
          </cell>
          <cell r="H115">
            <v>1.39</v>
          </cell>
          <cell r="I115">
            <v>43465</v>
          </cell>
        </row>
        <row r="116">
          <cell r="A116" t="str">
            <v>ACOMETIDA PISO ACUEDUCTO 1 1/2" Andén</v>
          </cell>
          <cell r="B116">
            <v>101037</v>
          </cell>
          <cell r="C116" t="str">
            <v>UNI</v>
          </cell>
          <cell r="D116">
            <v>1411024</v>
          </cell>
          <cell r="E116">
            <v>0</v>
          </cell>
          <cell r="F116">
            <v>40143</v>
          </cell>
          <cell r="G116">
            <v>1015125</v>
          </cell>
          <cell r="H116">
            <v>1.39</v>
          </cell>
          <cell r="I116">
            <v>43465</v>
          </cell>
        </row>
        <row r="117">
          <cell r="A117" t="str">
            <v>ACOMETIDA PISO ACUEDUCTO 1"</v>
          </cell>
          <cell r="B117">
            <v>1568</v>
          </cell>
          <cell r="C117" t="str">
            <v>UNI</v>
          </cell>
          <cell r="D117">
            <v>1048516</v>
          </cell>
          <cell r="E117" t="str">
            <v>Muro -Normal</v>
          </cell>
          <cell r="F117">
            <v>40487</v>
          </cell>
          <cell r="G117">
            <v>765340</v>
          </cell>
          <cell r="H117">
            <v>1.37</v>
          </cell>
          <cell r="I117">
            <v>43465</v>
          </cell>
        </row>
        <row r="118">
          <cell r="A118" t="str">
            <v>ACOMETIDA PISO ACUEDUCTO 1" Andén</v>
          </cell>
          <cell r="B118">
            <v>101033</v>
          </cell>
          <cell r="C118" t="str">
            <v>UNI</v>
          </cell>
          <cell r="D118">
            <v>596491</v>
          </cell>
          <cell r="E118">
            <v>0</v>
          </cell>
          <cell r="F118">
            <v>40143</v>
          </cell>
          <cell r="G118">
            <v>429130</v>
          </cell>
          <cell r="H118">
            <v>1.39</v>
          </cell>
          <cell r="I118">
            <v>43465</v>
          </cell>
        </row>
        <row r="119">
          <cell r="A119" t="str">
            <v>ACOMETIDA PISO ACUEDUCTO 1" Andén</v>
          </cell>
          <cell r="B119">
            <v>101032</v>
          </cell>
          <cell r="C119" t="str">
            <v>UNI</v>
          </cell>
          <cell r="D119">
            <v>656289</v>
          </cell>
          <cell r="E119">
            <v>0</v>
          </cell>
          <cell r="F119">
            <v>40143</v>
          </cell>
          <cell r="G119">
            <v>472150</v>
          </cell>
          <cell r="H119">
            <v>1.39</v>
          </cell>
          <cell r="I119">
            <v>43465</v>
          </cell>
        </row>
        <row r="120">
          <cell r="A120" t="str">
            <v>ACOMETIDA PISO ACUEDUCTO 1" Andén Adoq.</v>
          </cell>
          <cell r="B120">
            <v>101034</v>
          </cell>
          <cell r="C120" t="str">
            <v>UNI</v>
          </cell>
          <cell r="D120">
            <v>639887</v>
          </cell>
          <cell r="E120">
            <v>0</v>
          </cell>
          <cell r="F120">
            <v>40143</v>
          </cell>
          <cell r="G120">
            <v>460350</v>
          </cell>
          <cell r="H120">
            <v>1.39</v>
          </cell>
          <cell r="I120">
            <v>43465</v>
          </cell>
        </row>
        <row r="121">
          <cell r="A121" t="str">
            <v>ACOMETIDA PISO ACUEDUCTO 1½"</v>
          </cell>
          <cell r="B121">
            <v>1567</v>
          </cell>
          <cell r="C121" t="str">
            <v>UNI</v>
          </cell>
          <cell r="D121">
            <v>1564156</v>
          </cell>
          <cell r="E121" t="str">
            <v>Muro -Normal</v>
          </cell>
          <cell r="F121">
            <v>40487</v>
          </cell>
          <cell r="G121">
            <v>1141720</v>
          </cell>
          <cell r="H121">
            <v>1.37</v>
          </cell>
          <cell r="I121">
            <v>43465</v>
          </cell>
        </row>
        <row r="122">
          <cell r="A122" t="str">
            <v>ACOMETIDA PISO ACUEDUCTO 2"</v>
          </cell>
          <cell r="B122">
            <v>1570</v>
          </cell>
          <cell r="C122" t="str">
            <v>UNI</v>
          </cell>
          <cell r="D122">
            <v>2021230</v>
          </cell>
          <cell r="E122" t="str">
            <v>Normal</v>
          </cell>
          <cell r="F122">
            <v>40487</v>
          </cell>
          <cell r="G122">
            <v>1475350</v>
          </cell>
          <cell r="H122">
            <v>1.37</v>
          </cell>
          <cell r="I122">
            <v>43465</v>
          </cell>
        </row>
        <row r="123">
          <cell r="A123" t="str">
            <v>ACOMETIDA PISO ACUEDUCTO 2" Andén</v>
          </cell>
          <cell r="B123">
            <v>101038</v>
          </cell>
          <cell r="C123" t="str">
            <v>UNI</v>
          </cell>
          <cell r="D123">
            <v>1790900</v>
          </cell>
          <cell r="E123">
            <v>0</v>
          </cell>
          <cell r="F123">
            <v>40143</v>
          </cell>
          <cell r="G123">
            <v>1288417</v>
          </cell>
          <cell r="H123">
            <v>1.39</v>
          </cell>
          <cell r="I123">
            <v>43465</v>
          </cell>
        </row>
        <row r="124">
          <cell r="A124" t="str">
            <v>ACOMETIDA PISO ACUEDUCTO 2" Andén</v>
          </cell>
          <cell r="B124">
            <v>101039</v>
          </cell>
          <cell r="C124" t="str">
            <v>UNI</v>
          </cell>
          <cell r="D124">
            <v>1850670</v>
          </cell>
          <cell r="E124">
            <v>0</v>
          </cell>
          <cell r="F124">
            <v>40143</v>
          </cell>
          <cell r="G124">
            <v>1331417</v>
          </cell>
          <cell r="H124">
            <v>1.39</v>
          </cell>
          <cell r="I124">
            <v>43465</v>
          </cell>
        </row>
        <row r="125">
          <cell r="A125" t="str">
            <v>ACOMETIDA PISO ACUEDUCTO 3"</v>
          </cell>
          <cell r="B125">
            <v>1571</v>
          </cell>
          <cell r="C125" t="str">
            <v>UNI</v>
          </cell>
          <cell r="D125">
            <v>3344718</v>
          </cell>
          <cell r="E125" t="str">
            <v>Normal</v>
          </cell>
          <cell r="F125">
            <v>40487</v>
          </cell>
          <cell r="G125">
            <v>2441400</v>
          </cell>
          <cell r="H125">
            <v>1.37</v>
          </cell>
          <cell r="I125">
            <v>43465</v>
          </cell>
        </row>
        <row r="126">
          <cell r="A126" t="str">
            <v>ACOMETIDA PISO ACUEDUCTO 3" Andén</v>
          </cell>
          <cell r="B126">
            <v>101040</v>
          </cell>
          <cell r="C126" t="str">
            <v>UNI</v>
          </cell>
          <cell r="D126">
            <v>3731251</v>
          </cell>
          <cell r="E126">
            <v>0</v>
          </cell>
          <cell r="F126">
            <v>40143</v>
          </cell>
          <cell r="G126">
            <v>2684353</v>
          </cell>
          <cell r="H126">
            <v>1.39</v>
          </cell>
          <cell r="I126">
            <v>43465</v>
          </cell>
        </row>
        <row r="127">
          <cell r="A127" t="str">
            <v>ACOMETIDA PISO ACUEDUCTO 3" Andén</v>
          </cell>
          <cell r="B127">
            <v>101041</v>
          </cell>
          <cell r="C127" t="str">
            <v>UNI</v>
          </cell>
          <cell r="D127">
            <v>3733294</v>
          </cell>
          <cell r="E127">
            <v>0</v>
          </cell>
          <cell r="F127">
            <v>40143</v>
          </cell>
          <cell r="G127">
            <v>2685823</v>
          </cell>
          <cell r="H127">
            <v>1.39</v>
          </cell>
          <cell r="I127">
            <v>43465</v>
          </cell>
        </row>
        <row r="128">
          <cell r="A128" t="str">
            <v>ACOMETIDA PISO ACUEDUCTO 3/4" Andén</v>
          </cell>
          <cell r="B128">
            <v>101029</v>
          </cell>
          <cell r="C128" t="str">
            <v>UNI</v>
          </cell>
          <cell r="D128">
            <v>608390</v>
          </cell>
          <cell r="E128">
            <v>0</v>
          </cell>
          <cell r="F128">
            <v>40143</v>
          </cell>
          <cell r="G128">
            <v>437691</v>
          </cell>
          <cell r="H128">
            <v>1.39</v>
          </cell>
          <cell r="I128">
            <v>43465</v>
          </cell>
        </row>
        <row r="129">
          <cell r="A129" t="str">
            <v>ACOMETIDA PISO ACUEDUCTO 3/4" Andén</v>
          </cell>
          <cell r="B129">
            <v>101030</v>
          </cell>
          <cell r="C129" t="str">
            <v>UNI</v>
          </cell>
          <cell r="D129">
            <v>564995</v>
          </cell>
          <cell r="E129">
            <v>0</v>
          </cell>
          <cell r="F129">
            <v>40143</v>
          </cell>
          <cell r="G129">
            <v>406471</v>
          </cell>
          <cell r="H129">
            <v>1.39</v>
          </cell>
          <cell r="I129">
            <v>43465</v>
          </cell>
        </row>
        <row r="130">
          <cell r="A130" t="str">
            <v>ACOMETIDA PISO ACUEDUCTO 3/4" Andén</v>
          </cell>
          <cell r="B130">
            <v>101028</v>
          </cell>
          <cell r="C130" t="str">
            <v>UNI</v>
          </cell>
          <cell r="D130">
            <v>624792</v>
          </cell>
          <cell r="E130">
            <v>0</v>
          </cell>
          <cell r="F130">
            <v>40143</v>
          </cell>
          <cell r="G130">
            <v>449491</v>
          </cell>
          <cell r="H130">
            <v>1.39</v>
          </cell>
          <cell r="I130">
            <v>43465</v>
          </cell>
        </row>
        <row r="131">
          <cell r="A131" t="str">
            <v>ACOMETIDA PISO ACUEDUCTO 4"</v>
          </cell>
          <cell r="B131">
            <v>2201</v>
          </cell>
          <cell r="C131" t="str">
            <v>UNI</v>
          </cell>
          <cell r="D131">
            <v>5629566</v>
          </cell>
          <cell r="E131" t="str">
            <v>Normal</v>
          </cell>
          <cell r="F131">
            <v>40487</v>
          </cell>
          <cell r="G131">
            <v>4109172</v>
          </cell>
          <cell r="H131">
            <v>1.37</v>
          </cell>
          <cell r="I131">
            <v>43465</v>
          </cell>
        </row>
        <row r="132">
          <cell r="A132" t="str">
            <v>ACOMETIDA PISO ACUEDUCTO 4" Andén</v>
          </cell>
          <cell r="B132">
            <v>101042</v>
          </cell>
          <cell r="C132" t="str">
            <v>UNI</v>
          </cell>
          <cell r="D132">
            <v>5030995</v>
          </cell>
          <cell r="E132">
            <v>0</v>
          </cell>
          <cell r="F132">
            <v>40143</v>
          </cell>
          <cell r="G132">
            <v>3619421</v>
          </cell>
          <cell r="H132">
            <v>1.39</v>
          </cell>
          <cell r="I132">
            <v>43465</v>
          </cell>
        </row>
        <row r="133">
          <cell r="A133" t="str">
            <v>ACOMETIDA PISO ACUEDUCTO 4" Andén</v>
          </cell>
          <cell r="B133">
            <v>101043</v>
          </cell>
          <cell r="C133" t="str">
            <v>UNI</v>
          </cell>
          <cell r="D133">
            <v>5033038</v>
          </cell>
          <cell r="E133">
            <v>0</v>
          </cell>
          <cell r="F133">
            <v>40143</v>
          </cell>
          <cell r="G133">
            <v>3620891</v>
          </cell>
          <cell r="H133">
            <v>1.39</v>
          </cell>
          <cell r="I133">
            <v>43465</v>
          </cell>
        </row>
        <row r="134">
          <cell r="A134" t="str">
            <v>ACOMETIDA PISO ACUEDUCTO 6"</v>
          </cell>
          <cell r="B134">
            <v>2202</v>
          </cell>
          <cell r="C134" t="str">
            <v>UNI</v>
          </cell>
          <cell r="D134">
            <v>13916886</v>
          </cell>
          <cell r="E134" t="str">
            <v>Normal</v>
          </cell>
          <cell r="F134">
            <v>40487</v>
          </cell>
          <cell r="G134">
            <v>10158311</v>
          </cell>
          <cell r="H134">
            <v>1.37</v>
          </cell>
          <cell r="I134">
            <v>43465</v>
          </cell>
        </row>
        <row r="135">
          <cell r="A135" t="str">
            <v>ACOMETIDA PISO ACUEDUCTO 6" Andén</v>
          </cell>
          <cell r="B135">
            <v>101044</v>
          </cell>
          <cell r="C135" t="str">
            <v>UNI</v>
          </cell>
          <cell r="D135">
            <v>8341843</v>
          </cell>
          <cell r="E135">
            <v>0</v>
          </cell>
          <cell r="F135">
            <v>40143</v>
          </cell>
          <cell r="G135">
            <v>6001326</v>
          </cell>
          <cell r="H135">
            <v>1.39</v>
          </cell>
          <cell r="I135">
            <v>43465</v>
          </cell>
        </row>
        <row r="136">
          <cell r="A136" t="str">
            <v>ACOMETIDA PISO ACUEDUCTO 6" Andén</v>
          </cell>
          <cell r="B136">
            <v>101045</v>
          </cell>
          <cell r="C136" t="str">
            <v>UNI</v>
          </cell>
          <cell r="D136">
            <v>8343886</v>
          </cell>
          <cell r="E136">
            <v>0</v>
          </cell>
          <cell r="F136">
            <v>40143</v>
          </cell>
          <cell r="G136">
            <v>6002796</v>
          </cell>
          <cell r="H136">
            <v>1.39</v>
          </cell>
          <cell r="I136">
            <v>43465</v>
          </cell>
        </row>
        <row r="137">
          <cell r="A137" t="str">
            <v>ACONDICION. DE SUPERF.TUB. NOVAF(250</v>
          </cell>
          <cell r="B137">
            <v>104560</v>
          </cell>
          <cell r="C137" t="str">
            <v>UNI</v>
          </cell>
          <cell r="D137">
            <v>83406</v>
          </cell>
          <cell r="E137">
            <v>0</v>
          </cell>
          <cell r="F137">
            <v>42460</v>
          </cell>
          <cell r="G137">
            <v>72527</v>
          </cell>
          <cell r="H137">
            <v>1.1499999999999999</v>
          </cell>
          <cell r="I137">
            <v>43465</v>
          </cell>
        </row>
        <row r="138">
          <cell r="A138" t="str">
            <v>Acople a desague hasta 4"(Imperm. membranas</v>
          </cell>
          <cell r="B138">
            <v>103143</v>
          </cell>
          <cell r="C138" t="str">
            <v>UNI</v>
          </cell>
          <cell r="D138">
            <v>49532</v>
          </cell>
          <cell r="E138">
            <v>0</v>
          </cell>
          <cell r="F138">
            <v>42185</v>
          </cell>
          <cell r="G138">
            <v>40600</v>
          </cell>
          <cell r="H138">
            <v>1.22</v>
          </cell>
          <cell r="I138">
            <v>43465</v>
          </cell>
        </row>
        <row r="139">
          <cell r="A139" t="str">
            <v>Acople Completo **</v>
          </cell>
          <cell r="B139">
            <v>102954</v>
          </cell>
          <cell r="C139" t="str">
            <v>UNI</v>
          </cell>
          <cell r="D139">
            <v>107964</v>
          </cell>
          <cell r="E139">
            <v>0</v>
          </cell>
          <cell r="F139">
            <v>43214</v>
          </cell>
          <cell r="G139">
            <v>102823</v>
          </cell>
          <cell r="H139">
            <v>1.05</v>
          </cell>
          <cell r="I139">
            <v>43465</v>
          </cell>
        </row>
        <row r="140">
          <cell r="A140" t="str">
            <v>Acople en S (3/8") para columpio(Rodamient+</v>
          </cell>
          <cell r="B140">
            <v>103507</v>
          </cell>
          <cell r="C140" t="str">
            <v>UNI</v>
          </cell>
          <cell r="D140">
            <v>43848</v>
          </cell>
          <cell r="E140">
            <v>0</v>
          </cell>
          <cell r="F140">
            <v>41764</v>
          </cell>
          <cell r="G140">
            <v>34800</v>
          </cell>
          <cell r="H140">
            <v>1.26</v>
          </cell>
          <cell r="I140">
            <v>43465</v>
          </cell>
        </row>
        <row r="141">
          <cell r="A141" t="str">
            <v>ACOPLE FLEXIBLE HIERRO DUCTIL</v>
          </cell>
          <cell r="B141">
            <v>106223</v>
          </cell>
          <cell r="C141" t="str">
            <v>UNI</v>
          </cell>
          <cell r="D141">
            <v>7368</v>
          </cell>
          <cell r="E141">
            <v>0</v>
          </cell>
          <cell r="F141">
            <v>43308</v>
          </cell>
          <cell r="G141">
            <v>7017</v>
          </cell>
          <cell r="H141">
            <v>1.05</v>
          </cell>
          <cell r="I141">
            <v>43465</v>
          </cell>
        </row>
        <row r="142">
          <cell r="A142" t="str">
            <v>ACOPLE FLEXIBLE HIERRO DUCTIL</v>
          </cell>
          <cell r="B142">
            <v>106225</v>
          </cell>
          <cell r="C142" t="str">
            <v>UNI</v>
          </cell>
          <cell r="D142">
            <v>10156</v>
          </cell>
          <cell r="E142">
            <v>0</v>
          </cell>
          <cell r="F142">
            <v>43308</v>
          </cell>
          <cell r="G142">
            <v>9672</v>
          </cell>
          <cell r="H142">
            <v>1.05</v>
          </cell>
          <cell r="I142">
            <v>43465</v>
          </cell>
        </row>
        <row r="143">
          <cell r="A143" t="str">
            <v>ACOPLE FLEXIBLE HIERRO DUCTIL</v>
          </cell>
          <cell r="B143">
            <v>106224</v>
          </cell>
          <cell r="C143" t="str">
            <v>UNI</v>
          </cell>
          <cell r="D143">
            <v>8208</v>
          </cell>
          <cell r="E143">
            <v>0</v>
          </cell>
          <cell r="F143">
            <v>43308</v>
          </cell>
          <cell r="G143">
            <v>7817</v>
          </cell>
          <cell r="H143">
            <v>1.05</v>
          </cell>
          <cell r="I143">
            <v>43465</v>
          </cell>
        </row>
        <row r="144">
          <cell r="A144" t="str">
            <v>ACOPLE FLEXIBLE HIERRO DUCTIL</v>
          </cell>
          <cell r="B144">
            <v>106226</v>
          </cell>
          <cell r="C144" t="str">
            <v>UNI</v>
          </cell>
          <cell r="D144">
            <v>11173</v>
          </cell>
          <cell r="E144">
            <v>0</v>
          </cell>
          <cell r="F144">
            <v>43308</v>
          </cell>
          <cell r="G144">
            <v>10641</v>
          </cell>
          <cell r="H144">
            <v>1.05</v>
          </cell>
          <cell r="I144">
            <v>43465</v>
          </cell>
        </row>
        <row r="145">
          <cell r="A145" t="str">
            <v>ACOPLE FLEXIBLE HIERRO DUCTIL</v>
          </cell>
          <cell r="B145">
            <v>106227</v>
          </cell>
          <cell r="C145" t="str">
            <v>UNI</v>
          </cell>
          <cell r="D145">
            <v>13614</v>
          </cell>
          <cell r="E145">
            <v>0</v>
          </cell>
          <cell r="F145">
            <v>43308</v>
          </cell>
          <cell r="G145">
            <v>12966</v>
          </cell>
          <cell r="H145">
            <v>1.05</v>
          </cell>
          <cell r="I145">
            <v>43465</v>
          </cell>
        </row>
        <row r="146">
          <cell r="A146" t="str">
            <v>ACOPLE FLEXIBLE HIERRO DUCTIL</v>
          </cell>
          <cell r="B146">
            <v>106228</v>
          </cell>
          <cell r="C146" t="str">
            <v>UNI</v>
          </cell>
          <cell r="D146">
            <v>24553</v>
          </cell>
          <cell r="E146">
            <v>0</v>
          </cell>
          <cell r="F146">
            <v>43308</v>
          </cell>
          <cell r="G146">
            <v>23384</v>
          </cell>
          <cell r="H146">
            <v>1.05</v>
          </cell>
          <cell r="I146">
            <v>43465</v>
          </cell>
        </row>
        <row r="147">
          <cell r="A147" t="str">
            <v>ACOPLE FLEXIBLE LAVAMANOS</v>
          </cell>
          <cell r="B147">
            <v>103239</v>
          </cell>
          <cell r="C147" t="str">
            <v>UNI</v>
          </cell>
          <cell r="D147">
            <v>1323</v>
          </cell>
          <cell r="E147">
            <v>0</v>
          </cell>
          <cell r="F147">
            <v>43182</v>
          </cell>
          <cell r="G147">
            <v>1260</v>
          </cell>
          <cell r="H147">
            <v>1.05</v>
          </cell>
          <cell r="I147">
            <v>43465</v>
          </cell>
        </row>
        <row r="148">
          <cell r="A148" t="str">
            <v>ACOPLE PLAST. SANITARIO ó LAVAMANOS.</v>
          </cell>
          <cell r="B148">
            <v>813</v>
          </cell>
          <cell r="C148" t="str">
            <v>UNI</v>
          </cell>
          <cell r="D148">
            <v>2484</v>
          </cell>
          <cell r="E148">
            <v>0</v>
          </cell>
          <cell r="F148">
            <v>42590</v>
          </cell>
          <cell r="G148">
            <v>2160</v>
          </cell>
          <cell r="H148">
            <v>1.1499999999999999</v>
          </cell>
          <cell r="I148">
            <v>43465</v>
          </cell>
        </row>
        <row r="149">
          <cell r="A149" t="str">
            <v>ACOPLE PLASTICO 1/2" PARA LAVAMANOS Y</v>
          </cell>
          <cell r="B149">
            <v>17</v>
          </cell>
          <cell r="C149" t="str">
            <v>UNI</v>
          </cell>
          <cell r="D149">
            <v>4095</v>
          </cell>
          <cell r="E149">
            <v>0</v>
          </cell>
          <cell r="F149">
            <v>43377</v>
          </cell>
          <cell r="G149">
            <v>3900</v>
          </cell>
          <cell r="H149">
            <v>1.05</v>
          </cell>
          <cell r="I149">
            <v>43465</v>
          </cell>
        </row>
        <row r="150">
          <cell r="A150" t="str">
            <v>acople plástico de 1/2"x1/2" (L=0.60m)</v>
          </cell>
          <cell r="B150">
            <v>104551</v>
          </cell>
          <cell r="C150" t="str">
            <v>UNI</v>
          </cell>
          <cell r="D150">
            <v>4160</v>
          </cell>
          <cell r="E150">
            <v>0</v>
          </cell>
          <cell r="F150">
            <v>41162</v>
          </cell>
          <cell r="G150">
            <v>3200</v>
          </cell>
          <cell r="H150">
            <v>1.3</v>
          </cell>
          <cell r="I150">
            <v>43465</v>
          </cell>
        </row>
        <row r="151">
          <cell r="A151" t="str">
            <v>ACOPLE SANITARIO ½"X7/8" PLASTICOL=40CM</v>
          </cell>
          <cell r="B151">
            <v>103241</v>
          </cell>
          <cell r="C151" t="str">
            <v>UNI</v>
          </cell>
          <cell r="D151">
            <v>2547</v>
          </cell>
          <cell r="E151">
            <v>0</v>
          </cell>
          <cell r="F151">
            <v>42088</v>
          </cell>
          <cell r="G151">
            <v>2088</v>
          </cell>
          <cell r="H151">
            <v>1.22</v>
          </cell>
          <cell r="I151">
            <v>43465</v>
          </cell>
        </row>
        <row r="152">
          <cell r="A152" t="str">
            <v>Acople Sanitario/Lav de 1/2" plastico 40cms</v>
          </cell>
          <cell r="B152">
            <v>101868</v>
          </cell>
          <cell r="C152" t="str">
            <v>UNI</v>
          </cell>
          <cell r="D152">
            <v>3332</v>
          </cell>
          <cell r="E152">
            <v>11755</v>
          </cell>
          <cell r="F152">
            <v>43209</v>
          </cell>
          <cell r="G152">
            <v>3173</v>
          </cell>
          <cell r="H152">
            <v>1.05</v>
          </cell>
          <cell r="I152">
            <v>43465</v>
          </cell>
        </row>
        <row r="153">
          <cell r="A153" t="str">
            <v>Acoples columpio Modulo 5 (Sumin e Ins) **</v>
          </cell>
          <cell r="B153">
            <v>100431</v>
          </cell>
          <cell r="C153" t="str">
            <v>UNI</v>
          </cell>
          <cell r="D153">
            <v>62176</v>
          </cell>
          <cell r="E153">
            <v>0</v>
          </cell>
          <cell r="F153">
            <v>40679</v>
          </cell>
          <cell r="G153">
            <v>46400</v>
          </cell>
          <cell r="H153">
            <v>1.34</v>
          </cell>
          <cell r="I153">
            <v>43465</v>
          </cell>
        </row>
        <row r="154">
          <cell r="A154" t="str">
            <v>Acoples de Teflón(Sumin) **</v>
          </cell>
          <cell r="B154">
            <v>102497</v>
          </cell>
          <cell r="C154" t="str">
            <v>ML</v>
          </cell>
          <cell r="D154">
            <v>2780</v>
          </cell>
          <cell r="E154">
            <v>0</v>
          </cell>
          <cell r="F154">
            <v>40158</v>
          </cell>
          <cell r="G154">
            <v>2000</v>
          </cell>
          <cell r="H154">
            <v>1.39</v>
          </cell>
          <cell r="I154">
            <v>43465</v>
          </cell>
        </row>
        <row r="155">
          <cell r="A155" t="str">
            <v>Acoples en U lámina Cal. 3/16"(Sumin ) **</v>
          </cell>
          <cell r="B155">
            <v>102957</v>
          </cell>
          <cell r="C155" t="str">
            <v>UNI</v>
          </cell>
          <cell r="D155">
            <v>50610</v>
          </cell>
          <cell r="E155">
            <v>0</v>
          </cell>
          <cell r="F155">
            <v>43235</v>
          </cell>
          <cell r="G155">
            <v>48200</v>
          </cell>
          <cell r="H155">
            <v>1.05</v>
          </cell>
          <cell r="I155">
            <v>43465</v>
          </cell>
        </row>
        <row r="156">
          <cell r="A156" t="str">
            <v>Acoples Sencillo columpio (Sumin ) **</v>
          </cell>
          <cell r="B156">
            <v>102634</v>
          </cell>
          <cell r="C156" t="str">
            <v>UNI</v>
          </cell>
          <cell r="D156">
            <v>38595</v>
          </cell>
          <cell r="E156">
            <v>0</v>
          </cell>
          <cell r="F156">
            <v>43230</v>
          </cell>
          <cell r="G156">
            <v>36757</v>
          </cell>
          <cell r="H156">
            <v>1.05</v>
          </cell>
          <cell r="I156">
            <v>43465</v>
          </cell>
        </row>
        <row r="157">
          <cell r="A157" t="str">
            <v>ACOPLES-BRONCE MACHO Y HEMBRA TIPO</v>
          </cell>
          <cell r="B157">
            <v>106525</v>
          </cell>
          <cell r="C157" t="str">
            <v>UNI</v>
          </cell>
          <cell r="D157">
            <v>11655</v>
          </cell>
          <cell r="E157">
            <v>0</v>
          </cell>
          <cell r="F157">
            <v>43182</v>
          </cell>
          <cell r="G157">
            <v>11100</v>
          </cell>
          <cell r="H157">
            <v>1.05</v>
          </cell>
          <cell r="I157">
            <v>43465</v>
          </cell>
        </row>
        <row r="158">
          <cell r="A158" t="str">
            <v>ACPM**</v>
          </cell>
          <cell r="B158">
            <v>102229</v>
          </cell>
          <cell r="C158" t="str">
            <v>GLN</v>
          </cell>
          <cell r="D158">
            <v>8781</v>
          </cell>
          <cell r="E158">
            <v>0</v>
          </cell>
          <cell r="F158">
            <v>43167</v>
          </cell>
          <cell r="G158">
            <v>8363</v>
          </cell>
          <cell r="H158">
            <v>1.05</v>
          </cell>
          <cell r="I158">
            <v>43465</v>
          </cell>
        </row>
        <row r="159">
          <cell r="A159" t="str">
            <v>ACRILICO 1.20x1.80</v>
          </cell>
          <cell r="B159">
            <v>102338</v>
          </cell>
          <cell r="C159" t="str">
            <v>LAMIN</v>
          </cell>
          <cell r="D159">
            <v>77395</v>
          </cell>
          <cell r="E159" t="str">
            <v>13200 blanc</v>
          </cell>
          <cell r="F159">
            <v>40120</v>
          </cell>
          <cell r="G159">
            <v>55680</v>
          </cell>
          <cell r="H159">
            <v>1.39</v>
          </cell>
          <cell r="I159">
            <v>43465</v>
          </cell>
        </row>
        <row r="160">
          <cell r="A160" t="str">
            <v>ACRILICO 2mm.</v>
          </cell>
          <cell r="B160">
            <v>141</v>
          </cell>
          <cell r="C160" t="str">
            <v>M2</v>
          </cell>
          <cell r="D160">
            <v>41100</v>
          </cell>
          <cell r="E160" t="str">
            <v>13200 blanc</v>
          </cell>
          <cell r="F160">
            <v>40337</v>
          </cell>
          <cell r="G160">
            <v>30000</v>
          </cell>
          <cell r="H160">
            <v>1.37</v>
          </cell>
          <cell r="I160">
            <v>43465</v>
          </cell>
        </row>
        <row r="161">
          <cell r="A161" t="str">
            <v>ACRILICO 3mm. (Opal-Lámina de 1,20x1.80m)</v>
          </cell>
          <cell r="B161">
            <v>142</v>
          </cell>
          <cell r="C161" t="str">
            <v>M2</v>
          </cell>
          <cell r="D161">
            <v>109331</v>
          </cell>
          <cell r="E161" t="str">
            <v>13202 blanco</v>
          </cell>
          <cell r="F161">
            <v>43140</v>
          </cell>
          <cell r="G161">
            <v>104125</v>
          </cell>
          <cell r="H161">
            <v>1.05</v>
          </cell>
          <cell r="I161">
            <v>43465</v>
          </cell>
        </row>
        <row r="162">
          <cell r="A162" t="str">
            <v>ACRILICO 6.1X2.45</v>
          </cell>
          <cell r="B162">
            <v>102336</v>
          </cell>
          <cell r="C162" t="str">
            <v>LAMIN</v>
          </cell>
          <cell r="D162">
            <v>41922</v>
          </cell>
          <cell r="E162" t="str">
            <v>13200 blanc</v>
          </cell>
          <cell r="F162">
            <v>40120</v>
          </cell>
          <cell r="G162">
            <v>30160</v>
          </cell>
          <cell r="H162">
            <v>1.39</v>
          </cell>
          <cell r="I162">
            <v>43465</v>
          </cell>
        </row>
        <row r="163">
          <cell r="A163" t="str">
            <v>ACRILICO INCOLORO 4mm. - Puerta o</v>
          </cell>
          <cell r="B163">
            <v>104405</v>
          </cell>
          <cell r="C163" t="str">
            <v>M2</v>
          </cell>
          <cell r="D163">
            <v>143850</v>
          </cell>
          <cell r="E163" t="str">
            <v>13202 blanco</v>
          </cell>
          <cell r="F163">
            <v>43213</v>
          </cell>
          <cell r="G163">
            <v>137000</v>
          </cell>
          <cell r="H163">
            <v>1.05</v>
          </cell>
          <cell r="I163">
            <v>43465</v>
          </cell>
        </row>
        <row r="164">
          <cell r="A164" t="str">
            <v>ACRILTEX SEMIMATE</v>
          </cell>
          <cell r="B164">
            <v>1023</v>
          </cell>
          <cell r="C164" t="str">
            <v>GLN</v>
          </cell>
          <cell r="D164">
            <v>60898</v>
          </cell>
          <cell r="E164">
            <v>0</v>
          </cell>
          <cell r="F164">
            <v>43206</v>
          </cell>
          <cell r="G164">
            <v>57998</v>
          </cell>
          <cell r="H164">
            <v>1.05</v>
          </cell>
          <cell r="I164">
            <v>43465</v>
          </cell>
        </row>
        <row r="165">
          <cell r="A165" t="str">
            <v>ACRISELLO BLANCO 5 KILOS</v>
          </cell>
          <cell r="B165">
            <v>1305</v>
          </cell>
          <cell r="C165" t="str">
            <v>KG</v>
          </cell>
          <cell r="D165">
            <v>17068</v>
          </cell>
          <cell r="E165">
            <v>0</v>
          </cell>
          <cell r="F165">
            <v>40686</v>
          </cell>
          <cell r="G165">
            <v>12737</v>
          </cell>
          <cell r="H165">
            <v>1.34</v>
          </cell>
          <cell r="I165">
            <v>43465</v>
          </cell>
        </row>
        <row r="166">
          <cell r="A166" t="str">
            <v>ACRONAL/GRECONAL</v>
          </cell>
          <cell r="B166">
            <v>104470</v>
          </cell>
          <cell r="C166" t="str">
            <v>gln</v>
          </cell>
          <cell r="D166">
            <v>31395</v>
          </cell>
          <cell r="E166">
            <v>0</v>
          </cell>
          <cell r="F166">
            <v>41134</v>
          </cell>
          <cell r="G166">
            <v>24150</v>
          </cell>
          <cell r="H166">
            <v>1.3</v>
          </cell>
          <cell r="I166">
            <v>43465</v>
          </cell>
        </row>
        <row r="167">
          <cell r="A167" t="str">
            <v>Acrylic resurface **</v>
          </cell>
          <cell r="B167">
            <v>102629</v>
          </cell>
          <cell r="C167" t="str">
            <v>GL</v>
          </cell>
          <cell r="D167">
            <v>108087</v>
          </cell>
          <cell r="E167">
            <v>650663</v>
          </cell>
          <cell r="F167">
            <v>42864</v>
          </cell>
          <cell r="G167">
            <v>99162.81</v>
          </cell>
          <cell r="H167">
            <v>1.0900000000000001</v>
          </cell>
          <cell r="I167">
            <v>43465</v>
          </cell>
        </row>
        <row r="168">
          <cell r="A168" t="str">
            <v>Activador PVC (Membrana reforz)**</v>
          </cell>
          <cell r="B168">
            <v>104535</v>
          </cell>
          <cell r="C168" t="str">
            <v>ML</v>
          </cell>
          <cell r="D168">
            <v>47746</v>
          </cell>
          <cell r="E168">
            <v>401895</v>
          </cell>
          <cell r="F168">
            <v>43271</v>
          </cell>
          <cell r="G168">
            <v>45472</v>
          </cell>
          <cell r="H168">
            <v>1.05</v>
          </cell>
          <cell r="I168">
            <v>43465</v>
          </cell>
        </row>
        <row r="169">
          <cell r="A169" t="str">
            <v>ACUSTIFIBRA S/inst. Fglas</v>
          </cell>
          <cell r="B169">
            <v>3041</v>
          </cell>
          <cell r="C169" t="str">
            <v>M2</v>
          </cell>
          <cell r="D169">
            <v>39659</v>
          </cell>
          <cell r="E169">
            <v>24140</v>
          </cell>
          <cell r="F169">
            <v>40338</v>
          </cell>
          <cell r="G169">
            <v>28948</v>
          </cell>
          <cell r="H169">
            <v>1.37</v>
          </cell>
          <cell r="I169">
            <v>43465</v>
          </cell>
        </row>
        <row r="170">
          <cell r="A170" t="str">
            <v>Adapatdor Terminal Campana Ø3" Ducto TDP</v>
          </cell>
          <cell r="B170">
            <v>106960</v>
          </cell>
          <cell r="C170" t="str">
            <v>UNI</v>
          </cell>
          <cell r="D170">
            <v>3193</v>
          </cell>
          <cell r="E170">
            <v>0</v>
          </cell>
          <cell r="F170">
            <v>43337</v>
          </cell>
          <cell r="G170">
            <v>3041</v>
          </cell>
          <cell r="H170">
            <v>1.05</v>
          </cell>
          <cell r="I170">
            <v>43465</v>
          </cell>
        </row>
        <row r="171">
          <cell r="A171" t="str">
            <v>ADAPTADOR ALCANT NOVAFORT 4-110MM</v>
          </cell>
          <cell r="B171">
            <v>3532</v>
          </cell>
          <cell r="C171" t="str">
            <v>UNI</v>
          </cell>
          <cell r="D171">
            <v>9664</v>
          </cell>
          <cell r="E171">
            <v>10054</v>
          </cell>
          <cell r="F171">
            <v>41036</v>
          </cell>
          <cell r="G171">
            <v>7434</v>
          </cell>
          <cell r="H171">
            <v>1.3</v>
          </cell>
          <cell r="I171">
            <v>43465</v>
          </cell>
        </row>
        <row r="172">
          <cell r="A172" t="str">
            <v>ADAPTADOR ALCANT NOVAFORT 6-160MM</v>
          </cell>
          <cell r="B172">
            <v>3533</v>
          </cell>
          <cell r="C172" t="str">
            <v>UNI</v>
          </cell>
          <cell r="D172">
            <v>35979</v>
          </cell>
          <cell r="E172">
            <v>10055</v>
          </cell>
          <cell r="F172">
            <v>41036</v>
          </cell>
          <cell r="G172">
            <v>27676</v>
          </cell>
          <cell r="H172">
            <v>1.3</v>
          </cell>
          <cell r="I172">
            <v>43465</v>
          </cell>
        </row>
        <row r="173">
          <cell r="A173" t="str">
            <v>ADAPTADOR ALCANT NOVAFORT 8-200MM</v>
          </cell>
          <cell r="B173">
            <v>3534</v>
          </cell>
          <cell r="C173" t="str">
            <v>UNI</v>
          </cell>
          <cell r="D173">
            <v>38740</v>
          </cell>
          <cell r="E173">
            <v>10056</v>
          </cell>
          <cell r="F173">
            <v>41036</v>
          </cell>
          <cell r="G173">
            <v>29800</v>
          </cell>
          <cell r="H173">
            <v>1.3</v>
          </cell>
          <cell r="I173">
            <v>43465</v>
          </cell>
        </row>
        <row r="174">
          <cell r="A174" t="str">
            <v>ADAPTADOR CALIENTE ULTRATEMP ½"</v>
          </cell>
          <cell r="B174">
            <v>1087</v>
          </cell>
          <cell r="C174" t="str">
            <v>UNI</v>
          </cell>
          <cell r="D174">
            <v>1400</v>
          </cell>
          <cell r="E174">
            <v>10186</v>
          </cell>
          <cell r="F174">
            <v>40424</v>
          </cell>
          <cell r="G174">
            <v>1022</v>
          </cell>
          <cell r="H174">
            <v>1.37</v>
          </cell>
          <cell r="I174">
            <v>43465</v>
          </cell>
        </row>
        <row r="175">
          <cell r="A175" t="str">
            <v>ADAPTADOR CALIENTE ULTRATEMP 3/4"</v>
          </cell>
          <cell r="B175">
            <v>1095</v>
          </cell>
          <cell r="C175" t="str">
            <v>UNI</v>
          </cell>
          <cell r="D175">
            <v>1072</v>
          </cell>
          <cell r="E175">
            <v>10209</v>
          </cell>
          <cell r="F175">
            <v>40884</v>
          </cell>
          <cell r="G175">
            <v>800</v>
          </cell>
          <cell r="H175">
            <v>1.34</v>
          </cell>
          <cell r="I175">
            <v>43465</v>
          </cell>
        </row>
        <row r="176">
          <cell r="A176" t="str">
            <v>Adaptador Campana ducto electrico tipo DB 2"</v>
          </cell>
          <cell r="B176">
            <v>105093</v>
          </cell>
          <cell r="C176" t="str">
            <v>UNI</v>
          </cell>
          <cell r="D176">
            <v>2637</v>
          </cell>
          <cell r="E176">
            <v>0</v>
          </cell>
          <cell r="F176">
            <v>43266</v>
          </cell>
          <cell r="G176">
            <v>2511</v>
          </cell>
          <cell r="H176">
            <v>1.05</v>
          </cell>
          <cell r="I176">
            <v>43465</v>
          </cell>
        </row>
        <row r="177">
          <cell r="A177" t="str">
            <v>Adaptador CampanaDuctoElectricoTipoTDPØ6"</v>
          </cell>
          <cell r="B177">
            <v>105089</v>
          </cell>
          <cell r="C177" t="str">
            <v>UNI</v>
          </cell>
          <cell r="D177">
            <v>11885</v>
          </cell>
          <cell r="E177">
            <v>0</v>
          </cell>
          <cell r="F177">
            <v>43249</v>
          </cell>
          <cell r="G177">
            <v>11319</v>
          </cell>
          <cell r="H177">
            <v>1.05</v>
          </cell>
          <cell r="I177">
            <v>43465</v>
          </cell>
        </row>
        <row r="178">
          <cell r="A178" t="str">
            <v>ADAPTADOR CONDUIT CONDUFLEX ½"</v>
          </cell>
          <cell r="B178">
            <v>2461</v>
          </cell>
          <cell r="C178" t="str">
            <v>UNI</v>
          </cell>
          <cell r="D178">
            <v>218</v>
          </cell>
          <cell r="E178">
            <v>10234</v>
          </cell>
          <cell r="F178">
            <v>42865</v>
          </cell>
          <cell r="G178">
            <v>200</v>
          </cell>
          <cell r="H178">
            <v>1.0900000000000001</v>
          </cell>
          <cell r="I178">
            <v>43465</v>
          </cell>
        </row>
        <row r="179">
          <cell r="A179" t="str">
            <v>ADAPTADOR CONDUIT CONDUFLEX 3/4"</v>
          </cell>
          <cell r="B179">
            <v>3781</v>
          </cell>
          <cell r="C179" t="str">
            <v>UNI</v>
          </cell>
          <cell r="D179">
            <v>325</v>
          </cell>
          <cell r="E179">
            <v>10247</v>
          </cell>
          <cell r="F179">
            <v>41240</v>
          </cell>
          <cell r="G179">
            <v>250</v>
          </cell>
          <cell r="H179">
            <v>1.3</v>
          </cell>
          <cell r="I179">
            <v>43465</v>
          </cell>
        </row>
        <row r="180">
          <cell r="A180" t="str">
            <v>Adaptador CPVC Macho 1" **</v>
          </cell>
          <cell r="B180">
            <v>102860</v>
          </cell>
          <cell r="C180" t="str">
            <v>UNI</v>
          </cell>
          <cell r="D180">
            <v>6499</v>
          </cell>
          <cell r="E180">
            <v>1531004106</v>
          </cell>
          <cell r="F180">
            <v>40884</v>
          </cell>
          <cell r="G180">
            <v>4850</v>
          </cell>
          <cell r="H180">
            <v>1.34</v>
          </cell>
          <cell r="I180">
            <v>43465</v>
          </cell>
        </row>
        <row r="181">
          <cell r="A181" t="str">
            <v>Adaptador CPVCP Macho 1/2" **</v>
          </cell>
          <cell r="B181">
            <v>102817</v>
          </cell>
          <cell r="C181" t="str">
            <v>UNI</v>
          </cell>
          <cell r="D181">
            <v>845</v>
          </cell>
          <cell r="E181">
            <v>1531004106</v>
          </cell>
          <cell r="F181">
            <v>43209</v>
          </cell>
          <cell r="G181">
            <v>805</v>
          </cell>
          <cell r="H181">
            <v>1.05</v>
          </cell>
          <cell r="I181">
            <v>43465</v>
          </cell>
        </row>
        <row r="182">
          <cell r="A182" t="str">
            <v>ADAPTADOR DE LIMPIEZA SANITARIA 4"</v>
          </cell>
          <cell r="B182">
            <v>101719</v>
          </cell>
          <cell r="C182" t="str">
            <v>UNI</v>
          </cell>
          <cell r="D182">
            <v>16360</v>
          </cell>
          <cell r="E182">
            <v>0</v>
          </cell>
          <cell r="F182">
            <v>40148</v>
          </cell>
          <cell r="G182">
            <v>11770</v>
          </cell>
          <cell r="H182">
            <v>1.39</v>
          </cell>
          <cell r="I182">
            <v>43465</v>
          </cell>
        </row>
        <row r="183">
          <cell r="A183" t="str">
            <v>ADAPTADOR HEMBRA CU DE ½</v>
          </cell>
          <cell r="B183">
            <v>2227</v>
          </cell>
          <cell r="C183" t="str">
            <v>UNI</v>
          </cell>
          <cell r="D183">
            <v>3162</v>
          </cell>
          <cell r="E183">
            <v>0</v>
          </cell>
          <cell r="F183">
            <v>40121</v>
          </cell>
          <cell r="G183">
            <v>2275</v>
          </cell>
          <cell r="H183">
            <v>1.39</v>
          </cell>
          <cell r="I183">
            <v>43465</v>
          </cell>
        </row>
        <row r="184">
          <cell r="A184" t="str">
            <v>ADAPTADOR LIMPIEZA D=6" PVC</v>
          </cell>
          <cell r="B184">
            <v>101751</v>
          </cell>
          <cell r="C184" t="str">
            <v>UNI</v>
          </cell>
          <cell r="D184">
            <v>51711</v>
          </cell>
          <cell r="E184">
            <v>10054</v>
          </cell>
          <cell r="F184">
            <v>40470</v>
          </cell>
          <cell r="G184">
            <v>37745</v>
          </cell>
          <cell r="H184">
            <v>1.37</v>
          </cell>
          <cell r="I184">
            <v>43465</v>
          </cell>
        </row>
        <row r="185">
          <cell r="A185" t="str">
            <v>ADAPTADOR MACHO COBRE 1 1/2"</v>
          </cell>
          <cell r="B185">
            <v>103639</v>
          </cell>
          <cell r="C185" t="str">
            <v>UNI</v>
          </cell>
          <cell r="D185">
            <v>16322</v>
          </cell>
          <cell r="E185">
            <v>0</v>
          </cell>
          <cell r="F185">
            <v>43270</v>
          </cell>
          <cell r="G185">
            <v>15545</v>
          </cell>
          <cell r="H185">
            <v>1.05</v>
          </cell>
          <cell r="I185">
            <v>43465</v>
          </cell>
        </row>
        <row r="186">
          <cell r="A186" t="str">
            <v>Adaptador macho cobre 2" **</v>
          </cell>
          <cell r="B186">
            <v>100047</v>
          </cell>
          <cell r="C186" t="str">
            <v>UNI</v>
          </cell>
          <cell r="D186">
            <v>25650</v>
          </cell>
          <cell r="E186">
            <v>2040531109</v>
          </cell>
          <cell r="F186">
            <v>43269</v>
          </cell>
          <cell r="G186">
            <v>24429</v>
          </cell>
          <cell r="H186">
            <v>1.05</v>
          </cell>
          <cell r="I186">
            <v>43465</v>
          </cell>
        </row>
        <row r="187">
          <cell r="A187" t="str">
            <v>ADAPTADOR MACHO CU DE ½</v>
          </cell>
          <cell r="B187">
            <v>1611</v>
          </cell>
          <cell r="C187" t="str">
            <v>UNI</v>
          </cell>
          <cell r="D187">
            <v>2127</v>
          </cell>
          <cell r="E187">
            <v>0</v>
          </cell>
          <cell r="F187">
            <v>40121</v>
          </cell>
          <cell r="G187">
            <v>1530</v>
          </cell>
          <cell r="H187">
            <v>1.39</v>
          </cell>
          <cell r="I187">
            <v>43465</v>
          </cell>
        </row>
        <row r="188">
          <cell r="A188" t="str">
            <v>ADAPTADOR MACHO POLIPROPILENO 1 1/4”</v>
          </cell>
          <cell r="B188">
            <v>106308</v>
          </cell>
          <cell r="C188" t="str">
            <v>UNI</v>
          </cell>
          <cell r="D188">
            <v>31130</v>
          </cell>
          <cell r="E188">
            <v>0</v>
          </cell>
          <cell r="F188">
            <v>42852</v>
          </cell>
          <cell r="G188">
            <v>28560</v>
          </cell>
          <cell r="H188">
            <v>1.0900000000000001</v>
          </cell>
          <cell r="I188">
            <v>43465</v>
          </cell>
        </row>
        <row r="189">
          <cell r="A189" t="str">
            <v>ADAPTADOR MACHO POLIPROPILENO 1/2”</v>
          </cell>
          <cell r="B189">
            <v>106312</v>
          </cell>
          <cell r="C189" t="str">
            <v>UNI</v>
          </cell>
          <cell r="D189">
            <v>1271</v>
          </cell>
          <cell r="E189">
            <v>0</v>
          </cell>
          <cell r="F189">
            <v>42852</v>
          </cell>
          <cell r="G189">
            <v>1166</v>
          </cell>
          <cell r="H189">
            <v>1.0900000000000001</v>
          </cell>
          <cell r="I189">
            <v>43465</v>
          </cell>
        </row>
        <row r="190">
          <cell r="A190" t="str">
            <v>ADAPTADOR MACHO PVC U.S. D=4``</v>
          </cell>
          <cell r="B190">
            <v>106988</v>
          </cell>
          <cell r="C190" t="str">
            <v>UNI</v>
          </cell>
          <cell r="D190">
            <v>33958</v>
          </cell>
          <cell r="E190">
            <v>0</v>
          </cell>
          <cell r="F190">
            <v>43343</v>
          </cell>
          <cell r="G190">
            <v>32341</v>
          </cell>
          <cell r="H190">
            <v>1.05</v>
          </cell>
          <cell r="I190">
            <v>43465</v>
          </cell>
        </row>
        <row r="191">
          <cell r="A191" t="str">
            <v>ADAPTADOR PRESION Hemb.1" PAVCO</v>
          </cell>
          <cell r="B191">
            <v>2040</v>
          </cell>
          <cell r="C191" t="str">
            <v>UNI</v>
          </cell>
          <cell r="D191">
            <v>990</v>
          </cell>
          <cell r="E191">
            <v>10092</v>
          </cell>
          <cell r="F191">
            <v>43182</v>
          </cell>
          <cell r="G191">
            <v>943</v>
          </cell>
          <cell r="H191">
            <v>1.05</v>
          </cell>
          <cell r="I191">
            <v>43465</v>
          </cell>
        </row>
        <row r="192">
          <cell r="A192" t="str">
            <v>ADAPTADOR PRESION Hemb.2" S/NORMA</v>
          </cell>
          <cell r="B192">
            <v>2041</v>
          </cell>
          <cell r="C192" t="str">
            <v>UNI</v>
          </cell>
          <cell r="D192">
            <v>4843</v>
          </cell>
          <cell r="E192">
            <v>10118</v>
          </cell>
          <cell r="F192">
            <v>43182</v>
          </cell>
          <cell r="G192">
            <v>4612</v>
          </cell>
          <cell r="H192">
            <v>1.05</v>
          </cell>
          <cell r="I192">
            <v>43465</v>
          </cell>
        </row>
        <row r="193">
          <cell r="A193" t="str">
            <v>ADAPTADOR PRESION Hemb.4" PAVCO</v>
          </cell>
          <cell r="B193">
            <v>2042</v>
          </cell>
          <cell r="C193" t="str">
            <v>UNI</v>
          </cell>
          <cell r="D193">
            <v>47096</v>
          </cell>
          <cell r="E193">
            <v>10143</v>
          </cell>
          <cell r="F193">
            <v>40424</v>
          </cell>
          <cell r="G193">
            <v>34377</v>
          </cell>
          <cell r="H193">
            <v>1.37</v>
          </cell>
          <cell r="I193">
            <v>43465</v>
          </cell>
        </row>
        <row r="194">
          <cell r="A194" t="str">
            <v>ADAPTADOR PRESION Macho 1¼" PAVCO</v>
          </cell>
          <cell r="B194">
            <v>882</v>
          </cell>
          <cell r="C194" t="str">
            <v>UNI</v>
          </cell>
          <cell r="D194">
            <v>1598</v>
          </cell>
          <cell r="E194">
            <v>10179</v>
          </cell>
          <cell r="F194">
            <v>43269</v>
          </cell>
          <cell r="G194">
            <v>1522</v>
          </cell>
          <cell r="H194">
            <v>1.05</v>
          </cell>
          <cell r="I194">
            <v>43465</v>
          </cell>
        </row>
        <row r="195">
          <cell r="A195" t="str">
            <v>ADAPTADOR PRESION Macho 2" S/NORMA</v>
          </cell>
          <cell r="B195">
            <v>2038</v>
          </cell>
          <cell r="C195" t="str">
            <v>UNI</v>
          </cell>
          <cell r="D195">
            <v>2913</v>
          </cell>
          <cell r="E195">
            <v>10193</v>
          </cell>
          <cell r="F195">
            <v>43182</v>
          </cell>
          <cell r="G195">
            <v>2774</v>
          </cell>
          <cell r="H195">
            <v>1.05</v>
          </cell>
          <cell r="I195">
            <v>43465</v>
          </cell>
        </row>
        <row r="196">
          <cell r="A196" t="str">
            <v>ADAPTADOR PRESIÓN MACHO 3"</v>
          </cell>
          <cell r="B196">
            <v>106162</v>
          </cell>
          <cell r="C196" t="str">
            <v>UNI</v>
          </cell>
          <cell r="D196">
            <v>14993</v>
          </cell>
          <cell r="E196">
            <v>0</v>
          </cell>
          <cell r="F196">
            <v>42835</v>
          </cell>
          <cell r="G196">
            <v>13755</v>
          </cell>
          <cell r="H196">
            <v>1.0900000000000001</v>
          </cell>
          <cell r="I196">
            <v>43465</v>
          </cell>
        </row>
        <row r="197">
          <cell r="A197" t="str">
            <v>ADAPTADOR PRESION Macho 3" S/NROMA</v>
          </cell>
          <cell r="B197">
            <v>947</v>
          </cell>
          <cell r="C197" t="str">
            <v>UNI</v>
          </cell>
          <cell r="D197">
            <v>14443</v>
          </cell>
          <cell r="E197">
            <v>10203</v>
          </cell>
          <cell r="F197">
            <v>43308</v>
          </cell>
          <cell r="G197">
            <v>13755</v>
          </cell>
          <cell r="H197">
            <v>1.05</v>
          </cell>
          <cell r="I197">
            <v>43465</v>
          </cell>
        </row>
        <row r="198">
          <cell r="A198" t="str">
            <v>ADAPTADOR PRESION Macho 4" S/NORMA</v>
          </cell>
          <cell r="B198">
            <v>2039</v>
          </cell>
          <cell r="C198" t="str">
            <v>UNI</v>
          </cell>
          <cell r="D198">
            <v>21401</v>
          </cell>
          <cell r="E198">
            <v>10216</v>
          </cell>
          <cell r="F198">
            <v>43308</v>
          </cell>
          <cell r="G198">
            <v>20382</v>
          </cell>
          <cell r="H198">
            <v>1.05</v>
          </cell>
          <cell r="I198">
            <v>43465</v>
          </cell>
        </row>
        <row r="199">
          <cell r="A199" t="str">
            <v>ADAPTADOR PRESION Macho Roscado 3/4"</v>
          </cell>
          <cell r="B199">
            <v>772</v>
          </cell>
          <cell r="C199" t="str">
            <v>UNI</v>
          </cell>
          <cell r="D199">
            <v>400</v>
          </cell>
          <cell r="E199">
            <v>10211</v>
          </cell>
          <cell r="F199">
            <v>43172</v>
          </cell>
          <cell r="G199">
            <v>381</v>
          </cell>
          <cell r="H199">
            <v>1.05</v>
          </cell>
          <cell r="I199">
            <v>43465</v>
          </cell>
        </row>
        <row r="200">
          <cell r="A200" t="str">
            <v>ADAPTADOR PRESION MACHO ROSCADOPVC</v>
          </cell>
          <cell r="B200">
            <v>771</v>
          </cell>
          <cell r="C200" t="str">
            <v>UNI</v>
          </cell>
          <cell r="D200">
            <v>221</v>
          </cell>
          <cell r="E200">
            <v>10188</v>
          </cell>
          <cell r="F200">
            <v>43167</v>
          </cell>
          <cell r="G200">
            <v>210</v>
          </cell>
          <cell r="H200">
            <v>1.05</v>
          </cell>
          <cell r="I200">
            <v>43465</v>
          </cell>
        </row>
        <row r="201">
          <cell r="A201" t="str">
            <v>ADAPTADOR PRESION MACHO ROSCADOPVC</v>
          </cell>
          <cell r="B201">
            <v>2037</v>
          </cell>
          <cell r="C201" t="str">
            <v>UNI</v>
          </cell>
          <cell r="D201">
            <v>827</v>
          </cell>
          <cell r="E201">
            <v>10170</v>
          </cell>
          <cell r="F201">
            <v>43162</v>
          </cell>
          <cell r="G201">
            <v>788</v>
          </cell>
          <cell r="H201">
            <v>1.05</v>
          </cell>
          <cell r="I201">
            <v>43465</v>
          </cell>
        </row>
        <row r="202">
          <cell r="A202" t="str">
            <v>ADAPTADOR PRESION MachoRoscadoPVC 1</v>
          </cell>
          <cell r="B202">
            <v>101017</v>
          </cell>
          <cell r="C202" t="str">
            <v>UNI</v>
          </cell>
          <cell r="D202">
            <v>2061</v>
          </cell>
          <cell r="E202">
            <v>10175</v>
          </cell>
          <cell r="F202">
            <v>43168</v>
          </cell>
          <cell r="G202">
            <v>1963</v>
          </cell>
          <cell r="H202">
            <v>1.05</v>
          </cell>
          <cell r="I202">
            <v>43465</v>
          </cell>
        </row>
        <row r="203">
          <cell r="A203" t="str">
            <v>ADAPTADOR PVC HEMBRA 1 1/4"</v>
          </cell>
          <cell r="B203">
            <v>106313</v>
          </cell>
          <cell r="C203" t="str">
            <v>UNI</v>
          </cell>
          <cell r="D203">
            <v>1586</v>
          </cell>
          <cell r="E203">
            <v>0</v>
          </cell>
          <cell r="F203">
            <v>43168</v>
          </cell>
          <cell r="G203">
            <v>1510</v>
          </cell>
          <cell r="H203">
            <v>1.05</v>
          </cell>
          <cell r="I203">
            <v>43465</v>
          </cell>
        </row>
        <row r="204">
          <cell r="A204" t="str">
            <v>Adaptador PVCP Hemb.1 1/2" SCH40 **</v>
          </cell>
          <cell r="B204">
            <v>100256</v>
          </cell>
          <cell r="C204" t="str">
            <v>UNI</v>
          </cell>
          <cell r="D204">
            <v>4874</v>
          </cell>
          <cell r="E204">
            <v>1531004106</v>
          </cell>
          <cell r="F204">
            <v>40681</v>
          </cell>
          <cell r="G204">
            <v>3637</v>
          </cell>
          <cell r="H204">
            <v>1.34</v>
          </cell>
          <cell r="I204">
            <v>43465</v>
          </cell>
        </row>
        <row r="205">
          <cell r="A205" t="str">
            <v>Adaptador PVCP Hemb.1 1/4"</v>
          </cell>
          <cell r="B205">
            <v>100255</v>
          </cell>
          <cell r="C205" t="str">
            <v>UNI</v>
          </cell>
          <cell r="D205">
            <v>1629</v>
          </cell>
          <cell r="E205">
            <v>1531004106</v>
          </cell>
          <cell r="F205">
            <v>43168</v>
          </cell>
          <cell r="G205">
            <v>1551</v>
          </cell>
          <cell r="H205">
            <v>1.05</v>
          </cell>
          <cell r="I205">
            <v>43465</v>
          </cell>
        </row>
        <row r="206">
          <cell r="A206" t="str">
            <v>Adaptador PVCP Hemb.1" SCH40 **</v>
          </cell>
          <cell r="B206">
            <v>100254</v>
          </cell>
          <cell r="C206" t="str">
            <v>UNI</v>
          </cell>
          <cell r="D206">
            <v>1762</v>
          </cell>
          <cell r="E206">
            <v>1531004106</v>
          </cell>
          <cell r="F206">
            <v>40681</v>
          </cell>
          <cell r="G206">
            <v>1315</v>
          </cell>
          <cell r="H206">
            <v>1.34</v>
          </cell>
          <cell r="I206">
            <v>43465</v>
          </cell>
        </row>
        <row r="207">
          <cell r="A207" t="str">
            <v>Adaptador PVCP Hemb.1/2" S/NORMA ICONTEC</v>
          </cell>
          <cell r="B207">
            <v>100252</v>
          </cell>
          <cell r="C207" t="str">
            <v>UNI</v>
          </cell>
          <cell r="D207">
            <v>250</v>
          </cell>
          <cell r="E207">
            <v>1531004106</v>
          </cell>
          <cell r="F207">
            <v>43182</v>
          </cell>
          <cell r="G207">
            <v>238</v>
          </cell>
          <cell r="H207">
            <v>1.05</v>
          </cell>
          <cell r="I207">
            <v>43465</v>
          </cell>
        </row>
        <row r="208">
          <cell r="A208" t="str">
            <v>Adaptador PVCP Hemb.1/2X3/8" SCH40 **</v>
          </cell>
          <cell r="B208">
            <v>100251</v>
          </cell>
          <cell r="C208" t="str">
            <v>UNI</v>
          </cell>
          <cell r="D208">
            <v>1498</v>
          </cell>
          <cell r="E208">
            <v>1531004106</v>
          </cell>
          <cell r="F208">
            <v>40681</v>
          </cell>
          <cell r="G208">
            <v>1118</v>
          </cell>
          <cell r="H208">
            <v>1.34</v>
          </cell>
          <cell r="I208">
            <v>43465</v>
          </cell>
        </row>
        <row r="209">
          <cell r="A209" t="str">
            <v>Adaptador PVCP Hemb.2 1/2" S/NORMA</v>
          </cell>
          <cell r="B209">
            <v>100258</v>
          </cell>
          <cell r="C209" t="str">
            <v>UNI</v>
          </cell>
          <cell r="D209">
            <v>9139</v>
          </cell>
          <cell r="E209">
            <v>1531004106</v>
          </cell>
          <cell r="F209">
            <v>43362</v>
          </cell>
          <cell r="G209">
            <v>8704</v>
          </cell>
          <cell r="H209">
            <v>1.05</v>
          </cell>
          <cell r="I209">
            <v>43465</v>
          </cell>
        </row>
        <row r="210">
          <cell r="A210" t="str">
            <v>Adaptador PVCP Hemb.2" S/NORMA ICONTEC</v>
          </cell>
          <cell r="B210">
            <v>100257</v>
          </cell>
          <cell r="C210" t="str">
            <v>UNI</v>
          </cell>
          <cell r="D210">
            <v>6832</v>
          </cell>
          <cell r="E210">
            <v>1531004106</v>
          </cell>
          <cell r="F210">
            <v>42081</v>
          </cell>
          <cell r="G210">
            <v>5600</v>
          </cell>
          <cell r="H210">
            <v>1.22</v>
          </cell>
          <cell r="I210">
            <v>43465</v>
          </cell>
        </row>
        <row r="211">
          <cell r="A211" t="str">
            <v>Adaptador PVCP Hemb.3" SCH40 **</v>
          </cell>
          <cell r="B211">
            <v>100259</v>
          </cell>
          <cell r="C211" t="str">
            <v>UNI</v>
          </cell>
          <cell r="D211">
            <v>25495</v>
          </cell>
          <cell r="E211">
            <v>1531004106</v>
          </cell>
          <cell r="F211">
            <v>40681</v>
          </cell>
          <cell r="G211">
            <v>19026</v>
          </cell>
          <cell r="H211">
            <v>1.34</v>
          </cell>
          <cell r="I211">
            <v>43465</v>
          </cell>
        </row>
        <row r="212">
          <cell r="A212" t="str">
            <v>Adaptador PVCP Hemb.3/4" S/NORMA ICONTEC</v>
          </cell>
          <cell r="B212">
            <v>100253</v>
          </cell>
          <cell r="C212" t="str">
            <v>UNI</v>
          </cell>
          <cell r="D212">
            <v>452</v>
          </cell>
          <cell r="E212">
            <v>1531004106</v>
          </cell>
          <cell r="F212">
            <v>43182</v>
          </cell>
          <cell r="G212">
            <v>430</v>
          </cell>
          <cell r="H212">
            <v>1.05</v>
          </cell>
          <cell r="I212">
            <v>43465</v>
          </cell>
        </row>
        <row r="213">
          <cell r="A213" t="str">
            <v>Adaptador PVCP Hemb.4" S/NORMA ICONTEC</v>
          </cell>
          <cell r="B213">
            <v>100260</v>
          </cell>
          <cell r="C213" t="str">
            <v>UNI</v>
          </cell>
          <cell r="D213">
            <v>23226</v>
          </cell>
          <cell r="E213">
            <v>1531004106</v>
          </cell>
          <cell r="F213">
            <v>42081</v>
          </cell>
          <cell r="G213">
            <v>19038</v>
          </cell>
          <cell r="H213">
            <v>1.22</v>
          </cell>
          <cell r="I213">
            <v>43465</v>
          </cell>
        </row>
        <row r="214">
          <cell r="A214" t="str">
            <v>Adaptador PVCP Hemb.5" SCH40 **</v>
          </cell>
          <cell r="B214">
            <v>100261</v>
          </cell>
          <cell r="C214" t="str">
            <v>UNI</v>
          </cell>
          <cell r="D214">
            <v>110192</v>
          </cell>
          <cell r="E214">
            <v>1531004106</v>
          </cell>
          <cell r="F214">
            <v>40150</v>
          </cell>
          <cell r="G214">
            <v>79275</v>
          </cell>
          <cell r="H214">
            <v>1.39</v>
          </cell>
          <cell r="I214">
            <v>43465</v>
          </cell>
        </row>
        <row r="215">
          <cell r="A215" t="str">
            <v>Adaptador PVCP Hemb.6" SCH40 **</v>
          </cell>
          <cell r="B215">
            <v>100262</v>
          </cell>
          <cell r="C215" t="str">
            <v>UNI</v>
          </cell>
          <cell r="D215">
            <v>159878</v>
          </cell>
          <cell r="E215">
            <v>1531004106</v>
          </cell>
          <cell r="F215">
            <v>39668</v>
          </cell>
          <cell r="G215">
            <v>101833</v>
          </cell>
          <cell r="H215">
            <v>1.57</v>
          </cell>
          <cell r="I215">
            <v>43465</v>
          </cell>
        </row>
        <row r="216">
          <cell r="A216" t="str">
            <v>Adaptador PVCP Hemb.8" SCH40 **</v>
          </cell>
          <cell r="B216">
            <v>100263</v>
          </cell>
          <cell r="C216" t="str">
            <v>UNI</v>
          </cell>
          <cell r="D216">
            <v>467225</v>
          </cell>
          <cell r="E216">
            <v>1531004106</v>
          </cell>
          <cell r="F216">
            <v>40228</v>
          </cell>
          <cell r="G216">
            <v>341040</v>
          </cell>
          <cell r="H216">
            <v>1.37</v>
          </cell>
          <cell r="I216">
            <v>43465</v>
          </cell>
        </row>
        <row r="217">
          <cell r="A217" t="str">
            <v>Adaptador PVCP Macho 1 1/2" SCH40 **</v>
          </cell>
          <cell r="B217">
            <v>100269</v>
          </cell>
          <cell r="C217" t="str">
            <v>UNI</v>
          </cell>
          <cell r="D217">
            <v>2072</v>
          </cell>
          <cell r="E217">
            <v>1531004106</v>
          </cell>
          <cell r="F217">
            <v>43308</v>
          </cell>
          <cell r="G217">
            <v>1973</v>
          </cell>
          <cell r="H217">
            <v>1.05</v>
          </cell>
          <cell r="I217">
            <v>43465</v>
          </cell>
        </row>
        <row r="218">
          <cell r="A218" t="str">
            <v>Adaptador PVCP Macho 1 1/4"S/NORMA</v>
          </cell>
          <cell r="B218">
            <v>100268</v>
          </cell>
          <cell r="C218" t="str">
            <v>UNI</v>
          </cell>
          <cell r="D218">
            <v>1751</v>
          </cell>
          <cell r="E218">
            <v>1531004106</v>
          </cell>
          <cell r="F218">
            <v>43168</v>
          </cell>
          <cell r="G218">
            <v>1668</v>
          </cell>
          <cell r="H218">
            <v>1.05</v>
          </cell>
          <cell r="I218">
            <v>43465</v>
          </cell>
        </row>
        <row r="219">
          <cell r="A219" t="str">
            <v>Adaptador PVCP Macho 1" SCH40 **</v>
          </cell>
          <cell r="B219">
            <v>100267</v>
          </cell>
          <cell r="C219" t="str">
            <v>UNI</v>
          </cell>
          <cell r="D219">
            <v>1474</v>
          </cell>
          <cell r="E219">
            <v>1531004106</v>
          </cell>
          <cell r="F219">
            <v>40681</v>
          </cell>
          <cell r="G219">
            <v>1100</v>
          </cell>
          <cell r="H219">
            <v>1.34</v>
          </cell>
          <cell r="I219">
            <v>43465</v>
          </cell>
        </row>
        <row r="220">
          <cell r="A220" t="str">
            <v>Adaptador PVCP Macho 1/2"roscado S/NORMA</v>
          </cell>
          <cell r="B220">
            <v>100265</v>
          </cell>
          <cell r="C220" t="str">
            <v>UNI</v>
          </cell>
          <cell r="D220">
            <v>222</v>
          </cell>
          <cell r="E220">
            <v>1531004106</v>
          </cell>
          <cell r="F220">
            <v>43182</v>
          </cell>
          <cell r="G220">
            <v>211</v>
          </cell>
          <cell r="H220">
            <v>1.05</v>
          </cell>
          <cell r="I220">
            <v>43465</v>
          </cell>
        </row>
        <row r="221">
          <cell r="A221" t="str">
            <v>Adaptador PVCP Macho 11/4" S/NORMA</v>
          </cell>
          <cell r="B221">
            <v>102820</v>
          </cell>
          <cell r="C221" t="str">
            <v>UNI</v>
          </cell>
          <cell r="D221">
            <v>1759</v>
          </cell>
          <cell r="E221">
            <v>1531004106</v>
          </cell>
          <cell r="F221">
            <v>43209</v>
          </cell>
          <cell r="G221">
            <v>1675</v>
          </cell>
          <cell r="H221">
            <v>1.05</v>
          </cell>
          <cell r="I221">
            <v>43465</v>
          </cell>
        </row>
        <row r="222">
          <cell r="A222" t="str">
            <v>Adaptador PVCP Macho 2 1/2" SCH40 **</v>
          </cell>
          <cell r="B222">
            <v>100271</v>
          </cell>
          <cell r="C222" t="str">
            <v>UNI</v>
          </cell>
          <cell r="D222">
            <v>7605</v>
          </cell>
          <cell r="E222">
            <v>1531004106</v>
          </cell>
          <cell r="F222">
            <v>41064</v>
          </cell>
          <cell r="G222">
            <v>5850</v>
          </cell>
          <cell r="H222">
            <v>1.3</v>
          </cell>
          <cell r="I222">
            <v>43465</v>
          </cell>
        </row>
        <row r="223">
          <cell r="A223" t="str">
            <v>Adaptador PVCP Macho 2"S/NORMA ICONTEC</v>
          </cell>
          <cell r="B223">
            <v>100270</v>
          </cell>
          <cell r="C223" t="str">
            <v>UNI</v>
          </cell>
          <cell r="D223">
            <v>2944</v>
          </cell>
          <cell r="E223">
            <v>1531004106</v>
          </cell>
          <cell r="F223">
            <v>43209</v>
          </cell>
          <cell r="G223">
            <v>2804</v>
          </cell>
          <cell r="H223">
            <v>1.05</v>
          </cell>
          <cell r="I223">
            <v>43465</v>
          </cell>
        </row>
        <row r="224">
          <cell r="A224" t="str">
            <v>Adaptador PVCP Macho 3" SCH40 **</v>
          </cell>
          <cell r="B224">
            <v>100272</v>
          </cell>
          <cell r="C224" t="str">
            <v>UNI</v>
          </cell>
          <cell r="D224">
            <v>20395</v>
          </cell>
          <cell r="E224">
            <v>1531004106</v>
          </cell>
          <cell r="F224">
            <v>40681</v>
          </cell>
          <cell r="G224">
            <v>15220</v>
          </cell>
          <cell r="H224">
            <v>1.34</v>
          </cell>
          <cell r="I224">
            <v>43465</v>
          </cell>
        </row>
        <row r="225">
          <cell r="A225" t="str">
            <v>Adaptador PVCP Macho 3/4" Roscado S/NORMA</v>
          </cell>
          <cell r="B225">
            <v>100266</v>
          </cell>
          <cell r="C225" t="str">
            <v>UNI</v>
          </cell>
          <cell r="D225">
            <v>402</v>
          </cell>
          <cell r="E225">
            <v>1531004106</v>
          </cell>
          <cell r="F225">
            <v>43182</v>
          </cell>
          <cell r="G225">
            <v>383</v>
          </cell>
          <cell r="H225">
            <v>1.05</v>
          </cell>
          <cell r="I225">
            <v>43465</v>
          </cell>
        </row>
        <row r="226">
          <cell r="A226" t="str">
            <v>Adaptador PVCP Macho 3/8" SCH40 **</v>
          </cell>
          <cell r="B226">
            <v>100264</v>
          </cell>
          <cell r="C226" t="str">
            <v>UNI</v>
          </cell>
          <cell r="D226">
            <v>513</v>
          </cell>
          <cell r="E226">
            <v>1531004106</v>
          </cell>
          <cell r="F226">
            <v>40150</v>
          </cell>
          <cell r="G226">
            <v>369</v>
          </cell>
          <cell r="H226">
            <v>1.39</v>
          </cell>
          <cell r="I226">
            <v>43465</v>
          </cell>
        </row>
        <row r="227">
          <cell r="A227" t="str">
            <v>Adaptador PVCP Macho 4" S/NORMA ICONTEC</v>
          </cell>
          <cell r="B227">
            <v>100273</v>
          </cell>
          <cell r="C227" t="str">
            <v>UNI</v>
          </cell>
          <cell r="D227">
            <v>21401</v>
          </cell>
          <cell r="E227">
            <v>1531004106</v>
          </cell>
          <cell r="F227">
            <v>43308</v>
          </cell>
          <cell r="G227">
            <v>20382</v>
          </cell>
          <cell r="H227">
            <v>1.05</v>
          </cell>
          <cell r="I227">
            <v>43465</v>
          </cell>
        </row>
        <row r="228">
          <cell r="A228" t="str">
            <v>Adaptador PVCP Macho 4" SCH80 **</v>
          </cell>
          <cell r="B228">
            <v>100502</v>
          </cell>
          <cell r="C228" t="str">
            <v>UNI</v>
          </cell>
          <cell r="D228">
            <v>91752</v>
          </cell>
          <cell r="E228">
            <v>1531004106</v>
          </cell>
          <cell r="F228">
            <v>43327</v>
          </cell>
          <cell r="G228">
            <v>87383</v>
          </cell>
          <cell r="H228">
            <v>1.05</v>
          </cell>
          <cell r="I228">
            <v>43465</v>
          </cell>
        </row>
        <row r="229">
          <cell r="A229" t="str">
            <v>Adaptador PVCP Macho 5" SCH40 **</v>
          </cell>
          <cell r="B229">
            <v>100274</v>
          </cell>
          <cell r="C229" t="str">
            <v>UNI</v>
          </cell>
          <cell r="D229">
            <v>38959</v>
          </cell>
          <cell r="E229">
            <v>1531004106</v>
          </cell>
          <cell r="F229">
            <v>40150</v>
          </cell>
          <cell r="G229">
            <v>28028</v>
          </cell>
          <cell r="H229">
            <v>1.39</v>
          </cell>
          <cell r="I229">
            <v>43465</v>
          </cell>
        </row>
        <row r="230">
          <cell r="A230" t="str">
            <v>Adaptador PVCP Macho 6" SCH40 **</v>
          </cell>
          <cell r="B230">
            <v>100275</v>
          </cell>
          <cell r="C230" t="str">
            <v>UNI</v>
          </cell>
          <cell r="D230">
            <v>381408</v>
          </cell>
          <cell r="E230">
            <v>1531004106</v>
          </cell>
          <cell r="F230">
            <v>40228</v>
          </cell>
          <cell r="G230">
            <v>278400</v>
          </cell>
          <cell r="H230">
            <v>1.37</v>
          </cell>
          <cell r="I230">
            <v>43465</v>
          </cell>
        </row>
        <row r="231">
          <cell r="A231" t="str">
            <v>Adaptador PVCP Macho 8" SCH40 **</v>
          </cell>
          <cell r="B231">
            <v>100276</v>
          </cell>
          <cell r="C231" t="str">
            <v>UNI</v>
          </cell>
          <cell r="D231">
            <v>456100</v>
          </cell>
          <cell r="E231">
            <v>1531004106</v>
          </cell>
          <cell r="F231">
            <v>40228</v>
          </cell>
          <cell r="G231">
            <v>332920</v>
          </cell>
          <cell r="H231">
            <v>1.37</v>
          </cell>
          <cell r="I231">
            <v>43465</v>
          </cell>
        </row>
        <row r="232">
          <cell r="A232" t="str">
            <v>ADAPTADOR RACOR PARA ORINAL**</v>
          </cell>
          <cell r="B232">
            <v>101841</v>
          </cell>
          <cell r="C232" t="str">
            <v>UNI</v>
          </cell>
          <cell r="D232">
            <v>4865</v>
          </cell>
          <cell r="E232">
            <v>0</v>
          </cell>
          <cell r="F232">
            <v>40121</v>
          </cell>
          <cell r="G232">
            <v>3500</v>
          </cell>
          <cell r="H232">
            <v>1.39</v>
          </cell>
          <cell r="I232">
            <v>43465</v>
          </cell>
        </row>
        <row r="233">
          <cell r="A233" t="str">
            <v>Adaptador rosca macho para PE 32 mm</v>
          </cell>
          <cell r="B233">
            <v>105879</v>
          </cell>
          <cell r="C233" t="str">
            <v>UNI</v>
          </cell>
          <cell r="D233">
            <v>7497</v>
          </cell>
          <cell r="E233">
            <v>0</v>
          </cell>
          <cell r="F233">
            <v>42599</v>
          </cell>
          <cell r="G233">
            <v>6519</v>
          </cell>
          <cell r="H233">
            <v>1.1499999999999999</v>
          </cell>
          <cell r="I233">
            <v>43465</v>
          </cell>
        </row>
        <row r="234">
          <cell r="A234" t="str">
            <v>ADAPTADOR TERMINAL CONDUIT PVC 3/4"</v>
          </cell>
          <cell r="B234">
            <v>106840</v>
          </cell>
          <cell r="C234" t="str">
            <v>UNI</v>
          </cell>
          <cell r="D234">
            <v>420</v>
          </cell>
          <cell r="E234">
            <v>0</v>
          </cell>
          <cell r="F234">
            <v>43251</v>
          </cell>
          <cell r="G234">
            <v>400</v>
          </cell>
          <cell r="H234">
            <v>1.05</v>
          </cell>
          <cell r="I234">
            <v>43465</v>
          </cell>
        </row>
        <row r="235">
          <cell r="A235" t="str">
            <v>ADAPTADOR TERMINAL CONDUIT PVC 3/4" **</v>
          </cell>
          <cell r="B235">
            <v>103258</v>
          </cell>
          <cell r="C235" t="str">
            <v>UNI</v>
          </cell>
          <cell r="D235">
            <v>279</v>
          </cell>
          <cell r="E235">
            <v>0</v>
          </cell>
          <cell r="F235">
            <v>43279</v>
          </cell>
          <cell r="G235">
            <v>266</v>
          </cell>
          <cell r="H235">
            <v>1.05</v>
          </cell>
          <cell r="I235">
            <v>43465</v>
          </cell>
        </row>
        <row r="236">
          <cell r="A236" t="str">
            <v>ADAPTADOR TERMINAL PVC 1 1/2" Conduit</v>
          </cell>
          <cell r="B236">
            <v>104794</v>
          </cell>
          <cell r="C236" t="str">
            <v>UNI</v>
          </cell>
          <cell r="D236">
            <v>1540</v>
          </cell>
          <cell r="E236">
            <v>0</v>
          </cell>
          <cell r="F236">
            <v>43168</v>
          </cell>
          <cell r="G236">
            <v>1467</v>
          </cell>
          <cell r="H236">
            <v>1.05</v>
          </cell>
          <cell r="I236">
            <v>43465</v>
          </cell>
        </row>
        <row r="237">
          <cell r="A237" t="str">
            <v>ADAPTADOR UNION RAPIDA Z 3" PAVCO</v>
          </cell>
          <cell r="B237">
            <v>1103</v>
          </cell>
          <cell r="C237" t="str">
            <v>UNI</v>
          </cell>
          <cell r="D237">
            <v>38328</v>
          </cell>
          <cell r="E237">
            <v>12778</v>
          </cell>
          <cell r="F237">
            <v>40490</v>
          </cell>
          <cell r="G237">
            <v>27977</v>
          </cell>
          <cell r="H237">
            <v>1.37</v>
          </cell>
          <cell r="I237">
            <v>43465</v>
          </cell>
        </row>
        <row r="238">
          <cell r="A238" t="str">
            <v>ADAPTADOR UNION Z 3"PVC PAVCO</v>
          </cell>
          <cell r="B238">
            <v>1102</v>
          </cell>
          <cell r="C238" t="str">
            <v>ML</v>
          </cell>
          <cell r="D238">
            <v>38520</v>
          </cell>
          <cell r="E238">
            <v>12781</v>
          </cell>
          <cell r="F238">
            <v>40135</v>
          </cell>
          <cell r="G238">
            <v>27712.400000000001</v>
          </cell>
          <cell r="H238">
            <v>1.39</v>
          </cell>
          <cell r="I238">
            <v>43465</v>
          </cell>
        </row>
        <row r="239">
          <cell r="A239" t="str">
            <v>AdaptadorMachoPolipropileno(1/2")Fusión PN-16</v>
          </cell>
          <cell r="B239">
            <v>106081</v>
          </cell>
          <cell r="C239" t="str">
            <v>UNI</v>
          </cell>
          <cell r="D239">
            <v>1271</v>
          </cell>
          <cell r="E239">
            <v>0</v>
          </cell>
          <cell r="F239">
            <v>42833</v>
          </cell>
          <cell r="G239">
            <v>1166</v>
          </cell>
          <cell r="H239">
            <v>1.0900000000000001</v>
          </cell>
          <cell r="I239">
            <v>43465</v>
          </cell>
        </row>
        <row r="240">
          <cell r="A240" t="str">
            <v>ADERCRIL 4 KILOS</v>
          </cell>
          <cell r="B240">
            <v>634</v>
          </cell>
          <cell r="C240" t="str">
            <v>KG</v>
          </cell>
          <cell r="D240">
            <v>29911</v>
          </cell>
          <cell r="E240">
            <v>0</v>
          </cell>
          <cell r="F240">
            <v>40686</v>
          </cell>
          <cell r="G240">
            <v>22322</v>
          </cell>
          <cell r="H240">
            <v>1.34</v>
          </cell>
          <cell r="I240">
            <v>43465</v>
          </cell>
        </row>
        <row r="241">
          <cell r="A241" t="str">
            <v>Adherente fungicida Agrotin **</v>
          </cell>
          <cell r="B241">
            <v>102622</v>
          </cell>
          <cell r="C241" t="str">
            <v>lt</v>
          </cell>
          <cell r="D241">
            <v>17850</v>
          </cell>
          <cell r="E241">
            <v>0</v>
          </cell>
          <cell r="F241">
            <v>43185</v>
          </cell>
          <cell r="G241">
            <v>17000</v>
          </cell>
          <cell r="H241">
            <v>1.05</v>
          </cell>
          <cell r="I241">
            <v>43465</v>
          </cell>
        </row>
        <row r="242">
          <cell r="A242" t="str">
            <v>ADHESIVO EN VINILO BRILLANTE D=40 cm</v>
          </cell>
          <cell r="B242">
            <v>105674</v>
          </cell>
          <cell r="C242" t="str">
            <v>UNI</v>
          </cell>
          <cell r="D242">
            <v>9996</v>
          </cell>
          <cell r="E242">
            <v>0</v>
          </cell>
          <cell r="F242">
            <v>43230</v>
          </cell>
          <cell r="G242">
            <v>9520</v>
          </cell>
          <cell r="H242">
            <v>1.05</v>
          </cell>
          <cell r="I242">
            <v>43465</v>
          </cell>
        </row>
        <row r="243">
          <cell r="A243" t="str">
            <v>ADHESIVO MASTICOL TIPO BOXER</v>
          </cell>
          <cell r="B243">
            <v>103613</v>
          </cell>
          <cell r="C243" t="str">
            <v>gln</v>
          </cell>
          <cell r="D243">
            <v>36416</v>
          </cell>
          <cell r="E243">
            <v>0</v>
          </cell>
          <cell r="F243">
            <v>43363</v>
          </cell>
          <cell r="G243">
            <v>34682</v>
          </cell>
          <cell r="H243">
            <v>1.05</v>
          </cell>
          <cell r="I243">
            <v>43465</v>
          </cell>
        </row>
        <row r="244">
          <cell r="A244" t="str">
            <v>ADHESIVO PARA TUBERIA NOVAFORT (310</v>
          </cell>
          <cell r="B244">
            <v>104559</v>
          </cell>
          <cell r="C244" t="str">
            <v>UNI</v>
          </cell>
          <cell r="D244">
            <v>52143</v>
          </cell>
          <cell r="E244">
            <v>0</v>
          </cell>
          <cell r="F244">
            <v>43174</v>
          </cell>
          <cell r="G244">
            <v>49660</v>
          </cell>
          <cell r="H244">
            <v>1.05</v>
          </cell>
          <cell r="I244">
            <v>43465</v>
          </cell>
        </row>
        <row r="245">
          <cell r="A245" t="str">
            <v>ADHESIVO VINILO BRILLANTE DIAMETRO</v>
          </cell>
          <cell r="B245">
            <v>105233</v>
          </cell>
          <cell r="C245" t="str">
            <v>UNI</v>
          </cell>
          <cell r="D245">
            <v>40320</v>
          </cell>
          <cell r="E245">
            <v>0</v>
          </cell>
          <cell r="F245">
            <v>41851</v>
          </cell>
          <cell r="G245">
            <v>32000</v>
          </cell>
          <cell r="H245">
            <v>1.26</v>
          </cell>
          <cell r="I245">
            <v>43465</v>
          </cell>
        </row>
        <row r="246">
          <cell r="A246" t="str">
            <v>ADHESIVO-80 EN SPRAY (19 ONZAS)</v>
          </cell>
          <cell r="B246">
            <v>106362</v>
          </cell>
          <cell r="C246" t="str">
            <v>UNI</v>
          </cell>
          <cell r="D246">
            <v>143926</v>
          </cell>
          <cell r="E246">
            <v>0</v>
          </cell>
          <cell r="F246">
            <v>42873</v>
          </cell>
          <cell r="G246">
            <v>132042</v>
          </cell>
          <cell r="H246">
            <v>1.0900000000000001</v>
          </cell>
          <cell r="I246">
            <v>43465</v>
          </cell>
        </row>
        <row r="247">
          <cell r="A247" t="str">
            <v>AdhesivoSpray(24 Onz)para pega de cinta</v>
          </cell>
          <cell r="B247">
            <v>105975</v>
          </cell>
          <cell r="C247" t="str">
            <v>UNI</v>
          </cell>
          <cell r="D247">
            <v>157412</v>
          </cell>
          <cell r="E247">
            <v>0</v>
          </cell>
          <cell r="F247">
            <v>42663</v>
          </cell>
          <cell r="G247">
            <v>136880</v>
          </cell>
          <cell r="H247">
            <v>1.1499999999999999</v>
          </cell>
          <cell r="I247">
            <v>43465</v>
          </cell>
        </row>
        <row r="248">
          <cell r="A248" t="str">
            <v>ADITIVO ADHERENTE PARA MORTEROS</v>
          </cell>
          <cell r="B248">
            <v>2843</v>
          </cell>
          <cell r="C248" t="str">
            <v>KG</v>
          </cell>
          <cell r="D248">
            <v>23977</v>
          </cell>
          <cell r="E248">
            <v>110402</v>
          </cell>
          <cell r="F248">
            <v>41045</v>
          </cell>
          <cell r="G248">
            <v>18444</v>
          </cell>
          <cell r="H248">
            <v>1.3</v>
          </cell>
          <cell r="I248">
            <v>43465</v>
          </cell>
        </row>
        <row r="249">
          <cell r="A249" t="str">
            <v>ADITIVO ADHERENTE PARA MORTEROS</v>
          </cell>
          <cell r="B249">
            <v>2681</v>
          </cell>
          <cell r="C249" t="str">
            <v>KG</v>
          </cell>
          <cell r="D249">
            <v>25787</v>
          </cell>
          <cell r="E249">
            <v>110401</v>
          </cell>
          <cell r="F249">
            <v>41045</v>
          </cell>
          <cell r="G249">
            <v>19836</v>
          </cell>
          <cell r="H249">
            <v>1.3</v>
          </cell>
          <cell r="I249">
            <v>43465</v>
          </cell>
        </row>
        <row r="250">
          <cell r="A250" t="str">
            <v>ADITIVO ADHERENTE TEXILAN 553</v>
          </cell>
          <cell r="B250">
            <v>102311</v>
          </cell>
          <cell r="C250" t="str">
            <v>M2</v>
          </cell>
          <cell r="D250">
            <v>5560</v>
          </cell>
          <cell r="E250">
            <v>110401</v>
          </cell>
          <cell r="F250">
            <v>39867</v>
          </cell>
          <cell r="G250">
            <v>4000</v>
          </cell>
          <cell r="H250">
            <v>1.39</v>
          </cell>
          <cell r="I250">
            <v>43465</v>
          </cell>
        </row>
        <row r="251">
          <cell r="A251" t="str">
            <v>ADMINISTRADOR + PREST</v>
          </cell>
          <cell r="B251">
            <v>4000</v>
          </cell>
          <cell r="C251" t="str">
            <v>MS</v>
          </cell>
          <cell r="D251">
            <v>2443954</v>
          </cell>
          <cell r="E251">
            <v>0</v>
          </cell>
          <cell r="F251">
            <v>40099</v>
          </cell>
          <cell r="G251">
            <v>1758240</v>
          </cell>
          <cell r="H251">
            <v>1.39</v>
          </cell>
          <cell r="I251">
            <v>43465</v>
          </cell>
        </row>
        <row r="252">
          <cell r="A252" t="str">
            <v>ADMINISTRADOR S/PREST</v>
          </cell>
          <cell r="B252">
            <v>3999</v>
          </cell>
          <cell r="C252" t="str">
            <v>MS</v>
          </cell>
          <cell r="D252">
            <v>1617000</v>
          </cell>
          <cell r="E252">
            <v>0</v>
          </cell>
          <cell r="F252">
            <v>39519</v>
          </cell>
          <cell r="G252">
            <v>1100000</v>
          </cell>
          <cell r="H252">
            <v>1.47</v>
          </cell>
          <cell r="I252">
            <v>43465</v>
          </cell>
        </row>
        <row r="253">
          <cell r="A253" t="str">
            <v>ADOQUIN (6X12X24) EN OBRA</v>
          </cell>
          <cell r="B253">
            <v>104960</v>
          </cell>
          <cell r="C253" t="str">
            <v>M2</v>
          </cell>
          <cell r="D253">
            <v>29757</v>
          </cell>
          <cell r="E253">
            <v>0</v>
          </cell>
          <cell r="F253">
            <v>42857</v>
          </cell>
          <cell r="G253">
            <v>27300</v>
          </cell>
          <cell r="H253">
            <v>1.0900000000000001</v>
          </cell>
          <cell r="I253">
            <v>43465</v>
          </cell>
        </row>
        <row r="254">
          <cell r="A254" t="str">
            <v>ADOQUIN 10X20X8CM(VEHIC.MEDIANO) EN</v>
          </cell>
          <cell r="B254">
            <v>104500</v>
          </cell>
          <cell r="C254" t="str">
            <v>UNI</v>
          </cell>
          <cell r="D254">
            <v>790</v>
          </cell>
          <cell r="E254">
            <v>0</v>
          </cell>
          <cell r="F254">
            <v>42790</v>
          </cell>
          <cell r="G254">
            <v>725</v>
          </cell>
          <cell r="H254">
            <v>1.0900000000000001</v>
          </cell>
          <cell r="I254">
            <v>43465</v>
          </cell>
        </row>
        <row r="255">
          <cell r="A255" t="str">
            <v>ADOQUIN 24X12X6CM (VEHIC.LIVIANO) EN</v>
          </cell>
          <cell r="B255">
            <v>104497</v>
          </cell>
          <cell r="C255" t="str">
            <v>M2</v>
          </cell>
          <cell r="D255">
            <v>23696</v>
          </cell>
          <cell r="E255">
            <v>0</v>
          </cell>
          <cell r="F255">
            <v>43269</v>
          </cell>
          <cell r="G255">
            <v>22568</v>
          </cell>
          <cell r="H255">
            <v>1.05</v>
          </cell>
          <cell r="I255">
            <v>43465</v>
          </cell>
        </row>
        <row r="256">
          <cell r="A256" t="str">
            <v>ADOQUIN 26x12.5 x 6 MOORE(VEHICULAR</v>
          </cell>
          <cell r="B256">
            <v>100654</v>
          </cell>
          <cell r="C256" t="str">
            <v>M2</v>
          </cell>
          <cell r="D256">
            <v>27456</v>
          </cell>
          <cell r="E256">
            <v>0</v>
          </cell>
          <cell r="F256">
            <v>41144</v>
          </cell>
          <cell r="G256">
            <v>21120</v>
          </cell>
          <cell r="H256">
            <v>1.3</v>
          </cell>
          <cell r="I256">
            <v>43465</v>
          </cell>
        </row>
        <row r="257">
          <cell r="A257" t="str">
            <v>ADOQUIN 26X12.5X6CM(VEHIC.LIVIANO) EN</v>
          </cell>
          <cell r="B257">
            <v>104498</v>
          </cell>
          <cell r="C257" t="str">
            <v>UNI</v>
          </cell>
          <cell r="D257">
            <v>974</v>
          </cell>
          <cell r="E257">
            <v>0</v>
          </cell>
          <cell r="F257">
            <v>41144</v>
          </cell>
          <cell r="G257">
            <v>749</v>
          </cell>
          <cell r="H257">
            <v>1.3</v>
          </cell>
          <cell r="I257">
            <v>43465</v>
          </cell>
        </row>
        <row r="258">
          <cell r="A258" t="str">
            <v>ADOQUIN 3x6x25 S/CRIST.</v>
          </cell>
          <cell r="B258">
            <v>2596</v>
          </cell>
          <cell r="C258" t="str">
            <v>UNI</v>
          </cell>
          <cell r="D258">
            <v>368</v>
          </cell>
          <cell r="E258" t="str">
            <v>Obra</v>
          </cell>
          <cell r="F258">
            <v>40099</v>
          </cell>
          <cell r="G258">
            <v>265</v>
          </cell>
          <cell r="H258">
            <v>1.39</v>
          </cell>
          <cell r="I258">
            <v>43465</v>
          </cell>
        </row>
        <row r="259">
          <cell r="A259" t="str">
            <v>ADOQUIN 6CM STA/FE 6x10x20</v>
          </cell>
          <cell r="B259">
            <v>1711</v>
          </cell>
          <cell r="C259" t="str">
            <v>UNI</v>
          </cell>
          <cell r="D259">
            <v>595</v>
          </cell>
          <cell r="E259" t="str">
            <v>Fab. ADCOL</v>
          </cell>
          <cell r="F259">
            <v>43173</v>
          </cell>
          <cell r="G259">
            <v>567</v>
          </cell>
          <cell r="H259">
            <v>1.05</v>
          </cell>
          <cell r="I259">
            <v>43465</v>
          </cell>
        </row>
        <row r="260">
          <cell r="A260" t="str">
            <v>ADOQUIN CEMENT PEAT.</v>
          </cell>
          <cell r="B260">
            <v>104468</v>
          </cell>
          <cell r="C260" t="str">
            <v>M2</v>
          </cell>
          <cell r="D260">
            <v>38216</v>
          </cell>
          <cell r="E260">
            <v>0</v>
          </cell>
          <cell r="F260">
            <v>43173</v>
          </cell>
          <cell r="G260">
            <v>36396</v>
          </cell>
          <cell r="H260">
            <v>1.05</v>
          </cell>
          <cell r="I260">
            <v>43465</v>
          </cell>
        </row>
        <row r="261">
          <cell r="A261" t="str">
            <v>ADOQUIN COLON.6CM STA/FE 24.5x12x6</v>
          </cell>
          <cell r="B261">
            <v>137</v>
          </cell>
          <cell r="C261" t="str">
            <v>UNI</v>
          </cell>
          <cell r="D261">
            <v>815</v>
          </cell>
          <cell r="E261" t="str">
            <v>Obra ADCOL</v>
          </cell>
          <cell r="F261">
            <v>40813</v>
          </cell>
          <cell r="G261">
            <v>608</v>
          </cell>
          <cell r="H261">
            <v>1.34</v>
          </cell>
          <cell r="I261">
            <v>43465</v>
          </cell>
        </row>
        <row r="262">
          <cell r="A262" t="str">
            <v>ADOQUIN COLONIAL</v>
          </cell>
          <cell r="B262">
            <v>104921</v>
          </cell>
          <cell r="C262" t="str">
            <v>UNI</v>
          </cell>
          <cell r="D262">
            <v>695</v>
          </cell>
          <cell r="E262">
            <v>0</v>
          </cell>
          <cell r="F262">
            <v>42075</v>
          </cell>
          <cell r="G262">
            <v>570</v>
          </cell>
          <cell r="H262">
            <v>1.22</v>
          </cell>
          <cell r="I262">
            <v>43465</v>
          </cell>
        </row>
        <row r="263">
          <cell r="A263" t="str">
            <v>ADOQUIN CONC.A-6 OBRA (10x20x6)</v>
          </cell>
          <cell r="B263">
            <v>246</v>
          </cell>
          <cell r="C263" t="str">
            <v>UNI</v>
          </cell>
          <cell r="D263">
            <v>794</v>
          </cell>
          <cell r="E263" t="str">
            <v>A-6 GRIS</v>
          </cell>
          <cell r="F263">
            <v>43203</v>
          </cell>
          <cell r="G263">
            <v>756</v>
          </cell>
          <cell r="H263">
            <v>1.05</v>
          </cell>
          <cell r="I263">
            <v>43465</v>
          </cell>
        </row>
        <row r="264">
          <cell r="A264" t="str">
            <v>ADOQUIN CONC.A-8 OBRA (10x20x8)</v>
          </cell>
          <cell r="B264">
            <v>248</v>
          </cell>
          <cell r="C264" t="str">
            <v>UNI</v>
          </cell>
          <cell r="D264">
            <v>1208</v>
          </cell>
          <cell r="E264" t="str">
            <v>A-8 GRIS</v>
          </cell>
          <cell r="F264">
            <v>43206</v>
          </cell>
          <cell r="G264">
            <v>1150</v>
          </cell>
          <cell r="H264">
            <v>1.05</v>
          </cell>
          <cell r="I264">
            <v>43465</v>
          </cell>
        </row>
        <row r="265">
          <cell r="A265" t="str">
            <v>Adoquín Curvo Ecológico Traf. Peatonal 33x16x3.5</v>
          </cell>
          <cell r="B265">
            <v>105243</v>
          </cell>
          <cell r="C265" t="str">
            <v>M2</v>
          </cell>
          <cell r="D265">
            <v>64048</v>
          </cell>
          <cell r="E265">
            <v>0</v>
          </cell>
          <cell r="F265">
            <v>43320</v>
          </cell>
          <cell r="G265">
            <v>60998</v>
          </cell>
          <cell r="H265">
            <v>1.05</v>
          </cell>
          <cell r="I265">
            <v>43465</v>
          </cell>
        </row>
        <row r="266">
          <cell r="A266" t="str">
            <v>Adoquín de arcilla tipo tolete **</v>
          </cell>
          <cell r="B266">
            <v>100001</v>
          </cell>
          <cell r="C266" t="str">
            <v>M2</v>
          </cell>
          <cell r="D266">
            <v>34650</v>
          </cell>
          <cell r="E266" t="str">
            <v>+flete</v>
          </cell>
          <cell r="F266">
            <v>41764</v>
          </cell>
          <cell r="G266">
            <v>27500</v>
          </cell>
          <cell r="H266">
            <v>1.26</v>
          </cell>
          <cell r="I266">
            <v>43465</v>
          </cell>
        </row>
        <row r="267">
          <cell r="A267" t="str">
            <v>Adoquin de arcilla tipo vehicular (20x10x8) obra</v>
          </cell>
          <cell r="B267">
            <v>105231</v>
          </cell>
          <cell r="C267" t="str">
            <v>UNI</v>
          </cell>
          <cell r="D267">
            <v>683</v>
          </cell>
          <cell r="E267">
            <v>0</v>
          </cell>
          <cell r="F267">
            <v>43251</v>
          </cell>
          <cell r="G267">
            <v>650</v>
          </cell>
          <cell r="H267">
            <v>1.05</v>
          </cell>
          <cell r="I267">
            <v>43465</v>
          </cell>
        </row>
        <row r="268">
          <cell r="A268" t="str">
            <v>Adoquin ecologico 20x20x3.8 **</v>
          </cell>
          <cell r="B268">
            <v>101803</v>
          </cell>
          <cell r="C268" t="str">
            <v>M2</v>
          </cell>
          <cell r="D268">
            <v>19950</v>
          </cell>
          <cell r="E268">
            <v>0</v>
          </cell>
          <cell r="F268">
            <v>43363</v>
          </cell>
          <cell r="G268">
            <v>19000</v>
          </cell>
          <cell r="H268">
            <v>1.05</v>
          </cell>
          <cell r="I268">
            <v>43465</v>
          </cell>
        </row>
        <row r="269">
          <cell r="A269" t="str">
            <v>Adoquin ecologico 29x43x8 GRAMOQUIN</v>
          </cell>
          <cell r="B269">
            <v>100524</v>
          </cell>
          <cell r="C269" t="str">
            <v>UNI</v>
          </cell>
          <cell r="D269">
            <v>5355</v>
          </cell>
          <cell r="E269">
            <v>0</v>
          </cell>
          <cell r="F269">
            <v>43181</v>
          </cell>
          <cell r="G269">
            <v>5100</v>
          </cell>
          <cell r="H269">
            <v>1.05</v>
          </cell>
          <cell r="I269">
            <v>43465</v>
          </cell>
        </row>
        <row r="270">
          <cell r="A270" t="str">
            <v>ADOQUIN ESPAÑOL E=6CM STA/FE 6x10x20</v>
          </cell>
          <cell r="B270">
            <v>105314</v>
          </cell>
          <cell r="C270" t="str">
            <v>UNI</v>
          </cell>
          <cell r="D270">
            <v>578</v>
          </cell>
          <cell r="E270">
            <v>0</v>
          </cell>
          <cell r="F270">
            <v>43203</v>
          </cell>
          <cell r="G270">
            <v>550</v>
          </cell>
          <cell r="H270">
            <v>1.05</v>
          </cell>
          <cell r="I270">
            <v>43465</v>
          </cell>
        </row>
        <row r="271">
          <cell r="A271" t="str">
            <v>Adoquin Estructural fino Ecologico 6x12x24.5cm **</v>
          </cell>
          <cell r="B271">
            <v>101804</v>
          </cell>
          <cell r="C271" t="str">
            <v>M2</v>
          </cell>
          <cell r="D271">
            <v>20495</v>
          </cell>
          <cell r="E271">
            <v>0</v>
          </cell>
          <cell r="F271">
            <v>40234</v>
          </cell>
          <cell r="G271">
            <v>14960</v>
          </cell>
          <cell r="H271">
            <v>1.37</v>
          </cell>
          <cell r="I271">
            <v>43465</v>
          </cell>
        </row>
        <row r="272">
          <cell r="A272" t="str">
            <v>ADOQUIN GRES 10x10x2.5</v>
          </cell>
          <cell r="B272">
            <v>250</v>
          </cell>
          <cell r="C272" t="str">
            <v>M2</v>
          </cell>
          <cell r="D272">
            <v>20002</v>
          </cell>
          <cell r="E272">
            <v>780</v>
          </cell>
          <cell r="F272">
            <v>40233</v>
          </cell>
          <cell r="G272">
            <v>14600</v>
          </cell>
          <cell r="H272">
            <v>1.37</v>
          </cell>
          <cell r="I272">
            <v>43465</v>
          </cell>
        </row>
        <row r="273">
          <cell r="A273" t="str">
            <v>ADOQUIN GRES BISELADO 20X10X8</v>
          </cell>
          <cell r="B273">
            <v>101434</v>
          </cell>
          <cell r="C273" t="str">
            <v>M2</v>
          </cell>
          <cell r="D273">
            <v>36660</v>
          </cell>
          <cell r="E273">
            <v>780</v>
          </cell>
          <cell r="F273">
            <v>41114</v>
          </cell>
          <cell r="G273">
            <v>28200</v>
          </cell>
          <cell r="H273">
            <v>1.3</v>
          </cell>
          <cell r="I273">
            <v>43465</v>
          </cell>
        </row>
        <row r="274">
          <cell r="A274" t="str">
            <v>ADOQUIN GRES ESPAÑOL</v>
          </cell>
          <cell r="B274">
            <v>102504</v>
          </cell>
          <cell r="C274" t="str">
            <v>M2</v>
          </cell>
          <cell r="D274">
            <v>33748</v>
          </cell>
          <cell r="E274">
            <v>780</v>
          </cell>
          <cell r="F274">
            <v>40949</v>
          </cell>
          <cell r="G274">
            <v>25960</v>
          </cell>
          <cell r="H274">
            <v>1.3</v>
          </cell>
          <cell r="I274">
            <v>43465</v>
          </cell>
        </row>
        <row r="275">
          <cell r="A275" t="str">
            <v>ADOQUIN LIV. MOORE 15x15x5 Nat.</v>
          </cell>
          <cell r="B275">
            <v>1920</v>
          </cell>
          <cell r="C275" t="str">
            <v>M2</v>
          </cell>
          <cell r="D275">
            <v>23701</v>
          </cell>
          <cell r="E275">
            <v>0</v>
          </cell>
          <cell r="F275">
            <v>40233</v>
          </cell>
          <cell r="G275">
            <v>17300</v>
          </cell>
          <cell r="H275">
            <v>1.37</v>
          </cell>
          <cell r="I275">
            <v>43465</v>
          </cell>
        </row>
        <row r="276">
          <cell r="A276" t="str">
            <v>ADOQUIN Liv. Nat.20x10x3.5 MOORE</v>
          </cell>
          <cell r="B276">
            <v>1919</v>
          </cell>
          <cell r="C276" t="str">
            <v>M2</v>
          </cell>
          <cell r="D276">
            <v>20002</v>
          </cell>
          <cell r="E276">
            <v>0</v>
          </cell>
          <cell r="F276">
            <v>40233</v>
          </cell>
          <cell r="G276">
            <v>14600</v>
          </cell>
          <cell r="H276">
            <v>1.37</v>
          </cell>
          <cell r="I276">
            <v>43465</v>
          </cell>
        </row>
        <row r="277">
          <cell r="A277" t="str">
            <v>ADOQUIN Liv. Nat.Corbati</v>
          </cell>
          <cell r="B277">
            <v>1922</v>
          </cell>
          <cell r="C277" t="str">
            <v>M2</v>
          </cell>
          <cell r="D277">
            <v>20002</v>
          </cell>
          <cell r="E277">
            <v>0</v>
          </cell>
          <cell r="F277">
            <v>40233</v>
          </cell>
          <cell r="G277">
            <v>14600</v>
          </cell>
          <cell r="H277">
            <v>1.37</v>
          </cell>
          <cell r="I277">
            <v>43465</v>
          </cell>
        </row>
        <row r="278">
          <cell r="A278" t="str">
            <v>ADOQUIN NAT. 10x20x6 (VEHICULAR</v>
          </cell>
          <cell r="B278">
            <v>2480</v>
          </cell>
          <cell r="C278" t="str">
            <v>M2</v>
          </cell>
          <cell r="D278">
            <v>29793</v>
          </cell>
          <cell r="E278">
            <v>788</v>
          </cell>
          <cell r="F278">
            <v>43173</v>
          </cell>
          <cell r="G278">
            <v>28374</v>
          </cell>
          <cell r="H278">
            <v>1.05</v>
          </cell>
          <cell r="I278">
            <v>43465</v>
          </cell>
        </row>
        <row r="279">
          <cell r="A279" t="str">
            <v>ADOQUIN Nat. 15x15x3.5 MOORE</v>
          </cell>
          <cell r="B279">
            <v>1910</v>
          </cell>
          <cell r="C279" t="str">
            <v>M2</v>
          </cell>
          <cell r="D279">
            <v>21879</v>
          </cell>
          <cell r="E279">
            <v>0</v>
          </cell>
          <cell r="F279">
            <v>41148</v>
          </cell>
          <cell r="G279">
            <v>16830</v>
          </cell>
          <cell r="H279">
            <v>1.3</v>
          </cell>
          <cell r="I279">
            <v>43465</v>
          </cell>
        </row>
        <row r="280">
          <cell r="A280" t="str">
            <v>ADOQUIN Nat. 20x10x5 MOORE</v>
          </cell>
          <cell r="B280">
            <v>1908</v>
          </cell>
          <cell r="C280" t="str">
            <v>M2</v>
          </cell>
          <cell r="D280">
            <v>27456</v>
          </cell>
          <cell r="E280" t="str">
            <v>+flete</v>
          </cell>
          <cell r="F280">
            <v>41233</v>
          </cell>
          <cell r="G280">
            <v>21120</v>
          </cell>
          <cell r="H280">
            <v>1.3</v>
          </cell>
          <cell r="I280">
            <v>43465</v>
          </cell>
        </row>
        <row r="281">
          <cell r="A281" t="str">
            <v>ADOQUIN Nat. 24X12X6 (VEHICULAR LIVIANO)</v>
          </cell>
          <cell r="B281">
            <v>104225</v>
          </cell>
          <cell r="C281" t="str">
            <v>UNI</v>
          </cell>
          <cell r="D281">
            <v>709</v>
          </cell>
          <cell r="E281">
            <v>0</v>
          </cell>
          <cell r="F281">
            <v>42859</v>
          </cell>
          <cell r="G281">
            <v>650</v>
          </cell>
          <cell r="H281">
            <v>1.0900000000000001</v>
          </cell>
          <cell r="I281">
            <v>43465</v>
          </cell>
        </row>
        <row r="282">
          <cell r="A282" t="str">
            <v>ADOQUIN Nat. 26x12.5x6 TRAF.VEHIC.LIV</v>
          </cell>
          <cell r="B282">
            <v>1906</v>
          </cell>
          <cell r="C282" t="str">
            <v>M2</v>
          </cell>
          <cell r="D282">
            <v>26132</v>
          </cell>
          <cell r="E282" t="str">
            <v>+flete</v>
          </cell>
          <cell r="F282">
            <v>42073</v>
          </cell>
          <cell r="G282">
            <v>21420</v>
          </cell>
          <cell r="H282">
            <v>1.22</v>
          </cell>
          <cell r="I282">
            <v>43465</v>
          </cell>
        </row>
        <row r="283">
          <cell r="A283" t="str">
            <v>ADOQUIN Nat. ESCAMA MOORE</v>
          </cell>
          <cell r="B283">
            <v>1914</v>
          </cell>
          <cell r="C283" t="str">
            <v>M2</v>
          </cell>
          <cell r="D283">
            <v>25745</v>
          </cell>
          <cell r="E283">
            <v>0</v>
          </cell>
          <cell r="F283">
            <v>40232</v>
          </cell>
          <cell r="G283">
            <v>18792</v>
          </cell>
          <cell r="H283">
            <v>1.37</v>
          </cell>
          <cell r="I283">
            <v>43465</v>
          </cell>
        </row>
        <row r="284">
          <cell r="A284" t="str">
            <v>ADOQUIN Nat.Cuarteron 25X6X6 (VEHICULAR</v>
          </cell>
          <cell r="B284">
            <v>105086</v>
          </cell>
          <cell r="C284" t="str">
            <v>M2</v>
          </cell>
          <cell r="D284">
            <v>41434</v>
          </cell>
          <cell r="E284">
            <v>0</v>
          </cell>
          <cell r="F284">
            <v>43321</v>
          </cell>
          <cell r="G284">
            <v>39461</v>
          </cell>
          <cell r="H284">
            <v>1.05</v>
          </cell>
          <cell r="I284">
            <v>43465</v>
          </cell>
        </row>
        <row r="285">
          <cell r="A285" t="str">
            <v>ADOQUIN Natural. 26x12.5x3.5 MOORE</v>
          </cell>
          <cell r="B285">
            <v>1905</v>
          </cell>
          <cell r="C285" t="str">
            <v>M2</v>
          </cell>
          <cell r="D285">
            <v>21879</v>
          </cell>
          <cell r="E285">
            <v>0</v>
          </cell>
          <cell r="F285">
            <v>41148</v>
          </cell>
          <cell r="G285">
            <v>16830</v>
          </cell>
          <cell r="H285">
            <v>1.3</v>
          </cell>
          <cell r="I285">
            <v>43465</v>
          </cell>
        </row>
        <row r="286">
          <cell r="A286" t="str">
            <v>ADOQUIN PEATONAL CON.</v>
          </cell>
          <cell r="B286">
            <v>105886</v>
          </cell>
          <cell r="C286" t="str">
            <v>UNI</v>
          </cell>
          <cell r="D286">
            <v>1050</v>
          </cell>
          <cell r="E286">
            <v>0</v>
          </cell>
          <cell r="F286">
            <v>43192</v>
          </cell>
          <cell r="G286">
            <v>1000</v>
          </cell>
          <cell r="H286">
            <v>1.05</v>
          </cell>
          <cell r="I286">
            <v>43465</v>
          </cell>
        </row>
        <row r="287">
          <cell r="A287" t="str">
            <v>ADOQUIN PEATONAL CON. BICAPA GRIS</v>
          </cell>
          <cell r="B287">
            <v>105875</v>
          </cell>
          <cell r="C287" t="str">
            <v>UNI</v>
          </cell>
          <cell r="D287">
            <v>793</v>
          </cell>
          <cell r="E287">
            <v>0</v>
          </cell>
          <cell r="F287">
            <v>43173</v>
          </cell>
          <cell r="G287">
            <v>755</v>
          </cell>
          <cell r="H287">
            <v>1.05</v>
          </cell>
          <cell r="I287">
            <v>43465</v>
          </cell>
        </row>
        <row r="288">
          <cell r="A288" t="str">
            <v>ADOQUIN PRECOLOMBINO YOMASA 24x15x3</v>
          </cell>
          <cell r="B288">
            <v>1771</v>
          </cell>
          <cell r="C288" t="str">
            <v>UNI</v>
          </cell>
          <cell r="D288">
            <v>785</v>
          </cell>
          <cell r="E288" t="str">
            <v>LIVIANO</v>
          </cell>
          <cell r="F288">
            <v>40814</v>
          </cell>
          <cell r="G288">
            <v>586</v>
          </cell>
          <cell r="H288">
            <v>1.34</v>
          </cell>
          <cell r="I288">
            <v>43465</v>
          </cell>
        </row>
        <row r="289">
          <cell r="A289" t="str">
            <v>Adoquín Rectangular Ecológico Peatonal 20x15x4</v>
          </cell>
          <cell r="B289">
            <v>105244</v>
          </cell>
          <cell r="C289" t="str">
            <v>M2</v>
          </cell>
          <cell r="D289">
            <v>47054</v>
          </cell>
          <cell r="E289">
            <v>0</v>
          </cell>
          <cell r="F289">
            <v>43327</v>
          </cell>
          <cell r="G289">
            <v>44813</v>
          </cell>
          <cell r="H289">
            <v>1.05</v>
          </cell>
          <cell r="I289">
            <v>43465</v>
          </cell>
        </row>
        <row r="290">
          <cell r="A290" t="str">
            <v>Adoquín Rombiode Ecológico Peatonal 31x20x3.5</v>
          </cell>
          <cell r="B290">
            <v>105245</v>
          </cell>
          <cell r="C290" t="str">
            <v>M2</v>
          </cell>
          <cell r="D290">
            <v>70925</v>
          </cell>
          <cell r="E290">
            <v>0</v>
          </cell>
          <cell r="F290">
            <v>43321</v>
          </cell>
          <cell r="G290">
            <v>67548</v>
          </cell>
          <cell r="H290">
            <v>1.05</v>
          </cell>
          <cell r="I290">
            <v>43465</v>
          </cell>
        </row>
        <row r="291">
          <cell r="A291" t="str">
            <v>ADOQUIN VEHICULAR 8x10x20 Santafé Español</v>
          </cell>
          <cell r="B291">
            <v>102243</v>
          </cell>
          <cell r="C291" t="str">
            <v>M2</v>
          </cell>
          <cell r="D291">
            <v>38434</v>
          </cell>
          <cell r="E291">
            <v>0</v>
          </cell>
          <cell r="F291">
            <v>40099</v>
          </cell>
          <cell r="G291">
            <v>27650</v>
          </cell>
          <cell r="H291">
            <v>1.39</v>
          </cell>
          <cell r="I291">
            <v>43465</v>
          </cell>
        </row>
        <row r="292">
          <cell r="A292" t="str">
            <v>ADOQUIN VEHICULAR SULTANA</v>
          </cell>
          <cell r="B292">
            <v>1871</v>
          </cell>
          <cell r="C292" t="str">
            <v>M2</v>
          </cell>
          <cell r="D292">
            <v>29400</v>
          </cell>
          <cell r="E292">
            <v>0</v>
          </cell>
          <cell r="F292">
            <v>39675</v>
          </cell>
          <cell r="G292">
            <v>20000</v>
          </cell>
          <cell r="H292">
            <v>1.47</v>
          </cell>
          <cell r="I292">
            <v>43465</v>
          </cell>
        </row>
        <row r="293">
          <cell r="A293" t="str">
            <v>ADOQUIN VEHICULARMEDIANO(8x10x20)</v>
          </cell>
          <cell r="B293">
            <v>102244</v>
          </cell>
          <cell r="C293" t="str">
            <v>M2</v>
          </cell>
          <cell r="D293">
            <v>37258</v>
          </cell>
          <cell r="E293">
            <v>0</v>
          </cell>
          <cell r="F293">
            <v>41144</v>
          </cell>
          <cell r="G293">
            <v>28660</v>
          </cell>
          <cell r="H293">
            <v>1.3</v>
          </cell>
          <cell r="I293">
            <v>43465</v>
          </cell>
        </row>
        <row r="294">
          <cell r="A294" t="str">
            <v>ADOQUIN Vitrif. 15x15x3.5 MOORE</v>
          </cell>
          <cell r="B294">
            <v>1909</v>
          </cell>
          <cell r="C294" t="str">
            <v>M2</v>
          </cell>
          <cell r="D294">
            <v>39730</v>
          </cell>
          <cell r="E294">
            <v>0</v>
          </cell>
          <cell r="F294">
            <v>40233</v>
          </cell>
          <cell r="G294">
            <v>29000</v>
          </cell>
          <cell r="H294">
            <v>1.37</v>
          </cell>
          <cell r="I294">
            <v>43465</v>
          </cell>
        </row>
        <row r="295">
          <cell r="A295" t="str">
            <v>ADOQUIN Vitrif. 20x10x5 MOORE</v>
          </cell>
          <cell r="B295">
            <v>1907</v>
          </cell>
          <cell r="C295" t="str">
            <v>M2</v>
          </cell>
          <cell r="D295">
            <v>39730</v>
          </cell>
          <cell r="E295">
            <v>0</v>
          </cell>
          <cell r="F295">
            <v>40233</v>
          </cell>
          <cell r="G295">
            <v>29000</v>
          </cell>
          <cell r="H295">
            <v>1.37</v>
          </cell>
          <cell r="I295">
            <v>43465</v>
          </cell>
        </row>
        <row r="296">
          <cell r="A296" t="str">
            <v>ADOQUIN Vitrif. CORBATIN</v>
          </cell>
          <cell r="B296">
            <v>1917</v>
          </cell>
          <cell r="C296" t="str">
            <v>M2</v>
          </cell>
          <cell r="D296">
            <v>19346</v>
          </cell>
          <cell r="E296">
            <v>0</v>
          </cell>
          <cell r="F296">
            <v>43174</v>
          </cell>
          <cell r="G296">
            <v>18425</v>
          </cell>
          <cell r="H296">
            <v>1.05</v>
          </cell>
          <cell r="I296">
            <v>43465</v>
          </cell>
        </row>
        <row r="297">
          <cell r="A297" t="str">
            <v>ADOQUIN Vitrif. ESCAMA MOORE</v>
          </cell>
          <cell r="B297">
            <v>1913</v>
          </cell>
          <cell r="C297" t="str">
            <v>M2</v>
          </cell>
          <cell r="D297">
            <v>39730</v>
          </cell>
          <cell r="E297">
            <v>0</v>
          </cell>
          <cell r="F297">
            <v>40233</v>
          </cell>
          <cell r="G297">
            <v>29000</v>
          </cell>
          <cell r="H297">
            <v>1.37</v>
          </cell>
          <cell r="I297">
            <v>43465</v>
          </cell>
        </row>
        <row r="298">
          <cell r="A298" t="str">
            <v>AdoquínConcretoPentagonal-14x14x14x14x10x6</v>
          </cell>
          <cell r="B298">
            <v>106962</v>
          </cell>
          <cell r="C298" t="str">
            <v>M2</v>
          </cell>
          <cell r="D298">
            <v>44100</v>
          </cell>
          <cell r="E298">
            <v>0</v>
          </cell>
          <cell r="F298">
            <v>43340</v>
          </cell>
          <cell r="G298">
            <v>42000</v>
          </cell>
          <cell r="H298">
            <v>1.05</v>
          </cell>
          <cell r="I298">
            <v>43465</v>
          </cell>
        </row>
        <row r="299">
          <cell r="A299" t="str">
            <v>AdoquinGramoquinConc.Gris(30x30x6CM)Peaton</v>
          </cell>
          <cell r="B299">
            <v>105904</v>
          </cell>
          <cell r="C299" t="str">
            <v>UNI</v>
          </cell>
          <cell r="D299">
            <v>3968</v>
          </cell>
          <cell r="E299">
            <v>0</v>
          </cell>
          <cell r="F299">
            <v>42719</v>
          </cell>
          <cell r="G299">
            <v>3450</v>
          </cell>
          <cell r="H299">
            <v>1.1499999999999999</v>
          </cell>
          <cell r="I299">
            <v>43465</v>
          </cell>
        </row>
        <row r="300">
          <cell r="A300" t="str">
            <v>AdoquínPeat,conc,bicapa,colorocre/terra(10x20x6</v>
          </cell>
          <cell r="B300">
            <v>105876</v>
          </cell>
          <cell r="C300" t="str">
            <v>UNI</v>
          </cell>
          <cell r="D300">
            <v>760</v>
          </cell>
          <cell r="E300">
            <v>0</v>
          </cell>
          <cell r="F300">
            <v>43173</v>
          </cell>
          <cell r="G300">
            <v>724</v>
          </cell>
          <cell r="H300">
            <v>1.05</v>
          </cell>
          <cell r="I300">
            <v>43465</v>
          </cell>
        </row>
        <row r="301">
          <cell r="A301" t="str">
            <v>AGAPANTO - Planta Ornamental</v>
          </cell>
          <cell r="B301">
            <v>105187</v>
          </cell>
          <cell r="C301" t="str">
            <v>UNI</v>
          </cell>
          <cell r="D301">
            <v>2734</v>
          </cell>
          <cell r="E301">
            <v>0</v>
          </cell>
          <cell r="F301">
            <v>43259</v>
          </cell>
          <cell r="G301">
            <v>2604</v>
          </cell>
          <cell r="H301">
            <v>1.05</v>
          </cell>
          <cell r="I301">
            <v>43465</v>
          </cell>
        </row>
        <row r="302">
          <cell r="A302" t="str">
            <v>AGARRADERA BALANCIN EN TUBO Gal. 3/4 "T"</v>
          </cell>
          <cell r="B302">
            <v>103785</v>
          </cell>
          <cell r="C302" t="str">
            <v>UNI</v>
          </cell>
          <cell r="D302">
            <v>55259</v>
          </cell>
          <cell r="E302">
            <v>0</v>
          </cell>
          <cell r="F302">
            <v>43217</v>
          </cell>
          <cell r="G302">
            <v>52628</v>
          </cell>
          <cell r="H302">
            <v>1.05</v>
          </cell>
          <cell r="I302">
            <v>43465</v>
          </cell>
        </row>
        <row r="303">
          <cell r="A303" t="str">
            <v>Agarradera Rodadero tubo Gal.3/4 (Jug Inf</v>
          </cell>
          <cell r="B303">
            <v>102637</v>
          </cell>
          <cell r="C303" t="str">
            <v>UNI</v>
          </cell>
          <cell r="D303">
            <v>77190</v>
          </cell>
          <cell r="E303" t="str">
            <v>T-117</v>
          </cell>
          <cell r="F303">
            <v>43230</v>
          </cell>
          <cell r="G303">
            <v>73514</v>
          </cell>
          <cell r="H303">
            <v>1.05</v>
          </cell>
          <cell r="I303">
            <v>43465</v>
          </cell>
        </row>
        <row r="304">
          <cell r="A304" t="str">
            <v>AGUA DE CARROTANQUE</v>
          </cell>
          <cell r="B304">
            <v>636</v>
          </cell>
          <cell r="C304" t="str">
            <v>LT</v>
          </cell>
          <cell r="D304">
            <v>16</v>
          </cell>
          <cell r="E304">
            <v>0</v>
          </cell>
          <cell r="F304">
            <v>43167</v>
          </cell>
          <cell r="G304">
            <v>15</v>
          </cell>
          <cell r="H304">
            <v>1.05</v>
          </cell>
          <cell r="I304">
            <v>43465</v>
          </cell>
        </row>
        <row r="305">
          <cell r="A305" t="str">
            <v>AIR TOC D (AIRE) 20 KILOS</v>
          </cell>
          <cell r="B305">
            <v>637</v>
          </cell>
          <cell r="C305" t="str">
            <v>KG</v>
          </cell>
          <cell r="D305">
            <v>3358</v>
          </cell>
          <cell r="E305">
            <v>0</v>
          </cell>
          <cell r="F305">
            <v>40686</v>
          </cell>
          <cell r="G305">
            <v>2506</v>
          </cell>
          <cell r="H305">
            <v>1.34</v>
          </cell>
          <cell r="I305">
            <v>43465</v>
          </cell>
        </row>
        <row r="306">
          <cell r="A306" t="str">
            <v>AIRE ACONDI. DE 56600 BTU TIPO SPLIT</v>
          </cell>
          <cell r="B306">
            <v>105661</v>
          </cell>
          <cell r="C306" t="str">
            <v>UNI</v>
          </cell>
          <cell r="D306">
            <v>10323990</v>
          </cell>
          <cell r="E306">
            <v>0</v>
          </cell>
          <cell r="F306">
            <v>42227</v>
          </cell>
          <cell r="G306">
            <v>8462287</v>
          </cell>
          <cell r="H306">
            <v>1.22</v>
          </cell>
          <cell r="I306">
            <v>43465</v>
          </cell>
        </row>
        <row r="307">
          <cell r="A307" t="str">
            <v>AIREADOR EQUIPO PERF CESPED</v>
          </cell>
          <cell r="B307">
            <v>102531</v>
          </cell>
          <cell r="C307" t="str">
            <v>M2</v>
          </cell>
          <cell r="D307">
            <v>601</v>
          </cell>
          <cell r="E307">
            <v>0</v>
          </cell>
          <cell r="F307">
            <v>43185</v>
          </cell>
          <cell r="G307">
            <v>572.5</v>
          </cell>
          <cell r="H307">
            <v>1.05</v>
          </cell>
          <cell r="I307">
            <v>43465</v>
          </cell>
        </row>
        <row r="308">
          <cell r="A308" t="str">
            <v>AISLADOR DE PIN - ANSI 55-5</v>
          </cell>
          <cell r="B308">
            <v>105004</v>
          </cell>
          <cell r="C308" t="str">
            <v>UNI</v>
          </cell>
          <cell r="D308">
            <v>15301</v>
          </cell>
          <cell r="E308">
            <v>0</v>
          </cell>
          <cell r="F308">
            <v>43167</v>
          </cell>
          <cell r="G308">
            <v>14572</v>
          </cell>
          <cell r="H308">
            <v>1.05</v>
          </cell>
          <cell r="I308">
            <v>43465</v>
          </cell>
        </row>
        <row r="309">
          <cell r="A309" t="str">
            <v>AISLADOR DE PIN DE 15KV</v>
          </cell>
          <cell r="B309">
            <v>625</v>
          </cell>
          <cell r="C309" t="str">
            <v>UNI</v>
          </cell>
          <cell r="D309">
            <v>15069</v>
          </cell>
          <cell r="E309" t="str">
            <v>ANSI 52 - 30</v>
          </cell>
          <cell r="F309">
            <v>43329</v>
          </cell>
          <cell r="G309">
            <v>14351</v>
          </cell>
          <cell r="H309">
            <v>1.05</v>
          </cell>
          <cell r="I309">
            <v>43465</v>
          </cell>
        </row>
        <row r="310">
          <cell r="A310" t="str">
            <v>AISLADOR DE PIN DE ANSI 52-1</v>
          </cell>
          <cell r="B310">
            <v>3723</v>
          </cell>
          <cell r="C310" t="str">
            <v>UNI</v>
          </cell>
          <cell r="D310">
            <v>28400</v>
          </cell>
          <cell r="E310" t="str">
            <v>30AS06R</v>
          </cell>
          <cell r="F310">
            <v>43182</v>
          </cell>
          <cell r="G310">
            <v>27048</v>
          </cell>
          <cell r="H310">
            <v>1.05</v>
          </cell>
          <cell r="I310">
            <v>43465</v>
          </cell>
        </row>
        <row r="311">
          <cell r="A311" t="str">
            <v>AISLADOR DE PIN DE ANSI 52-4</v>
          </cell>
          <cell r="B311">
            <v>3732</v>
          </cell>
          <cell r="C311" t="str">
            <v>UNI</v>
          </cell>
          <cell r="D311">
            <v>50608</v>
          </cell>
          <cell r="E311" t="str">
            <v>30AS10</v>
          </cell>
          <cell r="F311">
            <v>40394</v>
          </cell>
          <cell r="G311">
            <v>36940</v>
          </cell>
          <cell r="H311">
            <v>1.37</v>
          </cell>
          <cell r="I311">
            <v>43465</v>
          </cell>
        </row>
        <row r="312">
          <cell r="A312" t="str">
            <v>AISLADOR PARA BARRAJE 40X30MM (100AMP)</v>
          </cell>
          <cell r="B312">
            <v>104836</v>
          </cell>
          <cell r="C312" t="str">
            <v>UNI</v>
          </cell>
          <cell r="D312">
            <v>3572</v>
          </cell>
          <cell r="E312">
            <v>0</v>
          </cell>
          <cell r="F312">
            <v>42857</v>
          </cell>
          <cell r="G312">
            <v>3276.7</v>
          </cell>
          <cell r="H312">
            <v>1.0900000000000001</v>
          </cell>
          <cell r="I312">
            <v>43465</v>
          </cell>
        </row>
        <row r="313">
          <cell r="A313" t="str">
            <v>AISLADOR PIN 34.5KV ANSI 56-3</v>
          </cell>
          <cell r="B313">
            <v>3693</v>
          </cell>
          <cell r="C313" t="str">
            <v>UNI</v>
          </cell>
          <cell r="D313">
            <v>44980</v>
          </cell>
          <cell r="E313" t="str">
            <v>30A34KV</v>
          </cell>
          <cell r="F313">
            <v>41246</v>
          </cell>
          <cell r="G313">
            <v>34600</v>
          </cell>
          <cell r="H313">
            <v>1.3</v>
          </cell>
          <cell r="I313">
            <v>43465</v>
          </cell>
        </row>
        <row r="314">
          <cell r="A314" t="str">
            <v>AISLADOR TIPO CARRETE</v>
          </cell>
          <cell r="B314">
            <v>104913</v>
          </cell>
          <cell r="C314" t="str">
            <v>UNI</v>
          </cell>
          <cell r="D314">
            <v>2180</v>
          </cell>
          <cell r="E314">
            <v>0</v>
          </cell>
          <cell r="F314">
            <v>42776</v>
          </cell>
          <cell r="G314">
            <v>2000</v>
          </cell>
          <cell r="H314">
            <v>1.0900000000000001</v>
          </cell>
          <cell r="I314">
            <v>43465</v>
          </cell>
        </row>
        <row r="315">
          <cell r="A315" t="str">
            <v>AISLAMIENTO TERMICO ACUSTICO (Fibr. vidrio)</v>
          </cell>
          <cell r="B315">
            <v>105588</v>
          </cell>
          <cell r="C315" t="str">
            <v>M2</v>
          </cell>
          <cell r="D315">
            <v>17975</v>
          </cell>
          <cell r="E315">
            <v>0</v>
          </cell>
          <cell r="F315">
            <v>42117</v>
          </cell>
          <cell r="G315">
            <v>14734</v>
          </cell>
          <cell r="H315">
            <v>1.22</v>
          </cell>
          <cell r="I315">
            <v>43465</v>
          </cell>
        </row>
        <row r="316">
          <cell r="A316" t="str">
            <v>AISLAPOR FIGURADO .61x1.22 2.5m</v>
          </cell>
          <cell r="B316">
            <v>1720</v>
          </cell>
          <cell r="C316" t="str">
            <v>UNI</v>
          </cell>
          <cell r="D316">
            <v>6850</v>
          </cell>
          <cell r="E316">
            <v>0</v>
          </cell>
          <cell r="F316">
            <v>40337</v>
          </cell>
          <cell r="G316">
            <v>5000</v>
          </cell>
          <cell r="H316">
            <v>1.37</v>
          </cell>
          <cell r="I316">
            <v>43465</v>
          </cell>
        </row>
        <row r="317">
          <cell r="A317" t="str">
            <v>AISLAPOR LE BARON .61x1.22 25mm</v>
          </cell>
          <cell r="B317">
            <v>1718</v>
          </cell>
          <cell r="C317" t="str">
            <v>UNI</v>
          </cell>
          <cell r="D317">
            <v>9453</v>
          </cell>
          <cell r="E317">
            <v>0</v>
          </cell>
          <cell r="F317">
            <v>40337</v>
          </cell>
          <cell r="G317">
            <v>6900</v>
          </cell>
          <cell r="H317">
            <v>1.37</v>
          </cell>
          <cell r="I317">
            <v>43465</v>
          </cell>
        </row>
        <row r="318">
          <cell r="A318" t="str">
            <v>AISLAPOR TAYRONA .62x1.22 25mm</v>
          </cell>
          <cell r="B318">
            <v>1721</v>
          </cell>
          <cell r="C318" t="str">
            <v>UNI</v>
          </cell>
          <cell r="D318">
            <v>8905</v>
          </cell>
          <cell r="E318">
            <v>0</v>
          </cell>
          <cell r="F318">
            <v>40337</v>
          </cell>
          <cell r="G318">
            <v>6500</v>
          </cell>
          <cell r="H318">
            <v>1.37</v>
          </cell>
          <cell r="I318">
            <v>43465</v>
          </cell>
        </row>
        <row r="319">
          <cell r="A319" t="str">
            <v>AJUSTE AL DISEÑO ARQUITECTONICO PARA</v>
          </cell>
          <cell r="B319">
            <v>101403</v>
          </cell>
          <cell r="C319" t="str">
            <v>PARQ</v>
          </cell>
          <cell r="D319">
            <v>2497461</v>
          </cell>
          <cell r="E319">
            <v>0</v>
          </cell>
          <cell r="F319">
            <v>41220</v>
          </cell>
          <cell r="G319">
            <v>1921124</v>
          </cell>
          <cell r="H319">
            <v>1.3</v>
          </cell>
          <cell r="I319">
            <v>43465</v>
          </cell>
        </row>
        <row r="320">
          <cell r="A320" t="str">
            <v>ALACENA P/HORNO.60 x 1.96 FUTURA</v>
          </cell>
          <cell r="B320">
            <v>2780</v>
          </cell>
          <cell r="C320" t="str">
            <v>UNI</v>
          </cell>
          <cell r="D320">
            <v>1137486</v>
          </cell>
          <cell r="E320">
            <v>71962</v>
          </cell>
          <cell r="F320">
            <v>39661</v>
          </cell>
          <cell r="G320">
            <v>773800</v>
          </cell>
          <cell r="H320">
            <v>1.47</v>
          </cell>
          <cell r="I320">
            <v>43465</v>
          </cell>
        </row>
        <row r="321">
          <cell r="A321" t="str">
            <v>ALACENA P/HORNO.76 x 1.96 FUTURA</v>
          </cell>
          <cell r="B321">
            <v>2779</v>
          </cell>
          <cell r="C321" t="str">
            <v>UNI</v>
          </cell>
          <cell r="D321">
            <v>1153068</v>
          </cell>
          <cell r="E321">
            <v>72961</v>
          </cell>
          <cell r="F321">
            <v>39661</v>
          </cell>
          <cell r="G321">
            <v>784400</v>
          </cell>
          <cell r="H321">
            <v>1.47</v>
          </cell>
          <cell r="I321">
            <v>43465</v>
          </cell>
        </row>
        <row r="322">
          <cell r="A322" t="str">
            <v>Alacenador para Carril de 50ml Acero Al Carbono</v>
          </cell>
          <cell r="B322">
            <v>105868</v>
          </cell>
          <cell r="C322" t="str">
            <v>UNI</v>
          </cell>
          <cell r="D322">
            <v>3335000</v>
          </cell>
          <cell r="E322">
            <v>0</v>
          </cell>
          <cell r="F322">
            <v>42598</v>
          </cell>
          <cell r="G322">
            <v>2900000</v>
          </cell>
          <cell r="H322">
            <v>1.1499999999999999</v>
          </cell>
          <cell r="I322">
            <v>43465</v>
          </cell>
        </row>
        <row r="323">
          <cell r="A323" t="str">
            <v>ALAMBRE AISLADO No. 8 THHN-THWN 90 600V</v>
          </cell>
          <cell r="B323">
            <v>718</v>
          </cell>
          <cell r="C323" t="str">
            <v>ML</v>
          </cell>
          <cell r="D323">
            <v>2724</v>
          </cell>
          <cell r="E323">
            <v>200307</v>
          </cell>
          <cell r="F323">
            <v>43196</v>
          </cell>
          <cell r="G323">
            <v>2594</v>
          </cell>
          <cell r="H323">
            <v>1.05</v>
          </cell>
          <cell r="I323">
            <v>43465</v>
          </cell>
        </row>
        <row r="324">
          <cell r="A324" t="str">
            <v>ALAMBRE AISLADO No.12 THHN-THWN (NO</v>
          </cell>
          <cell r="B324">
            <v>103843</v>
          </cell>
          <cell r="C324" t="str">
            <v>ML</v>
          </cell>
          <cell r="D324">
            <v>944</v>
          </cell>
          <cell r="E324">
            <v>0</v>
          </cell>
          <cell r="F324">
            <v>43196</v>
          </cell>
          <cell r="G324">
            <v>899</v>
          </cell>
          <cell r="H324">
            <v>1.05</v>
          </cell>
          <cell r="I324">
            <v>43465</v>
          </cell>
        </row>
        <row r="325">
          <cell r="A325" t="str">
            <v>ALAMBRE AISLADO No.12 THHN-THWN 90</v>
          </cell>
          <cell r="B325">
            <v>3784</v>
          </cell>
          <cell r="C325" t="str">
            <v>ML</v>
          </cell>
          <cell r="D325">
            <v>1103</v>
          </cell>
          <cell r="E325">
            <v>200303</v>
          </cell>
          <cell r="F325">
            <v>43334</v>
          </cell>
          <cell r="G325">
            <v>1050</v>
          </cell>
          <cell r="H325">
            <v>1.05</v>
          </cell>
          <cell r="I325">
            <v>43465</v>
          </cell>
        </row>
        <row r="326">
          <cell r="A326" t="str">
            <v>ALAMBRE AISLADO No.14 THHN-THWN 90</v>
          </cell>
          <cell r="B326">
            <v>191</v>
          </cell>
          <cell r="C326" t="str">
            <v>ML</v>
          </cell>
          <cell r="D326">
            <v>682</v>
          </cell>
          <cell r="E326">
            <v>200303</v>
          </cell>
          <cell r="F326">
            <v>42294</v>
          </cell>
          <cell r="G326">
            <v>559</v>
          </cell>
          <cell r="H326">
            <v>1.22</v>
          </cell>
          <cell r="I326">
            <v>43465</v>
          </cell>
        </row>
        <row r="327">
          <cell r="A327" t="str">
            <v>ALAMBRE AISLADO No.14 THHN-THWN 90</v>
          </cell>
          <cell r="B327">
            <v>721</v>
          </cell>
          <cell r="C327" t="str">
            <v>ML</v>
          </cell>
          <cell r="D327">
            <v>756</v>
          </cell>
          <cell r="E327">
            <v>200300</v>
          </cell>
          <cell r="F327">
            <v>43213</v>
          </cell>
          <cell r="G327">
            <v>720</v>
          </cell>
          <cell r="H327">
            <v>1.05</v>
          </cell>
          <cell r="I327">
            <v>43465</v>
          </cell>
        </row>
        <row r="328">
          <cell r="A328" t="str">
            <v>ALAMBRE AWG No.8</v>
          </cell>
          <cell r="B328">
            <v>7000</v>
          </cell>
          <cell r="C328" t="str">
            <v>ML</v>
          </cell>
          <cell r="D328">
            <v>22834</v>
          </cell>
          <cell r="E328" t="str">
            <v>0190071A</v>
          </cell>
          <cell r="F328">
            <v>40394</v>
          </cell>
          <cell r="G328">
            <v>16667</v>
          </cell>
          <cell r="H328">
            <v>1.37</v>
          </cell>
          <cell r="I328">
            <v>43465</v>
          </cell>
        </row>
        <row r="329">
          <cell r="A329" t="str">
            <v>ALAMBRE COBRE # 10</v>
          </cell>
          <cell r="B329">
            <v>101426</v>
          </cell>
          <cell r="C329" t="str">
            <v>ML</v>
          </cell>
          <cell r="D329">
            <v>1713</v>
          </cell>
          <cell r="E329">
            <v>200796</v>
          </cell>
          <cell r="F329">
            <v>40394</v>
          </cell>
          <cell r="G329">
            <v>1250</v>
          </cell>
          <cell r="H329">
            <v>1.37</v>
          </cell>
          <cell r="I329">
            <v>43465</v>
          </cell>
        </row>
        <row r="330">
          <cell r="A330" t="str">
            <v>ALAMBRE COBRE AWG 12 THHN-90 AISLADO(</v>
          </cell>
          <cell r="B330">
            <v>101427</v>
          </cell>
          <cell r="C330" t="str">
            <v>ML</v>
          </cell>
          <cell r="D330">
            <v>883</v>
          </cell>
          <cell r="E330">
            <v>200796</v>
          </cell>
          <cell r="F330">
            <v>42587</v>
          </cell>
          <cell r="G330">
            <v>768</v>
          </cell>
          <cell r="H330">
            <v>1.1499999999999999</v>
          </cell>
          <cell r="I330">
            <v>43465</v>
          </cell>
        </row>
        <row r="331">
          <cell r="A331" t="str">
            <v>ALAMBRE COBRE DESNUDO # 10</v>
          </cell>
          <cell r="B331">
            <v>2764</v>
          </cell>
          <cell r="C331" t="str">
            <v>ML</v>
          </cell>
          <cell r="D331">
            <v>1838</v>
          </cell>
          <cell r="E331" t="str">
            <v>26AD10I</v>
          </cell>
          <cell r="F331">
            <v>43250</v>
          </cell>
          <cell r="G331">
            <v>1750</v>
          </cell>
          <cell r="H331">
            <v>1.05</v>
          </cell>
          <cell r="I331">
            <v>43465</v>
          </cell>
        </row>
        <row r="332">
          <cell r="A332" t="str">
            <v>ALAMBRE COBRE DESNUDO # 10 (NO USAR)</v>
          </cell>
          <cell r="B332">
            <v>103437</v>
          </cell>
          <cell r="C332" t="str">
            <v>ML</v>
          </cell>
          <cell r="D332">
            <v>1574</v>
          </cell>
          <cell r="E332">
            <v>0</v>
          </cell>
          <cell r="F332">
            <v>41717</v>
          </cell>
          <cell r="G332">
            <v>1249</v>
          </cell>
          <cell r="H332">
            <v>1.26</v>
          </cell>
          <cell r="I332">
            <v>43465</v>
          </cell>
        </row>
        <row r="333">
          <cell r="A333" t="str">
            <v>ALAMBRE COBRE No.12 AISLADOTHH(N0</v>
          </cell>
          <cell r="B333">
            <v>102511</v>
          </cell>
          <cell r="C333" t="str">
            <v>ML</v>
          </cell>
          <cell r="D333">
            <v>942</v>
          </cell>
          <cell r="E333">
            <v>0</v>
          </cell>
          <cell r="F333">
            <v>42775</v>
          </cell>
          <cell r="G333">
            <v>864.33</v>
          </cell>
          <cell r="H333">
            <v>1.0900000000000001</v>
          </cell>
          <cell r="I333">
            <v>43465</v>
          </cell>
        </row>
        <row r="334">
          <cell r="A334" t="str">
            <v>Alambre Cu 3N°12 AWG THHN</v>
          </cell>
          <cell r="B334">
            <v>101534</v>
          </cell>
          <cell r="C334" t="str">
            <v>ML</v>
          </cell>
          <cell r="D334">
            <v>2335</v>
          </cell>
          <cell r="E334" t="str">
            <v>26CA02</v>
          </cell>
          <cell r="F334">
            <v>42859</v>
          </cell>
          <cell r="G334">
            <v>2142</v>
          </cell>
          <cell r="H334">
            <v>1.0900000000000001</v>
          </cell>
          <cell r="I334">
            <v>43465</v>
          </cell>
        </row>
        <row r="335">
          <cell r="A335" t="str">
            <v>ALAMBRE Cu aislado AWG 10 THHN- 90G</v>
          </cell>
          <cell r="B335">
            <v>90008</v>
          </cell>
          <cell r="C335" t="str">
            <v>ML</v>
          </cell>
          <cell r="D335">
            <v>1799</v>
          </cell>
          <cell r="E335">
            <v>200305</v>
          </cell>
          <cell r="F335">
            <v>42775</v>
          </cell>
          <cell r="G335">
            <v>1650</v>
          </cell>
          <cell r="H335">
            <v>1.0900000000000001</v>
          </cell>
          <cell r="I335">
            <v>43465</v>
          </cell>
        </row>
        <row r="336">
          <cell r="A336" t="str">
            <v>ALAMBRE Cu aislado AWG 10 THHN- 90G</v>
          </cell>
          <cell r="B336">
            <v>101729</v>
          </cell>
          <cell r="C336" t="str">
            <v>ML</v>
          </cell>
          <cell r="D336">
            <v>1298</v>
          </cell>
          <cell r="E336">
            <v>200305</v>
          </cell>
          <cell r="F336">
            <v>42625</v>
          </cell>
          <cell r="G336">
            <v>1129</v>
          </cell>
          <cell r="H336">
            <v>1.1499999999999999</v>
          </cell>
          <cell r="I336">
            <v>43465</v>
          </cell>
        </row>
        <row r="337">
          <cell r="A337" t="str">
            <v>ALAMBRE Cu AWG 10 THHN- 90G</v>
          </cell>
          <cell r="B337">
            <v>101424</v>
          </cell>
          <cell r="C337" t="str">
            <v>ML</v>
          </cell>
          <cell r="D337">
            <v>10871</v>
          </cell>
          <cell r="E337">
            <v>200305</v>
          </cell>
          <cell r="F337">
            <v>41876</v>
          </cell>
          <cell r="G337">
            <v>8628</v>
          </cell>
          <cell r="H337">
            <v>1.26</v>
          </cell>
          <cell r="I337">
            <v>43465</v>
          </cell>
        </row>
        <row r="338">
          <cell r="A338" t="str">
            <v>ALAMBRE Cu DESNUDO AWG 12</v>
          </cell>
          <cell r="B338">
            <v>101422</v>
          </cell>
          <cell r="C338" t="str">
            <v>ML</v>
          </cell>
          <cell r="D338">
            <v>1155</v>
          </cell>
          <cell r="E338">
            <v>200796</v>
          </cell>
          <cell r="F338">
            <v>43173</v>
          </cell>
          <cell r="G338">
            <v>1100</v>
          </cell>
          <cell r="H338">
            <v>1.05</v>
          </cell>
          <cell r="I338">
            <v>43465</v>
          </cell>
        </row>
        <row r="339">
          <cell r="A339" t="str">
            <v>ALAMBRE DE AMARRE NEGRO CAL-18 (NO</v>
          </cell>
          <cell r="B339">
            <v>7007</v>
          </cell>
          <cell r="C339" t="str">
            <v>KG</v>
          </cell>
          <cell r="D339">
            <v>4001</v>
          </cell>
          <cell r="E339">
            <v>0</v>
          </cell>
          <cell r="F339">
            <v>43266</v>
          </cell>
          <cell r="G339">
            <v>3810</v>
          </cell>
          <cell r="H339">
            <v>1.05</v>
          </cell>
          <cell r="I339">
            <v>43465</v>
          </cell>
        </row>
        <row r="340">
          <cell r="A340" t="str">
            <v>ALAMBRE DE COBRE DESNUDO # 14</v>
          </cell>
          <cell r="B340">
            <v>48</v>
          </cell>
          <cell r="C340" t="str">
            <v>ML</v>
          </cell>
          <cell r="D340">
            <v>655</v>
          </cell>
          <cell r="E340" t="str">
            <v>26AD14I</v>
          </cell>
          <cell r="F340">
            <v>42808</v>
          </cell>
          <cell r="G340">
            <v>601</v>
          </cell>
          <cell r="H340">
            <v>1.0900000000000001</v>
          </cell>
          <cell r="I340">
            <v>43465</v>
          </cell>
        </row>
        <row r="341">
          <cell r="A341" t="str">
            <v>ALAMBRE DE COBRE DESNUDO # 14 (NO</v>
          </cell>
          <cell r="B341">
            <v>3602</v>
          </cell>
          <cell r="C341" t="str">
            <v>ML</v>
          </cell>
          <cell r="D341">
            <v>598</v>
          </cell>
          <cell r="E341">
            <v>200796</v>
          </cell>
          <cell r="F341">
            <v>41240</v>
          </cell>
          <cell r="G341">
            <v>460</v>
          </cell>
          <cell r="H341">
            <v>1.3</v>
          </cell>
          <cell r="I341">
            <v>43465</v>
          </cell>
        </row>
        <row r="342">
          <cell r="A342" t="str">
            <v>Alambre de cobre desnudo N°4 AWG</v>
          </cell>
          <cell r="B342">
            <v>101777</v>
          </cell>
          <cell r="C342" t="str">
            <v>ML</v>
          </cell>
          <cell r="D342">
            <v>7785</v>
          </cell>
          <cell r="E342" t="str">
            <v>26CA02</v>
          </cell>
          <cell r="F342">
            <v>40772</v>
          </cell>
          <cell r="G342">
            <v>5810</v>
          </cell>
          <cell r="H342">
            <v>1.34</v>
          </cell>
          <cell r="I342">
            <v>43465</v>
          </cell>
        </row>
        <row r="343">
          <cell r="A343" t="str">
            <v>Alambre de Cobre Desnudo N°6</v>
          </cell>
          <cell r="B343">
            <v>103435</v>
          </cell>
          <cell r="C343" t="str">
            <v>ML</v>
          </cell>
          <cell r="D343">
            <v>4864</v>
          </cell>
          <cell r="E343">
            <v>0</v>
          </cell>
          <cell r="F343">
            <v>40772</v>
          </cell>
          <cell r="G343">
            <v>3630</v>
          </cell>
          <cell r="H343">
            <v>1.34</v>
          </cell>
          <cell r="I343">
            <v>43465</v>
          </cell>
        </row>
        <row r="344">
          <cell r="A344" t="str">
            <v>ALAMBRE DE CU DESNUDO #8 INTERM DI 3.26</v>
          </cell>
          <cell r="B344">
            <v>2766</v>
          </cell>
          <cell r="C344" t="str">
            <v>ML</v>
          </cell>
          <cell r="D344">
            <v>2562</v>
          </cell>
          <cell r="E344" t="str">
            <v>26AD08I</v>
          </cell>
          <cell r="F344">
            <v>42877</v>
          </cell>
          <cell r="G344">
            <v>2350</v>
          </cell>
          <cell r="H344">
            <v>1.0900000000000001</v>
          </cell>
          <cell r="I344">
            <v>43465</v>
          </cell>
        </row>
        <row r="345">
          <cell r="A345" t="str">
            <v>ALAMBRE DE PUAS C.12.5 X 330 M</v>
          </cell>
          <cell r="B345">
            <v>36</v>
          </cell>
          <cell r="C345" t="str">
            <v>ROLLO</v>
          </cell>
          <cell r="D345">
            <v>156272</v>
          </cell>
          <cell r="E345">
            <v>0</v>
          </cell>
          <cell r="F345">
            <v>43377</v>
          </cell>
          <cell r="G345">
            <v>148830</v>
          </cell>
          <cell r="H345">
            <v>1.05</v>
          </cell>
          <cell r="I345">
            <v>43465</v>
          </cell>
        </row>
        <row r="346">
          <cell r="A346" t="str">
            <v>ALAMBRE DE PUAS C.12.5 X 330 M (KG)</v>
          </cell>
          <cell r="B346">
            <v>101280</v>
          </cell>
          <cell r="C346" t="str">
            <v>KG</v>
          </cell>
          <cell r="D346">
            <v>4596</v>
          </cell>
          <cell r="E346">
            <v>0</v>
          </cell>
          <cell r="F346">
            <v>43377</v>
          </cell>
          <cell r="G346">
            <v>4377</v>
          </cell>
          <cell r="H346">
            <v>1.05</v>
          </cell>
          <cell r="I346">
            <v>43465</v>
          </cell>
        </row>
        <row r="347">
          <cell r="A347" t="str">
            <v>ALAMBRE DE PUAS C.12.5 X 330 M (ML)</v>
          </cell>
          <cell r="B347">
            <v>4</v>
          </cell>
          <cell r="C347" t="str">
            <v>ML</v>
          </cell>
          <cell r="D347">
            <v>474</v>
          </cell>
          <cell r="E347">
            <v>0</v>
          </cell>
          <cell r="F347">
            <v>43171</v>
          </cell>
          <cell r="G347">
            <v>451</v>
          </cell>
          <cell r="H347">
            <v>1.05</v>
          </cell>
          <cell r="I347">
            <v>43465</v>
          </cell>
        </row>
        <row r="348">
          <cell r="A348" t="str">
            <v>ALAMBRE DESN #4 INTER DI 1.35</v>
          </cell>
          <cell r="B348">
            <v>2763</v>
          </cell>
          <cell r="C348" t="str">
            <v>ML</v>
          </cell>
          <cell r="D348">
            <v>286</v>
          </cell>
          <cell r="E348" t="str">
            <v>26AD14I</v>
          </cell>
          <cell r="F348">
            <v>40399</v>
          </cell>
          <cell r="G348">
            <v>209</v>
          </cell>
          <cell r="H348">
            <v>1.37</v>
          </cell>
          <cell r="I348">
            <v>43465</v>
          </cell>
        </row>
        <row r="349">
          <cell r="A349" t="str">
            <v>ALAMBRE DESNUDO #12 INTER DI 1.62</v>
          </cell>
          <cell r="B349">
            <v>2765</v>
          </cell>
          <cell r="C349" t="str">
            <v>ML</v>
          </cell>
          <cell r="D349">
            <v>903</v>
          </cell>
          <cell r="E349" t="str">
            <v>26AD12I</v>
          </cell>
          <cell r="F349">
            <v>42262</v>
          </cell>
          <cell r="G349">
            <v>740</v>
          </cell>
          <cell r="H349">
            <v>1.22</v>
          </cell>
          <cell r="I349">
            <v>43465</v>
          </cell>
        </row>
        <row r="350">
          <cell r="A350" t="str">
            <v>ALAMBRE ELECTRICO No 12 PROCABLES(NO</v>
          </cell>
          <cell r="B350">
            <v>129</v>
          </cell>
          <cell r="C350" t="str">
            <v>ML</v>
          </cell>
          <cell r="D350">
            <v>1119</v>
          </cell>
          <cell r="E350">
            <v>200303</v>
          </cell>
          <cell r="F350">
            <v>40784</v>
          </cell>
          <cell r="G350">
            <v>835</v>
          </cell>
          <cell r="H350">
            <v>1.34</v>
          </cell>
          <cell r="I350">
            <v>43465</v>
          </cell>
        </row>
        <row r="351">
          <cell r="A351" t="str">
            <v>ALAMBRE GALVANIZADO Cal. 10</v>
          </cell>
          <cell r="B351">
            <v>5</v>
          </cell>
          <cell r="C351" t="str">
            <v>KG</v>
          </cell>
          <cell r="D351">
            <v>4016</v>
          </cell>
          <cell r="E351">
            <v>0</v>
          </cell>
          <cell r="F351">
            <v>43250</v>
          </cell>
          <cell r="G351">
            <v>3825</v>
          </cell>
          <cell r="H351">
            <v>1.05</v>
          </cell>
          <cell r="I351">
            <v>43465</v>
          </cell>
        </row>
        <row r="352">
          <cell r="A352" t="str">
            <v>ALAMBRE GALVANIZADO Cal. 12</v>
          </cell>
          <cell r="B352">
            <v>247</v>
          </cell>
          <cell r="C352" t="str">
            <v>KG</v>
          </cell>
          <cell r="D352">
            <v>4026</v>
          </cell>
          <cell r="E352">
            <v>0</v>
          </cell>
          <cell r="F352">
            <v>42075</v>
          </cell>
          <cell r="G352">
            <v>3300</v>
          </cell>
          <cell r="H352">
            <v>1.22</v>
          </cell>
          <cell r="I352">
            <v>43465</v>
          </cell>
        </row>
        <row r="353">
          <cell r="A353" t="str">
            <v>ALAMBRE GALVANIZADO Cal. 13</v>
          </cell>
          <cell r="B353">
            <v>105697</v>
          </cell>
          <cell r="C353" t="str">
            <v>KG</v>
          </cell>
          <cell r="D353">
            <v>3904</v>
          </cell>
          <cell r="E353">
            <v>0</v>
          </cell>
          <cell r="F353">
            <v>42307</v>
          </cell>
          <cell r="G353">
            <v>3200</v>
          </cell>
          <cell r="H353">
            <v>1.22</v>
          </cell>
          <cell r="I353">
            <v>43465</v>
          </cell>
        </row>
        <row r="354">
          <cell r="A354" t="str">
            <v>ALAMBRE GALVANIZADO Cal. 14</v>
          </cell>
          <cell r="B354">
            <v>7</v>
          </cell>
          <cell r="C354" t="str">
            <v>KG</v>
          </cell>
          <cell r="D354">
            <v>4456</v>
          </cell>
          <cell r="E354">
            <v>0</v>
          </cell>
          <cell r="F354">
            <v>43241</v>
          </cell>
          <cell r="G354">
            <v>4244</v>
          </cell>
          <cell r="H354">
            <v>1.05</v>
          </cell>
          <cell r="I354">
            <v>43465</v>
          </cell>
        </row>
        <row r="355">
          <cell r="A355" t="str">
            <v>ALAMBRE GALVANIZADO Cal. 16</v>
          </cell>
          <cell r="B355">
            <v>6</v>
          </cell>
          <cell r="C355" t="str">
            <v>KG</v>
          </cell>
          <cell r="D355">
            <v>4946</v>
          </cell>
          <cell r="E355">
            <v>0</v>
          </cell>
          <cell r="F355">
            <v>43172</v>
          </cell>
          <cell r="G355">
            <v>4710</v>
          </cell>
          <cell r="H355">
            <v>1.05</v>
          </cell>
          <cell r="I355">
            <v>43465</v>
          </cell>
        </row>
        <row r="356">
          <cell r="A356" t="str">
            <v>ALAMBRE NEGRO Cal. 18</v>
          </cell>
          <cell r="B356">
            <v>9</v>
          </cell>
          <cell r="C356" t="str">
            <v>KG</v>
          </cell>
          <cell r="D356">
            <v>4001</v>
          </cell>
          <cell r="E356">
            <v>0</v>
          </cell>
          <cell r="F356">
            <v>43167</v>
          </cell>
          <cell r="G356">
            <v>3810</v>
          </cell>
          <cell r="H356">
            <v>1.05</v>
          </cell>
          <cell r="I356">
            <v>43465</v>
          </cell>
        </row>
        <row r="357">
          <cell r="A357" t="str">
            <v>ALAMBRE NEGRO Cal. 18 (NO USAR)</v>
          </cell>
          <cell r="B357">
            <v>102453</v>
          </cell>
          <cell r="C357" t="str">
            <v>KG</v>
          </cell>
          <cell r="D357">
            <v>3270</v>
          </cell>
          <cell r="E357">
            <v>0</v>
          </cell>
          <cell r="F357">
            <v>42815</v>
          </cell>
          <cell r="G357">
            <v>3000</v>
          </cell>
          <cell r="H357">
            <v>1.0900000000000001</v>
          </cell>
          <cell r="I357">
            <v>43465</v>
          </cell>
        </row>
        <row r="358">
          <cell r="A358" t="str">
            <v>ALAMBRE NEGRO No 18 (NO USAR)</v>
          </cell>
          <cell r="B358">
            <v>1852</v>
          </cell>
          <cell r="C358" t="str">
            <v>KG</v>
          </cell>
          <cell r="D358">
            <v>3270</v>
          </cell>
          <cell r="E358">
            <v>0</v>
          </cell>
          <cell r="F358">
            <v>42815</v>
          </cell>
          <cell r="G358">
            <v>3000</v>
          </cell>
          <cell r="H358">
            <v>1.0900000000000001</v>
          </cell>
          <cell r="I358">
            <v>43465</v>
          </cell>
        </row>
        <row r="359">
          <cell r="A359" t="str">
            <v>ALAMBRE No 10 PROCABLES</v>
          </cell>
          <cell r="B359">
            <v>104</v>
          </cell>
          <cell r="C359" t="str">
            <v>ML</v>
          </cell>
          <cell r="D359">
            <v>1876</v>
          </cell>
          <cell r="E359">
            <v>200303</v>
          </cell>
          <cell r="F359">
            <v>40784</v>
          </cell>
          <cell r="G359">
            <v>1400</v>
          </cell>
          <cell r="H359">
            <v>1.34</v>
          </cell>
          <cell r="I359">
            <v>43465</v>
          </cell>
        </row>
        <row r="360">
          <cell r="A360" t="str">
            <v>ALAMBRE No 8 PROCABLES</v>
          </cell>
          <cell r="B360">
            <v>58</v>
          </cell>
          <cell r="C360" t="str">
            <v>ML</v>
          </cell>
          <cell r="D360">
            <v>3002</v>
          </cell>
          <cell r="E360">
            <v>200303</v>
          </cell>
          <cell r="F360">
            <v>40784</v>
          </cell>
          <cell r="G360">
            <v>2240</v>
          </cell>
          <cell r="H360">
            <v>1.34</v>
          </cell>
          <cell r="I360">
            <v>43465</v>
          </cell>
        </row>
        <row r="361">
          <cell r="A361" t="str">
            <v>ALAMBRE PARALELO 2x18 DWP - 2PE</v>
          </cell>
          <cell r="B361">
            <v>2832</v>
          </cell>
          <cell r="C361" t="str">
            <v>ML</v>
          </cell>
          <cell r="D361">
            <v>2107</v>
          </cell>
          <cell r="E361">
            <v>202464</v>
          </cell>
          <cell r="F361">
            <v>40399</v>
          </cell>
          <cell r="G361">
            <v>1538</v>
          </cell>
          <cell r="H361">
            <v>1.37</v>
          </cell>
          <cell r="I361">
            <v>43465</v>
          </cell>
        </row>
        <row r="362">
          <cell r="A362" t="str">
            <v>ALAMBRE PARALELO 2x18 DWP - PVC</v>
          </cell>
          <cell r="B362">
            <v>2816</v>
          </cell>
          <cell r="C362" t="str">
            <v>ML</v>
          </cell>
          <cell r="D362">
            <v>1343</v>
          </cell>
          <cell r="E362">
            <v>202466</v>
          </cell>
          <cell r="F362">
            <v>40399</v>
          </cell>
          <cell r="G362">
            <v>980</v>
          </cell>
          <cell r="H362">
            <v>1.37</v>
          </cell>
          <cell r="I362">
            <v>43465</v>
          </cell>
        </row>
        <row r="363">
          <cell r="A363" t="str">
            <v>ALAMBRE TELEFONICO 2 x 22 JWT- PVC</v>
          </cell>
          <cell r="B363">
            <v>722</v>
          </cell>
          <cell r="C363" t="str">
            <v>ML</v>
          </cell>
          <cell r="D363">
            <v>194</v>
          </cell>
          <cell r="E363" t="str">
            <v>FACOMEC</v>
          </cell>
          <cell r="F363">
            <v>43325</v>
          </cell>
          <cell r="G363">
            <v>185</v>
          </cell>
          <cell r="H363">
            <v>1.05</v>
          </cell>
          <cell r="I363">
            <v>43465</v>
          </cell>
        </row>
        <row r="364">
          <cell r="A364" t="str">
            <v>ALAMBRE TRENZADO 2x18 DWT - PVC</v>
          </cell>
          <cell r="B364">
            <v>2831</v>
          </cell>
          <cell r="C364" t="str">
            <v>ML</v>
          </cell>
          <cell r="D364">
            <v>1338</v>
          </cell>
          <cell r="E364">
            <v>202471</v>
          </cell>
          <cell r="F364">
            <v>40399</v>
          </cell>
          <cell r="G364">
            <v>977</v>
          </cell>
          <cell r="H364">
            <v>1.37</v>
          </cell>
          <cell r="I364">
            <v>43465</v>
          </cell>
        </row>
        <row r="365">
          <cell r="A365" t="str">
            <v>ALAMBRE-CU AISLADO No.10 THHN-THWN 90</v>
          </cell>
          <cell r="B365">
            <v>3782</v>
          </cell>
          <cell r="C365" t="str">
            <v>ML</v>
          </cell>
          <cell r="D365">
            <v>1344</v>
          </cell>
          <cell r="E365">
            <v>200305</v>
          </cell>
          <cell r="F365">
            <v>43199</v>
          </cell>
          <cell r="G365">
            <v>1280</v>
          </cell>
          <cell r="H365">
            <v>1.05</v>
          </cell>
          <cell r="I365">
            <v>43465</v>
          </cell>
        </row>
        <row r="366">
          <cell r="A366" t="str">
            <v>Alambrón de aluminio calibre #8AWG</v>
          </cell>
          <cell r="B366">
            <v>105621</v>
          </cell>
          <cell r="C366" t="str">
            <v>ML</v>
          </cell>
          <cell r="D366">
            <v>2093</v>
          </cell>
          <cell r="E366">
            <v>200307</v>
          </cell>
          <cell r="F366">
            <v>43322</v>
          </cell>
          <cell r="G366">
            <v>1993</v>
          </cell>
          <cell r="H366">
            <v>1.05</v>
          </cell>
          <cell r="I366">
            <v>43465</v>
          </cell>
        </row>
        <row r="367">
          <cell r="A367" t="str">
            <v>Alarma de Haces opticos-JuegoPoste Señal</v>
          </cell>
          <cell r="B367">
            <v>107100</v>
          </cell>
          <cell r="C367" t="str">
            <v>UNI</v>
          </cell>
          <cell r="D367">
            <v>9503856</v>
          </cell>
          <cell r="E367">
            <v>0</v>
          </cell>
          <cell r="F367">
            <v>43395</v>
          </cell>
          <cell r="G367">
            <v>9051291</v>
          </cell>
          <cell r="H367">
            <v>1.05</v>
          </cell>
          <cell r="I367">
            <v>43465</v>
          </cell>
        </row>
        <row r="368">
          <cell r="A368" t="str">
            <v>ALCOHOL ETÍLICO AL 97%</v>
          </cell>
          <cell r="B368">
            <v>104343</v>
          </cell>
          <cell r="C368" t="str">
            <v>KG</v>
          </cell>
          <cell r="D368">
            <v>3150</v>
          </cell>
          <cell r="E368">
            <v>0</v>
          </cell>
          <cell r="F368">
            <v>41766</v>
          </cell>
          <cell r="G368">
            <v>2500</v>
          </cell>
          <cell r="H368">
            <v>1.26</v>
          </cell>
          <cell r="I368">
            <v>43465</v>
          </cell>
        </row>
        <row r="369">
          <cell r="A369" t="str">
            <v>ALFACOLOR 1-3 BLANCO (5Kg-1)</v>
          </cell>
          <cell r="B369">
            <v>102729</v>
          </cell>
          <cell r="C369" t="str">
            <v>KG</v>
          </cell>
          <cell r="D369">
            <v>5213</v>
          </cell>
          <cell r="E369" t="str">
            <v>31100 5KL</v>
          </cell>
          <cell r="F369">
            <v>43206</v>
          </cell>
          <cell r="G369">
            <v>4964.68</v>
          </cell>
          <cell r="H369">
            <v>1.05</v>
          </cell>
          <cell r="I369">
            <v>43465</v>
          </cell>
        </row>
        <row r="370">
          <cell r="A370" t="str">
            <v>ALFACOLOR 1-5 PLUS NEGRO (5Kg)</v>
          </cell>
          <cell r="B370">
            <v>103692</v>
          </cell>
          <cell r="C370" t="str">
            <v>KG</v>
          </cell>
          <cell r="D370">
            <v>5246</v>
          </cell>
          <cell r="E370">
            <v>0</v>
          </cell>
          <cell r="F370">
            <v>42262</v>
          </cell>
          <cell r="G370">
            <v>4300</v>
          </cell>
          <cell r="H370">
            <v>1.22</v>
          </cell>
          <cell r="I370">
            <v>43465</v>
          </cell>
        </row>
        <row r="371">
          <cell r="A371" t="str">
            <v>ALFAJIA 6 MOORE Nat. Fab.</v>
          </cell>
          <cell r="B371">
            <v>1881</v>
          </cell>
          <cell r="C371" t="str">
            <v>ML</v>
          </cell>
          <cell r="D371">
            <v>14579</v>
          </cell>
          <cell r="E371">
            <v>0</v>
          </cell>
          <cell r="F371">
            <v>40814</v>
          </cell>
          <cell r="G371">
            <v>10880</v>
          </cell>
          <cell r="H371">
            <v>1.34</v>
          </cell>
          <cell r="I371">
            <v>43465</v>
          </cell>
        </row>
        <row r="372">
          <cell r="A372" t="str">
            <v>Alfajia en aluminio de 11cms</v>
          </cell>
          <cell r="B372">
            <v>103542</v>
          </cell>
          <cell r="C372" t="str">
            <v>ML</v>
          </cell>
          <cell r="D372">
            <v>9438</v>
          </cell>
          <cell r="E372">
            <v>0</v>
          </cell>
          <cell r="F372">
            <v>42836</v>
          </cell>
          <cell r="G372">
            <v>8658.33</v>
          </cell>
          <cell r="H372">
            <v>1.0900000000000001</v>
          </cell>
          <cell r="I372">
            <v>43465</v>
          </cell>
        </row>
        <row r="373">
          <cell r="A373" t="str">
            <v>Alfajia en aluminio de 11cms (sumnist+inst)</v>
          </cell>
          <cell r="B373">
            <v>104403</v>
          </cell>
          <cell r="C373" t="str">
            <v>ML</v>
          </cell>
          <cell r="D373">
            <v>46535</v>
          </cell>
          <cell r="E373">
            <v>0</v>
          </cell>
          <cell r="F373">
            <v>41094</v>
          </cell>
          <cell r="G373">
            <v>35796</v>
          </cell>
          <cell r="H373">
            <v>1.3</v>
          </cell>
          <cell r="I373">
            <v>43465</v>
          </cell>
        </row>
        <row r="374">
          <cell r="A374" t="str">
            <v>Alfajia para Aluzinc calibre 26**</v>
          </cell>
          <cell r="B374">
            <v>103412</v>
          </cell>
          <cell r="C374" t="str">
            <v>ML</v>
          </cell>
          <cell r="D374">
            <v>53142</v>
          </cell>
          <cell r="E374">
            <v>0</v>
          </cell>
          <cell r="F374">
            <v>40467</v>
          </cell>
          <cell r="G374">
            <v>38790</v>
          </cell>
          <cell r="H374">
            <v>1.37</v>
          </cell>
          <cell r="I374">
            <v>43465</v>
          </cell>
        </row>
        <row r="375">
          <cell r="A375" t="str">
            <v>Alfalisto Gris</v>
          </cell>
          <cell r="B375">
            <v>100742</v>
          </cell>
          <cell r="C375" t="str">
            <v>KG</v>
          </cell>
          <cell r="D375">
            <v>785</v>
          </cell>
          <cell r="E375">
            <v>0</v>
          </cell>
          <cell r="F375">
            <v>43081</v>
          </cell>
          <cell r="G375">
            <v>720</v>
          </cell>
          <cell r="H375">
            <v>1.0900000000000001</v>
          </cell>
          <cell r="I375">
            <v>43465</v>
          </cell>
        </row>
        <row r="376">
          <cell r="A376" t="str">
            <v>ALFALISTO PLUS (25Kg)</v>
          </cell>
          <cell r="B376">
            <v>102728</v>
          </cell>
          <cell r="C376" t="str">
            <v>KG</v>
          </cell>
          <cell r="D376">
            <v>1676</v>
          </cell>
          <cell r="E376" t="str">
            <v>31100 5KL</v>
          </cell>
          <cell r="F376">
            <v>43206</v>
          </cell>
          <cell r="G376">
            <v>1596</v>
          </cell>
          <cell r="H376">
            <v>1.05</v>
          </cell>
          <cell r="I376">
            <v>43465</v>
          </cell>
        </row>
        <row r="377">
          <cell r="A377" t="str">
            <v>Alfarda 9cm x 3ml</v>
          </cell>
          <cell r="B377">
            <v>104901</v>
          </cell>
          <cell r="C377" t="str">
            <v>ML</v>
          </cell>
          <cell r="D377">
            <v>1058</v>
          </cell>
          <cell r="E377">
            <v>0</v>
          </cell>
          <cell r="F377">
            <v>41394</v>
          </cell>
          <cell r="G377">
            <v>833</v>
          </cell>
          <cell r="H377">
            <v>1.27</v>
          </cell>
          <cell r="I377">
            <v>43465</v>
          </cell>
        </row>
        <row r="378">
          <cell r="A378" t="str">
            <v>ALFARDA L=2.5M Ø=10CM</v>
          </cell>
          <cell r="B378">
            <v>104185</v>
          </cell>
          <cell r="C378" t="str">
            <v>UNI</v>
          </cell>
          <cell r="D378">
            <v>25238</v>
          </cell>
          <cell r="E378">
            <v>0</v>
          </cell>
          <cell r="F378">
            <v>43230</v>
          </cell>
          <cell r="G378">
            <v>24036</v>
          </cell>
          <cell r="H378">
            <v>1.05</v>
          </cell>
          <cell r="I378">
            <v>43465</v>
          </cell>
        </row>
        <row r="379">
          <cell r="A379" t="str">
            <v>ALFARJIA GRABADA 12x17x7 fab</v>
          </cell>
          <cell r="B379">
            <v>292</v>
          </cell>
          <cell r="C379" t="str">
            <v>UNI</v>
          </cell>
          <cell r="D379">
            <v>1010</v>
          </cell>
          <cell r="E379">
            <v>0</v>
          </cell>
          <cell r="F379">
            <v>40808</v>
          </cell>
          <cell r="G379">
            <v>754</v>
          </cell>
          <cell r="H379">
            <v>1.34</v>
          </cell>
          <cell r="I379">
            <v>43465</v>
          </cell>
        </row>
        <row r="380">
          <cell r="A380" t="str">
            <v>ALFARJIA GRABADA 12x17x7 obra</v>
          </cell>
          <cell r="B380">
            <v>290</v>
          </cell>
          <cell r="C380" t="str">
            <v>UNI</v>
          </cell>
          <cell r="D380">
            <v>1048</v>
          </cell>
          <cell r="E380">
            <v>0</v>
          </cell>
          <cell r="F380">
            <v>40808</v>
          </cell>
          <cell r="G380">
            <v>782</v>
          </cell>
          <cell r="H380">
            <v>1.34</v>
          </cell>
          <cell r="I380">
            <v>43465</v>
          </cell>
        </row>
        <row r="381">
          <cell r="A381" t="str">
            <v>ALFOMBRA ALFA ALEGRO 800gr</v>
          </cell>
          <cell r="B381">
            <v>102844</v>
          </cell>
          <cell r="C381" t="str">
            <v>M2</v>
          </cell>
          <cell r="D381">
            <v>51240</v>
          </cell>
          <cell r="E381">
            <v>0</v>
          </cell>
          <cell r="F381">
            <v>43270</v>
          </cell>
          <cell r="G381">
            <v>48800</v>
          </cell>
          <cell r="H381">
            <v>1.05</v>
          </cell>
          <cell r="I381">
            <v>43465</v>
          </cell>
        </row>
        <row r="382">
          <cell r="A382" t="str">
            <v>ALFOMBRA ALFA BOSTONIAN</v>
          </cell>
          <cell r="B382">
            <v>254</v>
          </cell>
          <cell r="C382" t="str">
            <v>M2</v>
          </cell>
          <cell r="D382">
            <v>60280</v>
          </cell>
          <cell r="E382" t="str">
            <v>A 009647</v>
          </cell>
          <cell r="F382">
            <v>40346</v>
          </cell>
          <cell r="G382">
            <v>44000</v>
          </cell>
          <cell r="H382">
            <v>1.37</v>
          </cell>
          <cell r="I382">
            <v>43465</v>
          </cell>
        </row>
        <row r="383">
          <cell r="A383" t="str">
            <v>ALFOMBRA ALFA KASHMIR IMPERIAL</v>
          </cell>
          <cell r="B383">
            <v>256</v>
          </cell>
          <cell r="C383" t="str">
            <v>M2</v>
          </cell>
          <cell r="D383">
            <v>171250</v>
          </cell>
          <cell r="E383" t="str">
            <v>A 000042</v>
          </cell>
          <cell r="F383">
            <v>40346</v>
          </cell>
          <cell r="G383">
            <v>125000</v>
          </cell>
          <cell r="H383">
            <v>1.37</v>
          </cell>
          <cell r="I383">
            <v>43465</v>
          </cell>
        </row>
        <row r="384">
          <cell r="A384" t="str">
            <v>ALFOMBRA ALFA PREMIER (NYLON)</v>
          </cell>
          <cell r="B384">
            <v>263</v>
          </cell>
          <cell r="C384" t="str">
            <v>M2</v>
          </cell>
          <cell r="D384">
            <v>76321</v>
          </cell>
          <cell r="E384" t="str">
            <v>A 011660</v>
          </cell>
          <cell r="F384">
            <v>40795</v>
          </cell>
          <cell r="G384">
            <v>56956</v>
          </cell>
          <cell r="H384">
            <v>1.34</v>
          </cell>
          <cell r="I384">
            <v>43465</v>
          </cell>
        </row>
        <row r="385">
          <cell r="A385" t="str">
            <v>ALFOMBRA ALFA SPLENDOR (NYLON)</v>
          </cell>
          <cell r="B385">
            <v>259</v>
          </cell>
          <cell r="C385" t="str">
            <v>M2</v>
          </cell>
          <cell r="D385">
            <v>134260</v>
          </cell>
          <cell r="E385" t="str">
            <v>A 000089</v>
          </cell>
          <cell r="F385">
            <v>40346</v>
          </cell>
          <cell r="G385">
            <v>98000</v>
          </cell>
          <cell r="H385">
            <v>1.37</v>
          </cell>
          <cell r="I385">
            <v>43465</v>
          </cell>
        </row>
        <row r="386">
          <cell r="A386" t="str">
            <v>ALFOMBRA ALFA VICTORY</v>
          </cell>
          <cell r="B386">
            <v>255</v>
          </cell>
          <cell r="C386" t="str">
            <v>M2</v>
          </cell>
          <cell r="D386">
            <v>67268</v>
          </cell>
          <cell r="E386" t="str">
            <v>A 028452</v>
          </cell>
          <cell r="F386">
            <v>42110</v>
          </cell>
          <cell r="G386">
            <v>55138</v>
          </cell>
          <cell r="H386">
            <v>1.22</v>
          </cell>
          <cell r="I386">
            <v>43465</v>
          </cell>
        </row>
        <row r="387">
          <cell r="A387" t="str">
            <v>ALFOMBRA ALFA VICTORY PLUS</v>
          </cell>
          <cell r="B387">
            <v>252</v>
          </cell>
          <cell r="C387" t="str">
            <v>M2</v>
          </cell>
          <cell r="D387">
            <v>64390</v>
          </cell>
          <cell r="E387">
            <v>0</v>
          </cell>
          <cell r="F387">
            <v>40346</v>
          </cell>
          <cell r="G387">
            <v>47000</v>
          </cell>
          <cell r="H387">
            <v>1.37</v>
          </cell>
          <cell r="I387">
            <v>43465</v>
          </cell>
        </row>
        <row r="388">
          <cell r="A388" t="str">
            <v>ALFOMBRA PAVCO ACUARELA Inst.</v>
          </cell>
          <cell r="B388">
            <v>267</v>
          </cell>
          <cell r="C388" t="str">
            <v>M2</v>
          </cell>
          <cell r="D388">
            <v>31454</v>
          </cell>
          <cell r="E388">
            <v>0</v>
          </cell>
          <cell r="F388">
            <v>40795</v>
          </cell>
          <cell r="G388">
            <v>23473</v>
          </cell>
          <cell r="H388">
            <v>1.34</v>
          </cell>
          <cell r="I388">
            <v>43465</v>
          </cell>
        </row>
        <row r="389">
          <cell r="A389" t="str">
            <v>ALFOMBRA PAVCO DALTON Inst.</v>
          </cell>
          <cell r="B389">
            <v>273</v>
          </cell>
          <cell r="C389" t="str">
            <v>M2</v>
          </cell>
          <cell r="D389">
            <v>30666</v>
          </cell>
          <cell r="E389">
            <v>0</v>
          </cell>
          <cell r="F389">
            <v>40798</v>
          </cell>
          <cell r="G389">
            <v>22885</v>
          </cell>
          <cell r="H389">
            <v>1.34</v>
          </cell>
          <cell r="I389">
            <v>43465</v>
          </cell>
        </row>
        <row r="390">
          <cell r="A390" t="str">
            <v>ALFOMBRA PAVCO FLORESTA II Inst.</v>
          </cell>
          <cell r="B390">
            <v>278</v>
          </cell>
          <cell r="C390" t="str">
            <v>M2</v>
          </cell>
          <cell r="D390">
            <v>51567</v>
          </cell>
          <cell r="E390">
            <v>0</v>
          </cell>
          <cell r="F390">
            <v>40798</v>
          </cell>
          <cell r="G390">
            <v>38483</v>
          </cell>
          <cell r="H390">
            <v>1.34</v>
          </cell>
          <cell r="I390">
            <v>43465</v>
          </cell>
        </row>
        <row r="391">
          <cell r="A391" t="str">
            <v>ALFOMBRA PAVCO IGUAZU Inst.</v>
          </cell>
          <cell r="B391">
            <v>2126</v>
          </cell>
          <cell r="C391" t="str">
            <v>M2</v>
          </cell>
          <cell r="D391">
            <v>60525</v>
          </cell>
          <cell r="E391">
            <v>0</v>
          </cell>
          <cell r="F391">
            <v>40345</v>
          </cell>
          <cell r="G391">
            <v>44179</v>
          </cell>
          <cell r="H391">
            <v>1.37</v>
          </cell>
          <cell r="I391">
            <v>43465</v>
          </cell>
        </row>
        <row r="392">
          <cell r="A392" t="str">
            <v>ALFOMBRA PAVCO IMPERIAL Inst</v>
          </cell>
          <cell r="B392">
            <v>2123</v>
          </cell>
          <cell r="C392" t="str">
            <v>M2</v>
          </cell>
          <cell r="D392">
            <v>32158</v>
          </cell>
          <cell r="E392">
            <v>0</v>
          </cell>
          <cell r="F392">
            <v>40346</v>
          </cell>
          <cell r="G392">
            <v>23473</v>
          </cell>
          <cell r="H392">
            <v>1.37</v>
          </cell>
          <cell r="I392">
            <v>43465</v>
          </cell>
        </row>
        <row r="393">
          <cell r="A393" t="str">
            <v>ALFOMBRA PAVCO MAGISTRAL Inst.</v>
          </cell>
          <cell r="B393">
            <v>272</v>
          </cell>
          <cell r="C393" t="str">
            <v>M2</v>
          </cell>
          <cell r="D393">
            <v>115508</v>
          </cell>
          <cell r="E393">
            <v>0</v>
          </cell>
          <cell r="F393">
            <v>40798</v>
          </cell>
          <cell r="G393">
            <v>86200</v>
          </cell>
          <cell r="H393">
            <v>1.34</v>
          </cell>
          <cell r="I393">
            <v>43465</v>
          </cell>
        </row>
        <row r="394">
          <cell r="A394" t="str">
            <v>ALFOMBRA PAVCO MALAGA sahara Inst.</v>
          </cell>
          <cell r="B394">
            <v>2122</v>
          </cell>
          <cell r="C394" t="str">
            <v>M2</v>
          </cell>
          <cell r="D394">
            <v>39127</v>
          </cell>
          <cell r="E394">
            <v>0</v>
          </cell>
          <cell r="F394">
            <v>40346</v>
          </cell>
          <cell r="G394">
            <v>28560</v>
          </cell>
          <cell r="H394">
            <v>1.37</v>
          </cell>
          <cell r="I394">
            <v>43465</v>
          </cell>
        </row>
        <row r="395">
          <cell r="A395" t="str">
            <v>ALFOMBRA PAVCO MINK Inst.</v>
          </cell>
          <cell r="B395">
            <v>277</v>
          </cell>
          <cell r="C395" t="str">
            <v>M2</v>
          </cell>
          <cell r="D395">
            <v>112825</v>
          </cell>
          <cell r="E395">
            <v>0</v>
          </cell>
          <cell r="F395">
            <v>40798</v>
          </cell>
          <cell r="G395">
            <v>84198</v>
          </cell>
          <cell r="H395">
            <v>1.34</v>
          </cell>
          <cell r="I395">
            <v>43465</v>
          </cell>
        </row>
        <row r="396">
          <cell r="A396" t="str">
            <v>ALFOMBRA PAVCO MONACO Inst.</v>
          </cell>
          <cell r="B396">
            <v>275</v>
          </cell>
          <cell r="C396" t="str">
            <v>M2</v>
          </cell>
          <cell r="D396">
            <v>96054</v>
          </cell>
          <cell r="E396">
            <v>0</v>
          </cell>
          <cell r="F396">
            <v>40798</v>
          </cell>
          <cell r="G396">
            <v>71682</v>
          </cell>
          <cell r="H396">
            <v>1.34</v>
          </cell>
          <cell r="I396">
            <v>43465</v>
          </cell>
        </row>
        <row r="397">
          <cell r="A397" t="str">
            <v>ALFOMBRA PAVCO MONTANA Inst</v>
          </cell>
          <cell r="B397">
            <v>265</v>
          </cell>
          <cell r="C397" t="str">
            <v>M2</v>
          </cell>
          <cell r="D397">
            <v>26942</v>
          </cell>
          <cell r="E397">
            <v>0</v>
          </cell>
          <cell r="F397">
            <v>40795</v>
          </cell>
          <cell r="G397">
            <v>20106</v>
          </cell>
          <cell r="H397">
            <v>1.34</v>
          </cell>
          <cell r="I397">
            <v>43465</v>
          </cell>
        </row>
        <row r="398">
          <cell r="A398" t="str">
            <v>ALFOMBRA PAVCO OASIS Inst.</v>
          </cell>
          <cell r="B398">
            <v>276</v>
          </cell>
          <cell r="C398" t="str">
            <v>M2</v>
          </cell>
          <cell r="D398">
            <v>79282</v>
          </cell>
          <cell r="E398">
            <v>0</v>
          </cell>
          <cell r="F398">
            <v>40798</v>
          </cell>
          <cell r="G398">
            <v>59166</v>
          </cell>
          <cell r="H398">
            <v>1.34</v>
          </cell>
          <cell r="I398">
            <v>43465</v>
          </cell>
        </row>
        <row r="399">
          <cell r="A399" t="str">
            <v>ALFOMBRA PAVCO SOLAR Inst.</v>
          </cell>
          <cell r="B399">
            <v>2127</v>
          </cell>
          <cell r="C399" t="str">
            <v>M2</v>
          </cell>
          <cell r="D399">
            <v>35028</v>
          </cell>
          <cell r="E399">
            <v>0</v>
          </cell>
          <cell r="F399">
            <v>40115</v>
          </cell>
          <cell r="G399">
            <v>25200</v>
          </cell>
          <cell r="H399">
            <v>1.39</v>
          </cell>
          <cell r="I399">
            <v>43465</v>
          </cell>
        </row>
        <row r="400">
          <cell r="A400" t="str">
            <v>ALFOMBRA PAVCO TUNEZ II Inst.</v>
          </cell>
          <cell r="B400">
            <v>2125</v>
          </cell>
          <cell r="C400" t="str">
            <v>M2</v>
          </cell>
          <cell r="D400">
            <v>51749</v>
          </cell>
          <cell r="E400" t="str">
            <v>Recortadas</v>
          </cell>
          <cell r="F400">
            <v>40346</v>
          </cell>
          <cell r="G400">
            <v>37773</v>
          </cell>
          <cell r="H400">
            <v>1.37</v>
          </cell>
          <cell r="I400">
            <v>43465</v>
          </cell>
        </row>
        <row r="401">
          <cell r="A401" t="str">
            <v>Alguicida</v>
          </cell>
          <cell r="B401">
            <v>105150</v>
          </cell>
          <cell r="C401" t="str">
            <v>gln</v>
          </cell>
          <cell r="D401">
            <v>22712</v>
          </cell>
          <cell r="E401">
            <v>0</v>
          </cell>
          <cell r="F401">
            <v>42809</v>
          </cell>
          <cell r="G401">
            <v>20836.900000000001</v>
          </cell>
          <cell r="H401">
            <v>1.0900000000000001</v>
          </cell>
          <cell r="I401">
            <v>43465</v>
          </cell>
        </row>
        <row r="402">
          <cell r="A402" t="str">
            <v>ALICATE 8''</v>
          </cell>
          <cell r="B402">
            <v>307</v>
          </cell>
          <cell r="C402" t="str">
            <v>UNI</v>
          </cell>
          <cell r="D402">
            <v>20850</v>
          </cell>
          <cell r="E402" t="str">
            <v>84-098</v>
          </cell>
          <cell r="F402">
            <v>40035</v>
          </cell>
          <cell r="G402">
            <v>15000</v>
          </cell>
          <cell r="H402">
            <v>1.39</v>
          </cell>
          <cell r="I402">
            <v>43465</v>
          </cell>
        </row>
        <row r="403">
          <cell r="A403" t="str">
            <v>Alicate corte diagonal 7" STANLEY O SIMILAR</v>
          </cell>
          <cell r="B403">
            <v>486</v>
          </cell>
          <cell r="C403" t="str">
            <v>UNI</v>
          </cell>
          <cell r="D403">
            <v>24021</v>
          </cell>
          <cell r="E403">
            <v>364286</v>
          </cell>
          <cell r="F403">
            <v>43455</v>
          </cell>
          <cell r="G403">
            <v>22877</v>
          </cell>
          <cell r="H403">
            <v>1.05</v>
          </cell>
          <cell r="I403">
            <v>43465</v>
          </cell>
        </row>
        <row r="404">
          <cell r="A404" t="str">
            <v>ALICATE ELECTRICISTA DE 8" - LEGITIMO **</v>
          </cell>
          <cell r="B404">
            <v>102993</v>
          </cell>
          <cell r="C404" t="str">
            <v>UNI</v>
          </cell>
          <cell r="D404">
            <v>80266</v>
          </cell>
          <cell r="E404" t="str">
            <v>3800-8VT</v>
          </cell>
          <cell r="F404">
            <v>40884</v>
          </cell>
          <cell r="G404">
            <v>59900</v>
          </cell>
          <cell r="H404">
            <v>1.34</v>
          </cell>
          <cell r="I404">
            <v>43465</v>
          </cell>
        </row>
        <row r="405">
          <cell r="A405" t="str">
            <v>ALICATE MANGO AISLADO 8" PUNTA LARGA</v>
          </cell>
          <cell r="B405">
            <v>466</v>
          </cell>
          <cell r="C405" t="str">
            <v>UNI</v>
          </cell>
          <cell r="D405">
            <v>26051</v>
          </cell>
          <cell r="E405" t="str">
            <v>84-098</v>
          </cell>
          <cell r="F405">
            <v>42872</v>
          </cell>
          <cell r="G405">
            <v>23900</v>
          </cell>
          <cell r="H405">
            <v>1.0900000000000001</v>
          </cell>
          <cell r="I405">
            <v>43465</v>
          </cell>
        </row>
        <row r="406">
          <cell r="A406" t="str">
            <v>Alistado en Madera (3x3cm)L=3m**</v>
          </cell>
          <cell r="B406">
            <v>101704</v>
          </cell>
          <cell r="C406" t="str">
            <v>UNI</v>
          </cell>
          <cell r="D406">
            <v>1712</v>
          </cell>
          <cell r="E406">
            <v>0</v>
          </cell>
          <cell r="F406">
            <v>40095</v>
          </cell>
          <cell r="G406">
            <v>1232</v>
          </cell>
          <cell r="H406">
            <v>1.39</v>
          </cell>
          <cell r="I406">
            <v>43465</v>
          </cell>
        </row>
        <row r="407">
          <cell r="A407" t="str">
            <v>ALLANADORA HELICOPT.MECAN.GASOLINA</v>
          </cell>
          <cell r="B407">
            <v>103355</v>
          </cell>
          <cell r="C407" t="str">
            <v>DIA</v>
          </cell>
          <cell r="D407">
            <v>39984</v>
          </cell>
          <cell r="E407">
            <v>0</v>
          </cell>
          <cell r="F407">
            <v>43251</v>
          </cell>
          <cell r="G407">
            <v>38080</v>
          </cell>
          <cell r="H407">
            <v>1.05</v>
          </cell>
          <cell r="I407">
            <v>43465</v>
          </cell>
        </row>
        <row r="408">
          <cell r="A408" t="str">
            <v>ALMACENISTA (Trans.Incl )</v>
          </cell>
          <cell r="B408">
            <v>1549</v>
          </cell>
          <cell r="C408" t="str">
            <v>MS</v>
          </cell>
          <cell r="D408">
            <v>1234800</v>
          </cell>
          <cell r="E408">
            <v>0</v>
          </cell>
          <cell r="F408">
            <v>39520</v>
          </cell>
          <cell r="G408">
            <v>840000</v>
          </cell>
          <cell r="H408">
            <v>1.47</v>
          </cell>
          <cell r="I408">
            <v>43465</v>
          </cell>
        </row>
        <row r="409">
          <cell r="A409" t="str">
            <v>ALMACENISTA + PREST (59.84%)</v>
          </cell>
          <cell r="B409">
            <v>3766</v>
          </cell>
          <cell r="C409" t="str">
            <v>MS</v>
          </cell>
          <cell r="D409">
            <v>2711752</v>
          </cell>
          <cell r="E409">
            <v>0</v>
          </cell>
          <cell r="F409">
            <v>40128</v>
          </cell>
          <cell r="G409">
            <v>1950901</v>
          </cell>
          <cell r="H409">
            <v>1.39</v>
          </cell>
          <cell r="I409">
            <v>43465</v>
          </cell>
        </row>
        <row r="410">
          <cell r="A410" t="str">
            <v>ALMADENA 10 LIBRAS CON CABO</v>
          </cell>
          <cell r="B410" t="str">
            <v>HE - 003</v>
          </cell>
          <cell r="C410" t="str">
            <v>UNI</v>
          </cell>
          <cell r="D410">
            <v>56148</v>
          </cell>
          <cell r="E410">
            <v>0</v>
          </cell>
          <cell r="F410">
            <v>43167</v>
          </cell>
          <cell r="G410">
            <v>53474</v>
          </cell>
          <cell r="H410">
            <v>1.05</v>
          </cell>
          <cell r="I410">
            <v>43465</v>
          </cell>
        </row>
        <row r="411">
          <cell r="A411" t="str">
            <v>ALMADENA 4 lbs S/cabo HERRAGRO</v>
          </cell>
          <cell r="B411">
            <v>1971</v>
          </cell>
          <cell r="C411" t="str">
            <v>Lbs</v>
          </cell>
          <cell r="D411">
            <v>29241</v>
          </cell>
          <cell r="E411">
            <v>0</v>
          </cell>
          <cell r="F411">
            <v>40331</v>
          </cell>
          <cell r="G411">
            <v>21344</v>
          </cell>
          <cell r="H411">
            <v>1.37</v>
          </cell>
          <cell r="I411">
            <v>43465</v>
          </cell>
        </row>
        <row r="412">
          <cell r="A412" t="str">
            <v>ALMADENA SIN CABO(NO USAR)</v>
          </cell>
          <cell r="B412">
            <v>333</v>
          </cell>
          <cell r="C412" t="str">
            <v>Lbs</v>
          </cell>
          <cell r="D412">
            <v>2953</v>
          </cell>
          <cell r="E412">
            <v>0</v>
          </cell>
          <cell r="F412">
            <v>40808</v>
          </cell>
          <cell r="G412">
            <v>2204</v>
          </cell>
          <cell r="H412">
            <v>1.34</v>
          </cell>
          <cell r="I412">
            <v>43465</v>
          </cell>
        </row>
        <row r="413">
          <cell r="A413" t="str">
            <v>ALQ.BAÑO PORTATIL(TRANSP+8</v>
          </cell>
          <cell r="B413">
            <v>101048</v>
          </cell>
          <cell r="C413" t="str">
            <v>MES</v>
          </cell>
          <cell r="D413">
            <v>383250</v>
          </cell>
          <cell r="E413">
            <v>0</v>
          </cell>
          <cell r="F413">
            <v>43235</v>
          </cell>
          <cell r="G413">
            <v>365000</v>
          </cell>
          <cell r="H413">
            <v>1.05</v>
          </cell>
          <cell r="I413">
            <v>43465</v>
          </cell>
        </row>
        <row r="414">
          <cell r="A414" t="str">
            <v>ALQUILER COLOMBINA DE SEÑALIZACION</v>
          </cell>
          <cell r="B414">
            <v>100942</v>
          </cell>
          <cell r="C414" t="str">
            <v>DD</v>
          </cell>
          <cell r="D414">
            <v>143</v>
          </cell>
          <cell r="E414" t="str">
            <v>.70</v>
          </cell>
          <cell r="F414">
            <v>43166</v>
          </cell>
          <cell r="G414">
            <v>136</v>
          </cell>
          <cell r="H414">
            <v>1.05</v>
          </cell>
          <cell r="I414">
            <v>43465</v>
          </cell>
        </row>
        <row r="415">
          <cell r="A415" t="str">
            <v>ALQUILER CONO SEÑALIZACION H=0,60M</v>
          </cell>
          <cell r="B415">
            <v>100941</v>
          </cell>
          <cell r="C415" t="str">
            <v>DD</v>
          </cell>
          <cell r="D415">
            <v>174</v>
          </cell>
          <cell r="E415" t="str">
            <v>.70</v>
          </cell>
          <cell r="F415">
            <v>43166</v>
          </cell>
          <cell r="G415">
            <v>166</v>
          </cell>
          <cell r="H415">
            <v>1.05</v>
          </cell>
          <cell r="I415">
            <v>43465</v>
          </cell>
        </row>
        <row r="416">
          <cell r="A416" t="str">
            <v>ALQUILER DE CAMISA 3" X 6" (UN)</v>
          </cell>
          <cell r="B416">
            <v>100918</v>
          </cell>
          <cell r="C416" t="str">
            <v>DD</v>
          </cell>
          <cell r="D416">
            <v>934</v>
          </cell>
          <cell r="E416">
            <v>0</v>
          </cell>
          <cell r="F416">
            <v>42606</v>
          </cell>
          <cell r="G416">
            <v>812</v>
          </cell>
          <cell r="H416">
            <v>1.1499999999999999</v>
          </cell>
          <cell r="I416">
            <v>43465</v>
          </cell>
        </row>
        <row r="417">
          <cell r="A417" t="str">
            <v>ALQUILER DE CAMISA 4" X 8" (UN)</v>
          </cell>
          <cell r="B417">
            <v>100917</v>
          </cell>
          <cell r="C417" t="str">
            <v>DD</v>
          </cell>
          <cell r="D417">
            <v>1038</v>
          </cell>
          <cell r="E417">
            <v>0</v>
          </cell>
          <cell r="F417">
            <v>42923</v>
          </cell>
          <cell r="G417">
            <v>952</v>
          </cell>
          <cell r="H417">
            <v>1.0900000000000001</v>
          </cell>
          <cell r="I417">
            <v>43465</v>
          </cell>
        </row>
        <row r="418">
          <cell r="A418" t="str">
            <v>ALQUILER DE CAMISAS 6" X 12"</v>
          </cell>
          <cell r="B418">
            <v>100916</v>
          </cell>
          <cell r="C418" t="str">
            <v>DD</v>
          </cell>
          <cell r="D418">
            <v>946</v>
          </cell>
          <cell r="E418">
            <v>0</v>
          </cell>
          <cell r="F418">
            <v>43169</v>
          </cell>
          <cell r="G418">
            <v>901</v>
          </cell>
          <cell r="H418">
            <v>1.05</v>
          </cell>
          <cell r="I418">
            <v>43465</v>
          </cell>
        </row>
        <row r="419">
          <cell r="A419" t="str">
            <v>ALQUILER DE COMPUTADOR</v>
          </cell>
          <cell r="B419">
            <v>100965</v>
          </cell>
          <cell r="C419" t="str">
            <v>DD</v>
          </cell>
          <cell r="D419">
            <v>5377</v>
          </cell>
          <cell r="E419">
            <v>0</v>
          </cell>
          <cell r="F419">
            <v>43168</v>
          </cell>
          <cell r="G419">
            <v>5121</v>
          </cell>
          <cell r="H419">
            <v>1.05</v>
          </cell>
          <cell r="I419">
            <v>43465</v>
          </cell>
        </row>
        <row r="420">
          <cell r="A420" t="str">
            <v>ALQUILER DE FINISHER</v>
          </cell>
          <cell r="B420">
            <v>103979</v>
          </cell>
          <cell r="C420" t="str">
            <v>DD</v>
          </cell>
          <cell r="D420">
            <v>102535</v>
          </cell>
          <cell r="E420">
            <v>0</v>
          </cell>
          <cell r="F420">
            <v>42828</v>
          </cell>
          <cell r="G420">
            <v>94069</v>
          </cell>
          <cell r="H420">
            <v>1.0900000000000001</v>
          </cell>
          <cell r="I420">
            <v>43465</v>
          </cell>
        </row>
        <row r="421">
          <cell r="A421" t="str">
            <v>ALQUILER DE TRONZADORA PARA METAL</v>
          </cell>
          <cell r="B421">
            <v>104282</v>
          </cell>
          <cell r="C421" t="str">
            <v>DIA</v>
          </cell>
          <cell r="D421">
            <v>25070</v>
          </cell>
          <cell r="E421">
            <v>0</v>
          </cell>
          <cell r="F421">
            <v>42856</v>
          </cell>
          <cell r="G421">
            <v>23000</v>
          </cell>
          <cell r="H421">
            <v>1.0900000000000001</v>
          </cell>
          <cell r="I421">
            <v>43465</v>
          </cell>
        </row>
        <row r="422">
          <cell r="A422" t="str">
            <v>Alquiler de Vactor (Solo Lavado)**</v>
          </cell>
          <cell r="B422">
            <v>102535</v>
          </cell>
          <cell r="C422" t="str">
            <v>Hr</v>
          </cell>
          <cell r="D422">
            <v>286753</v>
          </cell>
          <cell r="E422">
            <v>0</v>
          </cell>
          <cell r="F422">
            <v>43185</v>
          </cell>
          <cell r="G422">
            <v>273097.71999999997</v>
          </cell>
          <cell r="H422">
            <v>1.05</v>
          </cell>
          <cell r="I422">
            <v>43465</v>
          </cell>
        </row>
        <row r="423">
          <cell r="A423" t="str">
            <v>ALQUILER DESTRONCADORA</v>
          </cell>
          <cell r="B423">
            <v>104485</v>
          </cell>
          <cell r="C423" t="str">
            <v>DD</v>
          </cell>
          <cell r="D423">
            <v>52000</v>
          </cell>
          <cell r="E423">
            <v>0</v>
          </cell>
          <cell r="F423">
            <v>41137</v>
          </cell>
          <cell r="G423">
            <v>40000</v>
          </cell>
          <cell r="H423">
            <v>1.3</v>
          </cell>
          <cell r="I423">
            <v>43465</v>
          </cell>
        </row>
        <row r="424">
          <cell r="A424" t="str">
            <v>ALQUILER EQUIPO CERTIFICADOR*</v>
          </cell>
          <cell r="B424">
            <v>101221</v>
          </cell>
          <cell r="C424" t="str">
            <v>UNI</v>
          </cell>
          <cell r="D424">
            <v>35963</v>
          </cell>
          <cell r="E424">
            <v>0</v>
          </cell>
          <cell r="F424">
            <v>42857</v>
          </cell>
          <cell r="G424">
            <v>32994</v>
          </cell>
          <cell r="H424">
            <v>1.0900000000000001</v>
          </cell>
          <cell r="I424">
            <v>43465</v>
          </cell>
        </row>
        <row r="425">
          <cell r="A425" t="str">
            <v>ALQUILER FORMALETA CIRCULAR</v>
          </cell>
          <cell r="B425">
            <v>105267</v>
          </cell>
          <cell r="C425" t="str">
            <v>DIA</v>
          </cell>
          <cell r="D425">
            <v>2099</v>
          </cell>
          <cell r="E425">
            <v>0</v>
          </cell>
          <cell r="F425">
            <v>43369</v>
          </cell>
          <cell r="G425">
            <v>1999</v>
          </cell>
          <cell r="H425">
            <v>1.05</v>
          </cell>
          <cell r="I425">
            <v>43465</v>
          </cell>
        </row>
        <row r="426">
          <cell r="A426" t="str">
            <v>Alquiler Manguera para Motobomba 2-3" (10m)</v>
          </cell>
          <cell r="B426">
            <v>102541</v>
          </cell>
          <cell r="C426" t="str">
            <v>DD</v>
          </cell>
          <cell r="D426">
            <v>4686</v>
          </cell>
          <cell r="E426" t="str">
            <v>01-997711</v>
          </cell>
          <cell r="F426">
            <v>43185</v>
          </cell>
          <cell r="G426">
            <v>4462.5</v>
          </cell>
          <cell r="H426">
            <v>1.05</v>
          </cell>
          <cell r="I426">
            <v>43465</v>
          </cell>
        </row>
        <row r="427">
          <cell r="A427" t="str">
            <v>ALQUILER PLANTA PORTATIL</v>
          </cell>
          <cell r="B427">
            <v>101243</v>
          </cell>
          <cell r="C427" t="str">
            <v>DIA</v>
          </cell>
          <cell r="D427">
            <v>67200</v>
          </cell>
          <cell r="E427">
            <v>0</v>
          </cell>
          <cell r="F427">
            <v>43167</v>
          </cell>
          <cell r="G427">
            <v>64000</v>
          </cell>
          <cell r="H427">
            <v>1.05</v>
          </cell>
          <cell r="I427">
            <v>43465</v>
          </cell>
        </row>
        <row r="428">
          <cell r="A428" t="str">
            <v>ALQUILER TORRE GRUA (Inc. Operario)</v>
          </cell>
          <cell r="B428">
            <v>101122</v>
          </cell>
          <cell r="C428" t="str">
            <v>MES</v>
          </cell>
          <cell r="D428">
            <v>8955541</v>
          </cell>
          <cell r="E428">
            <v>0</v>
          </cell>
          <cell r="F428">
            <v>43174</v>
          </cell>
          <cell r="G428">
            <v>8529087</v>
          </cell>
          <cell r="H428">
            <v>1.05</v>
          </cell>
          <cell r="I428">
            <v>43465</v>
          </cell>
        </row>
        <row r="429">
          <cell r="A429" t="str">
            <v>ALUMINIO Análisis Aguas Superficiales Piscina</v>
          </cell>
          <cell r="B429">
            <v>105130</v>
          </cell>
          <cell r="C429" t="str">
            <v>UNI</v>
          </cell>
          <cell r="D429">
            <v>42804</v>
          </cell>
          <cell r="E429">
            <v>0</v>
          </cell>
          <cell r="F429">
            <v>42810</v>
          </cell>
          <cell r="G429">
            <v>39270</v>
          </cell>
          <cell r="H429">
            <v>1.0900000000000001</v>
          </cell>
          <cell r="I429">
            <v>43465</v>
          </cell>
        </row>
        <row r="430">
          <cell r="A430" t="str">
            <v>ALUMINIO Liquido Brillante. ECP 100 PINTUCO</v>
          </cell>
          <cell r="B430">
            <v>1024</v>
          </cell>
          <cell r="C430" t="str">
            <v>GN</v>
          </cell>
          <cell r="D430">
            <v>98758</v>
          </cell>
          <cell r="E430" t="str">
            <v>ECP 100</v>
          </cell>
          <cell r="F430">
            <v>40884</v>
          </cell>
          <cell r="G430">
            <v>73700</v>
          </cell>
          <cell r="H430">
            <v>1.34</v>
          </cell>
          <cell r="I430">
            <v>43465</v>
          </cell>
        </row>
        <row r="431">
          <cell r="A431" t="str">
            <v>ALUMOL 16 Kg</v>
          </cell>
          <cell r="B431">
            <v>657</v>
          </cell>
          <cell r="C431" t="str">
            <v>KG</v>
          </cell>
          <cell r="D431">
            <v>24012</v>
          </cell>
          <cell r="E431">
            <v>803046</v>
          </cell>
          <cell r="F431">
            <v>42587</v>
          </cell>
          <cell r="G431">
            <v>20880</v>
          </cell>
          <cell r="H431">
            <v>1.1499999999999999</v>
          </cell>
          <cell r="I431">
            <v>43465</v>
          </cell>
        </row>
        <row r="432">
          <cell r="A432" t="str">
            <v>AMADURA DE TAPA Y PLACA PARA POZO DE</v>
          </cell>
          <cell r="B432">
            <v>2131</v>
          </cell>
          <cell r="C432" t="str">
            <v>UNI</v>
          </cell>
          <cell r="D432">
            <v>318652</v>
          </cell>
          <cell r="E432">
            <v>0</v>
          </cell>
          <cell r="F432">
            <v>40645</v>
          </cell>
          <cell r="G432">
            <v>237800</v>
          </cell>
          <cell r="H432">
            <v>1.34</v>
          </cell>
          <cell r="I432">
            <v>43465</v>
          </cell>
        </row>
        <row r="433">
          <cell r="A433" t="str">
            <v>AMARRE CABALLETE ETERNIT</v>
          </cell>
          <cell r="B433">
            <v>2259</v>
          </cell>
          <cell r="C433" t="str">
            <v>UNI</v>
          </cell>
          <cell r="D433">
            <v>313</v>
          </cell>
          <cell r="E433">
            <v>9900001000</v>
          </cell>
          <cell r="F433">
            <v>41095</v>
          </cell>
          <cell r="G433">
            <v>241</v>
          </cell>
          <cell r="H433">
            <v>1.3</v>
          </cell>
          <cell r="I433">
            <v>43465</v>
          </cell>
        </row>
        <row r="434">
          <cell r="A434" t="str">
            <v>AMARRE DEXSON 15CM BLANCO</v>
          </cell>
          <cell r="B434">
            <v>103272</v>
          </cell>
          <cell r="C434" t="str">
            <v>UNI</v>
          </cell>
          <cell r="D434">
            <v>40</v>
          </cell>
          <cell r="E434">
            <v>0</v>
          </cell>
          <cell r="F434">
            <v>40432</v>
          </cell>
          <cell r="G434">
            <v>29</v>
          </cell>
          <cell r="H434">
            <v>1.37</v>
          </cell>
          <cell r="I434">
            <v>43465</v>
          </cell>
        </row>
        <row r="435">
          <cell r="A435" t="str">
            <v>AMARRE PARA TEJA PLASTICA</v>
          </cell>
          <cell r="B435">
            <v>335</v>
          </cell>
          <cell r="C435" t="str">
            <v>Lbs</v>
          </cell>
          <cell r="D435">
            <v>61307</v>
          </cell>
          <cell r="E435">
            <v>0</v>
          </cell>
          <cell r="F435">
            <v>40035</v>
          </cell>
          <cell r="G435">
            <v>44106</v>
          </cell>
          <cell r="H435">
            <v>1.39</v>
          </cell>
          <cell r="I435">
            <v>43465</v>
          </cell>
        </row>
        <row r="436">
          <cell r="A436" t="str">
            <v>AMARRE PARA TUBERIA PVC</v>
          </cell>
          <cell r="B436">
            <v>103116</v>
          </cell>
          <cell r="C436" t="str">
            <v>UNI</v>
          </cell>
          <cell r="D436">
            <v>730</v>
          </cell>
          <cell r="E436">
            <v>0</v>
          </cell>
          <cell r="F436">
            <v>40411</v>
          </cell>
          <cell r="G436">
            <v>533</v>
          </cell>
          <cell r="H436">
            <v>1.37</v>
          </cell>
          <cell r="I436">
            <v>43465</v>
          </cell>
        </row>
        <row r="437">
          <cell r="A437" t="str">
            <v>Amarre Plástico de 15 cm</v>
          </cell>
          <cell r="B437">
            <v>103230</v>
          </cell>
          <cell r="C437" t="str">
            <v>UNI</v>
          </cell>
          <cell r="D437">
            <v>27</v>
          </cell>
          <cell r="E437">
            <v>0</v>
          </cell>
          <cell r="F437">
            <v>43244</v>
          </cell>
          <cell r="G437">
            <v>26</v>
          </cell>
          <cell r="H437">
            <v>1.05</v>
          </cell>
          <cell r="I437">
            <v>43465</v>
          </cell>
        </row>
        <row r="438">
          <cell r="A438" t="str">
            <v>AMARRE TEJA</v>
          </cell>
          <cell r="B438">
            <v>103546</v>
          </cell>
          <cell r="C438" t="str">
            <v>UNI</v>
          </cell>
          <cell r="D438">
            <v>164</v>
          </cell>
          <cell r="E438">
            <v>0</v>
          </cell>
          <cell r="F438">
            <v>40519</v>
          </cell>
          <cell r="G438">
            <v>120</v>
          </cell>
          <cell r="H438">
            <v>1.37</v>
          </cell>
          <cell r="I438">
            <v>43465</v>
          </cell>
        </row>
        <row r="439">
          <cell r="A439" t="str">
            <v>AMORTIGUADOR CORCHERA piscina</v>
          </cell>
          <cell r="B439">
            <v>107086</v>
          </cell>
          <cell r="C439" t="str">
            <v>UNI</v>
          </cell>
          <cell r="D439">
            <v>571862</v>
          </cell>
          <cell r="E439">
            <v>0</v>
          </cell>
          <cell r="F439">
            <v>43395</v>
          </cell>
          <cell r="G439">
            <v>544630</v>
          </cell>
          <cell r="H439">
            <v>1.05</v>
          </cell>
          <cell r="I439">
            <v>43465</v>
          </cell>
        </row>
        <row r="440">
          <cell r="A440" t="str">
            <v>Amortiguador de Ariete (1/2")</v>
          </cell>
          <cell r="B440">
            <v>106064</v>
          </cell>
          <cell r="C440" t="str">
            <v>UNI</v>
          </cell>
          <cell r="D440">
            <v>97991</v>
          </cell>
          <cell r="E440">
            <v>0</v>
          </cell>
          <cell r="F440">
            <v>42857</v>
          </cell>
          <cell r="G440">
            <v>89900</v>
          </cell>
          <cell r="H440">
            <v>1.0900000000000001</v>
          </cell>
          <cell r="I440">
            <v>43465</v>
          </cell>
        </row>
        <row r="441">
          <cell r="A441" t="str">
            <v>AMP ACCESS FLOOR WORKSTATION</v>
          </cell>
          <cell r="B441">
            <v>3453</v>
          </cell>
          <cell r="C441" t="str">
            <v>UNI</v>
          </cell>
          <cell r="D441">
            <v>654591</v>
          </cell>
          <cell r="E441" t="str">
            <v>0-05558716-X</v>
          </cell>
          <cell r="F441">
            <v>40499</v>
          </cell>
          <cell r="G441">
            <v>477804</v>
          </cell>
          <cell r="H441">
            <v>1.37</v>
          </cell>
          <cell r="I441">
            <v>43465</v>
          </cell>
        </row>
        <row r="442">
          <cell r="A442" t="str">
            <v>AMP FO CABLE 04 H 62.5/125 ULSZH</v>
          </cell>
          <cell r="B442">
            <v>9811</v>
          </cell>
          <cell r="C442" t="str">
            <v>ML</v>
          </cell>
          <cell r="D442">
            <v>7946</v>
          </cell>
          <cell r="E442">
            <v>0</v>
          </cell>
          <cell r="F442">
            <v>40500</v>
          </cell>
          <cell r="G442">
            <v>5800</v>
          </cell>
          <cell r="H442">
            <v>1.37</v>
          </cell>
          <cell r="I442">
            <v>43465</v>
          </cell>
        </row>
        <row r="443">
          <cell r="A443" t="str">
            <v>AMP FO CABLE 06 H GIGAGRADE 50/125</v>
          </cell>
          <cell r="B443">
            <v>9810</v>
          </cell>
          <cell r="C443" t="str">
            <v>ML</v>
          </cell>
          <cell r="D443">
            <v>7787</v>
          </cell>
          <cell r="E443">
            <v>0</v>
          </cell>
          <cell r="F443">
            <v>40500</v>
          </cell>
          <cell r="G443">
            <v>5684</v>
          </cell>
          <cell r="H443">
            <v>1.37</v>
          </cell>
          <cell r="I443">
            <v>43465</v>
          </cell>
        </row>
        <row r="444">
          <cell r="A444" t="str">
            <v>AMP FO CABLE 08 H GIGAGRADE 50/125</v>
          </cell>
          <cell r="B444">
            <v>9809</v>
          </cell>
          <cell r="C444" t="str">
            <v>ML</v>
          </cell>
          <cell r="D444">
            <v>12330</v>
          </cell>
          <cell r="E444">
            <v>0</v>
          </cell>
          <cell r="F444">
            <v>40499</v>
          </cell>
          <cell r="G444">
            <v>9000</v>
          </cell>
          <cell r="H444">
            <v>1.37</v>
          </cell>
          <cell r="I444">
            <v>43465</v>
          </cell>
        </row>
        <row r="445">
          <cell r="A445" t="str">
            <v>AMP FO CABLE 12 H EXT. ARMADO 62,5/125</v>
          </cell>
          <cell r="B445">
            <v>9791</v>
          </cell>
          <cell r="C445" t="str">
            <v>ML</v>
          </cell>
          <cell r="D445">
            <v>16051</v>
          </cell>
          <cell r="E445">
            <v>0</v>
          </cell>
          <cell r="F445">
            <v>40500</v>
          </cell>
          <cell r="G445">
            <v>11716</v>
          </cell>
          <cell r="H445">
            <v>1.37</v>
          </cell>
          <cell r="I445">
            <v>43465</v>
          </cell>
        </row>
        <row r="446">
          <cell r="A446" t="str">
            <v>AMP FO CABLE 12 H XG 50/125 ULSZH</v>
          </cell>
          <cell r="B446">
            <v>9808</v>
          </cell>
          <cell r="C446" t="str">
            <v>ML</v>
          </cell>
          <cell r="D446">
            <v>23600</v>
          </cell>
          <cell r="E446">
            <v>0</v>
          </cell>
          <cell r="F446">
            <v>40500</v>
          </cell>
          <cell r="G446">
            <v>17226</v>
          </cell>
          <cell r="H446">
            <v>1.37</v>
          </cell>
          <cell r="I446">
            <v>43465</v>
          </cell>
        </row>
        <row r="447">
          <cell r="A447" t="str">
            <v>AMP FO CABLE 24 H 50/125 ULSZH</v>
          </cell>
          <cell r="B447">
            <v>9804</v>
          </cell>
          <cell r="C447" t="str">
            <v>ML</v>
          </cell>
          <cell r="D447">
            <v>16051</v>
          </cell>
          <cell r="E447">
            <v>0</v>
          </cell>
          <cell r="F447">
            <v>40500</v>
          </cell>
          <cell r="G447">
            <v>11716</v>
          </cell>
          <cell r="H447">
            <v>1.37</v>
          </cell>
          <cell r="I447">
            <v>43465</v>
          </cell>
        </row>
        <row r="448">
          <cell r="A448" t="str">
            <v>AMP FO CABLE 24 H EXT. ARMADO 50/125</v>
          </cell>
          <cell r="B448">
            <v>9807</v>
          </cell>
          <cell r="C448" t="str">
            <v>ML</v>
          </cell>
          <cell r="D448">
            <v>16051</v>
          </cell>
          <cell r="E448">
            <v>0</v>
          </cell>
          <cell r="F448">
            <v>40506</v>
          </cell>
          <cell r="G448">
            <v>11716</v>
          </cell>
          <cell r="H448">
            <v>1.37</v>
          </cell>
          <cell r="I448">
            <v>43465</v>
          </cell>
        </row>
        <row r="449">
          <cell r="A449" t="str">
            <v>AMP FO CABLE 4 H EXT. ARMADO 62,5/125</v>
          </cell>
          <cell r="B449">
            <v>9797</v>
          </cell>
          <cell r="C449" t="str">
            <v>ML</v>
          </cell>
          <cell r="D449">
            <v>7946</v>
          </cell>
          <cell r="E449">
            <v>0</v>
          </cell>
          <cell r="F449">
            <v>40500</v>
          </cell>
          <cell r="G449">
            <v>5800</v>
          </cell>
          <cell r="H449">
            <v>1.37</v>
          </cell>
          <cell r="I449">
            <v>43465</v>
          </cell>
        </row>
        <row r="450">
          <cell r="A450" t="str">
            <v>Amperímetro análogo 0-1000 Amp.</v>
          </cell>
          <cell r="B450">
            <v>101546</v>
          </cell>
          <cell r="C450" t="str">
            <v>UNI</v>
          </cell>
          <cell r="D450">
            <v>60964</v>
          </cell>
          <cell r="E450" t="str">
            <v>TWC-12M</v>
          </cell>
          <cell r="F450">
            <v>42842</v>
          </cell>
          <cell r="G450">
            <v>55930</v>
          </cell>
          <cell r="H450">
            <v>1.0900000000000001</v>
          </cell>
          <cell r="I450">
            <v>43465</v>
          </cell>
        </row>
        <row r="451">
          <cell r="A451" t="str">
            <v>Amperímetro análogo 0-200/5 A.</v>
          </cell>
          <cell r="B451">
            <v>101579</v>
          </cell>
          <cell r="C451" t="str">
            <v>UNI</v>
          </cell>
          <cell r="D451">
            <v>62795</v>
          </cell>
          <cell r="E451" t="str">
            <v>TWC-12M</v>
          </cell>
          <cell r="F451">
            <v>40399</v>
          </cell>
          <cell r="G451">
            <v>45836</v>
          </cell>
          <cell r="H451">
            <v>1.37</v>
          </cell>
          <cell r="I451">
            <v>43465</v>
          </cell>
        </row>
        <row r="452">
          <cell r="A452" t="str">
            <v>Amplificador de cuatro canales 4x100w</v>
          </cell>
          <cell r="B452">
            <v>105269</v>
          </cell>
          <cell r="C452" t="str">
            <v>UNI</v>
          </cell>
          <cell r="D452">
            <v>12277440</v>
          </cell>
          <cell r="E452">
            <v>0</v>
          </cell>
          <cell r="F452">
            <v>41893</v>
          </cell>
          <cell r="G452">
            <v>9744000</v>
          </cell>
          <cell r="H452">
            <v>1.26</v>
          </cell>
          <cell r="I452">
            <v>43465</v>
          </cell>
        </row>
        <row r="453">
          <cell r="A453" t="str">
            <v>ANALISIS A-CIANURO TOTAL</v>
          </cell>
          <cell r="B453">
            <v>105469</v>
          </cell>
          <cell r="C453" t="str">
            <v>UNI</v>
          </cell>
          <cell r="D453">
            <v>39876</v>
          </cell>
          <cell r="E453">
            <v>0</v>
          </cell>
          <cell r="F453">
            <v>42810</v>
          </cell>
          <cell r="G453">
            <v>36583.5</v>
          </cell>
          <cell r="H453">
            <v>1.0900000000000001</v>
          </cell>
          <cell r="I453">
            <v>43465</v>
          </cell>
        </row>
        <row r="454">
          <cell r="A454" t="str">
            <v>ANALISIS ALCALINIDAD TOTAL (Mant. piscinas)</v>
          </cell>
          <cell r="B454">
            <v>105472</v>
          </cell>
          <cell r="C454" t="str">
            <v>UNI</v>
          </cell>
          <cell r="D454">
            <v>14268</v>
          </cell>
          <cell r="E454">
            <v>0</v>
          </cell>
          <cell r="F454">
            <v>42810</v>
          </cell>
          <cell r="G454">
            <v>13090</v>
          </cell>
          <cell r="H454">
            <v>1.0900000000000001</v>
          </cell>
          <cell r="I454">
            <v>43465</v>
          </cell>
        </row>
        <row r="455">
          <cell r="A455" t="str">
            <v>ANALISIS CLORO RESIDUAL LIBRE</v>
          </cell>
          <cell r="B455">
            <v>105474</v>
          </cell>
          <cell r="C455" t="str">
            <v>UNI</v>
          </cell>
          <cell r="D455">
            <v>17024</v>
          </cell>
          <cell r="E455">
            <v>0</v>
          </cell>
          <cell r="F455">
            <v>42810</v>
          </cell>
          <cell r="G455">
            <v>15618.75</v>
          </cell>
          <cell r="H455">
            <v>1.0900000000000001</v>
          </cell>
          <cell r="I455">
            <v>43465</v>
          </cell>
        </row>
        <row r="456">
          <cell r="A456" t="str">
            <v>ANALISIS CLORO RESIDUAL TOTAL (Mant.</v>
          </cell>
          <cell r="B456">
            <v>105475</v>
          </cell>
          <cell r="C456" t="str">
            <v>UNI</v>
          </cell>
          <cell r="D456">
            <v>17024</v>
          </cell>
          <cell r="E456">
            <v>0</v>
          </cell>
          <cell r="F456">
            <v>42810</v>
          </cell>
          <cell r="G456">
            <v>15618.75</v>
          </cell>
          <cell r="H456">
            <v>1.0900000000000001</v>
          </cell>
          <cell r="I456">
            <v>43465</v>
          </cell>
        </row>
        <row r="457">
          <cell r="A457" t="str">
            <v>ANÁLISIS DE PERMEABILIDAD CABEZA</v>
          </cell>
          <cell r="B457">
            <v>104317</v>
          </cell>
          <cell r="C457" t="str">
            <v>UNI</v>
          </cell>
          <cell r="D457">
            <v>382467</v>
          </cell>
          <cell r="E457">
            <v>0</v>
          </cell>
          <cell r="F457">
            <v>43181</v>
          </cell>
          <cell r="G457">
            <v>364254</v>
          </cell>
          <cell r="H457">
            <v>1.05</v>
          </cell>
          <cell r="I457">
            <v>43465</v>
          </cell>
        </row>
        <row r="458">
          <cell r="A458" t="str">
            <v>ANÁLISIS DE SUELO AGRONOMICO</v>
          </cell>
          <cell r="B458">
            <v>104315</v>
          </cell>
          <cell r="C458" t="str">
            <v>UNI</v>
          </cell>
          <cell r="D458">
            <v>159600</v>
          </cell>
          <cell r="E458">
            <v>0</v>
          </cell>
          <cell r="F458">
            <v>43182</v>
          </cell>
          <cell r="G458">
            <v>152000</v>
          </cell>
          <cell r="H458">
            <v>1.05</v>
          </cell>
          <cell r="I458">
            <v>43465</v>
          </cell>
        </row>
        <row r="459">
          <cell r="A459" t="str">
            <v>ANALISIS DUREZA TOTAL (Mant. piscinas)</v>
          </cell>
          <cell r="B459">
            <v>105473</v>
          </cell>
          <cell r="C459" t="str">
            <v>UNI</v>
          </cell>
          <cell r="D459">
            <v>17090</v>
          </cell>
          <cell r="E459">
            <v>0</v>
          </cell>
          <cell r="F459">
            <v>42810</v>
          </cell>
          <cell r="G459">
            <v>15678.75</v>
          </cell>
          <cell r="H459">
            <v>1.0900000000000001</v>
          </cell>
          <cell r="I459">
            <v>43465</v>
          </cell>
        </row>
        <row r="460">
          <cell r="A460" t="str">
            <v>ANÁLISIS FITOSANITARIO (microbiologico)</v>
          </cell>
          <cell r="B460">
            <v>104316</v>
          </cell>
          <cell r="C460" t="str">
            <v>UNI</v>
          </cell>
          <cell r="D460">
            <v>197421</v>
          </cell>
          <cell r="E460">
            <v>0</v>
          </cell>
          <cell r="F460">
            <v>43182</v>
          </cell>
          <cell r="G460">
            <v>188020</v>
          </cell>
          <cell r="H460">
            <v>1.05</v>
          </cell>
          <cell r="I460">
            <v>43465</v>
          </cell>
        </row>
        <row r="461">
          <cell r="A461" t="str">
            <v>ANALISIS HONGO LEVADURAS Y</v>
          </cell>
          <cell r="B461">
            <v>105476</v>
          </cell>
          <cell r="C461" t="str">
            <v>UNI</v>
          </cell>
          <cell r="D461">
            <v>45789</v>
          </cell>
          <cell r="E461">
            <v>0</v>
          </cell>
          <cell r="F461">
            <v>42810</v>
          </cell>
          <cell r="G461">
            <v>42007.95</v>
          </cell>
          <cell r="H461">
            <v>1.0900000000000001</v>
          </cell>
          <cell r="I461">
            <v>43465</v>
          </cell>
        </row>
        <row r="462">
          <cell r="A462" t="str">
            <v>ANALISIS PH (mant. piscinas)</v>
          </cell>
          <cell r="B462">
            <v>105470</v>
          </cell>
          <cell r="C462" t="str">
            <v>UNI</v>
          </cell>
          <cell r="D462">
            <v>3891</v>
          </cell>
          <cell r="E462">
            <v>0</v>
          </cell>
          <cell r="F462">
            <v>42809</v>
          </cell>
          <cell r="G462">
            <v>3570</v>
          </cell>
          <cell r="H462">
            <v>1.0900000000000001</v>
          </cell>
          <cell r="I462">
            <v>43465</v>
          </cell>
        </row>
        <row r="463">
          <cell r="A463" t="str">
            <v>ANALISIS TURBIDEZ (mante. piscinas)</v>
          </cell>
          <cell r="B463">
            <v>105471</v>
          </cell>
          <cell r="C463" t="str">
            <v>UNI</v>
          </cell>
          <cell r="D463">
            <v>7287</v>
          </cell>
          <cell r="E463">
            <v>0</v>
          </cell>
          <cell r="F463">
            <v>42810</v>
          </cell>
          <cell r="G463">
            <v>6685</v>
          </cell>
          <cell r="H463">
            <v>1.0900000000000001</v>
          </cell>
          <cell r="I463">
            <v>43465</v>
          </cell>
        </row>
        <row r="464">
          <cell r="A464" t="str">
            <v>ANCLAJE (3/8"X2")"</v>
          </cell>
          <cell r="B464">
            <v>103324</v>
          </cell>
          <cell r="C464" t="str">
            <v>UNI</v>
          </cell>
          <cell r="D464">
            <v>8905</v>
          </cell>
          <cell r="E464" t="str">
            <v>WS1226</v>
          </cell>
          <cell r="F464">
            <v>40446</v>
          </cell>
          <cell r="G464">
            <v>6500</v>
          </cell>
          <cell r="H464">
            <v>1.37</v>
          </cell>
          <cell r="I464">
            <v>43465</v>
          </cell>
        </row>
        <row r="465">
          <cell r="A465" t="str">
            <v>ANCLAJE (3/8"X4") TIPO CUÑA</v>
          </cell>
          <cell r="B465">
            <v>101816</v>
          </cell>
          <cell r="C465" t="str">
            <v>UNI</v>
          </cell>
          <cell r="D465">
            <v>1995</v>
          </cell>
          <cell r="E465" t="str">
            <v>WS1226</v>
          </cell>
          <cell r="F465">
            <v>43297</v>
          </cell>
          <cell r="G465">
            <v>1900</v>
          </cell>
          <cell r="H465">
            <v>1.05</v>
          </cell>
          <cell r="I465">
            <v>43465</v>
          </cell>
        </row>
        <row r="466">
          <cell r="A466" t="str">
            <v>ANCLAJE CHAZO METALICO EXP. 1/2 x 2 3/4"</v>
          </cell>
          <cell r="B466">
            <v>3517</v>
          </cell>
          <cell r="C466" t="str">
            <v>UNI</v>
          </cell>
          <cell r="D466">
            <v>5145</v>
          </cell>
          <cell r="E466" t="str">
            <v>WS1226</v>
          </cell>
          <cell r="F466">
            <v>43171</v>
          </cell>
          <cell r="G466">
            <v>4900</v>
          </cell>
          <cell r="H466">
            <v>1.05</v>
          </cell>
          <cell r="I466">
            <v>43465</v>
          </cell>
        </row>
        <row r="467">
          <cell r="A467" t="str">
            <v>ANCLAJE COLAPSIBLE 3/8X3" concreto</v>
          </cell>
          <cell r="B467">
            <v>104959</v>
          </cell>
          <cell r="C467" t="str">
            <v>UNI</v>
          </cell>
          <cell r="D467">
            <v>1115</v>
          </cell>
          <cell r="E467">
            <v>0</v>
          </cell>
          <cell r="F467">
            <v>43327</v>
          </cell>
          <cell r="G467">
            <v>1062</v>
          </cell>
          <cell r="H467">
            <v>1.05</v>
          </cell>
          <cell r="I467">
            <v>43465</v>
          </cell>
        </row>
        <row r="468">
          <cell r="A468" t="str">
            <v>Anclaje cordel tipo finlandes polo tierra+soporA I</v>
          </cell>
          <cell r="B468">
            <v>107083</v>
          </cell>
          <cell r="C468" t="str">
            <v>UNI</v>
          </cell>
          <cell r="D468">
            <v>714305</v>
          </cell>
          <cell r="E468">
            <v>0</v>
          </cell>
          <cell r="F468">
            <v>43395</v>
          </cell>
          <cell r="G468">
            <v>680290</v>
          </cell>
          <cell r="H468">
            <v>1.05</v>
          </cell>
          <cell r="I468">
            <v>43465</v>
          </cell>
        </row>
        <row r="469">
          <cell r="A469" t="str">
            <v>ANCLAJE DE CUÑA. ½ x 2. 3/4"</v>
          </cell>
          <cell r="B469">
            <v>2802</v>
          </cell>
          <cell r="C469" t="str">
            <v>UNI</v>
          </cell>
          <cell r="D469">
            <v>1400</v>
          </cell>
          <cell r="E469">
            <v>0</v>
          </cell>
          <cell r="F469">
            <v>43279</v>
          </cell>
          <cell r="G469">
            <v>1333</v>
          </cell>
          <cell r="H469">
            <v>1.05</v>
          </cell>
          <cell r="I469">
            <v>43465</v>
          </cell>
        </row>
        <row r="470">
          <cell r="A470" t="str">
            <v>Anclaje Epóxico Resina Red Head G-5</v>
          </cell>
          <cell r="B470">
            <v>104413</v>
          </cell>
          <cell r="C470" t="str">
            <v>CRT</v>
          </cell>
          <cell r="D470">
            <v>70070</v>
          </cell>
          <cell r="E470">
            <v>0</v>
          </cell>
          <cell r="F470">
            <v>41096</v>
          </cell>
          <cell r="G470">
            <v>53900</v>
          </cell>
          <cell r="H470">
            <v>1.3</v>
          </cell>
          <cell r="I470">
            <v>43465</v>
          </cell>
        </row>
        <row r="471">
          <cell r="A471" t="str">
            <v>ANCLAJE EXPANSIVO - 3/8" x 3"</v>
          </cell>
          <cell r="B471">
            <v>103976</v>
          </cell>
          <cell r="C471" t="str">
            <v>UNI</v>
          </cell>
          <cell r="D471">
            <v>401</v>
          </cell>
          <cell r="E471" t="str">
            <v>WS1226</v>
          </cell>
          <cell r="F471">
            <v>43364</v>
          </cell>
          <cell r="G471">
            <v>382</v>
          </cell>
          <cell r="H471">
            <v>1.05</v>
          </cell>
          <cell r="I471">
            <v>43465</v>
          </cell>
        </row>
        <row r="472">
          <cell r="A472" t="str">
            <v>ANCLAJE HILTI HKBIII (1"X6")"</v>
          </cell>
          <cell r="B472">
            <v>101080</v>
          </cell>
          <cell r="C472" t="str">
            <v>UNI</v>
          </cell>
          <cell r="D472">
            <v>81562</v>
          </cell>
          <cell r="E472" t="str">
            <v>WS1226</v>
          </cell>
          <cell r="F472">
            <v>40500</v>
          </cell>
          <cell r="G472">
            <v>59534</v>
          </cell>
          <cell r="H472">
            <v>1.37</v>
          </cell>
          <cell r="I472">
            <v>43465</v>
          </cell>
        </row>
        <row r="473">
          <cell r="A473" t="str">
            <v>ANCLAJE METALICO DE ROSCA INTERNA (1/4")</v>
          </cell>
          <cell r="B473">
            <v>104533</v>
          </cell>
          <cell r="C473" t="str">
            <v>UNI</v>
          </cell>
          <cell r="D473">
            <v>619</v>
          </cell>
          <cell r="E473">
            <v>0</v>
          </cell>
          <cell r="F473">
            <v>41155</v>
          </cell>
          <cell r="G473">
            <v>476</v>
          </cell>
          <cell r="H473">
            <v>1.3</v>
          </cell>
          <cell r="I473">
            <v>43465</v>
          </cell>
        </row>
        <row r="474">
          <cell r="A474" t="str">
            <v>ANCLAJE PARA BANCA X 2 DADOS</v>
          </cell>
          <cell r="B474">
            <v>103741</v>
          </cell>
          <cell r="C474" t="str">
            <v>UNI</v>
          </cell>
          <cell r="D474">
            <v>104978</v>
          </cell>
          <cell r="E474">
            <v>0</v>
          </cell>
          <cell r="F474">
            <v>43222</v>
          </cell>
          <cell r="G474">
            <v>99979</v>
          </cell>
          <cell r="H474">
            <v>1.05</v>
          </cell>
          <cell r="I474">
            <v>43465</v>
          </cell>
        </row>
        <row r="475">
          <cell r="A475" t="str">
            <v>ANCLAJE PARA ESCALERA Piscina</v>
          </cell>
          <cell r="B475">
            <v>107125</v>
          </cell>
          <cell r="C475" t="str">
            <v>UNI</v>
          </cell>
          <cell r="D475">
            <v>127534</v>
          </cell>
          <cell r="E475">
            <v>0</v>
          </cell>
          <cell r="F475">
            <v>43396</v>
          </cell>
          <cell r="G475">
            <v>121461</v>
          </cell>
          <cell r="H475">
            <v>1.05</v>
          </cell>
          <cell r="I475">
            <v>43465</v>
          </cell>
        </row>
        <row r="476">
          <cell r="A476" t="str">
            <v>ANCLAJE QUIMICO Nº5 L=20CM+EPOXICO</v>
          </cell>
          <cell r="B476">
            <v>103529</v>
          </cell>
          <cell r="C476" t="str">
            <v>UNI</v>
          </cell>
          <cell r="D476">
            <v>10275</v>
          </cell>
          <cell r="E476">
            <v>0</v>
          </cell>
          <cell r="F476">
            <v>40518</v>
          </cell>
          <cell r="G476">
            <v>7500</v>
          </cell>
          <cell r="H476">
            <v>1.37</v>
          </cell>
          <cell r="I476">
            <v>43465</v>
          </cell>
        </row>
        <row r="477">
          <cell r="A477" t="str">
            <v>ANCLAJE QUIMICO Nº6 L=20CM+EPOXICO</v>
          </cell>
          <cell r="B477">
            <v>103530</v>
          </cell>
          <cell r="C477" t="str">
            <v>UNI</v>
          </cell>
          <cell r="D477">
            <v>11303</v>
          </cell>
          <cell r="E477">
            <v>0</v>
          </cell>
          <cell r="F477">
            <v>40518</v>
          </cell>
          <cell r="G477">
            <v>8250</v>
          </cell>
          <cell r="H477">
            <v>1.37</v>
          </cell>
          <cell r="I477">
            <v>43465</v>
          </cell>
        </row>
        <row r="478">
          <cell r="A478" t="str">
            <v>ANCLAJE QUIMICO Nº7 L=20CM+EPOXICO</v>
          </cell>
          <cell r="B478">
            <v>103531</v>
          </cell>
          <cell r="C478" t="str">
            <v>UNI</v>
          </cell>
          <cell r="D478">
            <v>15413</v>
          </cell>
          <cell r="E478">
            <v>0</v>
          </cell>
          <cell r="F478">
            <v>40518</v>
          </cell>
          <cell r="G478">
            <v>11250</v>
          </cell>
          <cell r="H478">
            <v>1.37</v>
          </cell>
          <cell r="I478">
            <v>43465</v>
          </cell>
        </row>
        <row r="479">
          <cell r="A479" t="str">
            <v>ANCLAJE QUIMICO Nº8 L=25CM+EPOXICO</v>
          </cell>
          <cell r="B479">
            <v>103532</v>
          </cell>
          <cell r="C479" t="str">
            <v>UNI</v>
          </cell>
          <cell r="D479">
            <v>22605</v>
          </cell>
          <cell r="E479">
            <v>0</v>
          </cell>
          <cell r="F479">
            <v>40518</v>
          </cell>
          <cell r="G479">
            <v>16500</v>
          </cell>
          <cell r="H479">
            <v>1.37</v>
          </cell>
          <cell r="I479">
            <v>43465</v>
          </cell>
        </row>
        <row r="480">
          <cell r="A480" t="str">
            <v>ANCLAJE/CHAZO NYLON IMPACT 5/16 X 4"</v>
          </cell>
          <cell r="B480">
            <v>105066</v>
          </cell>
          <cell r="C480" t="str">
            <v>UNI</v>
          </cell>
          <cell r="D480">
            <v>481</v>
          </cell>
          <cell r="E480">
            <v>0</v>
          </cell>
          <cell r="F480">
            <v>43180</v>
          </cell>
          <cell r="G480">
            <v>458</v>
          </cell>
          <cell r="H480">
            <v>1.05</v>
          </cell>
          <cell r="I480">
            <v>43465</v>
          </cell>
        </row>
        <row r="481">
          <cell r="A481" t="str">
            <v>ANCLAJES (GRAPA + CHAZOS + CLAVOS)</v>
          </cell>
          <cell r="B481">
            <v>3789</v>
          </cell>
          <cell r="C481" t="str">
            <v>UNI</v>
          </cell>
          <cell r="D481">
            <v>195</v>
          </cell>
          <cell r="E481">
            <v>0</v>
          </cell>
          <cell r="F481">
            <v>40121</v>
          </cell>
          <cell r="G481">
            <v>140</v>
          </cell>
          <cell r="H481">
            <v>1.39</v>
          </cell>
          <cell r="I481">
            <v>43465</v>
          </cell>
        </row>
        <row r="482">
          <cell r="A482" t="str">
            <v>ANCLAJES INCLINADOS (4) Piscina</v>
          </cell>
          <cell r="B482">
            <v>107128</v>
          </cell>
          <cell r="C482" t="str">
            <v>UNI</v>
          </cell>
          <cell r="D482">
            <v>3589564</v>
          </cell>
          <cell r="E482">
            <v>0</v>
          </cell>
          <cell r="F482">
            <v>43396</v>
          </cell>
          <cell r="G482">
            <v>3418632</v>
          </cell>
          <cell r="H482">
            <v>1.05</v>
          </cell>
          <cell r="I482">
            <v>43465</v>
          </cell>
        </row>
        <row r="483">
          <cell r="A483" t="str">
            <v>Anclajes para Duro Panel</v>
          </cell>
          <cell r="B483">
            <v>103360</v>
          </cell>
          <cell r="C483" t="str">
            <v>UNI</v>
          </cell>
          <cell r="D483">
            <v>64109</v>
          </cell>
          <cell r="E483">
            <v>0</v>
          </cell>
          <cell r="F483">
            <v>40464</v>
          </cell>
          <cell r="G483">
            <v>46795</v>
          </cell>
          <cell r="H483">
            <v>1.37</v>
          </cell>
          <cell r="I483">
            <v>43465</v>
          </cell>
        </row>
        <row r="484">
          <cell r="A484" t="str">
            <v>ANCLAJES PARA ENTREPAÑO EN TABLEX</v>
          </cell>
          <cell r="B484">
            <v>103593</v>
          </cell>
          <cell r="C484" t="str">
            <v>UNI</v>
          </cell>
          <cell r="D484">
            <v>5480</v>
          </cell>
          <cell r="E484">
            <v>0</v>
          </cell>
          <cell r="F484">
            <v>40534</v>
          </cell>
          <cell r="G484">
            <v>4000</v>
          </cell>
          <cell r="H484">
            <v>1.37</v>
          </cell>
          <cell r="I484">
            <v>43465</v>
          </cell>
        </row>
        <row r="485">
          <cell r="A485" t="str">
            <v>ANDAMIO CERTIFICADO 7 SECCIONES</v>
          </cell>
          <cell r="B485">
            <v>103408</v>
          </cell>
          <cell r="C485" t="str">
            <v>DD</v>
          </cell>
          <cell r="D485">
            <v>114707</v>
          </cell>
          <cell r="E485">
            <v>0</v>
          </cell>
          <cell r="F485">
            <v>43208</v>
          </cell>
          <cell r="G485">
            <v>109245</v>
          </cell>
          <cell r="H485">
            <v>1.05</v>
          </cell>
          <cell r="I485">
            <v>43465</v>
          </cell>
        </row>
        <row r="486">
          <cell r="A486" t="str">
            <v>ANDAMIO CERTIFICADO H=9Mts +</v>
          </cell>
          <cell r="B486">
            <v>105166</v>
          </cell>
          <cell r="C486" t="str">
            <v>DD</v>
          </cell>
          <cell r="D486">
            <v>55860</v>
          </cell>
          <cell r="E486">
            <v>0</v>
          </cell>
          <cell r="F486">
            <v>41765</v>
          </cell>
          <cell r="G486">
            <v>44333</v>
          </cell>
          <cell r="H486">
            <v>1.26</v>
          </cell>
          <cell r="I486">
            <v>43465</v>
          </cell>
        </row>
        <row r="487">
          <cell r="A487" t="str">
            <v>ANDAMIO COLGANTE 40mt.</v>
          </cell>
          <cell r="B487">
            <v>367</v>
          </cell>
          <cell r="C487" t="str">
            <v>DD</v>
          </cell>
          <cell r="D487">
            <v>2814</v>
          </cell>
          <cell r="E487">
            <v>0</v>
          </cell>
          <cell r="F487">
            <v>40793</v>
          </cell>
          <cell r="G487">
            <v>2100</v>
          </cell>
          <cell r="H487">
            <v>1.34</v>
          </cell>
          <cell r="I487">
            <v>43465</v>
          </cell>
        </row>
        <row r="488">
          <cell r="A488" t="str">
            <v>ANDAMIO METALICO 1 SECCION</v>
          </cell>
          <cell r="B488">
            <v>102515</v>
          </cell>
          <cell r="C488" t="str">
            <v>HR</v>
          </cell>
          <cell r="D488">
            <v>116</v>
          </cell>
          <cell r="E488">
            <v>0</v>
          </cell>
          <cell r="F488">
            <v>43221</v>
          </cell>
          <cell r="G488">
            <v>110</v>
          </cell>
          <cell r="H488">
            <v>1.05</v>
          </cell>
          <cell r="I488">
            <v>43465</v>
          </cell>
        </row>
        <row r="489">
          <cell r="A489" t="str">
            <v>ANDAMIO TUBULAR (NO USAR)</v>
          </cell>
          <cell r="B489">
            <v>1696</v>
          </cell>
          <cell r="C489" t="str">
            <v>DD</v>
          </cell>
          <cell r="D489">
            <v>662</v>
          </cell>
          <cell r="E489">
            <v>0</v>
          </cell>
          <cell r="F489">
            <v>42842</v>
          </cell>
          <cell r="G489">
            <v>607</v>
          </cell>
          <cell r="H489">
            <v>1.0900000000000001</v>
          </cell>
          <cell r="I489">
            <v>43465</v>
          </cell>
        </row>
        <row r="490">
          <cell r="A490" t="str">
            <v>ANDAMIO TUBULAR (NO USAR)</v>
          </cell>
          <cell r="B490">
            <v>1719</v>
          </cell>
          <cell r="C490" t="str">
            <v>MES</v>
          </cell>
          <cell r="D490">
            <v>22051</v>
          </cell>
          <cell r="E490">
            <v>0</v>
          </cell>
          <cell r="F490">
            <v>42842</v>
          </cell>
          <cell r="G490">
            <v>20230</v>
          </cell>
          <cell r="H490">
            <v>1.0900000000000001</v>
          </cell>
          <cell r="I490">
            <v>43465</v>
          </cell>
        </row>
        <row r="491">
          <cell r="A491" t="str">
            <v>ANDAMIO TUBULAR (SECC/MES.)</v>
          </cell>
          <cell r="B491">
            <v>1638</v>
          </cell>
          <cell r="C491" t="str">
            <v>MES</v>
          </cell>
          <cell r="D491">
            <v>21000</v>
          </cell>
          <cell r="E491">
            <v>0</v>
          </cell>
          <cell r="F491">
            <v>43206</v>
          </cell>
          <cell r="G491">
            <v>20000</v>
          </cell>
          <cell r="H491">
            <v>1.05</v>
          </cell>
          <cell r="I491">
            <v>43465</v>
          </cell>
        </row>
        <row r="492">
          <cell r="A492" t="str">
            <v>ANDAMIO TUBULAR (SECC/MES.) (NO USAR)</v>
          </cell>
          <cell r="B492">
            <v>102883</v>
          </cell>
          <cell r="C492" t="str">
            <v>MES</v>
          </cell>
          <cell r="D492">
            <v>22051</v>
          </cell>
          <cell r="E492">
            <v>0</v>
          </cell>
          <cell r="F492">
            <v>42857</v>
          </cell>
          <cell r="G492">
            <v>20230</v>
          </cell>
          <cell r="H492">
            <v>1.0900000000000001</v>
          </cell>
          <cell r="I492">
            <v>43465</v>
          </cell>
        </row>
        <row r="493">
          <cell r="A493" t="str">
            <v>ANDAMIO TUBULAR (SECC:1.5X1.5M.)</v>
          </cell>
          <cell r="B493">
            <v>368</v>
          </cell>
          <cell r="C493" t="str">
            <v>DIA</v>
          </cell>
          <cell r="D493">
            <v>924</v>
          </cell>
          <cell r="E493">
            <v>0</v>
          </cell>
          <cell r="F493">
            <v>43167</v>
          </cell>
          <cell r="G493">
            <v>880</v>
          </cell>
          <cell r="H493">
            <v>1.05</v>
          </cell>
          <cell r="I493">
            <v>43465</v>
          </cell>
        </row>
        <row r="494">
          <cell r="A494" t="str">
            <v>ANDAMIO TUBULAR (SECC:1.5X1.5M.) (NO</v>
          </cell>
          <cell r="B494">
            <v>102737</v>
          </cell>
          <cell r="C494" t="str">
            <v>DD</v>
          </cell>
          <cell r="D494">
            <v>924</v>
          </cell>
          <cell r="E494">
            <v>0</v>
          </cell>
          <cell r="F494">
            <v>43181</v>
          </cell>
          <cell r="G494">
            <v>880</v>
          </cell>
          <cell r="H494">
            <v>1.05</v>
          </cell>
          <cell r="I494">
            <v>43465</v>
          </cell>
        </row>
        <row r="495">
          <cell r="A495" t="str">
            <v>ANDAMIO TUBULAR (SECC:1.5X1.5M.) (NO</v>
          </cell>
          <cell r="B495">
            <v>103534</v>
          </cell>
          <cell r="C495" t="str">
            <v>DIA</v>
          </cell>
          <cell r="D495">
            <v>662</v>
          </cell>
          <cell r="E495">
            <v>0</v>
          </cell>
          <cell r="F495">
            <v>42773</v>
          </cell>
          <cell r="G495">
            <v>607</v>
          </cell>
          <cell r="H495">
            <v>1.0900000000000001</v>
          </cell>
          <cell r="I495">
            <v>43465</v>
          </cell>
        </row>
        <row r="496">
          <cell r="A496" t="str">
            <v>ANDAMIOS GANCHO COLGANTE</v>
          </cell>
          <cell r="B496">
            <v>1695</v>
          </cell>
          <cell r="C496" t="str">
            <v>DD</v>
          </cell>
          <cell r="D496">
            <v>3109</v>
          </cell>
          <cell r="E496">
            <v>0</v>
          </cell>
          <cell r="F496">
            <v>40872</v>
          </cell>
          <cell r="G496">
            <v>2320</v>
          </cell>
          <cell r="H496">
            <v>1.34</v>
          </cell>
          <cell r="I496">
            <v>43465</v>
          </cell>
        </row>
        <row r="497">
          <cell r="A497" t="str">
            <v>Anemometro electr. wind Speed</v>
          </cell>
          <cell r="B497">
            <v>105928</v>
          </cell>
          <cell r="C497" t="str">
            <v>UNI</v>
          </cell>
          <cell r="D497">
            <v>4328830</v>
          </cell>
          <cell r="E497">
            <v>0</v>
          </cell>
          <cell r="F497">
            <v>42648</v>
          </cell>
          <cell r="G497">
            <v>3764200</v>
          </cell>
          <cell r="H497">
            <v>1.1499999999999999</v>
          </cell>
          <cell r="I497">
            <v>43465</v>
          </cell>
        </row>
        <row r="498">
          <cell r="A498" t="str">
            <v>ANGULO 1 1/2" X 1/4"</v>
          </cell>
          <cell r="B498">
            <v>2534</v>
          </cell>
          <cell r="C498" t="str">
            <v>ML</v>
          </cell>
          <cell r="D498">
            <v>11154</v>
          </cell>
          <cell r="E498">
            <v>0</v>
          </cell>
          <cell r="F498">
            <v>40933</v>
          </cell>
          <cell r="G498">
            <v>8580</v>
          </cell>
          <cell r="H498">
            <v>1.3</v>
          </cell>
          <cell r="I498">
            <v>43465</v>
          </cell>
        </row>
        <row r="499">
          <cell r="A499" t="str">
            <v>ANGULO 1 1/2" x 3/16"</v>
          </cell>
          <cell r="B499">
            <v>100952</v>
          </cell>
          <cell r="C499" t="str">
            <v>ML</v>
          </cell>
          <cell r="D499">
            <v>7453</v>
          </cell>
          <cell r="E499">
            <v>0</v>
          </cell>
          <cell r="F499">
            <v>43167</v>
          </cell>
          <cell r="G499">
            <v>7098</v>
          </cell>
          <cell r="H499">
            <v>1.05</v>
          </cell>
          <cell r="I499">
            <v>43465</v>
          </cell>
        </row>
        <row r="500">
          <cell r="A500" t="str">
            <v>ANGULO 1 1/4" x 1/8"</v>
          </cell>
          <cell r="B500">
            <v>101056</v>
          </cell>
          <cell r="C500" t="str">
            <v>ML</v>
          </cell>
          <cell r="D500">
            <v>4282</v>
          </cell>
          <cell r="E500">
            <v>0</v>
          </cell>
          <cell r="F500">
            <v>43167</v>
          </cell>
          <cell r="G500">
            <v>4078</v>
          </cell>
          <cell r="H500">
            <v>1.05</v>
          </cell>
          <cell r="I500">
            <v>43465</v>
          </cell>
        </row>
        <row r="501">
          <cell r="A501" t="str">
            <v>ANGULO 1" x 1/8"</v>
          </cell>
          <cell r="B501">
            <v>100980</v>
          </cell>
          <cell r="C501" t="str">
            <v>ML</v>
          </cell>
          <cell r="D501">
            <v>3132</v>
          </cell>
          <cell r="E501">
            <v>0</v>
          </cell>
          <cell r="F501">
            <v>43171</v>
          </cell>
          <cell r="G501">
            <v>2983</v>
          </cell>
          <cell r="H501">
            <v>1.05</v>
          </cell>
          <cell r="I501">
            <v>43465</v>
          </cell>
        </row>
        <row r="502">
          <cell r="A502" t="str">
            <v>ANGULO 1/8" x 1 1/2"</v>
          </cell>
          <cell r="B502">
            <v>2543</v>
          </cell>
          <cell r="C502" t="str">
            <v>ML</v>
          </cell>
          <cell r="D502">
            <v>5105</v>
          </cell>
          <cell r="E502">
            <v>0</v>
          </cell>
          <cell r="F502">
            <v>43167</v>
          </cell>
          <cell r="G502">
            <v>4862</v>
          </cell>
          <cell r="H502">
            <v>1.05</v>
          </cell>
          <cell r="I502">
            <v>43465</v>
          </cell>
        </row>
        <row r="503">
          <cell r="A503" t="str">
            <v>ANGULO 1/8" x 1"</v>
          </cell>
          <cell r="B503">
            <v>1086</v>
          </cell>
          <cell r="C503" t="str">
            <v>ML</v>
          </cell>
          <cell r="D503">
            <v>3132</v>
          </cell>
          <cell r="E503" t="str">
            <v>A-11 Crudo</v>
          </cell>
          <cell r="F503">
            <v>43171</v>
          </cell>
          <cell r="G503">
            <v>2983</v>
          </cell>
          <cell r="H503">
            <v>1.05</v>
          </cell>
          <cell r="I503">
            <v>43465</v>
          </cell>
        </row>
        <row r="504">
          <cell r="A504" t="str">
            <v>ANGULO 1x1x1/16 ANOLOK</v>
          </cell>
          <cell r="B504">
            <v>1083</v>
          </cell>
          <cell r="C504" t="str">
            <v>ML</v>
          </cell>
          <cell r="D504">
            <v>20342</v>
          </cell>
          <cell r="E504" t="str">
            <v>A-09</v>
          </cell>
          <cell r="F504">
            <v>40350</v>
          </cell>
          <cell r="G504">
            <v>14848</v>
          </cell>
          <cell r="H504">
            <v>1.37</v>
          </cell>
          <cell r="I504">
            <v>43465</v>
          </cell>
        </row>
        <row r="505">
          <cell r="A505" t="str">
            <v>ANGULO 2 1/2" X 1/4"</v>
          </cell>
          <cell r="B505">
            <v>2535</v>
          </cell>
          <cell r="C505" t="str">
            <v>ML</v>
          </cell>
          <cell r="D505">
            <v>17122</v>
          </cell>
          <cell r="E505">
            <v>0</v>
          </cell>
          <cell r="F505">
            <v>42775</v>
          </cell>
          <cell r="G505">
            <v>15708</v>
          </cell>
          <cell r="H505">
            <v>1.0900000000000001</v>
          </cell>
          <cell r="I505">
            <v>43465</v>
          </cell>
        </row>
        <row r="506">
          <cell r="A506" t="str">
            <v>ANGULO 2 1/2" x 3/16"</v>
          </cell>
          <cell r="B506">
            <v>2529</v>
          </cell>
          <cell r="C506" t="str">
            <v>ML</v>
          </cell>
          <cell r="D506">
            <v>13919</v>
          </cell>
          <cell r="E506">
            <v>0</v>
          </cell>
          <cell r="F506">
            <v>43209</v>
          </cell>
          <cell r="G506">
            <v>13256</v>
          </cell>
          <cell r="H506">
            <v>1.05</v>
          </cell>
          <cell r="I506">
            <v>43465</v>
          </cell>
        </row>
        <row r="507">
          <cell r="A507" t="str">
            <v>ANGULO 2" X 1/4"</v>
          </cell>
          <cell r="B507">
            <v>10</v>
          </cell>
          <cell r="C507" t="str">
            <v>ML</v>
          </cell>
          <cell r="D507">
            <v>3728</v>
          </cell>
          <cell r="E507">
            <v>0</v>
          </cell>
          <cell r="F507">
            <v>43181</v>
          </cell>
          <cell r="G507">
            <v>3550</v>
          </cell>
          <cell r="H507">
            <v>1.05</v>
          </cell>
          <cell r="I507">
            <v>43465</v>
          </cell>
        </row>
        <row r="508">
          <cell r="A508" t="str">
            <v>ANGULO 2" x 1/8"</v>
          </cell>
          <cell r="B508">
            <v>100981</v>
          </cell>
          <cell r="C508" t="str">
            <v>ML</v>
          </cell>
          <cell r="D508">
            <v>7382</v>
          </cell>
          <cell r="E508">
            <v>0</v>
          </cell>
          <cell r="F508">
            <v>43209</v>
          </cell>
          <cell r="G508">
            <v>7030</v>
          </cell>
          <cell r="H508">
            <v>1.05</v>
          </cell>
          <cell r="I508">
            <v>43465</v>
          </cell>
        </row>
        <row r="509">
          <cell r="A509" t="str">
            <v>ANGULO 2" X 3/16"</v>
          </cell>
          <cell r="B509">
            <v>2533</v>
          </cell>
          <cell r="C509" t="str">
            <v>ML</v>
          </cell>
          <cell r="D509">
            <v>10209</v>
          </cell>
          <cell r="E509">
            <v>0</v>
          </cell>
          <cell r="F509">
            <v>43223</v>
          </cell>
          <cell r="G509">
            <v>9723</v>
          </cell>
          <cell r="H509">
            <v>1.05</v>
          </cell>
          <cell r="I509">
            <v>43465</v>
          </cell>
        </row>
        <row r="510">
          <cell r="A510" t="str">
            <v>ANGULO 2.5X2.5 CAL26 (L=2.44M)</v>
          </cell>
          <cell r="B510">
            <v>3334</v>
          </cell>
          <cell r="C510" t="str">
            <v>UNI</v>
          </cell>
          <cell r="D510">
            <v>1785</v>
          </cell>
          <cell r="E510">
            <v>0</v>
          </cell>
          <cell r="F510">
            <v>43213</v>
          </cell>
          <cell r="G510">
            <v>1700</v>
          </cell>
          <cell r="H510">
            <v>1.05</v>
          </cell>
          <cell r="I510">
            <v>43465</v>
          </cell>
        </row>
        <row r="511">
          <cell r="A511" t="str">
            <v>Angulo 29mmX2.44m</v>
          </cell>
          <cell r="B511">
            <v>104151</v>
          </cell>
          <cell r="C511" t="str">
            <v>UNI</v>
          </cell>
          <cell r="D511">
            <v>4020</v>
          </cell>
          <cell r="E511">
            <v>0</v>
          </cell>
          <cell r="F511">
            <v>40742</v>
          </cell>
          <cell r="G511">
            <v>3000</v>
          </cell>
          <cell r="H511">
            <v>1.34</v>
          </cell>
          <cell r="I511">
            <v>43465</v>
          </cell>
        </row>
        <row r="512">
          <cell r="A512" t="str">
            <v>ANGULO 2x2 2.44</v>
          </cell>
          <cell r="B512">
            <v>103220</v>
          </cell>
          <cell r="C512" t="str">
            <v>UNI</v>
          </cell>
          <cell r="D512">
            <v>2421</v>
          </cell>
          <cell r="E512">
            <v>0</v>
          </cell>
          <cell r="F512">
            <v>40581</v>
          </cell>
          <cell r="G512">
            <v>1807</v>
          </cell>
          <cell r="H512">
            <v>1.34</v>
          </cell>
          <cell r="I512">
            <v>43465</v>
          </cell>
        </row>
        <row r="513">
          <cell r="A513" t="str">
            <v>ANGULO 3" X 1/2"</v>
          </cell>
          <cell r="B513">
            <v>2539</v>
          </cell>
          <cell r="C513" t="str">
            <v>ML</v>
          </cell>
          <cell r="D513">
            <v>46705</v>
          </cell>
          <cell r="E513">
            <v>0</v>
          </cell>
          <cell r="F513">
            <v>40933</v>
          </cell>
          <cell r="G513">
            <v>35927</v>
          </cell>
          <cell r="H513">
            <v>1.3</v>
          </cell>
          <cell r="I513">
            <v>43465</v>
          </cell>
        </row>
        <row r="514">
          <cell r="A514" t="str">
            <v>ANGULO 3" x 1/4"</v>
          </cell>
          <cell r="B514">
            <v>2536</v>
          </cell>
          <cell r="C514" t="str">
            <v>ML</v>
          </cell>
          <cell r="D514">
            <v>19278</v>
          </cell>
          <cell r="E514">
            <v>0</v>
          </cell>
          <cell r="F514">
            <v>42818</v>
          </cell>
          <cell r="G514">
            <v>17686</v>
          </cell>
          <cell r="H514">
            <v>1.0900000000000001</v>
          </cell>
          <cell r="I514">
            <v>43465</v>
          </cell>
        </row>
        <row r="515">
          <cell r="A515" t="str">
            <v>ANGULO 3" X 5/16"</v>
          </cell>
          <cell r="B515">
            <v>2538</v>
          </cell>
          <cell r="C515" t="str">
            <v>ML</v>
          </cell>
          <cell r="D515">
            <v>31139</v>
          </cell>
          <cell r="E515">
            <v>0</v>
          </cell>
          <cell r="F515">
            <v>40932</v>
          </cell>
          <cell r="G515">
            <v>23953</v>
          </cell>
          <cell r="H515">
            <v>1.3</v>
          </cell>
          <cell r="I515">
            <v>43465</v>
          </cell>
        </row>
        <row r="516">
          <cell r="A516" t="str">
            <v>ANGULO 3/16" x 1 1/4"</v>
          </cell>
          <cell r="B516">
            <v>102968</v>
          </cell>
          <cell r="C516" t="str">
            <v>ML</v>
          </cell>
          <cell r="D516">
            <v>6335</v>
          </cell>
          <cell r="E516">
            <v>0</v>
          </cell>
          <cell r="F516">
            <v>43376</v>
          </cell>
          <cell r="G516">
            <v>6033</v>
          </cell>
          <cell r="H516">
            <v>1.05</v>
          </cell>
          <cell r="I516">
            <v>43465</v>
          </cell>
        </row>
        <row r="517">
          <cell r="A517" t="str">
            <v>ANGULO 3/16"x1"X6MT (4.5mm x 25mm)</v>
          </cell>
          <cell r="B517">
            <v>2532</v>
          </cell>
          <cell r="C517" t="str">
            <v>UNI</v>
          </cell>
          <cell r="D517">
            <v>21525</v>
          </cell>
          <cell r="E517">
            <v>0</v>
          </cell>
          <cell r="F517">
            <v>43192</v>
          </cell>
          <cell r="G517">
            <v>20500</v>
          </cell>
          <cell r="H517">
            <v>1.05</v>
          </cell>
          <cell r="I517">
            <v>43465</v>
          </cell>
        </row>
        <row r="518">
          <cell r="A518" t="str">
            <v>ANGULO 3/4" X 1/8"</v>
          </cell>
          <cell r="B518">
            <v>11</v>
          </cell>
          <cell r="C518" t="str">
            <v>ML</v>
          </cell>
          <cell r="D518">
            <v>2066</v>
          </cell>
          <cell r="E518">
            <v>0</v>
          </cell>
          <cell r="F518">
            <v>43220</v>
          </cell>
          <cell r="G518">
            <v>1968</v>
          </cell>
          <cell r="H518">
            <v>1.05</v>
          </cell>
          <cell r="I518">
            <v>43465</v>
          </cell>
        </row>
        <row r="519">
          <cell r="A519" t="str">
            <v>ANGULO 30X20 CAL.26 L=2.44M</v>
          </cell>
          <cell r="B519">
            <v>103271</v>
          </cell>
          <cell r="C519" t="str">
            <v>UNI</v>
          </cell>
          <cell r="D519">
            <v>1785</v>
          </cell>
          <cell r="E519">
            <v>0</v>
          </cell>
          <cell r="F519">
            <v>43210</v>
          </cell>
          <cell r="G519">
            <v>1700</v>
          </cell>
          <cell r="H519">
            <v>1.05</v>
          </cell>
          <cell r="I519">
            <v>43465</v>
          </cell>
        </row>
        <row r="520">
          <cell r="A520" t="str">
            <v>ANGULO CHAMPAÑA (0.66X0.39CM) L=3M</v>
          </cell>
          <cell r="B520">
            <v>105222</v>
          </cell>
          <cell r="C520" t="str">
            <v>ML</v>
          </cell>
          <cell r="D520">
            <v>1917</v>
          </cell>
          <cell r="E520">
            <v>0</v>
          </cell>
          <cell r="F520">
            <v>42627</v>
          </cell>
          <cell r="G520">
            <v>1667</v>
          </cell>
          <cell r="H520">
            <v>1.1499999999999999</v>
          </cell>
          <cell r="I520">
            <v>43465</v>
          </cell>
        </row>
        <row r="521">
          <cell r="A521" t="str">
            <v>ANGULO EXTERNO 20X12 BL</v>
          </cell>
          <cell r="B521">
            <v>106585</v>
          </cell>
          <cell r="C521" t="str">
            <v>UNI</v>
          </cell>
          <cell r="D521">
            <v>1070</v>
          </cell>
          <cell r="E521">
            <v>0</v>
          </cell>
          <cell r="F521">
            <v>43199</v>
          </cell>
          <cell r="G521">
            <v>1019</v>
          </cell>
          <cell r="H521">
            <v>1.05</v>
          </cell>
          <cell r="I521">
            <v>43465</v>
          </cell>
        </row>
        <row r="522">
          <cell r="A522" t="str">
            <v>ANGULO EXTERNO 20X20 BL</v>
          </cell>
          <cell r="B522">
            <v>106534</v>
          </cell>
          <cell r="C522" t="str">
            <v>UNI</v>
          </cell>
          <cell r="D522">
            <v>1129</v>
          </cell>
          <cell r="E522">
            <v>0</v>
          </cell>
          <cell r="F522">
            <v>43196</v>
          </cell>
          <cell r="G522">
            <v>1075</v>
          </cell>
          <cell r="H522">
            <v>1.05</v>
          </cell>
          <cell r="I522">
            <v>43465</v>
          </cell>
        </row>
        <row r="523">
          <cell r="A523" t="str">
            <v>ANGULO EXTERNO 25X25 BL</v>
          </cell>
          <cell r="B523">
            <v>106535</v>
          </cell>
          <cell r="C523" t="str">
            <v>UNI</v>
          </cell>
          <cell r="D523">
            <v>1652</v>
          </cell>
          <cell r="E523">
            <v>0</v>
          </cell>
          <cell r="F523">
            <v>43196</v>
          </cell>
          <cell r="G523">
            <v>1573.5</v>
          </cell>
          <cell r="H523">
            <v>1.05</v>
          </cell>
          <cell r="I523">
            <v>43465</v>
          </cell>
        </row>
        <row r="524">
          <cell r="A524" t="str">
            <v>ANGULO PLANO 20X12 BL</v>
          </cell>
          <cell r="B524">
            <v>106537</v>
          </cell>
          <cell r="C524" t="str">
            <v>UNI</v>
          </cell>
          <cell r="D524">
            <v>1146</v>
          </cell>
          <cell r="E524">
            <v>0</v>
          </cell>
          <cell r="F524">
            <v>43199</v>
          </cell>
          <cell r="G524">
            <v>1091</v>
          </cell>
          <cell r="H524">
            <v>1.05</v>
          </cell>
          <cell r="I524">
            <v>43465</v>
          </cell>
        </row>
        <row r="525">
          <cell r="A525" t="str">
            <v>ANGULO PLANO 20X20 BL</v>
          </cell>
          <cell r="B525">
            <v>106536</v>
          </cell>
          <cell r="C525" t="str">
            <v>UNI</v>
          </cell>
          <cell r="D525">
            <v>1129</v>
          </cell>
          <cell r="E525">
            <v>0</v>
          </cell>
          <cell r="F525">
            <v>43196</v>
          </cell>
          <cell r="G525">
            <v>1075</v>
          </cell>
          <cell r="H525">
            <v>1.05</v>
          </cell>
          <cell r="I525">
            <v>43465</v>
          </cell>
        </row>
        <row r="526">
          <cell r="A526" t="str">
            <v>ANGULO PLANO 25X25 BL</v>
          </cell>
          <cell r="B526">
            <v>106538</v>
          </cell>
          <cell r="C526" t="str">
            <v>UNI</v>
          </cell>
          <cell r="D526">
            <v>1652</v>
          </cell>
          <cell r="E526">
            <v>0</v>
          </cell>
          <cell r="F526">
            <v>43199</v>
          </cell>
          <cell r="G526">
            <v>1573.5</v>
          </cell>
          <cell r="H526">
            <v>1.05</v>
          </cell>
          <cell r="I526">
            <v>43465</v>
          </cell>
        </row>
        <row r="527">
          <cell r="A527" t="str">
            <v>ANGULO1X1X 1/16" BLANCO</v>
          </cell>
          <cell r="B527">
            <v>1093</v>
          </cell>
          <cell r="C527" t="str">
            <v>ML</v>
          </cell>
          <cell r="D527">
            <v>20342</v>
          </cell>
          <cell r="E527" t="str">
            <v>A-09 Mate</v>
          </cell>
          <cell r="F527">
            <v>40350</v>
          </cell>
          <cell r="G527">
            <v>14848</v>
          </cell>
          <cell r="H527">
            <v>1.37</v>
          </cell>
          <cell r="I527">
            <v>43465</v>
          </cell>
        </row>
        <row r="528">
          <cell r="A528" t="str">
            <v>ANTENA COMUNAL AMPLIFICADOR</v>
          </cell>
          <cell r="B528">
            <v>3489</v>
          </cell>
          <cell r="C528" t="str">
            <v>UNI</v>
          </cell>
          <cell r="D528">
            <v>625500</v>
          </cell>
          <cell r="E528" t="str">
            <v>30-45 T.V.</v>
          </cell>
          <cell r="F528">
            <v>40026</v>
          </cell>
          <cell r="G528">
            <v>450000</v>
          </cell>
          <cell r="H528">
            <v>1.39</v>
          </cell>
          <cell r="I528">
            <v>43465</v>
          </cell>
        </row>
        <row r="529">
          <cell r="A529" t="str">
            <v>ANTENA COMUNAL TV 10 SALIDAS</v>
          </cell>
          <cell r="B529">
            <v>403</v>
          </cell>
          <cell r="C529" t="str">
            <v>UNI</v>
          </cell>
          <cell r="D529">
            <v>125767</v>
          </cell>
          <cell r="E529" t="str">
            <v>8-10 T.V.</v>
          </cell>
          <cell r="F529">
            <v>40026</v>
          </cell>
          <cell r="G529">
            <v>90480</v>
          </cell>
          <cell r="H529">
            <v>1.39</v>
          </cell>
          <cell r="I529">
            <v>43465</v>
          </cell>
        </row>
        <row r="530">
          <cell r="A530" t="str">
            <v>ANTEOJO DE Seg. COPA ARSEG</v>
          </cell>
          <cell r="B530">
            <v>2120</v>
          </cell>
          <cell r="C530" t="str">
            <v>UNI</v>
          </cell>
          <cell r="D530">
            <v>18276</v>
          </cell>
          <cell r="E530" t="str">
            <v>Ref.9002</v>
          </cell>
          <cell r="F530">
            <v>40331</v>
          </cell>
          <cell r="G530">
            <v>13340</v>
          </cell>
          <cell r="H530">
            <v>1.37</v>
          </cell>
          <cell r="I530">
            <v>43465</v>
          </cell>
        </row>
        <row r="531">
          <cell r="A531" t="str">
            <v>ANTEOJO TIPO COPA ARSEG</v>
          </cell>
          <cell r="B531">
            <v>2121</v>
          </cell>
          <cell r="C531" t="str">
            <v>UNI</v>
          </cell>
          <cell r="D531">
            <v>14700</v>
          </cell>
          <cell r="E531" t="str">
            <v>Ref.9003</v>
          </cell>
          <cell r="F531">
            <v>40331</v>
          </cell>
          <cell r="G531">
            <v>10730</v>
          </cell>
          <cell r="H531">
            <v>1.37</v>
          </cell>
          <cell r="I531">
            <v>43465</v>
          </cell>
        </row>
        <row r="532">
          <cell r="A532" t="str">
            <v>ANTICORROSIVO CROMATO DE ZINC VERDE</v>
          </cell>
          <cell r="B532">
            <v>105043</v>
          </cell>
          <cell r="C532" t="str">
            <v>gln</v>
          </cell>
          <cell r="D532">
            <v>38745</v>
          </cell>
          <cell r="E532">
            <v>0</v>
          </cell>
          <cell r="F532">
            <v>43204</v>
          </cell>
          <cell r="G532">
            <v>36900</v>
          </cell>
          <cell r="H532">
            <v>1.05</v>
          </cell>
          <cell r="I532">
            <v>43465</v>
          </cell>
        </row>
        <row r="533">
          <cell r="A533" t="str">
            <v>ANTICORROSIVO GRIS A BASE DE CROMATO</v>
          </cell>
          <cell r="B533">
            <v>103557</v>
          </cell>
          <cell r="C533" t="str">
            <v>GN</v>
          </cell>
          <cell r="D533">
            <v>34650</v>
          </cell>
          <cell r="E533">
            <v>4041047</v>
          </cell>
          <cell r="F533">
            <v>43245</v>
          </cell>
          <cell r="G533">
            <v>33000</v>
          </cell>
          <cell r="H533">
            <v>1.05</v>
          </cell>
          <cell r="I533">
            <v>43465</v>
          </cell>
        </row>
        <row r="534">
          <cell r="A534" t="str">
            <v>ANTICORROSIVO GRIS PROTECCIÓN.</v>
          </cell>
          <cell r="B534">
            <v>1834</v>
          </cell>
          <cell r="C534" t="str">
            <v>GN</v>
          </cell>
          <cell r="D534">
            <v>37247</v>
          </cell>
          <cell r="E534">
            <v>4041308</v>
          </cell>
          <cell r="F534">
            <v>43180</v>
          </cell>
          <cell r="G534">
            <v>35473</v>
          </cell>
          <cell r="H534">
            <v>1.05</v>
          </cell>
          <cell r="I534">
            <v>43465</v>
          </cell>
        </row>
        <row r="535">
          <cell r="A535" t="str">
            <v>ANTICORROSIVO OXIDO DE HIERRO ROJO</v>
          </cell>
          <cell r="B535">
            <v>1025</v>
          </cell>
          <cell r="C535" t="str">
            <v>GN</v>
          </cell>
          <cell r="D535">
            <v>37247</v>
          </cell>
          <cell r="E535">
            <v>310</v>
          </cell>
          <cell r="F535">
            <v>43162</v>
          </cell>
          <cell r="G535">
            <v>35473</v>
          </cell>
          <cell r="H535">
            <v>1.05</v>
          </cell>
          <cell r="I535">
            <v>43465</v>
          </cell>
        </row>
        <row r="536">
          <cell r="A536" t="str">
            <v>ANTICORROSIVO ROJO</v>
          </cell>
          <cell r="B536">
            <v>1026</v>
          </cell>
          <cell r="C536" t="str">
            <v>gln</v>
          </cell>
          <cell r="D536">
            <v>33005</v>
          </cell>
          <cell r="E536">
            <v>2026</v>
          </cell>
          <cell r="F536">
            <v>43162</v>
          </cell>
          <cell r="G536">
            <v>31433</v>
          </cell>
          <cell r="H536">
            <v>1.05</v>
          </cell>
          <cell r="I536">
            <v>43465</v>
          </cell>
        </row>
        <row r="537">
          <cell r="A537" t="str">
            <v>ANTICORROSIVO ROJO PINTUCO</v>
          </cell>
          <cell r="B537">
            <v>101014</v>
          </cell>
          <cell r="C537" t="str">
            <v>GN</v>
          </cell>
          <cell r="D537">
            <v>44896</v>
          </cell>
          <cell r="E537">
            <v>4041506</v>
          </cell>
          <cell r="F537">
            <v>42144</v>
          </cell>
          <cell r="G537">
            <v>36800</v>
          </cell>
          <cell r="H537">
            <v>1.22</v>
          </cell>
          <cell r="I537">
            <v>43465</v>
          </cell>
        </row>
        <row r="538">
          <cell r="A538" t="str">
            <v>ANTICORROSIVO ROJO PROTECCION</v>
          </cell>
          <cell r="B538">
            <v>1835</v>
          </cell>
          <cell r="C538" t="str">
            <v>GN</v>
          </cell>
          <cell r="D538">
            <v>34287</v>
          </cell>
          <cell r="E538">
            <v>4041506</v>
          </cell>
          <cell r="F538">
            <v>43164</v>
          </cell>
          <cell r="G538">
            <v>32654</v>
          </cell>
          <cell r="H538">
            <v>1.05</v>
          </cell>
          <cell r="I538">
            <v>43465</v>
          </cell>
        </row>
        <row r="539">
          <cell r="A539" t="str">
            <v>ANTICORROSIVO VERDE OLIVA(CROM. DE</v>
          </cell>
          <cell r="B539">
            <v>104910</v>
          </cell>
          <cell r="C539" t="str">
            <v>GLN</v>
          </cell>
          <cell r="D539">
            <v>79461</v>
          </cell>
          <cell r="E539">
            <v>0</v>
          </cell>
          <cell r="F539">
            <v>42775</v>
          </cell>
          <cell r="G539">
            <v>72900</v>
          </cell>
          <cell r="H539">
            <v>1.0900000000000001</v>
          </cell>
          <cell r="I539">
            <v>43465</v>
          </cell>
        </row>
        <row r="540">
          <cell r="A540" t="str">
            <v>ANTICORROSIVO VERDE/GRIS BASE DE</v>
          </cell>
          <cell r="B540">
            <v>103481</v>
          </cell>
          <cell r="C540" t="str">
            <v>gln</v>
          </cell>
          <cell r="D540">
            <v>37232</v>
          </cell>
          <cell r="E540">
            <v>0</v>
          </cell>
          <cell r="F540">
            <v>43206</v>
          </cell>
          <cell r="G540">
            <v>35459</v>
          </cell>
          <cell r="H540">
            <v>1.05</v>
          </cell>
          <cell r="I540">
            <v>43465</v>
          </cell>
        </row>
        <row r="541">
          <cell r="A541" t="str">
            <v>Anticorrosivo(Imprimane-Epoxic)Rojo-1galón+Cat</v>
          </cell>
          <cell r="B541">
            <v>677</v>
          </cell>
          <cell r="C541" t="str">
            <v>GLN</v>
          </cell>
          <cell r="D541">
            <v>136560</v>
          </cell>
          <cell r="E541">
            <v>504126</v>
          </cell>
          <cell r="F541">
            <v>43179</v>
          </cell>
          <cell r="G541">
            <v>130057</v>
          </cell>
          <cell r="H541">
            <v>1.05</v>
          </cell>
          <cell r="I541">
            <v>43465</v>
          </cell>
        </row>
        <row r="542">
          <cell r="A542" t="str">
            <v>ANTISOL BLANCO (CURA) 20 KILOS</v>
          </cell>
          <cell r="B542">
            <v>638</v>
          </cell>
          <cell r="C542" t="str">
            <v>KG</v>
          </cell>
          <cell r="D542">
            <v>4748</v>
          </cell>
          <cell r="E542">
            <v>140002</v>
          </cell>
          <cell r="F542">
            <v>43167</v>
          </cell>
          <cell r="G542">
            <v>4522</v>
          </cell>
          <cell r="H542">
            <v>1.05</v>
          </cell>
          <cell r="I542">
            <v>43465</v>
          </cell>
        </row>
        <row r="543">
          <cell r="A543" t="str">
            <v>ANTISOL ROJO (CURA) 20 KILOS Base Agua</v>
          </cell>
          <cell r="B543">
            <v>105662</v>
          </cell>
          <cell r="C543" t="str">
            <v>KG</v>
          </cell>
          <cell r="D543">
            <v>11588</v>
          </cell>
          <cell r="E543">
            <v>0</v>
          </cell>
          <cell r="F543">
            <v>42229</v>
          </cell>
          <cell r="G543">
            <v>9498</v>
          </cell>
          <cell r="H543">
            <v>1.22</v>
          </cell>
          <cell r="I543">
            <v>43465</v>
          </cell>
        </row>
        <row r="544">
          <cell r="A544" t="str">
            <v>APIQUES HASTA 50CM MATERIAL COHESIVO</v>
          </cell>
          <cell r="B544">
            <v>100859</v>
          </cell>
          <cell r="C544" t="str">
            <v>UNI</v>
          </cell>
          <cell r="D544">
            <v>90214</v>
          </cell>
          <cell r="E544">
            <v>0</v>
          </cell>
          <cell r="F544">
            <v>43167</v>
          </cell>
          <cell r="G544">
            <v>85918</v>
          </cell>
          <cell r="H544">
            <v>1.05</v>
          </cell>
          <cell r="I544">
            <v>43465</v>
          </cell>
        </row>
        <row r="545">
          <cell r="A545" t="str">
            <v>APIQUES HASTA 50CM MATERIAL GRANULAR</v>
          </cell>
          <cell r="B545">
            <v>100860</v>
          </cell>
          <cell r="C545" t="str">
            <v>UNI</v>
          </cell>
          <cell r="D545">
            <v>114475</v>
          </cell>
          <cell r="E545">
            <v>0</v>
          </cell>
          <cell r="F545">
            <v>43167</v>
          </cell>
          <cell r="G545">
            <v>109024</v>
          </cell>
          <cell r="H545">
            <v>1.05</v>
          </cell>
          <cell r="I545">
            <v>43465</v>
          </cell>
        </row>
        <row r="546">
          <cell r="A546" t="str">
            <v>APISONADOR CANGURO GASOLINA</v>
          </cell>
          <cell r="B546">
            <v>101240</v>
          </cell>
          <cell r="C546" t="str">
            <v>DIA</v>
          </cell>
          <cell r="D546">
            <v>56228</v>
          </cell>
          <cell r="E546">
            <v>0</v>
          </cell>
          <cell r="F546">
            <v>43167</v>
          </cell>
          <cell r="G546">
            <v>53550</v>
          </cell>
          <cell r="H546">
            <v>1.05</v>
          </cell>
          <cell r="I546">
            <v>43465</v>
          </cell>
        </row>
        <row r="547">
          <cell r="A547" t="str">
            <v>APISONADOR CANGURO GASOLINA</v>
          </cell>
          <cell r="B547">
            <v>2720</v>
          </cell>
          <cell r="C547" t="str">
            <v>MS</v>
          </cell>
          <cell r="D547">
            <v>1148269</v>
          </cell>
          <cell r="E547">
            <v>0</v>
          </cell>
          <cell r="F547">
            <v>43196</v>
          </cell>
          <cell r="G547">
            <v>1093589.81</v>
          </cell>
          <cell r="H547">
            <v>1.05</v>
          </cell>
          <cell r="I547">
            <v>43465</v>
          </cell>
        </row>
        <row r="548">
          <cell r="A548" t="str">
            <v>APISONADOR MANUAL METALICO</v>
          </cell>
          <cell r="B548">
            <v>101812</v>
          </cell>
          <cell r="C548" t="str">
            <v>DIA</v>
          </cell>
          <cell r="D548">
            <v>17250</v>
          </cell>
          <cell r="E548">
            <v>0</v>
          </cell>
          <cell r="F548">
            <v>42528</v>
          </cell>
          <cell r="G548">
            <v>15000</v>
          </cell>
          <cell r="H548">
            <v>1.1499999999999999</v>
          </cell>
          <cell r="I548">
            <v>43465</v>
          </cell>
        </row>
        <row r="549">
          <cell r="A549" t="str">
            <v>APLIQUE DE SOBREPONER(2X27W)LUZ</v>
          </cell>
          <cell r="B549">
            <v>104987</v>
          </cell>
          <cell r="C549" t="str">
            <v>UNI</v>
          </cell>
          <cell r="D549">
            <v>55541</v>
          </cell>
          <cell r="E549">
            <v>0</v>
          </cell>
          <cell r="F549">
            <v>41759</v>
          </cell>
          <cell r="G549">
            <v>44080</v>
          </cell>
          <cell r="H549">
            <v>1.26</v>
          </cell>
          <cell r="I549">
            <v>43465</v>
          </cell>
        </row>
        <row r="550">
          <cell r="A550" t="str">
            <v>APLIQUE MURO 2x14 CM</v>
          </cell>
          <cell r="B550">
            <v>724</v>
          </cell>
          <cell r="C550" t="str">
            <v>UNI</v>
          </cell>
          <cell r="D550">
            <v>24838</v>
          </cell>
          <cell r="E550" t="str">
            <v>62AM86</v>
          </cell>
          <cell r="F550">
            <v>40429</v>
          </cell>
          <cell r="G550">
            <v>18130</v>
          </cell>
          <cell r="H550">
            <v>1.37</v>
          </cell>
          <cell r="I550">
            <v>43465</v>
          </cell>
        </row>
        <row r="551">
          <cell r="A551" t="str">
            <v>APLIQUE MURO B.REC P-8 OPAL</v>
          </cell>
          <cell r="B551">
            <v>723</v>
          </cell>
          <cell r="C551" t="str">
            <v>UNI</v>
          </cell>
          <cell r="D551">
            <v>28534</v>
          </cell>
          <cell r="E551" t="str">
            <v>62AM102</v>
          </cell>
          <cell r="F551">
            <v>40399</v>
          </cell>
          <cell r="G551">
            <v>20828</v>
          </cell>
          <cell r="H551">
            <v>1.37</v>
          </cell>
          <cell r="I551">
            <v>43465</v>
          </cell>
        </row>
        <row r="552">
          <cell r="A552" t="str">
            <v>Arandela fijacion membranas impermeabiliz **</v>
          </cell>
          <cell r="B552">
            <v>103397</v>
          </cell>
          <cell r="C552" t="str">
            <v>UNI</v>
          </cell>
          <cell r="D552">
            <v>1374</v>
          </cell>
          <cell r="E552">
            <v>402292</v>
          </cell>
          <cell r="F552">
            <v>43265</v>
          </cell>
          <cell r="G552">
            <v>1309</v>
          </cell>
          <cell r="H552">
            <v>1.05</v>
          </cell>
          <cell r="I552">
            <v>43465</v>
          </cell>
        </row>
        <row r="553">
          <cell r="A553" t="str">
            <v>Arandela Plana Ø3/8"</v>
          </cell>
          <cell r="B553">
            <v>104312</v>
          </cell>
          <cell r="C553" t="str">
            <v>UNI</v>
          </cell>
          <cell r="D553">
            <v>333</v>
          </cell>
          <cell r="E553">
            <v>0</v>
          </cell>
          <cell r="F553">
            <v>43192</v>
          </cell>
          <cell r="G553">
            <v>317</v>
          </cell>
          <cell r="H553">
            <v>1.05</v>
          </cell>
          <cell r="I553">
            <v>43465</v>
          </cell>
        </row>
        <row r="554">
          <cell r="A554" t="str">
            <v>ARANDELA PRESIÓN ZINCADA 1/2"</v>
          </cell>
          <cell r="B554">
            <v>103702</v>
          </cell>
          <cell r="C554" t="str">
            <v>UNI</v>
          </cell>
          <cell r="D554">
            <v>87</v>
          </cell>
          <cell r="E554">
            <v>0</v>
          </cell>
          <cell r="F554">
            <v>41093</v>
          </cell>
          <cell r="G554">
            <v>67</v>
          </cell>
          <cell r="H554">
            <v>1.3</v>
          </cell>
          <cell r="I554">
            <v>43465</v>
          </cell>
        </row>
        <row r="555">
          <cell r="A555" t="str">
            <v>ARAÑAS METALICAS</v>
          </cell>
          <cell r="B555">
            <v>105535</v>
          </cell>
          <cell r="C555" t="str">
            <v>UNI</v>
          </cell>
          <cell r="D555">
            <v>138321</v>
          </cell>
          <cell r="E555">
            <v>0</v>
          </cell>
          <cell r="F555">
            <v>42872</v>
          </cell>
          <cell r="G555">
            <v>126900</v>
          </cell>
          <cell r="H555">
            <v>1.0900000000000001</v>
          </cell>
          <cell r="I555">
            <v>43465</v>
          </cell>
        </row>
        <row r="556">
          <cell r="A556" t="str">
            <v>ARBOL - CAUCHO TEQUENDAMA (H=1-1.50M)</v>
          </cell>
          <cell r="B556">
            <v>105164</v>
          </cell>
          <cell r="C556" t="str">
            <v>UNI</v>
          </cell>
          <cell r="D556">
            <v>39019</v>
          </cell>
          <cell r="E556">
            <v>0</v>
          </cell>
          <cell r="F556">
            <v>43259</v>
          </cell>
          <cell r="G556">
            <v>37161</v>
          </cell>
          <cell r="H556">
            <v>1.05</v>
          </cell>
          <cell r="I556">
            <v>43465</v>
          </cell>
        </row>
        <row r="557">
          <cell r="A557" t="str">
            <v>ARBOL - CEDRO NOGAL(1.5-2.0m)**</v>
          </cell>
          <cell r="B557">
            <v>100692</v>
          </cell>
          <cell r="C557" t="str">
            <v>UNI</v>
          </cell>
          <cell r="D557">
            <v>25200</v>
          </cell>
          <cell r="E557">
            <v>0</v>
          </cell>
          <cell r="F557">
            <v>43243</v>
          </cell>
          <cell r="G557">
            <v>24000</v>
          </cell>
          <cell r="H557">
            <v>1.05</v>
          </cell>
          <cell r="I557">
            <v>43465</v>
          </cell>
        </row>
        <row r="558">
          <cell r="A558" t="str">
            <v>ARBOL - EUCALIPTO POMARROSO**</v>
          </cell>
          <cell r="B558">
            <v>100682</v>
          </cell>
          <cell r="C558" t="str">
            <v>UNI</v>
          </cell>
          <cell r="D558">
            <v>49736</v>
          </cell>
          <cell r="E558">
            <v>0</v>
          </cell>
          <cell r="F558">
            <v>43367</v>
          </cell>
          <cell r="G558">
            <v>47368</v>
          </cell>
          <cell r="H558">
            <v>1.05</v>
          </cell>
          <cell r="I558">
            <v>43465</v>
          </cell>
        </row>
        <row r="559">
          <cell r="A559" t="str">
            <v>ARBOL - FALSO PIMIENTO**</v>
          </cell>
          <cell r="B559">
            <v>100782</v>
          </cell>
          <cell r="C559" t="str">
            <v>UNI</v>
          </cell>
          <cell r="D559">
            <v>31200</v>
          </cell>
          <cell r="E559">
            <v>0</v>
          </cell>
          <cell r="F559">
            <v>41261</v>
          </cell>
          <cell r="G559">
            <v>24000</v>
          </cell>
          <cell r="H559">
            <v>1.3</v>
          </cell>
          <cell r="I559">
            <v>43465</v>
          </cell>
        </row>
        <row r="560">
          <cell r="A560" t="str">
            <v>ARBOL - SANGREGADO**</v>
          </cell>
          <cell r="B560">
            <v>100693</v>
          </cell>
          <cell r="C560" t="str">
            <v>UNI</v>
          </cell>
          <cell r="D560">
            <v>32500</v>
          </cell>
          <cell r="E560">
            <v>0</v>
          </cell>
          <cell r="F560">
            <v>41261</v>
          </cell>
          <cell r="G560">
            <v>25000</v>
          </cell>
          <cell r="H560">
            <v>1.3</v>
          </cell>
          <cell r="I560">
            <v>43465</v>
          </cell>
        </row>
        <row r="561">
          <cell r="A561" t="str">
            <v>ARBOL - SIETECUEROS**</v>
          </cell>
          <cell r="B561">
            <v>100686</v>
          </cell>
          <cell r="C561" t="str">
            <v>UNI</v>
          </cell>
          <cell r="D561">
            <v>41600</v>
          </cell>
          <cell r="E561">
            <v>0</v>
          </cell>
          <cell r="F561">
            <v>41261</v>
          </cell>
          <cell r="G561">
            <v>32000</v>
          </cell>
          <cell r="H561">
            <v>1.3</v>
          </cell>
          <cell r="I561">
            <v>43465</v>
          </cell>
        </row>
        <row r="562">
          <cell r="A562" t="str">
            <v>ARBOL AMARRABOLLOS - PARQUE COMETAS</v>
          </cell>
          <cell r="B562">
            <v>107056</v>
          </cell>
          <cell r="C562" t="str">
            <v>UNI</v>
          </cell>
          <cell r="D562">
            <v>25715</v>
          </cell>
          <cell r="E562">
            <v>0</v>
          </cell>
          <cell r="F562">
            <v>43375</v>
          </cell>
          <cell r="G562">
            <v>24490</v>
          </cell>
          <cell r="H562">
            <v>1.05</v>
          </cell>
          <cell r="I562">
            <v>43465</v>
          </cell>
        </row>
        <row r="563">
          <cell r="A563" t="str">
            <v>ARBOL BORRACHERO ROJO PARQUE</v>
          </cell>
          <cell r="B563">
            <v>107057</v>
          </cell>
          <cell r="C563" t="str">
            <v>UNI</v>
          </cell>
          <cell r="D563">
            <v>26250</v>
          </cell>
          <cell r="E563">
            <v>0</v>
          </cell>
          <cell r="F563">
            <v>43375</v>
          </cell>
          <cell r="G563">
            <v>25000</v>
          </cell>
          <cell r="H563">
            <v>1.05</v>
          </cell>
          <cell r="I563">
            <v>43465</v>
          </cell>
        </row>
        <row r="564">
          <cell r="A564" t="str">
            <v>ARBOL CARISECO - PARQUE COMETAS</v>
          </cell>
          <cell r="B564">
            <v>107051</v>
          </cell>
          <cell r="C564" t="str">
            <v>UNI</v>
          </cell>
          <cell r="D564">
            <v>25715</v>
          </cell>
          <cell r="E564">
            <v>0</v>
          </cell>
          <cell r="F564">
            <v>43375</v>
          </cell>
          <cell r="G564">
            <v>24490</v>
          </cell>
          <cell r="H564">
            <v>1.05</v>
          </cell>
          <cell r="I564">
            <v>43465</v>
          </cell>
        </row>
        <row r="565">
          <cell r="A565" t="str">
            <v>ARBOL CAYENO (H=1-1.50M)</v>
          </cell>
          <cell r="B565">
            <v>105070</v>
          </cell>
          <cell r="C565" t="str">
            <v>UNI</v>
          </cell>
          <cell r="D565">
            <v>19188</v>
          </cell>
          <cell r="E565">
            <v>0</v>
          </cell>
          <cell r="F565">
            <v>43259</v>
          </cell>
          <cell r="G565">
            <v>18274</v>
          </cell>
          <cell r="H565">
            <v>1.05</v>
          </cell>
          <cell r="I565">
            <v>43465</v>
          </cell>
        </row>
        <row r="566">
          <cell r="A566" t="str">
            <v>ARBOL CEDRILLO (H=1-1.50M)</v>
          </cell>
          <cell r="B566">
            <v>105068</v>
          </cell>
          <cell r="C566" t="str">
            <v>UNI</v>
          </cell>
          <cell r="D566">
            <v>26746</v>
          </cell>
          <cell r="E566">
            <v>0</v>
          </cell>
          <cell r="F566">
            <v>43259</v>
          </cell>
          <cell r="G566">
            <v>25472</v>
          </cell>
          <cell r="H566">
            <v>1.05</v>
          </cell>
          <cell r="I566">
            <v>43465</v>
          </cell>
        </row>
        <row r="567">
          <cell r="A567" t="str">
            <v>ARBOL CHICALA ROSADO ( 1-1,50)</v>
          </cell>
          <cell r="B567">
            <v>104898</v>
          </cell>
          <cell r="C567" t="str">
            <v>UNI</v>
          </cell>
          <cell r="D567">
            <v>38325</v>
          </cell>
          <cell r="E567">
            <v>0</v>
          </cell>
          <cell r="F567">
            <v>43166</v>
          </cell>
          <cell r="G567">
            <v>36500</v>
          </cell>
          <cell r="H567">
            <v>1.05</v>
          </cell>
          <cell r="I567">
            <v>43465</v>
          </cell>
        </row>
        <row r="568">
          <cell r="A568" t="str">
            <v>ARBOL CHIRIPIQUE (H=1-1.50M)</v>
          </cell>
          <cell r="B568">
            <v>105069</v>
          </cell>
          <cell r="C568" t="str">
            <v>UNI</v>
          </cell>
          <cell r="D568">
            <v>26362</v>
          </cell>
          <cell r="E568">
            <v>0</v>
          </cell>
          <cell r="F568">
            <v>43259</v>
          </cell>
          <cell r="G568">
            <v>25107</v>
          </cell>
          <cell r="H568">
            <v>1.05</v>
          </cell>
          <cell r="I568">
            <v>43465</v>
          </cell>
        </row>
        <row r="569">
          <cell r="A569" t="str">
            <v>ARBOL CORONO - PARQUE COMETAS</v>
          </cell>
          <cell r="B569">
            <v>107050</v>
          </cell>
          <cell r="C569" t="str">
            <v>UNI</v>
          </cell>
          <cell r="D569">
            <v>21000</v>
          </cell>
          <cell r="E569">
            <v>0</v>
          </cell>
          <cell r="F569">
            <v>43375</v>
          </cell>
          <cell r="G569">
            <v>20000</v>
          </cell>
          <cell r="H569">
            <v>1.05</v>
          </cell>
          <cell r="I569">
            <v>43465</v>
          </cell>
        </row>
        <row r="570">
          <cell r="A570" t="str">
            <v>ARBOL CUCHARO (PARQUE COMETAS)</v>
          </cell>
          <cell r="B570">
            <v>107041</v>
          </cell>
          <cell r="C570" t="str">
            <v>UNI</v>
          </cell>
          <cell r="D570">
            <v>23616</v>
          </cell>
          <cell r="E570">
            <v>0</v>
          </cell>
          <cell r="F570">
            <v>43374</v>
          </cell>
          <cell r="G570">
            <v>22491</v>
          </cell>
          <cell r="H570">
            <v>1.05</v>
          </cell>
          <cell r="I570">
            <v>43465</v>
          </cell>
        </row>
        <row r="571">
          <cell r="A571" t="str">
            <v>ARBOL de CHILCO(1,5M)</v>
          </cell>
          <cell r="B571">
            <v>103076</v>
          </cell>
          <cell r="C571" t="str">
            <v>UNI</v>
          </cell>
          <cell r="D571">
            <v>26250</v>
          </cell>
          <cell r="E571">
            <v>0</v>
          </cell>
          <cell r="F571">
            <v>43376</v>
          </cell>
          <cell r="G571">
            <v>25000</v>
          </cell>
          <cell r="H571">
            <v>1.05</v>
          </cell>
          <cell r="I571">
            <v>43465</v>
          </cell>
        </row>
        <row r="572">
          <cell r="A572" t="str">
            <v>ARBOL de LAUREL HOJA PEQUEÑA(1,5M)</v>
          </cell>
          <cell r="B572">
            <v>103077</v>
          </cell>
          <cell r="C572" t="str">
            <v>UNI</v>
          </cell>
          <cell r="D572">
            <v>18900</v>
          </cell>
          <cell r="E572">
            <v>0</v>
          </cell>
          <cell r="F572">
            <v>43264</v>
          </cell>
          <cell r="G572">
            <v>18000</v>
          </cell>
          <cell r="H572">
            <v>1.05</v>
          </cell>
          <cell r="I572">
            <v>43465</v>
          </cell>
        </row>
        <row r="573">
          <cell r="A573" t="str">
            <v>ARBOL DURAZNILLO</v>
          </cell>
          <cell r="B573">
            <v>107052</v>
          </cell>
          <cell r="C573" t="str">
            <v>UNI</v>
          </cell>
          <cell r="D573">
            <v>18900</v>
          </cell>
          <cell r="E573">
            <v>0</v>
          </cell>
          <cell r="F573">
            <v>43374</v>
          </cell>
          <cell r="G573">
            <v>18000</v>
          </cell>
          <cell r="H573">
            <v>1.05</v>
          </cell>
          <cell r="I573">
            <v>43465</v>
          </cell>
        </row>
        <row r="574">
          <cell r="A574" t="str">
            <v>ARBOL GAQUE - PARQUE COMETAS</v>
          </cell>
          <cell r="B574">
            <v>107044</v>
          </cell>
          <cell r="C574" t="str">
            <v>UNI</v>
          </cell>
          <cell r="D574">
            <v>23100</v>
          </cell>
          <cell r="E574">
            <v>0</v>
          </cell>
          <cell r="F574">
            <v>43375</v>
          </cell>
          <cell r="G574">
            <v>22000</v>
          </cell>
          <cell r="H574">
            <v>1.05</v>
          </cell>
          <cell r="I574">
            <v>43465</v>
          </cell>
        </row>
        <row r="575">
          <cell r="A575" t="str">
            <v>ARBOL GARBANCILLO - PARQUE COMETAS</v>
          </cell>
          <cell r="B575">
            <v>107043</v>
          </cell>
          <cell r="C575" t="str">
            <v>UNI</v>
          </cell>
          <cell r="D575">
            <v>23100</v>
          </cell>
          <cell r="E575">
            <v>0</v>
          </cell>
          <cell r="F575">
            <v>43375</v>
          </cell>
          <cell r="G575">
            <v>22000</v>
          </cell>
          <cell r="H575">
            <v>1.05</v>
          </cell>
          <cell r="I575">
            <v>43465</v>
          </cell>
        </row>
        <row r="576">
          <cell r="A576" t="str">
            <v>ARBOL GARROCHO</v>
          </cell>
          <cell r="B576">
            <v>107034</v>
          </cell>
          <cell r="C576" t="str">
            <v>UNI</v>
          </cell>
          <cell r="D576">
            <v>26250</v>
          </cell>
          <cell r="E576">
            <v>0</v>
          </cell>
          <cell r="F576">
            <v>43374</v>
          </cell>
          <cell r="G576">
            <v>25000</v>
          </cell>
          <cell r="H576">
            <v>1.05</v>
          </cell>
          <cell r="I576">
            <v>43465</v>
          </cell>
        </row>
        <row r="577">
          <cell r="A577" t="str">
            <v>ARBOL GUAYACAN DE MANIZALEZ (1.5-2.0M)</v>
          </cell>
          <cell r="B577">
            <v>104215</v>
          </cell>
          <cell r="C577" t="str">
            <v>UNI</v>
          </cell>
          <cell r="D577">
            <v>25200</v>
          </cell>
          <cell r="E577">
            <v>0</v>
          </cell>
          <cell r="F577">
            <v>43243</v>
          </cell>
          <cell r="G577">
            <v>24000</v>
          </cell>
          <cell r="H577">
            <v>1.05</v>
          </cell>
          <cell r="I577">
            <v>43465</v>
          </cell>
        </row>
        <row r="578">
          <cell r="A578" t="str">
            <v>ARBOL GUAYACAN DE MANIZALEZ (1-1.5M)</v>
          </cell>
          <cell r="B578">
            <v>104214</v>
          </cell>
          <cell r="C578" t="str">
            <v>UNI</v>
          </cell>
          <cell r="D578">
            <v>22526</v>
          </cell>
          <cell r="E578">
            <v>0</v>
          </cell>
          <cell r="F578">
            <v>43264</v>
          </cell>
          <cell r="G578">
            <v>21453</v>
          </cell>
          <cell r="H578">
            <v>1.05</v>
          </cell>
          <cell r="I578">
            <v>43465</v>
          </cell>
        </row>
        <row r="579">
          <cell r="A579" t="str">
            <v>ARBOL GUAYAVILLO</v>
          </cell>
          <cell r="B579">
            <v>107055</v>
          </cell>
          <cell r="C579" t="str">
            <v>UNI</v>
          </cell>
          <cell r="D579">
            <v>23100</v>
          </cell>
          <cell r="E579">
            <v>0</v>
          </cell>
          <cell r="F579">
            <v>43374</v>
          </cell>
          <cell r="G579">
            <v>22000</v>
          </cell>
          <cell r="H579">
            <v>1.05</v>
          </cell>
          <cell r="I579">
            <v>43465</v>
          </cell>
        </row>
        <row r="580">
          <cell r="A580" t="str">
            <v>Arbol Higuerilla roja o amarilla H=1-1.50m</v>
          </cell>
          <cell r="B580">
            <v>104339</v>
          </cell>
          <cell r="C580" t="str">
            <v>UNI</v>
          </cell>
          <cell r="D580">
            <v>65000</v>
          </cell>
          <cell r="E580">
            <v>0</v>
          </cell>
          <cell r="F580">
            <v>41138</v>
          </cell>
          <cell r="G580">
            <v>50000</v>
          </cell>
          <cell r="H580">
            <v>1.3</v>
          </cell>
          <cell r="I580">
            <v>43465</v>
          </cell>
        </row>
        <row r="581">
          <cell r="A581" t="str">
            <v>ARBOL Jazmin Chino (1-1,5M)</v>
          </cell>
          <cell r="B581">
            <v>104334</v>
          </cell>
          <cell r="C581" t="str">
            <v>UNI</v>
          </cell>
          <cell r="D581">
            <v>29014</v>
          </cell>
          <cell r="E581">
            <v>0</v>
          </cell>
          <cell r="F581">
            <v>43264</v>
          </cell>
          <cell r="G581">
            <v>27632</v>
          </cell>
          <cell r="H581">
            <v>1.05</v>
          </cell>
          <cell r="I581">
            <v>43465</v>
          </cell>
        </row>
        <row r="582">
          <cell r="A582" t="str">
            <v>ARBOL LAVANDA (0.50-1.0M)</v>
          </cell>
          <cell r="B582">
            <v>105874</v>
          </cell>
          <cell r="C582" t="str">
            <v>UNI</v>
          </cell>
          <cell r="D582">
            <v>35373</v>
          </cell>
          <cell r="E582">
            <v>0</v>
          </cell>
          <cell r="F582">
            <v>43264</v>
          </cell>
          <cell r="G582">
            <v>33689</v>
          </cell>
          <cell r="H582">
            <v>1.05</v>
          </cell>
          <cell r="I582">
            <v>43465</v>
          </cell>
        </row>
        <row r="583">
          <cell r="A583" t="str">
            <v>ARBOL MANGLE (1-1.50M)</v>
          </cell>
          <cell r="B583">
            <v>105084</v>
          </cell>
          <cell r="C583" t="str">
            <v>UNI</v>
          </cell>
          <cell r="D583">
            <v>26250</v>
          </cell>
          <cell r="E583">
            <v>0</v>
          </cell>
          <cell r="F583">
            <v>43264</v>
          </cell>
          <cell r="G583">
            <v>25000</v>
          </cell>
          <cell r="H583">
            <v>1.05</v>
          </cell>
          <cell r="I583">
            <v>43465</v>
          </cell>
        </row>
        <row r="584">
          <cell r="A584" t="str">
            <v>ARBOL MANZANO COLORADO</v>
          </cell>
          <cell r="B584">
            <v>107053</v>
          </cell>
          <cell r="C584" t="str">
            <v>UNI</v>
          </cell>
          <cell r="D584">
            <v>18900</v>
          </cell>
          <cell r="E584">
            <v>0</v>
          </cell>
          <cell r="F584">
            <v>43374</v>
          </cell>
          <cell r="G584">
            <v>18000</v>
          </cell>
          <cell r="H584">
            <v>1.05</v>
          </cell>
          <cell r="I584">
            <v>43465</v>
          </cell>
        </row>
        <row r="585">
          <cell r="A585" t="str">
            <v>ARBOL MANZANO COLORADO</v>
          </cell>
          <cell r="B585">
            <v>107054</v>
          </cell>
          <cell r="C585" t="str">
            <v>UNI</v>
          </cell>
          <cell r="D585">
            <v>23100</v>
          </cell>
          <cell r="E585">
            <v>0</v>
          </cell>
          <cell r="F585">
            <v>43374</v>
          </cell>
          <cell r="G585">
            <v>22000</v>
          </cell>
          <cell r="H585">
            <v>1.05</v>
          </cell>
          <cell r="I585">
            <v>43465</v>
          </cell>
        </row>
        <row r="586">
          <cell r="A586" t="str">
            <v>ARBOL Metrosidero ROJO (1-1,5M)</v>
          </cell>
          <cell r="B586">
            <v>140333</v>
          </cell>
          <cell r="C586" t="str">
            <v>UNI</v>
          </cell>
          <cell r="D586">
            <v>42700</v>
          </cell>
          <cell r="E586">
            <v>0</v>
          </cell>
          <cell r="F586">
            <v>42172</v>
          </cell>
          <cell r="G586">
            <v>35000</v>
          </cell>
          <cell r="H586">
            <v>1.22</v>
          </cell>
          <cell r="I586">
            <v>43465</v>
          </cell>
        </row>
        <row r="587">
          <cell r="A587" t="str">
            <v>ARBOL NAZARENO</v>
          </cell>
          <cell r="B587">
            <v>107049</v>
          </cell>
          <cell r="C587" t="str">
            <v>UNI</v>
          </cell>
          <cell r="D587">
            <v>32144</v>
          </cell>
          <cell r="E587">
            <v>0</v>
          </cell>
          <cell r="F587">
            <v>43374</v>
          </cell>
          <cell r="G587">
            <v>30613</v>
          </cell>
          <cell r="H587">
            <v>1.05</v>
          </cell>
          <cell r="I587">
            <v>43465</v>
          </cell>
        </row>
        <row r="588">
          <cell r="A588" t="str">
            <v>ARBOL PINO ROMERON (H=1-1.50M)</v>
          </cell>
          <cell r="B588">
            <v>105552</v>
          </cell>
          <cell r="C588" t="str">
            <v>UNI</v>
          </cell>
          <cell r="D588">
            <v>36115</v>
          </cell>
          <cell r="E588">
            <v>0</v>
          </cell>
          <cell r="F588">
            <v>43259</v>
          </cell>
          <cell r="G588">
            <v>34395</v>
          </cell>
          <cell r="H588">
            <v>1.05</v>
          </cell>
          <cell r="I588">
            <v>43465</v>
          </cell>
        </row>
        <row r="589">
          <cell r="A589" t="str">
            <v>ARBOL RAQUE - PARQUE COMETAS</v>
          </cell>
          <cell r="B589">
            <v>107045</v>
          </cell>
          <cell r="C589" t="str">
            <v>UNI</v>
          </cell>
          <cell r="D589">
            <v>23100</v>
          </cell>
          <cell r="E589">
            <v>0</v>
          </cell>
          <cell r="F589">
            <v>43375</v>
          </cell>
          <cell r="G589">
            <v>22000</v>
          </cell>
          <cell r="H589">
            <v>1.05</v>
          </cell>
          <cell r="I589">
            <v>43465</v>
          </cell>
        </row>
        <row r="590">
          <cell r="A590" t="str">
            <v>ARBOL SALVIO - PARQUE COMETAS</v>
          </cell>
          <cell r="B590">
            <v>107047</v>
          </cell>
          <cell r="C590" t="str">
            <v>UNI</v>
          </cell>
          <cell r="D590">
            <v>23100</v>
          </cell>
          <cell r="E590">
            <v>0</v>
          </cell>
          <cell r="F590">
            <v>43375</v>
          </cell>
          <cell r="G590">
            <v>22000</v>
          </cell>
          <cell r="H590">
            <v>1.05</v>
          </cell>
          <cell r="I590">
            <v>43465</v>
          </cell>
        </row>
        <row r="591">
          <cell r="A591" t="str">
            <v>ARBOL TIBAR ( 1,2 - 1,50M)</v>
          </cell>
          <cell r="B591">
            <v>104899</v>
          </cell>
          <cell r="C591" t="str">
            <v>UNI</v>
          </cell>
          <cell r="D591">
            <v>27658</v>
          </cell>
          <cell r="E591">
            <v>0</v>
          </cell>
          <cell r="F591">
            <v>43264</v>
          </cell>
          <cell r="G591">
            <v>26341</v>
          </cell>
          <cell r="H591">
            <v>1.05</v>
          </cell>
          <cell r="I591">
            <v>43465</v>
          </cell>
        </row>
        <row r="592">
          <cell r="A592" t="str">
            <v>ARBOL TROMPETO</v>
          </cell>
          <cell r="B592">
            <v>107048</v>
          </cell>
          <cell r="C592" t="str">
            <v>UNI</v>
          </cell>
          <cell r="D592">
            <v>33600</v>
          </cell>
          <cell r="E592">
            <v>0</v>
          </cell>
          <cell r="F592">
            <v>43374</v>
          </cell>
          <cell r="G592">
            <v>32000</v>
          </cell>
          <cell r="H592">
            <v>1.05</v>
          </cell>
          <cell r="I592">
            <v>43465</v>
          </cell>
        </row>
        <row r="593">
          <cell r="A593" t="str">
            <v>ARBOL UVA CAMARONA- PARQUE COMETAS</v>
          </cell>
          <cell r="B593">
            <v>107046</v>
          </cell>
          <cell r="C593" t="str">
            <v>UNI</v>
          </cell>
          <cell r="D593">
            <v>26250</v>
          </cell>
          <cell r="E593">
            <v>0</v>
          </cell>
          <cell r="F593">
            <v>43375</v>
          </cell>
          <cell r="G593">
            <v>25000</v>
          </cell>
          <cell r="H593">
            <v>1.05</v>
          </cell>
          <cell r="I593">
            <v>43465</v>
          </cell>
        </row>
        <row r="594">
          <cell r="A594" t="str">
            <v>ARBOL-ABUTILON (1,5M)</v>
          </cell>
          <cell r="B594">
            <v>100972</v>
          </cell>
          <cell r="C594" t="str">
            <v>UNI</v>
          </cell>
          <cell r="D594">
            <v>30500</v>
          </cell>
          <cell r="E594">
            <v>0</v>
          </cell>
          <cell r="F594">
            <v>42172</v>
          </cell>
          <cell r="G594">
            <v>25000</v>
          </cell>
          <cell r="H594">
            <v>1.22</v>
          </cell>
          <cell r="I594">
            <v>43465</v>
          </cell>
        </row>
        <row r="595">
          <cell r="A595" t="str">
            <v>ARBOL-ACACIA NEGRA (1-1,5M)</v>
          </cell>
          <cell r="B595">
            <v>102472</v>
          </cell>
          <cell r="C595" t="str">
            <v>UNI</v>
          </cell>
          <cell r="D595">
            <v>20800</v>
          </cell>
          <cell r="E595">
            <v>0</v>
          </cell>
          <cell r="F595">
            <v>41261</v>
          </cell>
          <cell r="G595">
            <v>16000</v>
          </cell>
          <cell r="H595">
            <v>1.3</v>
          </cell>
          <cell r="I595">
            <v>43465</v>
          </cell>
        </row>
        <row r="596">
          <cell r="A596" t="str">
            <v>ARBOL-ALCAPARRO (1-1,5M)</v>
          </cell>
          <cell r="B596">
            <v>102317</v>
          </cell>
          <cell r="C596" t="str">
            <v>UNI</v>
          </cell>
          <cell r="D596">
            <v>18900</v>
          </cell>
          <cell r="E596">
            <v>0</v>
          </cell>
          <cell r="F596">
            <v>43172</v>
          </cell>
          <cell r="G596">
            <v>18000</v>
          </cell>
          <cell r="H596">
            <v>1.05</v>
          </cell>
          <cell r="I596">
            <v>43465</v>
          </cell>
        </row>
        <row r="597">
          <cell r="A597" t="str">
            <v>ARBOL-ALISO (1-1,5M)</v>
          </cell>
          <cell r="B597">
            <v>100791</v>
          </cell>
          <cell r="C597" t="str">
            <v>UNI</v>
          </cell>
          <cell r="D597">
            <v>17274</v>
          </cell>
          <cell r="E597">
            <v>0</v>
          </cell>
          <cell r="F597">
            <v>43258</v>
          </cell>
          <cell r="G597">
            <v>16451</v>
          </cell>
          <cell r="H597">
            <v>1.05</v>
          </cell>
          <cell r="I597">
            <v>43465</v>
          </cell>
        </row>
        <row r="598">
          <cell r="A598" t="str">
            <v>ARBOL-ARRAYAN (1-1,5M)</v>
          </cell>
          <cell r="B598">
            <v>100795</v>
          </cell>
          <cell r="C598" t="str">
            <v>UNI</v>
          </cell>
          <cell r="D598">
            <v>23702</v>
          </cell>
          <cell r="E598">
            <v>0</v>
          </cell>
          <cell r="F598">
            <v>43259</v>
          </cell>
          <cell r="G598">
            <v>22573</v>
          </cell>
          <cell r="H598">
            <v>1.05</v>
          </cell>
          <cell r="I598">
            <v>43465</v>
          </cell>
        </row>
        <row r="599">
          <cell r="A599" t="str">
            <v>ARBOL-ARRAYAN (1-1,5M)</v>
          </cell>
          <cell r="B599">
            <v>100796</v>
          </cell>
          <cell r="C599" t="str">
            <v>UNI</v>
          </cell>
          <cell r="D599">
            <v>31200</v>
          </cell>
          <cell r="E599">
            <v>0</v>
          </cell>
          <cell r="F599">
            <v>41261</v>
          </cell>
          <cell r="G599">
            <v>24000</v>
          </cell>
          <cell r="H599">
            <v>1.3</v>
          </cell>
          <cell r="I599">
            <v>43465</v>
          </cell>
        </row>
        <row r="600">
          <cell r="A600" t="str">
            <v>ARBOL-ARRAYAN (1-1,5M)</v>
          </cell>
          <cell r="B600">
            <v>102098</v>
          </cell>
          <cell r="C600" t="str">
            <v>UNI</v>
          </cell>
          <cell r="D600">
            <v>31200</v>
          </cell>
          <cell r="E600">
            <v>0</v>
          </cell>
          <cell r="F600">
            <v>41261</v>
          </cell>
          <cell r="G600">
            <v>24000</v>
          </cell>
          <cell r="H600">
            <v>1.3</v>
          </cell>
          <cell r="I600">
            <v>43465</v>
          </cell>
        </row>
        <row r="601">
          <cell r="A601" t="str">
            <v>ARBOL-CAJETO (1-1,5M)</v>
          </cell>
          <cell r="B601">
            <v>100799</v>
          </cell>
          <cell r="C601" t="str">
            <v>UNI</v>
          </cell>
          <cell r="D601">
            <v>19556</v>
          </cell>
          <cell r="E601">
            <v>0</v>
          </cell>
          <cell r="F601">
            <v>43241</v>
          </cell>
          <cell r="G601">
            <v>18625</v>
          </cell>
          <cell r="H601">
            <v>1.05</v>
          </cell>
          <cell r="I601">
            <v>43465</v>
          </cell>
        </row>
        <row r="602">
          <cell r="A602" t="str">
            <v>ARBOL-CALISTEMO (1-1,5M)</v>
          </cell>
          <cell r="B602">
            <v>100789</v>
          </cell>
          <cell r="C602" t="str">
            <v>UNI</v>
          </cell>
          <cell r="D602">
            <v>28777</v>
          </cell>
          <cell r="E602">
            <v>0</v>
          </cell>
          <cell r="F602">
            <v>43259</v>
          </cell>
          <cell r="G602">
            <v>27407</v>
          </cell>
          <cell r="H602">
            <v>1.05</v>
          </cell>
          <cell r="I602">
            <v>43465</v>
          </cell>
        </row>
        <row r="603">
          <cell r="A603" t="str">
            <v>ARBOL-CARBONERO ROJO (1-1,5M)</v>
          </cell>
          <cell r="B603">
            <v>100801</v>
          </cell>
          <cell r="C603" t="str">
            <v>UNI</v>
          </cell>
          <cell r="D603">
            <v>26250</v>
          </cell>
          <cell r="E603">
            <v>0</v>
          </cell>
          <cell r="F603">
            <v>43376</v>
          </cell>
          <cell r="G603">
            <v>25000</v>
          </cell>
          <cell r="H603">
            <v>1.05</v>
          </cell>
          <cell r="I603">
            <v>43465</v>
          </cell>
        </row>
        <row r="604">
          <cell r="A604" t="str">
            <v>ARBOL-CAUCHO SABANERO (1-1,5M)</v>
          </cell>
          <cell r="B604">
            <v>100785</v>
          </cell>
          <cell r="C604" t="str">
            <v>UNI</v>
          </cell>
          <cell r="D604">
            <v>36750</v>
          </cell>
          <cell r="E604">
            <v>0</v>
          </cell>
          <cell r="F604">
            <v>43249</v>
          </cell>
          <cell r="G604">
            <v>35000</v>
          </cell>
          <cell r="H604">
            <v>1.05</v>
          </cell>
          <cell r="I604">
            <v>43465</v>
          </cell>
        </row>
        <row r="605">
          <cell r="A605" t="str">
            <v>ARBOL-CAYENO (0,5-1,0M)</v>
          </cell>
          <cell r="B605">
            <v>100803</v>
          </cell>
          <cell r="C605" t="str">
            <v>UNI</v>
          </cell>
          <cell r="D605">
            <v>21228</v>
          </cell>
          <cell r="E605">
            <v>0</v>
          </cell>
          <cell r="F605">
            <v>42130</v>
          </cell>
          <cell r="G605">
            <v>17400</v>
          </cell>
          <cell r="H605">
            <v>1.22</v>
          </cell>
          <cell r="I605">
            <v>43465</v>
          </cell>
        </row>
        <row r="606">
          <cell r="A606" t="str">
            <v>ARBOL-CEDRO (1-1,5M)</v>
          </cell>
          <cell r="B606">
            <v>100784</v>
          </cell>
          <cell r="C606" t="str">
            <v>UNI</v>
          </cell>
          <cell r="D606">
            <v>24249</v>
          </cell>
          <cell r="E606">
            <v>0</v>
          </cell>
          <cell r="F606">
            <v>43259</v>
          </cell>
          <cell r="G606">
            <v>23094</v>
          </cell>
          <cell r="H606">
            <v>1.05</v>
          </cell>
          <cell r="I606">
            <v>43465</v>
          </cell>
        </row>
        <row r="607">
          <cell r="A607" t="str">
            <v>ARBOL-CEREZO (1-1,5M)</v>
          </cell>
          <cell r="B607">
            <v>100786</v>
          </cell>
          <cell r="C607" t="str">
            <v>UNI</v>
          </cell>
          <cell r="D607">
            <v>27482</v>
          </cell>
          <cell r="E607">
            <v>0</v>
          </cell>
          <cell r="F607">
            <v>43259</v>
          </cell>
          <cell r="G607">
            <v>26173</v>
          </cell>
          <cell r="H607">
            <v>1.05</v>
          </cell>
          <cell r="I607">
            <v>43465</v>
          </cell>
        </row>
        <row r="608">
          <cell r="A608" t="str">
            <v>ARBOL-CHICALA (1,5M)</v>
          </cell>
          <cell r="B608">
            <v>100808</v>
          </cell>
          <cell r="C608" t="str">
            <v>UNI</v>
          </cell>
          <cell r="D608">
            <v>21296</v>
          </cell>
          <cell r="E608">
            <v>0</v>
          </cell>
          <cell r="F608">
            <v>43259</v>
          </cell>
          <cell r="G608">
            <v>20282</v>
          </cell>
          <cell r="H608">
            <v>1.05</v>
          </cell>
          <cell r="I608">
            <v>43465</v>
          </cell>
        </row>
        <row r="609">
          <cell r="A609" t="str">
            <v>ARBOL-CIRUS (0,60M)</v>
          </cell>
          <cell r="B609">
            <v>100810</v>
          </cell>
          <cell r="C609" t="str">
            <v>UNI</v>
          </cell>
          <cell r="D609">
            <v>17554</v>
          </cell>
          <cell r="E609">
            <v>0</v>
          </cell>
          <cell r="F609">
            <v>43259</v>
          </cell>
          <cell r="G609">
            <v>16718</v>
          </cell>
          <cell r="H609">
            <v>1.05</v>
          </cell>
          <cell r="I609">
            <v>43465</v>
          </cell>
        </row>
        <row r="610">
          <cell r="A610" t="str">
            <v>ARBOL-DURAZNO COMÚN (1,5M)</v>
          </cell>
          <cell r="B610">
            <v>101389</v>
          </cell>
          <cell r="C610" t="str">
            <v>UNI</v>
          </cell>
          <cell r="D610">
            <v>21960</v>
          </cell>
          <cell r="E610">
            <v>0</v>
          </cell>
          <cell r="F610">
            <v>42172</v>
          </cell>
          <cell r="G610">
            <v>18000</v>
          </cell>
          <cell r="H610">
            <v>1.22</v>
          </cell>
          <cell r="I610">
            <v>43465</v>
          </cell>
        </row>
        <row r="611">
          <cell r="A611" t="str">
            <v>ARBOL-EUGENIA (1-1,5M)</v>
          </cell>
          <cell r="B611">
            <v>100797</v>
          </cell>
          <cell r="C611" t="str">
            <v>UNI</v>
          </cell>
          <cell r="D611">
            <v>17649</v>
          </cell>
          <cell r="E611">
            <v>0</v>
          </cell>
          <cell r="F611">
            <v>43259</v>
          </cell>
          <cell r="G611">
            <v>16809</v>
          </cell>
          <cell r="H611">
            <v>1.05</v>
          </cell>
          <cell r="I611">
            <v>43465</v>
          </cell>
        </row>
        <row r="612">
          <cell r="A612" t="str">
            <v>ARBOL-FALSO PIMIENTO (1-1,5M)</v>
          </cell>
          <cell r="B612">
            <v>100783</v>
          </cell>
          <cell r="C612" t="str">
            <v>UNI</v>
          </cell>
          <cell r="D612">
            <v>25291</v>
          </cell>
          <cell r="E612">
            <v>0</v>
          </cell>
          <cell r="F612">
            <v>43259</v>
          </cell>
          <cell r="G612">
            <v>24087</v>
          </cell>
          <cell r="H612">
            <v>1.05</v>
          </cell>
          <cell r="I612">
            <v>43465</v>
          </cell>
        </row>
        <row r="613">
          <cell r="A613" t="str">
            <v>ARBOL-GUAYACAN (1-1,5M)</v>
          </cell>
          <cell r="B613">
            <v>100793</v>
          </cell>
          <cell r="C613" t="str">
            <v>UNI</v>
          </cell>
          <cell r="D613">
            <v>33075</v>
          </cell>
          <cell r="E613">
            <v>0</v>
          </cell>
          <cell r="F613">
            <v>43167</v>
          </cell>
          <cell r="G613">
            <v>31500</v>
          </cell>
          <cell r="H613">
            <v>1.05</v>
          </cell>
          <cell r="I613">
            <v>43465</v>
          </cell>
        </row>
        <row r="614">
          <cell r="A614" t="str">
            <v>ARBOL-HAYUELO (1-1,5M)</v>
          </cell>
          <cell r="B614">
            <v>100792</v>
          </cell>
          <cell r="C614" t="str">
            <v>UNI</v>
          </cell>
          <cell r="D614">
            <v>23702</v>
          </cell>
          <cell r="E614">
            <v>0</v>
          </cell>
          <cell r="F614">
            <v>43363</v>
          </cell>
          <cell r="G614">
            <v>22573</v>
          </cell>
          <cell r="H614">
            <v>1.05</v>
          </cell>
          <cell r="I614">
            <v>43465</v>
          </cell>
        </row>
        <row r="615">
          <cell r="A615" t="str">
            <v>ARBOL-HOLLY LISO (1-1,5M)</v>
          </cell>
          <cell r="B615">
            <v>100798</v>
          </cell>
          <cell r="C615" t="str">
            <v>UNI</v>
          </cell>
          <cell r="D615">
            <v>20160</v>
          </cell>
          <cell r="E615">
            <v>0</v>
          </cell>
          <cell r="F615">
            <v>43249</v>
          </cell>
          <cell r="G615">
            <v>19200</v>
          </cell>
          <cell r="H615">
            <v>1.05</v>
          </cell>
          <cell r="I615">
            <v>43465</v>
          </cell>
        </row>
        <row r="616">
          <cell r="A616" t="str">
            <v>ARBOL-LAUREL DE CERA (1,5M)</v>
          </cell>
          <cell r="B616">
            <v>101388</v>
          </cell>
          <cell r="C616" t="str">
            <v>UNI</v>
          </cell>
          <cell r="D616">
            <v>26250</v>
          </cell>
          <cell r="E616">
            <v>0</v>
          </cell>
          <cell r="F616">
            <v>43363</v>
          </cell>
          <cell r="G616">
            <v>25000</v>
          </cell>
          <cell r="H616">
            <v>1.05</v>
          </cell>
          <cell r="I616">
            <v>43465</v>
          </cell>
        </row>
        <row r="617">
          <cell r="A617" t="str">
            <v>ARBOL-LIQUIDAMBAR (1-1,5M)</v>
          </cell>
          <cell r="B617">
            <v>100957</v>
          </cell>
          <cell r="C617" t="str">
            <v>UNI</v>
          </cell>
          <cell r="D617">
            <v>36094</v>
          </cell>
          <cell r="E617">
            <v>0</v>
          </cell>
          <cell r="F617">
            <v>43259</v>
          </cell>
          <cell r="G617">
            <v>34375</v>
          </cell>
          <cell r="H617">
            <v>1.05</v>
          </cell>
          <cell r="I617">
            <v>43465</v>
          </cell>
        </row>
        <row r="618">
          <cell r="A618" t="str">
            <v>ARBOL-MAGNOLIO (1-1,5M)</v>
          </cell>
          <cell r="B618">
            <v>90037</v>
          </cell>
          <cell r="C618" t="str">
            <v>UNI</v>
          </cell>
          <cell r="D618">
            <v>195000</v>
          </cell>
          <cell r="E618">
            <v>0</v>
          </cell>
          <cell r="F618">
            <v>41261</v>
          </cell>
          <cell r="G618">
            <v>150000</v>
          </cell>
          <cell r="H618">
            <v>1.3</v>
          </cell>
          <cell r="I618">
            <v>43465</v>
          </cell>
        </row>
        <row r="619">
          <cell r="A619" t="str">
            <v>ARBOL-MAGNOLIO (1-1,5M)</v>
          </cell>
          <cell r="B619">
            <v>101766</v>
          </cell>
          <cell r="C619" t="str">
            <v>UNI</v>
          </cell>
          <cell r="D619">
            <v>94500</v>
          </cell>
          <cell r="E619">
            <v>0</v>
          </cell>
          <cell r="F619">
            <v>43181</v>
          </cell>
          <cell r="G619">
            <v>90000</v>
          </cell>
          <cell r="H619">
            <v>1.05</v>
          </cell>
          <cell r="I619">
            <v>43465</v>
          </cell>
        </row>
        <row r="620">
          <cell r="A620" t="str">
            <v>ARBOL-MANO DE OSO (1-1,5M)</v>
          </cell>
          <cell r="B620">
            <v>100802</v>
          </cell>
          <cell r="C620" t="str">
            <v>UNI</v>
          </cell>
          <cell r="D620">
            <v>31607</v>
          </cell>
          <cell r="E620">
            <v>0</v>
          </cell>
          <cell r="F620">
            <v>43318</v>
          </cell>
          <cell r="G620">
            <v>30102</v>
          </cell>
          <cell r="H620">
            <v>1.05</v>
          </cell>
          <cell r="I620">
            <v>43465</v>
          </cell>
        </row>
        <row r="621">
          <cell r="A621" t="str">
            <v>ARBOL-MERMELADA (0,5-1,0M)</v>
          </cell>
          <cell r="B621">
            <v>100800</v>
          </cell>
          <cell r="C621" t="str">
            <v>UNI</v>
          </cell>
          <cell r="D621">
            <v>11472</v>
          </cell>
          <cell r="E621">
            <v>0</v>
          </cell>
          <cell r="F621">
            <v>43259</v>
          </cell>
          <cell r="G621">
            <v>10926</v>
          </cell>
          <cell r="H621">
            <v>1.05</v>
          </cell>
          <cell r="I621">
            <v>43465</v>
          </cell>
        </row>
        <row r="622">
          <cell r="A622" t="str">
            <v>ARBOL-PALMA ALEJANDRA (1-1,5M)</v>
          </cell>
          <cell r="B622">
            <v>101770</v>
          </cell>
          <cell r="C622" t="str">
            <v>UNI</v>
          </cell>
          <cell r="D622">
            <v>61975</v>
          </cell>
          <cell r="E622">
            <v>0</v>
          </cell>
          <cell r="F622">
            <v>43259</v>
          </cell>
          <cell r="G622">
            <v>59024</v>
          </cell>
          <cell r="H622">
            <v>1.05</v>
          </cell>
          <cell r="I622">
            <v>43465</v>
          </cell>
        </row>
        <row r="623">
          <cell r="A623" t="str">
            <v>ARBOL-PALMA DE CERA (1-1,5M)</v>
          </cell>
          <cell r="B623">
            <v>90038</v>
          </cell>
          <cell r="C623" t="str">
            <v>UNI</v>
          </cell>
          <cell r="D623">
            <v>156000</v>
          </cell>
          <cell r="E623">
            <v>0</v>
          </cell>
          <cell r="F623">
            <v>41261</v>
          </cell>
          <cell r="G623">
            <v>120000</v>
          </cell>
          <cell r="H623">
            <v>1.3</v>
          </cell>
          <cell r="I623">
            <v>43465</v>
          </cell>
        </row>
        <row r="624">
          <cell r="A624" t="str">
            <v>ARBOL-PALMA DE CERA (1-1,5M)</v>
          </cell>
          <cell r="B624">
            <v>101767</v>
          </cell>
          <cell r="C624" t="str">
            <v>UNI</v>
          </cell>
          <cell r="D624">
            <v>173250</v>
          </cell>
          <cell r="E624">
            <v>0</v>
          </cell>
          <cell r="F624">
            <v>43167</v>
          </cell>
          <cell r="G624">
            <v>165000</v>
          </cell>
          <cell r="H624">
            <v>1.05</v>
          </cell>
          <cell r="I624">
            <v>43465</v>
          </cell>
        </row>
        <row r="625">
          <cell r="A625" t="str">
            <v>ARBOL-PALMA PHOENIX (1-1,5M)</v>
          </cell>
          <cell r="B625">
            <v>90036</v>
          </cell>
          <cell r="C625" t="str">
            <v>UNI</v>
          </cell>
          <cell r="D625">
            <v>113216</v>
          </cell>
          <cell r="E625">
            <v>0</v>
          </cell>
          <cell r="F625">
            <v>42130</v>
          </cell>
          <cell r="G625">
            <v>92800</v>
          </cell>
          <cell r="H625">
            <v>1.22</v>
          </cell>
          <cell r="I625">
            <v>43465</v>
          </cell>
        </row>
        <row r="626">
          <cell r="A626" t="str">
            <v>ARBOL-PALMA PHOENIX O FENIX (1-1,5M)</v>
          </cell>
          <cell r="B626">
            <v>101765</v>
          </cell>
          <cell r="C626" t="str">
            <v>UNI</v>
          </cell>
          <cell r="D626">
            <v>173250</v>
          </cell>
          <cell r="E626">
            <v>0</v>
          </cell>
          <cell r="F626">
            <v>43167</v>
          </cell>
          <cell r="G626">
            <v>165000</v>
          </cell>
          <cell r="H626">
            <v>1.05</v>
          </cell>
          <cell r="I626">
            <v>43465</v>
          </cell>
        </row>
        <row r="627">
          <cell r="A627" t="str">
            <v>ARBOL-ROBLE (1,5M)</v>
          </cell>
          <cell r="B627">
            <v>100809</v>
          </cell>
          <cell r="C627" t="str">
            <v>UNI</v>
          </cell>
          <cell r="D627">
            <v>18900</v>
          </cell>
          <cell r="E627">
            <v>0</v>
          </cell>
          <cell r="F627">
            <v>43249</v>
          </cell>
          <cell r="G627">
            <v>18000</v>
          </cell>
          <cell r="H627">
            <v>1.05</v>
          </cell>
          <cell r="I627">
            <v>43465</v>
          </cell>
        </row>
        <row r="628">
          <cell r="A628" t="str">
            <v>ARBOL-SANGREGADO (1-1,5M)</v>
          </cell>
          <cell r="B628">
            <v>100787</v>
          </cell>
          <cell r="C628" t="str">
            <v>UNI</v>
          </cell>
          <cell r="D628">
            <v>24283</v>
          </cell>
          <cell r="E628">
            <v>0</v>
          </cell>
          <cell r="F628">
            <v>43259</v>
          </cell>
          <cell r="G628">
            <v>23127</v>
          </cell>
          <cell r="H628">
            <v>1.05</v>
          </cell>
          <cell r="I628">
            <v>43465</v>
          </cell>
        </row>
        <row r="629">
          <cell r="A629" t="str">
            <v>ARBOL-SAUCE (1-1,5M)</v>
          </cell>
          <cell r="B629">
            <v>100788</v>
          </cell>
          <cell r="C629" t="str">
            <v>UNI</v>
          </cell>
          <cell r="D629">
            <v>17274</v>
          </cell>
          <cell r="E629">
            <v>0</v>
          </cell>
          <cell r="F629">
            <v>43259</v>
          </cell>
          <cell r="G629">
            <v>16451</v>
          </cell>
          <cell r="H629">
            <v>1.05</v>
          </cell>
          <cell r="I629">
            <v>43465</v>
          </cell>
        </row>
        <row r="630">
          <cell r="A630" t="str">
            <v>ARBOL-SIETE CUEROS NATIVO (1-1,5M)</v>
          </cell>
          <cell r="B630">
            <v>100794</v>
          </cell>
          <cell r="C630" t="str">
            <v>UNI</v>
          </cell>
          <cell r="D630">
            <v>32709</v>
          </cell>
          <cell r="E630">
            <v>0</v>
          </cell>
          <cell r="F630">
            <v>43182</v>
          </cell>
          <cell r="G630">
            <v>31151</v>
          </cell>
          <cell r="H630">
            <v>1.05</v>
          </cell>
          <cell r="I630">
            <v>43465</v>
          </cell>
        </row>
        <row r="631">
          <cell r="A631" t="str">
            <v>ARBUSTO- ABEDUL (0,30M)</v>
          </cell>
          <cell r="B631">
            <v>100811</v>
          </cell>
          <cell r="C631" t="str">
            <v>UNI</v>
          </cell>
          <cell r="D631">
            <v>18900</v>
          </cell>
          <cell r="E631">
            <v>0</v>
          </cell>
          <cell r="F631">
            <v>43174</v>
          </cell>
          <cell r="G631">
            <v>18000</v>
          </cell>
          <cell r="H631">
            <v>1.05</v>
          </cell>
          <cell r="I631">
            <v>43465</v>
          </cell>
        </row>
        <row r="632">
          <cell r="A632" t="str">
            <v>ARCHIVADOR METÁLICO DE 2.5X1X2.1</v>
          </cell>
          <cell r="B632">
            <v>101227</v>
          </cell>
          <cell r="C632" t="str">
            <v>UNI</v>
          </cell>
          <cell r="D632">
            <v>4131920</v>
          </cell>
          <cell r="E632">
            <v>6440452</v>
          </cell>
          <cell r="F632">
            <v>40462</v>
          </cell>
          <cell r="G632">
            <v>3016000</v>
          </cell>
          <cell r="H632">
            <v>1.37</v>
          </cell>
          <cell r="I632">
            <v>43465</v>
          </cell>
        </row>
        <row r="633">
          <cell r="A633" t="str">
            <v>ARCHIVADOR METÁLICO DE 2.6X1X2.1</v>
          </cell>
          <cell r="B633">
            <v>101228</v>
          </cell>
          <cell r="C633" t="str">
            <v>UNI</v>
          </cell>
          <cell r="D633">
            <v>5164900</v>
          </cell>
          <cell r="E633">
            <v>6440452</v>
          </cell>
          <cell r="F633">
            <v>40462</v>
          </cell>
          <cell r="G633">
            <v>3770000</v>
          </cell>
          <cell r="H633">
            <v>1.37</v>
          </cell>
          <cell r="I633">
            <v>43465</v>
          </cell>
        </row>
        <row r="634">
          <cell r="A634" t="str">
            <v>ARCHIVADOR METÁLICO DE 3.6X1X2.1</v>
          </cell>
          <cell r="B634">
            <v>101229</v>
          </cell>
          <cell r="C634" t="str">
            <v>UNI</v>
          </cell>
          <cell r="D634">
            <v>7758660</v>
          </cell>
          <cell r="E634">
            <v>6440452</v>
          </cell>
          <cell r="F634">
            <v>39770</v>
          </cell>
          <cell r="G634">
            <v>5278000</v>
          </cell>
          <cell r="H634">
            <v>1.47</v>
          </cell>
          <cell r="I634">
            <v>43465</v>
          </cell>
        </row>
        <row r="635">
          <cell r="A635" t="str">
            <v>ARCHIVADOR METÁLICO DE 3.6X1X2.1</v>
          </cell>
          <cell r="B635">
            <v>101229</v>
          </cell>
          <cell r="C635" t="str">
            <v>UNI</v>
          </cell>
          <cell r="D635">
            <v>7230860</v>
          </cell>
          <cell r="E635">
            <v>6440452</v>
          </cell>
          <cell r="F635">
            <v>40462</v>
          </cell>
          <cell r="G635">
            <v>5278000</v>
          </cell>
          <cell r="H635">
            <v>1.37</v>
          </cell>
          <cell r="I635">
            <v>43465</v>
          </cell>
        </row>
        <row r="636">
          <cell r="A636" t="str">
            <v>ARCHIVADOR METÁLICO2X1</v>
          </cell>
          <cell r="B636">
            <v>102285</v>
          </cell>
          <cell r="C636" t="str">
            <v>UNI</v>
          </cell>
          <cell r="D636">
            <v>340550</v>
          </cell>
          <cell r="E636">
            <v>6440452</v>
          </cell>
          <cell r="F636">
            <v>40113</v>
          </cell>
          <cell r="G636">
            <v>245000</v>
          </cell>
          <cell r="H636">
            <v>1.39</v>
          </cell>
          <cell r="I636">
            <v>43465</v>
          </cell>
        </row>
        <row r="637">
          <cell r="A637" t="str">
            <v>ArchivadorMinitorre2X1</v>
          </cell>
          <cell r="B637">
            <v>102667</v>
          </cell>
          <cell r="C637" t="str">
            <v>UNI</v>
          </cell>
          <cell r="D637">
            <v>406890</v>
          </cell>
          <cell r="E637">
            <v>6440452</v>
          </cell>
          <cell r="F637">
            <v>40283</v>
          </cell>
          <cell r="G637">
            <v>297000</v>
          </cell>
          <cell r="H637">
            <v>1.37</v>
          </cell>
          <cell r="I637">
            <v>43465</v>
          </cell>
        </row>
        <row r="638">
          <cell r="A638" t="str">
            <v>ARCHIVO 2 CAJONES UNA GAVETA</v>
          </cell>
          <cell r="B638">
            <v>4032</v>
          </cell>
          <cell r="C638" t="str">
            <v>UNI</v>
          </cell>
          <cell r="D638">
            <v>397162</v>
          </cell>
          <cell r="E638">
            <v>44300</v>
          </cell>
          <cell r="F638">
            <v>40470</v>
          </cell>
          <cell r="G638">
            <v>289899</v>
          </cell>
          <cell r="H638">
            <v>1.37</v>
          </cell>
          <cell r="I638">
            <v>43465</v>
          </cell>
        </row>
        <row r="639">
          <cell r="A639" t="str">
            <v>ARCHIVO 4 GAVETAS REF. 6.3400.52.01</v>
          </cell>
          <cell r="B639">
            <v>4033</v>
          </cell>
          <cell r="C639" t="str">
            <v>UNI</v>
          </cell>
          <cell r="D639">
            <v>830220</v>
          </cell>
          <cell r="E639">
            <v>63400</v>
          </cell>
          <cell r="F639">
            <v>40240</v>
          </cell>
          <cell r="G639">
            <v>606000</v>
          </cell>
          <cell r="H639">
            <v>1.37</v>
          </cell>
          <cell r="I639">
            <v>43465</v>
          </cell>
        </row>
        <row r="640">
          <cell r="A640" t="str">
            <v>ARCHIVO METALICO PARA PUESTO DE</v>
          </cell>
          <cell r="B640">
            <v>102274</v>
          </cell>
          <cell r="C640" t="str">
            <v>UNI</v>
          </cell>
          <cell r="D640">
            <v>151043</v>
          </cell>
          <cell r="E640">
            <v>63400</v>
          </cell>
          <cell r="F640">
            <v>40444</v>
          </cell>
          <cell r="G640">
            <v>110250</v>
          </cell>
          <cell r="H640">
            <v>1.37</v>
          </cell>
          <cell r="I640">
            <v>43465</v>
          </cell>
        </row>
        <row r="641">
          <cell r="A641" t="str">
            <v>ARCHIVO RODANTE 3.4 x 0.9 x 2.1 (sum e inst)</v>
          </cell>
          <cell r="B641">
            <v>102256</v>
          </cell>
          <cell r="C641" t="str">
            <v>UNI</v>
          </cell>
          <cell r="D641">
            <v>3614000</v>
          </cell>
          <cell r="E641">
            <v>0</v>
          </cell>
          <cell r="F641">
            <v>40109</v>
          </cell>
          <cell r="G641">
            <v>2600000</v>
          </cell>
          <cell r="H641">
            <v>1.39</v>
          </cell>
          <cell r="I641">
            <v>43465</v>
          </cell>
        </row>
        <row r="642">
          <cell r="A642" t="str">
            <v>ARCHIVO RODANTE EXISTENTE</v>
          </cell>
          <cell r="B642">
            <v>102676</v>
          </cell>
          <cell r="C642" t="str">
            <v>UNI</v>
          </cell>
          <cell r="D642">
            <v>828850</v>
          </cell>
          <cell r="E642">
            <v>0</v>
          </cell>
          <cell r="F642">
            <v>40283</v>
          </cell>
          <cell r="G642">
            <v>605000</v>
          </cell>
          <cell r="H642">
            <v>1.37</v>
          </cell>
          <cell r="I642">
            <v>43465</v>
          </cell>
        </row>
        <row r="643">
          <cell r="A643" t="str">
            <v>ARCHIVO RODANTE EXISTENTE</v>
          </cell>
          <cell r="B643">
            <v>102675</v>
          </cell>
          <cell r="C643" t="str">
            <v>UNI</v>
          </cell>
          <cell r="D643">
            <v>1054900</v>
          </cell>
          <cell r="E643">
            <v>0</v>
          </cell>
          <cell r="F643">
            <v>40283</v>
          </cell>
          <cell r="G643">
            <v>770000</v>
          </cell>
          <cell r="H643">
            <v>1.37</v>
          </cell>
          <cell r="I643">
            <v>43465</v>
          </cell>
        </row>
        <row r="644">
          <cell r="A644" t="str">
            <v>ARCHIVO RODANTE EXISTENTE</v>
          </cell>
          <cell r="B644">
            <v>102674</v>
          </cell>
          <cell r="C644" t="str">
            <v>UNI</v>
          </cell>
          <cell r="D644">
            <v>1431650</v>
          </cell>
          <cell r="E644">
            <v>0</v>
          </cell>
          <cell r="F644">
            <v>40283</v>
          </cell>
          <cell r="G644">
            <v>1045000</v>
          </cell>
          <cell r="H644">
            <v>1.37</v>
          </cell>
          <cell r="I644">
            <v>43465</v>
          </cell>
        </row>
        <row r="645">
          <cell r="A645" t="str">
            <v>Arcilla **</v>
          </cell>
          <cell r="B645">
            <v>100944</v>
          </cell>
          <cell r="C645" t="str">
            <v>M3</v>
          </cell>
          <cell r="D645">
            <v>41100</v>
          </cell>
          <cell r="E645" t="str">
            <v>+flete</v>
          </cell>
          <cell r="F645">
            <v>40409</v>
          </cell>
          <cell r="G645">
            <v>30000</v>
          </cell>
          <cell r="H645">
            <v>1.37</v>
          </cell>
          <cell r="I645">
            <v>43465</v>
          </cell>
        </row>
        <row r="646">
          <cell r="A646" t="str">
            <v>Arco pony futbol movil H=1m x A=1.2m x Prof</v>
          </cell>
          <cell r="B646">
            <v>104047</v>
          </cell>
          <cell r="C646" t="str">
            <v>UNI</v>
          </cell>
          <cell r="D646">
            <v>105578</v>
          </cell>
          <cell r="E646">
            <v>0</v>
          </cell>
          <cell r="F646">
            <v>43224</v>
          </cell>
          <cell r="G646">
            <v>100550</v>
          </cell>
          <cell r="H646">
            <v>1.05</v>
          </cell>
          <cell r="I646">
            <v>43465</v>
          </cell>
        </row>
        <row r="647">
          <cell r="A647" t="str">
            <v>ArcoMovilFutbol-8(5x2)Tub.Est.Galv+Malla.ImpN°4</v>
          </cell>
          <cell r="B647">
            <v>105799</v>
          </cell>
          <cell r="C647" t="str">
            <v>JG</v>
          </cell>
          <cell r="D647">
            <v>2886905</v>
          </cell>
          <cell r="E647">
            <v>0</v>
          </cell>
          <cell r="F647">
            <v>43174</v>
          </cell>
          <cell r="G647">
            <v>2749433</v>
          </cell>
          <cell r="H647">
            <v>1.05</v>
          </cell>
          <cell r="I647">
            <v>43465</v>
          </cell>
        </row>
        <row r="648">
          <cell r="A648" t="str">
            <v>ArcoMovilMicrofutbol(3x2)Tub.Est.Galv+Malla.Im</v>
          </cell>
          <cell r="B648">
            <v>105798</v>
          </cell>
          <cell r="C648" t="str">
            <v>JG</v>
          </cell>
          <cell r="D648">
            <v>1715614</v>
          </cell>
          <cell r="E648">
            <v>0</v>
          </cell>
          <cell r="F648">
            <v>43174</v>
          </cell>
          <cell r="G648">
            <v>1633918</v>
          </cell>
          <cell r="H648">
            <v>1.05</v>
          </cell>
          <cell r="I648">
            <v>43465</v>
          </cell>
        </row>
        <row r="649">
          <cell r="A649" t="str">
            <v>ARCOS TUNEL PARA GIMNASIO CANINO</v>
          </cell>
          <cell r="B649">
            <v>105263</v>
          </cell>
          <cell r="C649" t="str">
            <v>UNI</v>
          </cell>
          <cell r="D649">
            <v>1140048</v>
          </cell>
          <cell r="E649">
            <v>0</v>
          </cell>
          <cell r="F649">
            <v>41880</v>
          </cell>
          <cell r="G649">
            <v>904800</v>
          </cell>
          <cell r="H649">
            <v>1.26</v>
          </cell>
          <cell r="I649">
            <v>43465</v>
          </cell>
        </row>
        <row r="650">
          <cell r="A650" t="str">
            <v>Arena de cuarzo **</v>
          </cell>
          <cell r="B650">
            <v>102628</v>
          </cell>
          <cell r="C650" t="str">
            <v>KG</v>
          </cell>
          <cell r="D650">
            <v>372</v>
          </cell>
          <cell r="E650">
            <v>650663</v>
          </cell>
          <cell r="F650">
            <v>43203</v>
          </cell>
          <cell r="G650">
            <v>354</v>
          </cell>
          <cell r="H650">
            <v>1.05</v>
          </cell>
          <cell r="I650">
            <v>43465</v>
          </cell>
        </row>
        <row r="651">
          <cell r="A651" t="str">
            <v>Arena del Guamo **</v>
          </cell>
          <cell r="B651">
            <v>100347</v>
          </cell>
          <cell r="C651" t="str">
            <v>M3</v>
          </cell>
          <cell r="D651">
            <v>130073</v>
          </cell>
          <cell r="E651">
            <v>0</v>
          </cell>
          <cell r="F651">
            <v>42829</v>
          </cell>
          <cell r="G651">
            <v>119333.41</v>
          </cell>
          <cell r="H651">
            <v>1.0900000000000001</v>
          </cell>
          <cell r="I651">
            <v>43465</v>
          </cell>
        </row>
        <row r="652">
          <cell r="A652" t="str">
            <v>Arena Fina Roja + transp.</v>
          </cell>
          <cell r="B652">
            <v>102527</v>
          </cell>
          <cell r="C652" t="str">
            <v>M3</v>
          </cell>
          <cell r="D652">
            <v>57960</v>
          </cell>
          <cell r="E652">
            <v>0</v>
          </cell>
          <cell r="F652">
            <v>41678</v>
          </cell>
          <cell r="G652">
            <v>46000</v>
          </cell>
          <cell r="H652">
            <v>1.26</v>
          </cell>
          <cell r="I652">
            <v>43465</v>
          </cell>
        </row>
        <row r="653">
          <cell r="A653" t="str">
            <v>ARENA LAVADA DE PEÑA (Sin Transporte)</v>
          </cell>
          <cell r="B653">
            <v>62</v>
          </cell>
          <cell r="C653" t="str">
            <v>M3</v>
          </cell>
          <cell r="D653">
            <v>88789</v>
          </cell>
          <cell r="E653">
            <v>0</v>
          </cell>
          <cell r="F653">
            <v>43203</v>
          </cell>
          <cell r="G653">
            <v>84561</v>
          </cell>
          <cell r="H653">
            <v>1.05</v>
          </cell>
          <cell r="I653">
            <v>43465</v>
          </cell>
        </row>
        <row r="654">
          <cell r="A654" t="str">
            <v>ARENA LAVADA DE PEÑA + transp.</v>
          </cell>
          <cell r="B654">
            <v>100989</v>
          </cell>
          <cell r="C654" t="str">
            <v>M3</v>
          </cell>
          <cell r="D654">
            <v>103215</v>
          </cell>
          <cell r="E654">
            <v>0</v>
          </cell>
          <cell r="F654">
            <v>43167</v>
          </cell>
          <cell r="G654">
            <v>98300</v>
          </cell>
          <cell r="H654">
            <v>1.05</v>
          </cell>
          <cell r="I654">
            <v>43465</v>
          </cell>
        </row>
        <row r="655">
          <cell r="A655" t="str">
            <v>ARENA LAVADA DE PEÑA Pozo + transp.</v>
          </cell>
          <cell r="B655">
            <v>101252</v>
          </cell>
          <cell r="C655" t="str">
            <v>M3</v>
          </cell>
          <cell r="D655">
            <v>103215</v>
          </cell>
          <cell r="E655">
            <v>0</v>
          </cell>
          <cell r="F655">
            <v>43208</v>
          </cell>
          <cell r="G655">
            <v>98300</v>
          </cell>
          <cell r="H655">
            <v>1.05</v>
          </cell>
          <cell r="I655">
            <v>43465</v>
          </cell>
        </row>
        <row r="656">
          <cell r="A656" t="str">
            <v>ARENA LAVADA DE RIO (Suministro)</v>
          </cell>
          <cell r="B656">
            <v>64</v>
          </cell>
          <cell r="C656" t="str">
            <v>M3</v>
          </cell>
          <cell r="D656">
            <v>71871</v>
          </cell>
          <cell r="E656">
            <v>0</v>
          </cell>
          <cell r="F656">
            <v>43167</v>
          </cell>
          <cell r="G656">
            <v>68449</v>
          </cell>
          <cell r="H656">
            <v>1.05</v>
          </cell>
          <cell r="I656">
            <v>43465</v>
          </cell>
        </row>
        <row r="657">
          <cell r="A657" t="str">
            <v>ARENA LAVADA DE RIO + transporte</v>
          </cell>
          <cell r="B657">
            <v>101805</v>
          </cell>
          <cell r="C657" t="str">
            <v>M3</v>
          </cell>
          <cell r="D657">
            <v>112730</v>
          </cell>
          <cell r="E657">
            <v>0</v>
          </cell>
          <cell r="F657">
            <v>43167</v>
          </cell>
          <cell r="G657">
            <v>107362</v>
          </cell>
          <cell r="H657">
            <v>1.05</v>
          </cell>
          <cell r="I657">
            <v>43465</v>
          </cell>
        </row>
        <row r="658">
          <cell r="A658" t="str">
            <v>ARENA PELDAR TIPO</v>
          </cell>
          <cell r="B658">
            <v>105096</v>
          </cell>
          <cell r="C658" t="str">
            <v>M3</v>
          </cell>
          <cell r="D658">
            <v>110599</v>
          </cell>
          <cell r="E658">
            <v>0</v>
          </cell>
          <cell r="F658">
            <v>43203</v>
          </cell>
          <cell r="G658">
            <v>105332</v>
          </cell>
          <cell r="H658">
            <v>1.05</v>
          </cell>
          <cell r="I658">
            <v>43465</v>
          </cell>
        </row>
        <row r="659">
          <cell r="A659" t="str">
            <v>ARENA PELDAR TIPO</v>
          </cell>
          <cell r="B659">
            <v>100609</v>
          </cell>
          <cell r="C659" t="str">
            <v>M3</v>
          </cell>
          <cell r="D659">
            <v>235843</v>
          </cell>
          <cell r="E659">
            <v>0</v>
          </cell>
          <cell r="F659">
            <v>43171</v>
          </cell>
          <cell r="G659">
            <v>224612</v>
          </cell>
          <cell r="H659">
            <v>1.05</v>
          </cell>
          <cell r="I659">
            <v>43465</v>
          </cell>
        </row>
        <row r="660">
          <cell r="A660" t="str">
            <v>ARENA S/LAVADA CERNIDA DE PEÑA (TRANS)</v>
          </cell>
          <cell r="B660">
            <v>60</v>
          </cell>
          <cell r="C660" t="str">
            <v>M3</v>
          </cell>
          <cell r="D660">
            <v>76300</v>
          </cell>
          <cell r="E660" t="str">
            <v>Viaje 6m3</v>
          </cell>
          <cell r="F660">
            <v>42760</v>
          </cell>
          <cell r="G660">
            <v>70000</v>
          </cell>
          <cell r="H660">
            <v>1.0900000000000001</v>
          </cell>
          <cell r="I660">
            <v>43465</v>
          </cell>
        </row>
        <row r="661">
          <cell r="A661" t="str">
            <v>ARENA S/LAVADA CERNIDA DE PEÑA + transp.</v>
          </cell>
          <cell r="B661">
            <v>101409</v>
          </cell>
          <cell r="C661" t="str">
            <v>M3</v>
          </cell>
          <cell r="D661">
            <v>74685</v>
          </cell>
          <cell r="E661">
            <v>0</v>
          </cell>
          <cell r="F661">
            <v>43167</v>
          </cell>
          <cell r="G661">
            <v>71129</v>
          </cell>
          <cell r="H661">
            <v>1.05</v>
          </cell>
          <cell r="I661">
            <v>43465</v>
          </cell>
        </row>
        <row r="662">
          <cell r="A662" t="str">
            <v>ARENA SEMILAVADA DE PEÑA Sin transp.</v>
          </cell>
          <cell r="B662">
            <v>1995</v>
          </cell>
          <cell r="C662" t="str">
            <v>M3</v>
          </cell>
          <cell r="D662">
            <v>53420</v>
          </cell>
          <cell r="E662">
            <v>0</v>
          </cell>
          <cell r="F662">
            <v>43167</v>
          </cell>
          <cell r="G662">
            <v>50876</v>
          </cell>
          <cell r="H662">
            <v>1.05</v>
          </cell>
          <cell r="I662">
            <v>43465</v>
          </cell>
        </row>
        <row r="663">
          <cell r="A663" t="str">
            <v>ARENA SILICE</v>
          </cell>
          <cell r="B663">
            <v>104647</v>
          </cell>
          <cell r="C663" t="str">
            <v>KG</v>
          </cell>
          <cell r="D663">
            <v>371</v>
          </cell>
          <cell r="E663">
            <v>0</v>
          </cell>
          <cell r="F663">
            <v>41178</v>
          </cell>
          <cell r="G663">
            <v>285</v>
          </cell>
          <cell r="H663">
            <v>1.3</v>
          </cell>
          <cell r="I663">
            <v>43465</v>
          </cell>
        </row>
        <row r="664">
          <cell r="A664" t="str">
            <v>Argolla en Aluminio Maleable 3"(NO SE USA)</v>
          </cell>
          <cell r="B664">
            <v>103022</v>
          </cell>
          <cell r="C664" t="str">
            <v>UNI</v>
          </cell>
          <cell r="D664">
            <v>57960</v>
          </cell>
          <cell r="E664">
            <v>0</v>
          </cell>
          <cell r="F664">
            <v>41732</v>
          </cell>
          <cell r="G664">
            <v>46000</v>
          </cell>
          <cell r="H664">
            <v>1.26</v>
          </cell>
          <cell r="I664">
            <v>43465</v>
          </cell>
        </row>
        <row r="665">
          <cell r="A665" t="str">
            <v>ARMADO DE CANASTAS PARA PILOTES</v>
          </cell>
          <cell r="B665">
            <v>101269</v>
          </cell>
          <cell r="C665" t="str">
            <v>KG</v>
          </cell>
          <cell r="D665">
            <v>426</v>
          </cell>
          <cell r="E665">
            <v>0</v>
          </cell>
          <cell r="F665">
            <v>39672</v>
          </cell>
          <cell r="G665">
            <v>290</v>
          </cell>
          <cell r="H665">
            <v>1.47</v>
          </cell>
          <cell r="I665">
            <v>43465</v>
          </cell>
        </row>
        <row r="666">
          <cell r="A666" t="str">
            <v>ArmarioEquip.Medida+Transf.(TCS)Corri.BT(N-A</v>
          </cell>
          <cell r="B666">
            <v>105124</v>
          </cell>
          <cell r="C666" t="str">
            <v>UNI</v>
          </cell>
          <cell r="D666">
            <v>5328330</v>
          </cell>
          <cell r="E666">
            <v>0</v>
          </cell>
          <cell r="F666">
            <v>43172</v>
          </cell>
          <cell r="G666">
            <v>5074600</v>
          </cell>
          <cell r="H666">
            <v>1.05</v>
          </cell>
          <cell r="I666">
            <v>43465</v>
          </cell>
        </row>
        <row r="667">
          <cell r="A667" t="str">
            <v>ARNES</v>
          </cell>
          <cell r="B667">
            <v>103448</v>
          </cell>
          <cell r="C667" t="str">
            <v>DD</v>
          </cell>
          <cell r="D667">
            <v>3250</v>
          </cell>
          <cell r="E667">
            <v>0</v>
          </cell>
          <cell r="F667">
            <v>41183</v>
          </cell>
          <cell r="G667">
            <v>2500</v>
          </cell>
          <cell r="H667">
            <v>1.3</v>
          </cell>
          <cell r="I667">
            <v>43465</v>
          </cell>
        </row>
        <row r="668">
          <cell r="A668" t="str">
            <v>ARNES 4 ARGOLLAS (ARSEG)</v>
          </cell>
          <cell r="B668">
            <v>103538</v>
          </cell>
          <cell r="C668" t="str">
            <v>UNI</v>
          </cell>
          <cell r="D668">
            <v>347987</v>
          </cell>
          <cell r="E668">
            <v>0</v>
          </cell>
          <cell r="F668">
            <v>41095</v>
          </cell>
          <cell r="G668">
            <v>267682</v>
          </cell>
          <cell r="H668">
            <v>1.3</v>
          </cell>
          <cell r="I668">
            <v>43465</v>
          </cell>
        </row>
        <row r="669">
          <cell r="A669" t="str">
            <v>ARNES CUERPO ENTERO 1 ARGOLLA</v>
          </cell>
          <cell r="B669">
            <v>104086</v>
          </cell>
          <cell r="C669" t="str">
            <v>UNI</v>
          </cell>
          <cell r="D669">
            <v>264248</v>
          </cell>
          <cell r="E669">
            <v>0</v>
          </cell>
          <cell r="F669">
            <v>40676</v>
          </cell>
          <cell r="G669">
            <v>197200</v>
          </cell>
          <cell r="H669">
            <v>1.34</v>
          </cell>
          <cell r="I669">
            <v>43465</v>
          </cell>
        </row>
        <row r="670">
          <cell r="A670" t="str">
            <v>ARNES+LINEA+ESLINGA</v>
          </cell>
          <cell r="B670">
            <v>104089</v>
          </cell>
          <cell r="C670" t="str">
            <v>DIA</v>
          </cell>
          <cell r="D670">
            <v>9825</v>
          </cell>
          <cell r="E670">
            <v>0</v>
          </cell>
          <cell r="F670">
            <v>43150</v>
          </cell>
          <cell r="G670">
            <v>9357</v>
          </cell>
          <cell r="H670">
            <v>1.05</v>
          </cell>
          <cell r="I670">
            <v>43465</v>
          </cell>
        </row>
        <row r="671">
          <cell r="A671" t="str">
            <v>Aro Base Cámara ETB T-13 **</v>
          </cell>
          <cell r="B671">
            <v>102433</v>
          </cell>
          <cell r="C671" t="str">
            <v>UNI</v>
          </cell>
          <cell r="D671">
            <v>205500</v>
          </cell>
          <cell r="E671" t="str">
            <v>MTPA-60</v>
          </cell>
          <cell r="F671">
            <v>40196</v>
          </cell>
          <cell r="G671">
            <v>150000</v>
          </cell>
          <cell r="H671">
            <v>1.37</v>
          </cell>
          <cell r="I671">
            <v>43465</v>
          </cell>
        </row>
        <row r="672">
          <cell r="A672" t="str">
            <v>Aro de ajuste pozo prefab para cono h=0.1 **</v>
          </cell>
          <cell r="B672">
            <v>100643</v>
          </cell>
          <cell r="C672" t="str">
            <v>UNI</v>
          </cell>
          <cell r="D672">
            <v>229989</v>
          </cell>
          <cell r="E672" t="str">
            <v>MTPA-60</v>
          </cell>
          <cell r="F672">
            <v>40148</v>
          </cell>
          <cell r="G672">
            <v>165460</v>
          </cell>
          <cell r="H672">
            <v>1.39</v>
          </cell>
          <cell r="I672">
            <v>43465</v>
          </cell>
        </row>
        <row r="673">
          <cell r="A673" t="str">
            <v>Aro Separador de Cicloruta SC-01(Sum)**</v>
          </cell>
          <cell r="B673">
            <v>101364</v>
          </cell>
          <cell r="C673" t="str">
            <v>UNI</v>
          </cell>
          <cell r="D673">
            <v>110581</v>
          </cell>
          <cell r="E673" t="str">
            <v>MTPA-60</v>
          </cell>
          <cell r="F673">
            <v>43222</v>
          </cell>
          <cell r="G673">
            <v>105315</v>
          </cell>
          <cell r="H673">
            <v>1.05</v>
          </cell>
          <cell r="I673">
            <v>43465</v>
          </cell>
        </row>
        <row r="674">
          <cell r="A674" t="str">
            <v>Aro Tapa Cámara ETB T-13 **</v>
          </cell>
          <cell r="B674">
            <v>102434</v>
          </cell>
          <cell r="C674" t="str">
            <v>UNI</v>
          </cell>
          <cell r="D674">
            <v>205500</v>
          </cell>
          <cell r="E674" t="str">
            <v>MTPA-60</v>
          </cell>
          <cell r="F674">
            <v>40196</v>
          </cell>
          <cell r="G674">
            <v>150000</v>
          </cell>
          <cell r="H674">
            <v>1.37</v>
          </cell>
          <cell r="I674">
            <v>43465</v>
          </cell>
        </row>
        <row r="675">
          <cell r="A675" t="str">
            <v>Aro tapa d=1.7 pozo de inspeccion acuec **</v>
          </cell>
          <cell r="B675">
            <v>100413</v>
          </cell>
          <cell r="C675" t="str">
            <v>UNI</v>
          </cell>
          <cell r="D675">
            <v>767486</v>
          </cell>
          <cell r="E675" t="str">
            <v>MTPA-60</v>
          </cell>
          <cell r="F675">
            <v>43235</v>
          </cell>
          <cell r="G675">
            <v>730939</v>
          </cell>
          <cell r="H675">
            <v>1.05</v>
          </cell>
          <cell r="I675">
            <v>43465</v>
          </cell>
        </row>
        <row r="676">
          <cell r="A676" t="str">
            <v>ARO TAPA PP CAJA (315) LIVIANA</v>
          </cell>
          <cell r="B676">
            <v>105682</v>
          </cell>
          <cell r="C676" t="str">
            <v>UNI</v>
          </cell>
          <cell r="D676">
            <v>244683</v>
          </cell>
          <cell r="E676">
            <v>0</v>
          </cell>
          <cell r="F676">
            <v>42297</v>
          </cell>
          <cell r="G676">
            <v>200560</v>
          </cell>
          <cell r="H676">
            <v>1.22</v>
          </cell>
          <cell r="I676">
            <v>43465</v>
          </cell>
        </row>
        <row r="677">
          <cell r="A677" t="str">
            <v>ARO TAPA PP CAJA (400) LIVIANA</v>
          </cell>
          <cell r="B677">
            <v>105684</v>
          </cell>
          <cell r="C677" t="str">
            <v>UNI</v>
          </cell>
          <cell r="D677">
            <v>273417</v>
          </cell>
          <cell r="E677">
            <v>0</v>
          </cell>
          <cell r="F677">
            <v>42297</v>
          </cell>
          <cell r="G677">
            <v>224112</v>
          </cell>
          <cell r="H677">
            <v>1.22</v>
          </cell>
          <cell r="I677">
            <v>43465</v>
          </cell>
        </row>
        <row r="678">
          <cell r="A678" t="str">
            <v>ARO TAPA PP CAMARA DE INSPECCION</v>
          </cell>
          <cell r="B678">
            <v>105688</v>
          </cell>
          <cell r="C678" t="str">
            <v>UNI</v>
          </cell>
          <cell r="D678">
            <v>609201</v>
          </cell>
          <cell r="E678">
            <v>0</v>
          </cell>
          <cell r="F678">
            <v>42297</v>
          </cell>
          <cell r="G678">
            <v>499345</v>
          </cell>
          <cell r="H678">
            <v>1.22</v>
          </cell>
          <cell r="I678">
            <v>43465</v>
          </cell>
        </row>
        <row r="679">
          <cell r="A679" t="str">
            <v>ARO/CARGUE + TAPA POZO INSPECCION D=1</v>
          </cell>
          <cell r="B679">
            <v>1125</v>
          </cell>
          <cell r="C679" t="str">
            <v>UNI</v>
          </cell>
          <cell r="D679">
            <v>338615</v>
          </cell>
          <cell r="E679" t="str">
            <v>MTPA-60</v>
          </cell>
          <cell r="F679">
            <v>43266</v>
          </cell>
          <cell r="G679">
            <v>322490</v>
          </cell>
          <cell r="H679">
            <v>1.05</v>
          </cell>
          <cell r="I679">
            <v>43465</v>
          </cell>
        </row>
        <row r="680">
          <cell r="A680" t="str">
            <v>Aros baloncesto **</v>
          </cell>
          <cell r="B680">
            <v>100443</v>
          </cell>
          <cell r="C680" t="str">
            <v>jUNIego</v>
          </cell>
          <cell r="D680">
            <v>370852</v>
          </cell>
          <cell r="E680">
            <v>0</v>
          </cell>
          <cell r="F680">
            <v>40108</v>
          </cell>
          <cell r="G680">
            <v>266800</v>
          </cell>
          <cell r="H680">
            <v>1.39</v>
          </cell>
          <cell r="I680">
            <v>43465</v>
          </cell>
        </row>
        <row r="681">
          <cell r="A681" t="str">
            <v>AROS DE SALTO PARA GIMNASIO CANINO</v>
          </cell>
          <cell r="B681">
            <v>105264</v>
          </cell>
          <cell r="C681" t="str">
            <v>UNI</v>
          </cell>
          <cell r="D681">
            <v>567000</v>
          </cell>
          <cell r="E681">
            <v>0</v>
          </cell>
          <cell r="F681">
            <v>41880</v>
          </cell>
          <cell r="G681">
            <v>450000</v>
          </cell>
          <cell r="H681">
            <v>1.26</v>
          </cell>
          <cell r="I681">
            <v>43465</v>
          </cell>
        </row>
        <row r="682">
          <cell r="A682" t="str">
            <v>Arrancador Directo Siemens 22-32A/230V</v>
          </cell>
          <cell r="B682">
            <v>107089</v>
          </cell>
          <cell r="C682" t="str">
            <v>UNI</v>
          </cell>
          <cell r="D682">
            <v>793433</v>
          </cell>
          <cell r="E682">
            <v>0</v>
          </cell>
          <cell r="F682">
            <v>43395</v>
          </cell>
          <cell r="G682">
            <v>755650</v>
          </cell>
          <cell r="H682">
            <v>1.05</v>
          </cell>
          <cell r="I682">
            <v>43465</v>
          </cell>
        </row>
        <row r="683">
          <cell r="A683" t="str">
            <v>Arrancador Motobomba direct.trifasico 10 a16A</v>
          </cell>
          <cell r="B683">
            <v>104250</v>
          </cell>
          <cell r="C683" t="str">
            <v>UNI</v>
          </cell>
          <cell r="D683">
            <v>283290</v>
          </cell>
          <cell r="E683">
            <v>0</v>
          </cell>
          <cell r="F683">
            <v>43392</v>
          </cell>
          <cell r="G683">
            <v>269800</v>
          </cell>
          <cell r="H683">
            <v>1.05</v>
          </cell>
          <cell r="I683">
            <v>43465</v>
          </cell>
        </row>
        <row r="684">
          <cell r="A684" t="str">
            <v>Arrancador para Motobomba 2 A 4A A 110/220V.</v>
          </cell>
          <cell r="B684">
            <v>103307</v>
          </cell>
          <cell r="C684" t="str">
            <v>UNI</v>
          </cell>
          <cell r="D684">
            <v>240120</v>
          </cell>
          <cell r="E684">
            <v>0</v>
          </cell>
          <cell r="F684">
            <v>42605</v>
          </cell>
          <cell r="G684">
            <v>208800</v>
          </cell>
          <cell r="H684">
            <v>1.1499999999999999</v>
          </cell>
          <cell r="I684">
            <v>43465</v>
          </cell>
        </row>
        <row r="685">
          <cell r="A685" t="str">
            <v>ARRANCADOR SUAVE CORRIENTE NOMINAL</v>
          </cell>
          <cell r="B685">
            <v>105021</v>
          </cell>
          <cell r="C685" t="str">
            <v>UNI</v>
          </cell>
          <cell r="D685">
            <v>4008146</v>
          </cell>
          <cell r="E685">
            <v>0</v>
          </cell>
          <cell r="F685">
            <v>41759</v>
          </cell>
          <cell r="G685">
            <v>3181068</v>
          </cell>
          <cell r="H685">
            <v>1.26</v>
          </cell>
          <cell r="I685">
            <v>43465</v>
          </cell>
        </row>
        <row r="686">
          <cell r="A686" t="str">
            <v>ARRANCADOR TERMOMAGNETICO directo</v>
          </cell>
          <cell r="B686">
            <v>105938</v>
          </cell>
          <cell r="C686" t="str">
            <v>UNI</v>
          </cell>
          <cell r="D686">
            <v>1105518</v>
          </cell>
          <cell r="E686">
            <v>0</v>
          </cell>
          <cell r="F686">
            <v>42828</v>
          </cell>
          <cell r="G686">
            <v>1014237</v>
          </cell>
          <cell r="H686">
            <v>1.0900000000000001</v>
          </cell>
          <cell r="I686">
            <v>43465</v>
          </cell>
        </row>
        <row r="687">
          <cell r="A687" t="str">
            <v>ASADOR(Varilla</v>
          </cell>
          <cell r="B687">
            <v>103788</v>
          </cell>
          <cell r="C687" t="str">
            <v>UNI</v>
          </cell>
          <cell r="D687">
            <v>485523</v>
          </cell>
          <cell r="E687">
            <v>0</v>
          </cell>
          <cell r="F687">
            <v>43223</v>
          </cell>
          <cell r="G687">
            <v>462403</v>
          </cell>
          <cell r="H687">
            <v>1.05</v>
          </cell>
          <cell r="I687">
            <v>43465</v>
          </cell>
        </row>
        <row r="688">
          <cell r="A688" t="str">
            <v>ASCENSOR 5 PARADAS/6 PERSONAS</v>
          </cell>
          <cell r="B688">
            <v>2401</v>
          </cell>
          <cell r="C688" t="str">
            <v>UNI</v>
          </cell>
          <cell r="D688">
            <v>79513894</v>
          </cell>
          <cell r="E688">
            <v>0</v>
          </cell>
          <cell r="F688">
            <v>40026</v>
          </cell>
          <cell r="G688">
            <v>57204240</v>
          </cell>
          <cell r="H688">
            <v>1.39</v>
          </cell>
          <cell r="I688">
            <v>43465</v>
          </cell>
        </row>
        <row r="689">
          <cell r="A689" t="str">
            <v>ASCENSOR 6 PARADAS/8 PERSONAS</v>
          </cell>
          <cell r="B689">
            <v>2835</v>
          </cell>
          <cell r="C689" t="str">
            <v>UNI</v>
          </cell>
          <cell r="D689">
            <v>132050000</v>
          </cell>
          <cell r="E689" t="str">
            <v>GPS3</v>
          </cell>
          <cell r="F689">
            <v>40021</v>
          </cell>
          <cell r="G689">
            <v>95000000</v>
          </cell>
          <cell r="H689">
            <v>1.39</v>
          </cell>
          <cell r="I689">
            <v>43465</v>
          </cell>
        </row>
        <row r="690">
          <cell r="A690" t="str">
            <v>ASCENSOR 7 PARADAS/6 PERSONAS</v>
          </cell>
          <cell r="B690">
            <v>2348</v>
          </cell>
          <cell r="C690" t="str">
            <v>UNI</v>
          </cell>
          <cell r="D690">
            <v>1320500000</v>
          </cell>
          <cell r="E690" t="str">
            <v>GPS3</v>
          </cell>
          <cell r="F690">
            <v>40021</v>
          </cell>
          <cell r="G690">
            <v>950000000</v>
          </cell>
          <cell r="H690">
            <v>1.39</v>
          </cell>
          <cell r="I690">
            <v>43465</v>
          </cell>
        </row>
        <row r="691">
          <cell r="A691" t="str">
            <v>ASCENSOR 7 PARADAS/8 PERSONAS</v>
          </cell>
          <cell r="B691">
            <v>406</v>
          </cell>
          <cell r="C691" t="str">
            <v>UNI</v>
          </cell>
          <cell r="D691">
            <v>136220000</v>
          </cell>
          <cell r="E691" t="str">
            <v>GPS3</v>
          </cell>
          <cell r="F691">
            <v>40021</v>
          </cell>
          <cell r="G691">
            <v>98000000</v>
          </cell>
          <cell r="H691">
            <v>1.39</v>
          </cell>
          <cell r="I691">
            <v>43465</v>
          </cell>
        </row>
        <row r="692">
          <cell r="A692" t="str">
            <v>ASEO DE VIDRIOS</v>
          </cell>
          <cell r="B692">
            <v>3219</v>
          </cell>
          <cell r="C692" t="str">
            <v>M2</v>
          </cell>
          <cell r="D692">
            <v>2780</v>
          </cell>
          <cell r="E692">
            <v>0</v>
          </cell>
          <cell r="F692">
            <v>40127</v>
          </cell>
          <cell r="G692">
            <v>2000</v>
          </cell>
          <cell r="H692">
            <v>1.39</v>
          </cell>
          <cell r="I692">
            <v>43465</v>
          </cell>
        </row>
        <row r="693">
          <cell r="A693" t="str">
            <v>ASEO GENERAL</v>
          </cell>
          <cell r="B693">
            <v>1639</v>
          </cell>
          <cell r="C693" t="str">
            <v>M2</v>
          </cell>
          <cell r="D693">
            <v>4605</v>
          </cell>
          <cell r="E693">
            <v>0</v>
          </cell>
          <cell r="F693">
            <v>41106</v>
          </cell>
          <cell r="G693">
            <v>3542</v>
          </cell>
          <cell r="H693">
            <v>1.3</v>
          </cell>
          <cell r="I693">
            <v>43465</v>
          </cell>
        </row>
        <row r="694">
          <cell r="A694" t="str">
            <v>ASEO GENERAL</v>
          </cell>
          <cell r="B694">
            <v>102852</v>
          </cell>
          <cell r="C694" t="str">
            <v>GL</v>
          </cell>
          <cell r="D694">
            <v>1370</v>
          </cell>
          <cell r="E694">
            <v>0</v>
          </cell>
          <cell r="F694">
            <v>40334</v>
          </cell>
          <cell r="G694">
            <v>1000</v>
          </cell>
          <cell r="H694">
            <v>1.37</v>
          </cell>
          <cell r="I694">
            <v>43465</v>
          </cell>
        </row>
        <row r="695">
          <cell r="A695" t="str">
            <v>ASESORIA TÉCNICA PARA PISTA DE</v>
          </cell>
          <cell r="B695">
            <v>102915</v>
          </cell>
          <cell r="C695" t="str">
            <v>M3</v>
          </cell>
          <cell r="D695">
            <v>18929</v>
          </cell>
          <cell r="E695">
            <v>0</v>
          </cell>
          <cell r="F695">
            <v>43203</v>
          </cell>
          <cell r="G695">
            <v>18028</v>
          </cell>
          <cell r="H695">
            <v>1.05</v>
          </cell>
          <cell r="I695">
            <v>43465</v>
          </cell>
        </row>
        <row r="696">
          <cell r="A696" t="str">
            <v>ASFALTO 190 CANECA DE 200 Kg</v>
          </cell>
          <cell r="B696">
            <v>639</v>
          </cell>
          <cell r="C696" t="str">
            <v>KG</v>
          </cell>
          <cell r="D696">
            <v>3825</v>
          </cell>
          <cell r="E696">
            <v>0</v>
          </cell>
          <cell r="F696">
            <v>43206</v>
          </cell>
          <cell r="G696">
            <v>3643.14</v>
          </cell>
          <cell r="H696">
            <v>1.05</v>
          </cell>
          <cell r="I696">
            <v>43465</v>
          </cell>
        </row>
        <row r="697">
          <cell r="A697" t="str">
            <v>ASFALTO DE LIGA</v>
          </cell>
          <cell r="B697">
            <v>101125</v>
          </cell>
          <cell r="C697" t="str">
            <v>KG</v>
          </cell>
          <cell r="D697">
            <v>2302</v>
          </cell>
          <cell r="E697">
            <v>0</v>
          </cell>
          <cell r="F697">
            <v>40241</v>
          </cell>
          <cell r="G697">
            <v>1680</v>
          </cell>
          <cell r="H697">
            <v>1.37</v>
          </cell>
          <cell r="I697">
            <v>43465</v>
          </cell>
        </row>
        <row r="698">
          <cell r="A698" t="str">
            <v>Asiento abierto para Taza Sanitario A.P.</v>
          </cell>
          <cell r="B698">
            <v>101004</v>
          </cell>
          <cell r="C698" t="str">
            <v>UNI</v>
          </cell>
          <cell r="D698">
            <v>62869</v>
          </cell>
          <cell r="E698">
            <v>2650</v>
          </cell>
          <cell r="F698">
            <v>43209</v>
          </cell>
          <cell r="G698">
            <v>59875</v>
          </cell>
          <cell r="H698">
            <v>1.05</v>
          </cell>
          <cell r="I698">
            <v>43465</v>
          </cell>
        </row>
        <row r="699">
          <cell r="A699" t="str">
            <v>Asiento en Fibra de Vidrio **</v>
          </cell>
          <cell r="B699">
            <v>102959</v>
          </cell>
          <cell r="C699" t="str">
            <v>UNI</v>
          </cell>
          <cell r="D699">
            <v>81218</v>
          </cell>
          <cell r="E699">
            <v>0</v>
          </cell>
          <cell r="F699">
            <v>43222</v>
          </cell>
          <cell r="G699">
            <v>77350</v>
          </cell>
          <cell r="H699">
            <v>1.05</v>
          </cell>
          <cell r="I699">
            <v>43465</v>
          </cell>
        </row>
        <row r="700">
          <cell r="A700" t="str">
            <v>Asiento en Fibra de Vidrio con soporte **</v>
          </cell>
          <cell r="B700">
            <v>102955</v>
          </cell>
          <cell r="C700" t="str">
            <v>UNI</v>
          </cell>
          <cell r="D700">
            <v>109331</v>
          </cell>
          <cell r="E700">
            <v>0</v>
          </cell>
          <cell r="F700">
            <v>43222</v>
          </cell>
          <cell r="G700">
            <v>104125</v>
          </cell>
          <cell r="H700">
            <v>1.05</v>
          </cell>
          <cell r="I700">
            <v>43465</v>
          </cell>
        </row>
        <row r="701">
          <cell r="A701" t="str">
            <v>ASIENTO EN LONA PARA COLUMPIO</v>
          </cell>
          <cell r="B701">
            <v>104331</v>
          </cell>
          <cell r="C701" t="str">
            <v>UNI</v>
          </cell>
          <cell r="D701">
            <v>87465</v>
          </cell>
          <cell r="E701">
            <v>0</v>
          </cell>
          <cell r="F701">
            <v>43213</v>
          </cell>
          <cell r="G701">
            <v>83300</v>
          </cell>
          <cell r="H701">
            <v>1.05</v>
          </cell>
          <cell r="I701">
            <v>43465</v>
          </cell>
        </row>
        <row r="702">
          <cell r="A702" t="str">
            <v>Asiento fibralona columpio Modulo 5 (Sumin e Ins**</v>
          </cell>
          <cell r="B702">
            <v>100430</v>
          </cell>
          <cell r="C702" t="str">
            <v>UNI</v>
          </cell>
          <cell r="D702">
            <v>185426</v>
          </cell>
          <cell r="E702">
            <v>0</v>
          </cell>
          <cell r="F702">
            <v>40108</v>
          </cell>
          <cell r="G702">
            <v>133400</v>
          </cell>
          <cell r="H702">
            <v>1.39</v>
          </cell>
          <cell r="I702">
            <v>43465</v>
          </cell>
        </row>
        <row r="703">
          <cell r="A703" t="str">
            <v>ASIENTO INST. ABIERTO GRIVAL CORONA **</v>
          </cell>
          <cell r="B703">
            <v>101797</v>
          </cell>
          <cell r="C703" t="str">
            <v>UNI</v>
          </cell>
          <cell r="D703">
            <v>117495</v>
          </cell>
          <cell r="E703">
            <v>819020001</v>
          </cell>
          <cell r="F703">
            <v>43273</v>
          </cell>
          <cell r="G703">
            <v>111900</v>
          </cell>
          <cell r="H703">
            <v>1.05</v>
          </cell>
          <cell r="I703">
            <v>43465</v>
          </cell>
        </row>
        <row r="704">
          <cell r="A704" t="str">
            <v>ASIENTO SANITARIO BLANCO COMODOR</v>
          </cell>
          <cell r="B704">
            <v>103565</v>
          </cell>
          <cell r="C704" t="str">
            <v>UNI</v>
          </cell>
          <cell r="D704">
            <v>22995</v>
          </cell>
          <cell r="E704">
            <v>0</v>
          </cell>
          <cell r="F704">
            <v>43209</v>
          </cell>
          <cell r="G704">
            <v>21900</v>
          </cell>
          <cell r="H704">
            <v>1.05</v>
          </cell>
          <cell r="I704">
            <v>43465</v>
          </cell>
        </row>
        <row r="705">
          <cell r="A705" t="str">
            <v>ASIENTO SANITARIO INSTITUC.</v>
          </cell>
          <cell r="B705">
            <v>105183</v>
          </cell>
          <cell r="C705" t="str">
            <v>UNI</v>
          </cell>
          <cell r="D705">
            <v>69651</v>
          </cell>
          <cell r="E705">
            <v>0</v>
          </cell>
          <cell r="F705">
            <v>42856</v>
          </cell>
          <cell r="G705">
            <v>63900</v>
          </cell>
          <cell r="H705">
            <v>1.0900000000000001</v>
          </cell>
          <cell r="I705">
            <v>43465</v>
          </cell>
        </row>
        <row r="706">
          <cell r="A706" t="str">
            <v>ASOLEADORA PLÁSTICA</v>
          </cell>
          <cell r="B706">
            <v>103747</v>
          </cell>
          <cell r="C706" t="str">
            <v>UNI</v>
          </cell>
          <cell r="D706">
            <v>278613</v>
          </cell>
          <cell r="E706">
            <v>0</v>
          </cell>
          <cell r="F706">
            <v>41052</v>
          </cell>
          <cell r="G706">
            <v>214318</v>
          </cell>
          <cell r="H706">
            <v>1.3</v>
          </cell>
          <cell r="I706">
            <v>43465</v>
          </cell>
        </row>
        <row r="707">
          <cell r="A707" t="str">
            <v>Aspersor de</v>
          </cell>
          <cell r="B707">
            <v>102566</v>
          </cell>
          <cell r="C707" t="str">
            <v>UNI</v>
          </cell>
          <cell r="D707">
            <v>276140</v>
          </cell>
          <cell r="E707">
            <v>0</v>
          </cell>
          <cell r="F707">
            <v>43182</v>
          </cell>
          <cell r="G707">
            <v>262990</v>
          </cell>
          <cell r="H707">
            <v>1.05</v>
          </cell>
          <cell r="I707">
            <v>43465</v>
          </cell>
        </row>
        <row r="708">
          <cell r="A708" t="str">
            <v>Aspersor de Rotor</v>
          </cell>
          <cell r="B708">
            <v>102567</v>
          </cell>
          <cell r="C708" t="str">
            <v>UNI</v>
          </cell>
          <cell r="D708">
            <v>527450</v>
          </cell>
          <cell r="E708">
            <v>0</v>
          </cell>
          <cell r="F708">
            <v>40234</v>
          </cell>
          <cell r="G708">
            <v>385000</v>
          </cell>
          <cell r="H708">
            <v>1.37</v>
          </cell>
          <cell r="I708">
            <v>43465</v>
          </cell>
        </row>
        <row r="709">
          <cell r="A709" t="str">
            <v>Aspersor Impacto en Bronce (1") **</v>
          </cell>
          <cell r="B709">
            <v>102559</v>
          </cell>
          <cell r="C709" t="str">
            <v>UNI</v>
          </cell>
          <cell r="D709">
            <v>198660</v>
          </cell>
          <cell r="E709">
            <v>1530248118</v>
          </cell>
          <cell r="F709">
            <v>43179</v>
          </cell>
          <cell r="G709">
            <v>189200</v>
          </cell>
          <cell r="H709">
            <v>1.05</v>
          </cell>
          <cell r="I709">
            <v>43465</v>
          </cell>
        </row>
        <row r="710">
          <cell r="A710" t="str">
            <v>Aspersor Impacto en Bronce (1/2") **</v>
          </cell>
          <cell r="B710">
            <v>102561</v>
          </cell>
          <cell r="C710" t="str">
            <v>UNI</v>
          </cell>
          <cell r="D710">
            <v>40163</v>
          </cell>
          <cell r="E710">
            <v>1530248118</v>
          </cell>
          <cell r="F710">
            <v>43166</v>
          </cell>
          <cell r="G710">
            <v>38250</v>
          </cell>
          <cell r="H710">
            <v>1.05</v>
          </cell>
          <cell r="I710">
            <v>43465</v>
          </cell>
        </row>
        <row r="711">
          <cell r="A711" t="str">
            <v>Aspersor Impacto en Bronce (3/4") **</v>
          </cell>
          <cell r="B711">
            <v>102560</v>
          </cell>
          <cell r="C711" t="str">
            <v>UNI</v>
          </cell>
          <cell r="D711">
            <v>59514</v>
          </cell>
          <cell r="E711">
            <v>1530248118</v>
          </cell>
          <cell r="F711">
            <v>43179</v>
          </cell>
          <cell r="G711">
            <v>56680</v>
          </cell>
          <cell r="H711">
            <v>1.05</v>
          </cell>
          <cell r="I711">
            <v>43465</v>
          </cell>
        </row>
        <row r="712">
          <cell r="A712" t="str">
            <v>ASPERSOR PARA MANGUERA DE</v>
          </cell>
          <cell r="B712">
            <v>106476</v>
          </cell>
          <cell r="C712" t="str">
            <v>UNI</v>
          </cell>
          <cell r="D712">
            <v>8952</v>
          </cell>
          <cell r="E712">
            <v>0</v>
          </cell>
          <cell r="F712">
            <v>42996</v>
          </cell>
          <cell r="G712">
            <v>8213</v>
          </cell>
          <cell r="H712">
            <v>1.0900000000000001</v>
          </cell>
          <cell r="I712">
            <v>43465</v>
          </cell>
        </row>
        <row r="713">
          <cell r="A713" t="str">
            <v>ASPERSOR ROTOR</v>
          </cell>
          <cell r="B713">
            <v>105948</v>
          </cell>
          <cell r="C713" t="str">
            <v>UNI</v>
          </cell>
          <cell r="D713">
            <v>288345</v>
          </cell>
          <cell r="E713">
            <v>0</v>
          </cell>
          <cell r="F713">
            <v>42828</v>
          </cell>
          <cell r="G713">
            <v>264537</v>
          </cell>
          <cell r="H713">
            <v>1.0900000000000001</v>
          </cell>
          <cell r="I713">
            <v>43465</v>
          </cell>
        </row>
        <row r="714">
          <cell r="A714" t="str">
            <v>Aspiradora cabezote en bronce cromado</v>
          </cell>
          <cell r="B714">
            <v>105125</v>
          </cell>
          <cell r="C714" t="str">
            <v>UNI</v>
          </cell>
          <cell r="D714">
            <v>1276818</v>
          </cell>
          <cell r="E714">
            <v>0</v>
          </cell>
          <cell r="F714">
            <v>42873</v>
          </cell>
          <cell r="G714">
            <v>1171393</v>
          </cell>
          <cell r="H714">
            <v>1.0900000000000001</v>
          </cell>
          <cell r="I714">
            <v>43465</v>
          </cell>
        </row>
        <row r="715">
          <cell r="A715" t="str">
            <v>ASPIRADORA INDUSTRIAL 15 GALONES</v>
          </cell>
          <cell r="B715">
            <v>1967</v>
          </cell>
          <cell r="C715" t="str">
            <v>UNI</v>
          </cell>
          <cell r="D715">
            <v>3584510</v>
          </cell>
          <cell r="E715" t="str">
            <v>AI15AFM</v>
          </cell>
          <cell r="F715">
            <v>40024</v>
          </cell>
          <cell r="G715">
            <v>2578784</v>
          </cell>
          <cell r="H715">
            <v>1.39</v>
          </cell>
          <cell r="I715">
            <v>43465</v>
          </cell>
        </row>
        <row r="716">
          <cell r="A716" t="str">
            <v>Aspiradora plastica de 8 ruedas Cabezote plastico</v>
          </cell>
          <cell r="B716">
            <v>105129</v>
          </cell>
          <cell r="C716" t="str">
            <v>UNI</v>
          </cell>
          <cell r="D716">
            <v>80211</v>
          </cell>
          <cell r="E716">
            <v>0</v>
          </cell>
          <cell r="F716">
            <v>42873</v>
          </cell>
          <cell r="G716">
            <v>73587.86</v>
          </cell>
          <cell r="H716">
            <v>1.0900000000000001</v>
          </cell>
          <cell r="I716">
            <v>43465</v>
          </cell>
        </row>
        <row r="717">
          <cell r="A717" t="str">
            <v>AUTO NIVELANTE SUECO SCHONOX FA (4000</v>
          </cell>
          <cell r="B717">
            <v>106415</v>
          </cell>
          <cell r="C717" t="str">
            <v>M2</v>
          </cell>
          <cell r="D717">
            <v>36860</v>
          </cell>
          <cell r="E717">
            <v>0</v>
          </cell>
          <cell r="F717">
            <v>43273</v>
          </cell>
          <cell r="G717">
            <v>35105</v>
          </cell>
          <cell r="H717">
            <v>1.05</v>
          </cell>
          <cell r="I717">
            <v>43465</v>
          </cell>
        </row>
        <row r="718">
          <cell r="A718" t="str">
            <v>AUTOADHESIVO PARA AMARRE PLÁSTICO</v>
          </cell>
          <cell r="B718">
            <v>104307</v>
          </cell>
          <cell r="C718" t="str">
            <v>UNI</v>
          </cell>
          <cell r="D718">
            <v>195</v>
          </cell>
          <cell r="E718">
            <v>0</v>
          </cell>
          <cell r="F718">
            <v>40947</v>
          </cell>
          <cell r="G718">
            <v>150</v>
          </cell>
          <cell r="H718">
            <v>1.3</v>
          </cell>
          <cell r="I718">
            <v>43465</v>
          </cell>
        </row>
        <row r="719">
          <cell r="A719" t="str">
            <v>AUTOBOMBA PARA CONCRETO</v>
          </cell>
          <cell r="B719">
            <v>369</v>
          </cell>
          <cell r="C719" t="str">
            <v>M3</v>
          </cell>
          <cell r="D719">
            <v>45505</v>
          </cell>
          <cell r="E719" t="str">
            <v>BOMBEO</v>
          </cell>
          <cell r="F719">
            <v>43167</v>
          </cell>
          <cell r="G719">
            <v>43338</v>
          </cell>
          <cell r="H719">
            <v>1.05</v>
          </cell>
          <cell r="I719">
            <v>43465</v>
          </cell>
        </row>
        <row r="720">
          <cell r="A720" t="str">
            <v>AVISO 4 M. x 3 M. LAMINA GALVANIZADA SIN</v>
          </cell>
          <cell r="B720">
            <v>1647</v>
          </cell>
          <cell r="C720" t="str">
            <v>UNI</v>
          </cell>
          <cell r="D720">
            <v>4353480</v>
          </cell>
          <cell r="E720">
            <v>0</v>
          </cell>
          <cell r="F720">
            <v>40023</v>
          </cell>
          <cell r="G720">
            <v>3132000</v>
          </cell>
          <cell r="H720">
            <v>1.39</v>
          </cell>
          <cell r="I720">
            <v>43465</v>
          </cell>
        </row>
        <row r="721">
          <cell r="A721" t="str">
            <v>Aviso de señalización con LED 2 caras Iluram o</v>
          </cell>
          <cell r="B721">
            <v>102295</v>
          </cell>
          <cell r="C721" t="str">
            <v>UNI</v>
          </cell>
          <cell r="D721">
            <v>622145</v>
          </cell>
          <cell r="E721">
            <v>0</v>
          </cell>
          <cell r="F721">
            <v>40129</v>
          </cell>
          <cell r="G721">
            <v>447586</v>
          </cell>
          <cell r="H721">
            <v>1.39</v>
          </cell>
          <cell r="I721">
            <v>43465</v>
          </cell>
        </row>
        <row r="722">
          <cell r="A722" t="str">
            <v>Aviso Salida Emergencia NEW LIGHTING</v>
          </cell>
          <cell r="B722">
            <v>107162</v>
          </cell>
          <cell r="C722" t="str">
            <v>UNI</v>
          </cell>
          <cell r="D722">
            <v>80518</v>
          </cell>
          <cell r="E722">
            <v>0</v>
          </cell>
          <cell r="F722">
            <v>43396</v>
          </cell>
          <cell r="G722">
            <v>76683.600000000006</v>
          </cell>
          <cell r="H722">
            <v>1.05</v>
          </cell>
          <cell r="I722">
            <v>43465</v>
          </cell>
        </row>
        <row r="723">
          <cell r="A723" t="str">
            <v>Aviso(50x100cm)marco Tubo Cuadrado</v>
          </cell>
          <cell r="B723">
            <v>106027</v>
          </cell>
          <cell r="C723" t="str">
            <v>UNI</v>
          </cell>
          <cell r="D723">
            <v>186760</v>
          </cell>
          <cell r="E723">
            <v>0</v>
          </cell>
          <cell r="F723">
            <v>42699</v>
          </cell>
          <cell r="G723">
            <v>162400</v>
          </cell>
          <cell r="H723">
            <v>1.1499999999999999</v>
          </cell>
          <cell r="I723">
            <v>43465</v>
          </cell>
        </row>
        <row r="724">
          <cell r="A724" t="str">
            <v>AvisoLaM2mm,acabOxidoCalado(9*0.45M)marco</v>
          </cell>
          <cell r="B724">
            <v>105898</v>
          </cell>
          <cell r="C724" t="str">
            <v>UNI</v>
          </cell>
          <cell r="D724">
            <v>2801400</v>
          </cell>
          <cell r="E724">
            <v>0</v>
          </cell>
          <cell r="F724">
            <v>42615</v>
          </cell>
          <cell r="G724">
            <v>2436000</v>
          </cell>
          <cell r="H724">
            <v>1.1499999999999999</v>
          </cell>
          <cell r="I724">
            <v>43465</v>
          </cell>
        </row>
        <row r="725">
          <cell r="A725" t="str">
            <v>AVISOS Y VALLAS</v>
          </cell>
          <cell r="B725">
            <v>320</v>
          </cell>
          <cell r="C725">
            <v>0</v>
          </cell>
          <cell r="D725" t="e">
            <v>#DIV/0!</v>
          </cell>
          <cell r="E725">
            <v>0</v>
          </cell>
          <cell r="F725">
            <v>0</v>
          </cell>
          <cell r="G725">
            <v>0</v>
          </cell>
          <cell r="H725" t="e">
            <v>#DIV/0!</v>
          </cell>
          <cell r="I725">
            <v>43465</v>
          </cell>
        </row>
        <row r="726">
          <cell r="A726" t="str">
            <v>AYUDANT. ELECTRIC.ESPECIALIZ. +</v>
          </cell>
          <cell r="B726">
            <v>102503</v>
          </cell>
          <cell r="C726" t="str">
            <v>JR</v>
          </cell>
          <cell r="D726">
            <v>50249</v>
          </cell>
          <cell r="E726">
            <v>0</v>
          </cell>
          <cell r="F726">
            <v>43110</v>
          </cell>
          <cell r="G726">
            <v>47856</v>
          </cell>
          <cell r="H726">
            <v>1.05</v>
          </cell>
          <cell r="I726">
            <v>43465</v>
          </cell>
        </row>
        <row r="727">
          <cell r="A727" t="str">
            <v>AYUDANTE ADMON.+ PREST(IDRD)</v>
          </cell>
          <cell r="B727">
            <v>3767</v>
          </cell>
          <cell r="C727" t="str">
            <v>MS</v>
          </cell>
          <cell r="D727">
            <v>1438889</v>
          </cell>
          <cell r="E727">
            <v>0</v>
          </cell>
          <cell r="F727">
            <v>43110</v>
          </cell>
          <cell r="G727">
            <v>1370370</v>
          </cell>
          <cell r="H727">
            <v>1.05</v>
          </cell>
          <cell r="I727">
            <v>43465</v>
          </cell>
        </row>
        <row r="728">
          <cell r="A728" t="str">
            <v>AYUDANTE ALB. GENERAL+PREST(IDRD)</v>
          </cell>
          <cell r="B728">
            <v>3772</v>
          </cell>
          <cell r="C728" t="str">
            <v>HH</v>
          </cell>
          <cell r="D728">
            <v>5996</v>
          </cell>
          <cell r="E728">
            <v>0</v>
          </cell>
          <cell r="F728">
            <v>43110</v>
          </cell>
          <cell r="G728">
            <v>5710</v>
          </cell>
          <cell r="H728">
            <v>1.05</v>
          </cell>
          <cell r="I728">
            <v>43465</v>
          </cell>
        </row>
        <row r="729">
          <cell r="A729" t="str">
            <v>AYUDANTE ALBAÑILERIA DE ACABADOS</v>
          </cell>
          <cell r="B729">
            <v>2914</v>
          </cell>
          <cell r="C729" t="str">
            <v>JR</v>
          </cell>
          <cell r="D729">
            <v>30078</v>
          </cell>
          <cell r="E729">
            <v>0</v>
          </cell>
          <cell r="F729">
            <v>43110</v>
          </cell>
          <cell r="G729">
            <v>28646</v>
          </cell>
          <cell r="H729">
            <v>1.05</v>
          </cell>
          <cell r="I729">
            <v>43465</v>
          </cell>
        </row>
        <row r="730">
          <cell r="A730" t="str">
            <v>AYUDANTE ALBAÑILERIA DE ACABADOS</v>
          </cell>
          <cell r="B730">
            <v>3472</v>
          </cell>
          <cell r="C730" t="str">
            <v>HR</v>
          </cell>
          <cell r="D730">
            <v>3760</v>
          </cell>
          <cell r="E730">
            <v>0</v>
          </cell>
          <cell r="F730">
            <v>43110</v>
          </cell>
          <cell r="G730">
            <v>3581</v>
          </cell>
          <cell r="H730">
            <v>1.05</v>
          </cell>
          <cell r="I730">
            <v>43465</v>
          </cell>
        </row>
        <row r="731">
          <cell r="A731" t="str">
            <v>AYUDANTE ALBAÑILERIA DE ACABADOS +</v>
          </cell>
          <cell r="B731">
            <v>100754</v>
          </cell>
          <cell r="C731" t="str">
            <v>JR</v>
          </cell>
          <cell r="D731">
            <v>50249</v>
          </cell>
          <cell r="E731">
            <v>0</v>
          </cell>
          <cell r="F731">
            <v>43110</v>
          </cell>
          <cell r="G731">
            <v>47856</v>
          </cell>
          <cell r="H731">
            <v>1.05</v>
          </cell>
          <cell r="I731">
            <v>43465</v>
          </cell>
        </row>
        <row r="732">
          <cell r="A732" t="str">
            <v>AYUDANTE ALBAÑILERIA DE ACABADOS +</v>
          </cell>
          <cell r="B732">
            <v>102456</v>
          </cell>
          <cell r="C732" t="str">
            <v>HR</v>
          </cell>
          <cell r="D732">
            <v>6281</v>
          </cell>
          <cell r="E732">
            <v>0</v>
          </cell>
          <cell r="F732">
            <v>43110</v>
          </cell>
          <cell r="G732">
            <v>5982</v>
          </cell>
          <cell r="H732">
            <v>1.05</v>
          </cell>
          <cell r="I732">
            <v>43465</v>
          </cell>
        </row>
        <row r="733">
          <cell r="A733" t="str">
            <v>AYUDANTE ALBAÑILERIA GENERAL</v>
          </cell>
          <cell r="B733">
            <v>3896</v>
          </cell>
          <cell r="C733" t="str">
            <v>JR</v>
          </cell>
          <cell r="D733">
            <v>47963</v>
          </cell>
          <cell r="E733">
            <v>0</v>
          </cell>
          <cell r="F733">
            <v>43110</v>
          </cell>
          <cell r="G733">
            <v>45679</v>
          </cell>
          <cell r="H733">
            <v>1.05</v>
          </cell>
          <cell r="I733">
            <v>43465</v>
          </cell>
        </row>
        <row r="734">
          <cell r="A734" t="str">
            <v>AYUDANTE ALBAÑILERIA GENERAL +</v>
          </cell>
          <cell r="B734">
            <v>101748</v>
          </cell>
          <cell r="C734" t="str">
            <v>JR</v>
          </cell>
          <cell r="D734">
            <v>47963</v>
          </cell>
          <cell r="E734">
            <v>0</v>
          </cell>
          <cell r="F734">
            <v>43110</v>
          </cell>
          <cell r="G734">
            <v>45679</v>
          </cell>
          <cell r="H734">
            <v>1.05</v>
          </cell>
          <cell r="I734">
            <v>43465</v>
          </cell>
        </row>
        <row r="735">
          <cell r="A735" t="str">
            <v>AYUDANTE ALBAÑILERIA GENERAL +</v>
          </cell>
          <cell r="B735">
            <v>106632</v>
          </cell>
          <cell r="C735" t="str">
            <v>JR</v>
          </cell>
          <cell r="D735">
            <v>64750</v>
          </cell>
          <cell r="E735">
            <v>0</v>
          </cell>
          <cell r="F735">
            <v>43110</v>
          </cell>
          <cell r="G735">
            <v>61667</v>
          </cell>
          <cell r="H735">
            <v>1.05</v>
          </cell>
          <cell r="I735">
            <v>43465</v>
          </cell>
        </row>
        <row r="736">
          <cell r="A736" t="str">
            <v>AYUDANTE ALBAÑILERIA GENERAL + PREST.**</v>
          </cell>
          <cell r="B736">
            <v>3642</v>
          </cell>
          <cell r="C736" t="str">
            <v>HR</v>
          </cell>
          <cell r="D736">
            <v>5996</v>
          </cell>
          <cell r="E736">
            <v>0</v>
          </cell>
          <cell r="F736">
            <v>43110</v>
          </cell>
          <cell r="G736">
            <v>5710</v>
          </cell>
          <cell r="H736">
            <v>1.05</v>
          </cell>
          <cell r="I736">
            <v>43465</v>
          </cell>
        </row>
        <row r="737">
          <cell r="A737" t="str">
            <v>AYUDANTE ALBAÑILERIA GENERAL + PRESTAC</v>
          </cell>
          <cell r="B737">
            <v>1225</v>
          </cell>
          <cell r="C737" t="str">
            <v>JR</v>
          </cell>
          <cell r="D737">
            <v>47963</v>
          </cell>
          <cell r="E737">
            <v>0</v>
          </cell>
          <cell r="F737">
            <v>43110</v>
          </cell>
          <cell r="G737">
            <v>45679</v>
          </cell>
          <cell r="H737">
            <v>1.05</v>
          </cell>
          <cell r="I737">
            <v>43465</v>
          </cell>
        </row>
        <row r="738">
          <cell r="A738" t="str">
            <v>AYUDANTE ALBAÑILERIA GENERAL SIN</v>
          </cell>
          <cell r="B738">
            <v>69</v>
          </cell>
          <cell r="C738" t="str">
            <v>HH</v>
          </cell>
          <cell r="D738">
            <v>3589</v>
          </cell>
          <cell r="E738">
            <v>0</v>
          </cell>
          <cell r="F738">
            <v>43110</v>
          </cell>
          <cell r="G738">
            <v>3418</v>
          </cell>
          <cell r="H738">
            <v>1.05</v>
          </cell>
          <cell r="I738">
            <v>43465</v>
          </cell>
        </row>
        <row r="739">
          <cell r="A739" t="str">
            <v>AYUDANTE ALBAÑILERIA GENERAL SIN/PREST.</v>
          </cell>
          <cell r="B739">
            <v>2915</v>
          </cell>
          <cell r="C739" t="str">
            <v>JR</v>
          </cell>
          <cell r="D739">
            <v>28710</v>
          </cell>
          <cell r="E739">
            <v>0</v>
          </cell>
          <cell r="F739">
            <v>43110</v>
          </cell>
          <cell r="G739">
            <v>27343</v>
          </cell>
          <cell r="H739">
            <v>1.05</v>
          </cell>
          <cell r="I739">
            <v>43465</v>
          </cell>
        </row>
        <row r="740">
          <cell r="A740" t="str">
            <v>AYUDANTE CARPINTERIA EN OBRA +</v>
          </cell>
          <cell r="B740">
            <v>100757</v>
          </cell>
          <cell r="C740" t="str">
            <v>JR</v>
          </cell>
          <cell r="D740">
            <v>50249</v>
          </cell>
          <cell r="E740">
            <v>0</v>
          </cell>
          <cell r="F740">
            <v>43110</v>
          </cell>
          <cell r="G740">
            <v>47856</v>
          </cell>
          <cell r="H740">
            <v>1.05</v>
          </cell>
          <cell r="I740">
            <v>43465</v>
          </cell>
        </row>
        <row r="741">
          <cell r="A741" t="str">
            <v>AYUDANTE CARPINTERIA EN OBRA SIN/PREST.</v>
          </cell>
          <cell r="B741">
            <v>3267</v>
          </cell>
          <cell r="C741" t="str">
            <v>JR</v>
          </cell>
          <cell r="D741">
            <v>30078</v>
          </cell>
          <cell r="E741">
            <v>0</v>
          </cell>
          <cell r="F741">
            <v>43110</v>
          </cell>
          <cell r="G741">
            <v>28646</v>
          </cell>
          <cell r="H741">
            <v>1.05</v>
          </cell>
          <cell r="I741">
            <v>43465</v>
          </cell>
        </row>
        <row r="742">
          <cell r="A742" t="str">
            <v>AYUDANTE CARPINTERIA MADERA TALLER+</v>
          </cell>
          <cell r="B742">
            <v>104572</v>
          </cell>
          <cell r="C742" t="str">
            <v>JR</v>
          </cell>
          <cell r="D742">
            <v>53903</v>
          </cell>
          <cell r="E742">
            <v>0</v>
          </cell>
          <cell r="F742">
            <v>43110</v>
          </cell>
          <cell r="G742">
            <v>51336</v>
          </cell>
          <cell r="H742">
            <v>1.05</v>
          </cell>
          <cell r="I742">
            <v>43465</v>
          </cell>
        </row>
        <row r="743">
          <cell r="A743" t="str">
            <v>AYUDANTE CARPINTERIA METALICA TALL.+</v>
          </cell>
          <cell r="B743">
            <v>100756</v>
          </cell>
          <cell r="C743" t="str">
            <v>JR</v>
          </cell>
          <cell r="D743">
            <v>53903</v>
          </cell>
          <cell r="E743">
            <v>0</v>
          </cell>
          <cell r="F743">
            <v>43110</v>
          </cell>
          <cell r="G743">
            <v>51336</v>
          </cell>
          <cell r="H743">
            <v>1.05</v>
          </cell>
          <cell r="I743">
            <v>43465</v>
          </cell>
        </row>
        <row r="744">
          <cell r="A744" t="str">
            <v>AYUDANTE CARPINTERIA METALICA TALLER</v>
          </cell>
          <cell r="B744">
            <v>3787</v>
          </cell>
          <cell r="C744" t="str">
            <v>JR</v>
          </cell>
          <cell r="D744">
            <v>32265</v>
          </cell>
          <cell r="E744">
            <v>0</v>
          </cell>
          <cell r="F744">
            <v>43110</v>
          </cell>
          <cell r="G744">
            <v>30729</v>
          </cell>
          <cell r="H744">
            <v>1.05</v>
          </cell>
          <cell r="I744">
            <v>43465</v>
          </cell>
        </row>
        <row r="745">
          <cell r="A745" t="str">
            <v>AYUDANTE INST. ELECTRICAS + PREST(IDRD)</v>
          </cell>
          <cell r="B745">
            <v>100758</v>
          </cell>
          <cell r="C745" t="str">
            <v>JR</v>
          </cell>
          <cell r="D745">
            <v>50705</v>
          </cell>
          <cell r="E745">
            <v>0</v>
          </cell>
          <cell r="F745">
            <v>43110</v>
          </cell>
          <cell r="G745">
            <v>48290</v>
          </cell>
          <cell r="H745">
            <v>1.05</v>
          </cell>
          <cell r="I745">
            <v>43465</v>
          </cell>
        </row>
        <row r="746">
          <cell r="A746" t="str">
            <v>AYUDANTE INST. ELECTRICAS SIN/ PREST.</v>
          </cell>
          <cell r="B746">
            <v>3306</v>
          </cell>
          <cell r="C746" t="str">
            <v>JR</v>
          </cell>
          <cell r="D746">
            <v>30351</v>
          </cell>
          <cell r="E746">
            <v>0</v>
          </cell>
          <cell r="F746">
            <v>43110</v>
          </cell>
          <cell r="G746">
            <v>28906</v>
          </cell>
          <cell r="H746">
            <v>1.05</v>
          </cell>
          <cell r="I746">
            <v>43465</v>
          </cell>
        </row>
        <row r="747">
          <cell r="A747" t="str">
            <v>AYUDANTE INST. ELECTROMECÁNICAS +</v>
          </cell>
          <cell r="B747">
            <v>105924</v>
          </cell>
          <cell r="C747" t="str">
            <v>JR</v>
          </cell>
          <cell r="D747">
            <v>53903</v>
          </cell>
          <cell r="E747">
            <v>0</v>
          </cell>
          <cell r="F747">
            <v>43110</v>
          </cell>
          <cell r="G747">
            <v>51336</v>
          </cell>
          <cell r="H747">
            <v>1.05</v>
          </cell>
          <cell r="I747">
            <v>43465</v>
          </cell>
        </row>
        <row r="748">
          <cell r="A748" t="str">
            <v>AYUDANTE INST. HIDRAULICAS + PREST(IDRD)</v>
          </cell>
          <cell r="B748">
            <v>106634</v>
          </cell>
          <cell r="C748" t="str">
            <v>JR</v>
          </cell>
          <cell r="D748">
            <v>50249</v>
          </cell>
          <cell r="E748">
            <v>0</v>
          </cell>
          <cell r="F748">
            <v>43110</v>
          </cell>
          <cell r="G748">
            <v>47856</v>
          </cell>
          <cell r="H748">
            <v>1.05</v>
          </cell>
          <cell r="I748">
            <v>43465</v>
          </cell>
        </row>
        <row r="749">
          <cell r="A749" t="str">
            <v>AYUDANTE INST. SANITARIAS + PREST(IDRD)</v>
          </cell>
          <cell r="B749">
            <v>100759</v>
          </cell>
          <cell r="C749" t="str">
            <v>JR</v>
          </cell>
          <cell r="D749">
            <v>50249</v>
          </cell>
          <cell r="E749">
            <v>0</v>
          </cell>
          <cell r="F749">
            <v>43110</v>
          </cell>
          <cell r="G749">
            <v>47856</v>
          </cell>
          <cell r="H749">
            <v>1.05</v>
          </cell>
          <cell r="I749">
            <v>43465</v>
          </cell>
        </row>
        <row r="750">
          <cell r="A750" t="str">
            <v>AYUDANTE INST. SANITARIAS SIN/PREST.</v>
          </cell>
          <cell r="B750">
            <v>3354</v>
          </cell>
          <cell r="C750" t="str">
            <v>JR</v>
          </cell>
          <cell r="D750">
            <v>30078</v>
          </cell>
          <cell r="E750">
            <v>0</v>
          </cell>
          <cell r="F750">
            <v>43110</v>
          </cell>
          <cell r="G750">
            <v>28646</v>
          </cell>
          <cell r="H750">
            <v>1.05</v>
          </cell>
          <cell r="I750">
            <v>43465</v>
          </cell>
        </row>
        <row r="751">
          <cell r="A751" t="str">
            <v>AYUDANTE INSTALACIONES ESP.PISCINAS</v>
          </cell>
          <cell r="B751">
            <v>107070</v>
          </cell>
          <cell r="C751" t="str">
            <v>JR</v>
          </cell>
          <cell r="D751">
            <v>46266</v>
          </cell>
          <cell r="E751">
            <v>0</v>
          </cell>
          <cell r="F751">
            <v>43395</v>
          </cell>
          <cell r="G751">
            <v>44062.92</v>
          </cell>
          <cell r="H751">
            <v>1.05</v>
          </cell>
          <cell r="I751">
            <v>43465</v>
          </cell>
        </row>
        <row r="752">
          <cell r="A752" t="str">
            <v>AYUDANTE JARDINERIA +PREST(IDRD)</v>
          </cell>
          <cell r="B752">
            <v>105550</v>
          </cell>
          <cell r="C752" t="str">
            <v>JR</v>
          </cell>
          <cell r="D752">
            <v>47963</v>
          </cell>
          <cell r="E752">
            <v>0</v>
          </cell>
          <cell r="F752">
            <v>43110</v>
          </cell>
          <cell r="G752">
            <v>45679</v>
          </cell>
          <cell r="H752">
            <v>1.05</v>
          </cell>
          <cell r="I752">
            <v>43465</v>
          </cell>
        </row>
        <row r="753">
          <cell r="A753" t="str">
            <v>AYUDANTE PINTURA + PREST.(IDRD)</v>
          </cell>
          <cell r="B753">
            <v>100760</v>
          </cell>
          <cell r="C753" t="str">
            <v>JR</v>
          </cell>
          <cell r="D753">
            <v>50705</v>
          </cell>
          <cell r="E753">
            <v>0</v>
          </cell>
          <cell r="F753">
            <v>43110</v>
          </cell>
          <cell r="G753">
            <v>48290</v>
          </cell>
          <cell r="H753">
            <v>1.05</v>
          </cell>
          <cell r="I753">
            <v>43465</v>
          </cell>
        </row>
        <row r="754">
          <cell r="A754" t="str">
            <v>AYUDANTE PINTURA +PREST(IDRD). **</v>
          </cell>
          <cell r="B754">
            <v>101749</v>
          </cell>
          <cell r="C754" t="str">
            <v>JR</v>
          </cell>
          <cell r="D754">
            <v>50705</v>
          </cell>
          <cell r="E754">
            <v>0</v>
          </cell>
          <cell r="F754">
            <v>43110</v>
          </cell>
          <cell r="G754">
            <v>48290</v>
          </cell>
          <cell r="H754">
            <v>1.05</v>
          </cell>
          <cell r="I754">
            <v>43465</v>
          </cell>
        </row>
        <row r="755">
          <cell r="A755" t="str">
            <v>AYUDANTE PINTURA SIN/PREST.</v>
          </cell>
          <cell r="B755">
            <v>3759</v>
          </cell>
          <cell r="C755" t="str">
            <v>JR</v>
          </cell>
          <cell r="D755">
            <v>30351</v>
          </cell>
          <cell r="E755">
            <v>0</v>
          </cell>
          <cell r="F755">
            <v>43110</v>
          </cell>
          <cell r="G755">
            <v>28906</v>
          </cell>
          <cell r="H755">
            <v>1.05</v>
          </cell>
          <cell r="I755">
            <v>43465</v>
          </cell>
        </row>
        <row r="756">
          <cell r="A756" t="str">
            <v>AYUDANTE POR ADMON SIN PREST.</v>
          </cell>
          <cell r="B756">
            <v>1550</v>
          </cell>
          <cell r="C756" t="str">
            <v>MS</v>
          </cell>
          <cell r="D756">
            <v>912926</v>
          </cell>
          <cell r="E756">
            <v>0</v>
          </cell>
          <cell r="F756">
            <v>43110</v>
          </cell>
          <cell r="G756">
            <v>869453</v>
          </cell>
          <cell r="H756">
            <v>1.05</v>
          </cell>
          <cell r="I756">
            <v>43465</v>
          </cell>
        </row>
        <row r="757">
          <cell r="A757" t="str">
            <v>AYUDANTE TRABAJOS ALTURA PERF.+</v>
          </cell>
          <cell r="B757">
            <v>104938</v>
          </cell>
          <cell r="C757" t="str">
            <v>JR</v>
          </cell>
          <cell r="D757">
            <v>53903</v>
          </cell>
          <cell r="E757">
            <v>0</v>
          </cell>
          <cell r="F757">
            <v>43110</v>
          </cell>
          <cell r="G757">
            <v>51336</v>
          </cell>
          <cell r="H757">
            <v>1.05</v>
          </cell>
          <cell r="I757">
            <v>43465</v>
          </cell>
        </row>
        <row r="758">
          <cell r="A758" t="str">
            <v>AZADÓN FORJADO CON CABO EN MADERA</v>
          </cell>
          <cell r="B758">
            <v>106479</v>
          </cell>
          <cell r="C758" t="str">
            <v>UNI</v>
          </cell>
          <cell r="D758">
            <v>21259</v>
          </cell>
          <cell r="E758">
            <v>0</v>
          </cell>
          <cell r="F758">
            <v>43434</v>
          </cell>
          <cell r="G758">
            <v>20247</v>
          </cell>
          <cell r="H758">
            <v>1.05</v>
          </cell>
          <cell r="I758">
            <v>43465</v>
          </cell>
        </row>
        <row r="759">
          <cell r="A759" t="str">
            <v>BAFLE SATÉLITE O PARLANTE DE PARED DE</v>
          </cell>
          <cell r="B759">
            <v>106611</v>
          </cell>
          <cell r="C759" t="str">
            <v>UNI</v>
          </cell>
          <cell r="D759">
            <v>236591</v>
          </cell>
          <cell r="E759">
            <v>0</v>
          </cell>
          <cell r="F759">
            <v>43005</v>
          </cell>
          <cell r="G759">
            <v>217056</v>
          </cell>
          <cell r="H759">
            <v>1.0900000000000001</v>
          </cell>
          <cell r="I759">
            <v>43465</v>
          </cell>
        </row>
        <row r="760">
          <cell r="A760" t="str">
            <v>BAJANTE (RAINGO) PAVCO</v>
          </cell>
          <cell r="B760">
            <v>864</v>
          </cell>
          <cell r="C760" t="str">
            <v>ML</v>
          </cell>
          <cell r="D760">
            <v>8753</v>
          </cell>
          <cell r="E760">
            <v>12431</v>
          </cell>
          <cell r="F760">
            <v>40121</v>
          </cell>
          <cell r="G760">
            <v>6297</v>
          </cell>
          <cell r="H760">
            <v>1.39</v>
          </cell>
          <cell r="I760">
            <v>43465</v>
          </cell>
        </row>
        <row r="761">
          <cell r="A761" t="str">
            <v>BAJANTE CODO 90°PVC (RAINGO)</v>
          </cell>
          <cell r="B761">
            <v>212</v>
          </cell>
          <cell r="C761" t="str">
            <v>UNI</v>
          </cell>
          <cell r="D761">
            <v>6679</v>
          </cell>
          <cell r="E761">
            <v>10722</v>
          </cell>
          <cell r="F761">
            <v>41870</v>
          </cell>
          <cell r="G761">
            <v>5301</v>
          </cell>
          <cell r="H761">
            <v>1.26</v>
          </cell>
          <cell r="I761">
            <v>43465</v>
          </cell>
        </row>
        <row r="762">
          <cell r="A762" t="str">
            <v>Bajante en CG 4",amarres, hebillas, curva PVC 4"</v>
          </cell>
          <cell r="B762">
            <v>101533</v>
          </cell>
          <cell r="C762" t="str">
            <v>UNI</v>
          </cell>
          <cell r="D762">
            <v>2048150</v>
          </cell>
          <cell r="E762">
            <v>0</v>
          </cell>
          <cell r="F762">
            <v>40399</v>
          </cell>
          <cell r="G762">
            <v>1495000</v>
          </cell>
          <cell r="H762">
            <v>1.37</v>
          </cell>
          <cell r="I762">
            <v>43465</v>
          </cell>
        </row>
        <row r="763">
          <cell r="A763" t="str">
            <v>BAJANTE Rect. AR x2.5M ETERNIT</v>
          </cell>
          <cell r="B763">
            <v>189</v>
          </cell>
          <cell r="C763" t="str">
            <v>ML</v>
          </cell>
          <cell r="D763">
            <v>40895</v>
          </cell>
          <cell r="E763">
            <v>602000000</v>
          </cell>
          <cell r="F763">
            <v>40148</v>
          </cell>
          <cell r="G763">
            <v>29421</v>
          </cell>
          <cell r="H763">
            <v>1.39</v>
          </cell>
          <cell r="I763">
            <v>43465</v>
          </cell>
        </row>
        <row r="764">
          <cell r="A764" t="str">
            <v>BAJANTE Rect. CR x2.5M ETERNIT</v>
          </cell>
          <cell r="B764">
            <v>2245</v>
          </cell>
          <cell r="C764" t="str">
            <v>ML</v>
          </cell>
          <cell r="D764">
            <v>25463</v>
          </cell>
          <cell r="E764">
            <v>602020000</v>
          </cell>
          <cell r="F764">
            <v>40148</v>
          </cell>
          <cell r="G764">
            <v>18319</v>
          </cell>
          <cell r="H764">
            <v>1.39</v>
          </cell>
          <cell r="I764">
            <v>43465</v>
          </cell>
        </row>
        <row r="765">
          <cell r="A765" t="str">
            <v>BAJANTE SOPORTE RAINGO PAVCO</v>
          </cell>
          <cell r="B765">
            <v>1713</v>
          </cell>
          <cell r="C765" t="str">
            <v>UNI</v>
          </cell>
          <cell r="D765">
            <v>2228</v>
          </cell>
          <cell r="E765">
            <v>11770</v>
          </cell>
          <cell r="F765">
            <v>40121</v>
          </cell>
          <cell r="G765">
            <v>1603</v>
          </cell>
          <cell r="H765">
            <v>1.39</v>
          </cell>
          <cell r="I765">
            <v>43465</v>
          </cell>
        </row>
        <row r="766">
          <cell r="A766" t="str">
            <v>BAJANTE TALUD</v>
          </cell>
          <cell r="B766">
            <v>2217</v>
          </cell>
          <cell r="C766" t="str">
            <v>UNI</v>
          </cell>
          <cell r="D766">
            <v>19833</v>
          </cell>
          <cell r="E766">
            <v>0</v>
          </cell>
          <cell r="F766">
            <v>40478</v>
          </cell>
          <cell r="G766">
            <v>14477</v>
          </cell>
          <cell r="H766">
            <v>1.37</v>
          </cell>
          <cell r="I766">
            <v>43465</v>
          </cell>
        </row>
        <row r="767">
          <cell r="A767" t="str">
            <v>BAJANTE UNION RAINGO PAVCO</v>
          </cell>
          <cell r="B767">
            <v>1773</v>
          </cell>
          <cell r="C767" t="str">
            <v>UNI</v>
          </cell>
          <cell r="D767">
            <v>7688</v>
          </cell>
          <cell r="E767">
            <v>12824</v>
          </cell>
          <cell r="F767">
            <v>40121</v>
          </cell>
          <cell r="G767">
            <v>5531</v>
          </cell>
          <cell r="H767">
            <v>1.39</v>
          </cell>
          <cell r="I767">
            <v>43465</v>
          </cell>
        </row>
        <row r="768">
          <cell r="A768" t="str">
            <v>BALA ALUMINIO No.10</v>
          </cell>
          <cell r="B768">
            <v>3521</v>
          </cell>
          <cell r="C768" t="str">
            <v>UNI</v>
          </cell>
          <cell r="D768">
            <v>17879</v>
          </cell>
          <cell r="E768">
            <v>0</v>
          </cell>
          <cell r="F768">
            <v>40399</v>
          </cell>
          <cell r="G768">
            <v>13050</v>
          </cell>
          <cell r="H768">
            <v>1.37</v>
          </cell>
          <cell r="I768">
            <v>43465</v>
          </cell>
        </row>
        <row r="769">
          <cell r="A769" t="str">
            <v>Bala circular incandescente halógena 35 W 12 V</v>
          </cell>
          <cell r="B769">
            <v>102250</v>
          </cell>
          <cell r="C769" t="str">
            <v>UNI</v>
          </cell>
          <cell r="D769">
            <v>64496</v>
          </cell>
          <cell r="E769" t="str">
            <v>52BIFBL</v>
          </cell>
          <cell r="F769">
            <v>40106</v>
          </cell>
          <cell r="G769">
            <v>46400</v>
          </cell>
          <cell r="H769">
            <v>1.39</v>
          </cell>
          <cell r="I769">
            <v>43465</v>
          </cell>
        </row>
        <row r="770">
          <cell r="A770" t="str">
            <v>BALA DE INCRUSTAR 50 W-120 V- BOMBILLO</v>
          </cell>
          <cell r="B770">
            <v>104570</v>
          </cell>
          <cell r="C770" t="str">
            <v>UNI</v>
          </cell>
          <cell r="D770">
            <v>12064</v>
          </cell>
          <cell r="E770">
            <v>0</v>
          </cell>
          <cell r="F770">
            <v>41170</v>
          </cell>
          <cell r="G770">
            <v>9280</v>
          </cell>
          <cell r="H770">
            <v>1.3</v>
          </cell>
          <cell r="I770">
            <v>43465</v>
          </cell>
        </row>
        <row r="771">
          <cell r="A771" t="str">
            <v>BALA DULUX (1X26W)</v>
          </cell>
          <cell r="B771">
            <v>105098</v>
          </cell>
          <cell r="C771" t="str">
            <v>UNI</v>
          </cell>
          <cell r="D771">
            <v>92988</v>
          </cell>
          <cell r="E771">
            <v>0</v>
          </cell>
          <cell r="F771">
            <v>41759</v>
          </cell>
          <cell r="G771">
            <v>73800</v>
          </cell>
          <cell r="H771">
            <v>1.26</v>
          </cell>
          <cell r="I771">
            <v>43465</v>
          </cell>
        </row>
        <row r="772">
          <cell r="A772" t="str">
            <v>BALA DULUX 2X26W BALAST.ELECTRON BOM.</v>
          </cell>
          <cell r="B772">
            <v>103242</v>
          </cell>
          <cell r="C772" t="str">
            <v>UNI</v>
          </cell>
          <cell r="D772">
            <v>86819</v>
          </cell>
          <cell r="E772">
            <v>0</v>
          </cell>
          <cell r="F772">
            <v>41807</v>
          </cell>
          <cell r="G772">
            <v>68904</v>
          </cell>
          <cell r="H772">
            <v>1.26</v>
          </cell>
          <cell r="I772">
            <v>43465</v>
          </cell>
        </row>
        <row r="773">
          <cell r="A773" t="str">
            <v>BALA DULUX 2XE27 BL SV PROYECTOS***</v>
          </cell>
          <cell r="B773">
            <v>102884</v>
          </cell>
          <cell r="C773" t="str">
            <v>UNI</v>
          </cell>
          <cell r="D773">
            <v>46032</v>
          </cell>
          <cell r="E773" t="str">
            <v>52BIFBL</v>
          </cell>
          <cell r="F773">
            <v>40336</v>
          </cell>
          <cell r="G773">
            <v>33600</v>
          </cell>
          <cell r="H773">
            <v>1.37</v>
          </cell>
          <cell r="I773">
            <v>43465</v>
          </cell>
        </row>
        <row r="774">
          <cell r="A774" t="str">
            <v>BALA FLUORESCENTE 2X26 (Inc. Bombillo)</v>
          </cell>
          <cell r="B774">
            <v>101099</v>
          </cell>
          <cell r="C774" t="str">
            <v>UNI</v>
          </cell>
          <cell r="D774">
            <v>155742</v>
          </cell>
          <cell r="E774" t="str">
            <v>52BIFBL</v>
          </cell>
          <cell r="F774">
            <v>40399</v>
          </cell>
          <cell r="G774">
            <v>113680</v>
          </cell>
          <cell r="H774">
            <v>1.37</v>
          </cell>
          <cell r="I774">
            <v>43465</v>
          </cell>
        </row>
        <row r="775">
          <cell r="A775" t="str">
            <v>BALA HALOG SELLADAIP-65;</v>
          </cell>
          <cell r="B775">
            <v>104664</v>
          </cell>
          <cell r="C775" t="str">
            <v>UNI</v>
          </cell>
          <cell r="D775">
            <v>72800</v>
          </cell>
          <cell r="E775">
            <v>0</v>
          </cell>
          <cell r="F775">
            <v>41180</v>
          </cell>
          <cell r="G775">
            <v>56000</v>
          </cell>
          <cell r="H775">
            <v>1.3</v>
          </cell>
          <cell r="I775">
            <v>43465</v>
          </cell>
        </row>
        <row r="776">
          <cell r="A776" t="str">
            <v>BALA HALOGENA 50 W (Inc. Bombill</v>
          </cell>
          <cell r="B776">
            <v>101162</v>
          </cell>
          <cell r="C776" t="str">
            <v>UNI</v>
          </cell>
          <cell r="D776">
            <v>12064</v>
          </cell>
          <cell r="E776" t="str">
            <v>52BIFBL</v>
          </cell>
          <cell r="F776">
            <v>41170</v>
          </cell>
          <cell r="G776">
            <v>9280</v>
          </cell>
          <cell r="H776">
            <v>1.3</v>
          </cell>
          <cell r="I776">
            <v>43465</v>
          </cell>
        </row>
        <row r="777">
          <cell r="A777" t="str">
            <v>BALA INCANDECENTE BL IFBL</v>
          </cell>
          <cell r="B777">
            <v>3523</v>
          </cell>
          <cell r="C777" t="str">
            <v>UNI</v>
          </cell>
          <cell r="D777">
            <v>24660</v>
          </cell>
          <cell r="E777" t="str">
            <v>52BIFBL</v>
          </cell>
          <cell r="F777">
            <v>40399</v>
          </cell>
          <cell r="G777">
            <v>18000</v>
          </cell>
          <cell r="H777">
            <v>1.37</v>
          </cell>
          <cell r="I777">
            <v>43465</v>
          </cell>
        </row>
        <row r="778">
          <cell r="A778" t="str">
            <v>BALA INCANDESCENTE</v>
          </cell>
          <cell r="B778">
            <v>103495</v>
          </cell>
          <cell r="C778" t="str">
            <v>UNI</v>
          </cell>
          <cell r="D778">
            <v>42114</v>
          </cell>
          <cell r="E778">
            <v>0</v>
          </cell>
          <cell r="F778">
            <v>40500</v>
          </cell>
          <cell r="G778">
            <v>30740</v>
          </cell>
          <cell r="H778">
            <v>1.37</v>
          </cell>
          <cell r="I778">
            <v>43465</v>
          </cell>
        </row>
        <row r="779">
          <cell r="A779" t="str">
            <v>BALA METALAR 150 MULTIV 110/277</v>
          </cell>
          <cell r="B779">
            <v>103240</v>
          </cell>
          <cell r="C779" t="str">
            <v>UNI</v>
          </cell>
          <cell r="D779">
            <v>153517</v>
          </cell>
          <cell r="E779">
            <v>0</v>
          </cell>
          <cell r="F779">
            <v>40431</v>
          </cell>
          <cell r="G779">
            <v>112056</v>
          </cell>
          <cell r="H779">
            <v>1.37</v>
          </cell>
          <cell r="I779">
            <v>43465</v>
          </cell>
        </row>
        <row r="780">
          <cell r="A780" t="str">
            <v>Bala performa 2X26 WCO1016B Construlita o</v>
          </cell>
          <cell r="B780">
            <v>101500</v>
          </cell>
          <cell r="C780" t="str">
            <v>UNI</v>
          </cell>
          <cell r="D780">
            <v>258245</v>
          </cell>
          <cell r="E780">
            <v>0</v>
          </cell>
          <cell r="F780">
            <v>40399</v>
          </cell>
          <cell r="G780">
            <v>188500</v>
          </cell>
          <cell r="H780">
            <v>1.37</v>
          </cell>
          <cell r="I780">
            <v>43465</v>
          </cell>
        </row>
        <row r="781">
          <cell r="A781" t="str">
            <v>BALA SOBRE MURO 50W-120V HALOGENA</v>
          </cell>
          <cell r="B781">
            <v>104583</v>
          </cell>
          <cell r="C781" t="str">
            <v>UNI</v>
          </cell>
          <cell r="D781">
            <v>71500</v>
          </cell>
          <cell r="E781">
            <v>0</v>
          </cell>
          <cell r="F781">
            <v>41171</v>
          </cell>
          <cell r="G781">
            <v>55000</v>
          </cell>
          <cell r="H781">
            <v>1.3</v>
          </cell>
          <cell r="I781">
            <v>43465</v>
          </cell>
        </row>
        <row r="782">
          <cell r="A782" t="str">
            <v>BALA(1X27W)+Vidrio(Chasis+Bomb Ahorrad de</v>
          </cell>
          <cell r="B782">
            <v>105100</v>
          </cell>
          <cell r="C782" t="str">
            <v>UNI</v>
          </cell>
          <cell r="D782">
            <v>37352</v>
          </cell>
          <cell r="E782">
            <v>0</v>
          </cell>
          <cell r="F782">
            <v>42621</v>
          </cell>
          <cell r="G782">
            <v>32480</v>
          </cell>
          <cell r="H782">
            <v>1.1499999999999999</v>
          </cell>
          <cell r="I782">
            <v>43465</v>
          </cell>
        </row>
        <row r="783">
          <cell r="A783" t="str">
            <v>BALA(2X27W)+Vidrio(Chasis+Bomb Ahorrad de</v>
          </cell>
          <cell r="B783">
            <v>105101</v>
          </cell>
          <cell r="C783" t="str">
            <v>UNI</v>
          </cell>
          <cell r="D783">
            <v>22491</v>
          </cell>
          <cell r="E783">
            <v>0</v>
          </cell>
          <cell r="F783">
            <v>43213</v>
          </cell>
          <cell r="G783">
            <v>21420</v>
          </cell>
          <cell r="H783">
            <v>1.05</v>
          </cell>
          <cell r="I783">
            <v>43465</v>
          </cell>
        </row>
        <row r="784">
          <cell r="A784" t="str">
            <v>Balancin 1 Travesaño de dos puestos **</v>
          </cell>
          <cell r="B784">
            <v>100397</v>
          </cell>
          <cell r="C784" t="str">
            <v>UNI</v>
          </cell>
          <cell r="D784">
            <v>1010360</v>
          </cell>
          <cell r="E784">
            <v>0</v>
          </cell>
          <cell r="F784">
            <v>40889</v>
          </cell>
          <cell r="G784">
            <v>754000</v>
          </cell>
          <cell r="H784">
            <v>1.34</v>
          </cell>
          <cell r="I784">
            <v>43465</v>
          </cell>
        </row>
        <row r="785">
          <cell r="A785" t="str">
            <v>Balancin 2 Travesaños de 2"x2.50mts (4Puestos)</v>
          </cell>
          <cell r="B785">
            <v>101372</v>
          </cell>
          <cell r="C785" t="str">
            <v>UNI</v>
          </cell>
          <cell r="D785">
            <v>1037680</v>
          </cell>
          <cell r="E785">
            <v>0</v>
          </cell>
          <cell r="F785">
            <v>42793</v>
          </cell>
          <cell r="G785">
            <v>952000</v>
          </cell>
          <cell r="H785">
            <v>1.0900000000000001</v>
          </cell>
          <cell r="I785">
            <v>43465</v>
          </cell>
        </row>
        <row r="786">
          <cell r="A786" t="str">
            <v>BALANCIN- D/IDRD NIÑOS (1-5</v>
          </cell>
          <cell r="B786">
            <v>105169</v>
          </cell>
          <cell r="C786" t="str">
            <v>UNI</v>
          </cell>
          <cell r="D786">
            <v>1037680</v>
          </cell>
          <cell r="E786">
            <v>0</v>
          </cell>
          <cell r="F786">
            <v>42793</v>
          </cell>
          <cell r="G786">
            <v>952000</v>
          </cell>
          <cell r="H786">
            <v>1.0900000000000001</v>
          </cell>
          <cell r="I786">
            <v>43465</v>
          </cell>
        </row>
        <row r="787">
          <cell r="A787" t="str">
            <v>Balancin en Madera **</v>
          </cell>
          <cell r="B787">
            <v>102992</v>
          </cell>
          <cell r="C787" t="str">
            <v>UNI</v>
          </cell>
          <cell r="D787">
            <v>901625</v>
          </cell>
          <cell r="E787">
            <v>0</v>
          </cell>
          <cell r="F787">
            <v>43223</v>
          </cell>
          <cell r="G787">
            <v>858690</v>
          </cell>
          <cell r="H787">
            <v>1.05</v>
          </cell>
          <cell r="I787">
            <v>43465</v>
          </cell>
        </row>
        <row r="788">
          <cell r="A788" t="str">
            <v>Balancin Tubo Galvanizado 2" x 2.00m **(2</v>
          </cell>
          <cell r="B788">
            <v>102947</v>
          </cell>
          <cell r="C788" t="str">
            <v>UNI</v>
          </cell>
          <cell r="D788">
            <v>872723</v>
          </cell>
          <cell r="E788">
            <v>0</v>
          </cell>
          <cell r="F788">
            <v>43222</v>
          </cell>
          <cell r="G788">
            <v>831165</v>
          </cell>
          <cell r="H788">
            <v>1.05</v>
          </cell>
          <cell r="I788">
            <v>43465</v>
          </cell>
        </row>
        <row r="789">
          <cell r="A789" t="str">
            <v>Balancin Tubo Galvanizado 2" x 2.50m **(2 Puesto)</v>
          </cell>
          <cell r="B789">
            <v>102948</v>
          </cell>
          <cell r="C789" t="str">
            <v>UNI</v>
          </cell>
          <cell r="D789">
            <v>1217425</v>
          </cell>
          <cell r="E789">
            <v>0</v>
          </cell>
          <cell r="F789">
            <v>43222</v>
          </cell>
          <cell r="G789">
            <v>1159452</v>
          </cell>
          <cell r="H789">
            <v>1.05</v>
          </cell>
          <cell r="I789">
            <v>43465</v>
          </cell>
        </row>
        <row r="790">
          <cell r="A790" t="str">
            <v>BALASTO 1000 W CWA (KID) CON</v>
          </cell>
          <cell r="B790">
            <v>105041</v>
          </cell>
          <cell r="C790" t="str">
            <v>UNI</v>
          </cell>
          <cell r="D790">
            <v>265545</v>
          </cell>
          <cell r="E790">
            <v>0</v>
          </cell>
          <cell r="F790">
            <v>43172</v>
          </cell>
          <cell r="G790">
            <v>252900</v>
          </cell>
          <cell r="H790">
            <v>1.05</v>
          </cell>
          <cell r="I790">
            <v>43465</v>
          </cell>
        </row>
        <row r="791">
          <cell r="A791" t="str">
            <v>BALASTO 2 x 48</v>
          </cell>
          <cell r="B791">
            <v>729</v>
          </cell>
          <cell r="C791" t="str">
            <v>UNI</v>
          </cell>
          <cell r="D791">
            <v>22554</v>
          </cell>
          <cell r="E791" t="str">
            <v>05E248S</v>
          </cell>
          <cell r="F791">
            <v>41759</v>
          </cell>
          <cell r="G791">
            <v>17900</v>
          </cell>
          <cell r="H791">
            <v>1.26</v>
          </cell>
          <cell r="I791">
            <v>43465</v>
          </cell>
        </row>
        <row r="792">
          <cell r="A792" t="str">
            <v>BALASTO 2 x 96</v>
          </cell>
          <cell r="B792">
            <v>728</v>
          </cell>
          <cell r="C792" t="str">
            <v>UNI</v>
          </cell>
          <cell r="D792">
            <v>30114</v>
          </cell>
          <cell r="E792" t="str">
            <v>05E296S</v>
          </cell>
          <cell r="F792">
            <v>41759</v>
          </cell>
          <cell r="G792">
            <v>23900</v>
          </cell>
          <cell r="H792">
            <v>1.26</v>
          </cell>
          <cell r="I792">
            <v>43465</v>
          </cell>
        </row>
        <row r="793">
          <cell r="A793" t="str">
            <v>BALASTO 4 x 32 ELECTRON</v>
          </cell>
          <cell r="B793">
            <v>102855</v>
          </cell>
          <cell r="C793" t="str">
            <v>UNI</v>
          </cell>
          <cell r="D793">
            <v>25942</v>
          </cell>
          <cell r="E793" t="str">
            <v>05E248S</v>
          </cell>
          <cell r="F793">
            <v>43018</v>
          </cell>
          <cell r="G793">
            <v>23800</v>
          </cell>
          <cell r="H793">
            <v>1.0900000000000001</v>
          </cell>
          <cell r="I793">
            <v>43465</v>
          </cell>
        </row>
        <row r="794">
          <cell r="A794" t="str">
            <v>BALASTO ELECTRONICO 2 X 26 **</v>
          </cell>
          <cell r="B794">
            <v>103078</v>
          </cell>
          <cell r="C794" t="str">
            <v>UNI</v>
          </cell>
          <cell r="D794">
            <v>32704</v>
          </cell>
          <cell r="E794">
            <v>0</v>
          </cell>
          <cell r="F794">
            <v>43210</v>
          </cell>
          <cell r="G794">
            <v>31147</v>
          </cell>
          <cell r="H794">
            <v>1.05</v>
          </cell>
          <cell r="I794">
            <v>43465</v>
          </cell>
        </row>
        <row r="795">
          <cell r="A795" t="str">
            <v>BALASTO ELECTRONICO 2 x 32W-120 voltios</v>
          </cell>
          <cell r="B795">
            <v>103243</v>
          </cell>
          <cell r="C795" t="str">
            <v>UNI</v>
          </cell>
          <cell r="D795">
            <v>23571</v>
          </cell>
          <cell r="E795">
            <v>0</v>
          </cell>
          <cell r="F795">
            <v>41564</v>
          </cell>
          <cell r="G795">
            <v>18560</v>
          </cell>
          <cell r="H795">
            <v>1.27</v>
          </cell>
          <cell r="I795">
            <v>43465</v>
          </cell>
        </row>
        <row r="796">
          <cell r="A796" t="str">
            <v>BALASTO SILVANIA 2X32</v>
          </cell>
          <cell r="B796">
            <v>61</v>
          </cell>
          <cell r="C796" t="str">
            <v>UNI</v>
          </cell>
          <cell r="D796">
            <v>42273</v>
          </cell>
          <cell r="E796" t="str">
            <v>2 x 48</v>
          </cell>
          <cell r="F796">
            <v>40399</v>
          </cell>
          <cell r="G796">
            <v>30856</v>
          </cell>
          <cell r="H796">
            <v>1.37</v>
          </cell>
          <cell r="I796">
            <v>43465</v>
          </cell>
        </row>
        <row r="797">
          <cell r="A797" t="str">
            <v>BALASTRO DE RIO</v>
          </cell>
          <cell r="B797">
            <v>63</v>
          </cell>
          <cell r="C797" t="str">
            <v>M3</v>
          </cell>
          <cell r="D797">
            <v>12947</v>
          </cell>
          <cell r="E797">
            <v>0</v>
          </cell>
          <cell r="F797">
            <v>40409</v>
          </cell>
          <cell r="G797">
            <v>9450</v>
          </cell>
          <cell r="H797">
            <v>1.37</v>
          </cell>
          <cell r="I797">
            <v>43465</v>
          </cell>
        </row>
        <row r="798">
          <cell r="A798" t="str">
            <v>BALASTRO GRUESO</v>
          </cell>
          <cell r="B798">
            <v>1089</v>
          </cell>
          <cell r="C798" t="str">
            <v>M3</v>
          </cell>
          <cell r="D798">
            <v>28600</v>
          </cell>
          <cell r="E798">
            <v>0</v>
          </cell>
          <cell r="F798">
            <v>40953</v>
          </cell>
          <cell r="G798">
            <v>22000</v>
          </cell>
          <cell r="H798">
            <v>1.3</v>
          </cell>
          <cell r="I798">
            <v>43465</v>
          </cell>
        </row>
        <row r="799">
          <cell r="A799" t="str">
            <v>BALASTRO MEDIANO</v>
          </cell>
          <cell r="B799">
            <v>1128</v>
          </cell>
          <cell r="C799" t="str">
            <v>M3</v>
          </cell>
          <cell r="D799">
            <v>13929</v>
          </cell>
          <cell r="E799">
            <v>0</v>
          </cell>
          <cell r="F799">
            <v>40882</v>
          </cell>
          <cell r="G799">
            <v>10395</v>
          </cell>
          <cell r="H799">
            <v>1.34</v>
          </cell>
          <cell r="I799">
            <v>43465</v>
          </cell>
        </row>
        <row r="800">
          <cell r="A800" t="str">
            <v>BALDE DE CAUCHO PARA CONCRETO</v>
          </cell>
          <cell r="B800">
            <v>469</v>
          </cell>
          <cell r="C800" t="str">
            <v>UNI</v>
          </cell>
          <cell r="D800">
            <v>3432</v>
          </cell>
          <cell r="E800">
            <v>0</v>
          </cell>
          <cell r="F800">
            <v>40331</v>
          </cell>
          <cell r="G800">
            <v>2505</v>
          </cell>
          <cell r="H800">
            <v>1.37</v>
          </cell>
          <cell r="I800">
            <v>43465</v>
          </cell>
        </row>
        <row r="801">
          <cell r="A801" t="str">
            <v>BALDE PARA PLUMA ADICIONAL</v>
          </cell>
          <cell r="B801">
            <v>4040</v>
          </cell>
          <cell r="C801" t="str">
            <v>MES</v>
          </cell>
          <cell r="D801">
            <v>333732</v>
          </cell>
          <cell r="E801">
            <v>0</v>
          </cell>
          <cell r="F801">
            <v>40253</v>
          </cell>
          <cell r="G801">
            <v>243600</v>
          </cell>
          <cell r="H801">
            <v>1.37</v>
          </cell>
          <cell r="I801">
            <v>43465</v>
          </cell>
        </row>
        <row r="802">
          <cell r="A802" t="str">
            <v>BALDE PLASTICO NEGRO ECOPLASTICOS</v>
          </cell>
          <cell r="B802">
            <v>103248</v>
          </cell>
          <cell r="C802" t="str">
            <v>UNI</v>
          </cell>
          <cell r="D802">
            <v>3082</v>
          </cell>
          <cell r="E802">
            <v>0</v>
          </cell>
          <cell r="F802">
            <v>40826</v>
          </cell>
          <cell r="G802">
            <v>2300</v>
          </cell>
          <cell r="H802">
            <v>1.34</v>
          </cell>
          <cell r="I802">
            <v>43465</v>
          </cell>
        </row>
        <row r="803">
          <cell r="A803" t="str">
            <v>BALDOSA ALFA GRANILLA GRIS 30x30</v>
          </cell>
          <cell r="B803">
            <v>101120</v>
          </cell>
          <cell r="C803" t="str">
            <v>M2</v>
          </cell>
          <cell r="D803">
            <v>29575</v>
          </cell>
          <cell r="E803">
            <v>0</v>
          </cell>
          <cell r="F803">
            <v>41187</v>
          </cell>
          <cell r="G803">
            <v>22750</v>
          </cell>
          <cell r="H803">
            <v>1.3</v>
          </cell>
          <cell r="I803">
            <v>43465</v>
          </cell>
        </row>
        <row r="804">
          <cell r="A804" t="str">
            <v>Baldosa flex 50x50 lisa EPDM 100% color 1.7 cm</v>
          </cell>
          <cell r="B804">
            <v>106886</v>
          </cell>
          <cell r="C804" t="str">
            <v>M2</v>
          </cell>
          <cell r="D804">
            <v>287385</v>
          </cell>
          <cell r="E804">
            <v>0</v>
          </cell>
          <cell r="F804">
            <v>43320</v>
          </cell>
          <cell r="G804">
            <v>273700</v>
          </cell>
          <cell r="H804">
            <v>1.05</v>
          </cell>
          <cell r="I804">
            <v>43465</v>
          </cell>
        </row>
        <row r="805">
          <cell r="A805" t="str">
            <v>Baldosa Grano de Marmol 30 x 60 PerlatoClaroAlfa</v>
          </cell>
          <cell r="B805">
            <v>104591</v>
          </cell>
          <cell r="C805" t="str">
            <v>M2</v>
          </cell>
          <cell r="D805">
            <v>72475</v>
          </cell>
          <cell r="E805">
            <v>0</v>
          </cell>
          <cell r="F805">
            <v>41171</v>
          </cell>
          <cell r="G805">
            <v>55750</v>
          </cell>
          <cell r="H805">
            <v>1.3</v>
          </cell>
          <cell r="I805">
            <v>43465</v>
          </cell>
        </row>
        <row r="806">
          <cell r="A806" t="str">
            <v>BALDOSA GRANO MARMOL GR-5 33.3 x 33.3</v>
          </cell>
          <cell r="B806">
            <v>102419</v>
          </cell>
          <cell r="C806" t="str">
            <v>M2</v>
          </cell>
          <cell r="D806">
            <v>47481</v>
          </cell>
          <cell r="E806" t="str">
            <v>30X30</v>
          </cell>
          <cell r="F806">
            <v>43206</v>
          </cell>
          <cell r="G806">
            <v>45220</v>
          </cell>
          <cell r="H806">
            <v>1.05</v>
          </cell>
          <cell r="I806">
            <v>43465</v>
          </cell>
        </row>
        <row r="807">
          <cell r="A807" t="str">
            <v>BALDOSA PLASTICA PERFORADA 30X30</v>
          </cell>
          <cell r="B807">
            <v>105659</v>
          </cell>
          <cell r="C807" t="str">
            <v>UNI</v>
          </cell>
          <cell r="D807">
            <v>15921</v>
          </cell>
          <cell r="E807">
            <v>0</v>
          </cell>
          <cell r="F807">
            <v>42226</v>
          </cell>
          <cell r="G807">
            <v>13050</v>
          </cell>
          <cell r="H807">
            <v>1.22</v>
          </cell>
          <cell r="I807">
            <v>43465</v>
          </cell>
        </row>
        <row r="808">
          <cell r="A808" t="str">
            <v>BALDOSA RETAL DE MARMOL</v>
          </cell>
          <cell r="B808">
            <v>103614</v>
          </cell>
          <cell r="C808" t="str">
            <v>M2</v>
          </cell>
          <cell r="D808">
            <v>39530</v>
          </cell>
          <cell r="E808">
            <v>0</v>
          </cell>
          <cell r="F808">
            <v>40557</v>
          </cell>
          <cell r="G808">
            <v>29500</v>
          </cell>
          <cell r="H808">
            <v>1.34</v>
          </cell>
          <cell r="I808">
            <v>43465</v>
          </cell>
        </row>
        <row r="809">
          <cell r="A809" t="str">
            <v>BALDOSA RETAL DE MARMOL 35X60</v>
          </cell>
          <cell r="B809">
            <v>103617</v>
          </cell>
          <cell r="C809" t="str">
            <v>M2</v>
          </cell>
          <cell r="D809">
            <v>158789</v>
          </cell>
          <cell r="E809">
            <v>0</v>
          </cell>
          <cell r="F809">
            <v>40557</v>
          </cell>
          <cell r="G809">
            <v>118499</v>
          </cell>
          <cell r="H809">
            <v>1.34</v>
          </cell>
          <cell r="I809">
            <v>43465</v>
          </cell>
        </row>
        <row r="810">
          <cell r="A810" t="str">
            <v>BALDOSA RETAL DE MARMOL NEGRO SAN GIL</v>
          </cell>
          <cell r="B810">
            <v>103624</v>
          </cell>
          <cell r="C810" t="str">
            <v>M2</v>
          </cell>
          <cell r="D810">
            <v>42990</v>
          </cell>
          <cell r="E810">
            <v>0</v>
          </cell>
          <cell r="F810">
            <v>40557</v>
          </cell>
          <cell r="G810">
            <v>32082</v>
          </cell>
          <cell r="H810">
            <v>1.34</v>
          </cell>
          <cell r="I810">
            <v>43465</v>
          </cell>
        </row>
        <row r="811">
          <cell r="A811" t="str">
            <v>BALDOSIN DE GRANITO 33.3x33.3</v>
          </cell>
          <cell r="B811">
            <v>102423</v>
          </cell>
          <cell r="C811" t="str">
            <v>M2</v>
          </cell>
          <cell r="D811">
            <v>54900</v>
          </cell>
          <cell r="E811">
            <v>0</v>
          </cell>
          <cell r="F811">
            <v>42261</v>
          </cell>
          <cell r="G811">
            <v>45000</v>
          </cell>
          <cell r="H811">
            <v>1.22</v>
          </cell>
          <cell r="I811">
            <v>43465</v>
          </cell>
        </row>
        <row r="812">
          <cell r="A812" t="str">
            <v>BALDOSIN DE GRANITO BLANCO 33x33</v>
          </cell>
          <cell r="B812">
            <v>100997</v>
          </cell>
          <cell r="C812" t="str">
            <v>M2</v>
          </cell>
          <cell r="D812">
            <v>55372</v>
          </cell>
          <cell r="E812">
            <v>0</v>
          </cell>
          <cell r="F812">
            <v>42808</v>
          </cell>
          <cell r="G812">
            <v>50800</v>
          </cell>
          <cell r="H812">
            <v>1.0900000000000001</v>
          </cell>
          <cell r="I812">
            <v>43465</v>
          </cell>
        </row>
        <row r="813">
          <cell r="A813" t="str">
            <v>BALDOSIN GRANITO MARMOL Blc.#4 Base</v>
          </cell>
          <cell r="B813">
            <v>293</v>
          </cell>
          <cell r="C813" t="str">
            <v>M2</v>
          </cell>
          <cell r="D813">
            <v>46200</v>
          </cell>
          <cell r="E813">
            <v>0</v>
          </cell>
          <cell r="F813">
            <v>43251</v>
          </cell>
          <cell r="G813">
            <v>44000</v>
          </cell>
          <cell r="H813">
            <v>1.05</v>
          </cell>
          <cell r="I813">
            <v>43465</v>
          </cell>
        </row>
        <row r="814">
          <cell r="A814" t="str">
            <v>BALDOSIN GRANITO MARMOL Blc.#4 DELTA</v>
          </cell>
          <cell r="B814">
            <v>101435</v>
          </cell>
          <cell r="C814" t="str">
            <v>M2</v>
          </cell>
          <cell r="D814">
            <v>39730</v>
          </cell>
          <cell r="E814">
            <v>0</v>
          </cell>
          <cell r="F814">
            <v>40346</v>
          </cell>
          <cell r="G814">
            <v>29000</v>
          </cell>
          <cell r="H814">
            <v>1.37</v>
          </cell>
          <cell r="I814">
            <v>43465</v>
          </cell>
        </row>
        <row r="815">
          <cell r="A815" t="str">
            <v>BALDOSIN MARMOL GRIS #4 DELTA 30 x 30</v>
          </cell>
          <cell r="B815">
            <v>294</v>
          </cell>
          <cell r="C815" t="str">
            <v>M2</v>
          </cell>
          <cell r="D815">
            <v>36180</v>
          </cell>
          <cell r="E815" t="str">
            <v>30X30</v>
          </cell>
          <cell r="F815">
            <v>40798</v>
          </cell>
          <cell r="G815">
            <v>27000</v>
          </cell>
          <cell r="H815">
            <v>1.34</v>
          </cell>
          <cell r="I815">
            <v>43465</v>
          </cell>
        </row>
        <row r="816">
          <cell r="A816" t="str">
            <v>BALDOSIN MARMOL GRIS #4 DELTA 33 x 33</v>
          </cell>
          <cell r="B816">
            <v>9448</v>
          </cell>
          <cell r="C816" t="str">
            <v>M2</v>
          </cell>
          <cell r="D816">
            <v>32160</v>
          </cell>
          <cell r="E816" t="str">
            <v>30X30</v>
          </cell>
          <cell r="F816">
            <v>40729</v>
          </cell>
          <cell r="G816">
            <v>24000</v>
          </cell>
          <cell r="H816">
            <v>1.34</v>
          </cell>
          <cell r="I816">
            <v>43465</v>
          </cell>
        </row>
        <row r="817">
          <cell r="A817" t="str">
            <v>BALINERAS PARA RODAMIENTO DE RIEL</v>
          </cell>
          <cell r="B817">
            <v>104013</v>
          </cell>
          <cell r="C817" t="str">
            <v>UNI</v>
          </cell>
          <cell r="D817">
            <v>18760</v>
          </cell>
          <cell r="E817">
            <v>0</v>
          </cell>
          <cell r="F817">
            <v>40638</v>
          </cell>
          <cell r="G817">
            <v>14000</v>
          </cell>
          <cell r="H817">
            <v>1.34</v>
          </cell>
          <cell r="I817">
            <v>43465</v>
          </cell>
        </row>
        <row r="818">
          <cell r="A818" t="str">
            <v>Bambu verde H= 1.20 m</v>
          </cell>
          <cell r="B818">
            <v>100581</v>
          </cell>
          <cell r="C818" t="str">
            <v>UNI</v>
          </cell>
          <cell r="D818">
            <v>25200</v>
          </cell>
          <cell r="E818" t="str">
            <v>TAPETE</v>
          </cell>
          <cell r="F818">
            <v>43167</v>
          </cell>
          <cell r="G818">
            <v>24000</v>
          </cell>
          <cell r="H818">
            <v>1.05</v>
          </cell>
          <cell r="I818">
            <v>43465</v>
          </cell>
        </row>
        <row r="819">
          <cell r="A819" t="str">
            <v>Banca bicolor concreto GRC 21MP L=0.6m</v>
          </cell>
          <cell r="B819">
            <v>106681</v>
          </cell>
          <cell r="C819" t="str">
            <v>UNI</v>
          </cell>
          <cell r="D819">
            <v>494802</v>
          </cell>
          <cell r="E819">
            <v>0</v>
          </cell>
          <cell r="F819">
            <v>43126</v>
          </cell>
          <cell r="G819">
            <v>471240</v>
          </cell>
          <cell r="H819">
            <v>1.05</v>
          </cell>
          <cell r="I819">
            <v>43465</v>
          </cell>
        </row>
        <row r="820">
          <cell r="A820" t="str">
            <v>Banca bicolor concreto GRC 21MP L=1.8 Segun</v>
          </cell>
          <cell r="B820">
            <v>106673</v>
          </cell>
          <cell r="C820" t="str">
            <v>UNI</v>
          </cell>
          <cell r="D820">
            <v>1078319</v>
          </cell>
          <cell r="E820">
            <v>0</v>
          </cell>
          <cell r="F820">
            <v>43126</v>
          </cell>
          <cell r="G820">
            <v>1026970</v>
          </cell>
          <cell r="H820">
            <v>1.05</v>
          </cell>
          <cell r="I820">
            <v>43465</v>
          </cell>
        </row>
        <row r="821">
          <cell r="A821" t="str">
            <v>Banca cilindrica Ø0,5m concreto Temik UHPC</v>
          </cell>
          <cell r="B821">
            <v>106688</v>
          </cell>
          <cell r="C821" t="str">
            <v>UNI</v>
          </cell>
          <cell r="D821">
            <v>834278</v>
          </cell>
          <cell r="E821">
            <v>0</v>
          </cell>
          <cell r="F821">
            <v>43126</v>
          </cell>
          <cell r="G821">
            <v>794550</v>
          </cell>
          <cell r="H821">
            <v>1.05</v>
          </cell>
          <cell r="I821">
            <v>43465</v>
          </cell>
        </row>
        <row r="822">
          <cell r="A822" t="str">
            <v>Banca concreto GRC 21 MP L=1,52 m Segun</v>
          </cell>
          <cell r="B822">
            <v>106684</v>
          </cell>
          <cell r="C822" t="str">
            <v>UNI</v>
          </cell>
          <cell r="D822">
            <v>1243253</v>
          </cell>
          <cell r="E822">
            <v>0</v>
          </cell>
          <cell r="F822">
            <v>43126</v>
          </cell>
          <cell r="G822">
            <v>1184050</v>
          </cell>
          <cell r="H822">
            <v>1.05</v>
          </cell>
          <cell r="I822">
            <v>43465</v>
          </cell>
        </row>
        <row r="823">
          <cell r="A823" t="str">
            <v>Banca concreto GRC 21 MP L=1.93 m Segun</v>
          </cell>
          <cell r="B823">
            <v>106523</v>
          </cell>
          <cell r="C823" t="str">
            <v>UNI</v>
          </cell>
          <cell r="D823">
            <v>1666841</v>
          </cell>
          <cell r="E823">
            <v>0</v>
          </cell>
          <cell r="F823">
            <v>43126</v>
          </cell>
          <cell r="G823">
            <v>1587468</v>
          </cell>
          <cell r="H823">
            <v>1.05</v>
          </cell>
          <cell r="I823">
            <v>43465</v>
          </cell>
        </row>
        <row r="824">
          <cell r="A824" t="str">
            <v>Banca concreto GRC 21 MP L=2,06 m Segun</v>
          </cell>
          <cell r="B824">
            <v>106682</v>
          </cell>
          <cell r="C824" t="str">
            <v>UNI</v>
          </cell>
          <cell r="D824">
            <v>1411935</v>
          </cell>
          <cell r="E824">
            <v>0</v>
          </cell>
          <cell r="F824">
            <v>43126</v>
          </cell>
          <cell r="G824">
            <v>1344700</v>
          </cell>
          <cell r="H824">
            <v>1.05</v>
          </cell>
          <cell r="I824">
            <v>43465</v>
          </cell>
        </row>
        <row r="825">
          <cell r="A825" t="str">
            <v>Banca concreto GRC 21MP 1,23x0.45m Segun</v>
          </cell>
          <cell r="B825">
            <v>106685</v>
          </cell>
          <cell r="C825" t="str">
            <v>UNI</v>
          </cell>
          <cell r="D825">
            <v>955868</v>
          </cell>
          <cell r="E825">
            <v>0</v>
          </cell>
          <cell r="F825">
            <v>43126</v>
          </cell>
          <cell r="G825">
            <v>910350</v>
          </cell>
          <cell r="H825">
            <v>1.05</v>
          </cell>
          <cell r="I825">
            <v>43465</v>
          </cell>
        </row>
        <row r="826">
          <cell r="A826" t="str">
            <v>Banca concreto GRC 21MP Circular</v>
          </cell>
          <cell r="B826">
            <v>106675</v>
          </cell>
          <cell r="C826" t="str">
            <v>UNI</v>
          </cell>
          <cell r="D826">
            <v>995852</v>
          </cell>
          <cell r="E826">
            <v>0</v>
          </cell>
          <cell r="F826">
            <v>43126</v>
          </cell>
          <cell r="G826">
            <v>948430</v>
          </cell>
          <cell r="H826">
            <v>1.05</v>
          </cell>
          <cell r="I826">
            <v>43465</v>
          </cell>
        </row>
        <row r="827">
          <cell r="A827" t="str">
            <v>Banca concreto GRC 21MP Circular</v>
          </cell>
          <cell r="B827">
            <v>106678</v>
          </cell>
          <cell r="C827" t="str">
            <v>UNI</v>
          </cell>
          <cell r="D827">
            <v>1774290</v>
          </cell>
          <cell r="E827">
            <v>0</v>
          </cell>
          <cell r="F827">
            <v>43126</v>
          </cell>
          <cell r="G827">
            <v>1689800</v>
          </cell>
          <cell r="H827">
            <v>1.05</v>
          </cell>
          <cell r="I827">
            <v>43465</v>
          </cell>
        </row>
        <row r="828">
          <cell r="A828" t="str">
            <v>Banca en concreto GRC 21 MP 50 x 50 Segun</v>
          </cell>
          <cell r="B828">
            <v>106674</v>
          </cell>
          <cell r="C828" t="str">
            <v>UNI</v>
          </cell>
          <cell r="D828">
            <v>512295</v>
          </cell>
          <cell r="E828">
            <v>0</v>
          </cell>
          <cell r="F828">
            <v>43126</v>
          </cell>
          <cell r="G828">
            <v>487900</v>
          </cell>
          <cell r="H828">
            <v>1.05</v>
          </cell>
          <cell r="I828">
            <v>43465</v>
          </cell>
        </row>
        <row r="829">
          <cell r="A829" t="str">
            <v>Banca en concreto GRC 21MP 0.55x0.63m Según</v>
          </cell>
          <cell r="B829">
            <v>106677</v>
          </cell>
          <cell r="C829" t="str">
            <v>UNI</v>
          </cell>
          <cell r="D829">
            <v>568523</v>
          </cell>
          <cell r="E829">
            <v>0</v>
          </cell>
          <cell r="F829">
            <v>43126</v>
          </cell>
          <cell r="G829">
            <v>541450</v>
          </cell>
          <cell r="H829">
            <v>1.05</v>
          </cell>
          <cell r="I829">
            <v>43465</v>
          </cell>
        </row>
        <row r="830">
          <cell r="A830" t="str">
            <v>Banca en concreto L=0,93mTemik UHPC Según</v>
          </cell>
          <cell r="B830">
            <v>106694</v>
          </cell>
          <cell r="C830" t="str">
            <v>UNI</v>
          </cell>
          <cell r="D830">
            <v>1089953</v>
          </cell>
          <cell r="E830">
            <v>0</v>
          </cell>
          <cell r="F830">
            <v>43126</v>
          </cell>
          <cell r="G830">
            <v>1038050</v>
          </cell>
          <cell r="H830">
            <v>1.05</v>
          </cell>
          <cell r="I830">
            <v>43465</v>
          </cell>
        </row>
        <row r="831">
          <cell r="A831" t="str">
            <v>Banca en concreto Temik UHPC L= 0,6 m</v>
          </cell>
          <cell r="B831">
            <v>106689</v>
          </cell>
          <cell r="C831" t="str">
            <v>UNI</v>
          </cell>
          <cell r="D831">
            <v>830603</v>
          </cell>
          <cell r="E831">
            <v>0</v>
          </cell>
          <cell r="F831">
            <v>43126</v>
          </cell>
          <cell r="G831">
            <v>791050</v>
          </cell>
          <cell r="H831">
            <v>1.05</v>
          </cell>
          <cell r="I831">
            <v>43465</v>
          </cell>
        </row>
        <row r="832">
          <cell r="A832" t="str">
            <v>Banca individual redonda en concreto diametro</v>
          </cell>
          <cell r="B832">
            <v>106997</v>
          </cell>
          <cell r="C832" t="str">
            <v>UNI</v>
          </cell>
          <cell r="D832">
            <v>780486</v>
          </cell>
          <cell r="E832">
            <v>0</v>
          </cell>
          <cell r="F832">
            <v>43346</v>
          </cell>
          <cell r="G832">
            <v>743320</v>
          </cell>
          <cell r="H832">
            <v>1.05</v>
          </cell>
          <cell r="I832">
            <v>43465</v>
          </cell>
        </row>
        <row r="833">
          <cell r="A833" t="str">
            <v>Banca individual redonda en concreto diametro 45"</v>
          </cell>
          <cell r="B833">
            <v>106998</v>
          </cell>
          <cell r="C833" t="str">
            <v>UNI</v>
          </cell>
          <cell r="D833">
            <v>980858</v>
          </cell>
          <cell r="E833">
            <v>0</v>
          </cell>
          <cell r="F833">
            <v>43346</v>
          </cell>
          <cell r="G833">
            <v>934150</v>
          </cell>
          <cell r="H833">
            <v>1.05</v>
          </cell>
          <cell r="I833">
            <v>43465</v>
          </cell>
        </row>
        <row r="834">
          <cell r="A834" t="str">
            <v>Banca LockerMadera Zapán+Estructura Met</v>
          </cell>
          <cell r="B834">
            <v>105237</v>
          </cell>
          <cell r="C834" t="str">
            <v>ML</v>
          </cell>
          <cell r="D834">
            <v>350784</v>
          </cell>
          <cell r="E834">
            <v>0</v>
          </cell>
          <cell r="F834">
            <v>41851</v>
          </cell>
          <cell r="G834">
            <v>278400</v>
          </cell>
          <cell r="H834">
            <v>1.26</v>
          </cell>
          <cell r="I834">
            <v>43465</v>
          </cell>
        </row>
        <row r="835">
          <cell r="A835" t="str">
            <v>Banca M-31 (sin espaldar) **</v>
          </cell>
          <cell r="B835">
            <v>103034</v>
          </cell>
          <cell r="C835" t="str">
            <v>UNI</v>
          </cell>
          <cell r="D835">
            <v>262104</v>
          </cell>
          <cell r="E835">
            <v>0</v>
          </cell>
          <cell r="F835">
            <v>43217</v>
          </cell>
          <cell r="G835">
            <v>249623</v>
          </cell>
          <cell r="H835">
            <v>1.05</v>
          </cell>
          <cell r="I835">
            <v>43465</v>
          </cell>
        </row>
        <row r="836">
          <cell r="A836" t="str">
            <v>BANCA M-41 (0.40X0.40M)H=0.43M</v>
          </cell>
          <cell r="B836">
            <v>105163</v>
          </cell>
          <cell r="C836" t="str">
            <v>UNI</v>
          </cell>
          <cell r="D836">
            <v>78435</v>
          </cell>
          <cell r="E836">
            <v>0</v>
          </cell>
          <cell r="F836">
            <v>43321</v>
          </cell>
          <cell r="G836">
            <v>74700</v>
          </cell>
          <cell r="H836">
            <v>1.05</v>
          </cell>
          <cell r="I836">
            <v>43465</v>
          </cell>
        </row>
        <row r="837">
          <cell r="A837" t="str">
            <v>Banca Madera Inmunizada M-50 **</v>
          </cell>
          <cell r="B837">
            <v>100398</v>
          </cell>
          <cell r="C837" t="str">
            <v>UNI</v>
          </cell>
          <cell r="D837">
            <v>449820</v>
          </cell>
          <cell r="E837">
            <v>0</v>
          </cell>
          <cell r="F837">
            <v>43217</v>
          </cell>
          <cell r="G837">
            <v>428400</v>
          </cell>
          <cell r="H837">
            <v>1.05</v>
          </cell>
          <cell r="I837">
            <v>43465</v>
          </cell>
        </row>
        <row r="838">
          <cell r="A838" t="str">
            <v>Banca petalo concreto L=1.2m Temik UHPC</v>
          </cell>
          <cell r="B838">
            <v>106687</v>
          </cell>
          <cell r="C838" t="str">
            <v>UNI</v>
          </cell>
          <cell r="D838">
            <v>1299690</v>
          </cell>
          <cell r="E838">
            <v>0</v>
          </cell>
          <cell r="F838">
            <v>43126</v>
          </cell>
          <cell r="G838">
            <v>1237800</v>
          </cell>
          <cell r="H838">
            <v>1.05</v>
          </cell>
          <cell r="I838">
            <v>43465</v>
          </cell>
        </row>
        <row r="839">
          <cell r="A839" t="str">
            <v>Banca petalo concreto L=2.0m Temik UHPC</v>
          </cell>
          <cell r="B839">
            <v>106686</v>
          </cell>
          <cell r="C839" t="str">
            <v>UNI</v>
          </cell>
          <cell r="D839">
            <v>2002508</v>
          </cell>
          <cell r="E839">
            <v>0</v>
          </cell>
          <cell r="F839">
            <v>43126</v>
          </cell>
          <cell r="G839">
            <v>1907150</v>
          </cell>
          <cell r="H839">
            <v>1.05</v>
          </cell>
          <cell r="I839">
            <v>43465</v>
          </cell>
        </row>
        <row r="840">
          <cell r="A840" t="str">
            <v>BANCA PLASTICA EN POLIPROPILENO SIN</v>
          </cell>
          <cell r="B840">
            <v>103635</v>
          </cell>
          <cell r="C840" t="str">
            <v>ML</v>
          </cell>
          <cell r="D840">
            <v>450059</v>
          </cell>
          <cell r="E840">
            <v>0</v>
          </cell>
          <cell r="F840">
            <v>40568</v>
          </cell>
          <cell r="G840">
            <v>335865</v>
          </cell>
          <cell r="H840">
            <v>1.34</v>
          </cell>
          <cell r="I840">
            <v>43465</v>
          </cell>
        </row>
        <row r="841">
          <cell r="A841" t="str">
            <v>Banca plastica sin espaldar de 40 centimetros de a</v>
          </cell>
          <cell r="B841">
            <v>105325</v>
          </cell>
          <cell r="C841" t="str">
            <v>UNI</v>
          </cell>
          <cell r="D841">
            <v>1255636</v>
          </cell>
          <cell r="E841">
            <v>0</v>
          </cell>
          <cell r="F841">
            <v>42128</v>
          </cell>
          <cell r="G841">
            <v>1029210</v>
          </cell>
          <cell r="H841">
            <v>1.22</v>
          </cell>
          <cell r="I841">
            <v>43465</v>
          </cell>
        </row>
        <row r="842">
          <cell r="A842" t="str">
            <v>BANCA prefa- conc sin espaldar 180x0.4x h=0.43</v>
          </cell>
          <cell r="B842">
            <v>106981</v>
          </cell>
          <cell r="C842" t="str">
            <v>UNI</v>
          </cell>
          <cell r="D842">
            <v>256095</v>
          </cell>
          <cell r="E842">
            <v>0</v>
          </cell>
          <cell r="F842">
            <v>43343</v>
          </cell>
          <cell r="G842">
            <v>243900</v>
          </cell>
          <cell r="H842">
            <v>1.05</v>
          </cell>
          <cell r="I842">
            <v>43465</v>
          </cell>
        </row>
        <row r="843">
          <cell r="A843" t="str">
            <v>Banca rectangular concreto L=0,5m Temik UHPC</v>
          </cell>
          <cell r="B843">
            <v>106692</v>
          </cell>
          <cell r="C843" t="str">
            <v>UNI</v>
          </cell>
          <cell r="D843">
            <v>936128</v>
          </cell>
          <cell r="E843">
            <v>0</v>
          </cell>
          <cell r="F843">
            <v>43126</v>
          </cell>
          <cell r="G843">
            <v>891550</v>
          </cell>
          <cell r="H843">
            <v>1.05</v>
          </cell>
          <cell r="I843">
            <v>43465</v>
          </cell>
        </row>
        <row r="844">
          <cell r="A844" t="str">
            <v>Banca rectangular concreto L=1m Temik UHPC</v>
          </cell>
          <cell r="B844">
            <v>106690</v>
          </cell>
          <cell r="C844" t="str">
            <v>UNI</v>
          </cell>
          <cell r="D844">
            <v>1173428</v>
          </cell>
          <cell r="E844">
            <v>0</v>
          </cell>
          <cell r="F844">
            <v>43126</v>
          </cell>
          <cell r="G844">
            <v>1117550</v>
          </cell>
          <cell r="H844">
            <v>1.05</v>
          </cell>
          <cell r="I844">
            <v>43465</v>
          </cell>
        </row>
        <row r="845">
          <cell r="A845" t="str">
            <v>Banca rectangular concreto L=2,m Temik UHPC</v>
          </cell>
          <cell r="B845">
            <v>106693</v>
          </cell>
          <cell r="C845" t="str">
            <v>UNI</v>
          </cell>
          <cell r="D845">
            <v>1139723</v>
          </cell>
          <cell r="E845">
            <v>0</v>
          </cell>
          <cell r="F845">
            <v>43126</v>
          </cell>
          <cell r="G845">
            <v>1085450</v>
          </cell>
          <cell r="H845">
            <v>1.05</v>
          </cell>
          <cell r="I845">
            <v>43465</v>
          </cell>
        </row>
        <row r="846">
          <cell r="A846" t="str">
            <v>Banca sobreponer concreto Temik UHPCL= 045m</v>
          </cell>
          <cell r="B846">
            <v>106691</v>
          </cell>
          <cell r="C846" t="str">
            <v>UNI</v>
          </cell>
          <cell r="D846">
            <v>413858</v>
          </cell>
          <cell r="E846">
            <v>0</v>
          </cell>
          <cell r="F846">
            <v>43126</v>
          </cell>
          <cell r="G846">
            <v>394150</v>
          </cell>
          <cell r="H846">
            <v>1.05</v>
          </cell>
          <cell r="I846">
            <v>43465</v>
          </cell>
        </row>
        <row r="847">
          <cell r="A847" t="str">
            <v>BANCA TIPO M-30 CON ESPALDAR METALICO</v>
          </cell>
          <cell r="B847">
            <v>101180</v>
          </cell>
          <cell r="C847" t="str">
            <v>UNI</v>
          </cell>
          <cell r="D847">
            <v>600299</v>
          </cell>
          <cell r="E847">
            <v>0</v>
          </cell>
          <cell r="F847">
            <v>43167</v>
          </cell>
          <cell r="G847">
            <v>571713.05000000005</v>
          </cell>
          <cell r="H847">
            <v>1.05</v>
          </cell>
          <cell r="I847">
            <v>43465</v>
          </cell>
        </row>
        <row r="848">
          <cell r="A848" t="str">
            <v>BANCA TIPO M-40</v>
          </cell>
          <cell r="B848">
            <v>2210</v>
          </cell>
          <cell r="C848" t="str">
            <v>UNI</v>
          </cell>
          <cell r="D848">
            <v>105270</v>
          </cell>
          <cell r="E848">
            <v>0</v>
          </cell>
          <cell r="F848">
            <v>43166</v>
          </cell>
          <cell r="G848">
            <v>100257</v>
          </cell>
          <cell r="H848">
            <v>1.05</v>
          </cell>
          <cell r="I848">
            <v>43465</v>
          </cell>
        </row>
        <row r="849">
          <cell r="A849" t="str">
            <v>Banca trapezoidal concretoGRC 21MPL=0,79m</v>
          </cell>
          <cell r="B849">
            <v>106679</v>
          </cell>
          <cell r="C849" t="str">
            <v>UNI</v>
          </cell>
          <cell r="D849">
            <v>637245</v>
          </cell>
          <cell r="E849">
            <v>0</v>
          </cell>
          <cell r="F849">
            <v>43126</v>
          </cell>
          <cell r="G849">
            <v>606900</v>
          </cell>
          <cell r="H849">
            <v>1.05</v>
          </cell>
          <cell r="I849">
            <v>43465</v>
          </cell>
        </row>
        <row r="850">
          <cell r="A850" t="str">
            <v>Banca trapezoidalconcretoGRC 21MP NO USAR</v>
          </cell>
          <cell r="B850">
            <v>106676</v>
          </cell>
          <cell r="C850" t="str">
            <v>UNI</v>
          </cell>
          <cell r="D850">
            <v>805928</v>
          </cell>
          <cell r="E850">
            <v>0</v>
          </cell>
          <cell r="F850">
            <v>43126</v>
          </cell>
          <cell r="G850">
            <v>767550</v>
          </cell>
          <cell r="H850">
            <v>1.05</v>
          </cell>
          <cell r="I850">
            <v>43465</v>
          </cell>
        </row>
        <row r="851">
          <cell r="A851" t="str">
            <v>Banca VATTEM tipo Curvo</v>
          </cell>
          <cell r="B851">
            <v>107031</v>
          </cell>
          <cell r="C851" t="str">
            <v>UNI</v>
          </cell>
          <cell r="D851">
            <v>2132310</v>
          </cell>
          <cell r="E851">
            <v>0</v>
          </cell>
          <cell r="F851">
            <v>43367</v>
          </cell>
          <cell r="G851">
            <v>2030771</v>
          </cell>
          <cell r="H851">
            <v>1.05</v>
          </cell>
          <cell r="I851">
            <v>43465</v>
          </cell>
        </row>
        <row r="852">
          <cell r="A852" t="str">
            <v>BancaConEspaldar 240X60X77 tapa en madera</v>
          </cell>
          <cell r="B852">
            <v>106964</v>
          </cell>
          <cell r="C852" t="str">
            <v>UNI</v>
          </cell>
          <cell r="D852">
            <v>2199120</v>
          </cell>
          <cell r="E852">
            <v>0</v>
          </cell>
          <cell r="F852">
            <v>43340</v>
          </cell>
          <cell r="G852">
            <v>2094400</v>
          </cell>
          <cell r="H852">
            <v>1.05</v>
          </cell>
          <cell r="I852">
            <v>43465</v>
          </cell>
        </row>
        <row r="853">
          <cell r="A853" t="str">
            <v>BancaPrefabrConcrSin</v>
          </cell>
          <cell r="B853">
            <v>107040</v>
          </cell>
          <cell r="C853" t="str">
            <v>UNI</v>
          </cell>
          <cell r="D853">
            <v>1678495</v>
          </cell>
          <cell r="E853">
            <v>0</v>
          </cell>
          <cell r="F853">
            <v>43374</v>
          </cell>
          <cell r="G853">
            <v>1598567</v>
          </cell>
          <cell r="H853">
            <v>1.05</v>
          </cell>
          <cell r="I853">
            <v>43465</v>
          </cell>
        </row>
        <row r="854">
          <cell r="A854" t="str">
            <v>BancaSinEspaldar 240X60X43 tapa en madera</v>
          </cell>
          <cell r="B854">
            <v>106963</v>
          </cell>
          <cell r="C854" t="str">
            <v>UNI</v>
          </cell>
          <cell r="D854">
            <v>1986705</v>
          </cell>
          <cell r="E854">
            <v>0</v>
          </cell>
          <cell r="F854">
            <v>43340</v>
          </cell>
          <cell r="G854">
            <v>1892100</v>
          </cell>
          <cell r="H854">
            <v>1.05</v>
          </cell>
          <cell r="I854">
            <v>43465</v>
          </cell>
        </row>
        <row r="855">
          <cell r="A855" t="str">
            <v>BancaSinEspaldarPolipropileno(0.70x0.43)H=0.4</v>
          </cell>
          <cell r="B855">
            <v>106063</v>
          </cell>
          <cell r="C855" t="str">
            <v>UNI</v>
          </cell>
          <cell r="D855">
            <v>595768</v>
          </cell>
          <cell r="E855">
            <v>0</v>
          </cell>
          <cell r="F855">
            <v>43392</v>
          </cell>
          <cell r="G855">
            <v>567398</v>
          </cell>
          <cell r="H855">
            <v>1.05</v>
          </cell>
          <cell r="I855">
            <v>43465</v>
          </cell>
        </row>
        <row r="856">
          <cell r="A856" t="str">
            <v>BancaSinEspaldarPolipropileno(1.25x0.43)H=0.4</v>
          </cell>
          <cell r="B856">
            <v>106062</v>
          </cell>
          <cell r="C856" t="str">
            <v>UNI</v>
          </cell>
          <cell r="D856">
            <v>984200</v>
          </cell>
          <cell r="E856">
            <v>0</v>
          </cell>
          <cell r="F856">
            <v>43392</v>
          </cell>
          <cell r="G856">
            <v>937333</v>
          </cell>
          <cell r="H856">
            <v>1.05</v>
          </cell>
          <cell r="I856">
            <v>43465</v>
          </cell>
        </row>
        <row r="857">
          <cell r="A857" t="str">
            <v>BancaSinEspaldarPolipropileno(2.60x0.43)H=0.4</v>
          </cell>
          <cell r="B857">
            <v>106061</v>
          </cell>
          <cell r="C857" t="str">
            <v>UNI</v>
          </cell>
          <cell r="D857">
            <v>1764352</v>
          </cell>
          <cell r="E857">
            <v>0</v>
          </cell>
          <cell r="F857">
            <v>43392</v>
          </cell>
          <cell r="G857">
            <v>1680335</v>
          </cell>
          <cell r="H857">
            <v>1.05</v>
          </cell>
          <cell r="I857">
            <v>43465</v>
          </cell>
        </row>
        <row r="858">
          <cell r="A858" t="str">
            <v>BANDA PARA REMOVER ESCOMBROS 20 MTS</v>
          </cell>
          <cell r="B858">
            <v>2476</v>
          </cell>
          <cell r="C858" t="str">
            <v>MES</v>
          </cell>
          <cell r="D858">
            <v>2579840</v>
          </cell>
          <cell r="E858">
            <v>0</v>
          </cell>
          <cell r="F858">
            <v>40092</v>
          </cell>
          <cell r="G858">
            <v>1856000</v>
          </cell>
          <cell r="H858">
            <v>1.39</v>
          </cell>
          <cell r="I858">
            <v>43465</v>
          </cell>
        </row>
        <row r="859">
          <cell r="A859" t="str">
            <v>Bandeja AceroInoxi.Cal.18+rejilla varilla 3/8"-304</v>
          </cell>
          <cell r="B859">
            <v>104026</v>
          </cell>
          <cell r="C859" t="str">
            <v>UNI</v>
          </cell>
          <cell r="D859">
            <v>2176160</v>
          </cell>
          <cell r="E859">
            <v>0</v>
          </cell>
          <cell r="F859">
            <v>40640</v>
          </cell>
          <cell r="G859">
            <v>1624000</v>
          </cell>
          <cell r="H859">
            <v>1.34</v>
          </cell>
          <cell r="I859">
            <v>43465</v>
          </cell>
        </row>
        <row r="860">
          <cell r="A860" t="str">
            <v>BANDEJA CABLOFIL 54*300*3 Mts</v>
          </cell>
          <cell r="B860">
            <v>106663</v>
          </cell>
          <cell r="C860" t="str">
            <v>ML</v>
          </cell>
          <cell r="D860">
            <v>23726</v>
          </cell>
          <cell r="E860">
            <v>0</v>
          </cell>
          <cell r="F860">
            <v>43084</v>
          </cell>
          <cell r="G860">
            <v>21767</v>
          </cell>
          <cell r="H860">
            <v>1.0900000000000001</v>
          </cell>
          <cell r="I860">
            <v>43465</v>
          </cell>
        </row>
        <row r="861">
          <cell r="A861" t="str">
            <v>BANDEJA CABLOFIL 54*400*3 Mts</v>
          </cell>
          <cell r="B861">
            <v>106662</v>
          </cell>
          <cell r="C861" t="str">
            <v>ML</v>
          </cell>
          <cell r="D861">
            <v>29641</v>
          </cell>
          <cell r="E861">
            <v>0</v>
          </cell>
          <cell r="F861">
            <v>43084</v>
          </cell>
          <cell r="G861">
            <v>27194</v>
          </cell>
          <cell r="H861">
            <v>1.0900000000000001</v>
          </cell>
          <cell r="I861">
            <v>43465</v>
          </cell>
        </row>
        <row r="862">
          <cell r="A862" t="str">
            <v>BANDEJA DE FIBRA AMP 24H HOL</v>
          </cell>
          <cell r="B862">
            <v>3446</v>
          </cell>
          <cell r="C862" t="str">
            <v>UNI</v>
          </cell>
          <cell r="D862">
            <v>1794000</v>
          </cell>
          <cell r="E862" t="str">
            <v>2-1206114-4</v>
          </cell>
          <cell r="F862">
            <v>40492</v>
          </cell>
          <cell r="G862">
            <v>1309489</v>
          </cell>
          <cell r="H862">
            <v>1.37</v>
          </cell>
          <cell r="I862">
            <v>43465</v>
          </cell>
        </row>
        <row r="863">
          <cell r="A863" t="str">
            <v>BANDEJA DE FIBRA AMP 24H ST EURO</v>
          </cell>
          <cell r="B863">
            <v>3447</v>
          </cell>
          <cell r="C863" t="str">
            <v>UNI</v>
          </cell>
          <cell r="D863">
            <v>612617</v>
          </cell>
          <cell r="E863" t="str">
            <v>0-0559303-X</v>
          </cell>
          <cell r="F863">
            <v>40506</v>
          </cell>
          <cell r="G863">
            <v>447166</v>
          </cell>
          <cell r="H863">
            <v>1.37</v>
          </cell>
          <cell r="I863">
            <v>43465</v>
          </cell>
        </row>
        <row r="864">
          <cell r="A864" t="str">
            <v>BANDEJA DE FIBRA OPTICA (CAJA</v>
          </cell>
          <cell r="B864">
            <v>104032</v>
          </cell>
          <cell r="C864" t="str">
            <v>UNI</v>
          </cell>
          <cell r="D864">
            <v>388600</v>
          </cell>
          <cell r="E864">
            <v>0</v>
          </cell>
          <cell r="F864">
            <v>40641</v>
          </cell>
          <cell r="G864">
            <v>290000</v>
          </cell>
          <cell r="H864">
            <v>1.34</v>
          </cell>
          <cell r="I864">
            <v>43465</v>
          </cell>
        </row>
        <row r="865">
          <cell r="A865" t="str">
            <v>BANDEJA DE FIBRA OPTICA LC 12 PTOS</v>
          </cell>
          <cell r="B865">
            <v>101340</v>
          </cell>
          <cell r="C865" t="str">
            <v>UNI</v>
          </cell>
          <cell r="D865">
            <v>367500</v>
          </cell>
          <cell r="E865">
            <v>0</v>
          </cell>
          <cell r="F865">
            <v>43327</v>
          </cell>
          <cell r="G865">
            <v>350000</v>
          </cell>
          <cell r="H865">
            <v>1.05</v>
          </cell>
          <cell r="I865">
            <v>43465</v>
          </cell>
        </row>
        <row r="866">
          <cell r="A866" t="str">
            <v>BANDEJA FO -SC 6 DUPLEX LOADE</v>
          </cell>
          <cell r="B866">
            <v>9799</v>
          </cell>
          <cell r="C866" t="str">
            <v>UNI</v>
          </cell>
          <cell r="D866">
            <v>595950</v>
          </cell>
          <cell r="E866">
            <v>0</v>
          </cell>
          <cell r="F866">
            <v>40500</v>
          </cell>
          <cell r="G866">
            <v>435000</v>
          </cell>
          <cell r="H866">
            <v>1.37</v>
          </cell>
          <cell r="I866">
            <v>43465</v>
          </cell>
        </row>
        <row r="867">
          <cell r="A867" t="str">
            <v>BANDEJA LC DUPLEX 24 HILOS (12 PORTS)</v>
          </cell>
          <cell r="B867">
            <v>9801</v>
          </cell>
          <cell r="C867" t="str">
            <v>UNI</v>
          </cell>
          <cell r="D867">
            <v>512199</v>
          </cell>
          <cell r="E867">
            <v>0</v>
          </cell>
          <cell r="F867">
            <v>40500</v>
          </cell>
          <cell r="G867">
            <v>373868</v>
          </cell>
          <cell r="H867">
            <v>1.37</v>
          </cell>
          <cell r="I867">
            <v>43465</v>
          </cell>
        </row>
        <row r="868">
          <cell r="A868" t="str">
            <v>BANDEJA LS DUPLEX 48 HILOS (24 PORTS)</v>
          </cell>
          <cell r="B868">
            <v>9812</v>
          </cell>
          <cell r="C868" t="str">
            <v>UNI</v>
          </cell>
          <cell r="D868">
            <v>850222</v>
          </cell>
          <cell r="E868">
            <v>0</v>
          </cell>
          <cell r="F868">
            <v>40500</v>
          </cell>
          <cell r="G868">
            <v>620600</v>
          </cell>
          <cell r="H868">
            <v>1.37</v>
          </cell>
          <cell r="I868">
            <v>43465</v>
          </cell>
        </row>
        <row r="869">
          <cell r="A869" t="str">
            <v>BANDEJA LS DUPLEX 48 HILOS (24 PORTS)</v>
          </cell>
          <cell r="B869">
            <v>102699</v>
          </cell>
          <cell r="C869" t="str">
            <v>UNI</v>
          </cell>
          <cell r="D869">
            <v>1166249</v>
          </cell>
          <cell r="E869">
            <v>0</v>
          </cell>
          <cell r="F869">
            <v>39892</v>
          </cell>
          <cell r="G869">
            <v>839028</v>
          </cell>
          <cell r="H869">
            <v>1.39</v>
          </cell>
          <cell r="I869">
            <v>43465</v>
          </cell>
        </row>
        <row r="870">
          <cell r="A870" t="str">
            <v>BANDEJA PARA RACK DE 35CM</v>
          </cell>
          <cell r="B870">
            <v>106155</v>
          </cell>
          <cell r="C870" t="str">
            <v>UNI</v>
          </cell>
          <cell r="D870">
            <v>60369</v>
          </cell>
          <cell r="E870">
            <v>0</v>
          </cell>
          <cell r="F870">
            <v>42833</v>
          </cell>
          <cell r="G870">
            <v>55384</v>
          </cell>
          <cell r="H870">
            <v>1.0900000000000001</v>
          </cell>
          <cell r="I870">
            <v>43465</v>
          </cell>
        </row>
        <row r="871">
          <cell r="A871" t="str">
            <v>BANDEJA PORTA CAB. ESCALERA</v>
          </cell>
          <cell r="B871">
            <v>2847</v>
          </cell>
          <cell r="C871" t="str">
            <v>UNI</v>
          </cell>
          <cell r="D871">
            <v>75096</v>
          </cell>
          <cell r="E871">
            <v>0</v>
          </cell>
          <cell r="F871">
            <v>42775</v>
          </cell>
          <cell r="G871">
            <v>68895</v>
          </cell>
          <cell r="H871">
            <v>1.0900000000000001</v>
          </cell>
          <cell r="I871">
            <v>43465</v>
          </cell>
        </row>
        <row r="872">
          <cell r="A872" t="str">
            <v>Bandeja porta cable 60*10 tipo escalera **</v>
          </cell>
          <cell r="B872">
            <v>100073</v>
          </cell>
          <cell r="C872" t="str">
            <v>ML</v>
          </cell>
          <cell r="D872">
            <v>95845</v>
          </cell>
          <cell r="E872">
            <v>0</v>
          </cell>
          <cell r="F872">
            <v>40493</v>
          </cell>
          <cell r="G872">
            <v>69960</v>
          </cell>
          <cell r="H872">
            <v>1.37</v>
          </cell>
          <cell r="I872">
            <v>43465</v>
          </cell>
        </row>
        <row r="873">
          <cell r="A873" t="str">
            <v>BANDEJA PORTACABLE(15X5)CAL.16</v>
          </cell>
          <cell r="B873">
            <v>9800</v>
          </cell>
          <cell r="C873" t="str">
            <v>ML</v>
          </cell>
          <cell r="D873">
            <v>56576</v>
          </cell>
          <cell r="E873">
            <v>0</v>
          </cell>
          <cell r="F873">
            <v>40492</v>
          </cell>
          <cell r="G873">
            <v>41296</v>
          </cell>
          <cell r="H873">
            <v>1.37</v>
          </cell>
          <cell r="I873">
            <v>43465</v>
          </cell>
        </row>
        <row r="874">
          <cell r="A874" t="str">
            <v>BANDEJA PORTACABLE(20X5)CAL.18</v>
          </cell>
          <cell r="B874">
            <v>102750</v>
          </cell>
          <cell r="C874" t="str">
            <v>ML</v>
          </cell>
          <cell r="D874">
            <v>50986</v>
          </cell>
          <cell r="E874">
            <v>0</v>
          </cell>
          <cell r="F874">
            <v>40312</v>
          </cell>
          <cell r="G874">
            <v>37216</v>
          </cell>
          <cell r="H874">
            <v>1.37</v>
          </cell>
          <cell r="I874">
            <v>43465</v>
          </cell>
        </row>
        <row r="875">
          <cell r="A875" t="str">
            <v>BANDEJA RACK C/16 TOM. ELE</v>
          </cell>
          <cell r="B875">
            <v>3515</v>
          </cell>
          <cell r="C875" t="str">
            <v>UNI</v>
          </cell>
          <cell r="D875">
            <v>344974</v>
          </cell>
          <cell r="E875">
            <v>0</v>
          </cell>
          <cell r="F875">
            <v>42857</v>
          </cell>
          <cell r="G875">
            <v>316490.02</v>
          </cell>
          <cell r="H875">
            <v>1.0900000000000001</v>
          </cell>
          <cell r="I875">
            <v>43465</v>
          </cell>
        </row>
        <row r="876">
          <cell r="A876" t="str">
            <v>Bandeja TipoDucto</v>
          </cell>
          <cell r="B876">
            <v>106160</v>
          </cell>
          <cell r="C876" t="str">
            <v>ML</v>
          </cell>
          <cell r="D876">
            <v>48935</v>
          </cell>
          <cell r="E876">
            <v>0</v>
          </cell>
          <cell r="F876">
            <v>43279</v>
          </cell>
          <cell r="G876">
            <v>46605</v>
          </cell>
          <cell r="H876">
            <v>1.05</v>
          </cell>
          <cell r="I876">
            <v>43465</v>
          </cell>
        </row>
        <row r="877">
          <cell r="A877" t="str">
            <v>BandejaTipoDucto(5x50cm)LamCal16+Pint.El(NO</v>
          </cell>
          <cell r="B877">
            <v>106159</v>
          </cell>
          <cell r="C877" t="str">
            <v>ML</v>
          </cell>
          <cell r="D877">
            <v>56185</v>
          </cell>
          <cell r="E877">
            <v>0</v>
          </cell>
          <cell r="F877">
            <v>42833</v>
          </cell>
          <cell r="G877">
            <v>51546</v>
          </cell>
          <cell r="H877">
            <v>1.0900000000000001</v>
          </cell>
          <cell r="I877">
            <v>43465</v>
          </cell>
        </row>
        <row r="878">
          <cell r="A878" t="str">
            <v>Banderín asta esquinera(Estaca+Banderín)</v>
          </cell>
          <cell r="B878">
            <v>102518</v>
          </cell>
          <cell r="C878" t="str">
            <v>JG</v>
          </cell>
          <cell r="D878">
            <v>130576</v>
          </cell>
          <cell r="E878">
            <v>0</v>
          </cell>
          <cell r="F878">
            <v>43185</v>
          </cell>
          <cell r="G878">
            <v>124358.53</v>
          </cell>
          <cell r="H878">
            <v>1.05</v>
          </cell>
          <cell r="I878">
            <v>43465</v>
          </cell>
        </row>
        <row r="879">
          <cell r="A879" t="str">
            <v>Banderines cancha de Rugby H=1.30m</v>
          </cell>
          <cell r="B879">
            <v>105821</v>
          </cell>
          <cell r="C879" t="str">
            <v>UNI</v>
          </cell>
          <cell r="D879">
            <v>62160</v>
          </cell>
          <cell r="E879">
            <v>0</v>
          </cell>
          <cell r="F879">
            <v>43238</v>
          </cell>
          <cell r="G879">
            <v>59200</v>
          </cell>
          <cell r="H879">
            <v>1.05</v>
          </cell>
          <cell r="I879">
            <v>43465</v>
          </cell>
        </row>
        <row r="880">
          <cell r="A880" t="str">
            <v>BANDEROLAS NATACION ESPALDA Piscina</v>
          </cell>
          <cell r="B880">
            <v>107129</v>
          </cell>
          <cell r="C880" t="str">
            <v>UNI</v>
          </cell>
          <cell r="D880">
            <v>4414024</v>
          </cell>
          <cell r="E880">
            <v>0</v>
          </cell>
          <cell r="F880">
            <v>43396</v>
          </cell>
          <cell r="G880">
            <v>4203832</v>
          </cell>
          <cell r="H880">
            <v>1.05</v>
          </cell>
          <cell r="I880">
            <v>43465</v>
          </cell>
        </row>
        <row r="881">
          <cell r="A881" t="str">
            <v>BANNER DE (6X0.80M) ACCESO DOS CARAS</v>
          </cell>
          <cell r="B881">
            <v>105855</v>
          </cell>
          <cell r="C881" t="str">
            <v>UNI</v>
          </cell>
          <cell r="D881">
            <v>286810</v>
          </cell>
          <cell r="E881">
            <v>0</v>
          </cell>
          <cell r="F881">
            <v>42597</v>
          </cell>
          <cell r="G881">
            <v>249400</v>
          </cell>
          <cell r="H881">
            <v>1.1499999999999999</v>
          </cell>
          <cell r="I881">
            <v>43465</v>
          </cell>
        </row>
        <row r="882">
          <cell r="A882" t="str">
            <v>Banner de 13 onzas impresion digital (sumin) **</v>
          </cell>
          <cell r="B882">
            <v>100472</v>
          </cell>
          <cell r="C882" t="str">
            <v>M2</v>
          </cell>
          <cell r="D882">
            <v>82200</v>
          </cell>
          <cell r="E882" t="str">
            <v>SC-80</v>
          </cell>
          <cell r="F882">
            <v>40309</v>
          </cell>
          <cell r="G882">
            <v>60000</v>
          </cell>
          <cell r="H882">
            <v>1.37</v>
          </cell>
          <cell r="I882">
            <v>43465</v>
          </cell>
        </row>
        <row r="883">
          <cell r="A883" t="str">
            <v>Banner Impreso (2.56x2.04m)S/Des"Idrd Estadio</v>
          </cell>
          <cell r="B883">
            <v>105749</v>
          </cell>
          <cell r="C883" t="str">
            <v>UNI</v>
          </cell>
          <cell r="D883">
            <v>155250</v>
          </cell>
          <cell r="E883">
            <v>0</v>
          </cell>
          <cell r="F883">
            <v>42429</v>
          </cell>
          <cell r="G883">
            <v>135000</v>
          </cell>
          <cell r="H883">
            <v>1.1499999999999999</v>
          </cell>
          <cell r="I883">
            <v>43465</v>
          </cell>
        </row>
        <row r="884">
          <cell r="A884" t="str">
            <v>Banner Impreso (3.00x2.55m)S/Des"Banco</v>
          </cell>
          <cell r="B884">
            <v>105751</v>
          </cell>
          <cell r="C884" t="str">
            <v>UNI</v>
          </cell>
          <cell r="D884">
            <v>224112</v>
          </cell>
          <cell r="E884">
            <v>0</v>
          </cell>
          <cell r="F884">
            <v>42429</v>
          </cell>
          <cell r="G884">
            <v>194880</v>
          </cell>
          <cell r="H884">
            <v>1.1499999999999999</v>
          </cell>
          <cell r="I884">
            <v>43465</v>
          </cell>
        </row>
        <row r="885">
          <cell r="A885" t="str">
            <v>Banner Impreso (3.50x1.07m)S/Des"Idrd Estadio</v>
          </cell>
          <cell r="B885">
            <v>105750</v>
          </cell>
          <cell r="C885" t="str">
            <v>UNI</v>
          </cell>
          <cell r="D885">
            <v>118726</v>
          </cell>
          <cell r="E885">
            <v>0</v>
          </cell>
          <cell r="F885">
            <v>42429</v>
          </cell>
          <cell r="G885">
            <v>103240</v>
          </cell>
          <cell r="H885">
            <v>1.1499999999999999</v>
          </cell>
          <cell r="I885">
            <v>43465</v>
          </cell>
        </row>
        <row r="886">
          <cell r="A886" t="str">
            <v>Banner Impreso (5.03x3.02m)S/Descripción</v>
          </cell>
          <cell r="B886">
            <v>105748</v>
          </cell>
          <cell r="C886" t="str">
            <v>UNI</v>
          </cell>
          <cell r="D886">
            <v>446890</v>
          </cell>
          <cell r="E886">
            <v>0</v>
          </cell>
          <cell r="F886">
            <v>42429</v>
          </cell>
          <cell r="G886">
            <v>388600</v>
          </cell>
          <cell r="H886">
            <v>1.1499999999999999</v>
          </cell>
          <cell r="I886">
            <v>43465</v>
          </cell>
        </row>
        <row r="887">
          <cell r="A887" t="str">
            <v>Banner Impreso (6.30x2.94m)S/Des"Banco de</v>
          </cell>
          <cell r="B887">
            <v>105754</v>
          </cell>
          <cell r="C887" t="str">
            <v>UNI</v>
          </cell>
          <cell r="D887">
            <v>544272</v>
          </cell>
          <cell r="E887">
            <v>0</v>
          </cell>
          <cell r="F887">
            <v>42429</v>
          </cell>
          <cell r="G887">
            <v>473280</v>
          </cell>
          <cell r="H887">
            <v>1.1499999999999999</v>
          </cell>
          <cell r="I887">
            <v>43465</v>
          </cell>
        </row>
        <row r="888">
          <cell r="A888" t="str">
            <v>Banner Impreso (6.30x2.94m)S/Des"Banco de</v>
          </cell>
          <cell r="B888">
            <v>105755</v>
          </cell>
          <cell r="C888" t="str">
            <v>UNI</v>
          </cell>
          <cell r="D888">
            <v>154744</v>
          </cell>
          <cell r="E888">
            <v>0</v>
          </cell>
          <cell r="F888">
            <v>42429</v>
          </cell>
          <cell r="G888">
            <v>134560</v>
          </cell>
          <cell r="H888">
            <v>1.1499999999999999</v>
          </cell>
          <cell r="I888">
            <v>43465</v>
          </cell>
        </row>
        <row r="889">
          <cell r="A889" t="str">
            <v>Banner Impreso y pegado con</v>
          </cell>
          <cell r="B889">
            <v>105745</v>
          </cell>
          <cell r="C889" t="str">
            <v>UNI</v>
          </cell>
          <cell r="D889">
            <v>32016</v>
          </cell>
          <cell r="E889">
            <v>0</v>
          </cell>
          <cell r="F889">
            <v>42429</v>
          </cell>
          <cell r="G889">
            <v>27840</v>
          </cell>
          <cell r="H889">
            <v>1.1499999999999999</v>
          </cell>
          <cell r="I889">
            <v>43465</v>
          </cell>
        </row>
        <row r="890">
          <cell r="A890" t="str">
            <v>Banner Impreso y pegado con</v>
          </cell>
          <cell r="B890">
            <v>105746</v>
          </cell>
          <cell r="C890" t="str">
            <v>UNI</v>
          </cell>
          <cell r="D890">
            <v>97382</v>
          </cell>
          <cell r="E890">
            <v>0</v>
          </cell>
          <cell r="F890">
            <v>42429</v>
          </cell>
          <cell r="G890">
            <v>84680</v>
          </cell>
          <cell r="H890">
            <v>1.1499999999999999</v>
          </cell>
          <cell r="I890">
            <v>43465</v>
          </cell>
        </row>
        <row r="891">
          <cell r="A891" t="str">
            <v>Banner Impreso y pegado con</v>
          </cell>
          <cell r="B891">
            <v>105747</v>
          </cell>
          <cell r="C891" t="str">
            <v>UNI</v>
          </cell>
          <cell r="D891">
            <v>184092</v>
          </cell>
          <cell r="E891">
            <v>0</v>
          </cell>
          <cell r="F891">
            <v>42429</v>
          </cell>
          <cell r="G891">
            <v>160080</v>
          </cell>
          <cell r="H891">
            <v>1.1499999999999999</v>
          </cell>
          <cell r="I891">
            <v>43465</v>
          </cell>
        </row>
        <row r="892">
          <cell r="A892" t="str">
            <v>BANNER PLASTICO 13 ONZ.(3.0X1.0M)</v>
          </cell>
          <cell r="B892">
            <v>105862</v>
          </cell>
          <cell r="C892" t="str">
            <v>UNI</v>
          </cell>
          <cell r="D892">
            <v>230000</v>
          </cell>
          <cell r="E892">
            <v>0</v>
          </cell>
          <cell r="F892">
            <v>42597</v>
          </cell>
          <cell r="G892">
            <v>200000</v>
          </cell>
          <cell r="H892">
            <v>1.1499999999999999</v>
          </cell>
          <cell r="I892">
            <v>43465</v>
          </cell>
        </row>
        <row r="893">
          <cell r="A893" t="str">
            <v>Banner Publicitario MódulosCamerinos y Cafe</v>
          </cell>
          <cell r="B893">
            <v>106961</v>
          </cell>
          <cell r="C893" t="str">
            <v>M2</v>
          </cell>
          <cell r="D893">
            <v>194823</v>
          </cell>
          <cell r="E893">
            <v>0</v>
          </cell>
          <cell r="F893">
            <v>43339</v>
          </cell>
          <cell r="G893">
            <v>185546</v>
          </cell>
          <cell r="H893">
            <v>1.05</v>
          </cell>
          <cell r="I893">
            <v>43465</v>
          </cell>
        </row>
        <row r="894">
          <cell r="A894" t="str">
            <v>BAÑO PORTATIL (IVA+TRANSP+ 2 ASEOS) Min</v>
          </cell>
          <cell r="B894">
            <v>100939</v>
          </cell>
          <cell r="C894" t="str">
            <v>DD</v>
          </cell>
          <cell r="D894">
            <v>22334</v>
          </cell>
          <cell r="E894">
            <v>0</v>
          </cell>
          <cell r="F894">
            <v>40883</v>
          </cell>
          <cell r="G894">
            <v>16667</v>
          </cell>
          <cell r="H894">
            <v>1.34</v>
          </cell>
          <cell r="I894">
            <v>43465</v>
          </cell>
        </row>
        <row r="895">
          <cell r="A895" t="str">
            <v>BAQUETON Y ESQUINERAS APLICADO</v>
          </cell>
          <cell r="B895">
            <v>3189</v>
          </cell>
          <cell r="C895" t="str">
            <v>ML</v>
          </cell>
          <cell r="D895">
            <v>8905</v>
          </cell>
          <cell r="E895">
            <v>0</v>
          </cell>
          <cell r="F895">
            <v>40337</v>
          </cell>
          <cell r="G895">
            <v>6500</v>
          </cell>
          <cell r="H895">
            <v>1.37</v>
          </cell>
          <cell r="I895">
            <v>43465</v>
          </cell>
        </row>
        <row r="896">
          <cell r="A896" t="str">
            <v>Baranda Cerrami. Patinodromo</v>
          </cell>
          <cell r="B896">
            <v>100400</v>
          </cell>
          <cell r="C896" t="str">
            <v>ML</v>
          </cell>
          <cell r="D896">
            <v>162435</v>
          </cell>
          <cell r="E896">
            <v>0</v>
          </cell>
          <cell r="F896">
            <v>43213</v>
          </cell>
          <cell r="G896">
            <v>154700</v>
          </cell>
          <cell r="H896">
            <v>1.05</v>
          </cell>
          <cell r="I896">
            <v>43465</v>
          </cell>
        </row>
        <row r="897">
          <cell r="A897" t="str">
            <v>Baranda Cerrami.Patinodromo Barrio(Tub.Negro)</v>
          </cell>
          <cell r="B897">
            <v>100399</v>
          </cell>
          <cell r="C897" t="str">
            <v>ML</v>
          </cell>
          <cell r="D897">
            <v>175392</v>
          </cell>
          <cell r="E897">
            <v>0</v>
          </cell>
          <cell r="F897">
            <v>41802</v>
          </cell>
          <cell r="G897">
            <v>139200</v>
          </cell>
          <cell r="H897">
            <v>1.26</v>
          </cell>
          <cell r="I897">
            <v>43465</v>
          </cell>
        </row>
        <row r="898">
          <cell r="A898" t="str">
            <v>Baranda cerramiento juego infantil</v>
          </cell>
          <cell r="B898">
            <v>100440</v>
          </cell>
          <cell r="C898" t="str">
            <v>ML</v>
          </cell>
          <cell r="D898">
            <v>181178</v>
          </cell>
          <cell r="E898">
            <v>0</v>
          </cell>
          <cell r="F898">
            <v>43174</v>
          </cell>
          <cell r="G898">
            <v>172550</v>
          </cell>
          <cell r="H898">
            <v>1.05</v>
          </cell>
          <cell r="I898">
            <v>43465</v>
          </cell>
        </row>
        <row r="899">
          <cell r="A899" t="str">
            <v>Baranda cerramiento juego infantil M-80 **</v>
          </cell>
          <cell r="B899">
            <v>100404</v>
          </cell>
          <cell r="C899" t="str">
            <v>ML</v>
          </cell>
          <cell r="D899">
            <v>160539</v>
          </cell>
          <cell r="E899">
            <v>0</v>
          </cell>
          <cell r="F899">
            <v>43174</v>
          </cell>
          <cell r="G899">
            <v>152894</v>
          </cell>
          <cell r="H899">
            <v>1.05</v>
          </cell>
          <cell r="I899">
            <v>43465</v>
          </cell>
        </row>
        <row r="900">
          <cell r="A900" t="str">
            <v>Baranda cerramiento juego infantil M-81 **</v>
          </cell>
          <cell r="B900">
            <v>100405</v>
          </cell>
          <cell r="C900" t="str">
            <v>ML</v>
          </cell>
          <cell r="D900">
            <v>206168</v>
          </cell>
          <cell r="E900">
            <v>0</v>
          </cell>
          <cell r="F900">
            <v>43185</v>
          </cell>
          <cell r="G900">
            <v>196350</v>
          </cell>
          <cell r="H900">
            <v>1.05</v>
          </cell>
          <cell r="I900">
            <v>43465</v>
          </cell>
        </row>
        <row r="901">
          <cell r="A901" t="str">
            <v>Baranda Curva Ø1 1/2"+Plat.20x20 -</v>
          </cell>
          <cell r="B901">
            <v>103561</v>
          </cell>
          <cell r="C901" t="str">
            <v>ML</v>
          </cell>
          <cell r="D901">
            <v>123300</v>
          </cell>
          <cell r="E901">
            <v>0</v>
          </cell>
          <cell r="F901">
            <v>40521</v>
          </cell>
          <cell r="G901">
            <v>90000</v>
          </cell>
          <cell r="H901">
            <v>1.37</v>
          </cell>
          <cell r="I901">
            <v>43465</v>
          </cell>
        </row>
        <row r="902">
          <cell r="A902" t="str">
            <v>Baranda Discapacitados **</v>
          </cell>
          <cell r="B902">
            <v>100441</v>
          </cell>
          <cell r="C902" t="str">
            <v>ML</v>
          </cell>
          <cell r="D902">
            <v>231158</v>
          </cell>
          <cell r="E902">
            <v>0</v>
          </cell>
          <cell r="F902">
            <v>43223</v>
          </cell>
          <cell r="G902">
            <v>220150</v>
          </cell>
          <cell r="H902">
            <v>1.05</v>
          </cell>
          <cell r="I902">
            <v>43465</v>
          </cell>
        </row>
        <row r="903">
          <cell r="A903" t="str">
            <v>Baranda Jockey/ o patinaje **</v>
          </cell>
          <cell r="B903">
            <v>101376</v>
          </cell>
          <cell r="C903" t="str">
            <v>M2</v>
          </cell>
          <cell r="D903">
            <v>132124</v>
          </cell>
          <cell r="E903">
            <v>0</v>
          </cell>
          <cell r="F903">
            <v>40890</v>
          </cell>
          <cell r="G903">
            <v>98600</v>
          </cell>
          <cell r="H903">
            <v>1.34</v>
          </cell>
          <cell r="I903">
            <v>43465</v>
          </cell>
        </row>
        <row r="904">
          <cell r="A904" t="str">
            <v>Baranda M-80 con (1) Travesaño Intermedio **</v>
          </cell>
          <cell r="B904">
            <v>101359</v>
          </cell>
          <cell r="C904" t="str">
            <v>ML</v>
          </cell>
          <cell r="D904">
            <v>217616</v>
          </cell>
          <cell r="E904">
            <v>0</v>
          </cell>
          <cell r="F904">
            <v>40890</v>
          </cell>
          <cell r="G904">
            <v>162400</v>
          </cell>
          <cell r="H904">
            <v>1.34</v>
          </cell>
          <cell r="I904">
            <v>43465</v>
          </cell>
        </row>
        <row r="905">
          <cell r="A905" t="str">
            <v>Baranda M-81(M-80 con (2)</v>
          </cell>
          <cell r="B905">
            <v>101360</v>
          </cell>
          <cell r="C905" t="str">
            <v>ML</v>
          </cell>
          <cell r="D905">
            <v>359832</v>
          </cell>
          <cell r="E905">
            <v>0</v>
          </cell>
          <cell r="F905">
            <v>37238</v>
          </cell>
          <cell r="G905">
            <v>191400</v>
          </cell>
          <cell r="H905">
            <v>1.88</v>
          </cell>
          <cell r="I905">
            <v>43465</v>
          </cell>
        </row>
        <row r="906">
          <cell r="A906" t="str">
            <v>Baranda Met. Escalera Palacio de Los Deportes**</v>
          </cell>
          <cell r="B906">
            <v>101131</v>
          </cell>
          <cell r="C906" t="str">
            <v>UNI</v>
          </cell>
          <cell r="D906">
            <v>735000</v>
          </cell>
          <cell r="E906">
            <v>0</v>
          </cell>
          <cell r="F906">
            <v>39675</v>
          </cell>
          <cell r="G906">
            <v>500000</v>
          </cell>
          <cell r="H906">
            <v>1.47</v>
          </cell>
          <cell r="I906">
            <v>43465</v>
          </cell>
        </row>
        <row r="907">
          <cell r="A907" t="str">
            <v>BARANDA PROTECTORA /CAMARA</v>
          </cell>
          <cell r="B907">
            <v>3808</v>
          </cell>
          <cell r="C907" t="str">
            <v>DD</v>
          </cell>
          <cell r="D907">
            <v>2581</v>
          </cell>
          <cell r="E907">
            <v>0</v>
          </cell>
          <cell r="F907">
            <v>40435</v>
          </cell>
          <cell r="G907">
            <v>1884</v>
          </cell>
          <cell r="H907">
            <v>1.37</v>
          </cell>
          <cell r="I907">
            <v>43465</v>
          </cell>
        </row>
        <row r="908">
          <cell r="A908" t="str">
            <v>BarandaM-82 (PasamØ2"+Tubo</v>
          </cell>
          <cell r="B908">
            <v>105921</v>
          </cell>
          <cell r="C908" t="str">
            <v>ML</v>
          </cell>
          <cell r="D908">
            <v>313295</v>
          </cell>
          <cell r="E908">
            <v>0</v>
          </cell>
          <cell r="F908">
            <v>43321</v>
          </cell>
          <cell r="G908">
            <v>298376</v>
          </cell>
          <cell r="H908">
            <v>1.05</v>
          </cell>
          <cell r="I908">
            <v>43465</v>
          </cell>
        </row>
        <row r="909">
          <cell r="A909" t="str">
            <v>BARNIZ (BASE + ACABADO)MADERA</v>
          </cell>
          <cell r="B909">
            <v>104420</v>
          </cell>
          <cell r="C909" t="str">
            <v>gln</v>
          </cell>
          <cell r="D909">
            <v>92169</v>
          </cell>
          <cell r="E909">
            <v>0</v>
          </cell>
          <cell r="F909">
            <v>43206</v>
          </cell>
          <cell r="G909">
            <v>87780</v>
          </cell>
          <cell r="H909">
            <v>1.05</v>
          </cell>
          <cell r="I909">
            <v>43465</v>
          </cell>
        </row>
        <row r="910">
          <cell r="A910" t="str">
            <v>BARNIZ 559 PINTUCO **</v>
          </cell>
          <cell r="B910">
            <v>103019</v>
          </cell>
          <cell r="C910" t="str">
            <v>GN</v>
          </cell>
          <cell r="D910">
            <v>57620</v>
          </cell>
          <cell r="E910">
            <v>0</v>
          </cell>
          <cell r="F910">
            <v>40884</v>
          </cell>
          <cell r="G910">
            <v>43000</v>
          </cell>
          <cell r="H910">
            <v>1.34</v>
          </cell>
          <cell r="I910">
            <v>43465</v>
          </cell>
        </row>
        <row r="911">
          <cell r="A911" t="str">
            <v>BARNIZ 70.000-COLPISA ALTA RES.</v>
          </cell>
          <cell r="B911">
            <v>104193</v>
          </cell>
          <cell r="C911" t="str">
            <v>gln</v>
          </cell>
          <cell r="D911">
            <v>246658</v>
          </cell>
          <cell r="E911">
            <v>0</v>
          </cell>
          <cell r="F911">
            <v>41788</v>
          </cell>
          <cell r="G911">
            <v>195760</v>
          </cell>
          <cell r="H911">
            <v>1.26</v>
          </cell>
          <cell r="I911">
            <v>43465</v>
          </cell>
        </row>
        <row r="912">
          <cell r="A912" t="str">
            <v>BARNIZ 980-COLPISA ALTA RES.</v>
          </cell>
          <cell r="B912">
            <v>105182</v>
          </cell>
          <cell r="C912" t="str">
            <v>gln</v>
          </cell>
          <cell r="D912">
            <v>205380</v>
          </cell>
          <cell r="E912">
            <v>0</v>
          </cell>
          <cell r="F912">
            <v>41788</v>
          </cell>
          <cell r="G912">
            <v>163000</v>
          </cell>
          <cell r="H912">
            <v>1.26</v>
          </cell>
          <cell r="I912">
            <v>43465</v>
          </cell>
        </row>
        <row r="913">
          <cell r="A913" t="str">
            <v>BARNIZ BRILLANTE EXTERIOR</v>
          </cell>
          <cell r="B913">
            <v>105044</v>
          </cell>
          <cell r="C913" t="str">
            <v>gln</v>
          </cell>
          <cell r="D913">
            <v>58875</v>
          </cell>
          <cell r="E913">
            <v>0</v>
          </cell>
          <cell r="F913">
            <v>43199</v>
          </cell>
          <cell r="G913">
            <v>56071</v>
          </cell>
          <cell r="H913">
            <v>1.05</v>
          </cell>
          <cell r="I913">
            <v>43465</v>
          </cell>
        </row>
        <row r="914">
          <cell r="A914" t="str">
            <v>BARNIZ BRILLANTE TRANSPARENTE PHILAAC</v>
          </cell>
          <cell r="B914">
            <v>1027</v>
          </cell>
          <cell r="C914" t="str">
            <v>GN</v>
          </cell>
          <cell r="D914">
            <v>50920</v>
          </cell>
          <cell r="E914">
            <v>2100</v>
          </cell>
          <cell r="F914">
            <v>40798</v>
          </cell>
          <cell r="G914">
            <v>38000</v>
          </cell>
          <cell r="H914">
            <v>1.34</v>
          </cell>
          <cell r="I914">
            <v>43465</v>
          </cell>
        </row>
        <row r="915">
          <cell r="A915" t="str">
            <v>BARNIZ MARINO-COLPISA ALTA RESISTENCIA</v>
          </cell>
          <cell r="B915">
            <v>104192</v>
          </cell>
          <cell r="C915" t="str">
            <v>gln</v>
          </cell>
          <cell r="D915">
            <v>53664</v>
          </cell>
          <cell r="E915">
            <v>0</v>
          </cell>
          <cell r="F915">
            <v>41256</v>
          </cell>
          <cell r="G915">
            <v>41280</v>
          </cell>
          <cell r="H915">
            <v>1.3</v>
          </cell>
          <cell r="I915">
            <v>43465</v>
          </cell>
        </row>
        <row r="916">
          <cell r="A916" t="str">
            <v>BARNIZ SINTETICO BRILLANTE ICO</v>
          </cell>
          <cell r="B916">
            <v>1837</v>
          </cell>
          <cell r="C916" t="str">
            <v>GN</v>
          </cell>
          <cell r="D916">
            <v>37812</v>
          </cell>
          <cell r="E916">
            <v>4042571</v>
          </cell>
          <cell r="F916">
            <v>40452</v>
          </cell>
          <cell r="G916">
            <v>27600</v>
          </cell>
          <cell r="H916">
            <v>1.37</v>
          </cell>
          <cell r="I916">
            <v>43465</v>
          </cell>
        </row>
        <row r="917">
          <cell r="A917" t="str">
            <v>BARNIZ SINTETICO Int-Ext Brillante SD1</v>
          </cell>
          <cell r="B917">
            <v>1028</v>
          </cell>
          <cell r="C917" t="str">
            <v>GN</v>
          </cell>
          <cell r="D917">
            <v>39000</v>
          </cell>
          <cell r="E917" t="str">
            <v>SD-1</v>
          </cell>
          <cell r="F917">
            <v>41054</v>
          </cell>
          <cell r="G917">
            <v>30000</v>
          </cell>
          <cell r="H917">
            <v>1.3</v>
          </cell>
          <cell r="I917">
            <v>43465</v>
          </cell>
        </row>
        <row r="918">
          <cell r="A918" t="str">
            <v>BARNIZ TRANAPARENTE MADERA</v>
          </cell>
          <cell r="B918">
            <v>104421</v>
          </cell>
          <cell r="C918" t="str">
            <v>gln</v>
          </cell>
          <cell r="D918">
            <v>49980</v>
          </cell>
          <cell r="E918">
            <v>0</v>
          </cell>
          <cell r="F918">
            <v>43206</v>
          </cell>
          <cell r="G918">
            <v>47600</v>
          </cell>
          <cell r="H918">
            <v>1.05</v>
          </cell>
          <cell r="I918">
            <v>43465</v>
          </cell>
        </row>
        <row r="919">
          <cell r="A919" t="str">
            <v>BARNIZ TRANSPARENTE MATE ICO</v>
          </cell>
          <cell r="B919">
            <v>1839</v>
          </cell>
          <cell r="C919" t="str">
            <v>GN</v>
          </cell>
          <cell r="D919">
            <v>61941</v>
          </cell>
          <cell r="E919">
            <v>4042578</v>
          </cell>
          <cell r="F919">
            <v>40127</v>
          </cell>
          <cell r="G919">
            <v>44562</v>
          </cell>
          <cell r="H919">
            <v>1.39</v>
          </cell>
          <cell r="I919">
            <v>43465</v>
          </cell>
        </row>
        <row r="920">
          <cell r="A920" t="str">
            <v>BARNIZ Trns. BRILLANTE EXTERIORES ICO</v>
          </cell>
          <cell r="B920">
            <v>1838</v>
          </cell>
          <cell r="C920" t="str">
            <v>GN</v>
          </cell>
          <cell r="D920">
            <v>67558</v>
          </cell>
          <cell r="E920">
            <v>4042570</v>
          </cell>
          <cell r="F920">
            <v>40127</v>
          </cell>
          <cell r="G920">
            <v>48603</v>
          </cell>
          <cell r="H920">
            <v>1.39</v>
          </cell>
          <cell r="I920">
            <v>43465</v>
          </cell>
        </row>
        <row r="921">
          <cell r="A921" t="str">
            <v>BARRA 12 LIBRAS</v>
          </cell>
          <cell r="B921">
            <v>467</v>
          </cell>
          <cell r="C921" t="str">
            <v>UNI</v>
          </cell>
          <cell r="D921">
            <v>68971</v>
          </cell>
          <cell r="E921">
            <v>0</v>
          </cell>
          <cell r="F921">
            <v>40331</v>
          </cell>
          <cell r="G921">
            <v>50344</v>
          </cell>
          <cell r="H921">
            <v>1.37</v>
          </cell>
          <cell r="I921">
            <v>43465</v>
          </cell>
        </row>
        <row r="922">
          <cell r="A922" t="str">
            <v>BARRA 14 LBS HERRAGRO</v>
          </cell>
          <cell r="B922">
            <v>1998</v>
          </cell>
          <cell r="C922" t="str">
            <v>UNI</v>
          </cell>
          <cell r="D922">
            <v>45292</v>
          </cell>
          <cell r="E922">
            <v>0</v>
          </cell>
          <cell r="F922">
            <v>40884</v>
          </cell>
          <cell r="G922">
            <v>33800</v>
          </cell>
          <cell r="H922">
            <v>1.34</v>
          </cell>
          <cell r="I922">
            <v>43465</v>
          </cell>
        </row>
        <row r="923">
          <cell r="A923" t="str">
            <v>BARRA 16 LBS HERRAGRO</v>
          </cell>
          <cell r="B923">
            <v>1999</v>
          </cell>
          <cell r="C923" t="str">
            <v>UNI</v>
          </cell>
          <cell r="D923">
            <v>54002</v>
          </cell>
          <cell r="E923">
            <v>0</v>
          </cell>
          <cell r="F923">
            <v>40884</v>
          </cell>
          <cell r="G923">
            <v>40300</v>
          </cell>
          <cell r="H923">
            <v>1.34</v>
          </cell>
          <cell r="I923">
            <v>43465</v>
          </cell>
        </row>
        <row r="924">
          <cell r="A924" t="str">
            <v>BARRA AMP ORGANIZACION POSTERIOR</v>
          </cell>
          <cell r="B924">
            <v>3428</v>
          </cell>
          <cell r="C924" t="str">
            <v>UNI</v>
          </cell>
          <cell r="D924">
            <v>74776</v>
          </cell>
          <cell r="E924" t="str">
            <v>0-0557841-1</v>
          </cell>
          <cell r="F924">
            <v>40500</v>
          </cell>
          <cell r="G924">
            <v>54581</v>
          </cell>
          <cell r="H924">
            <v>1.37</v>
          </cell>
          <cell r="I924">
            <v>43465</v>
          </cell>
        </row>
        <row r="925">
          <cell r="A925" t="str">
            <v>BARRA DE ACERO 18 Lbs.HERRAGRO O</v>
          </cell>
          <cell r="B925">
            <v>470</v>
          </cell>
          <cell r="C925" t="str">
            <v>UNI</v>
          </cell>
          <cell r="D925">
            <v>58642</v>
          </cell>
          <cell r="E925">
            <v>0</v>
          </cell>
          <cell r="F925">
            <v>42996</v>
          </cell>
          <cell r="G925">
            <v>53800</v>
          </cell>
          <cell r="H925">
            <v>1.0900000000000001</v>
          </cell>
          <cell r="I925">
            <v>43465</v>
          </cell>
        </row>
        <row r="926">
          <cell r="A926" t="str">
            <v>BARRA DE ENSALADAS</v>
          </cell>
          <cell r="B926">
            <v>3656</v>
          </cell>
          <cell r="C926" t="str">
            <v>UNI</v>
          </cell>
          <cell r="D926">
            <v>1180686</v>
          </cell>
          <cell r="E926">
            <v>0</v>
          </cell>
          <cell r="F926">
            <v>39659</v>
          </cell>
          <cell r="G926">
            <v>803188</v>
          </cell>
          <cell r="H926">
            <v>1.47</v>
          </cell>
          <cell r="I926">
            <v>43465</v>
          </cell>
        </row>
        <row r="927">
          <cell r="A927" t="str">
            <v>Barra de Giro travezaño L=1.47m; Ø=11/4"</v>
          </cell>
          <cell r="B927">
            <v>106462</v>
          </cell>
          <cell r="C927" t="str">
            <v>UNI</v>
          </cell>
          <cell r="D927">
            <v>122576</v>
          </cell>
          <cell r="E927">
            <v>0</v>
          </cell>
          <cell r="F927">
            <v>42941</v>
          </cell>
          <cell r="G927">
            <v>112455</v>
          </cell>
          <cell r="H927">
            <v>1.0900000000000001</v>
          </cell>
          <cell r="I927">
            <v>43465</v>
          </cell>
        </row>
        <row r="928">
          <cell r="A928" t="str">
            <v>BARRA DE GIRO TRAVEZAÑO(Tub.</v>
          </cell>
          <cell r="B928">
            <v>103811</v>
          </cell>
          <cell r="C928" t="str">
            <v>UNI</v>
          </cell>
          <cell r="D928">
            <v>127286</v>
          </cell>
          <cell r="E928">
            <v>0</v>
          </cell>
          <cell r="F928">
            <v>43228</v>
          </cell>
          <cell r="G928">
            <v>121224.59</v>
          </cell>
          <cell r="H928">
            <v>1.05</v>
          </cell>
          <cell r="I928">
            <v>43465</v>
          </cell>
        </row>
        <row r="929">
          <cell r="A929" t="str">
            <v>Barra de seguridad 18" d=1 1/4"Acero inox import**</v>
          </cell>
          <cell r="B929">
            <v>100218</v>
          </cell>
          <cell r="C929" t="str">
            <v>UNI</v>
          </cell>
          <cell r="D929">
            <v>118310</v>
          </cell>
          <cell r="E929" t="str">
            <v>2200EA</v>
          </cell>
          <cell r="F929">
            <v>39668</v>
          </cell>
          <cell r="G929">
            <v>80483</v>
          </cell>
          <cell r="H929">
            <v>1.47</v>
          </cell>
          <cell r="I929">
            <v>43465</v>
          </cell>
        </row>
        <row r="930">
          <cell r="A930" t="str">
            <v>Barra de seguridad 24" Acero inox import**</v>
          </cell>
          <cell r="B930">
            <v>100217</v>
          </cell>
          <cell r="C930" t="str">
            <v>UNI</v>
          </cell>
          <cell r="D930">
            <v>136057</v>
          </cell>
          <cell r="E930" t="str">
            <v>2200EA</v>
          </cell>
          <cell r="F930">
            <v>39668</v>
          </cell>
          <cell r="G930">
            <v>92556</v>
          </cell>
          <cell r="H930">
            <v>1.47</v>
          </cell>
          <cell r="I930">
            <v>43465</v>
          </cell>
        </row>
        <row r="931">
          <cell r="A931" t="str">
            <v>Barra de Seguridad abatible para Sanitarios</v>
          </cell>
          <cell r="B931">
            <v>106396</v>
          </cell>
          <cell r="C931" t="str">
            <v>UNI</v>
          </cell>
          <cell r="D931">
            <v>316811</v>
          </cell>
          <cell r="E931">
            <v>0</v>
          </cell>
          <cell r="F931">
            <v>43273</v>
          </cell>
          <cell r="G931">
            <v>301725</v>
          </cell>
          <cell r="H931">
            <v>1.05</v>
          </cell>
          <cell r="I931">
            <v>43465</v>
          </cell>
        </row>
        <row r="932">
          <cell r="A932" t="str">
            <v>Barra de Seguridad plegable para baños</v>
          </cell>
          <cell r="B932">
            <v>107106</v>
          </cell>
          <cell r="C932" t="str">
            <v>UNI</v>
          </cell>
          <cell r="D932">
            <v>362264</v>
          </cell>
          <cell r="E932">
            <v>0</v>
          </cell>
          <cell r="F932">
            <v>43395</v>
          </cell>
          <cell r="G932">
            <v>345013.13</v>
          </cell>
          <cell r="H932">
            <v>1.05</v>
          </cell>
          <cell r="I932">
            <v>43465</v>
          </cell>
        </row>
        <row r="933">
          <cell r="A933" t="str">
            <v>Barra Para Pasamanos</v>
          </cell>
          <cell r="B933">
            <v>106453</v>
          </cell>
          <cell r="C933" t="str">
            <v>UNI</v>
          </cell>
          <cell r="D933">
            <v>85090</v>
          </cell>
          <cell r="E933">
            <v>0</v>
          </cell>
          <cell r="F933">
            <v>42940</v>
          </cell>
          <cell r="G933">
            <v>78064</v>
          </cell>
          <cell r="H933">
            <v>1.0900000000000001</v>
          </cell>
          <cell r="I933">
            <v>43465</v>
          </cell>
        </row>
        <row r="934">
          <cell r="A934" t="str">
            <v>Barra segurid.18"Acero Sobrepon.Pared. Import.**</v>
          </cell>
          <cell r="B934">
            <v>102299</v>
          </cell>
          <cell r="C934" t="str">
            <v>UNI</v>
          </cell>
          <cell r="D934">
            <v>64099</v>
          </cell>
          <cell r="E934" t="str">
            <v>2200EA</v>
          </cell>
          <cell r="F934">
            <v>43270</v>
          </cell>
          <cell r="G934">
            <v>61047</v>
          </cell>
          <cell r="H934">
            <v>1.05</v>
          </cell>
          <cell r="I934">
            <v>43465</v>
          </cell>
        </row>
        <row r="935">
          <cell r="A935" t="str">
            <v>Barra segurid.Pared a Piso Acero</v>
          </cell>
          <cell r="B935">
            <v>102298</v>
          </cell>
          <cell r="C935" t="str">
            <v>UNI</v>
          </cell>
          <cell r="D935">
            <v>163585</v>
          </cell>
          <cell r="E935" t="str">
            <v>2200EA</v>
          </cell>
          <cell r="F935">
            <v>43378</v>
          </cell>
          <cell r="G935">
            <v>155795</v>
          </cell>
          <cell r="H935">
            <v>1.05</v>
          </cell>
          <cell r="I935">
            <v>43465</v>
          </cell>
        </row>
        <row r="936">
          <cell r="A936" t="str">
            <v>Barra Seguridad 36" Acero Inox. Satinada</v>
          </cell>
          <cell r="B936">
            <v>104514</v>
          </cell>
          <cell r="C936" t="str">
            <v>UNI</v>
          </cell>
          <cell r="D936">
            <v>119434</v>
          </cell>
          <cell r="E936" t="str">
            <v>8AA536</v>
          </cell>
          <cell r="F936">
            <v>41148</v>
          </cell>
          <cell r="G936">
            <v>91872</v>
          </cell>
          <cell r="H936">
            <v>1.3</v>
          </cell>
          <cell r="I936">
            <v>43465</v>
          </cell>
        </row>
        <row r="937">
          <cell r="A937" t="str">
            <v>Barra seguridad Discap.para.Sanit.sinTanque</v>
          </cell>
          <cell r="B937">
            <v>102297</v>
          </cell>
          <cell r="C937" t="str">
            <v>UNI</v>
          </cell>
          <cell r="D937">
            <v>186795</v>
          </cell>
          <cell r="E937" t="str">
            <v>2200EA</v>
          </cell>
          <cell r="F937">
            <v>43209</v>
          </cell>
          <cell r="G937">
            <v>177900</v>
          </cell>
          <cell r="H937">
            <v>1.05</v>
          </cell>
          <cell r="I937">
            <v>43465</v>
          </cell>
        </row>
        <row r="938">
          <cell r="A938" t="str">
            <v>Barraje BT preformado 500 A 6x1/2 para caja</v>
          </cell>
          <cell r="B938">
            <v>101635</v>
          </cell>
          <cell r="C938" t="str">
            <v>UNI</v>
          </cell>
          <cell r="D938">
            <v>160885</v>
          </cell>
          <cell r="E938">
            <v>0</v>
          </cell>
          <cell r="F938">
            <v>43172</v>
          </cell>
          <cell r="G938">
            <v>153224</v>
          </cell>
          <cell r="H938">
            <v>1.05</v>
          </cell>
          <cell r="I938">
            <v>43465</v>
          </cell>
        </row>
        <row r="939">
          <cell r="A939" t="str">
            <v>Barraje en Cobre de 150 AMP.</v>
          </cell>
          <cell r="B939">
            <v>102476</v>
          </cell>
          <cell r="C939" t="str">
            <v>UNI</v>
          </cell>
          <cell r="D939">
            <v>133148</v>
          </cell>
          <cell r="E939" t="str">
            <v>TWC-12M</v>
          </cell>
          <cell r="F939">
            <v>43230</v>
          </cell>
          <cell r="G939">
            <v>126808</v>
          </cell>
          <cell r="H939">
            <v>1.05</v>
          </cell>
          <cell r="I939">
            <v>43465</v>
          </cell>
        </row>
        <row r="940">
          <cell r="A940" t="str">
            <v>Barraje interconexión entre totalizador y transfer</v>
          </cell>
          <cell r="B940">
            <v>101630</v>
          </cell>
          <cell r="C940" t="str">
            <v>UNI</v>
          </cell>
          <cell r="D940">
            <v>7817202</v>
          </cell>
          <cell r="E940">
            <v>0</v>
          </cell>
          <cell r="F940">
            <v>42857</v>
          </cell>
          <cell r="G940">
            <v>7171745</v>
          </cell>
          <cell r="H940">
            <v>1.0900000000000001</v>
          </cell>
          <cell r="I940">
            <v>43465</v>
          </cell>
        </row>
        <row r="941">
          <cell r="A941" t="str">
            <v>Barraje interconexión totalizador y transfer 2</v>
          </cell>
          <cell r="B941">
            <v>101633</v>
          </cell>
          <cell r="C941" t="str">
            <v>UNI</v>
          </cell>
          <cell r="D941">
            <v>4253850</v>
          </cell>
          <cell r="E941">
            <v>0</v>
          </cell>
          <cell r="F941">
            <v>40399</v>
          </cell>
          <cell r="G941">
            <v>3105000</v>
          </cell>
          <cell r="H941">
            <v>1.37</v>
          </cell>
          <cell r="I941">
            <v>43465</v>
          </cell>
        </row>
        <row r="942">
          <cell r="A942" t="str">
            <v>Barraje para neutros de 30 circuitos Legran- tierr</v>
          </cell>
          <cell r="B942">
            <v>103370</v>
          </cell>
          <cell r="C942" t="str">
            <v>UNI</v>
          </cell>
          <cell r="D942">
            <v>112978</v>
          </cell>
          <cell r="E942">
            <v>0</v>
          </cell>
          <cell r="F942">
            <v>43185</v>
          </cell>
          <cell r="G942">
            <v>107597.83</v>
          </cell>
          <cell r="H942">
            <v>1.05</v>
          </cell>
          <cell r="I942">
            <v>43465</v>
          </cell>
        </row>
        <row r="943">
          <cell r="A943" t="str">
            <v>BARRAS</v>
          </cell>
          <cell r="B943">
            <v>104130</v>
          </cell>
          <cell r="C943" t="str">
            <v>UNI</v>
          </cell>
          <cell r="D943">
            <v>1749300</v>
          </cell>
          <cell r="E943">
            <v>0</v>
          </cell>
          <cell r="F943">
            <v>43249</v>
          </cell>
          <cell r="G943">
            <v>1666000</v>
          </cell>
          <cell r="H943">
            <v>1.05</v>
          </cell>
          <cell r="I943">
            <v>43465</v>
          </cell>
        </row>
        <row r="944">
          <cell r="A944" t="str">
            <v>Barras de giro rodadero</v>
          </cell>
          <cell r="B944">
            <v>100439</v>
          </cell>
          <cell r="C944" t="str">
            <v>UNI</v>
          </cell>
          <cell r="D944">
            <v>216023</v>
          </cell>
          <cell r="E944">
            <v>0</v>
          </cell>
          <cell r="F944">
            <v>43228</v>
          </cell>
          <cell r="G944">
            <v>205736</v>
          </cell>
          <cell r="H944">
            <v>1.05</v>
          </cell>
          <cell r="I944">
            <v>43465</v>
          </cell>
        </row>
        <row r="945">
          <cell r="A945" t="str">
            <v>Barras rodadero (Sumin e Ins) **</v>
          </cell>
          <cell r="B945">
            <v>100438</v>
          </cell>
          <cell r="C945" t="str">
            <v>UNI</v>
          </cell>
          <cell r="D945">
            <v>110838</v>
          </cell>
          <cell r="E945">
            <v>0</v>
          </cell>
          <cell r="F945">
            <v>39743</v>
          </cell>
          <cell r="G945">
            <v>75400</v>
          </cell>
          <cell r="H945">
            <v>1.47</v>
          </cell>
          <cell r="I945">
            <v>43465</v>
          </cell>
        </row>
        <row r="946">
          <cell r="A946" t="str">
            <v>BarraSeguridad 12"Acero Inox.Sobrepon a pared</v>
          </cell>
          <cell r="B946">
            <v>104310</v>
          </cell>
          <cell r="C946" t="str">
            <v>UNI</v>
          </cell>
          <cell r="D946">
            <v>90480</v>
          </cell>
          <cell r="E946">
            <v>0</v>
          </cell>
          <cell r="F946">
            <v>40952</v>
          </cell>
          <cell r="G946">
            <v>69600</v>
          </cell>
          <cell r="H946">
            <v>1.3</v>
          </cell>
          <cell r="I946">
            <v>43465</v>
          </cell>
        </row>
        <row r="947">
          <cell r="A947" t="str">
            <v>Barrera Antioxidante **</v>
          </cell>
          <cell r="B947">
            <v>102846</v>
          </cell>
          <cell r="C947" t="str">
            <v>GN</v>
          </cell>
          <cell r="D947">
            <v>47950</v>
          </cell>
          <cell r="E947">
            <v>303571</v>
          </cell>
          <cell r="F947">
            <v>40333</v>
          </cell>
          <cell r="G947">
            <v>35000</v>
          </cell>
          <cell r="H947">
            <v>1.37</v>
          </cell>
          <cell r="I947">
            <v>43465</v>
          </cell>
        </row>
        <row r="948">
          <cell r="A948" t="str">
            <v>BARRERA CICLO RUTA</v>
          </cell>
          <cell r="B948">
            <v>2211</v>
          </cell>
          <cell r="C948" t="str">
            <v>UNI</v>
          </cell>
          <cell r="D948">
            <v>619873</v>
          </cell>
          <cell r="E948" t="str">
            <v>BAR02</v>
          </cell>
          <cell r="F948">
            <v>40108</v>
          </cell>
          <cell r="G948">
            <v>445952</v>
          </cell>
          <cell r="H948">
            <v>1.39</v>
          </cell>
          <cell r="I948">
            <v>43465</v>
          </cell>
        </row>
        <row r="949">
          <cell r="A949" t="str">
            <v>Barrera Ciclo Ruta A-130 **</v>
          </cell>
          <cell r="B949">
            <v>100480</v>
          </cell>
          <cell r="C949" t="str">
            <v>UNI</v>
          </cell>
          <cell r="D949">
            <v>131925</v>
          </cell>
          <cell r="E949" t="str">
            <v>A-130</v>
          </cell>
          <cell r="F949">
            <v>40108</v>
          </cell>
          <cell r="G949">
            <v>94910</v>
          </cell>
          <cell r="H949">
            <v>1.39</v>
          </cell>
          <cell r="I949">
            <v>43465</v>
          </cell>
        </row>
        <row r="950">
          <cell r="A950" t="str">
            <v>Barrera Ciclo Ruta A-140 **</v>
          </cell>
          <cell r="B950">
            <v>100481</v>
          </cell>
          <cell r="C950" t="str">
            <v>UNI</v>
          </cell>
          <cell r="D950">
            <v>135971</v>
          </cell>
          <cell r="E950" t="str">
            <v>A-140</v>
          </cell>
          <cell r="F950">
            <v>40108</v>
          </cell>
          <cell r="G950">
            <v>97821</v>
          </cell>
          <cell r="H950">
            <v>1.39</v>
          </cell>
          <cell r="I950">
            <v>43465</v>
          </cell>
        </row>
        <row r="951">
          <cell r="A951" t="str">
            <v>Barrera Ciclo Ruta A-150 **</v>
          </cell>
          <cell r="B951">
            <v>100482</v>
          </cell>
          <cell r="C951" t="str">
            <v>UNI</v>
          </cell>
          <cell r="D951">
            <v>134667</v>
          </cell>
          <cell r="E951" t="str">
            <v>A-150</v>
          </cell>
          <cell r="F951">
            <v>40108</v>
          </cell>
          <cell r="G951">
            <v>96883</v>
          </cell>
          <cell r="H951">
            <v>1.39</v>
          </cell>
          <cell r="I951">
            <v>43465</v>
          </cell>
        </row>
        <row r="952">
          <cell r="A952" t="str">
            <v>Barrera Ciclo Ruta A-160 **</v>
          </cell>
          <cell r="B952">
            <v>100483</v>
          </cell>
          <cell r="C952" t="str">
            <v>UNI</v>
          </cell>
          <cell r="D952">
            <v>113400</v>
          </cell>
          <cell r="E952" t="str">
            <v>A-160</v>
          </cell>
          <cell r="F952">
            <v>41732</v>
          </cell>
          <cell r="G952">
            <v>90000</v>
          </cell>
          <cell r="H952">
            <v>1.26</v>
          </cell>
          <cell r="I952">
            <v>43465</v>
          </cell>
        </row>
        <row r="953">
          <cell r="A953" t="str">
            <v>Barrera LLenable L=1.45m;H=0.60; Ab=0.45m</v>
          </cell>
          <cell r="B953">
            <v>103073</v>
          </cell>
          <cell r="C953" t="str">
            <v>UNI</v>
          </cell>
          <cell r="D953">
            <v>190704</v>
          </cell>
          <cell r="E953" t="str">
            <v>.70</v>
          </cell>
          <cell r="F953">
            <v>40395</v>
          </cell>
          <cell r="G953">
            <v>139200</v>
          </cell>
          <cell r="H953">
            <v>1.37</v>
          </cell>
          <cell r="I953">
            <v>43465</v>
          </cell>
        </row>
        <row r="954">
          <cell r="A954" t="str">
            <v>Barrera LLenableH=0.60m;L=1.45m;Ab=0.45m.Sin</v>
          </cell>
          <cell r="B954">
            <v>103074</v>
          </cell>
          <cell r="C954" t="str">
            <v>UNI</v>
          </cell>
          <cell r="D954">
            <v>190704</v>
          </cell>
          <cell r="E954" t="str">
            <v>.70</v>
          </cell>
          <cell r="F954">
            <v>40399</v>
          </cell>
          <cell r="G954">
            <v>139200</v>
          </cell>
          <cell r="H954">
            <v>1.37</v>
          </cell>
          <cell r="I954">
            <v>43465</v>
          </cell>
        </row>
        <row r="955">
          <cell r="A955" t="str">
            <v>BARRERA NEW JERSEY.</v>
          </cell>
          <cell r="B955">
            <v>2175</v>
          </cell>
          <cell r="C955" t="str">
            <v>UNI</v>
          </cell>
          <cell r="D955">
            <v>333444</v>
          </cell>
          <cell r="E955" t="str">
            <v>BAR01</v>
          </cell>
          <cell r="F955">
            <v>40108</v>
          </cell>
          <cell r="G955">
            <v>239888</v>
          </cell>
          <cell r="H955">
            <v>1.39</v>
          </cell>
          <cell r="I955">
            <v>43465</v>
          </cell>
        </row>
        <row r="956">
          <cell r="A956" t="str">
            <v>BARRERA SEPARADOR VERDE</v>
          </cell>
          <cell r="B956">
            <v>2174</v>
          </cell>
          <cell r="C956" t="str">
            <v>UNI</v>
          </cell>
          <cell r="D956">
            <v>156080</v>
          </cell>
          <cell r="E956">
            <v>0</v>
          </cell>
          <cell r="F956">
            <v>40108</v>
          </cell>
          <cell r="G956">
            <v>112288</v>
          </cell>
          <cell r="H956">
            <v>1.39</v>
          </cell>
          <cell r="I956">
            <v>43465</v>
          </cell>
        </row>
        <row r="957">
          <cell r="A957" t="str">
            <v>BASE ASFALTICA COMPACTO</v>
          </cell>
          <cell r="B957">
            <v>966</v>
          </cell>
          <cell r="C957" t="str">
            <v>M3</v>
          </cell>
          <cell r="D957">
            <v>603517</v>
          </cell>
          <cell r="E957" t="str">
            <v>MDCI</v>
          </cell>
          <cell r="F957">
            <v>43175</v>
          </cell>
          <cell r="G957">
            <v>574778</v>
          </cell>
          <cell r="H957">
            <v>1.05</v>
          </cell>
          <cell r="I957">
            <v>43465</v>
          </cell>
        </row>
        <row r="958">
          <cell r="A958" t="str">
            <v>BASE ASFALTICA SUELTO MDC-1 (En Planta).</v>
          </cell>
          <cell r="B958">
            <v>967</v>
          </cell>
          <cell r="C958" t="str">
            <v>M3</v>
          </cell>
          <cell r="D958">
            <v>410957</v>
          </cell>
          <cell r="E958" t="str">
            <v>EN PLANTA</v>
          </cell>
          <cell r="F958">
            <v>43214</v>
          </cell>
          <cell r="G958">
            <v>391388</v>
          </cell>
          <cell r="H958">
            <v>1.05</v>
          </cell>
          <cell r="I958">
            <v>43465</v>
          </cell>
        </row>
        <row r="959">
          <cell r="A959" t="str">
            <v>BASE ASFALTICA SUELTO MDC-1 (En Planta).</v>
          </cell>
          <cell r="B959">
            <v>101485</v>
          </cell>
          <cell r="C959" t="str">
            <v>M3</v>
          </cell>
          <cell r="D959">
            <v>410957</v>
          </cell>
          <cell r="E959" t="str">
            <v>MDCI</v>
          </cell>
          <cell r="F959">
            <v>43214</v>
          </cell>
          <cell r="G959">
            <v>391388</v>
          </cell>
          <cell r="H959">
            <v>1.05</v>
          </cell>
          <cell r="I959">
            <v>43465</v>
          </cell>
        </row>
        <row r="960">
          <cell r="A960" t="str">
            <v>BASE Blanca P/LACA PINTUCO 7205</v>
          </cell>
          <cell r="B960">
            <v>1029</v>
          </cell>
          <cell r="C960" t="str">
            <v>GN</v>
          </cell>
          <cell r="D960">
            <v>67871</v>
          </cell>
          <cell r="E960">
            <v>119075</v>
          </cell>
          <cell r="F960">
            <v>40884</v>
          </cell>
          <cell r="G960">
            <v>50650</v>
          </cell>
          <cell r="H960">
            <v>1.34</v>
          </cell>
          <cell r="I960">
            <v>43465</v>
          </cell>
        </row>
        <row r="961">
          <cell r="A961" t="str">
            <v>BASE CAJA DE INSPECCION (315)160X110MM</v>
          </cell>
          <cell r="B961">
            <v>105683</v>
          </cell>
          <cell r="C961" t="str">
            <v>UNI</v>
          </cell>
          <cell r="D961">
            <v>62127</v>
          </cell>
          <cell r="E961">
            <v>0</v>
          </cell>
          <cell r="F961">
            <v>42297</v>
          </cell>
          <cell r="G961">
            <v>50924</v>
          </cell>
          <cell r="H961">
            <v>1.22</v>
          </cell>
          <cell r="I961">
            <v>43465</v>
          </cell>
        </row>
        <row r="962">
          <cell r="A962" t="str">
            <v>BASE CAJA DE INSPECCION (400)200X160MM</v>
          </cell>
          <cell r="B962">
            <v>105685</v>
          </cell>
          <cell r="C962" t="str">
            <v>UNI</v>
          </cell>
          <cell r="D962">
            <v>205530</v>
          </cell>
          <cell r="E962">
            <v>0</v>
          </cell>
          <cell r="F962">
            <v>42297</v>
          </cell>
          <cell r="G962">
            <v>168467</v>
          </cell>
          <cell r="H962">
            <v>1.22</v>
          </cell>
          <cell r="I962">
            <v>43465</v>
          </cell>
        </row>
        <row r="963">
          <cell r="A963" t="str">
            <v>BASE CAMARA DE INSPECCION (600) TIPO</v>
          </cell>
          <cell r="B963">
            <v>105686</v>
          </cell>
          <cell r="C963" t="str">
            <v>UNI</v>
          </cell>
          <cell r="D963">
            <v>708661</v>
          </cell>
          <cell r="E963">
            <v>0</v>
          </cell>
          <cell r="F963">
            <v>42297</v>
          </cell>
          <cell r="G963">
            <v>580870</v>
          </cell>
          <cell r="H963">
            <v>1.22</v>
          </cell>
          <cell r="I963">
            <v>43465</v>
          </cell>
        </row>
        <row r="964">
          <cell r="A964" t="str">
            <v>BASE CILINDRO CANECA M-120</v>
          </cell>
          <cell r="B964">
            <v>103739</v>
          </cell>
          <cell r="C964" t="str">
            <v>UNI</v>
          </cell>
          <cell r="D964">
            <v>39000</v>
          </cell>
          <cell r="E964">
            <v>0</v>
          </cell>
          <cell r="F964">
            <v>41079</v>
          </cell>
          <cell r="G964">
            <v>30000</v>
          </cell>
          <cell r="H964">
            <v>1.3</v>
          </cell>
          <cell r="I964">
            <v>43465</v>
          </cell>
        </row>
        <row r="965">
          <cell r="A965" t="str">
            <v>BASE GANULAR B-600 + TRANSPORTE</v>
          </cell>
          <cell r="B965">
            <v>103673</v>
          </cell>
          <cell r="C965" t="str">
            <v>M3</v>
          </cell>
          <cell r="D965">
            <v>60720</v>
          </cell>
          <cell r="E965">
            <v>0</v>
          </cell>
          <cell r="F965">
            <v>42443</v>
          </cell>
          <cell r="G965">
            <v>52800</v>
          </cell>
          <cell r="H965">
            <v>1.1499999999999999</v>
          </cell>
          <cell r="I965">
            <v>43465</v>
          </cell>
        </row>
        <row r="966">
          <cell r="A966" t="str">
            <v>BASE GRANULAR (recebo) Sin transporte</v>
          </cell>
          <cell r="B966">
            <v>101809</v>
          </cell>
          <cell r="C966" t="str">
            <v>M3</v>
          </cell>
          <cell r="D966">
            <v>42272</v>
          </cell>
          <cell r="E966">
            <v>0</v>
          </cell>
          <cell r="F966">
            <v>43167</v>
          </cell>
          <cell r="G966">
            <v>40259</v>
          </cell>
          <cell r="H966">
            <v>1.05</v>
          </cell>
          <cell r="I966">
            <v>43465</v>
          </cell>
        </row>
        <row r="967">
          <cell r="A967" t="str">
            <v>Base Granular + Transporte (recebo)</v>
          </cell>
          <cell r="B967">
            <v>104201</v>
          </cell>
          <cell r="C967" t="str">
            <v>M3</v>
          </cell>
          <cell r="D967">
            <v>75733</v>
          </cell>
          <cell r="E967">
            <v>0</v>
          </cell>
          <cell r="F967">
            <v>42786</v>
          </cell>
          <cell r="G967">
            <v>69480</v>
          </cell>
          <cell r="H967">
            <v>1.0900000000000001</v>
          </cell>
          <cell r="I967">
            <v>43465</v>
          </cell>
        </row>
        <row r="968">
          <cell r="A968" t="str">
            <v>BASE GRANULAR BG-1 (INVIAS)**</v>
          </cell>
          <cell r="B968">
            <v>103310</v>
          </cell>
          <cell r="C968" t="str">
            <v>M3</v>
          </cell>
          <cell r="D968">
            <v>81837</v>
          </cell>
          <cell r="E968">
            <v>0</v>
          </cell>
          <cell r="F968">
            <v>43214</v>
          </cell>
          <cell r="G968">
            <v>77940</v>
          </cell>
          <cell r="H968">
            <v>1.05</v>
          </cell>
          <cell r="I968">
            <v>43465</v>
          </cell>
        </row>
        <row r="969">
          <cell r="A969" t="str">
            <v>BASE GRANULAR BG-1 / BG-2</v>
          </cell>
          <cell r="B969">
            <v>104156</v>
          </cell>
          <cell r="C969" t="str">
            <v>M3</v>
          </cell>
          <cell r="D969">
            <v>81218</v>
          </cell>
          <cell r="E969">
            <v>0</v>
          </cell>
          <cell r="F969">
            <v>43367</v>
          </cell>
          <cell r="G969">
            <v>77350</v>
          </cell>
          <cell r="H969">
            <v>1.05</v>
          </cell>
          <cell r="I969">
            <v>43465</v>
          </cell>
        </row>
        <row r="970">
          <cell r="A970" t="str">
            <v>BASE GRANULAR BG-2 (INVIAS)</v>
          </cell>
          <cell r="B970">
            <v>103986</v>
          </cell>
          <cell r="C970" t="str">
            <v>M3</v>
          </cell>
          <cell r="D970">
            <v>83938</v>
          </cell>
          <cell r="E970">
            <v>0</v>
          </cell>
          <cell r="F970">
            <v>40634</v>
          </cell>
          <cell r="G970">
            <v>62640</v>
          </cell>
          <cell r="H970">
            <v>1.34</v>
          </cell>
          <cell r="I970">
            <v>43465</v>
          </cell>
        </row>
        <row r="971">
          <cell r="A971" t="str">
            <v>BASE LACA BLANCA PHILAAC 5001</v>
          </cell>
          <cell r="B971">
            <v>1030</v>
          </cell>
          <cell r="C971" t="str">
            <v>GN</v>
          </cell>
          <cell r="D971">
            <v>68340</v>
          </cell>
          <cell r="E971">
            <v>5001</v>
          </cell>
          <cell r="F971">
            <v>40798</v>
          </cell>
          <cell r="G971">
            <v>51000</v>
          </cell>
          <cell r="H971">
            <v>1.34</v>
          </cell>
          <cell r="I971">
            <v>43465</v>
          </cell>
        </row>
        <row r="972">
          <cell r="A972" t="str">
            <v>BASE MDC1 COMPACTO ESPESOR 5.0 Cm.</v>
          </cell>
          <cell r="B972">
            <v>970</v>
          </cell>
          <cell r="C972" t="str">
            <v>M2</v>
          </cell>
          <cell r="D972">
            <v>35338</v>
          </cell>
          <cell r="E972" t="str">
            <v>COMPACTO</v>
          </cell>
          <cell r="F972">
            <v>41232</v>
          </cell>
          <cell r="G972">
            <v>27183</v>
          </cell>
          <cell r="H972">
            <v>1.3</v>
          </cell>
          <cell r="I972">
            <v>43465</v>
          </cell>
        </row>
        <row r="973">
          <cell r="A973" t="str">
            <v>BASE MDC1 COMPACTO ESPESOR 7.0 Cm.</v>
          </cell>
          <cell r="B973">
            <v>971</v>
          </cell>
          <cell r="C973" t="str">
            <v>M2</v>
          </cell>
          <cell r="D973">
            <v>35461</v>
          </cell>
          <cell r="E973" t="str">
            <v>COMPACTO</v>
          </cell>
          <cell r="F973">
            <v>40927</v>
          </cell>
          <cell r="G973">
            <v>27278</v>
          </cell>
          <cell r="H973">
            <v>1.3</v>
          </cell>
          <cell r="I973">
            <v>43465</v>
          </cell>
        </row>
        <row r="974">
          <cell r="A974" t="str">
            <v>Base plana para punta 5/8" en cobre</v>
          </cell>
          <cell r="B974">
            <v>101489</v>
          </cell>
          <cell r="C974" t="str">
            <v>UNI</v>
          </cell>
          <cell r="D974">
            <v>120930</v>
          </cell>
          <cell r="E974">
            <v>0</v>
          </cell>
          <cell r="F974">
            <v>39988</v>
          </cell>
          <cell r="G974">
            <v>87000</v>
          </cell>
          <cell r="H974">
            <v>1.39</v>
          </cell>
          <cell r="I974">
            <v>43465</v>
          </cell>
        </row>
        <row r="975">
          <cell r="A975" t="str">
            <v>Base plana para punta 5/8" en cobre</v>
          </cell>
          <cell r="B975">
            <v>101489</v>
          </cell>
          <cell r="C975" t="str">
            <v>UNI</v>
          </cell>
          <cell r="D975">
            <v>119190</v>
          </cell>
          <cell r="E975">
            <v>0</v>
          </cell>
          <cell r="F975">
            <v>40470</v>
          </cell>
          <cell r="G975">
            <v>87000</v>
          </cell>
          <cell r="H975">
            <v>1.37</v>
          </cell>
          <cell r="I975">
            <v>43465</v>
          </cell>
        </row>
        <row r="976">
          <cell r="A976" t="str">
            <v>BASE PLASTICA PARASOL</v>
          </cell>
          <cell r="B976">
            <v>103755</v>
          </cell>
          <cell r="C976" t="str">
            <v>UNI</v>
          </cell>
          <cell r="D976">
            <v>104000</v>
          </cell>
          <cell r="E976">
            <v>0</v>
          </cell>
          <cell r="F976">
            <v>41080</v>
          </cell>
          <cell r="G976">
            <v>80000</v>
          </cell>
          <cell r="H976">
            <v>1.3</v>
          </cell>
          <cell r="I976">
            <v>43465</v>
          </cell>
        </row>
        <row r="977">
          <cell r="A977" t="str">
            <v>Base pref pozo **</v>
          </cell>
          <cell r="B977">
            <v>100639</v>
          </cell>
          <cell r="C977" t="str">
            <v>UNI</v>
          </cell>
          <cell r="D977">
            <v>822937</v>
          </cell>
          <cell r="E977" t="str">
            <v>MTPA-60</v>
          </cell>
          <cell r="F977">
            <v>40147</v>
          </cell>
          <cell r="G977">
            <v>592041</v>
          </cell>
          <cell r="H977">
            <v>1.39</v>
          </cell>
          <cell r="I977">
            <v>43465</v>
          </cell>
        </row>
        <row r="978">
          <cell r="A978" t="str">
            <v>Base vertical 90° para punta 5/8" en cobre</v>
          </cell>
          <cell r="B978">
            <v>101490</v>
          </cell>
          <cell r="C978" t="str">
            <v>UNI</v>
          </cell>
          <cell r="D978">
            <v>105396</v>
          </cell>
          <cell r="E978">
            <v>0</v>
          </cell>
          <cell r="F978">
            <v>43168</v>
          </cell>
          <cell r="G978">
            <v>100377</v>
          </cell>
          <cell r="H978">
            <v>1.05</v>
          </cell>
          <cell r="I978">
            <v>43465</v>
          </cell>
        </row>
        <row r="979">
          <cell r="A979" t="str">
            <v>BASES MESON GRANITO NEGRO SAN</v>
          </cell>
          <cell r="B979">
            <v>103291</v>
          </cell>
          <cell r="C979" t="str">
            <v>UNI</v>
          </cell>
          <cell r="D979">
            <v>149500</v>
          </cell>
          <cell r="E979">
            <v>0</v>
          </cell>
          <cell r="F979">
            <v>42612</v>
          </cell>
          <cell r="G979">
            <v>130000</v>
          </cell>
          <cell r="H979">
            <v>1.1499999999999999</v>
          </cell>
          <cell r="I979">
            <v>43465</v>
          </cell>
        </row>
        <row r="980">
          <cell r="A980" t="str">
            <v>BASTIDOR ABARCO</v>
          </cell>
          <cell r="B980">
            <v>2355</v>
          </cell>
          <cell r="C980" t="str">
            <v>UNI</v>
          </cell>
          <cell r="D980">
            <v>8896</v>
          </cell>
          <cell r="E980">
            <v>0</v>
          </cell>
          <cell r="F980">
            <v>40035</v>
          </cell>
          <cell r="G980">
            <v>6400</v>
          </cell>
          <cell r="H980">
            <v>1.39</v>
          </cell>
          <cell r="I980">
            <v>43465</v>
          </cell>
        </row>
        <row r="981">
          <cell r="A981" t="str">
            <v>BASTIDOR AMARILLO</v>
          </cell>
          <cell r="B981">
            <v>2359</v>
          </cell>
          <cell r="C981" t="str">
            <v>UNI</v>
          </cell>
          <cell r="D981">
            <v>4170</v>
          </cell>
          <cell r="E981">
            <v>0</v>
          </cell>
          <cell r="F981">
            <v>40035</v>
          </cell>
          <cell r="G981">
            <v>3000</v>
          </cell>
          <cell r="H981">
            <v>1.39</v>
          </cell>
          <cell r="I981">
            <v>43465</v>
          </cell>
        </row>
        <row r="982">
          <cell r="A982" t="str">
            <v>Basurera rectangularConcreto L 55 cm A 40 h=94</v>
          </cell>
          <cell r="B982">
            <v>106999</v>
          </cell>
          <cell r="C982" t="str">
            <v>UNI</v>
          </cell>
          <cell r="D982">
            <v>1549380</v>
          </cell>
          <cell r="E982">
            <v>0</v>
          </cell>
          <cell r="F982">
            <v>43346</v>
          </cell>
          <cell r="G982">
            <v>1475600</v>
          </cell>
          <cell r="H982">
            <v>1.05</v>
          </cell>
          <cell r="I982">
            <v>43465</v>
          </cell>
        </row>
        <row r="983">
          <cell r="A983" t="str">
            <v>Bateria para planta electrica 8dt 1600</v>
          </cell>
          <cell r="B983">
            <v>105871</v>
          </cell>
          <cell r="C983" t="str">
            <v>UNI</v>
          </cell>
          <cell r="D983">
            <v>769926</v>
          </cell>
          <cell r="E983">
            <v>0</v>
          </cell>
          <cell r="F983">
            <v>42599</v>
          </cell>
          <cell r="G983">
            <v>669501</v>
          </cell>
          <cell r="H983">
            <v>1.1499999999999999</v>
          </cell>
          <cell r="I983">
            <v>43465</v>
          </cell>
        </row>
        <row r="984">
          <cell r="A984" t="str">
            <v>Batería tractor 22NFIS-440 **</v>
          </cell>
          <cell r="B984">
            <v>103007</v>
          </cell>
          <cell r="C984" t="str">
            <v>UNI</v>
          </cell>
          <cell r="D984">
            <v>232818</v>
          </cell>
          <cell r="E984">
            <v>0</v>
          </cell>
          <cell r="F984">
            <v>40360</v>
          </cell>
          <cell r="G984">
            <v>169940</v>
          </cell>
          <cell r="H984">
            <v>1.37</v>
          </cell>
          <cell r="I984">
            <v>43465</v>
          </cell>
        </row>
        <row r="985">
          <cell r="A985" t="str">
            <v>BAYETILLA</v>
          </cell>
          <cell r="B985">
            <v>103250</v>
          </cell>
          <cell r="C985" t="str">
            <v>UNI</v>
          </cell>
          <cell r="D985">
            <v>3570</v>
          </cell>
          <cell r="E985">
            <v>0</v>
          </cell>
          <cell r="F985">
            <v>43223</v>
          </cell>
          <cell r="G985">
            <v>3400</v>
          </cell>
          <cell r="H985">
            <v>1.05</v>
          </cell>
          <cell r="I985">
            <v>43465</v>
          </cell>
        </row>
        <row r="986">
          <cell r="A986" t="str">
            <v>Bebedero M-110 **</v>
          </cell>
          <cell r="B986">
            <v>101442</v>
          </cell>
          <cell r="C986" t="str">
            <v>UNI</v>
          </cell>
          <cell r="D986">
            <v>2342693</v>
          </cell>
          <cell r="E986">
            <v>0</v>
          </cell>
          <cell r="F986">
            <v>43179</v>
          </cell>
          <cell r="G986">
            <v>2231136</v>
          </cell>
          <cell r="H986">
            <v>1.05</v>
          </cell>
          <cell r="I986">
            <v>43465</v>
          </cell>
        </row>
        <row r="987">
          <cell r="A987" t="str">
            <v>BebederoCaninoDobleAceroInox.304Cal.16</v>
          </cell>
          <cell r="B987">
            <v>105787</v>
          </cell>
          <cell r="C987" t="str">
            <v>UNI</v>
          </cell>
          <cell r="D987">
            <v>1467400</v>
          </cell>
          <cell r="E987">
            <v>0</v>
          </cell>
          <cell r="F987">
            <v>42503</v>
          </cell>
          <cell r="G987">
            <v>1276000</v>
          </cell>
          <cell r="H987">
            <v>1.1499999999999999</v>
          </cell>
          <cell r="I987">
            <v>43465</v>
          </cell>
        </row>
        <row r="988">
          <cell r="A988" t="str">
            <v>BELLA HELENA - Planta ornamental</v>
          </cell>
          <cell r="B988">
            <v>105189</v>
          </cell>
          <cell r="C988" t="str">
            <v>UNI</v>
          </cell>
          <cell r="D988">
            <v>2888</v>
          </cell>
          <cell r="E988">
            <v>0</v>
          </cell>
          <cell r="F988">
            <v>43243</v>
          </cell>
          <cell r="G988">
            <v>2750</v>
          </cell>
          <cell r="H988">
            <v>1.05</v>
          </cell>
          <cell r="I988">
            <v>43465</v>
          </cell>
        </row>
        <row r="989">
          <cell r="A989" t="str">
            <v>BENITIN DE 1. TONELADAS (Oper+Comb)</v>
          </cell>
          <cell r="B989">
            <v>105085</v>
          </cell>
          <cell r="C989" t="str">
            <v>DIA</v>
          </cell>
          <cell r="D989">
            <v>191904</v>
          </cell>
          <cell r="E989">
            <v>0</v>
          </cell>
          <cell r="F989">
            <v>43174</v>
          </cell>
          <cell r="G989">
            <v>182766</v>
          </cell>
          <cell r="H989">
            <v>1.05</v>
          </cell>
          <cell r="I989">
            <v>43465</v>
          </cell>
        </row>
        <row r="990">
          <cell r="A990" t="str">
            <v>BENITIN DE 2. TONELADAS (Oper+Comb)</v>
          </cell>
          <cell r="B990">
            <v>101242</v>
          </cell>
          <cell r="C990" t="str">
            <v>DIA</v>
          </cell>
          <cell r="D990">
            <v>241280</v>
          </cell>
          <cell r="E990" t="str">
            <v>Vibrocompact</v>
          </cell>
          <cell r="F990">
            <v>41183</v>
          </cell>
          <cell r="G990">
            <v>185600</v>
          </cell>
          <cell r="H990">
            <v>1.3</v>
          </cell>
          <cell r="I990">
            <v>43465</v>
          </cell>
        </row>
        <row r="991">
          <cell r="A991" t="str">
            <v>BENITIN DE 2.5 TONELADAS</v>
          </cell>
          <cell r="B991">
            <v>3305</v>
          </cell>
          <cell r="C991" t="str">
            <v>HR</v>
          </cell>
          <cell r="D991">
            <v>23838</v>
          </cell>
          <cell r="E991" t="str">
            <v>Vibrocompact</v>
          </cell>
          <cell r="F991">
            <v>40366</v>
          </cell>
          <cell r="G991">
            <v>17400</v>
          </cell>
          <cell r="H991">
            <v>1.37</v>
          </cell>
          <cell r="I991">
            <v>43465</v>
          </cell>
        </row>
        <row r="992">
          <cell r="A992" t="str">
            <v>BENTONITA SODICA (BENTOGEL) SACO DE 50</v>
          </cell>
          <cell r="B992">
            <v>105625</v>
          </cell>
          <cell r="C992" t="str">
            <v>KG</v>
          </cell>
          <cell r="D992">
            <v>1010</v>
          </cell>
          <cell r="E992">
            <v>0</v>
          </cell>
          <cell r="F992">
            <v>43241</v>
          </cell>
          <cell r="G992">
            <v>962</v>
          </cell>
          <cell r="H992">
            <v>1.05</v>
          </cell>
          <cell r="I992">
            <v>43465</v>
          </cell>
        </row>
        <row r="993">
          <cell r="A993" t="str">
            <v>BIBLIOTECA MODULAR 6 ENTREPAÑOS REF.</v>
          </cell>
          <cell r="B993">
            <v>4030</v>
          </cell>
          <cell r="C993" t="str">
            <v>UNI</v>
          </cell>
          <cell r="D993">
            <v>332210</v>
          </cell>
          <cell r="E993">
            <v>62107</v>
          </cell>
          <cell r="F993">
            <v>39892</v>
          </cell>
          <cell r="G993">
            <v>239000</v>
          </cell>
          <cell r="H993">
            <v>1.39</v>
          </cell>
          <cell r="I993">
            <v>43465</v>
          </cell>
        </row>
        <row r="994">
          <cell r="A994" t="str">
            <v>Bicarbinato de Sodio</v>
          </cell>
          <cell r="B994">
            <v>105151</v>
          </cell>
          <cell r="C994" t="str">
            <v>KG</v>
          </cell>
          <cell r="D994">
            <v>3157</v>
          </cell>
          <cell r="E994">
            <v>0</v>
          </cell>
          <cell r="F994">
            <v>42810</v>
          </cell>
          <cell r="G994">
            <v>2896.01</v>
          </cell>
          <cell r="H994">
            <v>1.0900000000000001</v>
          </cell>
          <cell r="I994">
            <v>43465</v>
          </cell>
        </row>
        <row r="995">
          <cell r="A995" t="str">
            <v>Bicicletero / Cicloparquedero M-100 (Sum) **</v>
          </cell>
          <cell r="B995">
            <v>101374</v>
          </cell>
          <cell r="C995" t="str">
            <v>UNI</v>
          </cell>
          <cell r="D995">
            <v>443873</v>
          </cell>
          <cell r="E995" t="str">
            <v>BICIM100</v>
          </cell>
          <cell r="F995">
            <v>43321</v>
          </cell>
          <cell r="G995">
            <v>422736</v>
          </cell>
          <cell r="H995">
            <v>1.05</v>
          </cell>
          <cell r="I995">
            <v>43465</v>
          </cell>
        </row>
        <row r="996">
          <cell r="A996" t="str">
            <v>Bicicletero Acero Inox. en espiral (10 Puestos)</v>
          </cell>
          <cell r="B996">
            <v>105887</v>
          </cell>
          <cell r="C996" t="str">
            <v>UNI</v>
          </cell>
          <cell r="D996">
            <v>955868</v>
          </cell>
          <cell r="E996">
            <v>0</v>
          </cell>
          <cell r="F996">
            <v>43175</v>
          </cell>
          <cell r="G996">
            <v>910350</v>
          </cell>
          <cell r="H996">
            <v>1.05</v>
          </cell>
          <cell r="I996">
            <v>43465</v>
          </cell>
        </row>
        <row r="997">
          <cell r="A997" t="str">
            <v>Bicicletero de espiral acero inoxidable</v>
          </cell>
          <cell r="B997">
            <v>105238</v>
          </cell>
          <cell r="C997" t="str">
            <v>UNI</v>
          </cell>
          <cell r="D997">
            <v>672220</v>
          </cell>
          <cell r="E997" t="str">
            <v>BICIM100</v>
          </cell>
          <cell r="F997">
            <v>42079</v>
          </cell>
          <cell r="G997">
            <v>551000</v>
          </cell>
          <cell r="H997">
            <v>1.22</v>
          </cell>
          <cell r="I997">
            <v>43465</v>
          </cell>
        </row>
        <row r="998">
          <cell r="A998" t="str">
            <v>Bicicletero M-101 **</v>
          </cell>
          <cell r="B998">
            <v>100401</v>
          </cell>
          <cell r="C998" t="str">
            <v>UNI</v>
          </cell>
          <cell r="D998">
            <v>599760</v>
          </cell>
          <cell r="E998" t="str">
            <v>BICIM100</v>
          </cell>
          <cell r="F998">
            <v>43174</v>
          </cell>
          <cell r="G998">
            <v>571200</v>
          </cell>
          <cell r="H998">
            <v>1.05</v>
          </cell>
          <cell r="I998">
            <v>43465</v>
          </cell>
        </row>
        <row r="999">
          <cell r="A999" t="str">
            <v>BIDE STILO BONE CRNA</v>
          </cell>
          <cell r="B999">
            <v>539</v>
          </cell>
          <cell r="C999" t="str">
            <v>UNI</v>
          </cell>
          <cell r="D999">
            <v>544301</v>
          </cell>
          <cell r="E999" t="str">
            <v>8458 color</v>
          </cell>
          <cell r="F999">
            <v>40400</v>
          </cell>
          <cell r="G999">
            <v>397300</v>
          </cell>
          <cell r="H999">
            <v>1.37</v>
          </cell>
          <cell r="I999">
            <v>43465</v>
          </cell>
        </row>
        <row r="1000">
          <cell r="A1000" t="str">
            <v>BIDET ELITE Blanco</v>
          </cell>
          <cell r="B1000">
            <v>538</v>
          </cell>
          <cell r="C1000" t="str">
            <v>UNI</v>
          </cell>
          <cell r="D1000">
            <v>569783</v>
          </cell>
          <cell r="E1000">
            <v>847</v>
          </cell>
          <cell r="F1000">
            <v>40400</v>
          </cell>
          <cell r="G1000">
            <v>415900</v>
          </cell>
          <cell r="H1000">
            <v>1.37</v>
          </cell>
          <cell r="I1000">
            <v>43465</v>
          </cell>
        </row>
        <row r="1001">
          <cell r="A1001" t="str">
            <v>BIDET TREVI CRNA</v>
          </cell>
          <cell r="B1001">
            <v>540</v>
          </cell>
          <cell r="C1001" t="str">
            <v>UNI</v>
          </cell>
          <cell r="D1001">
            <v>544301</v>
          </cell>
          <cell r="E1001" t="str">
            <v>CROMO</v>
          </cell>
          <cell r="F1001">
            <v>40400</v>
          </cell>
          <cell r="G1001">
            <v>397300</v>
          </cell>
          <cell r="H1001">
            <v>1.37</v>
          </cell>
          <cell r="I1001">
            <v>43465</v>
          </cell>
        </row>
        <row r="1002">
          <cell r="A1002" t="str">
            <v>BIOSALUDABLE BICICLETA ESTÁTICA</v>
          </cell>
          <cell r="B1002">
            <v>104456</v>
          </cell>
          <cell r="C1002" t="str">
            <v>UNI</v>
          </cell>
          <cell r="D1002">
            <v>2137853</v>
          </cell>
          <cell r="E1002">
            <v>0</v>
          </cell>
          <cell r="F1002">
            <v>43222</v>
          </cell>
          <cell r="G1002">
            <v>2036050</v>
          </cell>
          <cell r="H1002">
            <v>1.05</v>
          </cell>
          <cell r="I1002">
            <v>43465</v>
          </cell>
        </row>
        <row r="1003">
          <cell r="A1003" t="str">
            <v>BIOSALUDABLE ELIPTICA</v>
          </cell>
          <cell r="B1003">
            <v>104455</v>
          </cell>
          <cell r="C1003" t="str">
            <v>UNI</v>
          </cell>
          <cell r="D1003">
            <v>2249100</v>
          </cell>
          <cell r="E1003">
            <v>0</v>
          </cell>
          <cell r="F1003">
            <v>43222</v>
          </cell>
          <cell r="G1003">
            <v>2142000</v>
          </cell>
          <cell r="H1003">
            <v>1.05</v>
          </cell>
          <cell r="I1003">
            <v>43465</v>
          </cell>
        </row>
        <row r="1004">
          <cell r="A1004" t="str">
            <v>BIOSALUDABLE FLEXION DE ESPALDA</v>
          </cell>
          <cell r="B1004">
            <v>104124</v>
          </cell>
          <cell r="C1004" t="str">
            <v>UNI</v>
          </cell>
          <cell r="D1004">
            <v>2249100</v>
          </cell>
          <cell r="E1004">
            <v>0</v>
          </cell>
          <cell r="F1004">
            <v>43182</v>
          </cell>
          <cell r="G1004">
            <v>2142000</v>
          </cell>
          <cell r="H1004">
            <v>1.05</v>
          </cell>
          <cell r="I1004">
            <v>43465</v>
          </cell>
        </row>
        <row r="1005">
          <cell r="A1005" t="str">
            <v>BIOSALUDABLE MASAJEADOR DE ESPALDA</v>
          </cell>
          <cell r="B1005">
            <v>104461</v>
          </cell>
          <cell r="C1005" t="str">
            <v>UNI</v>
          </cell>
          <cell r="D1005">
            <v>2205368</v>
          </cell>
          <cell r="E1005">
            <v>0</v>
          </cell>
          <cell r="F1005">
            <v>43222</v>
          </cell>
          <cell r="G1005">
            <v>2100350</v>
          </cell>
          <cell r="H1005">
            <v>1.05</v>
          </cell>
          <cell r="I1005">
            <v>43465</v>
          </cell>
        </row>
        <row r="1006">
          <cell r="A1006" t="str">
            <v>BISAGRA 3" Tipo Muñeca</v>
          </cell>
          <cell r="B1006">
            <v>100961</v>
          </cell>
          <cell r="C1006" t="str">
            <v>UNI</v>
          </cell>
          <cell r="D1006">
            <v>5403</v>
          </cell>
          <cell r="E1006">
            <v>239</v>
          </cell>
          <cell r="F1006">
            <v>40339</v>
          </cell>
          <cell r="G1006">
            <v>3944</v>
          </cell>
          <cell r="H1006">
            <v>1.37</v>
          </cell>
          <cell r="I1006">
            <v>43465</v>
          </cell>
        </row>
        <row r="1007">
          <cell r="A1007" t="str">
            <v>BISAGRA CAPSULA ½" PAR</v>
          </cell>
          <cell r="B1007">
            <v>474</v>
          </cell>
          <cell r="C1007" t="str">
            <v>UNI</v>
          </cell>
          <cell r="D1007">
            <v>1203</v>
          </cell>
          <cell r="E1007">
            <v>188209</v>
          </cell>
          <cell r="F1007">
            <v>43223</v>
          </cell>
          <cell r="G1007">
            <v>1146</v>
          </cell>
          <cell r="H1007">
            <v>1.05</v>
          </cell>
          <cell r="I1007">
            <v>43465</v>
          </cell>
        </row>
        <row r="1008">
          <cell r="A1008" t="str">
            <v>BISAGRA CAPSULA 3/4" PAR</v>
          </cell>
          <cell r="B1008">
            <v>475</v>
          </cell>
          <cell r="C1008" t="str">
            <v>UNI</v>
          </cell>
          <cell r="D1008">
            <v>5628</v>
          </cell>
          <cell r="E1008">
            <v>188235</v>
          </cell>
          <cell r="F1008">
            <v>40884</v>
          </cell>
          <cell r="G1008">
            <v>4200</v>
          </cell>
          <cell r="H1008">
            <v>1.34</v>
          </cell>
          <cell r="I1008">
            <v>43465</v>
          </cell>
        </row>
        <row r="1009">
          <cell r="A1009" t="str">
            <v>BISAGRA CAPSULADA 1"</v>
          </cell>
          <cell r="B1009">
            <v>100839</v>
          </cell>
          <cell r="C1009" t="str">
            <v>PAR</v>
          </cell>
          <cell r="D1009">
            <v>16695</v>
          </cell>
          <cell r="E1009">
            <v>188209</v>
          </cell>
          <cell r="F1009">
            <v>43213</v>
          </cell>
          <cell r="G1009">
            <v>15900</v>
          </cell>
          <cell r="H1009">
            <v>1.05</v>
          </cell>
          <cell r="I1009">
            <v>43465</v>
          </cell>
        </row>
        <row r="1010">
          <cell r="A1010" t="str">
            <v>BISAGRA DE HIERRO</v>
          </cell>
          <cell r="B1010">
            <v>340</v>
          </cell>
          <cell r="C1010" t="str">
            <v>PAR</v>
          </cell>
          <cell r="D1010">
            <v>37800</v>
          </cell>
          <cell r="E1010">
            <v>0</v>
          </cell>
          <cell r="F1010">
            <v>41778</v>
          </cell>
          <cell r="G1010">
            <v>30000</v>
          </cell>
          <cell r="H1010">
            <v>1.26</v>
          </cell>
          <cell r="I1010">
            <v>43465</v>
          </cell>
        </row>
        <row r="1011">
          <cell r="A1011" t="str">
            <v>BISAGRA EN COBRE CABEZA PLANA 3"</v>
          </cell>
          <cell r="B1011">
            <v>472</v>
          </cell>
          <cell r="C1011" t="str">
            <v>UNI</v>
          </cell>
          <cell r="D1011">
            <v>1524</v>
          </cell>
          <cell r="E1011">
            <v>239</v>
          </cell>
          <cell r="F1011">
            <v>43166</v>
          </cell>
          <cell r="G1011">
            <v>1451</v>
          </cell>
          <cell r="H1011">
            <v>1.05</v>
          </cell>
          <cell r="I1011">
            <v>43465</v>
          </cell>
        </row>
        <row r="1012">
          <cell r="A1012" t="str">
            <v>BISAGRA HIDRÁULICA SPEEDY M-25 FUERZA</v>
          </cell>
          <cell r="B1012">
            <v>104713</v>
          </cell>
          <cell r="C1012" t="str">
            <v>UNI</v>
          </cell>
          <cell r="D1012">
            <v>414854</v>
          </cell>
          <cell r="E1012">
            <v>0</v>
          </cell>
          <cell r="F1012">
            <v>42965</v>
          </cell>
          <cell r="G1012">
            <v>380600</v>
          </cell>
          <cell r="H1012">
            <v>1.0900000000000001</v>
          </cell>
          <cell r="I1012">
            <v>43465</v>
          </cell>
        </row>
        <row r="1013">
          <cell r="A1013" t="str">
            <v>BISAGRA NUDO 2 1/2" EN COBRE CABEZA</v>
          </cell>
          <cell r="B1013">
            <v>473</v>
          </cell>
          <cell r="C1013" t="str">
            <v>UNI</v>
          </cell>
          <cell r="D1013">
            <v>2172</v>
          </cell>
          <cell r="E1013">
            <v>188524</v>
          </cell>
          <cell r="F1013">
            <v>43192</v>
          </cell>
          <cell r="G1013">
            <v>2069</v>
          </cell>
          <cell r="H1013">
            <v>1.05</v>
          </cell>
          <cell r="I1013">
            <v>43465</v>
          </cell>
        </row>
        <row r="1014">
          <cell r="A1014" t="str">
            <v>BISAGRA PARA MUEBLE PARCHE CIERRE</v>
          </cell>
          <cell r="B1014">
            <v>104576</v>
          </cell>
          <cell r="C1014" t="str">
            <v>UNI</v>
          </cell>
          <cell r="D1014">
            <v>3599</v>
          </cell>
          <cell r="E1014">
            <v>0</v>
          </cell>
          <cell r="F1014">
            <v>42111</v>
          </cell>
          <cell r="G1014">
            <v>2950</v>
          </cell>
          <cell r="H1014">
            <v>1.22</v>
          </cell>
          <cell r="I1014">
            <v>43465</v>
          </cell>
        </row>
        <row r="1015">
          <cell r="A1015" t="str">
            <v>Bisagra Perno Anticada 3x2.5pgCal.2.5mm</v>
          </cell>
          <cell r="B1015">
            <v>106423</v>
          </cell>
          <cell r="C1015" t="str">
            <v>UNI</v>
          </cell>
          <cell r="D1015">
            <v>5559</v>
          </cell>
          <cell r="E1015">
            <v>0</v>
          </cell>
          <cell r="F1015">
            <v>42965</v>
          </cell>
          <cell r="G1015">
            <v>5100</v>
          </cell>
          <cell r="H1015">
            <v>1.0900000000000001</v>
          </cell>
          <cell r="I1015">
            <v>43465</v>
          </cell>
        </row>
        <row r="1016">
          <cell r="A1016" t="str">
            <v>BISAGRA PISO DORADA PINTADA INAFER</v>
          </cell>
          <cell r="B1016">
            <v>1171</v>
          </cell>
          <cell r="C1016" t="str">
            <v>UNI</v>
          </cell>
          <cell r="D1016">
            <v>41138</v>
          </cell>
          <cell r="E1016">
            <v>189070</v>
          </cell>
          <cell r="F1016">
            <v>40884</v>
          </cell>
          <cell r="G1016">
            <v>30700</v>
          </cell>
          <cell r="H1016">
            <v>1.34</v>
          </cell>
          <cell r="I1016">
            <v>43465</v>
          </cell>
        </row>
        <row r="1017">
          <cell r="A1017" t="str">
            <v>BISAGRA PISTON O PIVOTE LARGA DIAM 1" X</v>
          </cell>
          <cell r="B1017">
            <v>3756</v>
          </cell>
          <cell r="C1017" t="str">
            <v>UNI</v>
          </cell>
          <cell r="D1017">
            <v>8348</v>
          </cell>
          <cell r="E1017">
            <v>188287</v>
          </cell>
          <cell r="F1017">
            <v>43203</v>
          </cell>
          <cell r="G1017">
            <v>7950</v>
          </cell>
          <cell r="H1017">
            <v>1.05</v>
          </cell>
          <cell r="I1017">
            <v>43465</v>
          </cell>
        </row>
        <row r="1018">
          <cell r="A1018" t="str">
            <v>BISAGRA REDONDA (CÁPSULA O PISTON) DE</v>
          </cell>
          <cell r="B1018">
            <v>106480</v>
          </cell>
          <cell r="C1018" t="str">
            <v>UNI</v>
          </cell>
          <cell r="D1018">
            <v>2243</v>
          </cell>
          <cell r="E1018">
            <v>0</v>
          </cell>
          <cell r="F1018">
            <v>43196</v>
          </cell>
          <cell r="G1018">
            <v>2136</v>
          </cell>
          <cell r="H1018">
            <v>1.05</v>
          </cell>
          <cell r="I1018">
            <v>43465</v>
          </cell>
        </row>
        <row r="1019">
          <cell r="A1019" t="str">
            <v>BISAGRA REDONDA O DE CAPSULA (1")</v>
          </cell>
          <cell r="B1019">
            <v>105544</v>
          </cell>
          <cell r="C1019" t="str">
            <v>UNI</v>
          </cell>
          <cell r="D1019">
            <v>14844</v>
          </cell>
          <cell r="E1019">
            <v>0</v>
          </cell>
          <cell r="F1019">
            <v>43181</v>
          </cell>
          <cell r="G1019">
            <v>14137</v>
          </cell>
          <cell r="H1019">
            <v>1.05</v>
          </cell>
          <cell r="I1019">
            <v>43465</v>
          </cell>
        </row>
        <row r="1020">
          <cell r="A1020" t="str">
            <v>Bizcocho TAPA POZO INSPECCION **</v>
          </cell>
          <cell r="B1020">
            <v>100418</v>
          </cell>
          <cell r="C1020" t="str">
            <v>UNI</v>
          </cell>
          <cell r="D1020">
            <v>898652</v>
          </cell>
          <cell r="E1020" t="str">
            <v>MTPA-60</v>
          </cell>
          <cell r="F1020">
            <v>41436</v>
          </cell>
          <cell r="G1020">
            <v>707600</v>
          </cell>
          <cell r="H1020">
            <v>1.27</v>
          </cell>
          <cell r="I1020">
            <v>43465</v>
          </cell>
        </row>
        <row r="1021">
          <cell r="A1021" t="str">
            <v>BLACK INSERT</v>
          </cell>
          <cell r="B1021">
            <v>104430</v>
          </cell>
          <cell r="C1021" t="str">
            <v>UNI</v>
          </cell>
          <cell r="D1021">
            <v>905</v>
          </cell>
          <cell r="E1021">
            <v>0</v>
          </cell>
          <cell r="F1021">
            <v>41120</v>
          </cell>
          <cell r="G1021">
            <v>696</v>
          </cell>
          <cell r="H1021">
            <v>1.3</v>
          </cell>
          <cell r="I1021">
            <v>43465</v>
          </cell>
        </row>
        <row r="1022">
          <cell r="A1022" t="str">
            <v>Black out negro **</v>
          </cell>
          <cell r="B1022">
            <v>101127</v>
          </cell>
          <cell r="C1022" t="str">
            <v>M2</v>
          </cell>
          <cell r="D1022">
            <v>79535</v>
          </cell>
          <cell r="E1022">
            <v>0</v>
          </cell>
          <cell r="F1022">
            <v>40346</v>
          </cell>
          <cell r="G1022">
            <v>58055</v>
          </cell>
          <cell r="H1022">
            <v>1.37</v>
          </cell>
          <cell r="I1022">
            <v>43465</v>
          </cell>
        </row>
        <row r="1023">
          <cell r="A1023" t="str">
            <v>BLINDAJE REJILLAS DE VENTILACION X 30</v>
          </cell>
          <cell r="B1023">
            <v>2647</v>
          </cell>
          <cell r="C1023" t="str">
            <v>ML</v>
          </cell>
          <cell r="D1023">
            <v>635680</v>
          </cell>
          <cell r="E1023" t="str">
            <v>MDF en Bgtá</v>
          </cell>
          <cell r="F1023">
            <v>40359</v>
          </cell>
          <cell r="G1023">
            <v>464000</v>
          </cell>
          <cell r="H1023">
            <v>1.37</v>
          </cell>
          <cell r="I1023">
            <v>43465</v>
          </cell>
        </row>
        <row r="1024">
          <cell r="A1024" t="str">
            <v>BLOQ. CONCRETO 20X20X40 + Transporte</v>
          </cell>
          <cell r="B1024">
            <v>100964</v>
          </cell>
          <cell r="C1024" t="str">
            <v>UNI</v>
          </cell>
          <cell r="D1024">
            <v>3665</v>
          </cell>
          <cell r="E1024" t="str">
            <v>Fab.</v>
          </cell>
          <cell r="F1024">
            <v>40337</v>
          </cell>
          <cell r="G1024">
            <v>2675</v>
          </cell>
          <cell r="H1024">
            <v>1.37</v>
          </cell>
          <cell r="I1024">
            <v>43465</v>
          </cell>
        </row>
        <row r="1025">
          <cell r="A1025" t="str">
            <v>BLOQ.ESTR.MEDIO 18x19x16 Piedra-Liso Obra</v>
          </cell>
          <cell r="B1025">
            <v>100547</v>
          </cell>
          <cell r="C1025" t="str">
            <v>UNI</v>
          </cell>
          <cell r="D1025">
            <v>2356</v>
          </cell>
          <cell r="E1025" t="str">
            <v>PT-16 Obra</v>
          </cell>
          <cell r="F1025">
            <v>40085</v>
          </cell>
          <cell r="G1025">
            <v>1695</v>
          </cell>
          <cell r="H1025">
            <v>1.39</v>
          </cell>
          <cell r="I1025">
            <v>43465</v>
          </cell>
        </row>
        <row r="1026">
          <cell r="A1026" t="str">
            <v>BLOQ.ESTR.MEDIO 18x19x16 Piedra-Liso Obra</v>
          </cell>
          <cell r="B1026">
            <v>100544</v>
          </cell>
          <cell r="C1026" t="str">
            <v>UNI</v>
          </cell>
          <cell r="D1026">
            <v>1779</v>
          </cell>
          <cell r="E1026" t="str">
            <v>PT-16 Obra</v>
          </cell>
          <cell r="F1026">
            <v>40085</v>
          </cell>
          <cell r="G1026">
            <v>1280</v>
          </cell>
          <cell r="H1026">
            <v>1.39</v>
          </cell>
          <cell r="I1026">
            <v>43465</v>
          </cell>
        </row>
        <row r="1027">
          <cell r="A1027" t="str">
            <v>BLOQUE #3 YOMASA 31.5x23x7 Perforado Fab.</v>
          </cell>
          <cell r="B1027">
            <v>1777</v>
          </cell>
          <cell r="C1027" t="str">
            <v>UNI</v>
          </cell>
          <cell r="D1027">
            <v>1152</v>
          </cell>
          <cell r="E1027" t="str">
            <v>Fab.</v>
          </cell>
          <cell r="F1027">
            <v>40814</v>
          </cell>
          <cell r="G1027">
            <v>860</v>
          </cell>
          <cell r="H1027">
            <v>1.34</v>
          </cell>
          <cell r="I1027">
            <v>43465</v>
          </cell>
        </row>
        <row r="1028">
          <cell r="A1028" t="str">
            <v>BLOQUE #3 YOMASA 31.5x23x7 Perforado Obra</v>
          </cell>
          <cell r="B1028">
            <v>2143</v>
          </cell>
          <cell r="C1028" t="str">
            <v>UNI</v>
          </cell>
          <cell r="D1028">
            <v>1280</v>
          </cell>
          <cell r="E1028" t="str">
            <v>Obra</v>
          </cell>
          <cell r="F1028">
            <v>40814</v>
          </cell>
          <cell r="G1028">
            <v>955</v>
          </cell>
          <cell r="H1028">
            <v>1.34</v>
          </cell>
          <cell r="I1028">
            <v>43465</v>
          </cell>
        </row>
        <row r="1029">
          <cell r="A1029" t="str">
            <v>BLOQUE #4 300 x 200 x 100</v>
          </cell>
          <cell r="B1029">
            <v>31912</v>
          </cell>
          <cell r="C1029" t="str">
            <v>UNI</v>
          </cell>
          <cell r="D1029">
            <v>949</v>
          </cell>
          <cell r="E1029" t="str">
            <v>Dep.</v>
          </cell>
          <cell r="F1029">
            <v>41235</v>
          </cell>
          <cell r="G1029">
            <v>730</v>
          </cell>
          <cell r="H1029">
            <v>1.3</v>
          </cell>
          <cell r="I1029">
            <v>43465</v>
          </cell>
        </row>
        <row r="1030">
          <cell r="A1030" t="str">
            <v>BLOQUE #4 32 x 20 x 9</v>
          </cell>
          <cell r="B1030">
            <v>31913</v>
          </cell>
          <cell r="C1030" t="str">
            <v>UNI</v>
          </cell>
          <cell r="D1030">
            <v>589</v>
          </cell>
          <cell r="E1030" t="str">
            <v>Dep.</v>
          </cell>
          <cell r="F1030">
            <v>40234</v>
          </cell>
          <cell r="G1030">
            <v>430</v>
          </cell>
          <cell r="H1030">
            <v>1.37</v>
          </cell>
          <cell r="I1030">
            <v>43465</v>
          </cell>
        </row>
        <row r="1031">
          <cell r="A1031" t="str">
            <v>BLOQUE #4 STA/FE 33x23x9 Fab.</v>
          </cell>
          <cell r="B1031">
            <v>1689</v>
          </cell>
          <cell r="C1031" t="str">
            <v>UNI</v>
          </cell>
          <cell r="D1031">
            <v>1050</v>
          </cell>
          <cell r="E1031" t="str">
            <v>Fab. BL4</v>
          </cell>
          <cell r="F1031">
            <v>43193</v>
          </cell>
          <cell r="G1031">
            <v>1000</v>
          </cell>
          <cell r="H1031">
            <v>1.05</v>
          </cell>
          <cell r="I1031">
            <v>43465</v>
          </cell>
        </row>
        <row r="1032">
          <cell r="A1032" t="str">
            <v>BLOQUE #4 STA/FE 33x23x9 Obra</v>
          </cell>
          <cell r="B1032">
            <v>114</v>
          </cell>
          <cell r="C1032" t="str">
            <v>UNI</v>
          </cell>
          <cell r="D1032">
            <v>893</v>
          </cell>
          <cell r="E1032" t="str">
            <v>Obra BL4</v>
          </cell>
          <cell r="F1032">
            <v>43245</v>
          </cell>
          <cell r="G1032">
            <v>850</v>
          </cell>
          <cell r="H1032">
            <v>1.05</v>
          </cell>
          <cell r="I1032">
            <v>43465</v>
          </cell>
        </row>
        <row r="1033">
          <cell r="A1033" t="str">
            <v>BLOQUE #4 USME 16.5x23x9 Medio Fab.</v>
          </cell>
          <cell r="B1033">
            <v>2409</v>
          </cell>
          <cell r="C1033" t="str">
            <v>UNI</v>
          </cell>
          <cell r="D1033">
            <v>525</v>
          </cell>
          <cell r="E1033" t="str">
            <v>Fab.</v>
          </cell>
          <cell r="F1033">
            <v>43193</v>
          </cell>
          <cell r="G1033">
            <v>500</v>
          </cell>
          <cell r="H1033">
            <v>1.05</v>
          </cell>
          <cell r="I1033">
            <v>43465</v>
          </cell>
        </row>
        <row r="1034">
          <cell r="A1034" t="str">
            <v>BLOQUE #4 USME TRADICIONAL 33x23x9 Fab.</v>
          </cell>
          <cell r="B1034">
            <v>1965</v>
          </cell>
          <cell r="C1034" t="str">
            <v>UNI</v>
          </cell>
          <cell r="D1034">
            <v>1112</v>
          </cell>
          <cell r="E1034" t="str">
            <v>Dep.</v>
          </cell>
          <cell r="F1034">
            <v>40813</v>
          </cell>
          <cell r="G1034">
            <v>830</v>
          </cell>
          <cell r="H1034">
            <v>1.34</v>
          </cell>
          <cell r="I1034">
            <v>43465</v>
          </cell>
        </row>
        <row r="1035">
          <cell r="A1035" t="str">
            <v>BLOQUE #4 YOMASA 30x20x10 Estandar Fab.</v>
          </cell>
          <cell r="B1035">
            <v>1778</v>
          </cell>
          <cell r="C1035" t="str">
            <v>UNI</v>
          </cell>
          <cell r="D1035">
            <v>884</v>
          </cell>
          <cell r="E1035" t="str">
            <v>Fab.</v>
          </cell>
          <cell r="F1035">
            <v>40814</v>
          </cell>
          <cell r="G1035">
            <v>660</v>
          </cell>
          <cell r="H1035">
            <v>1.34</v>
          </cell>
          <cell r="I1035">
            <v>43465</v>
          </cell>
        </row>
        <row r="1036">
          <cell r="A1036" t="str">
            <v>BLOQUE #4S YOMASA 30x20x10 Perforado Obra</v>
          </cell>
          <cell r="B1036">
            <v>2145</v>
          </cell>
          <cell r="C1036" t="str">
            <v>UNI</v>
          </cell>
          <cell r="D1036">
            <v>1012</v>
          </cell>
          <cell r="E1036" t="str">
            <v>Obra</v>
          </cell>
          <cell r="F1036">
            <v>40814</v>
          </cell>
          <cell r="G1036">
            <v>755</v>
          </cell>
          <cell r="H1036">
            <v>1.34</v>
          </cell>
          <cell r="I1036">
            <v>43465</v>
          </cell>
        </row>
        <row r="1037">
          <cell r="A1037" t="str">
            <v>BLOQUE #5 32 x 20 x 115</v>
          </cell>
          <cell r="B1037">
            <v>31914</v>
          </cell>
          <cell r="C1037" t="str">
            <v>UNI</v>
          </cell>
          <cell r="D1037">
            <v>795</v>
          </cell>
          <cell r="E1037" t="str">
            <v>Dep.</v>
          </cell>
          <cell r="F1037">
            <v>40234</v>
          </cell>
          <cell r="G1037">
            <v>580</v>
          </cell>
          <cell r="H1037">
            <v>1.37</v>
          </cell>
          <cell r="I1037">
            <v>43465</v>
          </cell>
        </row>
        <row r="1038">
          <cell r="A1038" t="str">
            <v>BLOQUE #5 33x23x11.5 Obra Perf.Vertical +</v>
          </cell>
          <cell r="B1038">
            <v>116</v>
          </cell>
          <cell r="C1038" t="str">
            <v>UNI</v>
          </cell>
          <cell r="D1038">
            <v>1181</v>
          </cell>
          <cell r="E1038" t="str">
            <v>Obra BL5</v>
          </cell>
          <cell r="F1038">
            <v>43273</v>
          </cell>
          <cell r="G1038">
            <v>1125</v>
          </cell>
          <cell r="H1038">
            <v>1.05</v>
          </cell>
          <cell r="I1038">
            <v>43465</v>
          </cell>
        </row>
        <row r="1039">
          <cell r="A1039" t="str">
            <v>BLOQUE #5 STA/FE 33x23x11.5 Fab.</v>
          </cell>
          <cell r="B1039">
            <v>1690</v>
          </cell>
          <cell r="C1039" t="str">
            <v>UNI</v>
          </cell>
          <cell r="D1039">
            <v>1139</v>
          </cell>
          <cell r="E1039" t="str">
            <v>Fab. BL5</v>
          </cell>
          <cell r="F1039">
            <v>41172</v>
          </cell>
          <cell r="G1039">
            <v>876</v>
          </cell>
          <cell r="H1039">
            <v>1.3</v>
          </cell>
          <cell r="I1039">
            <v>43465</v>
          </cell>
        </row>
        <row r="1040">
          <cell r="A1040" t="str">
            <v>BLOQUE #5 TRADICIONAL 33x23x12 +</v>
          </cell>
          <cell r="B1040">
            <v>1966</v>
          </cell>
          <cell r="C1040" t="str">
            <v>UNI</v>
          </cell>
          <cell r="D1040">
            <v>1260</v>
          </cell>
          <cell r="E1040" t="str">
            <v>Dep.</v>
          </cell>
          <cell r="F1040">
            <v>43193</v>
          </cell>
          <cell r="G1040">
            <v>1200</v>
          </cell>
          <cell r="H1040">
            <v>1.05</v>
          </cell>
          <cell r="I1040">
            <v>43465</v>
          </cell>
        </row>
        <row r="1041">
          <cell r="A1041" t="str">
            <v>BLOQUE #5 USME TRADIC. 16.5x23x12 Medio</v>
          </cell>
          <cell r="B1041">
            <v>2408</v>
          </cell>
          <cell r="C1041" t="str">
            <v>UNI</v>
          </cell>
          <cell r="D1041">
            <v>578</v>
          </cell>
          <cell r="E1041" t="str">
            <v>Fab.</v>
          </cell>
          <cell r="F1041">
            <v>43193</v>
          </cell>
          <cell r="G1041">
            <v>550</v>
          </cell>
          <cell r="H1041">
            <v>1.05</v>
          </cell>
          <cell r="I1041">
            <v>43465</v>
          </cell>
        </row>
        <row r="1042">
          <cell r="A1042" t="str">
            <v>BLOQUE #5S YOMASA 30x20x12 Perforado Fab.</v>
          </cell>
          <cell r="B1042">
            <v>1779</v>
          </cell>
          <cell r="C1042" t="str">
            <v>UNI</v>
          </cell>
          <cell r="D1042">
            <v>911</v>
          </cell>
          <cell r="E1042" t="str">
            <v>Fab.</v>
          </cell>
          <cell r="F1042">
            <v>40814</v>
          </cell>
          <cell r="G1042">
            <v>680</v>
          </cell>
          <cell r="H1042">
            <v>1.34</v>
          </cell>
          <cell r="I1042">
            <v>43465</v>
          </cell>
        </row>
        <row r="1043">
          <cell r="A1043" t="str">
            <v>BLOQUE #5S YOMASA 30x20x12 Perforado Obra</v>
          </cell>
          <cell r="B1043">
            <v>2148</v>
          </cell>
          <cell r="C1043" t="str">
            <v>UNI</v>
          </cell>
          <cell r="D1043">
            <v>1039</v>
          </cell>
          <cell r="E1043" t="str">
            <v>Obra</v>
          </cell>
          <cell r="F1043">
            <v>40814</v>
          </cell>
          <cell r="G1043">
            <v>775</v>
          </cell>
          <cell r="H1043">
            <v>1.34</v>
          </cell>
          <cell r="I1043">
            <v>43465</v>
          </cell>
        </row>
        <row r="1044">
          <cell r="A1044" t="str">
            <v>BLOQUE ALIGERANT.BLOQELON</v>
          </cell>
          <cell r="B1044">
            <v>104281</v>
          </cell>
          <cell r="C1044" t="str">
            <v>UNI</v>
          </cell>
          <cell r="D1044">
            <v>3360</v>
          </cell>
          <cell r="E1044">
            <v>0</v>
          </cell>
          <cell r="F1044">
            <v>43297</v>
          </cell>
          <cell r="G1044">
            <v>3200</v>
          </cell>
          <cell r="H1044">
            <v>1.05</v>
          </cell>
          <cell r="I1044">
            <v>43465</v>
          </cell>
        </row>
        <row r="1045">
          <cell r="A1045" t="str">
            <v>BLOQUE CEMENTO PEAT.</v>
          </cell>
          <cell r="B1045">
            <v>104467</v>
          </cell>
          <cell r="C1045" t="str">
            <v>UNI</v>
          </cell>
          <cell r="D1045">
            <v>937</v>
          </cell>
          <cell r="E1045">
            <v>0</v>
          </cell>
          <cell r="F1045">
            <v>41122</v>
          </cell>
          <cell r="G1045">
            <v>721</v>
          </cell>
          <cell r="H1045">
            <v>1.3</v>
          </cell>
          <cell r="I1045">
            <v>43465</v>
          </cell>
        </row>
        <row r="1046">
          <cell r="A1046" t="str">
            <v>BLOQUE CEMENTO TIPO SPLIT 15X20X40</v>
          </cell>
          <cell r="B1046">
            <v>104952</v>
          </cell>
          <cell r="C1046" t="str">
            <v>UNI</v>
          </cell>
          <cell r="D1046">
            <v>4087</v>
          </cell>
          <cell r="E1046">
            <v>0</v>
          </cell>
          <cell r="F1046">
            <v>42128</v>
          </cell>
          <cell r="G1046">
            <v>3350</v>
          </cell>
          <cell r="H1046">
            <v>1.22</v>
          </cell>
          <cell r="I1046">
            <v>43465</v>
          </cell>
        </row>
        <row r="1047">
          <cell r="A1047" t="str">
            <v>Bloque concreto 10x20x20 medio Fab. **</v>
          </cell>
          <cell r="B1047">
            <v>100627</v>
          </cell>
          <cell r="C1047" t="str">
            <v>UNI</v>
          </cell>
          <cell r="D1047">
            <v>2014</v>
          </cell>
          <cell r="E1047" t="str">
            <v>Fab.</v>
          </cell>
          <cell r="F1047">
            <v>40344</v>
          </cell>
          <cell r="G1047">
            <v>1470</v>
          </cell>
          <cell r="H1047">
            <v>1.37</v>
          </cell>
          <cell r="I1047">
            <v>43465</v>
          </cell>
        </row>
        <row r="1048">
          <cell r="A1048" t="str">
            <v>Bloque concreto 12x20x20 medio Fab. **</v>
          </cell>
          <cell r="B1048">
            <v>100629</v>
          </cell>
          <cell r="C1048" t="str">
            <v>UNI</v>
          </cell>
          <cell r="D1048">
            <v>1439</v>
          </cell>
          <cell r="E1048" t="str">
            <v>Fab.</v>
          </cell>
          <cell r="F1048">
            <v>40344</v>
          </cell>
          <cell r="G1048">
            <v>1050</v>
          </cell>
          <cell r="H1048">
            <v>1.37</v>
          </cell>
          <cell r="I1048">
            <v>43465</v>
          </cell>
        </row>
        <row r="1049">
          <cell r="A1049" t="str">
            <v>Bloque concreto 12x20x40 enteroFab. **</v>
          </cell>
          <cell r="B1049">
            <v>100628</v>
          </cell>
          <cell r="C1049" t="str">
            <v>UNI</v>
          </cell>
          <cell r="D1049">
            <v>2908</v>
          </cell>
          <cell r="E1049" t="str">
            <v>Fab.</v>
          </cell>
          <cell r="F1049">
            <v>40658</v>
          </cell>
          <cell r="G1049">
            <v>2170</v>
          </cell>
          <cell r="H1049">
            <v>1.34</v>
          </cell>
          <cell r="I1049">
            <v>43465</v>
          </cell>
        </row>
        <row r="1050">
          <cell r="A1050" t="str">
            <v>Bloque concreto 15x20x20 medio Fab. **</v>
          </cell>
          <cell r="B1050">
            <v>100631</v>
          </cell>
          <cell r="C1050" t="str">
            <v>UNI</v>
          </cell>
          <cell r="D1050">
            <v>1586</v>
          </cell>
          <cell r="E1050" t="str">
            <v>Fab.</v>
          </cell>
          <cell r="F1050">
            <v>40344</v>
          </cell>
          <cell r="G1050">
            <v>1158</v>
          </cell>
          <cell r="H1050">
            <v>1.37</v>
          </cell>
          <cell r="I1050">
            <v>43465</v>
          </cell>
        </row>
        <row r="1051">
          <cell r="A1051" t="str">
            <v>Bloque concreto 15x20x40 enteroFab. **</v>
          </cell>
          <cell r="B1051">
            <v>100630</v>
          </cell>
          <cell r="C1051" t="str">
            <v>UNI</v>
          </cell>
          <cell r="D1051">
            <v>2644</v>
          </cell>
          <cell r="E1051" t="str">
            <v>Fab.</v>
          </cell>
          <cell r="F1051">
            <v>40344</v>
          </cell>
          <cell r="G1051">
            <v>1930</v>
          </cell>
          <cell r="H1051">
            <v>1.37</v>
          </cell>
          <cell r="I1051">
            <v>43465</v>
          </cell>
        </row>
        <row r="1052">
          <cell r="A1052" t="str">
            <v>Bloque concreto 20x20x20 medio Fab. **</v>
          </cell>
          <cell r="B1052">
            <v>100633</v>
          </cell>
          <cell r="C1052" t="str">
            <v>UNI</v>
          </cell>
          <cell r="D1052">
            <v>1247</v>
          </cell>
          <cell r="E1052" t="str">
            <v>Fab.</v>
          </cell>
          <cell r="F1052">
            <v>40344</v>
          </cell>
          <cell r="G1052">
            <v>910</v>
          </cell>
          <cell r="H1052">
            <v>1.37</v>
          </cell>
          <cell r="I1052">
            <v>43465</v>
          </cell>
        </row>
        <row r="1053">
          <cell r="A1053" t="str">
            <v>Bloque concreto 20x20x40 enteroFab. **</v>
          </cell>
          <cell r="B1053">
            <v>100632</v>
          </cell>
          <cell r="C1053" t="str">
            <v>UNI</v>
          </cell>
          <cell r="D1053">
            <v>3151</v>
          </cell>
          <cell r="E1053" t="str">
            <v>Fab.</v>
          </cell>
          <cell r="F1053">
            <v>40344</v>
          </cell>
          <cell r="G1053">
            <v>2300</v>
          </cell>
          <cell r="H1053">
            <v>1.37</v>
          </cell>
          <cell r="I1053">
            <v>43465</v>
          </cell>
        </row>
        <row r="1054">
          <cell r="A1054" t="str">
            <v>BLOQUE CONCRETO CONCREBLOCK</v>
          </cell>
          <cell r="B1054">
            <v>106</v>
          </cell>
          <cell r="C1054" t="str">
            <v>UNI</v>
          </cell>
          <cell r="D1054">
            <v>1781</v>
          </cell>
          <cell r="E1054" t="str">
            <v>Fab.</v>
          </cell>
          <cell r="F1054">
            <v>40344</v>
          </cell>
          <cell r="G1054">
            <v>1300</v>
          </cell>
          <cell r="H1054">
            <v>1.37</v>
          </cell>
          <cell r="I1054">
            <v>43465</v>
          </cell>
        </row>
        <row r="1055">
          <cell r="A1055" t="str">
            <v>BLOQUE CONCRETO CONCREBLOCK</v>
          </cell>
          <cell r="B1055">
            <v>107</v>
          </cell>
          <cell r="C1055" t="str">
            <v>UNI</v>
          </cell>
          <cell r="D1055">
            <v>2415</v>
          </cell>
          <cell r="E1055" t="str">
            <v>Fab.</v>
          </cell>
          <cell r="F1055">
            <v>43308</v>
          </cell>
          <cell r="G1055">
            <v>2300</v>
          </cell>
          <cell r="H1055">
            <v>1.05</v>
          </cell>
          <cell r="I1055">
            <v>43465</v>
          </cell>
        </row>
        <row r="1056">
          <cell r="A1056" t="str">
            <v>BLOQUE CONCRETO ESTRIADO 14X19X39 EN</v>
          </cell>
          <cell r="B1056">
            <v>103044</v>
          </cell>
          <cell r="C1056" t="str">
            <v>UNI</v>
          </cell>
          <cell r="D1056">
            <v>3651</v>
          </cell>
          <cell r="E1056">
            <v>0</v>
          </cell>
          <cell r="F1056">
            <v>43222</v>
          </cell>
          <cell r="G1056">
            <v>3477</v>
          </cell>
          <cell r="H1056">
            <v>1.05</v>
          </cell>
          <cell r="I1056">
            <v>43465</v>
          </cell>
        </row>
        <row r="1057">
          <cell r="A1057" t="str">
            <v>BLOQUE DE CEMENTO CUADRATICO</v>
          </cell>
          <cell r="B1057">
            <v>2207</v>
          </cell>
          <cell r="C1057" t="str">
            <v>M2</v>
          </cell>
          <cell r="D1057">
            <v>37808</v>
          </cell>
          <cell r="E1057" t="str">
            <v>A50</v>
          </cell>
          <cell r="F1057">
            <v>40108</v>
          </cell>
          <cell r="G1057">
            <v>27200</v>
          </cell>
          <cell r="H1057">
            <v>1.39</v>
          </cell>
          <cell r="I1057">
            <v>43465</v>
          </cell>
        </row>
        <row r="1058">
          <cell r="A1058" t="str">
            <v>BLOQUE DE CONEXION AMP 110CX 4 P</v>
          </cell>
          <cell r="B1058">
            <v>3434</v>
          </cell>
          <cell r="C1058" t="str">
            <v>UNI</v>
          </cell>
          <cell r="D1058">
            <v>3937</v>
          </cell>
          <cell r="E1058" t="str">
            <v>0-0558401-1</v>
          </cell>
          <cell r="F1058">
            <v>40500</v>
          </cell>
          <cell r="G1058">
            <v>2874</v>
          </cell>
          <cell r="H1058">
            <v>1.37</v>
          </cell>
          <cell r="I1058">
            <v>43465</v>
          </cell>
        </row>
        <row r="1059">
          <cell r="A1059" t="str">
            <v>BLOQUE DE EMPRADIZADO 35x35x6.5 FIBRIT</v>
          </cell>
          <cell r="B1059">
            <v>3912</v>
          </cell>
          <cell r="C1059" t="str">
            <v>M2</v>
          </cell>
          <cell r="D1059">
            <v>55185</v>
          </cell>
          <cell r="E1059" t="str">
            <v>BLQ-EMP</v>
          </cell>
          <cell r="F1059">
            <v>40347</v>
          </cell>
          <cell r="G1059">
            <v>40281</v>
          </cell>
          <cell r="H1059">
            <v>1.37</v>
          </cell>
          <cell r="I1059">
            <v>43465</v>
          </cell>
        </row>
        <row r="1060">
          <cell r="A1060" t="str">
            <v>BLOQUE DIV. CONCRETODO 10x20x40 Fab.</v>
          </cell>
          <cell r="B1060">
            <v>2624</v>
          </cell>
          <cell r="C1060" t="str">
            <v>UNI</v>
          </cell>
          <cell r="D1060">
            <v>1082</v>
          </cell>
          <cell r="E1060" t="str">
            <v>Fab.</v>
          </cell>
          <cell r="F1060">
            <v>40344</v>
          </cell>
          <cell r="G1060">
            <v>790</v>
          </cell>
          <cell r="H1060">
            <v>1.37</v>
          </cell>
          <cell r="I1060">
            <v>43465</v>
          </cell>
        </row>
        <row r="1061">
          <cell r="A1061" t="str">
            <v>BLOQUE DIV. MODULARES 9.5x19x39 Estrd.</v>
          </cell>
          <cell r="B1061">
            <v>2373</v>
          </cell>
          <cell r="C1061" t="str">
            <v>UNI</v>
          </cell>
          <cell r="D1061">
            <v>2192</v>
          </cell>
          <cell r="E1061" t="str">
            <v>PI-10 Obra</v>
          </cell>
          <cell r="F1061">
            <v>40344</v>
          </cell>
          <cell r="G1061">
            <v>1600</v>
          </cell>
          <cell r="H1061">
            <v>1.37</v>
          </cell>
          <cell r="I1061">
            <v>43465</v>
          </cell>
        </row>
        <row r="1062">
          <cell r="A1062" t="str">
            <v>BLOQUE DIV. MODULARES 9x19x19 Liso Obra</v>
          </cell>
          <cell r="B1062">
            <v>2374</v>
          </cell>
          <cell r="C1062" t="str">
            <v>UNI</v>
          </cell>
          <cell r="D1062">
            <v>1069</v>
          </cell>
          <cell r="E1062" t="str">
            <v>CM10 Obra</v>
          </cell>
          <cell r="F1062">
            <v>40344</v>
          </cell>
          <cell r="G1062">
            <v>780</v>
          </cell>
          <cell r="H1062">
            <v>1.37</v>
          </cell>
          <cell r="I1062">
            <v>43465</v>
          </cell>
        </row>
        <row r="1063">
          <cell r="A1063" t="str">
            <v>BLOQUE DIV. MODULARES 9x19x39 Liso Obra</v>
          </cell>
          <cell r="B1063">
            <v>110</v>
          </cell>
          <cell r="C1063" t="str">
            <v>UNI</v>
          </cell>
          <cell r="D1063">
            <v>2192</v>
          </cell>
          <cell r="E1063" t="str">
            <v>CT10 Obra</v>
          </cell>
          <cell r="F1063">
            <v>40344</v>
          </cell>
          <cell r="G1063">
            <v>1600</v>
          </cell>
          <cell r="H1063">
            <v>1.37</v>
          </cell>
          <cell r="I1063">
            <v>43465</v>
          </cell>
        </row>
        <row r="1064">
          <cell r="A1064" t="str">
            <v>BLOQUE ENCHAPE EA-10</v>
          </cell>
          <cell r="B1064">
            <v>2378</v>
          </cell>
          <cell r="C1064" t="str">
            <v>UNI</v>
          </cell>
          <cell r="D1064">
            <v>703</v>
          </cell>
          <cell r="E1064" t="str">
            <v>EA-10 Obra</v>
          </cell>
          <cell r="F1064">
            <v>40347</v>
          </cell>
          <cell r="G1064">
            <v>513</v>
          </cell>
          <cell r="H1064">
            <v>1.37</v>
          </cell>
          <cell r="I1064">
            <v>43465</v>
          </cell>
        </row>
        <row r="1065">
          <cell r="A1065" t="str">
            <v>BLOQUE ENCHAPE TEI-18</v>
          </cell>
          <cell r="B1065">
            <v>2377</v>
          </cell>
          <cell r="C1065" t="str">
            <v>UNI</v>
          </cell>
          <cell r="D1065">
            <v>2229</v>
          </cell>
          <cell r="E1065" t="str">
            <v>TEI-18 Obra</v>
          </cell>
          <cell r="F1065">
            <v>40347</v>
          </cell>
          <cell r="G1065">
            <v>1627</v>
          </cell>
          <cell r="H1065">
            <v>1.37</v>
          </cell>
          <cell r="I1065">
            <v>43465</v>
          </cell>
        </row>
        <row r="1066">
          <cell r="A1066" t="str">
            <v>BLOQUE ENCHAPE TPI-16</v>
          </cell>
          <cell r="B1066">
            <v>2376</v>
          </cell>
          <cell r="C1066" t="str">
            <v>UNI</v>
          </cell>
          <cell r="D1066">
            <v>2328</v>
          </cell>
          <cell r="E1066" t="str">
            <v>TPI-16 Obra</v>
          </cell>
          <cell r="F1066">
            <v>40347</v>
          </cell>
          <cell r="G1066">
            <v>1699</v>
          </cell>
          <cell r="H1066">
            <v>1.37</v>
          </cell>
          <cell r="I1066">
            <v>43465</v>
          </cell>
        </row>
        <row r="1067">
          <cell r="A1067" t="str">
            <v>BLOQUE ESCORIA CONCREBLOCK 10x20x40</v>
          </cell>
          <cell r="B1067">
            <v>112</v>
          </cell>
          <cell r="C1067" t="str">
            <v>UNI</v>
          </cell>
          <cell r="D1067">
            <v>1507</v>
          </cell>
          <cell r="E1067" t="str">
            <v>Fab.</v>
          </cell>
          <cell r="F1067">
            <v>40344</v>
          </cell>
          <cell r="G1067">
            <v>1100</v>
          </cell>
          <cell r="H1067">
            <v>1.37</v>
          </cell>
          <cell r="I1067">
            <v>43465</v>
          </cell>
        </row>
        <row r="1068">
          <cell r="A1068" t="str">
            <v>BLOQUE ESCORIA CONCREBLOCK 15x20x60</v>
          </cell>
          <cell r="B1068">
            <v>93</v>
          </cell>
          <cell r="C1068" t="str">
            <v>UNI</v>
          </cell>
          <cell r="D1068">
            <v>3475</v>
          </cell>
          <cell r="E1068" t="str">
            <v>Fab.</v>
          </cell>
          <cell r="F1068">
            <v>40105</v>
          </cell>
          <cell r="G1068">
            <v>2500</v>
          </cell>
          <cell r="H1068">
            <v>1.39</v>
          </cell>
          <cell r="I1068">
            <v>43465</v>
          </cell>
        </row>
        <row r="1069">
          <cell r="A1069" t="str">
            <v>BLOQUE ESCORIA CONCREBLOCK 20x20x40</v>
          </cell>
          <cell r="B1069">
            <v>113</v>
          </cell>
          <cell r="C1069" t="str">
            <v>UNI</v>
          </cell>
          <cell r="D1069">
            <v>3336</v>
          </cell>
          <cell r="E1069" t="str">
            <v>Fab.</v>
          </cell>
          <cell r="F1069">
            <v>40105</v>
          </cell>
          <cell r="G1069">
            <v>2400</v>
          </cell>
          <cell r="H1069">
            <v>1.39</v>
          </cell>
          <cell r="I1069">
            <v>43465</v>
          </cell>
        </row>
        <row r="1070">
          <cell r="A1070" t="str">
            <v>BLOQUE ESTRUCT.</v>
          </cell>
          <cell r="B1070">
            <v>2368</v>
          </cell>
          <cell r="C1070" t="str">
            <v>UNI</v>
          </cell>
          <cell r="D1070">
            <v>2655</v>
          </cell>
          <cell r="E1070" t="str">
            <v>PI-12 Obra</v>
          </cell>
          <cell r="F1070">
            <v>40344</v>
          </cell>
          <cell r="G1070">
            <v>1938</v>
          </cell>
          <cell r="H1070">
            <v>1.37</v>
          </cell>
          <cell r="I1070">
            <v>43465</v>
          </cell>
        </row>
        <row r="1071">
          <cell r="A1071" t="str">
            <v>BLOQUE ESTRUCT. MODULARES 19x19x19 Liso</v>
          </cell>
          <cell r="B1071">
            <v>2362</v>
          </cell>
          <cell r="C1071" t="str">
            <v>UNI</v>
          </cell>
          <cell r="D1071">
            <v>1850</v>
          </cell>
          <cell r="E1071" t="str">
            <v>CM-20 Obra</v>
          </cell>
          <cell r="F1071">
            <v>40344</v>
          </cell>
          <cell r="G1071">
            <v>1350</v>
          </cell>
          <cell r="H1071">
            <v>1.37</v>
          </cell>
          <cell r="I1071">
            <v>43465</v>
          </cell>
        </row>
        <row r="1072">
          <cell r="A1072" t="str">
            <v>BLOQUE ESTRUCT. MODULARES 36x19x16</v>
          </cell>
          <cell r="B1072">
            <v>2365</v>
          </cell>
          <cell r="C1072" t="str">
            <v>UNI</v>
          </cell>
          <cell r="D1072">
            <v>3083</v>
          </cell>
          <cell r="E1072" t="str">
            <v>PT-16 Obra</v>
          </cell>
          <cell r="F1072">
            <v>40344</v>
          </cell>
          <cell r="G1072">
            <v>2250</v>
          </cell>
          <cell r="H1072">
            <v>1.37</v>
          </cell>
          <cell r="I1072">
            <v>43465</v>
          </cell>
        </row>
        <row r="1073">
          <cell r="A1073" t="str">
            <v>BLOQUE ESTRUCT. MODULARES 39x19x12.5</v>
          </cell>
          <cell r="B1073">
            <v>2375</v>
          </cell>
          <cell r="C1073" t="str">
            <v>UNI</v>
          </cell>
          <cell r="D1073">
            <v>2809</v>
          </cell>
          <cell r="E1073" t="str">
            <v>EI-12 Obra</v>
          </cell>
          <cell r="F1073">
            <v>40344</v>
          </cell>
          <cell r="G1073">
            <v>2050</v>
          </cell>
          <cell r="H1073">
            <v>1.37</v>
          </cell>
          <cell r="I1073">
            <v>43465</v>
          </cell>
        </row>
        <row r="1074">
          <cell r="A1074" t="str">
            <v>BLOQUE ESTRUCT. MODULARES 39x19x16</v>
          </cell>
          <cell r="B1074">
            <v>2364</v>
          </cell>
          <cell r="C1074" t="str">
            <v>UNI</v>
          </cell>
          <cell r="D1074">
            <v>2943</v>
          </cell>
          <cell r="E1074" t="str">
            <v>PI-16 Obra</v>
          </cell>
          <cell r="F1074">
            <v>42849</v>
          </cell>
          <cell r="G1074">
            <v>2700</v>
          </cell>
          <cell r="H1074">
            <v>1.0900000000000001</v>
          </cell>
          <cell r="I1074">
            <v>43465</v>
          </cell>
        </row>
        <row r="1075">
          <cell r="A1075" t="str">
            <v>BLOQUE ESTRUCT. MODULARES 39x19x18</v>
          </cell>
          <cell r="B1075">
            <v>111</v>
          </cell>
          <cell r="C1075" t="str">
            <v>UNI</v>
          </cell>
          <cell r="D1075">
            <v>4220</v>
          </cell>
          <cell r="E1075" t="str">
            <v>EI-18 Obra</v>
          </cell>
          <cell r="F1075">
            <v>40344</v>
          </cell>
          <cell r="G1075">
            <v>3080</v>
          </cell>
          <cell r="H1075">
            <v>1.37</v>
          </cell>
          <cell r="I1075">
            <v>43465</v>
          </cell>
        </row>
        <row r="1076">
          <cell r="A1076" t="str">
            <v>BLOQUE ESTRUCT.36x19x16</v>
          </cell>
          <cell r="B1076">
            <v>100548</v>
          </cell>
          <cell r="C1076" t="str">
            <v>UNI</v>
          </cell>
          <cell r="D1076">
            <v>3652</v>
          </cell>
          <cell r="E1076" t="str">
            <v>PT-16 Obra</v>
          </cell>
          <cell r="F1076">
            <v>40344</v>
          </cell>
          <cell r="G1076">
            <v>2666</v>
          </cell>
          <cell r="H1076">
            <v>1.37</v>
          </cell>
          <cell r="I1076">
            <v>43465</v>
          </cell>
        </row>
        <row r="1077">
          <cell r="A1077" t="str">
            <v>BLOQUE ESTRUCT.36x19x16 Pied-Pied Obra</v>
          </cell>
          <cell r="B1077">
            <v>100542</v>
          </cell>
          <cell r="C1077" t="str">
            <v>UNI</v>
          </cell>
          <cell r="D1077">
            <v>4187</v>
          </cell>
          <cell r="E1077" t="str">
            <v>PT-16 Obra</v>
          </cell>
          <cell r="F1077">
            <v>40344</v>
          </cell>
          <cell r="G1077">
            <v>3056</v>
          </cell>
          <cell r="H1077">
            <v>1.37</v>
          </cell>
          <cell r="I1077">
            <v>43465</v>
          </cell>
        </row>
        <row r="1078">
          <cell r="A1078" t="str">
            <v>BLOQUE ESTRUCTMODULARES39x19x16</v>
          </cell>
          <cell r="B1078">
            <v>2370</v>
          </cell>
          <cell r="C1078" t="str">
            <v>UNI</v>
          </cell>
          <cell r="D1078">
            <v>3877</v>
          </cell>
          <cell r="E1078" t="str">
            <v>EI-15 Obra</v>
          </cell>
          <cell r="F1078">
            <v>40344</v>
          </cell>
          <cell r="G1078">
            <v>2830</v>
          </cell>
          <cell r="H1078">
            <v>1.37</v>
          </cell>
          <cell r="I1078">
            <v>43465</v>
          </cell>
        </row>
        <row r="1079">
          <cell r="A1079" t="str">
            <v>BLOQUE GRAMOQUIN 60X40X8CM +</v>
          </cell>
          <cell r="B1079">
            <v>103028</v>
          </cell>
          <cell r="C1079" t="str">
            <v>UNI</v>
          </cell>
          <cell r="D1079">
            <v>8873</v>
          </cell>
          <cell r="E1079">
            <v>0</v>
          </cell>
          <cell r="F1079">
            <v>43187</v>
          </cell>
          <cell r="G1079">
            <v>8450</v>
          </cell>
          <cell r="H1079">
            <v>1.05</v>
          </cell>
          <cell r="I1079">
            <v>43465</v>
          </cell>
        </row>
        <row r="1080">
          <cell r="A1080" t="str">
            <v>BLOQUE GRAMOQUIN Adoquin ecologico e=0.09</v>
          </cell>
          <cell r="B1080">
            <v>103491</v>
          </cell>
          <cell r="C1080" t="str">
            <v>M2</v>
          </cell>
          <cell r="D1080">
            <v>55746</v>
          </cell>
          <cell r="E1080">
            <v>0</v>
          </cell>
          <cell r="F1080">
            <v>43222</v>
          </cell>
          <cell r="G1080">
            <v>53091</v>
          </cell>
          <cell r="H1080">
            <v>1.05</v>
          </cell>
          <cell r="I1080">
            <v>43465</v>
          </cell>
        </row>
        <row r="1081">
          <cell r="A1081" t="str">
            <v>BLOQUE MADERA 18X18X3 MTS</v>
          </cell>
          <cell r="B1081">
            <v>103995</v>
          </cell>
          <cell r="C1081" t="str">
            <v>UNI</v>
          </cell>
          <cell r="D1081">
            <v>512952</v>
          </cell>
          <cell r="E1081">
            <v>0</v>
          </cell>
          <cell r="F1081">
            <v>40634</v>
          </cell>
          <cell r="G1081">
            <v>382800</v>
          </cell>
          <cell r="H1081">
            <v>1.34</v>
          </cell>
          <cell r="I1081">
            <v>43465</v>
          </cell>
        </row>
        <row r="1082">
          <cell r="A1082" t="str">
            <v>BLOQUE MEDIO #5(33X11.5X11.5CM) HELIOS</v>
          </cell>
          <cell r="B1082">
            <v>104313</v>
          </cell>
          <cell r="C1082" t="str">
            <v>UNI</v>
          </cell>
          <cell r="D1082">
            <v>923</v>
          </cell>
          <cell r="E1082">
            <v>0</v>
          </cell>
          <cell r="F1082">
            <v>40954</v>
          </cell>
          <cell r="G1082">
            <v>710</v>
          </cell>
          <cell r="H1082">
            <v>1.3</v>
          </cell>
          <cell r="I1082">
            <v>43465</v>
          </cell>
        </row>
        <row r="1083">
          <cell r="A1083" t="str">
            <v>BLOQUEESTRUCT36x19x16Liso-LisoObraGris(</v>
          </cell>
          <cell r="B1083">
            <v>100549</v>
          </cell>
          <cell r="C1083" t="str">
            <v>UNI</v>
          </cell>
          <cell r="D1083">
            <v>3141</v>
          </cell>
          <cell r="E1083" t="str">
            <v>PT-16 Obra</v>
          </cell>
          <cell r="F1083">
            <v>40105</v>
          </cell>
          <cell r="G1083">
            <v>2260</v>
          </cell>
          <cell r="H1083">
            <v>1.39</v>
          </cell>
          <cell r="I1083">
            <v>43465</v>
          </cell>
        </row>
        <row r="1084">
          <cell r="A1084" t="str">
            <v>BLOQUEO Y TRASLADO DE ARBOLES Arbol (5 –</v>
          </cell>
          <cell r="B1084">
            <v>105423</v>
          </cell>
          <cell r="C1084" t="str">
            <v>UNI</v>
          </cell>
          <cell r="D1084">
            <v>1078838</v>
          </cell>
          <cell r="E1084">
            <v>0</v>
          </cell>
          <cell r="F1084">
            <v>43172</v>
          </cell>
          <cell r="G1084">
            <v>1027465</v>
          </cell>
          <cell r="H1084">
            <v>1.05</v>
          </cell>
          <cell r="I1084">
            <v>43465</v>
          </cell>
        </row>
        <row r="1085">
          <cell r="A1085" t="str">
            <v>BLOQUEO Y TRASLADO DE ARBOLES Arbol(2 –</v>
          </cell>
          <cell r="B1085">
            <v>105421</v>
          </cell>
          <cell r="C1085" t="str">
            <v>UNI</v>
          </cell>
          <cell r="D1085">
            <v>499800</v>
          </cell>
          <cell r="E1085">
            <v>0</v>
          </cell>
          <cell r="F1085">
            <v>43172</v>
          </cell>
          <cell r="G1085">
            <v>476000</v>
          </cell>
          <cell r="H1085">
            <v>1.05</v>
          </cell>
          <cell r="I1085">
            <v>43465</v>
          </cell>
        </row>
        <row r="1086">
          <cell r="A1086" t="str">
            <v>BLOQUEO Y TRASLADO DE ARBOLESArbol</v>
          </cell>
          <cell r="B1086">
            <v>105424</v>
          </cell>
          <cell r="C1086" t="str">
            <v>UNI</v>
          </cell>
          <cell r="D1086">
            <v>2143050</v>
          </cell>
          <cell r="E1086">
            <v>0</v>
          </cell>
          <cell r="F1086">
            <v>43354</v>
          </cell>
          <cell r="G1086">
            <v>2041000</v>
          </cell>
          <cell r="H1086">
            <v>1.05</v>
          </cell>
          <cell r="I1086">
            <v>43465</v>
          </cell>
        </row>
        <row r="1087">
          <cell r="A1087" t="str">
            <v>BLOQUES Y LADRILLOS</v>
          </cell>
          <cell r="B1087">
            <v>3</v>
          </cell>
          <cell r="C1087">
            <v>0</v>
          </cell>
          <cell r="D1087" t="e">
            <v>#DIV/0!</v>
          </cell>
          <cell r="E1087">
            <v>0</v>
          </cell>
          <cell r="F1087">
            <v>0</v>
          </cell>
          <cell r="G1087">
            <v>0</v>
          </cell>
          <cell r="H1087" t="e">
            <v>#DIV/0!</v>
          </cell>
          <cell r="I1087">
            <v>43465</v>
          </cell>
        </row>
        <row r="1088">
          <cell r="A1088" t="str">
            <v>Bocel (1/4) laminado nacional **</v>
          </cell>
          <cell r="B1088">
            <v>105254</v>
          </cell>
          <cell r="C1088" t="str">
            <v>ML</v>
          </cell>
          <cell r="D1088">
            <v>3478</v>
          </cell>
          <cell r="E1088">
            <v>0</v>
          </cell>
          <cell r="F1088">
            <v>41870</v>
          </cell>
          <cell r="G1088">
            <v>2760</v>
          </cell>
          <cell r="H1088">
            <v>1.26</v>
          </cell>
          <cell r="I1088">
            <v>43465</v>
          </cell>
        </row>
        <row r="1089">
          <cell r="A1089" t="str">
            <v>Bocel (perfil T) laminado nacional **</v>
          </cell>
          <cell r="B1089">
            <v>103346</v>
          </cell>
          <cell r="C1089" t="str">
            <v>ML</v>
          </cell>
          <cell r="D1089">
            <v>3478</v>
          </cell>
          <cell r="E1089">
            <v>0</v>
          </cell>
          <cell r="F1089">
            <v>41870</v>
          </cell>
          <cell r="G1089">
            <v>2760</v>
          </cell>
          <cell r="H1089">
            <v>1.26</v>
          </cell>
          <cell r="I1089">
            <v>43465</v>
          </cell>
        </row>
        <row r="1090">
          <cell r="A1090" t="str">
            <v>BOCEL MADERA TRIANGULAR</v>
          </cell>
          <cell r="B1090">
            <v>102715</v>
          </cell>
          <cell r="C1090" t="str">
            <v>ML</v>
          </cell>
          <cell r="D1090">
            <v>1215</v>
          </cell>
          <cell r="E1090">
            <v>0</v>
          </cell>
          <cell r="F1090">
            <v>43207</v>
          </cell>
          <cell r="G1090">
            <v>1157</v>
          </cell>
          <cell r="H1090">
            <v>1.05</v>
          </cell>
          <cell r="I1090">
            <v>43465</v>
          </cell>
        </row>
        <row r="1091">
          <cell r="A1091" t="str">
            <v>Bocina de prueba de tonos **</v>
          </cell>
          <cell r="B1091">
            <v>102999</v>
          </cell>
          <cell r="C1091" t="str">
            <v>UNI</v>
          </cell>
          <cell r="D1091">
            <v>826384</v>
          </cell>
          <cell r="E1091">
            <v>0</v>
          </cell>
          <cell r="F1091">
            <v>40360</v>
          </cell>
          <cell r="G1091">
            <v>603200</v>
          </cell>
          <cell r="H1091">
            <v>1.37</v>
          </cell>
          <cell r="I1091">
            <v>43465</v>
          </cell>
        </row>
        <row r="1092">
          <cell r="A1092" t="str">
            <v>bola cobre d=1/2"Helbert.o Similar (175PSI) **</v>
          </cell>
          <cell r="B1092">
            <v>102735</v>
          </cell>
          <cell r="C1092" t="str">
            <v>UNI</v>
          </cell>
          <cell r="D1092">
            <v>34814</v>
          </cell>
          <cell r="E1092" t="str">
            <v>C6430 Gris</v>
          </cell>
          <cell r="F1092">
            <v>42128</v>
          </cell>
          <cell r="G1092">
            <v>28536</v>
          </cell>
          <cell r="H1092">
            <v>1.22</v>
          </cell>
          <cell r="I1092">
            <v>43465</v>
          </cell>
        </row>
        <row r="1093">
          <cell r="A1093" t="str">
            <v>Bolardo alto en Acero M-63 (suministro) **</v>
          </cell>
          <cell r="B1093">
            <v>100455</v>
          </cell>
          <cell r="C1093" t="str">
            <v>UNI</v>
          </cell>
          <cell r="D1093">
            <v>123482</v>
          </cell>
          <cell r="E1093">
            <v>0</v>
          </cell>
          <cell r="F1093">
            <v>43217</v>
          </cell>
          <cell r="G1093">
            <v>117602</v>
          </cell>
          <cell r="H1093">
            <v>1.05</v>
          </cell>
          <cell r="I1093">
            <v>43465</v>
          </cell>
        </row>
        <row r="1094">
          <cell r="A1094" t="str">
            <v>Bolardo alto en Fundición Gris M-63 (suministro)</v>
          </cell>
          <cell r="B1094">
            <v>101356</v>
          </cell>
          <cell r="C1094" t="str">
            <v>UNI</v>
          </cell>
          <cell r="D1094">
            <v>125164</v>
          </cell>
          <cell r="E1094">
            <v>0</v>
          </cell>
          <cell r="F1094">
            <v>41003</v>
          </cell>
          <cell r="G1094">
            <v>96280</v>
          </cell>
          <cell r="H1094">
            <v>1.3</v>
          </cell>
          <cell r="I1094">
            <v>43465</v>
          </cell>
        </row>
        <row r="1095">
          <cell r="A1095" t="str">
            <v>Bolardo bajo en Acero M-62 (suministro) **</v>
          </cell>
          <cell r="B1095">
            <v>100454</v>
          </cell>
          <cell r="C1095" t="str">
            <v>UNI</v>
          </cell>
          <cell r="D1095">
            <v>120640</v>
          </cell>
          <cell r="E1095">
            <v>0</v>
          </cell>
          <cell r="F1095">
            <v>40968</v>
          </cell>
          <cell r="G1095">
            <v>92800</v>
          </cell>
          <cell r="H1095">
            <v>1.3</v>
          </cell>
          <cell r="I1095">
            <v>43465</v>
          </cell>
        </row>
        <row r="1096">
          <cell r="A1096" t="str">
            <v>Bolardo bajo en concreto M-61Abujardado(sumin)</v>
          </cell>
          <cell r="B1096">
            <v>100453</v>
          </cell>
          <cell r="C1096" t="str">
            <v>UNI</v>
          </cell>
          <cell r="D1096">
            <v>73892</v>
          </cell>
          <cell r="E1096">
            <v>0</v>
          </cell>
          <cell r="F1096">
            <v>40997</v>
          </cell>
          <cell r="G1096">
            <v>56840</v>
          </cell>
          <cell r="H1096">
            <v>1.3</v>
          </cell>
          <cell r="I1096">
            <v>43465</v>
          </cell>
        </row>
        <row r="1097">
          <cell r="A1097" t="str">
            <v>Bolardo bajo en Fundición Gris M-62 (suministro)</v>
          </cell>
          <cell r="B1097">
            <v>101357</v>
          </cell>
          <cell r="C1097" t="str">
            <v>UNI</v>
          </cell>
          <cell r="D1097">
            <v>120640</v>
          </cell>
          <cell r="E1097">
            <v>0</v>
          </cell>
          <cell r="F1097">
            <v>40968</v>
          </cell>
          <cell r="G1097">
            <v>92800</v>
          </cell>
          <cell r="H1097">
            <v>1.3</v>
          </cell>
          <cell r="I1097">
            <v>43465</v>
          </cell>
        </row>
        <row r="1098">
          <cell r="A1098" t="str">
            <v>Bolardo bajo hierro M-62 **</v>
          </cell>
          <cell r="B1098">
            <v>103039</v>
          </cell>
          <cell r="C1098" t="str">
            <v>UNI</v>
          </cell>
          <cell r="D1098">
            <v>124024</v>
          </cell>
          <cell r="E1098">
            <v>0</v>
          </cell>
          <cell r="F1098">
            <v>43217</v>
          </cell>
          <cell r="G1098">
            <v>118118</v>
          </cell>
          <cell r="H1098">
            <v>1.05</v>
          </cell>
          <cell r="I1098">
            <v>43465</v>
          </cell>
        </row>
        <row r="1099">
          <cell r="A1099" t="str">
            <v>BOLARDO CIRCULAR M-60</v>
          </cell>
          <cell r="B1099">
            <v>2176</v>
          </cell>
          <cell r="C1099" t="str">
            <v>UNI</v>
          </cell>
          <cell r="D1099">
            <v>72758</v>
          </cell>
          <cell r="E1099">
            <v>0</v>
          </cell>
          <cell r="F1099">
            <v>43203</v>
          </cell>
          <cell r="G1099">
            <v>69293</v>
          </cell>
          <cell r="H1099">
            <v>1.05</v>
          </cell>
          <cell r="I1099">
            <v>43465</v>
          </cell>
        </row>
        <row r="1100">
          <cell r="A1100" t="str">
            <v>BOLARDO CIRCULAR M-60 Alto enConcreto</v>
          </cell>
          <cell r="B1100">
            <v>101354</v>
          </cell>
          <cell r="C1100" t="str">
            <v>UNI</v>
          </cell>
          <cell r="D1100">
            <v>97500</v>
          </cell>
          <cell r="E1100">
            <v>0</v>
          </cell>
          <cell r="F1100">
            <v>41242</v>
          </cell>
          <cell r="G1100">
            <v>75000</v>
          </cell>
          <cell r="H1100">
            <v>1.3</v>
          </cell>
          <cell r="I1100">
            <v>43465</v>
          </cell>
        </row>
        <row r="1101">
          <cell r="A1101" t="str">
            <v>BOLARDO EN HIERRO TIPO IDU.</v>
          </cell>
          <cell r="B1101">
            <v>2212</v>
          </cell>
          <cell r="C1101" t="str">
            <v>UNI</v>
          </cell>
          <cell r="D1101">
            <v>130412</v>
          </cell>
          <cell r="E1101" t="str">
            <v>M-62</v>
          </cell>
          <cell r="F1101">
            <v>40955</v>
          </cell>
          <cell r="G1101">
            <v>100317</v>
          </cell>
          <cell r="H1101">
            <v>1.3</v>
          </cell>
          <cell r="I1101">
            <v>43465</v>
          </cell>
        </row>
        <row r="1102">
          <cell r="A1102" t="str">
            <v>BOLARDO M-61 Bajo enConcreto (Sumin)</v>
          </cell>
          <cell r="B1102">
            <v>101355</v>
          </cell>
          <cell r="C1102" t="str">
            <v>UNI</v>
          </cell>
          <cell r="D1102">
            <v>81218</v>
          </cell>
          <cell r="E1102">
            <v>0</v>
          </cell>
          <cell r="F1102">
            <v>43217</v>
          </cell>
          <cell r="G1102">
            <v>77350</v>
          </cell>
          <cell r="H1102">
            <v>1.05</v>
          </cell>
          <cell r="I1102">
            <v>43465</v>
          </cell>
        </row>
        <row r="1103">
          <cell r="A1103" t="str">
            <v>BOLILLO SAPAN 10mm PARA TARUGO 2.70mts</v>
          </cell>
          <cell r="B1103">
            <v>104003</v>
          </cell>
          <cell r="C1103" t="str">
            <v>UNI</v>
          </cell>
          <cell r="D1103">
            <v>29346</v>
          </cell>
          <cell r="E1103">
            <v>0</v>
          </cell>
          <cell r="F1103">
            <v>40637</v>
          </cell>
          <cell r="G1103">
            <v>21900</v>
          </cell>
          <cell r="H1103">
            <v>1.34</v>
          </cell>
          <cell r="I1103">
            <v>43465</v>
          </cell>
        </row>
        <row r="1104">
          <cell r="A1104" t="str">
            <v>BOLSA INDUST. BASURA CAL-2 ; PAQ.DE 25 UN</v>
          </cell>
          <cell r="B1104">
            <v>105734</v>
          </cell>
          <cell r="C1104" t="str">
            <v>UNI</v>
          </cell>
          <cell r="D1104">
            <v>10925</v>
          </cell>
          <cell r="E1104">
            <v>0</v>
          </cell>
          <cell r="F1104">
            <v>42410</v>
          </cell>
          <cell r="G1104">
            <v>9500</v>
          </cell>
          <cell r="H1104">
            <v>1.1499999999999999</v>
          </cell>
          <cell r="I1104">
            <v>43465</v>
          </cell>
        </row>
        <row r="1105">
          <cell r="A1105" t="str">
            <v>BOLSAS INDUSTRIALES PARA BASURA</v>
          </cell>
          <cell r="B1105">
            <v>105481</v>
          </cell>
          <cell r="C1105" t="str">
            <v>UNI</v>
          </cell>
          <cell r="D1105">
            <v>7349</v>
          </cell>
          <cell r="E1105">
            <v>0</v>
          </cell>
          <cell r="F1105">
            <v>42872</v>
          </cell>
          <cell r="G1105">
            <v>6742</v>
          </cell>
          <cell r="H1105">
            <v>1.0900000000000001</v>
          </cell>
          <cell r="I1105">
            <v>43465</v>
          </cell>
        </row>
        <row r="1106">
          <cell r="A1106" t="str">
            <v>BOMBA A/NEGRAS 3" 1HP SUMERGIB</v>
          </cell>
          <cell r="B1106">
            <v>2388</v>
          </cell>
          <cell r="C1106" t="str">
            <v>UNI</v>
          </cell>
          <cell r="D1106">
            <v>3556630</v>
          </cell>
          <cell r="E1106" t="str">
            <v>64282000A3</v>
          </cell>
          <cell r="F1106">
            <v>40185</v>
          </cell>
          <cell r="G1106">
            <v>2596080</v>
          </cell>
          <cell r="H1106">
            <v>1.37</v>
          </cell>
          <cell r="I1106">
            <v>43465</v>
          </cell>
        </row>
        <row r="1107">
          <cell r="A1107" t="str">
            <v>BOMBA A/NEGRAS 3" 2HP SUMERGIB</v>
          </cell>
          <cell r="B1107">
            <v>408</v>
          </cell>
          <cell r="C1107" t="str">
            <v>UNI</v>
          </cell>
          <cell r="D1107">
            <v>3586824</v>
          </cell>
          <cell r="E1107" t="str">
            <v>64280000A3</v>
          </cell>
          <cell r="F1107">
            <v>40200</v>
          </cell>
          <cell r="G1107">
            <v>2618120</v>
          </cell>
          <cell r="H1107">
            <v>1.37</v>
          </cell>
          <cell r="I1107">
            <v>43465</v>
          </cell>
        </row>
        <row r="1108">
          <cell r="A1108" t="str">
            <v>BOMBA ALTA PRESION 10HP (suministro +</v>
          </cell>
          <cell r="B1108">
            <v>3122</v>
          </cell>
          <cell r="C1108" t="str">
            <v>UNI</v>
          </cell>
          <cell r="D1108">
            <v>2465264</v>
          </cell>
          <cell r="E1108">
            <v>9.9999999999999998E+155</v>
          </cell>
          <cell r="F1108">
            <v>43182</v>
          </cell>
          <cell r="G1108">
            <v>2347870</v>
          </cell>
          <cell r="H1108">
            <v>1.05</v>
          </cell>
          <cell r="I1108">
            <v>43465</v>
          </cell>
        </row>
        <row r="1109">
          <cell r="A1109" t="str">
            <v>BOMBA ALTA PRESION 25HP</v>
          </cell>
          <cell r="B1109">
            <v>102239</v>
          </cell>
          <cell r="C1109" t="str">
            <v>UNI</v>
          </cell>
          <cell r="D1109">
            <v>8120812</v>
          </cell>
          <cell r="E1109">
            <v>1E+161</v>
          </cell>
          <cell r="F1109">
            <v>40200</v>
          </cell>
          <cell r="G1109">
            <v>5927600</v>
          </cell>
          <cell r="H1109">
            <v>1.37</v>
          </cell>
          <cell r="I1109">
            <v>43465</v>
          </cell>
        </row>
        <row r="1110">
          <cell r="A1110" t="str">
            <v>BOMBA ALTA PRESION 3 HP</v>
          </cell>
          <cell r="B1110">
            <v>2021</v>
          </cell>
          <cell r="C1110" t="str">
            <v>UNI</v>
          </cell>
          <cell r="D1110">
            <v>1555827</v>
          </cell>
          <cell r="E1110">
            <v>1.0000000000000001E+142</v>
          </cell>
          <cell r="F1110">
            <v>40200</v>
          </cell>
          <cell r="G1110">
            <v>1135640</v>
          </cell>
          <cell r="H1110">
            <v>1.37</v>
          </cell>
          <cell r="I1110">
            <v>43465</v>
          </cell>
        </row>
        <row r="1111">
          <cell r="A1111" t="str">
            <v>BOMBA ALTA PRESION 5HP</v>
          </cell>
          <cell r="B1111">
            <v>3118</v>
          </cell>
          <cell r="C1111" t="str">
            <v>UNI</v>
          </cell>
          <cell r="D1111">
            <v>1565362</v>
          </cell>
          <cell r="E1111">
            <v>1.0000000000000001E+44</v>
          </cell>
          <cell r="F1111">
            <v>40200</v>
          </cell>
          <cell r="G1111">
            <v>1142600</v>
          </cell>
          <cell r="H1111">
            <v>1.37</v>
          </cell>
          <cell r="I1111">
            <v>43465</v>
          </cell>
        </row>
        <row r="1112">
          <cell r="A1112" t="str">
            <v>BOMBA ALTA PRESION 6.6HP</v>
          </cell>
          <cell r="B1112">
            <v>3119</v>
          </cell>
          <cell r="C1112" t="str">
            <v>UNI</v>
          </cell>
          <cell r="D1112">
            <v>1740174</v>
          </cell>
          <cell r="E1112">
            <v>9.9999999999999993E+44</v>
          </cell>
          <cell r="F1112">
            <v>40200</v>
          </cell>
          <cell r="G1112">
            <v>1270200</v>
          </cell>
          <cell r="H1112">
            <v>1.37</v>
          </cell>
          <cell r="I1112">
            <v>43465</v>
          </cell>
        </row>
        <row r="1113">
          <cell r="A1113" t="str">
            <v>BOMBA ALTA PRESION 7.5HP</v>
          </cell>
          <cell r="B1113">
            <v>3120</v>
          </cell>
          <cell r="C1113" t="str">
            <v>UNI</v>
          </cell>
          <cell r="D1113">
            <v>2746138</v>
          </cell>
          <cell r="E1113">
            <v>1000000000000000</v>
          </cell>
          <cell r="F1113">
            <v>40200</v>
          </cell>
          <cell r="G1113">
            <v>2004480</v>
          </cell>
          <cell r="H1113">
            <v>1.37</v>
          </cell>
          <cell r="I1113">
            <v>43465</v>
          </cell>
        </row>
        <row r="1114">
          <cell r="A1114" t="str">
            <v>BOMBA AUTOCEBANTE 16HP</v>
          </cell>
          <cell r="B1114">
            <v>3116</v>
          </cell>
          <cell r="C1114" t="str">
            <v>UNI</v>
          </cell>
          <cell r="D1114">
            <v>6793830</v>
          </cell>
          <cell r="E1114" t="str">
            <v>1d0014</v>
          </cell>
          <cell r="F1114">
            <v>40200</v>
          </cell>
          <cell r="G1114">
            <v>4959000</v>
          </cell>
          <cell r="H1114">
            <v>1.37</v>
          </cell>
          <cell r="I1114">
            <v>43465</v>
          </cell>
        </row>
        <row r="1115">
          <cell r="A1115" t="str">
            <v>BOMBA AUTOCEBANTE 3.5HP GASOLINA</v>
          </cell>
          <cell r="B1115">
            <v>3104</v>
          </cell>
          <cell r="C1115" t="str">
            <v>UNI</v>
          </cell>
          <cell r="D1115">
            <v>1749709</v>
          </cell>
          <cell r="E1115" t="str">
            <v>1D0300</v>
          </cell>
          <cell r="F1115">
            <v>40200</v>
          </cell>
          <cell r="G1115">
            <v>1277160</v>
          </cell>
          <cell r="H1115">
            <v>1.37</v>
          </cell>
          <cell r="I1115">
            <v>43465</v>
          </cell>
        </row>
        <row r="1116">
          <cell r="A1116" t="str">
            <v>BOMBA AUTOCEBANTE 6.5 HP</v>
          </cell>
          <cell r="B1116">
            <v>3115</v>
          </cell>
          <cell r="C1116" t="str">
            <v>UNI</v>
          </cell>
          <cell r="D1116">
            <v>2259842</v>
          </cell>
          <cell r="E1116" t="str">
            <v>1D0065</v>
          </cell>
          <cell r="F1116">
            <v>40200</v>
          </cell>
          <cell r="G1116">
            <v>1649520</v>
          </cell>
          <cell r="H1116">
            <v>1.37</v>
          </cell>
          <cell r="I1116">
            <v>43465</v>
          </cell>
        </row>
        <row r="1117">
          <cell r="A1117" t="str">
            <v>BOMBA AUTOCEBANTE DIESEL 11.0 HP</v>
          </cell>
          <cell r="B1117">
            <v>3117</v>
          </cell>
          <cell r="C1117" t="str">
            <v>UNI</v>
          </cell>
          <cell r="D1117">
            <v>12931320</v>
          </cell>
          <cell r="E1117" t="str">
            <v>1D0177</v>
          </cell>
          <cell r="F1117">
            <v>40200</v>
          </cell>
          <cell r="G1117">
            <v>9438920</v>
          </cell>
          <cell r="H1117">
            <v>1.37</v>
          </cell>
          <cell r="I1117">
            <v>43465</v>
          </cell>
        </row>
        <row r="1118">
          <cell r="A1118" t="str">
            <v>BOMBA CARACOL 1/4HP EC - 2S</v>
          </cell>
          <cell r="B1118">
            <v>3112</v>
          </cell>
          <cell r="C1118" t="str">
            <v>UNI</v>
          </cell>
          <cell r="D1118">
            <v>430673</v>
          </cell>
          <cell r="E1118" t="str">
            <v>1A0074</v>
          </cell>
          <cell r="F1118">
            <v>40200</v>
          </cell>
          <cell r="G1118">
            <v>314360</v>
          </cell>
          <cell r="H1118">
            <v>1.37</v>
          </cell>
          <cell r="I1118">
            <v>43465</v>
          </cell>
        </row>
        <row r="1119">
          <cell r="A1119" t="str">
            <v>BOMBA CARACOL 1HP EC - 210 - S</v>
          </cell>
          <cell r="B1119">
            <v>3113</v>
          </cell>
          <cell r="C1119" t="str">
            <v>UNI</v>
          </cell>
          <cell r="D1119">
            <v>554631</v>
          </cell>
          <cell r="E1119" t="str">
            <v>1A0083</v>
          </cell>
          <cell r="F1119">
            <v>40200</v>
          </cell>
          <cell r="G1119">
            <v>404840</v>
          </cell>
          <cell r="H1119">
            <v>1.37</v>
          </cell>
          <cell r="I1119">
            <v>43465</v>
          </cell>
        </row>
        <row r="1120">
          <cell r="A1120" t="str">
            <v>BOMBA CARACOL 2HP EC - 220 - S</v>
          </cell>
          <cell r="B1120">
            <v>3114</v>
          </cell>
          <cell r="C1120" t="str">
            <v>UNI</v>
          </cell>
          <cell r="D1120">
            <v>842276</v>
          </cell>
          <cell r="E1120" t="str">
            <v>1A0085</v>
          </cell>
          <cell r="F1120">
            <v>40200</v>
          </cell>
          <cell r="G1120">
            <v>614800</v>
          </cell>
          <cell r="H1120">
            <v>1.37</v>
          </cell>
          <cell r="I1120">
            <v>43465</v>
          </cell>
        </row>
        <row r="1121">
          <cell r="A1121" t="str">
            <v>BOMBA EQUIPO PRESION 2.4 HP</v>
          </cell>
          <cell r="B1121">
            <v>100998</v>
          </cell>
          <cell r="C1121" t="str">
            <v>UNI</v>
          </cell>
          <cell r="D1121">
            <v>4799384</v>
          </cell>
          <cell r="E1121">
            <v>1.0000000000000001E+142</v>
          </cell>
          <cell r="F1121">
            <v>40200</v>
          </cell>
          <cell r="G1121">
            <v>3503200</v>
          </cell>
          <cell r="H1121">
            <v>1.37</v>
          </cell>
          <cell r="I1121">
            <v>43465</v>
          </cell>
        </row>
        <row r="1122">
          <cell r="A1122" t="str">
            <v>BOMBA ESTACIONARIA DE CONCRETO</v>
          </cell>
          <cell r="B1122">
            <v>371</v>
          </cell>
          <cell r="C1122" t="str">
            <v>M3</v>
          </cell>
          <cell r="D1122">
            <v>45465</v>
          </cell>
          <cell r="E1122">
            <v>0</v>
          </cell>
          <cell r="F1122">
            <v>43203</v>
          </cell>
          <cell r="G1122">
            <v>43300</v>
          </cell>
          <cell r="H1122">
            <v>1.05</v>
          </cell>
          <cell r="I1122">
            <v>43465</v>
          </cell>
        </row>
        <row r="1123">
          <cell r="A1123" t="str">
            <v>BOMBA JET MULTIETAPAS 3.6 HP</v>
          </cell>
          <cell r="B1123">
            <v>3108</v>
          </cell>
          <cell r="C1123" t="str">
            <v>UNI</v>
          </cell>
          <cell r="D1123">
            <v>2296394</v>
          </cell>
          <cell r="E1123" t="str">
            <v>1G0088</v>
          </cell>
          <cell r="F1123">
            <v>40200</v>
          </cell>
          <cell r="G1123">
            <v>1676200</v>
          </cell>
          <cell r="H1123">
            <v>1.37</v>
          </cell>
          <cell r="I1123">
            <v>43465</v>
          </cell>
        </row>
        <row r="1124">
          <cell r="A1124" t="str">
            <v>BOMBA JET MULTIETAPAS 6.6HP</v>
          </cell>
          <cell r="B1124">
            <v>3110</v>
          </cell>
          <cell r="C1124" t="str">
            <v>UNI</v>
          </cell>
          <cell r="D1124">
            <v>4055638</v>
          </cell>
          <cell r="E1124" t="str">
            <v>1G0115</v>
          </cell>
          <cell r="F1124">
            <v>40200</v>
          </cell>
          <cell r="G1124">
            <v>2960320</v>
          </cell>
          <cell r="H1124">
            <v>1.37</v>
          </cell>
          <cell r="I1124">
            <v>43465</v>
          </cell>
        </row>
        <row r="1125">
          <cell r="A1125" t="str">
            <v>BOMBA JET MULTIETAPAS 9.0 HP</v>
          </cell>
          <cell r="B1125">
            <v>3111</v>
          </cell>
          <cell r="C1125" t="str">
            <v>UNI</v>
          </cell>
          <cell r="D1125">
            <v>4243164</v>
          </cell>
          <cell r="E1125" t="str">
            <v>1G0120</v>
          </cell>
          <cell r="F1125">
            <v>40200</v>
          </cell>
          <cell r="G1125">
            <v>3097200</v>
          </cell>
          <cell r="H1125">
            <v>1.37</v>
          </cell>
          <cell r="I1125">
            <v>43465</v>
          </cell>
        </row>
        <row r="1126">
          <cell r="A1126" t="str">
            <v>Bomba para pruebas de presión</v>
          </cell>
          <cell r="B1126">
            <v>107105</v>
          </cell>
          <cell r="C1126" t="str">
            <v>UNI</v>
          </cell>
          <cell r="D1126">
            <v>7875</v>
          </cell>
          <cell r="E1126">
            <v>0</v>
          </cell>
          <cell r="F1126">
            <v>43395</v>
          </cell>
          <cell r="G1126">
            <v>7500</v>
          </cell>
          <cell r="H1126">
            <v>1.05</v>
          </cell>
          <cell r="I1126">
            <v>43465</v>
          </cell>
        </row>
        <row r="1127">
          <cell r="A1127" t="str">
            <v>BOMBA SUMERGIBLE AGUAS NEGRAS 0.4HP</v>
          </cell>
          <cell r="B1127">
            <v>102444</v>
          </cell>
          <cell r="C1127" t="str">
            <v>UNI</v>
          </cell>
          <cell r="D1127">
            <v>1599204</v>
          </cell>
          <cell r="E1127" t="str">
            <v>1C0016</v>
          </cell>
          <cell r="F1127">
            <v>43367</v>
          </cell>
          <cell r="G1127">
            <v>1523051</v>
          </cell>
          <cell r="H1127">
            <v>1.05</v>
          </cell>
          <cell r="I1127">
            <v>43465</v>
          </cell>
        </row>
        <row r="1128">
          <cell r="A1128" t="str">
            <v>BOMBA SUMERGIBLE AGUAS NEGRAS 1HP</v>
          </cell>
          <cell r="B1128">
            <v>102109</v>
          </cell>
          <cell r="C1128" t="str">
            <v>UNI</v>
          </cell>
          <cell r="D1128">
            <v>1811688</v>
          </cell>
          <cell r="E1128" t="str">
            <v>1C0025</v>
          </cell>
          <cell r="F1128">
            <v>40200</v>
          </cell>
          <cell r="G1128">
            <v>1322400</v>
          </cell>
          <cell r="H1128">
            <v>1.37</v>
          </cell>
          <cell r="I1128">
            <v>43465</v>
          </cell>
        </row>
        <row r="1129">
          <cell r="A1129" t="str">
            <v>BOMBA SUMERGIBLE AGUAS NEGRAS 2HP</v>
          </cell>
          <cell r="B1129">
            <v>102445</v>
          </cell>
          <cell r="C1129" t="str">
            <v>UNI</v>
          </cell>
          <cell r="D1129">
            <v>3586824</v>
          </cell>
          <cell r="E1129" t="str">
            <v>1C0022</v>
          </cell>
          <cell r="F1129">
            <v>40200</v>
          </cell>
          <cell r="G1129">
            <v>2618120</v>
          </cell>
          <cell r="H1129">
            <v>1.37</v>
          </cell>
          <cell r="I1129">
            <v>43465</v>
          </cell>
        </row>
        <row r="1130">
          <cell r="A1130" t="str">
            <v>BOMBA SUMERGIBLE AGUAS NEGRAS 3/4 HP</v>
          </cell>
          <cell r="B1130">
            <v>102446</v>
          </cell>
          <cell r="C1130" t="str">
            <v>UNI</v>
          </cell>
          <cell r="D1130">
            <v>1589200</v>
          </cell>
          <cell r="E1130" t="str">
            <v>1C0031</v>
          </cell>
          <cell r="F1130">
            <v>40200</v>
          </cell>
          <cell r="G1130">
            <v>1160000</v>
          </cell>
          <cell r="H1130">
            <v>1.37</v>
          </cell>
          <cell r="I1130">
            <v>43465</v>
          </cell>
        </row>
        <row r="1131">
          <cell r="A1131" t="str">
            <v>BOMBA SUMERGIBLE POZO 4" 1HP</v>
          </cell>
          <cell r="B1131">
            <v>1972</v>
          </cell>
          <cell r="C1131" t="str">
            <v>UNI</v>
          </cell>
          <cell r="D1131">
            <v>5495454</v>
          </cell>
          <cell r="E1131" t="str">
            <v>E0293</v>
          </cell>
          <cell r="F1131">
            <v>40200</v>
          </cell>
          <cell r="G1131">
            <v>4011280</v>
          </cell>
          <cell r="H1131">
            <v>1.37</v>
          </cell>
          <cell r="I1131">
            <v>43465</v>
          </cell>
        </row>
        <row r="1132">
          <cell r="A1132" t="str">
            <v>BOMBILLA 1000 W Metal Halide Oboide Claro</v>
          </cell>
          <cell r="B1132">
            <v>104390</v>
          </cell>
          <cell r="C1132" t="str">
            <v>UNI</v>
          </cell>
          <cell r="D1132">
            <v>115500</v>
          </cell>
          <cell r="E1132">
            <v>0</v>
          </cell>
          <cell r="F1132">
            <v>43172</v>
          </cell>
          <cell r="G1132">
            <v>110000</v>
          </cell>
          <cell r="H1132">
            <v>1.05</v>
          </cell>
          <cell r="I1132">
            <v>43465</v>
          </cell>
        </row>
        <row r="1133">
          <cell r="A1133" t="str">
            <v>Bombilla 150 W Metal Halide Oboide</v>
          </cell>
          <cell r="B1133">
            <v>103958</v>
          </cell>
          <cell r="C1133" t="str">
            <v>UNI</v>
          </cell>
          <cell r="D1133">
            <v>33705</v>
          </cell>
          <cell r="E1133">
            <v>0</v>
          </cell>
          <cell r="F1133">
            <v>43213</v>
          </cell>
          <cell r="G1133">
            <v>32100</v>
          </cell>
          <cell r="H1133">
            <v>1.05</v>
          </cell>
          <cell r="I1133">
            <v>43465</v>
          </cell>
        </row>
        <row r="1134">
          <cell r="A1134" t="str">
            <v>bombilla 150 W Sodio</v>
          </cell>
          <cell r="B1134">
            <v>104121</v>
          </cell>
          <cell r="C1134" t="str">
            <v>UNI</v>
          </cell>
          <cell r="D1134">
            <v>29796</v>
          </cell>
          <cell r="E1134">
            <v>0</v>
          </cell>
          <cell r="F1134">
            <v>41081</v>
          </cell>
          <cell r="G1134">
            <v>22920</v>
          </cell>
          <cell r="H1134">
            <v>1.3</v>
          </cell>
          <cell r="I1134">
            <v>43465</v>
          </cell>
        </row>
        <row r="1135">
          <cell r="A1135" t="str">
            <v>Bombilla 250 W Metal Halide Tubular</v>
          </cell>
          <cell r="B1135">
            <v>103959</v>
          </cell>
          <cell r="C1135" t="str">
            <v>UNI</v>
          </cell>
          <cell r="D1135">
            <v>31879</v>
          </cell>
          <cell r="E1135">
            <v>0</v>
          </cell>
          <cell r="F1135">
            <v>43210</v>
          </cell>
          <cell r="G1135">
            <v>30361</v>
          </cell>
          <cell r="H1135">
            <v>1.05</v>
          </cell>
          <cell r="I1135">
            <v>43465</v>
          </cell>
        </row>
        <row r="1136">
          <cell r="A1136" t="str">
            <v>bombilla 250 W Sodio</v>
          </cell>
          <cell r="B1136">
            <v>104122</v>
          </cell>
          <cell r="C1136" t="str">
            <v>UNI</v>
          </cell>
          <cell r="D1136">
            <v>26493</v>
          </cell>
          <cell r="E1136">
            <v>0</v>
          </cell>
          <cell r="F1136">
            <v>43210</v>
          </cell>
          <cell r="G1136">
            <v>25231</v>
          </cell>
          <cell r="H1136">
            <v>1.05</v>
          </cell>
          <cell r="I1136">
            <v>43465</v>
          </cell>
        </row>
        <row r="1137">
          <cell r="A1137" t="str">
            <v>Bombilla 400 W Metal Halide</v>
          </cell>
          <cell r="B1137">
            <v>103960</v>
          </cell>
          <cell r="C1137" t="str">
            <v>UNI</v>
          </cell>
          <cell r="D1137">
            <v>34863</v>
          </cell>
          <cell r="E1137">
            <v>0</v>
          </cell>
          <cell r="F1137">
            <v>43210</v>
          </cell>
          <cell r="G1137">
            <v>33203</v>
          </cell>
          <cell r="H1137">
            <v>1.05</v>
          </cell>
          <cell r="I1137">
            <v>43465</v>
          </cell>
        </row>
        <row r="1138">
          <cell r="A1138" t="str">
            <v>Bombilla 70 W Metal Halide</v>
          </cell>
          <cell r="B1138">
            <v>103957</v>
          </cell>
          <cell r="C1138" t="str">
            <v>UNI</v>
          </cell>
          <cell r="D1138">
            <v>37485</v>
          </cell>
          <cell r="E1138">
            <v>0</v>
          </cell>
          <cell r="F1138">
            <v>43210</v>
          </cell>
          <cell r="G1138">
            <v>35700</v>
          </cell>
          <cell r="H1138">
            <v>1.05</v>
          </cell>
          <cell r="I1138">
            <v>43465</v>
          </cell>
        </row>
        <row r="1139">
          <cell r="A1139" t="str">
            <v>bombilla 70 W Sodio</v>
          </cell>
          <cell r="B1139">
            <v>104120</v>
          </cell>
          <cell r="C1139" t="str">
            <v>UNI</v>
          </cell>
          <cell r="D1139">
            <v>18398</v>
          </cell>
          <cell r="E1139">
            <v>0</v>
          </cell>
          <cell r="F1139">
            <v>41081</v>
          </cell>
          <cell r="G1139">
            <v>14152</v>
          </cell>
          <cell r="H1139">
            <v>1.3</v>
          </cell>
          <cell r="I1139">
            <v>43465</v>
          </cell>
        </row>
        <row r="1140">
          <cell r="A1140" t="str">
            <v>BOMBILLA DE 27W PARA APLIQUE DE</v>
          </cell>
          <cell r="B1140">
            <v>104988</v>
          </cell>
          <cell r="C1140" t="str">
            <v>UNI</v>
          </cell>
          <cell r="D1140">
            <v>14014</v>
          </cell>
          <cell r="E1140">
            <v>0</v>
          </cell>
          <cell r="F1140">
            <v>41759</v>
          </cell>
          <cell r="G1140">
            <v>11122</v>
          </cell>
          <cell r="H1140">
            <v>1.26</v>
          </cell>
          <cell r="I1140">
            <v>43465</v>
          </cell>
        </row>
        <row r="1141">
          <cell r="A1141" t="str">
            <v>BOMBILLA METAL HALIDE (1.000W) TUBULAR</v>
          </cell>
          <cell r="B1141">
            <v>105111</v>
          </cell>
          <cell r="C1141" t="str">
            <v>UNI</v>
          </cell>
          <cell r="D1141">
            <v>115164</v>
          </cell>
          <cell r="E1141">
            <v>0</v>
          </cell>
          <cell r="F1141">
            <v>41759</v>
          </cell>
          <cell r="G1141">
            <v>91400</v>
          </cell>
          <cell r="H1141">
            <v>1.26</v>
          </cell>
          <cell r="I1141">
            <v>43465</v>
          </cell>
        </row>
        <row r="1142">
          <cell r="A1142" t="str">
            <v>BOMBILLA METAL HALIDE 2000W</v>
          </cell>
          <cell r="B1142">
            <v>102525</v>
          </cell>
          <cell r="C1142" t="str">
            <v>UNI</v>
          </cell>
          <cell r="D1142">
            <v>595177</v>
          </cell>
          <cell r="E1142">
            <v>0</v>
          </cell>
          <cell r="F1142">
            <v>40226</v>
          </cell>
          <cell r="G1142">
            <v>434436</v>
          </cell>
          <cell r="H1142">
            <v>1.37</v>
          </cell>
          <cell r="I1142">
            <v>43465</v>
          </cell>
        </row>
        <row r="1143">
          <cell r="A1143" t="str">
            <v>BOMBILLA SOADIO OVOIDE PEQUEÑA</v>
          </cell>
          <cell r="B1143">
            <v>104876</v>
          </cell>
          <cell r="C1143" t="str">
            <v>UNI</v>
          </cell>
          <cell r="D1143">
            <v>158340</v>
          </cell>
          <cell r="E1143">
            <v>0</v>
          </cell>
          <cell r="F1143">
            <v>41240</v>
          </cell>
          <cell r="G1143">
            <v>121800</v>
          </cell>
          <cell r="H1143">
            <v>1.3</v>
          </cell>
          <cell r="I1143">
            <v>43465</v>
          </cell>
        </row>
        <row r="1144">
          <cell r="A1144" t="str">
            <v>BOMBILLA SODIO 1000 W OVOIDE GRANDE</v>
          </cell>
          <cell r="B1144">
            <v>104382</v>
          </cell>
          <cell r="C1144" t="str">
            <v>UNI</v>
          </cell>
          <cell r="D1144">
            <v>143260</v>
          </cell>
          <cell r="E1144">
            <v>0</v>
          </cell>
          <cell r="F1144">
            <v>41240</v>
          </cell>
          <cell r="G1144">
            <v>110200</v>
          </cell>
          <cell r="H1144">
            <v>1.3</v>
          </cell>
          <cell r="I1144">
            <v>43465</v>
          </cell>
        </row>
        <row r="1145">
          <cell r="A1145" t="str">
            <v>BOMBILLO AHORRADOR 13 WAT - 120V LUZ B.</v>
          </cell>
          <cell r="B1145">
            <v>103261</v>
          </cell>
          <cell r="C1145" t="str">
            <v>UNI</v>
          </cell>
          <cell r="D1145">
            <v>7363</v>
          </cell>
          <cell r="E1145" t="str">
            <v>06C601</v>
          </cell>
          <cell r="F1145">
            <v>42621</v>
          </cell>
          <cell r="G1145">
            <v>6403</v>
          </cell>
          <cell r="H1145">
            <v>1.1499999999999999</v>
          </cell>
          <cell r="I1145">
            <v>43465</v>
          </cell>
        </row>
        <row r="1146">
          <cell r="A1146" t="str">
            <v>Bombillo ahorrador 1x15 W Espiral 8.000 Hrs.</v>
          </cell>
          <cell r="B1146">
            <v>103890</v>
          </cell>
          <cell r="C1146" t="str">
            <v>UNI</v>
          </cell>
          <cell r="D1146">
            <v>6315</v>
          </cell>
          <cell r="E1146">
            <v>0</v>
          </cell>
          <cell r="F1146">
            <v>43210</v>
          </cell>
          <cell r="G1146">
            <v>6014</v>
          </cell>
          <cell r="H1146">
            <v>1.05</v>
          </cell>
          <cell r="I1146">
            <v>43465</v>
          </cell>
        </row>
        <row r="1147">
          <cell r="A1147" t="str">
            <v>BOMBILLO AHORRADOR 26 WAT - 110V</v>
          </cell>
          <cell r="B1147">
            <v>101161</v>
          </cell>
          <cell r="C1147" t="str">
            <v>UNI</v>
          </cell>
          <cell r="D1147">
            <v>8654</v>
          </cell>
          <cell r="E1147" t="str">
            <v>06C601</v>
          </cell>
          <cell r="F1147">
            <v>43223</v>
          </cell>
          <cell r="G1147">
            <v>8242</v>
          </cell>
          <cell r="H1147">
            <v>1.05</v>
          </cell>
          <cell r="I1147">
            <v>43465</v>
          </cell>
        </row>
        <row r="1148">
          <cell r="A1148" t="str">
            <v>BOMBILLO AHORRADOR 4 PIN DE 32 A 42W</v>
          </cell>
          <cell r="B1148">
            <v>102843</v>
          </cell>
          <cell r="C1148" t="str">
            <v>UNI</v>
          </cell>
          <cell r="D1148">
            <v>47950</v>
          </cell>
          <cell r="E1148" t="str">
            <v>06C601</v>
          </cell>
          <cell r="F1148">
            <v>40332</v>
          </cell>
          <cell r="G1148">
            <v>35000</v>
          </cell>
          <cell r="H1148">
            <v>1.37</v>
          </cell>
          <cell r="I1148">
            <v>43465</v>
          </cell>
        </row>
        <row r="1149">
          <cell r="A1149" t="str">
            <v>BOMBILLO AHORRADOR DE 32W</v>
          </cell>
          <cell r="B1149">
            <v>103262</v>
          </cell>
          <cell r="C1149" t="str">
            <v>UNI</v>
          </cell>
          <cell r="D1149">
            <v>13696</v>
          </cell>
          <cell r="E1149">
            <v>0</v>
          </cell>
          <cell r="F1149">
            <v>43210</v>
          </cell>
          <cell r="G1149">
            <v>13044</v>
          </cell>
          <cell r="H1149">
            <v>1.05</v>
          </cell>
          <cell r="I1149">
            <v>43465</v>
          </cell>
        </row>
        <row r="1150">
          <cell r="A1150" t="str">
            <v>BOMBILLO AHORRADOR ESPIRAL 26</v>
          </cell>
          <cell r="B1150">
            <v>102842</v>
          </cell>
          <cell r="C1150" t="str">
            <v>UNI</v>
          </cell>
          <cell r="D1150">
            <v>14606</v>
          </cell>
          <cell r="E1150" t="str">
            <v>06C601</v>
          </cell>
          <cell r="F1150">
            <v>40795</v>
          </cell>
          <cell r="G1150">
            <v>10900</v>
          </cell>
          <cell r="H1150">
            <v>1.34</v>
          </cell>
          <cell r="I1150">
            <v>43465</v>
          </cell>
        </row>
        <row r="1151">
          <cell r="A1151" t="str">
            <v>BOMBILLO AHORRADOR LUZ BCA. 20W</v>
          </cell>
          <cell r="B1151">
            <v>103216</v>
          </cell>
          <cell r="C1151" t="str">
            <v>UNI</v>
          </cell>
          <cell r="D1151">
            <v>11040</v>
          </cell>
          <cell r="E1151">
            <v>0</v>
          </cell>
          <cell r="F1151">
            <v>43251</v>
          </cell>
          <cell r="G1151">
            <v>10514</v>
          </cell>
          <cell r="H1151">
            <v>1.05</v>
          </cell>
          <cell r="I1151">
            <v>43465</v>
          </cell>
        </row>
        <row r="1152">
          <cell r="A1152" t="str">
            <v>BOMBILLO CLARO 150 WAT - 110V</v>
          </cell>
          <cell r="B1152">
            <v>733</v>
          </cell>
          <cell r="C1152" t="str">
            <v>UNI</v>
          </cell>
          <cell r="D1152">
            <v>3051</v>
          </cell>
          <cell r="E1152" t="str">
            <v>06C1501</v>
          </cell>
          <cell r="F1152">
            <v>40399</v>
          </cell>
          <cell r="G1152">
            <v>2227</v>
          </cell>
          <cell r="H1152">
            <v>1.37</v>
          </cell>
          <cell r="I1152">
            <v>43465</v>
          </cell>
        </row>
        <row r="1153">
          <cell r="A1153" t="str">
            <v>BOMBILLO CLARO 60 WAT - 110V</v>
          </cell>
          <cell r="B1153">
            <v>734</v>
          </cell>
          <cell r="C1153" t="str">
            <v>UNI</v>
          </cell>
          <cell r="D1153">
            <v>1244</v>
          </cell>
          <cell r="E1153" t="str">
            <v>06C601</v>
          </cell>
          <cell r="F1153">
            <v>40791</v>
          </cell>
          <cell r="G1153">
            <v>928</v>
          </cell>
          <cell r="H1153">
            <v>1.34</v>
          </cell>
          <cell r="I1153">
            <v>43465</v>
          </cell>
        </row>
        <row r="1154">
          <cell r="A1154" t="str">
            <v>BOMBILLO DE 100W</v>
          </cell>
          <cell r="B1154">
            <v>431</v>
          </cell>
          <cell r="C1154" t="str">
            <v>UNI</v>
          </cell>
          <cell r="D1154">
            <v>1129</v>
          </cell>
          <cell r="E1154">
            <v>0</v>
          </cell>
          <cell r="F1154">
            <v>39884</v>
          </cell>
          <cell r="G1154">
            <v>812</v>
          </cell>
          <cell r="H1154">
            <v>1.39</v>
          </cell>
          <cell r="I1154">
            <v>43465</v>
          </cell>
        </row>
        <row r="1155">
          <cell r="A1155" t="str">
            <v>BOMBILLO DE 100W</v>
          </cell>
          <cell r="B1155">
            <v>103115</v>
          </cell>
          <cell r="C1155" t="str">
            <v>UNI</v>
          </cell>
          <cell r="D1155">
            <v>1129</v>
          </cell>
          <cell r="E1155">
            <v>0</v>
          </cell>
          <cell r="F1155">
            <v>39884</v>
          </cell>
          <cell r="G1155">
            <v>812</v>
          </cell>
          <cell r="H1155">
            <v>1.39</v>
          </cell>
          <cell r="I1155">
            <v>43465</v>
          </cell>
        </row>
        <row r="1156">
          <cell r="A1156" t="str">
            <v>BOMBILLO DE SODIO 400 W</v>
          </cell>
          <cell r="B1156">
            <v>101420</v>
          </cell>
          <cell r="C1156" t="str">
            <v>UNI</v>
          </cell>
          <cell r="D1156">
            <v>32765</v>
          </cell>
          <cell r="E1156" t="str">
            <v>06C601</v>
          </cell>
          <cell r="F1156">
            <v>43210</v>
          </cell>
          <cell r="G1156">
            <v>31205</v>
          </cell>
          <cell r="H1156">
            <v>1.05</v>
          </cell>
          <cell r="I1156">
            <v>43465</v>
          </cell>
        </row>
        <row r="1157">
          <cell r="A1157" t="str">
            <v>BOMBILLO FC DB 26W/840 PHL***</v>
          </cell>
          <cell r="B1157">
            <v>102885</v>
          </cell>
          <cell r="C1157" t="str">
            <v>UNI</v>
          </cell>
          <cell r="D1157">
            <v>15755</v>
          </cell>
          <cell r="E1157" t="str">
            <v>06C601</v>
          </cell>
          <cell r="F1157">
            <v>40336</v>
          </cell>
          <cell r="G1157">
            <v>11500</v>
          </cell>
          <cell r="H1157">
            <v>1.37</v>
          </cell>
          <cell r="I1157">
            <v>43465</v>
          </cell>
        </row>
        <row r="1158">
          <cell r="A1158" t="str">
            <v>Bombillo Led (12W)</v>
          </cell>
          <cell r="B1158">
            <v>106197</v>
          </cell>
          <cell r="C1158" t="str">
            <v>UNI</v>
          </cell>
          <cell r="D1158">
            <v>10135</v>
          </cell>
          <cell r="E1158">
            <v>0</v>
          </cell>
          <cell r="F1158">
            <v>42847</v>
          </cell>
          <cell r="G1158">
            <v>9298</v>
          </cell>
          <cell r="H1158">
            <v>1.0900000000000001</v>
          </cell>
          <cell r="I1158">
            <v>43465</v>
          </cell>
        </row>
        <row r="1159">
          <cell r="A1159" t="str">
            <v>BOMBILLO LED GU 10</v>
          </cell>
          <cell r="B1159">
            <v>106540</v>
          </cell>
          <cell r="C1159" t="str">
            <v>UNI</v>
          </cell>
          <cell r="D1159">
            <v>6241</v>
          </cell>
          <cell r="E1159">
            <v>0</v>
          </cell>
          <cell r="F1159">
            <v>43260</v>
          </cell>
          <cell r="G1159">
            <v>5944</v>
          </cell>
          <cell r="H1159">
            <v>1.05</v>
          </cell>
          <cell r="I1159">
            <v>43465</v>
          </cell>
        </row>
        <row r="1160">
          <cell r="A1160" t="str">
            <v>BOMBILLO LUZ MIXTA (160W/220V)</v>
          </cell>
          <cell r="B1160">
            <v>105888</v>
          </cell>
          <cell r="C1160" t="str">
            <v>UNI</v>
          </cell>
          <cell r="D1160">
            <v>10350</v>
          </cell>
          <cell r="E1160">
            <v>0</v>
          </cell>
          <cell r="F1160">
            <v>42607</v>
          </cell>
          <cell r="G1160">
            <v>9000</v>
          </cell>
          <cell r="H1160">
            <v>1.1499999999999999</v>
          </cell>
          <cell r="I1160">
            <v>43465</v>
          </cell>
        </row>
        <row r="1161">
          <cell r="A1161" t="str">
            <v>BOMBILLO MERCURIO 125W / 220V</v>
          </cell>
          <cell r="B1161">
            <v>776</v>
          </cell>
          <cell r="C1161" t="str">
            <v>UNI</v>
          </cell>
          <cell r="D1161">
            <v>11960</v>
          </cell>
          <cell r="E1161" t="str">
            <v>06M125</v>
          </cell>
          <cell r="F1161">
            <v>42612</v>
          </cell>
          <cell r="G1161">
            <v>10400</v>
          </cell>
          <cell r="H1161">
            <v>1.1499999999999999</v>
          </cell>
          <cell r="I1161">
            <v>43465</v>
          </cell>
        </row>
        <row r="1162">
          <cell r="A1162" t="str">
            <v>BOMBILLO MH 1000 W E40 Tub. Europeo</v>
          </cell>
          <cell r="B1162">
            <v>101097</v>
          </cell>
          <cell r="C1162" t="str">
            <v>UNI</v>
          </cell>
          <cell r="D1162">
            <v>115164</v>
          </cell>
          <cell r="E1162" t="str">
            <v>06C601</v>
          </cell>
          <cell r="F1162">
            <v>41759</v>
          </cell>
          <cell r="G1162">
            <v>91400</v>
          </cell>
          <cell r="H1162">
            <v>1.26</v>
          </cell>
          <cell r="I1162">
            <v>43465</v>
          </cell>
        </row>
        <row r="1163">
          <cell r="A1163" t="str">
            <v>BOMBILLO MH 400 W E40 Tub. Europeo</v>
          </cell>
          <cell r="B1163">
            <v>101098</v>
          </cell>
          <cell r="C1163" t="str">
            <v>UNI</v>
          </cell>
          <cell r="D1163">
            <v>71228</v>
          </cell>
          <cell r="E1163" t="str">
            <v>06C601</v>
          </cell>
          <cell r="F1163">
            <v>40399</v>
          </cell>
          <cell r="G1163">
            <v>51991</v>
          </cell>
          <cell r="H1163">
            <v>1.37</v>
          </cell>
          <cell r="I1163">
            <v>43465</v>
          </cell>
        </row>
        <row r="1164">
          <cell r="A1164" t="str">
            <v>BOMBILLOS HALOGENOS DE 1500X220</v>
          </cell>
          <cell r="B1164">
            <v>506</v>
          </cell>
          <cell r="C1164" t="str">
            <v>UNI</v>
          </cell>
          <cell r="D1164">
            <v>13906</v>
          </cell>
          <cell r="E1164">
            <v>0</v>
          </cell>
          <cell r="F1164">
            <v>40198</v>
          </cell>
          <cell r="G1164">
            <v>10150</v>
          </cell>
          <cell r="H1164">
            <v>1.37</v>
          </cell>
          <cell r="I1164">
            <v>43465</v>
          </cell>
        </row>
        <row r="1165">
          <cell r="A1165" t="str">
            <v>BOMBILLOS HALOGENOS DE 1500x220</v>
          </cell>
          <cell r="B1165">
            <v>953</v>
          </cell>
          <cell r="C1165" t="str">
            <v>UNI</v>
          </cell>
          <cell r="D1165">
            <v>40664</v>
          </cell>
          <cell r="E1165">
            <v>0</v>
          </cell>
          <cell r="F1165">
            <v>39888</v>
          </cell>
          <cell r="G1165">
            <v>29255</v>
          </cell>
          <cell r="H1165">
            <v>1.39</v>
          </cell>
          <cell r="I1165">
            <v>43465</v>
          </cell>
        </row>
        <row r="1166">
          <cell r="A1166" t="str">
            <v>BOMBILLOS HALOGENOS DICROICOS 50 W,</v>
          </cell>
          <cell r="B1166">
            <v>106539</v>
          </cell>
          <cell r="C1166" t="str">
            <v>UNI</v>
          </cell>
          <cell r="D1166">
            <v>2725</v>
          </cell>
          <cell r="E1166">
            <v>0</v>
          </cell>
          <cell r="F1166">
            <v>42998</v>
          </cell>
          <cell r="G1166">
            <v>2500</v>
          </cell>
          <cell r="H1166">
            <v>1.0900000000000001</v>
          </cell>
          <cell r="I1166">
            <v>43465</v>
          </cell>
        </row>
        <row r="1167">
          <cell r="A1167" t="str">
            <v>BOQUILLA ASPIRADO INSERTO TAPON</v>
          </cell>
          <cell r="B1167">
            <v>107081</v>
          </cell>
          <cell r="C1167" t="str">
            <v>UNI</v>
          </cell>
          <cell r="D1167">
            <v>367123</v>
          </cell>
          <cell r="E1167">
            <v>0</v>
          </cell>
          <cell r="F1167">
            <v>43395</v>
          </cell>
          <cell r="G1167">
            <v>349641</v>
          </cell>
          <cell r="H1167">
            <v>1.05</v>
          </cell>
          <cell r="I1167">
            <v>43465</v>
          </cell>
        </row>
        <row r="1168">
          <cell r="A1168" t="str">
            <v>BOQUILLA BLANCA -1 (Saco de 25 Kg)</v>
          </cell>
          <cell r="B1168">
            <v>102712</v>
          </cell>
          <cell r="C1168" t="str">
            <v>KG</v>
          </cell>
          <cell r="D1168">
            <v>2743</v>
          </cell>
          <cell r="E1168">
            <v>90104</v>
          </cell>
          <cell r="F1168">
            <v>41766</v>
          </cell>
          <cell r="G1168">
            <v>2177</v>
          </cell>
          <cell r="H1168">
            <v>1.26</v>
          </cell>
          <cell r="I1168">
            <v>43465</v>
          </cell>
        </row>
        <row r="1169">
          <cell r="A1169" t="str">
            <v>BOQUILLA CDA 32 - SIKA</v>
          </cell>
          <cell r="B1169">
            <v>105833</v>
          </cell>
          <cell r="C1169" t="str">
            <v>UNI</v>
          </cell>
          <cell r="D1169">
            <v>4402</v>
          </cell>
          <cell r="E1169">
            <v>0</v>
          </cell>
          <cell r="F1169">
            <v>42573</v>
          </cell>
          <cell r="G1169">
            <v>3828</v>
          </cell>
          <cell r="H1169">
            <v>1.1499999999999999</v>
          </cell>
          <cell r="I1169">
            <v>43465</v>
          </cell>
        </row>
        <row r="1170">
          <cell r="A1170" t="str">
            <v>BOQUILLA COLORES Alfagres o similar</v>
          </cell>
          <cell r="B1170">
            <v>103219</v>
          </cell>
          <cell r="C1170" t="str">
            <v>KG</v>
          </cell>
          <cell r="D1170">
            <v>5313</v>
          </cell>
          <cell r="E1170">
            <v>90104</v>
          </cell>
          <cell r="F1170">
            <v>42605</v>
          </cell>
          <cell r="G1170">
            <v>4620</v>
          </cell>
          <cell r="H1170">
            <v>1.1499999999999999</v>
          </cell>
          <cell r="I1170">
            <v>43465</v>
          </cell>
        </row>
        <row r="1171">
          <cell r="A1171" t="str">
            <v>BOQUILLA CONCOLOR 2 KG CORONA</v>
          </cell>
          <cell r="B1171">
            <v>2725</v>
          </cell>
          <cell r="C1171" t="str">
            <v>KG</v>
          </cell>
          <cell r="D1171">
            <v>4977</v>
          </cell>
          <cell r="E1171">
            <v>90010</v>
          </cell>
          <cell r="F1171">
            <v>41766</v>
          </cell>
          <cell r="G1171">
            <v>3950</v>
          </cell>
          <cell r="H1171">
            <v>1.26</v>
          </cell>
          <cell r="I1171">
            <v>43465</v>
          </cell>
        </row>
        <row r="1172">
          <cell r="A1172" t="str">
            <v>BOQUILLA CONCOLOR 5 KG</v>
          </cell>
          <cell r="B1172">
            <v>104968</v>
          </cell>
          <cell r="C1172" t="str">
            <v>KG</v>
          </cell>
          <cell r="D1172">
            <v>4444</v>
          </cell>
          <cell r="E1172">
            <v>0</v>
          </cell>
          <cell r="F1172">
            <v>43195</v>
          </cell>
          <cell r="G1172">
            <v>4232</v>
          </cell>
          <cell r="H1172">
            <v>1.05</v>
          </cell>
          <cell r="I1172">
            <v>43465</v>
          </cell>
        </row>
        <row r="1173">
          <cell r="A1173" t="str">
            <v>BOQUILLA CONCOLOR FLEX /STON</v>
          </cell>
          <cell r="B1173">
            <v>104737</v>
          </cell>
          <cell r="C1173" t="str">
            <v>KG</v>
          </cell>
          <cell r="D1173">
            <v>4022</v>
          </cell>
          <cell r="E1173">
            <v>0</v>
          </cell>
          <cell r="F1173">
            <v>43270</v>
          </cell>
          <cell r="G1173">
            <v>3830</v>
          </cell>
          <cell r="H1173">
            <v>1.05</v>
          </cell>
          <cell r="I1173">
            <v>43465</v>
          </cell>
        </row>
        <row r="1174">
          <cell r="A1174" t="str">
            <v>BOQUILLA CONCOLOR PORCELANATO</v>
          </cell>
          <cell r="B1174">
            <v>3053</v>
          </cell>
          <cell r="C1174" t="str">
            <v>KG</v>
          </cell>
          <cell r="D1174">
            <v>6552</v>
          </cell>
          <cell r="E1174">
            <v>0</v>
          </cell>
          <cell r="F1174">
            <v>41766</v>
          </cell>
          <cell r="G1174">
            <v>5200</v>
          </cell>
          <cell r="H1174">
            <v>1.26</v>
          </cell>
          <cell r="I1174">
            <v>43465</v>
          </cell>
        </row>
        <row r="1175">
          <cell r="A1175" t="str">
            <v>BOQUILLA DE INYECCION PARA PISO Piscina</v>
          </cell>
          <cell r="B1175">
            <v>107146</v>
          </cell>
          <cell r="C1175" t="str">
            <v>UNI</v>
          </cell>
          <cell r="D1175">
            <v>112309</v>
          </cell>
          <cell r="E1175">
            <v>0</v>
          </cell>
          <cell r="F1175">
            <v>43396</v>
          </cell>
          <cell r="G1175">
            <v>106961</v>
          </cell>
          <cell r="H1175">
            <v>1.05</v>
          </cell>
          <cell r="I1175">
            <v>43465</v>
          </cell>
        </row>
        <row r="1176">
          <cell r="A1176" t="str">
            <v>Boquilla de Inyección Pared</v>
          </cell>
          <cell r="B1176">
            <v>107110</v>
          </cell>
          <cell r="C1176" t="str">
            <v>UNI</v>
          </cell>
          <cell r="D1176">
            <v>8122</v>
          </cell>
          <cell r="E1176">
            <v>0</v>
          </cell>
          <cell r="F1176">
            <v>43396</v>
          </cell>
          <cell r="G1176">
            <v>7735</v>
          </cell>
          <cell r="H1176">
            <v>1.05</v>
          </cell>
          <cell r="I1176">
            <v>43465</v>
          </cell>
        </row>
        <row r="1177">
          <cell r="A1177" t="str">
            <v>Boquilla esp. modif. STON MIX BOQ. LATEX **</v>
          </cell>
          <cell r="B1177">
            <v>103685</v>
          </cell>
          <cell r="C1177" t="str">
            <v>KG</v>
          </cell>
          <cell r="D1177">
            <v>4184</v>
          </cell>
          <cell r="E1177">
            <v>0</v>
          </cell>
          <cell r="F1177">
            <v>43271</v>
          </cell>
          <cell r="G1177">
            <v>3985</v>
          </cell>
          <cell r="H1177">
            <v>1.05</v>
          </cell>
          <cell r="I1177">
            <v>43465</v>
          </cell>
        </row>
        <row r="1178">
          <cell r="A1178" t="str">
            <v>BOQUILLA GALVANIZADA D=6"</v>
          </cell>
          <cell r="B1178">
            <v>105113</v>
          </cell>
          <cell r="C1178" t="str">
            <v>UNI</v>
          </cell>
          <cell r="D1178">
            <v>78137</v>
          </cell>
          <cell r="E1178">
            <v>0</v>
          </cell>
          <cell r="F1178">
            <v>43168</v>
          </cell>
          <cell r="G1178">
            <v>74416</v>
          </cell>
          <cell r="H1178">
            <v>1.05</v>
          </cell>
          <cell r="I1178">
            <v>43465</v>
          </cell>
        </row>
        <row r="1179">
          <cell r="A1179" t="str">
            <v>BOQUILLA GALVANIZADA Ø 4"</v>
          </cell>
          <cell r="B1179">
            <v>106763</v>
          </cell>
          <cell r="C1179" t="str">
            <v>UNI</v>
          </cell>
          <cell r="D1179">
            <v>13419</v>
          </cell>
          <cell r="E1179">
            <v>0</v>
          </cell>
          <cell r="F1179">
            <v>43182</v>
          </cell>
          <cell r="G1179">
            <v>12780</v>
          </cell>
          <cell r="H1179">
            <v>1.05</v>
          </cell>
          <cell r="I1179">
            <v>43465</v>
          </cell>
        </row>
        <row r="1180">
          <cell r="A1180" t="str">
            <v>Boquilla inyeccion agua caliente - 60gpm</v>
          </cell>
          <cell r="B1180">
            <v>107082</v>
          </cell>
          <cell r="C1180" t="str">
            <v>UNI</v>
          </cell>
          <cell r="D1180">
            <v>275580</v>
          </cell>
          <cell r="E1180">
            <v>0</v>
          </cell>
          <cell r="F1180">
            <v>43395</v>
          </cell>
          <cell r="G1180">
            <v>262457</v>
          </cell>
          <cell r="H1180">
            <v>1.05</v>
          </cell>
          <cell r="I1180">
            <v>43465</v>
          </cell>
        </row>
        <row r="1181">
          <cell r="A1181" t="str">
            <v>BOQUILLA LATEX (ENCHAPES</v>
          </cell>
          <cell r="B1181">
            <v>103914</v>
          </cell>
          <cell r="C1181" t="str">
            <v>KG</v>
          </cell>
          <cell r="D1181">
            <v>4508</v>
          </cell>
          <cell r="E1181">
            <v>0</v>
          </cell>
          <cell r="F1181">
            <v>40628</v>
          </cell>
          <cell r="G1181">
            <v>3364</v>
          </cell>
          <cell r="H1181">
            <v>1.34</v>
          </cell>
          <cell r="I1181">
            <v>43465</v>
          </cell>
        </row>
        <row r="1182">
          <cell r="A1182" t="str">
            <v>Boquilla para piso**</v>
          </cell>
          <cell r="B1182">
            <v>103416</v>
          </cell>
          <cell r="C1182" t="str">
            <v>KG</v>
          </cell>
          <cell r="D1182">
            <v>5001</v>
          </cell>
          <cell r="E1182">
            <v>0</v>
          </cell>
          <cell r="F1182">
            <v>40467</v>
          </cell>
          <cell r="G1182">
            <v>3650</v>
          </cell>
          <cell r="H1182">
            <v>1.37</v>
          </cell>
          <cell r="I1182">
            <v>43465</v>
          </cell>
        </row>
        <row r="1183">
          <cell r="A1183" t="str">
            <v>BOQUILLA TERMINAL EMT 2"</v>
          </cell>
          <cell r="B1183">
            <v>104984</v>
          </cell>
          <cell r="C1183" t="str">
            <v>UNI</v>
          </cell>
          <cell r="D1183">
            <v>3261</v>
          </cell>
          <cell r="E1183">
            <v>0</v>
          </cell>
          <cell r="F1183">
            <v>43279</v>
          </cell>
          <cell r="G1183">
            <v>3106</v>
          </cell>
          <cell r="H1183">
            <v>1.05</v>
          </cell>
          <cell r="I1183">
            <v>43465</v>
          </cell>
        </row>
        <row r="1184">
          <cell r="A1184" t="str">
            <v>BOQUILLAS COD ½ "+ TUERCA PARA TUB.</v>
          </cell>
          <cell r="B1184">
            <v>769</v>
          </cell>
          <cell r="C1184" t="str">
            <v>UNI</v>
          </cell>
          <cell r="D1184">
            <v>607</v>
          </cell>
          <cell r="E1184" t="str">
            <v>66B050</v>
          </cell>
          <cell r="F1184">
            <v>43210</v>
          </cell>
          <cell r="G1184">
            <v>578</v>
          </cell>
          <cell r="H1184">
            <v>1.05</v>
          </cell>
          <cell r="I1184">
            <v>43465</v>
          </cell>
        </row>
        <row r="1185">
          <cell r="A1185" t="str">
            <v>Boquillas Graduables caudal de presión</v>
          </cell>
          <cell r="B1185">
            <v>102569</v>
          </cell>
          <cell r="C1185" t="str">
            <v>JG</v>
          </cell>
          <cell r="D1185">
            <v>148741</v>
          </cell>
          <cell r="E1185">
            <v>0</v>
          </cell>
          <cell r="F1185">
            <v>40234</v>
          </cell>
          <cell r="G1185">
            <v>108570</v>
          </cell>
          <cell r="H1185">
            <v>1.37</v>
          </cell>
          <cell r="I1185">
            <v>43465</v>
          </cell>
        </row>
        <row r="1186">
          <cell r="A1186" t="str">
            <v>BOQUILLERA ALUMINIODE 3-X11/2X6 Mts</v>
          </cell>
          <cell r="B1186">
            <v>1140</v>
          </cell>
          <cell r="C1186" t="str">
            <v>UNI</v>
          </cell>
          <cell r="D1186">
            <v>40664</v>
          </cell>
          <cell r="E1186">
            <v>0</v>
          </cell>
          <cell r="F1186">
            <v>39888</v>
          </cell>
          <cell r="G1186">
            <v>29255</v>
          </cell>
          <cell r="H1186">
            <v>1.39</v>
          </cell>
          <cell r="I1186">
            <v>43465</v>
          </cell>
        </row>
        <row r="1187">
          <cell r="A1187" t="str">
            <v>BOQUILLERA ALUMINIODE 3-X1X6 Mts</v>
          </cell>
          <cell r="B1187">
            <v>1166</v>
          </cell>
          <cell r="C1187" t="str">
            <v>UNI</v>
          </cell>
          <cell r="D1187">
            <v>10880</v>
          </cell>
          <cell r="E1187">
            <v>0</v>
          </cell>
          <cell r="F1187">
            <v>39872</v>
          </cell>
          <cell r="G1187">
            <v>7827</v>
          </cell>
          <cell r="H1187">
            <v>1.39</v>
          </cell>
          <cell r="I1187">
            <v>43465</v>
          </cell>
        </row>
        <row r="1188">
          <cell r="A1188" t="str">
            <v>Borde Ccontenedor de Raices IDU A-70</v>
          </cell>
          <cell r="B1188">
            <v>101353</v>
          </cell>
          <cell r="C1188" t="str">
            <v>UNI</v>
          </cell>
          <cell r="D1188">
            <v>14533</v>
          </cell>
          <cell r="E1188">
            <v>35020</v>
          </cell>
          <cell r="F1188">
            <v>41079</v>
          </cell>
          <cell r="G1188">
            <v>11179</v>
          </cell>
          <cell r="H1188">
            <v>1.3</v>
          </cell>
          <cell r="I1188">
            <v>43465</v>
          </cell>
        </row>
        <row r="1189">
          <cell r="A1189" t="str">
            <v>Borde contenedor de raices BA75 (Sum) **</v>
          </cell>
          <cell r="B1189">
            <v>101215</v>
          </cell>
          <cell r="C1189" t="str">
            <v>UNI</v>
          </cell>
          <cell r="D1189">
            <v>122155</v>
          </cell>
          <cell r="E1189">
            <v>35020</v>
          </cell>
          <cell r="F1189">
            <v>40108</v>
          </cell>
          <cell r="G1189">
            <v>87881</v>
          </cell>
          <cell r="H1189">
            <v>1.39</v>
          </cell>
          <cell r="I1189">
            <v>43465</v>
          </cell>
        </row>
        <row r="1190">
          <cell r="A1190" t="str">
            <v>Borde Separador Verde (A-170)H=80,B=30L=81.2</v>
          </cell>
          <cell r="B1190">
            <v>101358</v>
          </cell>
          <cell r="C1190" t="str">
            <v>UNI</v>
          </cell>
          <cell r="D1190">
            <v>162435</v>
          </cell>
          <cell r="E1190">
            <v>35020</v>
          </cell>
          <cell r="F1190">
            <v>43241</v>
          </cell>
          <cell r="G1190">
            <v>154700</v>
          </cell>
          <cell r="H1190">
            <v>1.05</v>
          </cell>
          <cell r="I1190">
            <v>43465</v>
          </cell>
        </row>
        <row r="1191">
          <cell r="A1191" t="str">
            <v>Bordillo "A-70"(h=0.135*b=0.12*L=1.07) **</v>
          </cell>
          <cell r="B1191">
            <v>100526</v>
          </cell>
          <cell r="C1191" t="str">
            <v>UNI</v>
          </cell>
          <cell r="D1191">
            <v>13318</v>
          </cell>
          <cell r="E1191">
            <v>0</v>
          </cell>
          <cell r="F1191">
            <v>40532</v>
          </cell>
          <cell r="G1191">
            <v>9721</v>
          </cell>
          <cell r="H1191">
            <v>1.37</v>
          </cell>
          <cell r="I1191">
            <v>43465</v>
          </cell>
        </row>
        <row r="1192">
          <cell r="A1192" t="str">
            <v>Bordillo "A-80"(h=0.35*b=0.20, L=0.80) Sin Transp</v>
          </cell>
          <cell r="B1192">
            <v>100484</v>
          </cell>
          <cell r="C1192" t="str">
            <v>UNI</v>
          </cell>
          <cell r="D1192">
            <v>22575</v>
          </cell>
          <cell r="E1192">
            <v>35020</v>
          </cell>
          <cell r="F1192">
            <v>43166</v>
          </cell>
          <cell r="G1192">
            <v>21500</v>
          </cell>
          <cell r="H1192">
            <v>1.05</v>
          </cell>
          <cell r="I1192">
            <v>43465</v>
          </cell>
        </row>
        <row r="1193">
          <cell r="A1193" t="str">
            <v>Bordillo "borde A-75" (1.45*0.12*0.13) **</v>
          </cell>
          <cell r="B1193">
            <v>100424</v>
          </cell>
          <cell r="C1193" t="str">
            <v>UNI</v>
          </cell>
          <cell r="D1193">
            <v>16930</v>
          </cell>
          <cell r="E1193">
            <v>35020</v>
          </cell>
          <cell r="F1193">
            <v>40102</v>
          </cell>
          <cell r="G1193">
            <v>12180</v>
          </cell>
          <cell r="H1193">
            <v>1.39</v>
          </cell>
          <cell r="I1193">
            <v>43465</v>
          </cell>
        </row>
        <row r="1194">
          <cell r="A1194" t="str">
            <v>Bordillo "transicion A-95"(h=0.35*b=0.20L=0.40) **</v>
          </cell>
          <cell r="B1194">
            <v>100479</v>
          </cell>
          <cell r="C1194" t="str">
            <v>UNI</v>
          </cell>
          <cell r="D1194">
            <v>18888</v>
          </cell>
          <cell r="E1194">
            <v>35020</v>
          </cell>
          <cell r="F1194">
            <v>42273</v>
          </cell>
          <cell r="G1194">
            <v>15482</v>
          </cell>
          <cell r="H1194">
            <v>1.22</v>
          </cell>
          <cell r="I1194">
            <v>43465</v>
          </cell>
        </row>
        <row r="1195">
          <cell r="A1195" t="str">
            <v>Bordillo Piedra Muñeca (100x300x1000)</v>
          </cell>
          <cell r="B1195">
            <v>100369</v>
          </cell>
          <cell r="C1195" t="str">
            <v>ML</v>
          </cell>
          <cell r="D1195">
            <v>109800</v>
          </cell>
          <cell r="E1195">
            <v>0</v>
          </cell>
          <cell r="F1195">
            <v>42171</v>
          </cell>
          <cell r="G1195">
            <v>90000</v>
          </cell>
          <cell r="H1195">
            <v>1.22</v>
          </cell>
          <cell r="I1195">
            <v>43465</v>
          </cell>
        </row>
        <row r="1196">
          <cell r="A1196" t="str">
            <v>BORDILLO PREFABRICADO B-30</v>
          </cell>
          <cell r="B1196">
            <v>104211</v>
          </cell>
          <cell r="C1196" t="str">
            <v>UNI</v>
          </cell>
          <cell r="D1196">
            <v>19635</v>
          </cell>
          <cell r="E1196">
            <v>0</v>
          </cell>
          <cell r="F1196">
            <v>43206</v>
          </cell>
          <cell r="G1196">
            <v>18700</v>
          </cell>
          <cell r="H1196">
            <v>1.05</v>
          </cell>
          <cell r="I1196">
            <v>43465</v>
          </cell>
        </row>
        <row r="1197">
          <cell r="A1197" t="str">
            <v>BORDILLOS DE CONFINAMIENTO (ANCHO</v>
          </cell>
          <cell r="B1197">
            <v>2204</v>
          </cell>
          <cell r="C1197" t="str">
            <v>UNI</v>
          </cell>
          <cell r="D1197">
            <v>18056</v>
          </cell>
          <cell r="E1197" t="str">
            <v>bc23115</v>
          </cell>
          <cell r="F1197">
            <v>41080</v>
          </cell>
          <cell r="G1197">
            <v>13889</v>
          </cell>
          <cell r="H1197">
            <v>1.3</v>
          </cell>
          <cell r="I1197">
            <v>43465</v>
          </cell>
        </row>
        <row r="1198">
          <cell r="A1198" t="str">
            <v>BORDILLOS DE CONFINAMIENTO (ANCHO</v>
          </cell>
          <cell r="B1198">
            <v>2171</v>
          </cell>
          <cell r="C1198" t="str">
            <v>UNI</v>
          </cell>
          <cell r="D1198">
            <v>35902</v>
          </cell>
          <cell r="E1198" t="str">
            <v>bc30015</v>
          </cell>
          <cell r="F1198">
            <v>41080</v>
          </cell>
          <cell r="G1198">
            <v>27617</v>
          </cell>
          <cell r="H1198">
            <v>1.3</v>
          </cell>
          <cell r="I1198">
            <v>43465</v>
          </cell>
        </row>
        <row r="1199">
          <cell r="A1199" t="str">
            <v>BORDILLOS DE DELIMITAR</v>
          </cell>
          <cell r="B1199">
            <v>664</v>
          </cell>
          <cell r="C1199" t="str">
            <v>UNI</v>
          </cell>
          <cell r="D1199">
            <v>16433</v>
          </cell>
          <cell r="E1199" t="str">
            <v>bc20115</v>
          </cell>
          <cell r="F1199">
            <v>43174</v>
          </cell>
          <cell r="G1199">
            <v>15650</v>
          </cell>
          <cell r="H1199">
            <v>1.05</v>
          </cell>
          <cell r="I1199">
            <v>43465</v>
          </cell>
        </row>
        <row r="1200">
          <cell r="A1200" t="str">
            <v>BORNA CABLE N°12 Cu Estañado</v>
          </cell>
          <cell r="B1200">
            <v>104262</v>
          </cell>
          <cell r="C1200" t="str">
            <v>UNI</v>
          </cell>
          <cell r="D1200">
            <v>945</v>
          </cell>
          <cell r="E1200">
            <v>0</v>
          </cell>
          <cell r="F1200">
            <v>43391</v>
          </cell>
          <cell r="G1200">
            <v>900</v>
          </cell>
          <cell r="H1200">
            <v>1.05</v>
          </cell>
          <cell r="I1200">
            <v>43465</v>
          </cell>
        </row>
        <row r="1201">
          <cell r="A1201" t="str">
            <v>BORNA PARA CONEXIÓN PARA CABLE Nº10</v>
          </cell>
          <cell r="B1201">
            <v>104658</v>
          </cell>
          <cell r="C1201" t="str">
            <v>UNI</v>
          </cell>
          <cell r="D1201">
            <v>910</v>
          </cell>
          <cell r="E1201">
            <v>0</v>
          </cell>
          <cell r="F1201">
            <v>41178</v>
          </cell>
          <cell r="G1201">
            <v>700</v>
          </cell>
          <cell r="H1201">
            <v>1.3</v>
          </cell>
          <cell r="I1201">
            <v>43465</v>
          </cell>
        </row>
        <row r="1202">
          <cell r="A1202" t="str">
            <v>BORNA PARA CONEXIÓN PARA CABLE Nº2-</v>
          </cell>
          <cell r="B1202">
            <v>104654</v>
          </cell>
          <cell r="C1202" t="str">
            <v>UNI</v>
          </cell>
          <cell r="D1202">
            <v>2021</v>
          </cell>
          <cell r="E1202">
            <v>0</v>
          </cell>
          <cell r="F1202">
            <v>43230</v>
          </cell>
          <cell r="G1202">
            <v>1925</v>
          </cell>
          <cell r="H1202">
            <v>1.05</v>
          </cell>
          <cell r="I1202">
            <v>43465</v>
          </cell>
        </row>
        <row r="1203">
          <cell r="A1203" t="str">
            <v>BORNA PARA CONEXIÓN PARA CABLE Nº4</v>
          </cell>
          <cell r="B1203">
            <v>104655</v>
          </cell>
          <cell r="C1203" t="str">
            <v>UNI</v>
          </cell>
          <cell r="D1203">
            <v>1103</v>
          </cell>
          <cell r="E1203">
            <v>0</v>
          </cell>
          <cell r="F1203">
            <v>43088</v>
          </cell>
          <cell r="G1203">
            <v>1012</v>
          </cell>
          <cell r="H1203">
            <v>1.0900000000000001</v>
          </cell>
          <cell r="I1203">
            <v>43465</v>
          </cell>
        </row>
        <row r="1204">
          <cell r="A1204" t="str">
            <v>BORNA PARA CONEXIÓN PARA CABLE Nº6</v>
          </cell>
          <cell r="B1204">
            <v>104656</v>
          </cell>
          <cell r="C1204" t="str">
            <v>UNI</v>
          </cell>
          <cell r="D1204">
            <v>1517</v>
          </cell>
          <cell r="E1204">
            <v>0</v>
          </cell>
          <cell r="F1204">
            <v>41180</v>
          </cell>
          <cell r="G1204">
            <v>1167</v>
          </cell>
          <cell r="H1204">
            <v>1.3</v>
          </cell>
          <cell r="I1204">
            <v>43465</v>
          </cell>
        </row>
        <row r="1205">
          <cell r="A1205" t="str">
            <v>BORNA PARA CONEXIÓN PARA CABLE Nº8</v>
          </cell>
          <cell r="B1205">
            <v>104657</v>
          </cell>
          <cell r="C1205" t="str">
            <v>UNI</v>
          </cell>
          <cell r="D1205">
            <v>840</v>
          </cell>
          <cell r="E1205">
            <v>0</v>
          </cell>
          <cell r="F1205">
            <v>43360</v>
          </cell>
          <cell r="G1205">
            <v>800</v>
          </cell>
          <cell r="H1205">
            <v>1.05</v>
          </cell>
          <cell r="I1205">
            <v>43465</v>
          </cell>
        </row>
        <row r="1206">
          <cell r="A1206" t="str">
            <v>BORNA TERMINAL ESTAÑADA Nº8</v>
          </cell>
          <cell r="B1206">
            <v>104542</v>
          </cell>
          <cell r="C1206" t="str">
            <v>UNI</v>
          </cell>
          <cell r="D1206">
            <v>910</v>
          </cell>
          <cell r="E1206">
            <v>0</v>
          </cell>
          <cell r="F1206">
            <v>41158</v>
          </cell>
          <cell r="G1206">
            <v>700</v>
          </cell>
          <cell r="H1206">
            <v>1.3</v>
          </cell>
          <cell r="I1206">
            <v>43465</v>
          </cell>
        </row>
        <row r="1207">
          <cell r="A1207" t="str">
            <v>BORNERA DE PRUEBA</v>
          </cell>
          <cell r="B1207">
            <v>105614</v>
          </cell>
          <cell r="C1207" t="str">
            <v>UNI</v>
          </cell>
          <cell r="D1207">
            <v>3002</v>
          </cell>
          <cell r="E1207">
            <v>0</v>
          </cell>
          <cell r="F1207">
            <v>41178</v>
          </cell>
          <cell r="G1207">
            <v>2309</v>
          </cell>
          <cell r="H1207">
            <v>1.3</v>
          </cell>
          <cell r="I1207">
            <v>43465</v>
          </cell>
        </row>
        <row r="1208">
          <cell r="A1208" t="str">
            <v>BORNERA PRUEBA 3 ELEMENTOS</v>
          </cell>
          <cell r="B1208">
            <v>106773</v>
          </cell>
          <cell r="C1208" t="str">
            <v>UNI</v>
          </cell>
          <cell r="D1208">
            <v>145740</v>
          </cell>
          <cell r="E1208">
            <v>0</v>
          </cell>
          <cell r="F1208">
            <v>43185</v>
          </cell>
          <cell r="G1208">
            <v>138800</v>
          </cell>
          <cell r="H1208">
            <v>1.05</v>
          </cell>
          <cell r="I1208">
            <v>43465</v>
          </cell>
        </row>
        <row r="1209">
          <cell r="A1209" t="str">
            <v>Bornes y cables de conexión</v>
          </cell>
          <cell r="B1209">
            <v>102289</v>
          </cell>
          <cell r="C1209" t="str">
            <v>UNI</v>
          </cell>
          <cell r="D1209">
            <v>153462</v>
          </cell>
          <cell r="E1209">
            <v>605</v>
          </cell>
          <cell r="F1209">
            <v>43230</v>
          </cell>
          <cell r="G1209">
            <v>146154</v>
          </cell>
          <cell r="H1209">
            <v>1.05</v>
          </cell>
          <cell r="I1209">
            <v>43465</v>
          </cell>
        </row>
        <row r="1210">
          <cell r="A1210" t="str">
            <v>BOTA CAUCHO SEGURIDAD EN PVC CON</v>
          </cell>
          <cell r="B1210">
            <v>3793</v>
          </cell>
          <cell r="C1210" t="str">
            <v>UNI</v>
          </cell>
          <cell r="D1210">
            <v>49245</v>
          </cell>
          <cell r="E1210">
            <v>1232</v>
          </cell>
          <cell r="F1210">
            <v>43264</v>
          </cell>
          <cell r="G1210">
            <v>46900</v>
          </cell>
          <cell r="H1210">
            <v>1.05</v>
          </cell>
          <cell r="I1210">
            <v>43465</v>
          </cell>
        </row>
        <row r="1211">
          <cell r="A1211" t="str">
            <v>BOTA DE CUERO SIN PUNTERA</v>
          </cell>
          <cell r="B1211">
            <v>106627</v>
          </cell>
          <cell r="C1211" t="str">
            <v>UNI</v>
          </cell>
          <cell r="D1211">
            <v>32058</v>
          </cell>
          <cell r="E1211">
            <v>0</v>
          </cell>
          <cell r="F1211">
            <v>43039</v>
          </cell>
          <cell r="G1211">
            <v>29411</v>
          </cell>
          <cell r="H1211">
            <v>1.0900000000000001</v>
          </cell>
          <cell r="I1211">
            <v>43465</v>
          </cell>
        </row>
        <row r="1212">
          <cell r="A1212" t="str">
            <v>BOTAS DE SEGURIDAD EN CUERO CON</v>
          </cell>
          <cell r="B1212">
            <v>106629</v>
          </cell>
          <cell r="C1212" t="str">
            <v>UNI</v>
          </cell>
          <cell r="D1212">
            <v>50685</v>
          </cell>
          <cell r="E1212">
            <v>0</v>
          </cell>
          <cell r="F1212">
            <v>43039</v>
          </cell>
          <cell r="G1212">
            <v>46500</v>
          </cell>
          <cell r="H1212">
            <v>1.0900000000000001</v>
          </cell>
          <cell r="I1212">
            <v>43465</v>
          </cell>
        </row>
        <row r="1213">
          <cell r="A1213" t="str">
            <v>BOTAS PANTANERAS EN PVC</v>
          </cell>
          <cell r="B1213">
            <v>105486</v>
          </cell>
          <cell r="C1213" t="str">
            <v>UNI</v>
          </cell>
          <cell r="D1213">
            <v>22781</v>
          </cell>
          <cell r="E1213">
            <v>0</v>
          </cell>
          <cell r="F1213">
            <v>42872</v>
          </cell>
          <cell r="G1213">
            <v>20900</v>
          </cell>
          <cell r="H1213">
            <v>1.0900000000000001</v>
          </cell>
          <cell r="I1213">
            <v>43465</v>
          </cell>
        </row>
        <row r="1214">
          <cell r="A1214" t="str">
            <v>Boton Antivandalico CromadoPara Valvul. de</v>
          </cell>
          <cell r="B1214">
            <v>103356</v>
          </cell>
          <cell r="C1214" t="str">
            <v>UNI</v>
          </cell>
          <cell r="D1214">
            <v>79843</v>
          </cell>
          <cell r="E1214">
            <v>0</v>
          </cell>
          <cell r="F1214">
            <v>43390</v>
          </cell>
          <cell r="G1214">
            <v>76041</v>
          </cell>
          <cell r="H1214">
            <v>1.05</v>
          </cell>
          <cell r="I1214">
            <v>43465</v>
          </cell>
        </row>
        <row r="1215">
          <cell r="A1215" t="str">
            <v>Botón Cromado Sanitario minusvalido</v>
          </cell>
          <cell r="B1215">
            <v>101006</v>
          </cell>
          <cell r="C1215" t="str">
            <v>UNI</v>
          </cell>
          <cell r="D1215">
            <v>279228</v>
          </cell>
          <cell r="E1215" t="str">
            <v>1005T-LP</v>
          </cell>
          <cell r="F1215">
            <v>43214</v>
          </cell>
          <cell r="G1215">
            <v>265931</v>
          </cell>
          <cell r="H1215">
            <v>1.05</v>
          </cell>
          <cell r="I1215">
            <v>43465</v>
          </cell>
        </row>
        <row r="1216">
          <cell r="A1216" t="str">
            <v>Boton de Emergencia</v>
          </cell>
          <cell r="B1216">
            <v>107092</v>
          </cell>
          <cell r="C1216" t="str">
            <v>UNI</v>
          </cell>
          <cell r="D1216">
            <v>177469</v>
          </cell>
          <cell r="E1216">
            <v>0</v>
          </cell>
          <cell r="F1216">
            <v>43395</v>
          </cell>
          <cell r="G1216">
            <v>169018</v>
          </cell>
          <cell r="H1216">
            <v>1.05</v>
          </cell>
          <cell r="I1216">
            <v>43465</v>
          </cell>
        </row>
        <row r="1217">
          <cell r="A1217" t="str">
            <v>Boton fluxom. sanitario TOTO</v>
          </cell>
          <cell r="B1217">
            <v>105912</v>
          </cell>
          <cell r="C1217" t="str">
            <v>UNI</v>
          </cell>
          <cell r="D1217">
            <v>105386</v>
          </cell>
          <cell r="E1217">
            <v>0</v>
          </cell>
          <cell r="F1217">
            <v>42628</v>
          </cell>
          <cell r="G1217">
            <v>91640</v>
          </cell>
          <cell r="H1217">
            <v>1.1499999999999999</v>
          </cell>
          <cell r="I1217">
            <v>43465</v>
          </cell>
        </row>
        <row r="1218">
          <cell r="A1218" t="str">
            <v>BOTON MANIJA CROMADO DE 1,1/4"</v>
          </cell>
          <cell r="B1218">
            <v>104580</v>
          </cell>
          <cell r="C1218" t="str">
            <v>UNI</v>
          </cell>
          <cell r="D1218">
            <v>2318</v>
          </cell>
          <cell r="E1218">
            <v>0</v>
          </cell>
          <cell r="F1218">
            <v>42111</v>
          </cell>
          <cell r="G1218">
            <v>1900</v>
          </cell>
          <cell r="H1218">
            <v>1.22</v>
          </cell>
          <cell r="I1218">
            <v>43465</v>
          </cell>
        </row>
        <row r="1219">
          <cell r="A1219" t="str">
            <v>BOTON PUERTAS Elec.+T.Ameri. FOSF</v>
          </cell>
          <cell r="B1219">
            <v>749</v>
          </cell>
          <cell r="C1219" t="str">
            <v>UNI</v>
          </cell>
          <cell r="D1219">
            <v>8604</v>
          </cell>
          <cell r="E1219" t="str">
            <v>9956-PE</v>
          </cell>
          <cell r="F1219">
            <v>40399</v>
          </cell>
          <cell r="G1219">
            <v>6280</v>
          </cell>
          <cell r="H1219">
            <v>1.37</v>
          </cell>
          <cell r="I1219">
            <v>43465</v>
          </cell>
        </row>
        <row r="1220">
          <cell r="A1220" t="str">
            <v>BOTON TEMPORIZADOR + T Ameri. AVE</v>
          </cell>
          <cell r="B1220">
            <v>753</v>
          </cell>
          <cell r="C1220" t="str">
            <v>UNI</v>
          </cell>
          <cell r="D1220">
            <v>14823</v>
          </cell>
          <cell r="E1220">
            <v>39513</v>
          </cell>
          <cell r="F1220">
            <v>40400</v>
          </cell>
          <cell r="G1220">
            <v>10820</v>
          </cell>
          <cell r="H1220">
            <v>1.37</v>
          </cell>
          <cell r="I1220">
            <v>43465</v>
          </cell>
        </row>
        <row r="1221">
          <cell r="A1221" t="str">
            <v>BOTON TEMPORIZADOR VOLARE</v>
          </cell>
          <cell r="B1221">
            <v>3204</v>
          </cell>
          <cell r="C1221" t="str">
            <v>UNI</v>
          </cell>
          <cell r="D1221">
            <v>15415</v>
          </cell>
          <cell r="E1221" t="str">
            <v>1005T-LP</v>
          </cell>
          <cell r="F1221">
            <v>40400</v>
          </cell>
          <cell r="G1221">
            <v>11252</v>
          </cell>
          <cell r="H1221">
            <v>1.37</v>
          </cell>
          <cell r="I1221">
            <v>43465</v>
          </cell>
        </row>
        <row r="1222">
          <cell r="A1222" t="str">
            <v>BOTON TIMBRE 200 SOBREPARED AVE</v>
          </cell>
          <cell r="B1222">
            <v>3003</v>
          </cell>
          <cell r="C1222" t="str">
            <v>UNI</v>
          </cell>
          <cell r="D1222">
            <v>2237</v>
          </cell>
          <cell r="E1222">
            <v>205</v>
          </cell>
          <cell r="F1222">
            <v>40400</v>
          </cell>
          <cell r="G1222">
            <v>1633</v>
          </cell>
          <cell r="H1222">
            <v>1.37</v>
          </cell>
          <cell r="I1222">
            <v>43465</v>
          </cell>
        </row>
        <row r="1223">
          <cell r="A1223" t="str">
            <v>BOTON TIMBRE 600 AVE</v>
          </cell>
          <cell r="B1223">
            <v>736</v>
          </cell>
          <cell r="C1223" t="str">
            <v>UNI</v>
          </cell>
          <cell r="D1223">
            <v>5776</v>
          </cell>
          <cell r="E1223">
            <v>605</v>
          </cell>
          <cell r="F1223">
            <v>40400</v>
          </cell>
          <cell r="G1223">
            <v>4216</v>
          </cell>
          <cell r="H1223">
            <v>1.37</v>
          </cell>
          <cell r="I1223">
            <v>43465</v>
          </cell>
        </row>
        <row r="1224">
          <cell r="A1224" t="str">
            <v>BOTON TIMBRE 800 PARA PISOS</v>
          </cell>
          <cell r="B1224">
            <v>3215</v>
          </cell>
          <cell r="C1224" t="str">
            <v>UNI</v>
          </cell>
          <cell r="D1224">
            <v>16484</v>
          </cell>
          <cell r="E1224">
            <v>805</v>
          </cell>
          <cell r="F1224">
            <v>40400</v>
          </cell>
          <cell r="G1224">
            <v>12032</v>
          </cell>
          <cell r="H1224">
            <v>1.37</v>
          </cell>
          <cell r="I1224">
            <v>43465</v>
          </cell>
        </row>
        <row r="1225">
          <cell r="A1225" t="str">
            <v>BOTON TIMBRE ABITARE LUZ PILOTO AVE</v>
          </cell>
          <cell r="B1225">
            <v>3033</v>
          </cell>
          <cell r="C1225" t="str">
            <v>UNI</v>
          </cell>
          <cell r="D1225">
            <v>10949</v>
          </cell>
          <cell r="E1225" t="str">
            <v>1905-LP</v>
          </cell>
          <cell r="F1225">
            <v>40400</v>
          </cell>
          <cell r="G1225">
            <v>7992</v>
          </cell>
          <cell r="H1225">
            <v>1.37</v>
          </cell>
          <cell r="I1225">
            <v>43465</v>
          </cell>
        </row>
        <row r="1226">
          <cell r="A1226" t="str">
            <v>BOTON TIMBRE BEIGE LINEA GALICA</v>
          </cell>
          <cell r="B1226">
            <v>104721</v>
          </cell>
          <cell r="C1226" t="str">
            <v>UNI</v>
          </cell>
          <cell r="D1226">
            <v>4914</v>
          </cell>
          <cell r="E1226">
            <v>0</v>
          </cell>
          <cell r="F1226">
            <v>42219</v>
          </cell>
          <cell r="G1226">
            <v>4028</v>
          </cell>
          <cell r="H1226">
            <v>1.22</v>
          </cell>
          <cell r="I1226">
            <v>43465</v>
          </cell>
        </row>
        <row r="1227">
          <cell r="A1227" t="str">
            <v>BOTON TIMBRE FOSF AVE</v>
          </cell>
          <cell r="B1227">
            <v>3022</v>
          </cell>
          <cell r="C1227" t="str">
            <v>UNI</v>
          </cell>
          <cell r="D1227">
            <v>6001</v>
          </cell>
          <cell r="E1227">
            <v>9905</v>
          </cell>
          <cell r="F1227">
            <v>40400</v>
          </cell>
          <cell r="G1227">
            <v>4380</v>
          </cell>
          <cell r="H1227">
            <v>1.37</v>
          </cell>
          <cell r="I1227">
            <v>43465</v>
          </cell>
        </row>
        <row r="1228">
          <cell r="A1228" t="str">
            <v>BOTON TIMBRE VOLARE</v>
          </cell>
          <cell r="B1228">
            <v>3203</v>
          </cell>
          <cell r="C1228" t="str">
            <v>UNI</v>
          </cell>
          <cell r="D1228">
            <v>7151</v>
          </cell>
          <cell r="E1228">
            <v>1005</v>
          </cell>
          <cell r="F1228">
            <v>40400</v>
          </cell>
          <cell r="G1228">
            <v>5220</v>
          </cell>
          <cell r="H1228">
            <v>1.37</v>
          </cell>
          <cell r="I1228">
            <v>43465</v>
          </cell>
        </row>
        <row r="1229">
          <cell r="A1229" t="str">
            <v>BOVEDA CIRCULAR No.1 120x155</v>
          </cell>
          <cell r="B1229">
            <v>190</v>
          </cell>
          <cell r="C1229" t="str">
            <v>UNI</v>
          </cell>
          <cell r="D1229">
            <v>375380</v>
          </cell>
          <cell r="E1229">
            <v>13165</v>
          </cell>
          <cell r="F1229">
            <v>40324</v>
          </cell>
          <cell r="G1229">
            <v>274000</v>
          </cell>
          <cell r="H1229">
            <v>1.37</v>
          </cell>
          <cell r="I1229">
            <v>43465</v>
          </cell>
        </row>
        <row r="1230">
          <cell r="A1230" t="str">
            <v>BOVEDA CIRCULAR No.2 159x110</v>
          </cell>
          <cell r="B1230">
            <v>2271</v>
          </cell>
          <cell r="C1230" t="str">
            <v>UNI</v>
          </cell>
          <cell r="D1230">
            <v>441798</v>
          </cell>
          <cell r="E1230">
            <v>13190</v>
          </cell>
          <cell r="F1230">
            <v>40324</v>
          </cell>
          <cell r="G1230">
            <v>322480</v>
          </cell>
          <cell r="H1230">
            <v>1.37</v>
          </cell>
          <cell r="I1230">
            <v>43465</v>
          </cell>
        </row>
        <row r="1231">
          <cell r="A1231" t="str">
            <v>BOVEDA CIRCULAR No.3 245x155</v>
          </cell>
          <cell r="B1231">
            <v>2272</v>
          </cell>
          <cell r="C1231" t="str">
            <v>UNI</v>
          </cell>
          <cell r="D1231">
            <v>720620</v>
          </cell>
          <cell r="E1231">
            <v>13163</v>
          </cell>
          <cell r="F1231">
            <v>40324</v>
          </cell>
          <cell r="G1231">
            <v>526000</v>
          </cell>
          <cell r="H1231">
            <v>1.37</v>
          </cell>
          <cell r="I1231">
            <v>43465</v>
          </cell>
        </row>
        <row r="1232">
          <cell r="A1232" t="str">
            <v>BOVEDA CIRCULAR No.4 275x164</v>
          </cell>
          <cell r="B1232">
            <v>2273</v>
          </cell>
          <cell r="C1232" t="str">
            <v>UNI</v>
          </cell>
          <cell r="D1232">
            <v>953520</v>
          </cell>
          <cell r="E1232">
            <v>13173</v>
          </cell>
          <cell r="F1232">
            <v>40324</v>
          </cell>
          <cell r="G1232">
            <v>696000</v>
          </cell>
          <cell r="H1232">
            <v>1.37</v>
          </cell>
          <cell r="I1232">
            <v>43465</v>
          </cell>
        </row>
        <row r="1233">
          <cell r="A1233" t="str">
            <v>BOVEDA CIRCULAR No.5 190x150</v>
          </cell>
          <cell r="B1233">
            <v>9422</v>
          </cell>
          <cell r="C1233" t="str">
            <v>UNI</v>
          </cell>
          <cell r="D1233">
            <v>773952</v>
          </cell>
          <cell r="E1233">
            <v>13193</v>
          </cell>
          <cell r="F1233">
            <v>40122</v>
          </cell>
          <cell r="G1233">
            <v>556800</v>
          </cell>
          <cell r="H1233">
            <v>1.39</v>
          </cell>
          <cell r="I1233">
            <v>43465</v>
          </cell>
        </row>
        <row r="1234">
          <cell r="A1234" t="str">
            <v>Boxus h =0.6m</v>
          </cell>
          <cell r="B1234">
            <v>100580</v>
          </cell>
          <cell r="C1234" t="str">
            <v>UNI</v>
          </cell>
          <cell r="D1234">
            <v>23625</v>
          </cell>
          <cell r="E1234" t="str">
            <v>TAPETE</v>
          </cell>
          <cell r="F1234">
            <v>43167</v>
          </cell>
          <cell r="G1234">
            <v>22500</v>
          </cell>
          <cell r="H1234">
            <v>1.05</v>
          </cell>
          <cell r="I1234">
            <v>43465</v>
          </cell>
        </row>
        <row r="1235">
          <cell r="A1235" t="str">
            <v>BRAZO HIDRAULICO</v>
          </cell>
          <cell r="B1235">
            <v>102719</v>
          </cell>
          <cell r="C1235" t="str">
            <v>UNI</v>
          </cell>
          <cell r="D1235">
            <v>56571</v>
          </cell>
          <cell r="E1235" t="str">
            <v>SierraPuerta</v>
          </cell>
          <cell r="F1235">
            <v>42999</v>
          </cell>
          <cell r="G1235">
            <v>51900</v>
          </cell>
          <cell r="H1235">
            <v>1.0900000000000001</v>
          </cell>
          <cell r="I1235">
            <v>43465</v>
          </cell>
        </row>
        <row r="1236">
          <cell r="A1236" t="str">
            <v>BRAZO LUMINARIA 1 1/2"</v>
          </cell>
          <cell r="B1236">
            <v>104388</v>
          </cell>
          <cell r="C1236" t="str">
            <v>UNI</v>
          </cell>
          <cell r="D1236">
            <v>97500</v>
          </cell>
          <cell r="E1236">
            <v>0</v>
          </cell>
          <cell r="F1236">
            <v>41081</v>
          </cell>
          <cell r="G1236">
            <v>75000</v>
          </cell>
          <cell r="H1236">
            <v>1.3</v>
          </cell>
          <cell r="I1236">
            <v>43465</v>
          </cell>
        </row>
        <row r="1237">
          <cell r="A1237" t="str">
            <v>BRAZO RETENEDOR DORMA No. 2</v>
          </cell>
          <cell r="B1237">
            <v>1204</v>
          </cell>
          <cell r="C1237" t="str">
            <v>UNI</v>
          </cell>
          <cell r="D1237">
            <v>133016</v>
          </cell>
          <cell r="E1237" t="str">
            <v>SierraPuerta</v>
          </cell>
          <cell r="F1237">
            <v>40360</v>
          </cell>
          <cell r="G1237">
            <v>97092</v>
          </cell>
          <cell r="H1237">
            <v>1.37</v>
          </cell>
          <cell r="I1237">
            <v>43465</v>
          </cell>
        </row>
        <row r="1238">
          <cell r="A1238" t="str">
            <v>BRAZO SENCILLO GALVANIZADO 1 1/2" X 1.5M,</v>
          </cell>
          <cell r="B1238">
            <v>105545</v>
          </cell>
          <cell r="C1238" t="str">
            <v>UNI</v>
          </cell>
          <cell r="D1238">
            <v>72581</v>
          </cell>
          <cell r="E1238">
            <v>0</v>
          </cell>
          <cell r="F1238">
            <v>43213</v>
          </cell>
          <cell r="G1238">
            <v>69125</v>
          </cell>
          <cell r="H1238">
            <v>1.05</v>
          </cell>
          <cell r="I1238">
            <v>43465</v>
          </cell>
        </row>
        <row r="1239">
          <cell r="A1239" t="str">
            <v>BrazoAcero Inox Platina 2"x1/2"(silla parque)</v>
          </cell>
          <cell r="B1239">
            <v>105900</v>
          </cell>
          <cell r="C1239" t="str">
            <v>UNI</v>
          </cell>
          <cell r="D1239">
            <v>210772</v>
          </cell>
          <cell r="E1239">
            <v>0</v>
          </cell>
          <cell r="F1239">
            <v>42615</v>
          </cell>
          <cell r="G1239">
            <v>183280</v>
          </cell>
          <cell r="H1239">
            <v>1.1499999999999999</v>
          </cell>
          <cell r="I1239">
            <v>43465</v>
          </cell>
        </row>
        <row r="1240">
          <cell r="A1240" t="str">
            <v>BrazoØ3/4"LuminariaL=1.50m+(2)collarines1"sal4</v>
          </cell>
          <cell r="B1240">
            <v>3612</v>
          </cell>
          <cell r="C1240" t="str">
            <v>UNI</v>
          </cell>
          <cell r="D1240">
            <v>88185</v>
          </cell>
          <cell r="E1240" t="str">
            <v>1.00m X1½"</v>
          </cell>
          <cell r="F1240">
            <v>42619</v>
          </cell>
          <cell r="G1240">
            <v>76683</v>
          </cell>
          <cell r="H1240">
            <v>1.1499999999999999</v>
          </cell>
          <cell r="I1240">
            <v>43465</v>
          </cell>
        </row>
        <row r="1241">
          <cell r="A1241" t="str">
            <v>BREAKER 300 AMP LG</v>
          </cell>
          <cell r="B1241">
            <v>103535</v>
          </cell>
          <cell r="C1241" t="str">
            <v>UNI</v>
          </cell>
          <cell r="D1241">
            <v>816849</v>
          </cell>
          <cell r="E1241">
            <v>0</v>
          </cell>
          <cell r="F1241">
            <v>40519</v>
          </cell>
          <cell r="G1241">
            <v>596240</v>
          </cell>
          <cell r="H1241">
            <v>1.37</v>
          </cell>
          <cell r="I1241">
            <v>43465</v>
          </cell>
        </row>
        <row r="1242">
          <cell r="A1242" t="str">
            <v>BREAKER 3X(70-100AMP)LUMINEX</v>
          </cell>
          <cell r="B1242">
            <v>104434</v>
          </cell>
          <cell r="C1242" t="str">
            <v>UNI</v>
          </cell>
          <cell r="D1242">
            <v>168950</v>
          </cell>
          <cell r="E1242">
            <v>0</v>
          </cell>
          <cell r="F1242">
            <v>42850</v>
          </cell>
          <cell r="G1242">
            <v>155000</v>
          </cell>
          <cell r="H1242">
            <v>1.0900000000000001</v>
          </cell>
          <cell r="I1242">
            <v>43465</v>
          </cell>
        </row>
        <row r="1243">
          <cell r="A1243" t="str">
            <v>Breaker ATORN. 1X30Amp</v>
          </cell>
          <cell r="B1243">
            <v>2990</v>
          </cell>
          <cell r="C1243" t="str">
            <v>UNI</v>
          </cell>
          <cell r="D1243">
            <v>17745</v>
          </cell>
          <cell r="E1243" t="str">
            <v>DSA-1030</v>
          </cell>
          <cell r="F1243">
            <v>43172</v>
          </cell>
          <cell r="G1243">
            <v>16900</v>
          </cell>
          <cell r="H1243">
            <v>1.05</v>
          </cell>
          <cell r="I1243">
            <v>43465</v>
          </cell>
        </row>
        <row r="1244">
          <cell r="A1244" t="str">
            <v>BREAKER ATORN.1x20A</v>
          </cell>
          <cell r="B1244">
            <v>2989</v>
          </cell>
          <cell r="C1244" t="str">
            <v>UNI</v>
          </cell>
          <cell r="D1244">
            <v>10355</v>
          </cell>
          <cell r="E1244" t="str">
            <v>DSA-1020</v>
          </cell>
          <cell r="F1244">
            <v>42857</v>
          </cell>
          <cell r="G1244">
            <v>9500</v>
          </cell>
          <cell r="H1244">
            <v>1.0900000000000001</v>
          </cell>
          <cell r="I1244">
            <v>43465</v>
          </cell>
        </row>
        <row r="1245">
          <cell r="A1245" t="str">
            <v>Breaker Ench 1x20A</v>
          </cell>
          <cell r="B1245">
            <v>103855</v>
          </cell>
          <cell r="C1245" t="str">
            <v>UNI</v>
          </cell>
          <cell r="D1245">
            <v>9977</v>
          </cell>
          <cell r="E1245">
            <v>0</v>
          </cell>
          <cell r="F1245">
            <v>43199</v>
          </cell>
          <cell r="G1245">
            <v>9502</v>
          </cell>
          <cell r="H1245">
            <v>1.05</v>
          </cell>
          <cell r="I1245">
            <v>43465</v>
          </cell>
        </row>
        <row r="1246">
          <cell r="A1246" t="str">
            <v>Breaker Ench 2X20/30/40Amp (10KA)</v>
          </cell>
          <cell r="B1246">
            <v>103188</v>
          </cell>
          <cell r="C1246" t="str">
            <v>UNI</v>
          </cell>
          <cell r="D1246">
            <v>18341</v>
          </cell>
          <cell r="E1246">
            <v>0</v>
          </cell>
          <cell r="F1246">
            <v>43172</v>
          </cell>
          <cell r="G1246">
            <v>17468</v>
          </cell>
          <cell r="H1246">
            <v>1.05</v>
          </cell>
          <cell r="I1246">
            <v>43465</v>
          </cell>
        </row>
        <row r="1247">
          <cell r="A1247" t="str">
            <v>Breaker Ench. 1 x40A LMX</v>
          </cell>
          <cell r="B1247">
            <v>103852</v>
          </cell>
          <cell r="C1247" t="str">
            <v>UNI</v>
          </cell>
          <cell r="D1247">
            <v>8419</v>
          </cell>
          <cell r="E1247">
            <v>0</v>
          </cell>
          <cell r="F1247">
            <v>43182</v>
          </cell>
          <cell r="G1247">
            <v>8018</v>
          </cell>
          <cell r="H1247">
            <v>1.05</v>
          </cell>
          <cell r="I1247">
            <v>43465</v>
          </cell>
        </row>
        <row r="1248">
          <cell r="A1248" t="str">
            <v>Breaker Ench. 1X15/20/30A (10KA)</v>
          </cell>
          <cell r="B1248">
            <v>103146</v>
          </cell>
          <cell r="C1248" t="str">
            <v>UNI</v>
          </cell>
          <cell r="D1248">
            <v>8419</v>
          </cell>
          <cell r="E1248">
            <v>0</v>
          </cell>
          <cell r="F1248">
            <v>43210</v>
          </cell>
          <cell r="G1248">
            <v>8018</v>
          </cell>
          <cell r="H1248">
            <v>1.05</v>
          </cell>
          <cell r="I1248">
            <v>43465</v>
          </cell>
        </row>
        <row r="1249">
          <cell r="A1249" t="str">
            <v>Breaker Ench. 1X30A (NO USAR)</v>
          </cell>
          <cell r="B1249">
            <v>102520</v>
          </cell>
          <cell r="C1249" t="str">
            <v>UNI</v>
          </cell>
          <cell r="D1249">
            <v>10689</v>
          </cell>
          <cell r="E1249">
            <v>0</v>
          </cell>
          <cell r="F1249">
            <v>40226</v>
          </cell>
          <cell r="G1249">
            <v>7802</v>
          </cell>
          <cell r="H1249">
            <v>1.37</v>
          </cell>
          <cell r="I1249">
            <v>43465</v>
          </cell>
        </row>
        <row r="1250">
          <cell r="A1250" t="str">
            <v>Breaker Ench. 1x30A LMX</v>
          </cell>
          <cell r="B1250">
            <v>104651</v>
          </cell>
          <cell r="C1250" t="str">
            <v>UNI</v>
          </cell>
          <cell r="D1250">
            <v>33441</v>
          </cell>
          <cell r="E1250">
            <v>0</v>
          </cell>
          <cell r="F1250">
            <v>41072</v>
          </cell>
          <cell r="G1250">
            <v>25724</v>
          </cell>
          <cell r="H1250">
            <v>1.3</v>
          </cell>
          <cell r="I1250">
            <v>43465</v>
          </cell>
        </row>
        <row r="1251">
          <cell r="A1251" t="str">
            <v>Breaker Ench. 1X30A LMX (NO USAR)</v>
          </cell>
          <cell r="B1251">
            <v>104652</v>
          </cell>
          <cell r="C1251" t="str">
            <v>UNI</v>
          </cell>
          <cell r="D1251">
            <v>10756</v>
          </cell>
          <cell r="E1251">
            <v>0</v>
          </cell>
          <cell r="F1251">
            <v>41178</v>
          </cell>
          <cell r="G1251">
            <v>8274</v>
          </cell>
          <cell r="H1251">
            <v>1.3</v>
          </cell>
          <cell r="I1251">
            <v>43465</v>
          </cell>
        </row>
        <row r="1252">
          <cell r="A1252" t="str">
            <v>Breaker Ench. 1x50A LMX</v>
          </cell>
          <cell r="B1252">
            <v>103851</v>
          </cell>
          <cell r="C1252" t="str">
            <v>UNI</v>
          </cell>
          <cell r="D1252">
            <v>9608</v>
          </cell>
          <cell r="E1252">
            <v>0</v>
          </cell>
          <cell r="F1252">
            <v>43196</v>
          </cell>
          <cell r="G1252">
            <v>9150</v>
          </cell>
          <cell r="H1252">
            <v>1.05</v>
          </cell>
          <cell r="I1252">
            <v>43465</v>
          </cell>
        </row>
        <row r="1253">
          <cell r="A1253" t="str">
            <v>Breaker Ench. 2x20A</v>
          </cell>
          <cell r="B1253">
            <v>103433</v>
          </cell>
          <cell r="C1253" t="str">
            <v>UNI</v>
          </cell>
          <cell r="D1253">
            <v>18341</v>
          </cell>
          <cell r="E1253">
            <v>0</v>
          </cell>
          <cell r="F1253">
            <v>43294</v>
          </cell>
          <cell r="G1253">
            <v>17468</v>
          </cell>
          <cell r="H1253">
            <v>1.05</v>
          </cell>
          <cell r="I1253">
            <v>43465</v>
          </cell>
        </row>
        <row r="1254">
          <cell r="A1254" t="str">
            <v>Breaker Ench. 2x30A LMX (10KA)</v>
          </cell>
          <cell r="B1254">
            <v>103850</v>
          </cell>
          <cell r="C1254" t="str">
            <v>UNI</v>
          </cell>
          <cell r="D1254">
            <v>32590</v>
          </cell>
          <cell r="E1254">
            <v>0</v>
          </cell>
          <cell r="F1254">
            <v>43199</v>
          </cell>
          <cell r="G1254">
            <v>31038</v>
          </cell>
          <cell r="H1254">
            <v>1.05</v>
          </cell>
          <cell r="I1254">
            <v>43465</v>
          </cell>
        </row>
        <row r="1255">
          <cell r="A1255" t="str">
            <v>Breaker Ench. 2X50A</v>
          </cell>
          <cell r="B1255">
            <v>104650</v>
          </cell>
          <cell r="C1255" t="str">
            <v>UNI</v>
          </cell>
          <cell r="D1255">
            <v>26250</v>
          </cell>
          <cell r="E1255">
            <v>0</v>
          </cell>
          <cell r="F1255">
            <v>43210</v>
          </cell>
          <cell r="G1255">
            <v>25000</v>
          </cell>
          <cell r="H1255">
            <v>1.05</v>
          </cell>
          <cell r="I1255">
            <v>43465</v>
          </cell>
        </row>
        <row r="1256">
          <cell r="A1256" t="str">
            <v>Breaker Ench. 3 x30Amp</v>
          </cell>
          <cell r="B1256">
            <v>103849</v>
          </cell>
          <cell r="C1256" t="str">
            <v>UNI</v>
          </cell>
          <cell r="D1256">
            <v>43148</v>
          </cell>
          <cell r="E1256">
            <v>0</v>
          </cell>
          <cell r="F1256">
            <v>43180</v>
          </cell>
          <cell r="G1256">
            <v>41093.26</v>
          </cell>
          <cell r="H1256">
            <v>1.05</v>
          </cell>
          <cell r="I1256">
            <v>43465</v>
          </cell>
        </row>
        <row r="1257">
          <cell r="A1257" t="str">
            <v>Breaker Ench. 3X20A/30A/40A (10KA)</v>
          </cell>
          <cell r="B1257">
            <v>103148</v>
          </cell>
          <cell r="C1257" t="str">
            <v>UNI</v>
          </cell>
          <cell r="D1257">
            <v>45893</v>
          </cell>
          <cell r="E1257">
            <v>0</v>
          </cell>
          <cell r="F1257">
            <v>43172</v>
          </cell>
          <cell r="G1257">
            <v>43707.51</v>
          </cell>
          <cell r="H1257">
            <v>1.05</v>
          </cell>
          <cell r="I1257">
            <v>43465</v>
          </cell>
        </row>
        <row r="1258">
          <cell r="A1258" t="str">
            <v>Breaker Ench. 3x40A LMX</v>
          </cell>
          <cell r="B1258">
            <v>103848</v>
          </cell>
          <cell r="C1258" t="str">
            <v>UNI</v>
          </cell>
          <cell r="D1258">
            <v>71085</v>
          </cell>
          <cell r="E1258">
            <v>0</v>
          </cell>
          <cell r="F1258">
            <v>43210</v>
          </cell>
          <cell r="G1258">
            <v>67700</v>
          </cell>
          <cell r="H1258">
            <v>1.05</v>
          </cell>
          <cell r="I1258">
            <v>43465</v>
          </cell>
        </row>
        <row r="1259">
          <cell r="A1259" t="str">
            <v>Breaker Ench. 3x50A L/nex</v>
          </cell>
          <cell r="B1259">
            <v>103608</v>
          </cell>
          <cell r="C1259" t="str">
            <v>UNI</v>
          </cell>
          <cell r="D1259">
            <v>39900</v>
          </cell>
          <cell r="E1259">
            <v>0</v>
          </cell>
          <cell r="F1259">
            <v>43196</v>
          </cell>
          <cell r="G1259">
            <v>38000</v>
          </cell>
          <cell r="H1259">
            <v>1.05</v>
          </cell>
          <cell r="I1259">
            <v>43465</v>
          </cell>
        </row>
        <row r="1260">
          <cell r="A1260" t="str">
            <v>Breaker Ench. 3x60A</v>
          </cell>
          <cell r="B1260">
            <v>104171</v>
          </cell>
          <cell r="C1260" t="str">
            <v>UNI</v>
          </cell>
          <cell r="D1260">
            <v>155440</v>
          </cell>
          <cell r="E1260">
            <v>0</v>
          </cell>
          <cell r="F1260">
            <v>40778</v>
          </cell>
          <cell r="G1260">
            <v>116000</v>
          </cell>
          <cell r="H1260">
            <v>1.34</v>
          </cell>
          <cell r="I1260">
            <v>43465</v>
          </cell>
        </row>
        <row r="1261">
          <cell r="A1261" t="str">
            <v>Breaker Enchufable 1x15A</v>
          </cell>
          <cell r="B1261">
            <v>103432</v>
          </cell>
          <cell r="C1261" t="str">
            <v>UNI</v>
          </cell>
          <cell r="D1261">
            <v>11135</v>
          </cell>
          <cell r="E1261">
            <v>0</v>
          </cell>
          <cell r="F1261">
            <v>40883</v>
          </cell>
          <cell r="G1261">
            <v>8310</v>
          </cell>
          <cell r="H1261">
            <v>1.34</v>
          </cell>
          <cell r="I1261">
            <v>43465</v>
          </cell>
        </row>
        <row r="1262">
          <cell r="A1262" t="str">
            <v>Breaker Ind 3x40 AMP (25 KA)</v>
          </cell>
          <cell r="B1262">
            <v>104717</v>
          </cell>
          <cell r="C1262" t="str">
            <v>UNI</v>
          </cell>
          <cell r="D1262">
            <v>122555</v>
          </cell>
          <cell r="E1262">
            <v>0</v>
          </cell>
          <cell r="F1262">
            <v>43210</v>
          </cell>
          <cell r="G1262">
            <v>116719</v>
          </cell>
          <cell r="H1262">
            <v>1.05</v>
          </cell>
          <cell r="I1262">
            <v>43465</v>
          </cell>
        </row>
        <row r="1263">
          <cell r="A1263" t="str">
            <v>BREAKER IND. GRADUABLE 50 KA-125A</v>
          </cell>
          <cell r="B1263">
            <v>104957</v>
          </cell>
          <cell r="C1263" t="str">
            <v>UNI</v>
          </cell>
          <cell r="D1263">
            <v>354227</v>
          </cell>
          <cell r="E1263">
            <v>0</v>
          </cell>
          <cell r="F1263">
            <v>43213</v>
          </cell>
          <cell r="G1263">
            <v>337359</v>
          </cell>
          <cell r="H1263">
            <v>1.05</v>
          </cell>
          <cell r="I1263">
            <v>43465</v>
          </cell>
        </row>
        <row r="1264">
          <cell r="A1264" t="str">
            <v>Breaker Ind.(3x100Amp)25KA-Regulable 70-100</v>
          </cell>
          <cell r="B1264">
            <v>106751</v>
          </cell>
          <cell r="C1264" t="str">
            <v>UNI</v>
          </cell>
          <cell r="D1264">
            <v>159936</v>
          </cell>
          <cell r="E1264">
            <v>0</v>
          </cell>
          <cell r="F1264">
            <v>43180</v>
          </cell>
          <cell r="G1264">
            <v>152320</v>
          </cell>
          <cell r="H1264">
            <v>1.05</v>
          </cell>
          <cell r="I1264">
            <v>43465</v>
          </cell>
        </row>
        <row r="1265">
          <cell r="A1265" t="str">
            <v>Breaker Ind.(3x250Amp)25KA-Regulable 160-250</v>
          </cell>
          <cell r="B1265">
            <v>106750</v>
          </cell>
          <cell r="C1265" t="str">
            <v>UNI</v>
          </cell>
          <cell r="D1265">
            <v>576020</v>
          </cell>
          <cell r="E1265">
            <v>0</v>
          </cell>
          <cell r="F1265">
            <v>43180</v>
          </cell>
          <cell r="G1265">
            <v>548590</v>
          </cell>
          <cell r="H1265">
            <v>1.05</v>
          </cell>
          <cell r="I1265">
            <v>43465</v>
          </cell>
        </row>
        <row r="1266">
          <cell r="A1266" t="str">
            <v>Breaker Ind.(3x25Amp)25KA-Regulable 18-25 Amp</v>
          </cell>
          <cell r="B1266">
            <v>106752</v>
          </cell>
          <cell r="C1266" t="str">
            <v>UNI</v>
          </cell>
          <cell r="D1266">
            <v>139141</v>
          </cell>
          <cell r="E1266">
            <v>0</v>
          </cell>
          <cell r="F1266">
            <v>43180</v>
          </cell>
          <cell r="G1266">
            <v>132515</v>
          </cell>
          <cell r="H1266">
            <v>1.05</v>
          </cell>
          <cell r="I1266">
            <v>43465</v>
          </cell>
        </row>
        <row r="1267">
          <cell r="A1267" t="str">
            <v>BREAKER IND.(3X30AMP)25KA</v>
          </cell>
          <cell r="B1267">
            <v>104828</v>
          </cell>
          <cell r="C1267" t="str">
            <v>UNI</v>
          </cell>
          <cell r="D1267">
            <v>132615</v>
          </cell>
          <cell r="E1267">
            <v>0</v>
          </cell>
          <cell r="F1267">
            <v>43199</v>
          </cell>
          <cell r="G1267">
            <v>126300</v>
          </cell>
          <cell r="H1267">
            <v>1.05</v>
          </cell>
          <cell r="I1267">
            <v>43465</v>
          </cell>
        </row>
        <row r="1268">
          <cell r="A1268" t="str">
            <v>BREAKER IND.(3X40AMP)25KA</v>
          </cell>
          <cell r="B1268">
            <v>104829</v>
          </cell>
          <cell r="C1268" t="str">
            <v>UNI</v>
          </cell>
          <cell r="D1268">
            <v>122555</v>
          </cell>
          <cell r="E1268">
            <v>0</v>
          </cell>
          <cell r="F1268">
            <v>43301</v>
          </cell>
          <cell r="G1268">
            <v>116719</v>
          </cell>
          <cell r="H1268">
            <v>1.05</v>
          </cell>
          <cell r="I1268">
            <v>43465</v>
          </cell>
        </row>
        <row r="1269">
          <cell r="A1269" t="str">
            <v>Breaker Ind.(3x40Amp)25KA-Regulable 28-40 Amp</v>
          </cell>
          <cell r="B1269">
            <v>106753</v>
          </cell>
          <cell r="C1269" t="str">
            <v>UNI</v>
          </cell>
          <cell r="D1269">
            <v>150093</v>
          </cell>
          <cell r="E1269">
            <v>0</v>
          </cell>
          <cell r="F1269">
            <v>43180</v>
          </cell>
          <cell r="G1269">
            <v>142946</v>
          </cell>
          <cell r="H1269">
            <v>1.05</v>
          </cell>
          <cell r="I1269">
            <v>43465</v>
          </cell>
        </row>
        <row r="1270">
          <cell r="A1270" t="str">
            <v>BREAKER IND.(3X50AMP)25KA</v>
          </cell>
          <cell r="B1270">
            <v>104830</v>
          </cell>
          <cell r="C1270" t="str">
            <v>UNI</v>
          </cell>
          <cell r="D1270">
            <v>117152</v>
          </cell>
          <cell r="E1270">
            <v>0</v>
          </cell>
          <cell r="F1270">
            <v>43199</v>
          </cell>
          <cell r="G1270">
            <v>111573</v>
          </cell>
          <cell r="H1270">
            <v>1.05</v>
          </cell>
          <cell r="I1270">
            <v>43465</v>
          </cell>
        </row>
        <row r="1271">
          <cell r="A1271" t="str">
            <v>BREAKER IND.(3X60AMP)25KA</v>
          </cell>
          <cell r="B1271">
            <v>105627</v>
          </cell>
          <cell r="C1271" t="str">
            <v>UNI</v>
          </cell>
          <cell r="D1271">
            <v>132615</v>
          </cell>
          <cell r="E1271">
            <v>0</v>
          </cell>
          <cell r="F1271">
            <v>43199</v>
          </cell>
          <cell r="G1271">
            <v>126300</v>
          </cell>
          <cell r="H1271">
            <v>1.05</v>
          </cell>
          <cell r="I1271">
            <v>43465</v>
          </cell>
        </row>
        <row r="1272">
          <cell r="A1272" t="str">
            <v>BREAKER INDUSTRIAL (LUMINEX) 3X150AMP</v>
          </cell>
          <cell r="B1272">
            <v>104056</v>
          </cell>
          <cell r="C1272" t="str">
            <v>UNI</v>
          </cell>
          <cell r="D1272">
            <v>290212</v>
          </cell>
          <cell r="E1272">
            <v>0</v>
          </cell>
          <cell r="F1272">
            <v>43298</v>
          </cell>
          <cell r="G1272">
            <v>276392</v>
          </cell>
          <cell r="H1272">
            <v>1.05</v>
          </cell>
          <cell r="I1272">
            <v>43465</v>
          </cell>
        </row>
        <row r="1273">
          <cell r="A1273" t="str">
            <v>BREAKER INDUSTRIAL 1X1A</v>
          </cell>
          <cell r="B1273">
            <v>107400</v>
          </cell>
          <cell r="C1273" t="str">
            <v>UNI</v>
          </cell>
          <cell r="D1273">
            <v>12810</v>
          </cell>
          <cell r="E1273">
            <v>0</v>
          </cell>
          <cell r="F1273">
            <v>43298</v>
          </cell>
          <cell r="G1273">
            <v>12200</v>
          </cell>
          <cell r="H1273">
            <v>1.05</v>
          </cell>
          <cell r="I1273">
            <v>43465</v>
          </cell>
        </row>
        <row r="1274">
          <cell r="A1274" t="str">
            <v>BREAKER INDUSTRIAL 1X3A</v>
          </cell>
          <cell r="B1274">
            <v>107402</v>
          </cell>
          <cell r="C1274" t="str">
            <v>UNI</v>
          </cell>
          <cell r="D1274">
            <v>17955</v>
          </cell>
          <cell r="E1274">
            <v>0</v>
          </cell>
          <cell r="F1274">
            <v>43298</v>
          </cell>
          <cell r="G1274">
            <v>17100</v>
          </cell>
          <cell r="H1274">
            <v>1.05</v>
          </cell>
          <cell r="I1274">
            <v>43465</v>
          </cell>
        </row>
        <row r="1275">
          <cell r="A1275" t="str">
            <v>BREAKER INDUSTRIAL 1X5A</v>
          </cell>
          <cell r="B1275">
            <v>107403</v>
          </cell>
          <cell r="C1275" t="str">
            <v>UNI</v>
          </cell>
          <cell r="D1275">
            <v>21788</v>
          </cell>
          <cell r="E1275">
            <v>0</v>
          </cell>
          <cell r="F1275">
            <v>43298</v>
          </cell>
          <cell r="G1275">
            <v>20750</v>
          </cell>
          <cell r="H1275">
            <v>1.05</v>
          </cell>
          <cell r="I1275">
            <v>43465</v>
          </cell>
        </row>
        <row r="1276">
          <cell r="A1276" t="str">
            <v>BREAKER INDUSTRIAL 3X100AMP</v>
          </cell>
          <cell r="B1276">
            <v>104055</v>
          </cell>
          <cell r="C1276" t="str">
            <v>UNI</v>
          </cell>
          <cell r="D1276">
            <v>121525</v>
          </cell>
          <cell r="E1276">
            <v>0</v>
          </cell>
          <cell r="F1276">
            <v>43172</v>
          </cell>
          <cell r="G1276">
            <v>115738</v>
          </cell>
          <cell r="H1276">
            <v>1.05</v>
          </cell>
          <cell r="I1276">
            <v>43465</v>
          </cell>
        </row>
        <row r="1277">
          <cell r="A1277" t="str">
            <v>BREAKER INDUSTRIAL 3x102 a 160A Ajustable</v>
          </cell>
          <cell r="B1277">
            <v>105570</v>
          </cell>
          <cell r="C1277" t="str">
            <v>UNI</v>
          </cell>
          <cell r="D1277">
            <v>359900</v>
          </cell>
          <cell r="E1277">
            <v>0</v>
          </cell>
          <cell r="F1277">
            <v>42110</v>
          </cell>
          <cell r="G1277">
            <v>295000</v>
          </cell>
          <cell r="H1277">
            <v>1.22</v>
          </cell>
          <cell r="I1277">
            <v>43465</v>
          </cell>
        </row>
        <row r="1278">
          <cell r="A1278" t="str">
            <v>BREAKER INDUSTRIAL 3X10A</v>
          </cell>
          <cell r="B1278">
            <v>107405</v>
          </cell>
          <cell r="C1278" t="str">
            <v>UNI</v>
          </cell>
          <cell r="D1278">
            <v>94448</v>
          </cell>
          <cell r="E1278">
            <v>0</v>
          </cell>
          <cell r="F1278">
            <v>43298</v>
          </cell>
          <cell r="G1278">
            <v>89950</v>
          </cell>
          <cell r="H1278">
            <v>1.05</v>
          </cell>
          <cell r="I1278">
            <v>43465</v>
          </cell>
        </row>
        <row r="1279">
          <cell r="A1279" t="str">
            <v>BREAKER INDUSTRIAL 3x12 a 16A Ajustable</v>
          </cell>
          <cell r="B1279">
            <v>105574</v>
          </cell>
          <cell r="C1279" t="str">
            <v>UNI</v>
          </cell>
          <cell r="D1279">
            <v>146450</v>
          </cell>
          <cell r="E1279">
            <v>0</v>
          </cell>
          <cell r="F1279">
            <v>43329</v>
          </cell>
          <cell r="G1279">
            <v>139476</v>
          </cell>
          <cell r="H1279">
            <v>1.05</v>
          </cell>
          <cell r="I1279">
            <v>43465</v>
          </cell>
        </row>
        <row r="1280">
          <cell r="A1280" t="str">
            <v>BREAKER INDUSTRIAL 3X15A</v>
          </cell>
          <cell r="B1280">
            <v>107406</v>
          </cell>
          <cell r="C1280" t="str">
            <v>UNI</v>
          </cell>
          <cell r="D1280">
            <v>97440</v>
          </cell>
          <cell r="E1280">
            <v>0</v>
          </cell>
          <cell r="F1280">
            <v>43298</v>
          </cell>
          <cell r="G1280">
            <v>92800</v>
          </cell>
          <cell r="H1280">
            <v>1.05</v>
          </cell>
          <cell r="I1280">
            <v>43465</v>
          </cell>
        </row>
        <row r="1281">
          <cell r="A1281" t="str">
            <v>BREAKER INDUSTRIAL 3x18 a 25A Ajustable</v>
          </cell>
          <cell r="B1281">
            <v>105572</v>
          </cell>
          <cell r="C1281" t="str">
            <v>UNI</v>
          </cell>
          <cell r="D1281">
            <v>148418</v>
          </cell>
          <cell r="E1281">
            <v>0</v>
          </cell>
          <cell r="F1281">
            <v>43287</v>
          </cell>
          <cell r="G1281">
            <v>141350</v>
          </cell>
          <cell r="H1281">
            <v>1.05</v>
          </cell>
          <cell r="I1281">
            <v>43465</v>
          </cell>
        </row>
        <row r="1282">
          <cell r="A1282" t="str">
            <v>BREAKER INDUSTRIAL 3X1A</v>
          </cell>
          <cell r="B1282">
            <v>107404</v>
          </cell>
          <cell r="C1282" t="str">
            <v>UNI</v>
          </cell>
          <cell r="D1282">
            <v>26565</v>
          </cell>
          <cell r="E1282">
            <v>0</v>
          </cell>
          <cell r="F1282">
            <v>43298</v>
          </cell>
          <cell r="G1282">
            <v>25300</v>
          </cell>
          <cell r="H1282">
            <v>1.05</v>
          </cell>
          <cell r="I1282">
            <v>43465</v>
          </cell>
        </row>
        <row r="1283">
          <cell r="A1283" t="str">
            <v>BREAKER INDUSTRIAL 3x28 a 40A Ajustable</v>
          </cell>
          <cell r="B1283">
            <v>105567</v>
          </cell>
          <cell r="C1283" t="str">
            <v>UNI</v>
          </cell>
          <cell r="D1283">
            <v>134952</v>
          </cell>
          <cell r="E1283">
            <v>0</v>
          </cell>
          <cell r="F1283">
            <v>43214</v>
          </cell>
          <cell r="G1283">
            <v>128526</v>
          </cell>
          <cell r="H1283">
            <v>1.05</v>
          </cell>
          <cell r="I1283">
            <v>43465</v>
          </cell>
        </row>
        <row r="1284">
          <cell r="A1284" t="str">
            <v>BREAKER INDUSTRIAL 3X30A L.G.</v>
          </cell>
          <cell r="B1284">
            <v>103263</v>
          </cell>
          <cell r="C1284" t="str">
            <v>UNI</v>
          </cell>
          <cell r="D1284">
            <v>138690</v>
          </cell>
          <cell r="E1284">
            <v>0</v>
          </cell>
          <cell r="F1284">
            <v>42219</v>
          </cell>
          <cell r="G1284">
            <v>113680</v>
          </cell>
          <cell r="H1284">
            <v>1.22</v>
          </cell>
          <cell r="I1284">
            <v>43465</v>
          </cell>
        </row>
        <row r="1285">
          <cell r="A1285" t="str">
            <v>BREAKER INDUSTRIAL 3x44 a 63A Ajustable</v>
          </cell>
          <cell r="B1285">
            <v>105565</v>
          </cell>
          <cell r="C1285" t="str">
            <v>UNI</v>
          </cell>
          <cell r="D1285">
            <v>127241</v>
          </cell>
          <cell r="E1285">
            <v>0</v>
          </cell>
          <cell r="F1285">
            <v>43214</v>
          </cell>
          <cell r="G1285">
            <v>121182</v>
          </cell>
          <cell r="H1285">
            <v>1.05</v>
          </cell>
          <cell r="I1285">
            <v>43465</v>
          </cell>
        </row>
        <row r="1286">
          <cell r="A1286" t="str">
            <v>Breaker industrial 3x50/60 AMP (25 KA)</v>
          </cell>
          <cell r="B1286">
            <v>104716</v>
          </cell>
          <cell r="C1286" t="str">
            <v>UNI</v>
          </cell>
          <cell r="D1286">
            <v>124058</v>
          </cell>
          <cell r="E1286">
            <v>0</v>
          </cell>
          <cell r="F1286">
            <v>43362</v>
          </cell>
          <cell r="G1286">
            <v>118150</v>
          </cell>
          <cell r="H1286">
            <v>1.05</v>
          </cell>
          <cell r="I1286">
            <v>43465</v>
          </cell>
        </row>
        <row r="1287">
          <cell r="A1287" t="str">
            <v>BREAKER INDUSTRIAL 3X50A</v>
          </cell>
          <cell r="B1287">
            <v>104437</v>
          </cell>
          <cell r="C1287" t="str">
            <v>UNI</v>
          </cell>
          <cell r="D1287">
            <v>117152</v>
          </cell>
          <cell r="E1287">
            <v>0</v>
          </cell>
          <cell r="F1287">
            <v>43298</v>
          </cell>
          <cell r="G1287">
            <v>111573</v>
          </cell>
          <cell r="H1287">
            <v>1.05</v>
          </cell>
          <cell r="I1287">
            <v>43465</v>
          </cell>
        </row>
        <row r="1288">
          <cell r="A1288" t="str">
            <v>BREAKER INDUSTRIAL 3x70 a 100A Ajustable</v>
          </cell>
          <cell r="B1288">
            <v>105566</v>
          </cell>
          <cell r="C1288" t="str">
            <v>UNI</v>
          </cell>
          <cell r="D1288">
            <v>148412</v>
          </cell>
          <cell r="E1288">
            <v>0</v>
          </cell>
          <cell r="F1288">
            <v>43210</v>
          </cell>
          <cell r="G1288">
            <v>141345</v>
          </cell>
          <cell r="H1288">
            <v>1.05</v>
          </cell>
          <cell r="I1288">
            <v>43465</v>
          </cell>
        </row>
        <row r="1289">
          <cell r="A1289" t="str">
            <v>BREAKER INDUSTRIAL 3X70 AMP</v>
          </cell>
          <cell r="B1289">
            <v>105116</v>
          </cell>
          <cell r="C1289" t="str">
            <v>UNI</v>
          </cell>
          <cell r="D1289">
            <v>168683</v>
          </cell>
          <cell r="E1289">
            <v>0</v>
          </cell>
          <cell r="F1289">
            <v>43172</v>
          </cell>
          <cell r="G1289">
            <v>160650</v>
          </cell>
          <cell r="H1289">
            <v>1.05</v>
          </cell>
          <cell r="I1289">
            <v>43465</v>
          </cell>
        </row>
        <row r="1290">
          <cell r="A1290" t="str">
            <v>BREAKER INDUSTRIAL 3X70-100AMP</v>
          </cell>
          <cell r="B1290">
            <v>102090</v>
          </cell>
          <cell r="C1290" t="str">
            <v>UNI</v>
          </cell>
          <cell r="D1290">
            <v>155672</v>
          </cell>
          <cell r="E1290">
            <v>0</v>
          </cell>
          <cell r="F1290">
            <v>42198</v>
          </cell>
          <cell r="G1290">
            <v>127600</v>
          </cell>
          <cell r="H1290">
            <v>1.22</v>
          </cell>
          <cell r="I1290">
            <v>43465</v>
          </cell>
        </row>
        <row r="1291">
          <cell r="A1291" t="str">
            <v>BREAKER INDUSTRIAL 3X80 AMP</v>
          </cell>
          <cell r="B1291">
            <v>105117</v>
          </cell>
          <cell r="C1291" t="str">
            <v>UNI</v>
          </cell>
          <cell r="D1291">
            <v>114930</v>
          </cell>
          <cell r="E1291">
            <v>0</v>
          </cell>
          <cell r="F1291">
            <v>43172</v>
          </cell>
          <cell r="G1291">
            <v>109457</v>
          </cell>
          <cell r="H1291">
            <v>1.05</v>
          </cell>
          <cell r="I1291">
            <v>43465</v>
          </cell>
        </row>
        <row r="1292">
          <cell r="A1292" t="str">
            <v>BREAKER INDUSTRIAL 87.5a125A-GRADUABLE</v>
          </cell>
          <cell r="B1292">
            <v>105571</v>
          </cell>
          <cell r="C1292" t="str">
            <v>UNI</v>
          </cell>
          <cell r="D1292">
            <v>330368</v>
          </cell>
          <cell r="E1292">
            <v>0</v>
          </cell>
          <cell r="F1292">
            <v>43199</v>
          </cell>
          <cell r="G1292">
            <v>314636</v>
          </cell>
          <cell r="H1292">
            <v>1.05</v>
          </cell>
          <cell r="I1292">
            <v>43465</v>
          </cell>
        </row>
        <row r="1293">
          <cell r="A1293" t="str">
            <v>Breaker Industrial Regulable (3x28 a 40 AMP)</v>
          </cell>
          <cell r="B1293">
            <v>105549</v>
          </cell>
          <cell r="C1293" t="str">
            <v>UNI</v>
          </cell>
          <cell r="D1293">
            <v>135941</v>
          </cell>
          <cell r="E1293">
            <v>0</v>
          </cell>
          <cell r="F1293">
            <v>43251</v>
          </cell>
          <cell r="G1293">
            <v>129468</v>
          </cell>
          <cell r="H1293">
            <v>1.05</v>
          </cell>
          <cell r="I1293">
            <v>43465</v>
          </cell>
        </row>
        <row r="1294">
          <cell r="A1294" t="str">
            <v>BREAKER Interruptor atornillable de 3x30 A</v>
          </cell>
          <cell r="B1294">
            <v>101590</v>
          </cell>
          <cell r="C1294" t="str">
            <v>UNI</v>
          </cell>
          <cell r="D1294">
            <v>135828</v>
          </cell>
          <cell r="E1294" t="str">
            <v>TWC-12M</v>
          </cell>
          <cell r="F1294">
            <v>41837</v>
          </cell>
          <cell r="G1294">
            <v>107800</v>
          </cell>
          <cell r="H1294">
            <v>1.26</v>
          </cell>
          <cell r="I1294">
            <v>43465</v>
          </cell>
        </row>
        <row r="1295">
          <cell r="A1295" t="str">
            <v>BREAKER Interruptor Industrial 3x30 A</v>
          </cell>
          <cell r="B1295">
            <v>101679</v>
          </cell>
          <cell r="C1295" t="str">
            <v>UNI</v>
          </cell>
          <cell r="D1295">
            <v>136902</v>
          </cell>
          <cell r="E1295" t="str">
            <v>TWC-12M</v>
          </cell>
          <cell r="F1295">
            <v>42837</v>
          </cell>
          <cell r="G1295">
            <v>125598.55</v>
          </cell>
          <cell r="H1295">
            <v>1.0900000000000001</v>
          </cell>
          <cell r="I1295">
            <v>43465</v>
          </cell>
        </row>
        <row r="1296">
          <cell r="A1296" t="str">
            <v>BREAKER TACO ENCHUF. 2X15**</v>
          </cell>
          <cell r="B1296">
            <v>103884</v>
          </cell>
          <cell r="C1296" t="str">
            <v>UNI</v>
          </cell>
          <cell r="D1296">
            <v>29158</v>
          </cell>
          <cell r="E1296">
            <v>0</v>
          </cell>
          <cell r="F1296">
            <v>42114</v>
          </cell>
          <cell r="G1296">
            <v>23900</v>
          </cell>
          <cell r="H1296">
            <v>1.22</v>
          </cell>
          <cell r="I1296">
            <v>43465</v>
          </cell>
        </row>
        <row r="1297">
          <cell r="A1297" t="str">
            <v>BREAKER TOTALIZADOR 1000AMP - 1250AMP</v>
          </cell>
          <cell r="B1297">
            <v>104025</v>
          </cell>
          <cell r="C1297" t="str">
            <v>UNI</v>
          </cell>
          <cell r="D1297">
            <v>4900444</v>
          </cell>
          <cell r="E1297">
            <v>0</v>
          </cell>
          <cell r="F1297">
            <v>42775</v>
          </cell>
          <cell r="G1297">
            <v>4495820</v>
          </cell>
          <cell r="H1297">
            <v>1.0900000000000001</v>
          </cell>
          <cell r="I1297">
            <v>43465</v>
          </cell>
        </row>
        <row r="1298">
          <cell r="A1298" t="str">
            <v>BREAKER Totalizador industrial 3x30A Merlin Yerin</v>
          </cell>
          <cell r="B1298">
            <v>102474</v>
          </cell>
          <cell r="C1298" t="str">
            <v>UNI</v>
          </cell>
          <cell r="D1298">
            <v>135828</v>
          </cell>
          <cell r="E1298" t="str">
            <v>TWC-12M</v>
          </cell>
          <cell r="F1298">
            <v>41837</v>
          </cell>
          <cell r="G1298">
            <v>107800</v>
          </cell>
          <cell r="H1298">
            <v>1.26</v>
          </cell>
          <cell r="I1298">
            <v>43465</v>
          </cell>
        </row>
        <row r="1299">
          <cell r="A1299" t="str">
            <v>BREAKER(3X200AMP)</v>
          </cell>
          <cell r="B1299">
            <v>104433</v>
          </cell>
          <cell r="C1299" t="str">
            <v>UNI</v>
          </cell>
          <cell r="D1299">
            <v>374355</v>
          </cell>
          <cell r="E1299">
            <v>0</v>
          </cell>
          <cell r="F1299">
            <v>42837</v>
          </cell>
          <cell r="G1299">
            <v>343444.71</v>
          </cell>
          <cell r="H1299">
            <v>1.0900000000000001</v>
          </cell>
          <cell r="I1299">
            <v>43465</v>
          </cell>
        </row>
        <row r="1300">
          <cell r="A1300" t="str">
            <v>BreakerIndGraduable ABB-Schneider 224 - 320A</v>
          </cell>
          <cell r="B1300">
            <v>105122</v>
          </cell>
          <cell r="C1300" t="str">
            <v>UNI</v>
          </cell>
          <cell r="D1300">
            <v>638378</v>
          </cell>
          <cell r="E1300">
            <v>0</v>
          </cell>
          <cell r="F1300">
            <v>43172</v>
          </cell>
          <cell r="G1300">
            <v>607979</v>
          </cell>
          <cell r="H1300">
            <v>1.05</v>
          </cell>
          <cell r="I1300">
            <v>43465</v>
          </cell>
        </row>
        <row r="1301">
          <cell r="A1301" t="str">
            <v>Brida acero 300Lb d=21/2" **</v>
          </cell>
          <cell r="B1301">
            <v>101082</v>
          </cell>
          <cell r="C1301" t="str">
            <v>UNI</v>
          </cell>
          <cell r="D1301">
            <v>63348</v>
          </cell>
          <cell r="E1301" t="str">
            <v>C6430 Gris</v>
          </cell>
          <cell r="F1301">
            <v>40148</v>
          </cell>
          <cell r="G1301">
            <v>45574</v>
          </cell>
          <cell r="H1301">
            <v>1.39</v>
          </cell>
          <cell r="I1301">
            <v>43465</v>
          </cell>
        </row>
        <row r="1302">
          <cell r="A1302" t="str">
            <v>Brida acero d=2" para roscar **</v>
          </cell>
          <cell r="B1302">
            <v>100518</v>
          </cell>
          <cell r="C1302" t="str">
            <v>UNI</v>
          </cell>
          <cell r="D1302">
            <v>40310</v>
          </cell>
          <cell r="E1302" t="str">
            <v>C6430 Gris</v>
          </cell>
          <cell r="F1302">
            <v>40169</v>
          </cell>
          <cell r="G1302">
            <v>29000</v>
          </cell>
          <cell r="H1302">
            <v>1.39</v>
          </cell>
          <cell r="I1302">
            <v>43465</v>
          </cell>
        </row>
        <row r="1303">
          <cell r="A1303" t="str">
            <v>Brida acero d=2" para soldar **</v>
          </cell>
          <cell r="B1303">
            <v>100056</v>
          </cell>
          <cell r="C1303" t="str">
            <v>UNI</v>
          </cell>
          <cell r="D1303">
            <v>35473</v>
          </cell>
          <cell r="E1303" t="str">
            <v>C6430 Gris</v>
          </cell>
          <cell r="F1303">
            <v>40148</v>
          </cell>
          <cell r="G1303">
            <v>25520</v>
          </cell>
          <cell r="H1303">
            <v>1.39</v>
          </cell>
          <cell r="I1303">
            <v>43465</v>
          </cell>
        </row>
        <row r="1304">
          <cell r="A1304" t="str">
            <v>Brida acero d=3" para soldar **</v>
          </cell>
          <cell r="B1304">
            <v>100058</v>
          </cell>
          <cell r="C1304" t="str">
            <v>UNI</v>
          </cell>
          <cell r="D1304">
            <v>40826</v>
          </cell>
          <cell r="E1304" t="str">
            <v>C6430 Gris</v>
          </cell>
          <cell r="F1304">
            <v>40169</v>
          </cell>
          <cell r="G1304">
            <v>29371</v>
          </cell>
          <cell r="H1304">
            <v>1.39</v>
          </cell>
          <cell r="I1304">
            <v>43465</v>
          </cell>
        </row>
        <row r="1305">
          <cell r="A1305" t="str">
            <v>Brida acero d=4" para soldar **</v>
          </cell>
          <cell r="B1305">
            <v>100059</v>
          </cell>
          <cell r="C1305" t="str">
            <v>UNI</v>
          </cell>
          <cell r="D1305">
            <v>80879</v>
          </cell>
          <cell r="E1305" t="str">
            <v>C6430 Gris</v>
          </cell>
          <cell r="F1305">
            <v>40169</v>
          </cell>
          <cell r="G1305">
            <v>58186</v>
          </cell>
          <cell r="H1305">
            <v>1.39</v>
          </cell>
          <cell r="I1305">
            <v>43465</v>
          </cell>
        </row>
        <row r="1306">
          <cell r="A1306" t="str">
            <v>Brida acero d=6" para soldar **</v>
          </cell>
          <cell r="B1306">
            <v>100039</v>
          </cell>
          <cell r="C1306" t="str">
            <v>UNI</v>
          </cell>
          <cell r="D1306">
            <v>137054</v>
          </cell>
          <cell r="E1306" t="str">
            <v>C6430 Gris</v>
          </cell>
          <cell r="F1306">
            <v>40169</v>
          </cell>
          <cell r="G1306">
            <v>98600</v>
          </cell>
          <cell r="H1306">
            <v>1.39</v>
          </cell>
          <cell r="I1306">
            <v>43465</v>
          </cell>
        </row>
        <row r="1307">
          <cell r="A1307" t="str">
            <v>Brida acero Slip on d=8" **</v>
          </cell>
          <cell r="B1307">
            <v>100219</v>
          </cell>
          <cell r="C1307" t="str">
            <v>UNI</v>
          </cell>
          <cell r="D1307">
            <v>238635</v>
          </cell>
          <cell r="E1307" t="str">
            <v>C6430 Gris</v>
          </cell>
          <cell r="F1307">
            <v>40148</v>
          </cell>
          <cell r="G1307">
            <v>171680</v>
          </cell>
          <cell r="H1307">
            <v>1.39</v>
          </cell>
          <cell r="I1307">
            <v>43465</v>
          </cell>
        </row>
        <row r="1308">
          <cell r="A1308" t="str">
            <v>Brida CPVC d=6" Sch 80 **</v>
          </cell>
          <cell r="B1308">
            <v>100501</v>
          </cell>
          <cell r="C1308" t="str">
            <v>UNI</v>
          </cell>
          <cell r="D1308">
            <v>120930</v>
          </cell>
          <cell r="E1308" t="str">
            <v>C6430 Gris</v>
          </cell>
          <cell r="F1308">
            <v>40177</v>
          </cell>
          <cell r="G1308">
            <v>87000</v>
          </cell>
          <cell r="H1308">
            <v>1.39</v>
          </cell>
          <cell r="I1308">
            <v>43465</v>
          </cell>
        </row>
        <row r="1309">
          <cell r="A1309" t="str">
            <v>BRIDA CPVC LISA Ø4"(Agua Caliente) S/NORMA</v>
          </cell>
          <cell r="B1309">
            <v>105468</v>
          </cell>
          <cell r="C1309" t="str">
            <v>UNI</v>
          </cell>
          <cell r="D1309">
            <v>43468</v>
          </cell>
          <cell r="E1309">
            <v>0</v>
          </cell>
          <cell r="F1309">
            <v>43266</v>
          </cell>
          <cell r="G1309">
            <v>41398</v>
          </cell>
          <cell r="H1309">
            <v>1.05</v>
          </cell>
          <cell r="I1309">
            <v>43465</v>
          </cell>
        </row>
        <row r="1310">
          <cell r="A1310" t="str">
            <v>BRIDA METALICA Ø 1/2"- TIPO SLIPON</v>
          </cell>
          <cell r="B1310">
            <v>106326</v>
          </cell>
          <cell r="C1310" t="str">
            <v>UNI</v>
          </cell>
          <cell r="D1310">
            <v>4992</v>
          </cell>
          <cell r="E1310">
            <v>0</v>
          </cell>
          <cell r="F1310">
            <v>43371</v>
          </cell>
          <cell r="G1310">
            <v>4754</v>
          </cell>
          <cell r="H1310">
            <v>1.05</v>
          </cell>
          <cell r="I1310">
            <v>43465</v>
          </cell>
        </row>
        <row r="1311">
          <cell r="A1311" t="str">
            <v>BRIDA METALICA Ø 3/4"- TIPO SLIPON</v>
          </cell>
          <cell r="B1311">
            <v>106327</v>
          </cell>
          <cell r="C1311" t="str">
            <v>UNI</v>
          </cell>
          <cell r="D1311">
            <v>10507</v>
          </cell>
          <cell r="E1311">
            <v>0</v>
          </cell>
          <cell r="F1311">
            <v>43271</v>
          </cell>
          <cell r="G1311">
            <v>10007</v>
          </cell>
          <cell r="H1311">
            <v>1.05</v>
          </cell>
          <cell r="I1311">
            <v>43465</v>
          </cell>
        </row>
        <row r="1312">
          <cell r="A1312" t="str">
            <v>BRIDA -PVC LISA Ø 4" S/NORMA ICONTEC</v>
          </cell>
          <cell r="B1312">
            <v>104970</v>
          </cell>
          <cell r="C1312" t="str">
            <v>UNI</v>
          </cell>
          <cell r="D1312">
            <v>55412</v>
          </cell>
          <cell r="E1312">
            <v>0</v>
          </cell>
          <cell r="F1312">
            <v>42081</v>
          </cell>
          <cell r="G1312">
            <v>45420</v>
          </cell>
          <cell r="H1312">
            <v>1.22</v>
          </cell>
          <cell r="I1312">
            <v>43465</v>
          </cell>
        </row>
        <row r="1313">
          <cell r="A1313" t="str">
            <v>BRIDA RANURADA HIERRO DUCTIL -2”</v>
          </cell>
          <cell r="B1313">
            <v>106248</v>
          </cell>
          <cell r="C1313" t="str">
            <v>UNI</v>
          </cell>
          <cell r="D1313">
            <v>18814</v>
          </cell>
          <cell r="E1313">
            <v>0</v>
          </cell>
          <cell r="F1313">
            <v>43276</v>
          </cell>
          <cell r="G1313">
            <v>17918</v>
          </cell>
          <cell r="H1313">
            <v>1.05</v>
          </cell>
          <cell r="I1313">
            <v>43465</v>
          </cell>
        </row>
        <row r="1314">
          <cell r="A1314" t="str">
            <v>BRIDA RANURADA HIERRO DUCTIL -6”</v>
          </cell>
          <cell r="B1314">
            <v>106249</v>
          </cell>
          <cell r="C1314" t="str">
            <v>UNI</v>
          </cell>
          <cell r="D1314">
            <v>57602</v>
          </cell>
          <cell r="E1314">
            <v>0</v>
          </cell>
          <cell r="F1314">
            <v>42849</v>
          </cell>
          <cell r="G1314">
            <v>52846</v>
          </cell>
          <cell r="H1314">
            <v>1.0900000000000001</v>
          </cell>
          <cell r="I1314">
            <v>43465</v>
          </cell>
        </row>
        <row r="1315">
          <cell r="A1315" t="str">
            <v>BRIDA ROSCADA D=4" ACERO</v>
          </cell>
          <cell r="B1315">
            <v>105394</v>
          </cell>
          <cell r="C1315" t="str">
            <v>UNI</v>
          </cell>
          <cell r="D1315">
            <v>58752</v>
          </cell>
          <cell r="E1315">
            <v>0</v>
          </cell>
          <cell r="F1315">
            <v>42128</v>
          </cell>
          <cell r="G1315">
            <v>48157</v>
          </cell>
          <cell r="H1315">
            <v>1.22</v>
          </cell>
          <cell r="I1315">
            <v>43465</v>
          </cell>
        </row>
        <row r="1316">
          <cell r="A1316" t="str">
            <v>BRIDA ROSCADA DE ACERO Ø3”-150 lb</v>
          </cell>
          <cell r="B1316">
            <v>106303</v>
          </cell>
          <cell r="C1316" t="str">
            <v>UNI</v>
          </cell>
          <cell r="D1316">
            <v>31390</v>
          </cell>
          <cell r="E1316">
            <v>0</v>
          </cell>
          <cell r="F1316">
            <v>43371</v>
          </cell>
          <cell r="G1316">
            <v>29895</v>
          </cell>
          <cell r="H1316">
            <v>1.05</v>
          </cell>
          <cell r="I1316">
            <v>43465</v>
          </cell>
        </row>
        <row r="1317">
          <cell r="A1317" t="str">
            <v>BRIDA ROSCADA DE ACERO Ø4”-150 lb</v>
          </cell>
          <cell r="B1317">
            <v>106304</v>
          </cell>
          <cell r="C1317" t="str">
            <v>UNI</v>
          </cell>
          <cell r="D1317">
            <v>44691</v>
          </cell>
          <cell r="E1317">
            <v>0</v>
          </cell>
          <cell r="F1317">
            <v>43371</v>
          </cell>
          <cell r="G1317">
            <v>42563</v>
          </cell>
          <cell r="H1317">
            <v>1.05</v>
          </cell>
          <cell r="I1317">
            <v>43465</v>
          </cell>
        </row>
        <row r="1318">
          <cell r="A1318" t="str">
            <v>BRIDA ROSCADA DE ACERO Ø6” -150 lb</v>
          </cell>
          <cell r="B1318">
            <v>106305</v>
          </cell>
          <cell r="C1318" t="str">
            <v>UNI</v>
          </cell>
          <cell r="D1318">
            <v>72293</v>
          </cell>
          <cell r="E1318">
            <v>0</v>
          </cell>
          <cell r="F1318">
            <v>43371</v>
          </cell>
          <cell r="G1318">
            <v>68850</v>
          </cell>
          <cell r="H1318">
            <v>1.05</v>
          </cell>
          <cell r="I1318">
            <v>43465</v>
          </cell>
        </row>
        <row r="1319">
          <cell r="A1319" t="str">
            <v>BRIDA SANITARIA 3"</v>
          </cell>
          <cell r="B1319">
            <v>105626</v>
          </cell>
          <cell r="C1319" t="str">
            <v>UNI</v>
          </cell>
          <cell r="D1319">
            <v>38041</v>
          </cell>
          <cell r="E1319">
            <v>0</v>
          </cell>
          <cell r="F1319">
            <v>42853</v>
          </cell>
          <cell r="G1319">
            <v>34900</v>
          </cell>
          <cell r="H1319">
            <v>1.0900000000000001</v>
          </cell>
          <cell r="I1319">
            <v>43465</v>
          </cell>
        </row>
        <row r="1320">
          <cell r="A1320" t="str">
            <v>Brida/FlancAcerCarbónTipoSliponSoldableØ=10"</v>
          </cell>
          <cell r="B1320">
            <v>100077</v>
          </cell>
          <cell r="C1320" t="str">
            <v>UNI</v>
          </cell>
          <cell r="D1320">
            <v>188613</v>
          </cell>
          <cell r="E1320" t="str">
            <v>C6430 Gris</v>
          </cell>
          <cell r="F1320">
            <v>43272</v>
          </cell>
          <cell r="G1320">
            <v>179631</v>
          </cell>
          <cell r="H1320">
            <v>1.05</v>
          </cell>
          <cell r="I1320">
            <v>43465</v>
          </cell>
        </row>
        <row r="1321">
          <cell r="A1321" t="str">
            <v>BRIGADA DE ASEO MANEJO AMBIENTAL</v>
          </cell>
          <cell r="B1321">
            <v>100822</v>
          </cell>
          <cell r="C1321" t="str">
            <v>DD</v>
          </cell>
          <cell r="D1321">
            <v>28139</v>
          </cell>
          <cell r="E1321">
            <v>0</v>
          </cell>
          <cell r="F1321">
            <v>39927</v>
          </cell>
          <cell r="G1321">
            <v>20244</v>
          </cell>
          <cell r="H1321">
            <v>1.39</v>
          </cell>
          <cell r="I1321">
            <v>43465</v>
          </cell>
        </row>
        <row r="1322">
          <cell r="A1322" t="str">
            <v>BROCA 1/2"</v>
          </cell>
          <cell r="B1322">
            <v>103066</v>
          </cell>
          <cell r="C1322" t="str">
            <v>UNI</v>
          </cell>
          <cell r="D1322">
            <v>3973</v>
          </cell>
          <cell r="E1322">
            <v>0</v>
          </cell>
          <cell r="F1322">
            <v>40389</v>
          </cell>
          <cell r="G1322">
            <v>2900</v>
          </cell>
          <cell r="H1322">
            <v>1.37</v>
          </cell>
          <cell r="I1322">
            <v>43465</v>
          </cell>
        </row>
        <row r="1323">
          <cell r="A1323" t="str">
            <v>BROCA 3/8" x 5" (Para muro)</v>
          </cell>
          <cell r="B1323">
            <v>1230</v>
          </cell>
          <cell r="C1323" t="str">
            <v>UNI</v>
          </cell>
          <cell r="D1323">
            <v>3988</v>
          </cell>
          <cell r="E1323">
            <v>0</v>
          </cell>
          <cell r="F1323">
            <v>43195</v>
          </cell>
          <cell r="G1323">
            <v>3798</v>
          </cell>
          <cell r="H1323">
            <v>1.05</v>
          </cell>
          <cell r="I1323">
            <v>43465</v>
          </cell>
        </row>
        <row r="1324">
          <cell r="A1324" t="str">
            <v>BROCA 5/8" (L=12") MUROS</v>
          </cell>
          <cell r="B1324">
            <v>104483</v>
          </cell>
          <cell r="C1324" t="str">
            <v>UNI</v>
          </cell>
          <cell r="D1324">
            <v>233740</v>
          </cell>
          <cell r="E1324">
            <v>0</v>
          </cell>
          <cell r="F1324">
            <v>41136</v>
          </cell>
          <cell r="G1324">
            <v>179800</v>
          </cell>
          <cell r="H1324">
            <v>1.3</v>
          </cell>
          <cell r="I1324">
            <v>43465</v>
          </cell>
        </row>
        <row r="1325">
          <cell r="A1325" t="str">
            <v>BROCA ACERO HSS DE 5/16</v>
          </cell>
          <cell r="B1325">
            <v>103058</v>
          </cell>
          <cell r="C1325" t="str">
            <v>UNI</v>
          </cell>
          <cell r="D1325">
            <v>7445</v>
          </cell>
          <cell r="E1325">
            <v>0</v>
          </cell>
          <cell r="F1325">
            <v>43195</v>
          </cell>
          <cell r="G1325">
            <v>7090</v>
          </cell>
          <cell r="H1325">
            <v>1.05</v>
          </cell>
          <cell r="I1325">
            <v>43465</v>
          </cell>
        </row>
        <row r="1326">
          <cell r="A1326" t="str">
            <v>Broca de tungsteno de 1/2"X4"</v>
          </cell>
          <cell r="B1326">
            <v>104801</v>
          </cell>
          <cell r="C1326" t="str">
            <v>UNI</v>
          </cell>
          <cell r="D1326">
            <v>7686</v>
          </cell>
          <cell r="E1326">
            <v>0</v>
          </cell>
          <cell r="F1326">
            <v>42199</v>
          </cell>
          <cell r="G1326">
            <v>6300</v>
          </cell>
          <cell r="H1326">
            <v>1.22</v>
          </cell>
          <cell r="I1326">
            <v>43465</v>
          </cell>
        </row>
        <row r="1327">
          <cell r="A1327" t="str">
            <v>BROCA HSS ¼" (Para metal)</v>
          </cell>
          <cell r="B1327">
            <v>476</v>
          </cell>
          <cell r="C1327" t="str">
            <v>UNI</v>
          </cell>
          <cell r="D1327">
            <v>4190</v>
          </cell>
          <cell r="E1327">
            <v>206635</v>
          </cell>
          <cell r="F1327">
            <v>43195</v>
          </cell>
          <cell r="G1327">
            <v>3990</v>
          </cell>
          <cell r="H1327">
            <v>1.05</v>
          </cell>
          <cell r="I1327">
            <v>43465</v>
          </cell>
        </row>
        <row r="1328">
          <cell r="A1328" t="str">
            <v>BROCA HSS 1/2" (Para metal) (NO USAR)</v>
          </cell>
          <cell r="B1328">
            <v>102952</v>
          </cell>
          <cell r="C1328" t="str">
            <v>UNI</v>
          </cell>
          <cell r="D1328">
            <v>19511</v>
          </cell>
          <cell r="E1328">
            <v>206635</v>
          </cell>
          <cell r="F1328">
            <v>42775</v>
          </cell>
          <cell r="G1328">
            <v>17900</v>
          </cell>
          <cell r="H1328">
            <v>1.0900000000000001</v>
          </cell>
          <cell r="I1328">
            <v>43465</v>
          </cell>
        </row>
        <row r="1329">
          <cell r="A1329" t="str">
            <v>BROCA HSS 3/16" (Para metal)</v>
          </cell>
          <cell r="B1329">
            <v>102934</v>
          </cell>
          <cell r="C1329" t="str">
            <v>UNI</v>
          </cell>
          <cell r="D1329">
            <v>3081</v>
          </cell>
          <cell r="E1329">
            <v>206635</v>
          </cell>
          <cell r="F1329">
            <v>43194</v>
          </cell>
          <cell r="G1329">
            <v>2934</v>
          </cell>
          <cell r="H1329">
            <v>1.05</v>
          </cell>
          <cell r="I1329">
            <v>43465</v>
          </cell>
        </row>
        <row r="1330">
          <cell r="A1330" t="str">
            <v>BROCA HSS 3/4" (Para metal)</v>
          </cell>
          <cell r="B1330">
            <v>102974</v>
          </cell>
          <cell r="C1330" t="str">
            <v>UNI</v>
          </cell>
          <cell r="D1330">
            <v>64029</v>
          </cell>
          <cell r="E1330">
            <v>206635</v>
          </cell>
          <cell r="F1330">
            <v>43220</v>
          </cell>
          <cell r="G1330">
            <v>60980</v>
          </cell>
          <cell r="H1330">
            <v>1.05</v>
          </cell>
          <cell r="I1330">
            <v>43465</v>
          </cell>
        </row>
        <row r="1331">
          <cell r="A1331" t="str">
            <v>BROCA HSS DE 1/2" (Para metal)</v>
          </cell>
          <cell r="B1331">
            <v>1185</v>
          </cell>
          <cell r="C1331" t="str">
            <v>UNI</v>
          </cell>
          <cell r="D1331">
            <v>19484</v>
          </cell>
          <cell r="E1331">
            <v>0</v>
          </cell>
          <cell r="F1331">
            <v>43220</v>
          </cell>
          <cell r="G1331">
            <v>18556</v>
          </cell>
          <cell r="H1331">
            <v>1.05</v>
          </cell>
          <cell r="I1331">
            <v>43465</v>
          </cell>
        </row>
        <row r="1332">
          <cell r="A1332" t="str">
            <v>BROCA HSS DE 1/8</v>
          </cell>
          <cell r="B1332">
            <v>1221</v>
          </cell>
          <cell r="C1332" t="str">
            <v>UNI</v>
          </cell>
          <cell r="D1332">
            <v>1852</v>
          </cell>
          <cell r="E1332">
            <v>0</v>
          </cell>
          <cell r="F1332">
            <v>43195</v>
          </cell>
          <cell r="G1332">
            <v>1764</v>
          </cell>
          <cell r="H1332">
            <v>1.05</v>
          </cell>
          <cell r="I1332">
            <v>43465</v>
          </cell>
        </row>
        <row r="1333">
          <cell r="A1333" t="str">
            <v>BROCA PARA MURO DE 3/16 X 31/2</v>
          </cell>
          <cell r="B1333">
            <v>1231</v>
          </cell>
          <cell r="C1333" t="str">
            <v>UNI</v>
          </cell>
          <cell r="D1333">
            <v>2853</v>
          </cell>
          <cell r="E1333">
            <v>0</v>
          </cell>
          <cell r="F1333">
            <v>43195</v>
          </cell>
          <cell r="G1333">
            <v>2717</v>
          </cell>
          <cell r="H1333">
            <v>1.05</v>
          </cell>
          <cell r="I1333">
            <v>43465</v>
          </cell>
        </row>
        <row r="1334">
          <cell r="A1334" t="str">
            <v>Broca SDS 5/8" x 6" x 8" (Para muro) Dewalt o</v>
          </cell>
          <cell r="B1334">
            <v>101313</v>
          </cell>
          <cell r="C1334" t="str">
            <v>UNI</v>
          </cell>
          <cell r="D1334">
            <v>10121</v>
          </cell>
          <cell r="E1334">
            <v>206635</v>
          </cell>
          <cell r="F1334">
            <v>43213</v>
          </cell>
          <cell r="G1334">
            <v>9639</v>
          </cell>
          <cell r="H1334">
            <v>1.05</v>
          </cell>
          <cell r="I1334">
            <v>43465</v>
          </cell>
        </row>
        <row r="1335">
          <cell r="A1335" t="str">
            <v>BROCA SDS MAX 1.1/4" x 10-3/4" x 18" GALAXY</v>
          </cell>
          <cell r="B1335">
            <v>104945</v>
          </cell>
          <cell r="C1335" t="str">
            <v>UNI</v>
          </cell>
          <cell r="D1335">
            <v>319043</v>
          </cell>
          <cell r="E1335">
            <v>0</v>
          </cell>
          <cell r="F1335">
            <v>42856</v>
          </cell>
          <cell r="G1335">
            <v>292700</v>
          </cell>
          <cell r="H1335">
            <v>1.0900000000000001</v>
          </cell>
          <cell r="I1335">
            <v>43465</v>
          </cell>
        </row>
        <row r="1336">
          <cell r="A1336" t="str">
            <v>BROCA SDS PLUS 1" x 10-3/4" x 8"</v>
          </cell>
          <cell r="B1336">
            <v>104944</v>
          </cell>
          <cell r="C1336" t="str">
            <v>UNI</v>
          </cell>
          <cell r="D1336">
            <v>102242</v>
          </cell>
          <cell r="E1336">
            <v>0</v>
          </cell>
          <cell r="F1336">
            <v>42856</v>
          </cell>
          <cell r="G1336">
            <v>93800</v>
          </cell>
          <cell r="H1336">
            <v>1.0900000000000001</v>
          </cell>
          <cell r="I1336">
            <v>43465</v>
          </cell>
        </row>
        <row r="1337">
          <cell r="A1337" t="str">
            <v>BROCA SDS PLUS 1/2" x6-5/8" x 4" GALAXY</v>
          </cell>
          <cell r="B1337">
            <v>105157</v>
          </cell>
          <cell r="C1337" t="str">
            <v>UNI</v>
          </cell>
          <cell r="D1337">
            <v>19585</v>
          </cell>
          <cell r="E1337">
            <v>0</v>
          </cell>
          <cell r="F1337">
            <v>41649</v>
          </cell>
          <cell r="G1337">
            <v>15544</v>
          </cell>
          <cell r="H1337">
            <v>1.26</v>
          </cell>
          <cell r="I1337">
            <v>43465</v>
          </cell>
        </row>
        <row r="1338">
          <cell r="A1338" t="str">
            <v>BROCA SDS PLUS 3/4" x 9-3/4" x 7" GALAXY</v>
          </cell>
          <cell r="B1338">
            <v>104941</v>
          </cell>
          <cell r="C1338" t="str">
            <v>UNID</v>
          </cell>
          <cell r="D1338">
            <v>43164</v>
          </cell>
          <cell r="E1338">
            <v>0</v>
          </cell>
          <cell r="F1338">
            <v>42856</v>
          </cell>
          <cell r="G1338">
            <v>39600</v>
          </cell>
          <cell r="H1338">
            <v>1.0900000000000001</v>
          </cell>
          <cell r="I1338">
            <v>43465</v>
          </cell>
        </row>
        <row r="1339">
          <cell r="A1339" t="str">
            <v>BROCA SDS PLUS 5/8" x 9-3/4" x 7" GALAXY</v>
          </cell>
          <cell r="B1339">
            <v>104942</v>
          </cell>
          <cell r="C1339" t="str">
            <v>UNID</v>
          </cell>
          <cell r="D1339">
            <v>47981</v>
          </cell>
          <cell r="E1339">
            <v>0</v>
          </cell>
          <cell r="F1339">
            <v>43251</v>
          </cell>
          <cell r="G1339">
            <v>45696</v>
          </cell>
          <cell r="H1339">
            <v>1.05</v>
          </cell>
          <cell r="I1339">
            <v>43465</v>
          </cell>
        </row>
        <row r="1340">
          <cell r="A1340" t="str">
            <v>BROCA SDS PLUS 7/8" x 12-3/4" x 10" GALAXY</v>
          </cell>
          <cell r="B1340">
            <v>104943</v>
          </cell>
          <cell r="C1340" t="str">
            <v>UNI</v>
          </cell>
          <cell r="D1340">
            <v>66024</v>
          </cell>
          <cell r="E1340">
            <v>0</v>
          </cell>
          <cell r="F1340">
            <v>43327</v>
          </cell>
          <cell r="G1340">
            <v>62880</v>
          </cell>
          <cell r="H1340">
            <v>1.05</v>
          </cell>
          <cell r="I1340">
            <v>43465</v>
          </cell>
        </row>
        <row r="1341">
          <cell r="A1341" t="str">
            <v>BROCA TUGSTENO 5/16 X 4" DEWALT</v>
          </cell>
          <cell r="B1341">
            <v>103680</v>
          </cell>
          <cell r="C1341" t="str">
            <v>UNI</v>
          </cell>
          <cell r="D1341">
            <v>9230</v>
          </cell>
          <cell r="E1341">
            <v>0</v>
          </cell>
          <cell r="F1341">
            <v>43195</v>
          </cell>
          <cell r="G1341">
            <v>8790</v>
          </cell>
          <cell r="H1341">
            <v>1.05</v>
          </cell>
          <cell r="I1341">
            <v>43465</v>
          </cell>
        </row>
        <row r="1342">
          <cell r="A1342" t="str">
            <v>BROCA TUNGSTENO 1/4X4" (Para muro)</v>
          </cell>
          <cell r="B1342">
            <v>104886</v>
          </cell>
          <cell r="C1342" t="str">
            <v>UNI</v>
          </cell>
          <cell r="D1342">
            <v>2754</v>
          </cell>
          <cell r="E1342">
            <v>0</v>
          </cell>
          <cell r="F1342">
            <v>43195</v>
          </cell>
          <cell r="G1342">
            <v>2623</v>
          </cell>
          <cell r="H1342">
            <v>1.05</v>
          </cell>
          <cell r="I1342">
            <v>43465</v>
          </cell>
        </row>
        <row r="1343">
          <cell r="A1343" t="str">
            <v>BROCAS AR 1.5mm A 6.5mm CALID. IND.</v>
          </cell>
          <cell r="B1343">
            <v>102988</v>
          </cell>
          <cell r="C1343" t="str">
            <v>JUNIEGO</v>
          </cell>
          <cell r="D1343">
            <v>27537</v>
          </cell>
          <cell r="E1343" t="str">
            <v>M-2 STEEL</v>
          </cell>
          <cell r="F1343">
            <v>40359</v>
          </cell>
          <cell r="G1343">
            <v>20100</v>
          </cell>
          <cell r="H1343">
            <v>1.37</v>
          </cell>
          <cell r="I1343">
            <v>43465</v>
          </cell>
        </row>
        <row r="1344">
          <cell r="A1344" t="str">
            <v>BROCAS CON PUNTA EN TUNGSTENO 8 PZS</v>
          </cell>
          <cell r="B1344">
            <v>102983</v>
          </cell>
          <cell r="C1344" t="str">
            <v>JUNIEGO</v>
          </cell>
          <cell r="D1344">
            <v>18200</v>
          </cell>
          <cell r="E1344" t="str">
            <v>2608 590 091</v>
          </cell>
          <cell r="F1344">
            <v>41208</v>
          </cell>
          <cell r="G1344">
            <v>14000</v>
          </cell>
          <cell r="H1344">
            <v>1.3</v>
          </cell>
          <cell r="I1344">
            <v>43465</v>
          </cell>
        </row>
        <row r="1345">
          <cell r="A1345" t="str">
            <v>BROCAS DE FIQUE (NO USAR)</v>
          </cell>
          <cell r="B1345">
            <v>1232</v>
          </cell>
          <cell r="C1345" t="str">
            <v>UNI</v>
          </cell>
          <cell r="D1345">
            <v>15817</v>
          </cell>
          <cell r="E1345">
            <v>0</v>
          </cell>
          <cell r="F1345">
            <v>39871</v>
          </cell>
          <cell r="G1345">
            <v>11379</v>
          </cell>
          <cell r="H1345">
            <v>1.39</v>
          </cell>
          <cell r="I1345">
            <v>43465</v>
          </cell>
        </row>
        <row r="1346">
          <cell r="A1346" t="str">
            <v>BROCAS HSS DE 3/16 (N0 USAR)</v>
          </cell>
          <cell r="B1346">
            <v>1223</v>
          </cell>
          <cell r="C1346" t="str">
            <v>UNI</v>
          </cell>
          <cell r="D1346">
            <v>2331</v>
          </cell>
          <cell r="E1346">
            <v>0</v>
          </cell>
          <cell r="F1346">
            <v>39870</v>
          </cell>
          <cell r="G1346">
            <v>1677</v>
          </cell>
          <cell r="H1346">
            <v>1.39</v>
          </cell>
          <cell r="I1346">
            <v>43465</v>
          </cell>
        </row>
        <row r="1347">
          <cell r="A1347" t="str">
            <v>BROCAS HSS DE1/4</v>
          </cell>
          <cell r="B1347">
            <v>1210</v>
          </cell>
          <cell r="C1347" t="str">
            <v>UNI</v>
          </cell>
          <cell r="D1347">
            <v>48650</v>
          </cell>
          <cell r="E1347">
            <v>0</v>
          </cell>
          <cell r="F1347">
            <v>39872</v>
          </cell>
          <cell r="G1347">
            <v>35000</v>
          </cell>
          <cell r="H1347">
            <v>1.39</v>
          </cell>
          <cell r="I1347">
            <v>43465</v>
          </cell>
        </row>
        <row r="1348">
          <cell r="A1348" t="str">
            <v>BROCAS HSS JUEGO 15Pzs 1/16 A 3/8</v>
          </cell>
          <cell r="B1348">
            <v>1091</v>
          </cell>
          <cell r="C1348" t="str">
            <v>JG</v>
          </cell>
          <cell r="D1348">
            <v>31286</v>
          </cell>
          <cell r="E1348">
            <v>31972</v>
          </cell>
          <cell r="F1348">
            <v>43164</v>
          </cell>
          <cell r="G1348">
            <v>29796</v>
          </cell>
          <cell r="H1348">
            <v>1.05</v>
          </cell>
          <cell r="I1348">
            <v>43465</v>
          </cell>
        </row>
        <row r="1349">
          <cell r="A1349" t="str">
            <v>BROCAS PARA MURO DE 1/16</v>
          </cell>
          <cell r="B1349">
            <v>1229</v>
          </cell>
          <cell r="C1349" t="str">
            <v>UNI</v>
          </cell>
          <cell r="D1349">
            <v>2763</v>
          </cell>
          <cell r="E1349">
            <v>0</v>
          </cell>
          <cell r="F1349">
            <v>39871</v>
          </cell>
          <cell r="G1349">
            <v>1988</v>
          </cell>
          <cell r="H1349">
            <v>1.39</v>
          </cell>
          <cell r="I1349">
            <v>43465</v>
          </cell>
        </row>
        <row r="1350">
          <cell r="A1350" t="str">
            <v>BROCAS PARA MURO DE 1/2 X6"</v>
          </cell>
          <cell r="B1350">
            <v>1226</v>
          </cell>
          <cell r="C1350" t="str">
            <v>UNI</v>
          </cell>
          <cell r="D1350">
            <v>8066</v>
          </cell>
          <cell r="E1350">
            <v>0</v>
          </cell>
          <cell r="F1350">
            <v>43195</v>
          </cell>
          <cell r="G1350">
            <v>7682</v>
          </cell>
          <cell r="H1350">
            <v>1.05</v>
          </cell>
          <cell r="I1350">
            <v>43465</v>
          </cell>
        </row>
        <row r="1351">
          <cell r="A1351" t="str">
            <v>BROCAS PARA MURO DE 1/4</v>
          </cell>
          <cell r="B1351">
            <v>1227</v>
          </cell>
          <cell r="C1351" t="str">
            <v>UNI</v>
          </cell>
          <cell r="D1351">
            <v>5756</v>
          </cell>
          <cell r="E1351">
            <v>0</v>
          </cell>
          <cell r="F1351">
            <v>39871</v>
          </cell>
          <cell r="G1351">
            <v>4141</v>
          </cell>
          <cell r="H1351">
            <v>1.39</v>
          </cell>
          <cell r="I1351">
            <v>43465</v>
          </cell>
        </row>
        <row r="1352">
          <cell r="A1352" t="str">
            <v>BROCAS PARA MURO DE 1/8</v>
          </cell>
          <cell r="B1352">
            <v>1228</v>
          </cell>
          <cell r="C1352" t="str">
            <v>UNI</v>
          </cell>
          <cell r="D1352">
            <v>2074</v>
          </cell>
          <cell r="E1352">
            <v>0</v>
          </cell>
          <cell r="F1352">
            <v>42279</v>
          </cell>
          <cell r="G1352">
            <v>1700</v>
          </cell>
          <cell r="H1352">
            <v>1.22</v>
          </cell>
          <cell r="I1352">
            <v>43465</v>
          </cell>
        </row>
        <row r="1353">
          <cell r="A1353" t="str">
            <v>BROCAS TUNGSTENO (1.2-2.0MM)JUEGO</v>
          </cell>
          <cell r="B1353">
            <v>1092</v>
          </cell>
          <cell r="C1353" t="str">
            <v>JG</v>
          </cell>
          <cell r="D1353">
            <v>51870</v>
          </cell>
          <cell r="E1353">
            <v>11558</v>
          </cell>
          <cell r="F1353">
            <v>40962</v>
          </cell>
          <cell r="G1353">
            <v>39900</v>
          </cell>
          <cell r="H1353">
            <v>1.3</v>
          </cell>
          <cell r="I1353">
            <v>43465</v>
          </cell>
        </row>
        <row r="1354">
          <cell r="A1354" t="str">
            <v>BROCHA 2" CERDA NATURAL mango plástico</v>
          </cell>
          <cell r="B1354">
            <v>2439</v>
          </cell>
          <cell r="C1354" t="str">
            <v>UNI</v>
          </cell>
          <cell r="D1354">
            <v>4783</v>
          </cell>
          <cell r="E1354">
            <v>0</v>
          </cell>
          <cell r="F1354">
            <v>43202</v>
          </cell>
          <cell r="G1354">
            <v>4555</v>
          </cell>
          <cell r="H1354">
            <v>1.05</v>
          </cell>
          <cell r="I1354">
            <v>43465</v>
          </cell>
        </row>
        <row r="1355">
          <cell r="A1355" t="str">
            <v>BROCHA 3" CERDA NATURAL mango plastico</v>
          </cell>
          <cell r="B1355">
            <v>2441</v>
          </cell>
          <cell r="C1355" t="str">
            <v>UNI</v>
          </cell>
          <cell r="D1355">
            <v>5471</v>
          </cell>
          <cell r="E1355">
            <v>0</v>
          </cell>
          <cell r="F1355">
            <v>43202</v>
          </cell>
          <cell r="G1355">
            <v>5210</v>
          </cell>
          <cell r="H1355">
            <v>1.05</v>
          </cell>
          <cell r="I1355">
            <v>43465</v>
          </cell>
        </row>
        <row r="1356">
          <cell r="A1356" t="str">
            <v>BROCHA 4" CERDA NATURAL</v>
          </cell>
          <cell r="B1356">
            <v>478</v>
          </cell>
          <cell r="C1356" t="str">
            <v>UNI</v>
          </cell>
          <cell r="D1356">
            <v>12600</v>
          </cell>
          <cell r="E1356">
            <v>0</v>
          </cell>
          <cell r="F1356">
            <v>43223</v>
          </cell>
          <cell r="G1356">
            <v>12000</v>
          </cell>
          <cell r="H1356">
            <v>1.05</v>
          </cell>
          <cell r="I1356">
            <v>43465</v>
          </cell>
        </row>
        <row r="1357">
          <cell r="A1357" t="str">
            <v>BROCHA DE CERDA ½"</v>
          </cell>
          <cell r="B1357">
            <v>479</v>
          </cell>
          <cell r="C1357" t="str">
            <v>UNI</v>
          </cell>
          <cell r="D1357">
            <v>2144</v>
          </cell>
          <cell r="E1357">
            <v>0</v>
          </cell>
          <cell r="F1357">
            <v>40792</v>
          </cell>
          <cell r="G1357">
            <v>1600</v>
          </cell>
          <cell r="H1357">
            <v>1.34</v>
          </cell>
          <cell r="I1357">
            <v>43465</v>
          </cell>
        </row>
        <row r="1358">
          <cell r="A1358" t="str">
            <v>BROCHA DE CERDA 1 ½"</v>
          </cell>
          <cell r="B1358">
            <v>2438</v>
          </cell>
          <cell r="C1358" t="str">
            <v>UNI</v>
          </cell>
          <cell r="D1358">
            <v>4068</v>
          </cell>
          <cell r="E1358">
            <v>0</v>
          </cell>
          <cell r="F1358">
            <v>40339</v>
          </cell>
          <cell r="G1358">
            <v>2969</v>
          </cell>
          <cell r="H1358">
            <v>1.37</v>
          </cell>
          <cell r="I1358">
            <v>43465</v>
          </cell>
        </row>
        <row r="1359">
          <cell r="A1359" t="str">
            <v>BROCHA DE CERDA 1" JAMACA</v>
          </cell>
          <cell r="B1359">
            <v>2437</v>
          </cell>
          <cell r="C1359" t="str">
            <v>UNI</v>
          </cell>
          <cell r="D1359">
            <v>3099</v>
          </cell>
          <cell r="E1359">
            <v>0</v>
          </cell>
          <cell r="F1359">
            <v>40339</v>
          </cell>
          <cell r="G1359">
            <v>2262</v>
          </cell>
          <cell r="H1359">
            <v>1.37</v>
          </cell>
          <cell r="I1359">
            <v>43465</v>
          </cell>
        </row>
        <row r="1360">
          <cell r="A1360" t="str">
            <v>BROCHA DE CERDA 2 ½"</v>
          </cell>
          <cell r="B1360">
            <v>2440</v>
          </cell>
          <cell r="C1360" t="str">
            <v>UNI</v>
          </cell>
          <cell r="D1360">
            <v>7549</v>
          </cell>
          <cell r="E1360">
            <v>0</v>
          </cell>
          <cell r="F1360">
            <v>40339</v>
          </cell>
          <cell r="G1360">
            <v>5510</v>
          </cell>
          <cell r="H1360">
            <v>1.37</v>
          </cell>
          <cell r="I1360">
            <v>43465</v>
          </cell>
        </row>
        <row r="1361">
          <cell r="A1361" t="str">
            <v>BROCHA DE CERDA 5"</v>
          </cell>
          <cell r="B1361">
            <v>2442</v>
          </cell>
          <cell r="C1361" t="str">
            <v>UNI</v>
          </cell>
          <cell r="D1361">
            <v>18118</v>
          </cell>
          <cell r="E1361">
            <v>0</v>
          </cell>
          <cell r="F1361">
            <v>40339</v>
          </cell>
          <cell r="G1361">
            <v>13225</v>
          </cell>
          <cell r="H1361">
            <v>1.37</v>
          </cell>
          <cell r="I1361">
            <v>43465</v>
          </cell>
        </row>
        <row r="1362">
          <cell r="A1362" t="str">
            <v>BROCHA DE FIQUE(NO USAR)</v>
          </cell>
          <cell r="B1362">
            <v>1233</v>
          </cell>
          <cell r="C1362" t="str">
            <v>UNI</v>
          </cell>
          <cell r="D1362">
            <v>1726</v>
          </cell>
          <cell r="E1362">
            <v>0</v>
          </cell>
          <cell r="F1362">
            <v>39871</v>
          </cell>
          <cell r="G1362">
            <v>1242</v>
          </cell>
          <cell r="H1362">
            <v>1.39</v>
          </cell>
          <cell r="I1362">
            <v>43465</v>
          </cell>
        </row>
        <row r="1363">
          <cell r="A1363" t="str">
            <v>BROCHA DE NYLON 2'' PROFESIONAL</v>
          </cell>
          <cell r="B1363">
            <v>1234</v>
          </cell>
          <cell r="C1363" t="str">
            <v>UNI</v>
          </cell>
          <cell r="D1363">
            <v>5493</v>
          </cell>
          <cell r="E1363">
            <v>0</v>
          </cell>
          <cell r="F1363">
            <v>43196</v>
          </cell>
          <cell r="G1363">
            <v>5231</v>
          </cell>
          <cell r="H1363">
            <v>1.05</v>
          </cell>
          <cell r="I1363">
            <v>43465</v>
          </cell>
        </row>
        <row r="1364">
          <cell r="A1364" t="str">
            <v>BROCHA DE NYLON 3" PROFESIONAL</v>
          </cell>
          <cell r="B1364">
            <v>103247</v>
          </cell>
          <cell r="C1364" t="str">
            <v>UNI</v>
          </cell>
          <cell r="D1364">
            <v>5555</v>
          </cell>
          <cell r="E1364">
            <v>0</v>
          </cell>
          <cell r="F1364">
            <v>43194</v>
          </cell>
          <cell r="G1364">
            <v>5290</v>
          </cell>
          <cell r="H1364">
            <v>1.05</v>
          </cell>
          <cell r="I1364">
            <v>43465</v>
          </cell>
        </row>
        <row r="1365">
          <cell r="A1365" t="str">
            <v>BROCHA DE NYLON 4" PROFESIONAL</v>
          </cell>
          <cell r="B1365">
            <v>103249</v>
          </cell>
          <cell r="C1365" t="str">
            <v>UNI</v>
          </cell>
          <cell r="D1365">
            <v>10479</v>
          </cell>
          <cell r="E1365">
            <v>0</v>
          </cell>
          <cell r="F1365">
            <v>43195</v>
          </cell>
          <cell r="G1365">
            <v>9980</v>
          </cell>
          <cell r="H1365">
            <v>1.05</v>
          </cell>
          <cell r="I1365">
            <v>43465</v>
          </cell>
        </row>
        <row r="1366">
          <cell r="A1366" t="str">
            <v>BROCHA DE NYLON 5" PROFESIONAL</v>
          </cell>
          <cell r="B1366">
            <v>106477</v>
          </cell>
          <cell r="C1366" t="str">
            <v>UNI</v>
          </cell>
          <cell r="D1366">
            <v>13577</v>
          </cell>
          <cell r="E1366">
            <v>0</v>
          </cell>
          <cell r="F1366">
            <v>43195</v>
          </cell>
          <cell r="G1366">
            <v>12930</v>
          </cell>
          <cell r="H1366">
            <v>1.05</v>
          </cell>
          <cell r="I1366">
            <v>43465</v>
          </cell>
        </row>
        <row r="1367">
          <cell r="A1367" t="str">
            <v>Broche Aseguramiento con Pasador</v>
          </cell>
          <cell r="B1367">
            <v>103008</v>
          </cell>
          <cell r="C1367" t="str">
            <v>UNI</v>
          </cell>
          <cell r="D1367">
            <v>5478</v>
          </cell>
          <cell r="E1367">
            <v>0</v>
          </cell>
          <cell r="F1367">
            <v>43230</v>
          </cell>
          <cell r="G1367">
            <v>5217</v>
          </cell>
          <cell r="H1367">
            <v>1.05</v>
          </cell>
          <cell r="I1367">
            <v>43465</v>
          </cell>
        </row>
        <row r="1368">
          <cell r="A1368" t="str">
            <v>Buje 1 1/2" x 1 1/4" Sch80 PAVCO **</v>
          </cell>
          <cell r="B1368">
            <v>100514</v>
          </cell>
          <cell r="C1368" t="str">
            <v>UNI</v>
          </cell>
          <cell r="D1368">
            <v>20155</v>
          </cell>
          <cell r="E1368">
            <v>1531713111</v>
          </cell>
          <cell r="F1368">
            <v>40169</v>
          </cell>
          <cell r="G1368">
            <v>14500</v>
          </cell>
          <cell r="H1368">
            <v>1.39</v>
          </cell>
          <cell r="I1368">
            <v>43465</v>
          </cell>
        </row>
        <row r="1369">
          <cell r="A1369" t="str">
            <v>Buje 1" x 1/2" Sch80 PAVCO **</v>
          </cell>
          <cell r="B1369">
            <v>100515</v>
          </cell>
          <cell r="C1369" t="str">
            <v>UNI</v>
          </cell>
          <cell r="D1369">
            <v>10635</v>
          </cell>
          <cell r="E1369">
            <v>1531713111</v>
          </cell>
          <cell r="F1369">
            <v>39660</v>
          </cell>
          <cell r="G1369">
            <v>7234.5</v>
          </cell>
          <cell r="H1369">
            <v>1.47</v>
          </cell>
          <cell r="I1369">
            <v>43465</v>
          </cell>
        </row>
        <row r="1370">
          <cell r="A1370" t="str">
            <v>Buje 2 1/2" x 2" Sch80 PAVCO **</v>
          </cell>
          <cell r="B1370">
            <v>100512</v>
          </cell>
          <cell r="C1370" t="str">
            <v>UNI</v>
          </cell>
          <cell r="D1370">
            <v>36279</v>
          </cell>
          <cell r="E1370">
            <v>1531713111</v>
          </cell>
          <cell r="F1370">
            <v>40169</v>
          </cell>
          <cell r="G1370">
            <v>26100</v>
          </cell>
          <cell r="H1370">
            <v>1.39</v>
          </cell>
          <cell r="I1370">
            <v>43465</v>
          </cell>
        </row>
        <row r="1371">
          <cell r="A1371" t="str">
            <v>Buje 2" x 1 1/4" Sch80 PAVCO **</v>
          </cell>
          <cell r="B1371">
            <v>100513</v>
          </cell>
          <cell r="C1371" t="str">
            <v>UNI</v>
          </cell>
          <cell r="D1371">
            <v>28217</v>
          </cell>
          <cell r="E1371">
            <v>1531713111</v>
          </cell>
          <cell r="F1371">
            <v>40169</v>
          </cell>
          <cell r="G1371">
            <v>20300</v>
          </cell>
          <cell r="H1371">
            <v>1.39</v>
          </cell>
          <cell r="I1371">
            <v>43465</v>
          </cell>
        </row>
        <row r="1372">
          <cell r="A1372" t="str">
            <v>Buje 3" x 2 1/2" Sch80 PAVCO **</v>
          </cell>
          <cell r="B1372">
            <v>100511</v>
          </cell>
          <cell r="C1372" t="str">
            <v>UNI</v>
          </cell>
          <cell r="D1372">
            <v>58800</v>
          </cell>
          <cell r="E1372">
            <v>1531713111</v>
          </cell>
          <cell r="F1372">
            <v>40241</v>
          </cell>
          <cell r="G1372">
            <v>42920</v>
          </cell>
          <cell r="H1372">
            <v>1.37</v>
          </cell>
          <cell r="I1372">
            <v>43465</v>
          </cell>
        </row>
        <row r="1373">
          <cell r="A1373" t="str">
            <v>Buje 4" x 2" Sch80 PAVCO **</v>
          </cell>
          <cell r="B1373">
            <v>100510</v>
          </cell>
          <cell r="C1373" t="str">
            <v>UNI</v>
          </cell>
          <cell r="D1373">
            <v>46310</v>
          </cell>
          <cell r="E1373">
            <v>1531713111</v>
          </cell>
          <cell r="F1373">
            <v>43327</v>
          </cell>
          <cell r="G1373">
            <v>44105</v>
          </cell>
          <cell r="H1373">
            <v>1.05</v>
          </cell>
          <cell r="I1373">
            <v>43465</v>
          </cell>
        </row>
        <row r="1374">
          <cell r="A1374" t="str">
            <v>Buje 4" x 3" Sch80 PAVCO **</v>
          </cell>
          <cell r="B1374">
            <v>100509</v>
          </cell>
          <cell r="C1374" t="str">
            <v>UNI</v>
          </cell>
          <cell r="D1374">
            <v>80255</v>
          </cell>
          <cell r="E1374">
            <v>1531713111</v>
          </cell>
          <cell r="F1374">
            <v>40241</v>
          </cell>
          <cell r="G1374">
            <v>58580</v>
          </cell>
          <cell r="H1374">
            <v>1.37</v>
          </cell>
          <cell r="I1374">
            <v>43465</v>
          </cell>
        </row>
        <row r="1375">
          <cell r="A1375" t="str">
            <v>BUJE CPVC soldado 3/4x 1/2" **</v>
          </cell>
          <cell r="B1375">
            <v>103127</v>
          </cell>
          <cell r="C1375" t="str">
            <v>UNI</v>
          </cell>
          <cell r="D1375">
            <v>1230</v>
          </cell>
          <cell r="E1375">
            <v>1531004106</v>
          </cell>
          <cell r="F1375">
            <v>40681</v>
          </cell>
          <cell r="G1375">
            <v>918</v>
          </cell>
          <cell r="H1375">
            <v>1.34</v>
          </cell>
          <cell r="I1375">
            <v>43465</v>
          </cell>
        </row>
        <row r="1376">
          <cell r="A1376" t="str">
            <v>Buje de 21/2" a 11/2" PVC</v>
          </cell>
          <cell r="B1376">
            <v>103306</v>
          </cell>
          <cell r="C1376" t="str">
            <v>UNI</v>
          </cell>
          <cell r="D1376">
            <v>4799</v>
          </cell>
          <cell r="E1376">
            <v>0</v>
          </cell>
          <cell r="F1376">
            <v>42612</v>
          </cell>
          <cell r="G1376">
            <v>4173</v>
          </cell>
          <cell r="H1376">
            <v>1.1499999999999999</v>
          </cell>
          <cell r="I1376">
            <v>43465</v>
          </cell>
        </row>
        <row r="1377">
          <cell r="A1377" t="str">
            <v>Buje para Balancin Metalico D=11/2"(Sum) sin</v>
          </cell>
          <cell r="B1377">
            <v>106460</v>
          </cell>
          <cell r="C1377" t="str">
            <v>UNI</v>
          </cell>
          <cell r="D1377">
            <v>131223</v>
          </cell>
          <cell r="E1377">
            <v>0</v>
          </cell>
          <cell r="F1377">
            <v>43285</v>
          </cell>
          <cell r="G1377">
            <v>124974</v>
          </cell>
          <cell r="H1377">
            <v>1.05</v>
          </cell>
          <cell r="I1377">
            <v>43465</v>
          </cell>
        </row>
        <row r="1378">
          <cell r="A1378" t="str">
            <v>BUJE PRESION PVC SOLD. 2 x1" S/NORMA</v>
          </cell>
          <cell r="B1378">
            <v>2046</v>
          </cell>
          <cell r="C1378" t="str">
            <v>UNI</v>
          </cell>
          <cell r="D1378">
            <v>2799</v>
          </cell>
          <cell r="E1378">
            <v>10476</v>
          </cell>
          <cell r="F1378">
            <v>43167</v>
          </cell>
          <cell r="G1378">
            <v>2666</v>
          </cell>
          <cell r="H1378">
            <v>1.05</v>
          </cell>
          <cell r="I1378">
            <v>43465</v>
          </cell>
        </row>
        <row r="1379">
          <cell r="A1379" t="str">
            <v>BUJE PRESION ROSC. 2x1" S/NORMA</v>
          </cell>
          <cell r="B1379">
            <v>2049</v>
          </cell>
          <cell r="C1379" t="str">
            <v>UNI</v>
          </cell>
          <cell r="D1379">
            <v>3825</v>
          </cell>
          <cell r="E1379">
            <v>10472</v>
          </cell>
          <cell r="F1379">
            <v>43369</v>
          </cell>
          <cell r="G1379">
            <v>3643</v>
          </cell>
          <cell r="H1379">
            <v>1.05</v>
          </cell>
          <cell r="I1379">
            <v>43465</v>
          </cell>
        </row>
        <row r="1380">
          <cell r="A1380" t="str">
            <v>Buje Presión Roscado PVC - 2"x1/2"</v>
          </cell>
          <cell r="B1380">
            <v>106954</v>
          </cell>
          <cell r="C1380" t="str">
            <v>UNI</v>
          </cell>
          <cell r="D1380">
            <v>4073</v>
          </cell>
          <cell r="E1380">
            <v>0</v>
          </cell>
          <cell r="F1380">
            <v>43337</v>
          </cell>
          <cell r="G1380">
            <v>3879</v>
          </cell>
          <cell r="H1380">
            <v>1.05</v>
          </cell>
          <cell r="I1380">
            <v>43465</v>
          </cell>
        </row>
        <row r="1381">
          <cell r="A1381" t="str">
            <v>BUJE PRESION SOLD.PVC 3x2" S/NORMA</v>
          </cell>
          <cell r="B1381">
            <v>2047</v>
          </cell>
          <cell r="C1381" t="str">
            <v>UNI</v>
          </cell>
          <cell r="D1381">
            <v>10082</v>
          </cell>
          <cell r="E1381">
            <v>10527</v>
          </cell>
          <cell r="F1381">
            <v>43167</v>
          </cell>
          <cell r="G1381">
            <v>9602</v>
          </cell>
          <cell r="H1381">
            <v>1.05</v>
          </cell>
          <cell r="I1381">
            <v>43465</v>
          </cell>
        </row>
        <row r="1382">
          <cell r="A1382" t="str">
            <v>BUJE PRESION SOLDADO 4X3" S/NORMA</v>
          </cell>
          <cell r="B1382">
            <v>105708</v>
          </cell>
          <cell r="C1382" t="str">
            <v>UNI</v>
          </cell>
          <cell r="D1382">
            <v>15900</v>
          </cell>
          <cell r="E1382">
            <v>0</v>
          </cell>
          <cell r="F1382">
            <v>43327</v>
          </cell>
          <cell r="G1382">
            <v>15143</v>
          </cell>
          <cell r="H1382">
            <v>1.05</v>
          </cell>
          <cell r="I1382">
            <v>43465</v>
          </cell>
        </row>
        <row r="1383">
          <cell r="A1383" t="str">
            <v>BUJE PRESION SOLDADO 6X4" S/NORMA</v>
          </cell>
          <cell r="B1383">
            <v>105707</v>
          </cell>
          <cell r="C1383" t="str">
            <v>UNI</v>
          </cell>
          <cell r="D1383">
            <v>54974</v>
          </cell>
          <cell r="E1383">
            <v>0</v>
          </cell>
          <cell r="F1383">
            <v>43040</v>
          </cell>
          <cell r="G1383">
            <v>50435</v>
          </cell>
          <cell r="H1383">
            <v>1.0900000000000001</v>
          </cell>
          <cell r="I1383">
            <v>43465</v>
          </cell>
        </row>
        <row r="1384">
          <cell r="A1384" t="str">
            <v>Buje Presión Soldado PVC - 2"x1/2"</v>
          </cell>
          <cell r="B1384">
            <v>106955</v>
          </cell>
          <cell r="C1384" t="str">
            <v>UNI</v>
          </cell>
          <cell r="D1384">
            <v>2814</v>
          </cell>
          <cell r="E1384">
            <v>0</v>
          </cell>
          <cell r="F1384">
            <v>43337</v>
          </cell>
          <cell r="G1384">
            <v>2680</v>
          </cell>
          <cell r="H1384">
            <v>1.05</v>
          </cell>
          <cell r="I1384">
            <v>43465</v>
          </cell>
        </row>
        <row r="1385">
          <cell r="A1385" t="str">
            <v>Buje PVCSØ 3" PAVCO **</v>
          </cell>
          <cell r="B1385">
            <v>102827</v>
          </cell>
          <cell r="C1385" t="str">
            <v>UNI</v>
          </cell>
          <cell r="D1385">
            <v>4798</v>
          </cell>
          <cell r="E1385">
            <v>1531713111</v>
          </cell>
          <cell r="F1385">
            <v>40330</v>
          </cell>
          <cell r="G1385">
            <v>3502</v>
          </cell>
          <cell r="H1385">
            <v>1.37</v>
          </cell>
          <cell r="I1385">
            <v>43465</v>
          </cell>
        </row>
        <row r="1386">
          <cell r="A1386" t="str">
            <v>BUJE SANITARIO SOLDADO 4X3"</v>
          </cell>
          <cell r="B1386">
            <v>103677</v>
          </cell>
          <cell r="C1386" t="str">
            <v>UNI</v>
          </cell>
          <cell r="D1386">
            <v>8608</v>
          </cell>
          <cell r="E1386">
            <v>0</v>
          </cell>
          <cell r="F1386">
            <v>40596</v>
          </cell>
          <cell r="G1386">
            <v>6424</v>
          </cell>
          <cell r="H1386">
            <v>1.34</v>
          </cell>
          <cell r="I1386">
            <v>43465</v>
          </cell>
        </row>
        <row r="1387">
          <cell r="A1387" t="str">
            <v>BUJE SANITARIO SOLDADO 6X4" PVC</v>
          </cell>
          <cell r="B1387">
            <v>103676</v>
          </cell>
          <cell r="C1387" t="str">
            <v>UNI</v>
          </cell>
          <cell r="D1387">
            <v>25498</v>
          </cell>
          <cell r="E1387">
            <v>0</v>
          </cell>
          <cell r="F1387">
            <v>42090</v>
          </cell>
          <cell r="G1387">
            <v>20900</v>
          </cell>
          <cell r="H1387">
            <v>1.22</v>
          </cell>
          <cell r="I1387">
            <v>43465</v>
          </cell>
        </row>
        <row r="1388">
          <cell r="A1388" t="str">
            <v>Buje Soldado PVCS- Ø 2"X11/2" S/NORMA</v>
          </cell>
          <cell r="B1388">
            <v>102828</v>
          </cell>
          <cell r="C1388" t="str">
            <v>UNI</v>
          </cell>
          <cell r="D1388">
            <v>1323</v>
          </cell>
          <cell r="E1388">
            <v>1531713111</v>
          </cell>
          <cell r="F1388">
            <v>43369</v>
          </cell>
          <cell r="G1388">
            <v>1260</v>
          </cell>
          <cell r="H1388">
            <v>1.05</v>
          </cell>
          <cell r="I1388">
            <v>43465</v>
          </cell>
        </row>
        <row r="1389">
          <cell r="A1389" t="str">
            <v>BULLDOZER D-6 CATERPILLAR</v>
          </cell>
          <cell r="B1389">
            <v>372</v>
          </cell>
          <cell r="C1389" t="str">
            <v>DD</v>
          </cell>
          <cell r="D1389">
            <v>1299480</v>
          </cell>
          <cell r="E1389">
            <v>0</v>
          </cell>
          <cell r="F1389">
            <v>43203</v>
          </cell>
          <cell r="G1389">
            <v>1237600</v>
          </cell>
          <cell r="H1389">
            <v>1.05</v>
          </cell>
          <cell r="I1389">
            <v>43465</v>
          </cell>
        </row>
        <row r="1390">
          <cell r="A1390" t="str">
            <v>BULLDOZER D-6D CAT. O SIMILAR(Oper+Comb)</v>
          </cell>
          <cell r="B1390">
            <v>101259</v>
          </cell>
          <cell r="C1390" t="str">
            <v>DD</v>
          </cell>
          <cell r="D1390">
            <v>1648685</v>
          </cell>
          <cell r="E1390">
            <v>0</v>
          </cell>
          <cell r="F1390">
            <v>41866</v>
          </cell>
          <cell r="G1390">
            <v>1308480</v>
          </cell>
          <cell r="H1390">
            <v>1.26</v>
          </cell>
          <cell r="I1390">
            <v>43465</v>
          </cell>
        </row>
        <row r="1391">
          <cell r="A1391" t="str">
            <v>BULLDOZER D-6D CATERPILLAR(Oper+Comb)</v>
          </cell>
          <cell r="B1391">
            <v>101260</v>
          </cell>
          <cell r="C1391" t="str">
            <v>HR</v>
          </cell>
          <cell r="D1391">
            <v>200100</v>
          </cell>
          <cell r="E1391">
            <v>0</v>
          </cell>
          <cell r="F1391">
            <v>42580</v>
          </cell>
          <cell r="G1391">
            <v>174000</v>
          </cell>
          <cell r="H1391">
            <v>1.1499999999999999</v>
          </cell>
          <cell r="I1391">
            <v>43465</v>
          </cell>
        </row>
        <row r="1392">
          <cell r="A1392" t="str">
            <v>BULLDOZER NUEVO D-6M</v>
          </cell>
          <cell r="B1392">
            <v>100937</v>
          </cell>
          <cell r="C1392" t="str">
            <v>HR</v>
          </cell>
          <cell r="D1392">
            <v>162435</v>
          </cell>
          <cell r="E1392">
            <v>0</v>
          </cell>
          <cell r="F1392">
            <v>43203</v>
          </cell>
          <cell r="G1392">
            <v>154700</v>
          </cell>
          <cell r="H1392">
            <v>1.05</v>
          </cell>
          <cell r="I1392">
            <v>43465</v>
          </cell>
        </row>
        <row r="1393">
          <cell r="A1393" t="str">
            <v>CABALLETE 4% C43 ETERNIT</v>
          </cell>
          <cell r="B1393">
            <v>2349</v>
          </cell>
          <cell r="C1393" t="str">
            <v>UNI</v>
          </cell>
          <cell r="D1393">
            <v>21035</v>
          </cell>
          <cell r="E1393">
            <v>23023000</v>
          </cell>
          <cell r="F1393">
            <v>40849</v>
          </cell>
          <cell r="G1393">
            <v>15698</v>
          </cell>
          <cell r="H1393">
            <v>1.34</v>
          </cell>
          <cell r="I1393">
            <v>43465</v>
          </cell>
        </row>
        <row r="1394">
          <cell r="A1394" t="str">
            <v>CABALLETE ART SUP TEJA ESPAÑOLA</v>
          </cell>
          <cell r="B1394">
            <v>193</v>
          </cell>
          <cell r="C1394" t="str">
            <v>UNI</v>
          </cell>
          <cell r="D1394">
            <v>29340</v>
          </cell>
          <cell r="E1394">
            <v>14020010</v>
          </cell>
          <cell r="F1394">
            <v>40324</v>
          </cell>
          <cell r="G1394">
            <v>21416</v>
          </cell>
          <cell r="H1394">
            <v>1.37</v>
          </cell>
          <cell r="I1394">
            <v>43465</v>
          </cell>
        </row>
        <row r="1395">
          <cell r="A1395" t="str">
            <v>CABALLETE CUBIERTA ARQUITECTONICA</v>
          </cell>
          <cell r="B1395">
            <v>2959</v>
          </cell>
          <cell r="C1395" t="str">
            <v>UNI</v>
          </cell>
          <cell r="D1395">
            <v>35815</v>
          </cell>
          <cell r="E1395" t="str">
            <v>TZL.60x2m-26</v>
          </cell>
          <cell r="F1395">
            <v>41173</v>
          </cell>
          <cell r="G1395">
            <v>27550</v>
          </cell>
          <cell r="H1395">
            <v>1.3</v>
          </cell>
          <cell r="I1395">
            <v>43465</v>
          </cell>
        </row>
        <row r="1396">
          <cell r="A1396" t="str">
            <v>CABALLETE FIJO T.ONDULADA ETERNIT</v>
          </cell>
          <cell r="B1396">
            <v>192</v>
          </cell>
          <cell r="C1396" t="str">
            <v>UNI</v>
          </cell>
          <cell r="D1396">
            <v>33420</v>
          </cell>
          <cell r="E1396">
            <v>2020000</v>
          </cell>
          <cell r="F1396">
            <v>43220</v>
          </cell>
          <cell r="G1396">
            <v>31829</v>
          </cell>
          <cell r="H1396">
            <v>1.05</v>
          </cell>
          <cell r="I1396">
            <v>43465</v>
          </cell>
        </row>
        <row r="1397">
          <cell r="A1397" t="str">
            <v>CABALLETE LISO Galv. ACESCO</v>
          </cell>
          <cell r="B1397">
            <v>1820</v>
          </cell>
          <cell r="C1397" t="str">
            <v>UNI</v>
          </cell>
          <cell r="D1397">
            <v>37026</v>
          </cell>
          <cell r="E1397" t="str">
            <v>TZL-2.0-26</v>
          </cell>
          <cell r="F1397">
            <v>40324</v>
          </cell>
          <cell r="G1397">
            <v>27026</v>
          </cell>
          <cell r="H1397">
            <v>1.37</v>
          </cell>
          <cell r="I1397">
            <v>43465</v>
          </cell>
        </row>
        <row r="1398">
          <cell r="A1398" t="str">
            <v>CABALLETE NATURAL Artic. MOORE</v>
          </cell>
          <cell r="B1398">
            <v>1934</v>
          </cell>
          <cell r="C1398" t="str">
            <v>UNI</v>
          </cell>
          <cell r="D1398">
            <v>4450</v>
          </cell>
          <cell r="E1398">
            <v>6011301</v>
          </cell>
          <cell r="F1398">
            <v>40324</v>
          </cell>
          <cell r="G1398">
            <v>3248</v>
          </cell>
          <cell r="H1398">
            <v>1.37</v>
          </cell>
          <cell r="I1398">
            <v>43465</v>
          </cell>
        </row>
        <row r="1399">
          <cell r="A1399" t="str">
            <v>CABALLETE ONDULADO 50 x 112</v>
          </cell>
          <cell r="B1399">
            <v>2300</v>
          </cell>
          <cell r="C1399" t="str">
            <v>UNI</v>
          </cell>
          <cell r="D1399">
            <v>136830</v>
          </cell>
          <cell r="E1399">
            <v>13107</v>
          </cell>
          <cell r="F1399">
            <v>40324</v>
          </cell>
          <cell r="G1399">
            <v>99876</v>
          </cell>
          <cell r="H1399">
            <v>1.37</v>
          </cell>
          <cell r="I1399">
            <v>43465</v>
          </cell>
        </row>
        <row r="1400">
          <cell r="A1400" t="str">
            <v>CABALLETE ONDULIT ARTICULADO ETERNIT</v>
          </cell>
          <cell r="B1400">
            <v>194</v>
          </cell>
          <cell r="C1400" t="str">
            <v>UNI</v>
          </cell>
          <cell r="D1400">
            <v>35624</v>
          </cell>
          <cell r="E1400">
            <v>9044000</v>
          </cell>
          <cell r="F1400">
            <v>40324</v>
          </cell>
          <cell r="G1400">
            <v>26003</v>
          </cell>
          <cell r="H1400">
            <v>1.37</v>
          </cell>
          <cell r="I1400">
            <v>43465</v>
          </cell>
        </row>
        <row r="1401">
          <cell r="A1401" t="str">
            <v>CABALLETE ONDULIT FIJO ETERNIT</v>
          </cell>
          <cell r="B1401">
            <v>2263</v>
          </cell>
          <cell r="C1401" t="str">
            <v>UNI</v>
          </cell>
          <cell r="D1401">
            <v>30181</v>
          </cell>
          <cell r="E1401">
            <v>9010000</v>
          </cell>
          <cell r="F1401">
            <v>40095</v>
          </cell>
          <cell r="G1401">
            <v>21713</v>
          </cell>
          <cell r="H1401">
            <v>1.39</v>
          </cell>
          <cell r="I1401">
            <v>43465</v>
          </cell>
        </row>
        <row r="1402">
          <cell r="A1402" t="str">
            <v>CABALLETE ONDULIT UNIVERSAL ETERNIT</v>
          </cell>
          <cell r="B1402">
            <v>2264</v>
          </cell>
          <cell r="C1402" t="str">
            <v>UNI</v>
          </cell>
          <cell r="D1402">
            <v>44204</v>
          </cell>
          <cell r="E1402">
            <v>9065000</v>
          </cell>
          <cell r="F1402">
            <v>40324</v>
          </cell>
          <cell r="G1402">
            <v>32266</v>
          </cell>
          <cell r="H1402">
            <v>1.37</v>
          </cell>
          <cell r="I1402">
            <v>43465</v>
          </cell>
        </row>
        <row r="1403">
          <cell r="A1403" t="str">
            <v>CABALLETE TRIPLANO 52x107 3mm.</v>
          </cell>
          <cell r="B1403">
            <v>2305</v>
          </cell>
          <cell r="C1403" t="str">
            <v>UNI</v>
          </cell>
          <cell r="D1403">
            <v>190227</v>
          </cell>
          <cell r="E1403">
            <v>13106</v>
          </cell>
          <cell r="F1403">
            <v>40324</v>
          </cell>
          <cell r="G1403">
            <v>138852</v>
          </cell>
          <cell r="H1403">
            <v>1.37</v>
          </cell>
          <cell r="I1403">
            <v>43465</v>
          </cell>
        </row>
        <row r="1404">
          <cell r="A1404" t="str">
            <v>CABALLETE vitrif Artic. MOORE</v>
          </cell>
          <cell r="B1404">
            <v>1933</v>
          </cell>
          <cell r="C1404" t="str">
            <v>UNI</v>
          </cell>
          <cell r="D1404">
            <v>12952</v>
          </cell>
          <cell r="E1404">
            <v>6061301</v>
          </cell>
          <cell r="F1404">
            <v>40324</v>
          </cell>
          <cell r="G1404">
            <v>9454</v>
          </cell>
          <cell r="H1404">
            <v>1.37</v>
          </cell>
          <cell r="I1404">
            <v>43465</v>
          </cell>
        </row>
        <row r="1405">
          <cell r="A1405" t="str">
            <v>CABINA INSONORA(PINT.</v>
          </cell>
          <cell r="B1405">
            <v>105008</v>
          </cell>
          <cell r="C1405" t="str">
            <v>UNI</v>
          </cell>
          <cell r="D1405">
            <v>11343640</v>
          </cell>
          <cell r="E1405">
            <v>0</v>
          </cell>
          <cell r="F1405">
            <v>41506</v>
          </cell>
          <cell r="G1405">
            <v>8932000</v>
          </cell>
          <cell r="H1405">
            <v>1.27</v>
          </cell>
          <cell r="I1405">
            <v>43465</v>
          </cell>
        </row>
        <row r="1406">
          <cell r="A1406" t="str">
            <v>CABL COBRE AISLADO # 250 MCM- KCM</v>
          </cell>
          <cell r="B1406">
            <v>106664</v>
          </cell>
          <cell r="C1406" t="str">
            <v>ML</v>
          </cell>
          <cell r="D1406">
            <v>45399</v>
          </cell>
          <cell r="E1406">
            <v>0</v>
          </cell>
          <cell r="F1406">
            <v>43084</v>
          </cell>
          <cell r="G1406">
            <v>41650</v>
          </cell>
          <cell r="H1406">
            <v>1.0900000000000001</v>
          </cell>
          <cell r="I1406">
            <v>43465</v>
          </cell>
        </row>
        <row r="1407">
          <cell r="A1407" t="str">
            <v>Cable 1/0 Cu PE LS-HF-FR</v>
          </cell>
          <cell r="B1407">
            <v>107197</v>
          </cell>
          <cell r="C1407" t="str">
            <v>ML</v>
          </cell>
          <cell r="D1407">
            <v>15530</v>
          </cell>
          <cell r="E1407">
            <v>0</v>
          </cell>
          <cell r="F1407">
            <v>43410</v>
          </cell>
          <cell r="G1407">
            <v>14790</v>
          </cell>
          <cell r="H1407">
            <v>1.05</v>
          </cell>
          <cell r="I1407">
            <v>43465</v>
          </cell>
        </row>
        <row r="1408">
          <cell r="A1408" t="str">
            <v>CABLE 1/0 Cu-19 Hilos</v>
          </cell>
          <cell r="B1408">
            <v>106584</v>
          </cell>
          <cell r="C1408" t="str">
            <v>ML</v>
          </cell>
          <cell r="D1408">
            <v>15805</v>
          </cell>
          <cell r="E1408">
            <v>0</v>
          </cell>
          <cell r="F1408">
            <v>43000</v>
          </cell>
          <cell r="G1408">
            <v>14500</v>
          </cell>
          <cell r="H1408">
            <v>1.0900000000000001</v>
          </cell>
          <cell r="I1408">
            <v>43465</v>
          </cell>
        </row>
        <row r="1409">
          <cell r="A1409" t="str">
            <v>Cable 10 Cu PE LS-HF-FR</v>
          </cell>
          <cell r="B1409">
            <v>107344</v>
          </cell>
          <cell r="C1409" t="str">
            <v>ML</v>
          </cell>
          <cell r="D1409">
            <v>2412</v>
          </cell>
          <cell r="E1409">
            <v>0</v>
          </cell>
          <cell r="F1409">
            <v>43413</v>
          </cell>
          <cell r="G1409">
            <v>2297</v>
          </cell>
          <cell r="H1409">
            <v>1.05</v>
          </cell>
          <cell r="I1409">
            <v>43465</v>
          </cell>
        </row>
        <row r="1410">
          <cell r="A1410" t="str">
            <v>Cable 2 Cu PE LS-HF-FR</v>
          </cell>
          <cell r="B1410">
            <v>107201</v>
          </cell>
          <cell r="C1410" t="str">
            <v>ML</v>
          </cell>
          <cell r="D1410">
            <v>9496</v>
          </cell>
          <cell r="E1410">
            <v>0</v>
          </cell>
          <cell r="F1410">
            <v>43410</v>
          </cell>
          <cell r="G1410">
            <v>9044</v>
          </cell>
          <cell r="H1410">
            <v>1.05</v>
          </cell>
          <cell r="I1410">
            <v>43465</v>
          </cell>
        </row>
        <row r="1411">
          <cell r="A1411" t="str">
            <v>Cable 2/0 Cu PE LS-HF-FR</v>
          </cell>
          <cell r="B1411">
            <v>107204</v>
          </cell>
          <cell r="C1411" t="str">
            <v>ML</v>
          </cell>
          <cell r="D1411">
            <v>19421</v>
          </cell>
          <cell r="E1411">
            <v>0</v>
          </cell>
          <cell r="F1411">
            <v>43410</v>
          </cell>
          <cell r="G1411">
            <v>18496</v>
          </cell>
          <cell r="H1411">
            <v>1.05</v>
          </cell>
          <cell r="I1411">
            <v>43465</v>
          </cell>
        </row>
        <row r="1412">
          <cell r="A1412" t="str">
            <v>CABLE 20 PARES SILICONADO</v>
          </cell>
          <cell r="B1412">
            <v>102361</v>
          </cell>
          <cell r="C1412" t="str">
            <v>ML</v>
          </cell>
          <cell r="D1412">
            <v>7004</v>
          </cell>
          <cell r="E1412">
            <v>0</v>
          </cell>
          <cell r="F1412">
            <v>42775</v>
          </cell>
          <cell r="G1412">
            <v>6426</v>
          </cell>
          <cell r="H1412">
            <v>1.0900000000000001</v>
          </cell>
          <cell r="I1412">
            <v>43465</v>
          </cell>
        </row>
        <row r="1413">
          <cell r="A1413" t="str">
            <v>Cable 250 Cu PE LS-HF-FR</v>
          </cell>
          <cell r="B1413">
            <v>107346</v>
          </cell>
          <cell r="C1413" t="str">
            <v>ML</v>
          </cell>
          <cell r="D1413">
            <v>36771</v>
          </cell>
          <cell r="E1413">
            <v>0</v>
          </cell>
          <cell r="F1413">
            <v>43413</v>
          </cell>
          <cell r="G1413">
            <v>35020</v>
          </cell>
          <cell r="H1413">
            <v>1.05</v>
          </cell>
          <cell r="I1413">
            <v>43465</v>
          </cell>
        </row>
        <row r="1414">
          <cell r="A1414" t="str">
            <v>CABLE 3#2/0 cobre AWG 15Kv XLPE</v>
          </cell>
          <cell r="B1414">
            <v>103159</v>
          </cell>
          <cell r="C1414" t="str">
            <v>ML</v>
          </cell>
          <cell r="D1414">
            <v>138233</v>
          </cell>
          <cell r="E1414">
            <v>0</v>
          </cell>
          <cell r="F1414">
            <v>40417</v>
          </cell>
          <cell r="G1414">
            <v>100900</v>
          </cell>
          <cell r="H1414">
            <v>1.37</v>
          </cell>
          <cell r="I1414">
            <v>43465</v>
          </cell>
        </row>
        <row r="1415">
          <cell r="A1415" t="str">
            <v>Cable 3X12 Cu Trenzado</v>
          </cell>
          <cell r="B1415">
            <v>102647</v>
          </cell>
          <cell r="C1415" t="str">
            <v>ML</v>
          </cell>
          <cell r="D1415">
            <v>5244</v>
          </cell>
          <cell r="E1415">
            <v>200305</v>
          </cell>
          <cell r="F1415">
            <v>40268</v>
          </cell>
          <cell r="G1415">
            <v>3828</v>
          </cell>
          <cell r="H1415">
            <v>1.37</v>
          </cell>
          <cell r="I1415">
            <v>43465</v>
          </cell>
        </row>
        <row r="1416">
          <cell r="A1416" t="str">
            <v>Cable 4 Cu PE LS-HF-FR</v>
          </cell>
          <cell r="B1416">
            <v>107207</v>
          </cell>
          <cell r="C1416" t="str">
            <v>ML</v>
          </cell>
          <cell r="D1416">
            <v>6105</v>
          </cell>
          <cell r="E1416">
            <v>0</v>
          </cell>
          <cell r="F1416">
            <v>43410</v>
          </cell>
          <cell r="G1416">
            <v>5814</v>
          </cell>
          <cell r="H1416">
            <v>1.05</v>
          </cell>
          <cell r="I1416">
            <v>43465</v>
          </cell>
        </row>
        <row r="1417">
          <cell r="A1417" t="str">
            <v>Cable 4 Cu-Blanco 7 Hilos</v>
          </cell>
          <cell r="B1417">
            <v>106586</v>
          </cell>
          <cell r="C1417" t="str">
            <v>ML</v>
          </cell>
          <cell r="D1417">
            <v>6446</v>
          </cell>
          <cell r="E1417">
            <v>0</v>
          </cell>
          <cell r="F1417">
            <v>43000</v>
          </cell>
          <cell r="G1417">
            <v>5914</v>
          </cell>
          <cell r="H1417">
            <v>1.0900000000000001</v>
          </cell>
          <cell r="I1417">
            <v>43465</v>
          </cell>
        </row>
        <row r="1418">
          <cell r="A1418" t="str">
            <v>Cable 4/0 Cu PE LS-HF-FR</v>
          </cell>
          <cell r="B1418">
            <v>107317</v>
          </cell>
          <cell r="C1418" t="str">
            <v>ML</v>
          </cell>
          <cell r="D1418">
            <v>30416</v>
          </cell>
          <cell r="E1418">
            <v>0</v>
          </cell>
          <cell r="F1418">
            <v>43412</v>
          </cell>
          <cell r="G1418">
            <v>28968</v>
          </cell>
          <cell r="H1418">
            <v>1.05</v>
          </cell>
          <cell r="I1418">
            <v>43465</v>
          </cell>
        </row>
        <row r="1419">
          <cell r="A1419" t="str">
            <v>Cable 4X10 Cu aisl termoplástico 75 °C 600 V</v>
          </cell>
          <cell r="B1419">
            <v>101791</v>
          </cell>
          <cell r="C1419" t="str">
            <v>ML</v>
          </cell>
          <cell r="D1419">
            <v>14550</v>
          </cell>
          <cell r="E1419">
            <v>200305</v>
          </cell>
          <cell r="F1419">
            <v>43391</v>
          </cell>
          <cell r="G1419">
            <v>13857</v>
          </cell>
          <cell r="H1419">
            <v>1.05</v>
          </cell>
          <cell r="I1419">
            <v>43465</v>
          </cell>
        </row>
        <row r="1420">
          <cell r="A1420" t="str">
            <v>Cable 4X10 Encauchetado**</v>
          </cell>
          <cell r="B1420">
            <v>101817</v>
          </cell>
          <cell r="C1420" t="str">
            <v>ML</v>
          </cell>
          <cell r="D1420">
            <v>8741</v>
          </cell>
          <cell r="E1420">
            <v>200305</v>
          </cell>
          <cell r="F1420">
            <v>40182</v>
          </cell>
          <cell r="G1420">
            <v>6380</v>
          </cell>
          <cell r="H1420">
            <v>1.37</v>
          </cell>
          <cell r="I1420">
            <v>43465</v>
          </cell>
        </row>
        <row r="1421">
          <cell r="A1421" t="str">
            <v>Cable 4x12AWG MULTIFLEX PVC/NY600V90CTC</v>
          </cell>
          <cell r="B1421">
            <v>106722</v>
          </cell>
          <cell r="C1421" t="str">
            <v>ML</v>
          </cell>
          <cell r="D1421">
            <v>7613</v>
          </cell>
          <cell r="E1421">
            <v>0</v>
          </cell>
          <cell r="F1421">
            <v>43167</v>
          </cell>
          <cell r="G1421">
            <v>7250</v>
          </cell>
          <cell r="H1421">
            <v>1.05</v>
          </cell>
          <cell r="I1421">
            <v>43465</v>
          </cell>
        </row>
        <row r="1422">
          <cell r="A1422" t="str">
            <v>Cable 4X8 Cu aisl termoplástico 75 °C 600 V</v>
          </cell>
          <cell r="B1422">
            <v>101792</v>
          </cell>
          <cell r="C1422" t="str">
            <v>ML</v>
          </cell>
          <cell r="D1422">
            <v>14550</v>
          </cell>
          <cell r="E1422">
            <v>200305</v>
          </cell>
          <cell r="F1422">
            <v>43391</v>
          </cell>
          <cell r="G1422">
            <v>13857</v>
          </cell>
          <cell r="H1422">
            <v>1.05</v>
          </cell>
          <cell r="I1422">
            <v>43465</v>
          </cell>
        </row>
        <row r="1423">
          <cell r="A1423" t="str">
            <v>Cable 6 Cu PE LS-HF-FR</v>
          </cell>
          <cell r="B1423">
            <v>107203</v>
          </cell>
          <cell r="C1423" t="str">
            <v>ML</v>
          </cell>
          <cell r="D1423">
            <v>3945</v>
          </cell>
          <cell r="E1423">
            <v>0</v>
          </cell>
          <cell r="F1423">
            <v>43410</v>
          </cell>
          <cell r="G1423">
            <v>3757</v>
          </cell>
          <cell r="H1423">
            <v>1.05</v>
          </cell>
          <cell r="I1423">
            <v>43465</v>
          </cell>
        </row>
        <row r="1424">
          <cell r="A1424" t="str">
            <v>Cable 6 Cu-Verde 7 Hilos</v>
          </cell>
          <cell r="B1424">
            <v>106587</v>
          </cell>
          <cell r="C1424" t="str">
            <v>ML</v>
          </cell>
          <cell r="D1424">
            <v>4086</v>
          </cell>
          <cell r="E1424">
            <v>0</v>
          </cell>
          <cell r="F1424">
            <v>43000</v>
          </cell>
          <cell r="G1424">
            <v>3749</v>
          </cell>
          <cell r="H1424">
            <v>1.0900000000000001</v>
          </cell>
          <cell r="I1424">
            <v>43465</v>
          </cell>
        </row>
        <row r="1425">
          <cell r="A1425" t="str">
            <v>Cable 8 Cu PE LS-HF-FR</v>
          </cell>
          <cell r="B1425">
            <v>107206</v>
          </cell>
          <cell r="C1425" t="str">
            <v>ML</v>
          </cell>
          <cell r="D1425">
            <v>2556</v>
          </cell>
          <cell r="E1425">
            <v>0</v>
          </cell>
          <cell r="F1425">
            <v>43410</v>
          </cell>
          <cell r="G1425">
            <v>2434</v>
          </cell>
          <cell r="H1425">
            <v>1.05</v>
          </cell>
          <cell r="I1425">
            <v>43465</v>
          </cell>
        </row>
        <row r="1426">
          <cell r="A1426" t="str">
            <v>Cable 8 Cu-Negro 7 Hilos</v>
          </cell>
          <cell r="B1426">
            <v>106588</v>
          </cell>
          <cell r="C1426" t="str">
            <v>ML</v>
          </cell>
          <cell r="D1426">
            <v>2633</v>
          </cell>
          <cell r="E1426">
            <v>0</v>
          </cell>
          <cell r="F1426">
            <v>43000</v>
          </cell>
          <cell r="G1426">
            <v>2416</v>
          </cell>
          <cell r="H1426">
            <v>1.0900000000000001</v>
          </cell>
          <cell r="I1426">
            <v>43465</v>
          </cell>
        </row>
        <row r="1427">
          <cell r="A1427" t="str">
            <v>Cable Acero galvanizado 3/16"**</v>
          </cell>
          <cell r="B1427">
            <v>103501</v>
          </cell>
          <cell r="C1427" t="str">
            <v>ML</v>
          </cell>
          <cell r="D1427">
            <v>2036</v>
          </cell>
          <cell r="E1427">
            <v>0</v>
          </cell>
          <cell r="F1427">
            <v>41058</v>
          </cell>
          <cell r="G1427">
            <v>1566</v>
          </cell>
          <cell r="H1427">
            <v>1.3</v>
          </cell>
          <cell r="I1427">
            <v>43465</v>
          </cell>
        </row>
        <row r="1428">
          <cell r="A1428" t="str">
            <v>Cable Acero galvanizado 5/16" (Alma de acero)</v>
          </cell>
          <cell r="B1428">
            <v>104024</v>
          </cell>
          <cell r="C1428" t="str">
            <v>ML</v>
          </cell>
          <cell r="D1428">
            <v>2270</v>
          </cell>
          <cell r="E1428">
            <v>0</v>
          </cell>
          <cell r="F1428">
            <v>42934</v>
          </cell>
          <cell r="G1428">
            <v>2083</v>
          </cell>
          <cell r="H1428">
            <v>1.0900000000000001</v>
          </cell>
          <cell r="I1428">
            <v>43465</v>
          </cell>
        </row>
        <row r="1429">
          <cell r="A1429" t="str">
            <v>CABLE ALMA ACERO 1/4</v>
          </cell>
          <cell r="B1429">
            <v>1235</v>
          </cell>
          <cell r="C1429" t="str">
            <v>ML</v>
          </cell>
          <cell r="D1429">
            <v>3547</v>
          </cell>
          <cell r="E1429">
            <v>0</v>
          </cell>
          <cell r="F1429">
            <v>39871</v>
          </cell>
          <cell r="G1429">
            <v>2552</v>
          </cell>
          <cell r="H1429">
            <v>1.39</v>
          </cell>
          <cell r="I1429">
            <v>43465</v>
          </cell>
        </row>
        <row r="1430">
          <cell r="A1430" t="str">
            <v>CABLE ALMA ACERO 3/8 (NO USAR)</v>
          </cell>
          <cell r="B1430">
            <v>1236</v>
          </cell>
          <cell r="C1430" t="str">
            <v>ML</v>
          </cell>
          <cell r="D1430">
            <v>3886</v>
          </cell>
          <cell r="E1430">
            <v>0</v>
          </cell>
          <cell r="F1430">
            <v>40786</v>
          </cell>
          <cell r="G1430">
            <v>2900</v>
          </cell>
          <cell r="H1430">
            <v>1.34</v>
          </cell>
          <cell r="I1430">
            <v>43465</v>
          </cell>
        </row>
        <row r="1431">
          <cell r="A1431" t="str">
            <v>CABLE ALMA ACERO 3/8" (6X19)</v>
          </cell>
          <cell r="B1431">
            <v>12</v>
          </cell>
          <cell r="C1431" t="str">
            <v>ML</v>
          </cell>
          <cell r="D1431">
            <v>3045</v>
          </cell>
          <cell r="E1431">
            <v>0</v>
          </cell>
          <cell r="F1431">
            <v>43377</v>
          </cell>
          <cell r="G1431">
            <v>2900</v>
          </cell>
          <cell r="H1431">
            <v>1.05</v>
          </cell>
          <cell r="I1431">
            <v>43465</v>
          </cell>
        </row>
        <row r="1432">
          <cell r="A1432" t="str">
            <v>CABLE ALMA FIBRA 3/8" (6x19)</v>
          </cell>
          <cell r="B1432">
            <v>13</v>
          </cell>
          <cell r="C1432" t="str">
            <v>ML</v>
          </cell>
          <cell r="D1432">
            <v>2673</v>
          </cell>
          <cell r="E1432">
            <v>0</v>
          </cell>
          <cell r="F1432">
            <v>43377</v>
          </cell>
          <cell r="G1432">
            <v>2546</v>
          </cell>
          <cell r="H1432">
            <v>1.05</v>
          </cell>
          <cell r="I1432">
            <v>43465</v>
          </cell>
        </row>
        <row r="1433">
          <cell r="A1433" t="str">
            <v>CABLE Alum. Aisl. 1/0 THW</v>
          </cell>
          <cell r="B1433">
            <v>2876</v>
          </cell>
          <cell r="C1433" t="str">
            <v>ML</v>
          </cell>
          <cell r="D1433">
            <v>4143</v>
          </cell>
          <cell r="E1433" t="str">
            <v>26CA1/0</v>
          </cell>
          <cell r="F1433">
            <v>43173</v>
          </cell>
          <cell r="G1433">
            <v>3946</v>
          </cell>
          <cell r="H1433">
            <v>1.05</v>
          </cell>
          <cell r="I1433">
            <v>43465</v>
          </cell>
        </row>
        <row r="1434">
          <cell r="A1434" t="str">
            <v>CABLE Alum. Aisl. 2 THW</v>
          </cell>
          <cell r="B1434">
            <v>834</v>
          </cell>
          <cell r="C1434" t="str">
            <v>ML</v>
          </cell>
          <cell r="D1434">
            <v>2803</v>
          </cell>
          <cell r="E1434" t="str">
            <v>26CA02</v>
          </cell>
          <cell r="F1434">
            <v>40974</v>
          </cell>
          <cell r="G1434">
            <v>2156</v>
          </cell>
          <cell r="H1434">
            <v>1.3</v>
          </cell>
          <cell r="I1434">
            <v>43465</v>
          </cell>
        </row>
        <row r="1435">
          <cell r="A1435" t="str">
            <v>CABLE Alum. Aisl. 2/0 THW</v>
          </cell>
          <cell r="B1435">
            <v>2877</v>
          </cell>
          <cell r="C1435" t="str">
            <v>ML</v>
          </cell>
          <cell r="D1435">
            <v>5611</v>
          </cell>
          <cell r="E1435" t="str">
            <v>26CA2/0</v>
          </cell>
          <cell r="F1435">
            <v>43173</v>
          </cell>
          <cell r="G1435">
            <v>5344</v>
          </cell>
          <cell r="H1435">
            <v>1.05</v>
          </cell>
          <cell r="I1435">
            <v>43465</v>
          </cell>
        </row>
        <row r="1436">
          <cell r="A1436" t="str">
            <v>CABLE Alum. Aisl. 4/0 THW</v>
          </cell>
          <cell r="B1436">
            <v>2161</v>
          </cell>
          <cell r="C1436" t="str">
            <v>ML</v>
          </cell>
          <cell r="D1436">
            <v>6540</v>
          </cell>
          <cell r="E1436" t="str">
            <v>26CA4/0</v>
          </cell>
          <cell r="F1436">
            <v>42902</v>
          </cell>
          <cell r="G1436">
            <v>6000</v>
          </cell>
          <cell r="H1436">
            <v>1.0900000000000001</v>
          </cell>
          <cell r="I1436">
            <v>43465</v>
          </cell>
        </row>
        <row r="1437">
          <cell r="A1437" t="str">
            <v>CABLE Alum. Aisl. 6 THW</v>
          </cell>
          <cell r="B1437">
            <v>100924</v>
          </cell>
          <cell r="C1437" t="str">
            <v>ML</v>
          </cell>
          <cell r="D1437">
            <v>1313</v>
          </cell>
          <cell r="E1437">
            <v>0</v>
          </cell>
          <cell r="F1437">
            <v>43354</v>
          </cell>
          <cell r="G1437">
            <v>1250</v>
          </cell>
          <cell r="H1437">
            <v>1.05</v>
          </cell>
          <cell r="I1437">
            <v>43465</v>
          </cell>
        </row>
        <row r="1438">
          <cell r="A1438" t="str">
            <v>CABLE ALUMINIO 2/0 THNN-600V</v>
          </cell>
          <cell r="B1438">
            <v>105037</v>
          </cell>
          <cell r="C1438" t="str">
            <v>ML</v>
          </cell>
          <cell r="D1438">
            <v>6374</v>
          </cell>
          <cell r="E1438">
            <v>0</v>
          </cell>
          <cell r="F1438">
            <v>43175</v>
          </cell>
          <cell r="G1438">
            <v>6070</v>
          </cell>
          <cell r="H1438">
            <v>1.05</v>
          </cell>
          <cell r="I1438">
            <v>43465</v>
          </cell>
        </row>
        <row r="1439">
          <cell r="A1439" t="str">
            <v>Cable Aluminio 350 (MCM) THHW</v>
          </cell>
          <cell r="B1439">
            <v>106356</v>
          </cell>
          <cell r="C1439" t="str">
            <v>ML</v>
          </cell>
          <cell r="D1439">
            <v>11674</v>
          </cell>
          <cell r="E1439">
            <v>0</v>
          </cell>
          <cell r="F1439">
            <v>42865</v>
          </cell>
          <cell r="G1439">
            <v>10710</v>
          </cell>
          <cell r="H1439">
            <v>1.0900000000000001</v>
          </cell>
          <cell r="I1439">
            <v>43465</v>
          </cell>
        </row>
        <row r="1440">
          <cell r="A1440" t="str">
            <v>CABLE ALUMINIO ACSR( 2/0)DESNUDO AWG</v>
          </cell>
          <cell r="B1440">
            <v>105038</v>
          </cell>
          <cell r="C1440" t="str">
            <v>ML</v>
          </cell>
          <cell r="D1440">
            <v>3319</v>
          </cell>
          <cell r="E1440">
            <v>0</v>
          </cell>
          <cell r="F1440">
            <v>43173</v>
          </cell>
          <cell r="G1440">
            <v>3161</v>
          </cell>
          <cell r="H1440">
            <v>1.05</v>
          </cell>
          <cell r="I1440">
            <v>43465</v>
          </cell>
        </row>
        <row r="1441">
          <cell r="A1441" t="str">
            <v>CABLE ALUMINIO N° 4 THHN-AWG(SERIE</v>
          </cell>
          <cell r="B1441">
            <v>613</v>
          </cell>
          <cell r="C1441" t="str">
            <v>ML</v>
          </cell>
          <cell r="D1441">
            <v>1866</v>
          </cell>
          <cell r="E1441" t="str">
            <v>26CA04</v>
          </cell>
          <cell r="F1441">
            <v>43182</v>
          </cell>
          <cell r="G1441">
            <v>1777</v>
          </cell>
          <cell r="H1441">
            <v>1.05</v>
          </cell>
          <cell r="I1441">
            <v>43465</v>
          </cell>
        </row>
        <row r="1442">
          <cell r="A1442" t="str">
            <v>Cable Aluminio N°1/0 AWG 600 V 75°C</v>
          </cell>
          <cell r="B1442">
            <v>101542</v>
          </cell>
          <cell r="C1442" t="str">
            <v>ML</v>
          </cell>
          <cell r="D1442">
            <v>4143</v>
          </cell>
          <cell r="E1442" t="str">
            <v>26CA02</v>
          </cell>
          <cell r="F1442">
            <v>43182</v>
          </cell>
          <cell r="G1442">
            <v>3946</v>
          </cell>
          <cell r="H1442">
            <v>1.05</v>
          </cell>
          <cell r="I1442">
            <v>43465</v>
          </cell>
        </row>
        <row r="1443">
          <cell r="A1443" t="str">
            <v>CABLE ALUMINIO N°2 - THHN-AWG-600V 75°</v>
          </cell>
          <cell r="B1443">
            <v>105548</v>
          </cell>
          <cell r="C1443" t="str">
            <v>ML</v>
          </cell>
          <cell r="D1443">
            <v>2520</v>
          </cell>
          <cell r="E1443">
            <v>0</v>
          </cell>
          <cell r="F1443">
            <v>43334</v>
          </cell>
          <cell r="G1443">
            <v>2400</v>
          </cell>
          <cell r="H1443">
            <v>1.05</v>
          </cell>
          <cell r="I1443">
            <v>43465</v>
          </cell>
        </row>
        <row r="1444">
          <cell r="A1444" t="str">
            <v>Cable Aluminio N°2 AWG 600 V 75°C</v>
          </cell>
          <cell r="B1444">
            <v>101541</v>
          </cell>
          <cell r="C1444" t="str">
            <v>ML</v>
          </cell>
          <cell r="D1444">
            <v>2520</v>
          </cell>
          <cell r="E1444" t="str">
            <v>26CA02</v>
          </cell>
          <cell r="F1444">
            <v>43334</v>
          </cell>
          <cell r="G1444">
            <v>2400</v>
          </cell>
          <cell r="H1444">
            <v>1.05</v>
          </cell>
          <cell r="I1444">
            <v>43465</v>
          </cell>
        </row>
        <row r="1445">
          <cell r="A1445" t="str">
            <v>Cable Aluminio N°2 serie 8.000</v>
          </cell>
          <cell r="B1445">
            <v>106834</v>
          </cell>
          <cell r="C1445" t="str">
            <v>ML</v>
          </cell>
          <cell r="D1445">
            <v>2515</v>
          </cell>
          <cell r="E1445">
            <v>0</v>
          </cell>
          <cell r="F1445">
            <v>43244</v>
          </cell>
          <cell r="G1445">
            <v>2395</v>
          </cell>
          <cell r="H1445">
            <v>1.05</v>
          </cell>
          <cell r="I1445">
            <v>43465</v>
          </cell>
        </row>
        <row r="1446">
          <cell r="A1446" t="str">
            <v>Cable Aluminio N°2/0 AWG 600 V 75°C</v>
          </cell>
          <cell r="B1446">
            <v>101539</v>
          </cell>
          <cell r="C1446" t="str">
            <v>ML</v>
          </cell>
          <cell r="D1446">
            <v>4839</v>
          </cell>
          <cell r="E1446" t="str">
            <v>26CA02</v>
          </cell>
          <cell r="F1446">
            <v>40400</v>
          </cell>
          <cell r="G1446">
            <v>3532</v>
          </cell>
          <cell r="H1446">
            <v>1.37</v>
          </cell>
          <cell r="I1446">
            <v>43465</v>
          </cell>
        </row>
        <row r="1447">
          <cell r="A1447" t="str">
            <v>Cable Aluminio N°4 THHN-AWG 600 V</v>
          </cell>
          <cell r="B1447">
            <v>101538</v>
          </cell>
          <cell r="C1447" t="str">
            <v>ML</v>
          </cell>
          <cell r="D1447">
            <v>1866</v>
          </cell>
          <cell r="E1447" t="str">
            <v>26CA02</v>
          </cell>
          <cell r="F1447">
            <v>43173</v>
          </cell>
          <cell r="G1447">
            <v>1777</v>
          </cell>
          <cell r="H1447">
            <v>1.05</v>
          </cell>
          <cell r="I1447">
            <v>43465</v>
          </cell>
        </row>
        <row r="1448">
          <cell r="A1448" t="str">
            <v>Cable Aluminio N°4/0 AWG 600 V 75°C</v>
          </cell>
          <cell r="B1448">
            <v>101540</v>
          </cell>
          <cell r="C1448" t="str">
            <v>ML</v>
          </cell>
          <cell r="D1448">
            <v>6248</v>
          </cell>
          <cell r="E1448" t="str">
            <v>26CA02</v>
          </cell>
          <cell r="F1448">
            <v>43229</v>
          </cell>
          <cell r="G1448">
            <v>5950</v>
          </cell>
          <cell r="H1448">
            <v>1.05</v>
          </cell>
          <cell r="I1448">
            <v>43465</v>
          </cell>
        </row>
        <row r="1449">
          <cell r="A1449" t="str">
            <v>CABLE ALUMINIO N°4/0 AWG SERIE 8000</v>
          </cell>
          <cell r="B1449">
            <v>106668</v>
          </cell>
          <cell r="C1449" t="str">
            <v>ML</v>
          </cell>
          <cell r="D1449">
            <v>6248</v>
          </cell>
          <cell r="E1449" t="str">
            <v>26CA02</v>
          </cell>
          <cell r="F1449">
            <v>43271</v>
          </cell>
          <cell r="G1449">
            <v>5950</v>
          </cell>
          <cell r="H1449">
            <v>1.05</v>
          </cell>
          <cell r="I1449">
            <v>43465</v>
          </cell>
        </row>
        <row r="1450">
          <cell r="A1450" t="str">
            <v>Cable Aluminio N°6 AWG 600 V 75°C</v>
          </cell>
          <cell r="B1450">
            <v>101536</v>
          </cell>
          <cell r="C1450" t="str">
            <v>ML</v>
          </cell>
          <cell r="D1450">
            <v>1313</v>
          </cell>
          <cell r="E1450" t="str">
            <v>26CA02</v>
          </cell>
          <cell r="F1450">
            <v>43334</v>
          </cell>
          <cell r="G1450">
            <v>1250</v>
          </cell>
          <cell r="H1450">
            <v>1.05</v>
          </cell>
          <cell r="I1450">
            <v>43465</v>
          </cell>
        </row>
        <row r="1451">
          <cell r="A1451" t="str">
            <v>Cable Aluminio XLPE - 15 KV - N°2/0 - 90°C Aislam</v>
          </cell>
          <cell r="B1451">
            <v>105103</v>
          </cell>
          <cell r="C1451" t="str">
            <v>ML</v>
          </cell>
          <cell r="D1451">
            <v>24463</v>
          </cell>
          <cell r="E1451">
            <v>0</v>
          </cell>
          <cell r="F1451">
            <v>43175</v>
          </cell>
          <cell r="G1451">
            <v>23298</v>
          </cell>
          <cell r="H1451">
            <v>1.05</v>
          </cell>
          <cell r="I1451">
            <v>43465</v>
          </cell>
        </row>
        <row r="1452">
          <cell r="A1452" t="str">
            <v>CABLE AMP UTP 25P POWERSUM CAT 5</v>
          </cell>
          <cell r="B1452">
            <v>3416</v>
          </cell>
          <cell r="C1452" t="str">
            <v>CAJA</v>
          </cell>
          <cell r="D1452">
            <v>261600</v>
          </cell>
          <cell r="E1452" t="str">
            <v>0-0057814-X</v>
          </cell>
          <cell r="F1452">
            <v>42998</v>
          </cell>
          <cell r="G1452">
            <v>240000</v>
          </cell>
          <cell r="H1452">
            <v>1.0900000000000001</v>
          </cell>
          <cell r="I1452">
            <v>43465</v>
          </cell>
        </row>
        <row r="1453">
          <cell r="A1453" t="str">
            <v>CABLE AMP UTP 4 PARES- CAT6</v>
          </cell>
          <cell r="B1453">
            <v>9806</v>
          </cell>
          <cell r="C1453" t="str">
            <v>ML</v>
          </cell>
          <cell r="D1453">
            <v>1260</v>
          </cell>
          <cell r="E1453">
            <v>0</v>
          </cell>
          <cell r="F1453">
            <v>43279</v>
          </cell>
          <cell r="G1453">
            <v>1200</v>
          </cell>
          <cell r="H1453">
            <v>1.05</v>
          </cell>
          <cell r="I1453">
            <v>43465</v>
          </cell>
        </row>
        <row r="1454">
          <cell r="A1454" t="str">
            <v>CABLE AMP UTP 4P CAT 5E</v>
          </cell>
          <cell r="B1454">
            <v>102943</v>
          </cell>
          <cell r="C1454" t="str">
            <v>ML</v>
          </cell>
          <cell r="D1454">
            <v>756</v>
          </cell>
          <cell r="E1454" t="str">
            <v>0-0057826-X</v>
          </cell>
          <cell r="F1454">
            <v>43321</v>
          </cell>
          <cell r="G1454">
            <v>720</v>
          </cell>
          <cell r="H1454">
            <v>1.05</v>
          </cell>
          <cell r="I1454">
            <v>43465</v>
          </cell>
        </row>
        <row r="1455">
          <cell r="A1455" t="str">
            <v>CABLE AMP UTP 4P CAT 5E (NO USAR)</v>
          </cell>
          <cell r="B1455">
            <v>3414</v>
          </cell>
          <cell r="C1455" t="str">
            <v>CAJA</v>
          </cell>
          <cell r="D1455">
            <v>294002</v>
          </cell>
          <cell r="E1455" t="str">
            <v>0-0057826-X</v>
          </cell>
          <cell r="F1455">
            <v>40500</v>
          </cell>
          <cell r="G1455">
            <v>214600</v>
          </cell>
          <cell r="H1455">
            <v>1.37</v>
          </cell>
          <cell r="I1455">
            <v>43465</v>
          </cell>
        </row>
        <row r="1456">
          <cell r="A1456" t="str">
            <v>CABLE AMP UTP 4P QUANTUM (CAT6)</v>
          </cell>
          <cell r="B1456">
            <v>3415</v>
          </cell>
          <cell r="C1456" t="str">
            <v>CAJA</v>
          </cell>
          <cell r="D1456">
            <v>451333</v>
          </cell>
          <cell r="E1456" t="str">
            <v>0-0057543-X</v>
          </cell>
          <cell r="F1456">
            <v>40500</v>
          </cell>
          <cell r="G1456">
            <v>329440</v>
          </cell>
          <cell r="H1456">
            <v>1.37</v>
          </cell>
          <cell r="I1456">
            <v>43465</v>
          </cell>
        </row>
        <row r="1457">
          <cell r="A1457" t="str">
            <v>CABLE CITOFONO 10 PARES</v>
          </cell>
          <cell r="B1457">
            <v>1577</v>
          </cell>
          <cell r="C1457" t="str">
            <v>ML</v>
          </cell>
          <cell r="D1457">
            <v>2192</v>
          </cell>
          <cell r="E1457">
            <v>0</v>
          </cell>
          <cell r="F1457">
            <v>40400</v>
          </cell>
          <cell r="G1457">
            <v>1600</v>
          </cell>
          <cell r="H1457">
            <v>1.37</v>
          </cell>
          <cell r="I1457">
            <v>43465</v>
          </cell>
        </row>
        <row r="1458">
          <cell r="A1458" t="str">
            <v>cable coaxial RG59 al 60%</v>
          </cell>
          <cell r="B1458">
            <v>103844</v>
          </cell>
          <cell r="C1458" t="str">
            <v>ML</v>
          </cell>
          <cell r="D1458">
            <v>981</v>
          </cell>
          <cell r="E1458">
            <v>0</v>
          </cell>
          <cell r="F1458">
            <v>42865</v>
          </cell>
          <cell r="G1458">
            <v>900</v>
          </cell>
          <cell r="H1458">
            <v>1.0900000000000001</v>
          </cell>
          <cell r="I1458">
            <v>43465</v>
          </cell>
        </row>
        <row r="1459">
          <cell r="A1459" t="str">
            <v>CABLE COAXIAL RG-6 CERTIFICADO</v>
          </cell>
          <cell r="B1459">
            <v>106541</v>
          </cell>
          <cell r="C1459" t="str">
            <v>ML</v>
          </cell>
          <cell r="D1459">
            <v>683</v>
          </cell>
          <cell r="E1459">
            <v>0</v>
          </cell>
          <cell r="F1459">
            <v>43199</v>
          </cell>
          <cell r="G1459">
            <v>650</v>
          </cell>
          <cell r="H1459">
            <v>1.05</v>
          </cell>
          <cell r="I1459">
            <v>43465</v>
          </cell>
        </row>
        <row r="1460">
          <cell r="A1460" t="str">
            <v>CABLE cobre #8 THHN 90 - 600V-AWG **</v>
          </cell>
          <cell r="B1460">
            <v>90009</v>
          </cell>
          <cell r="C1460" t="str">
            <v>ML</v>
          </cell>
          <cell r="D1460">
            <v>2607</v>
          </cell>
          <cell r="E1460">
            <v>0</v>
          </cell>
          <cell r="F1460">
            <v>43322</v>
          </cell>
          <cell r="G1460">
            <v>2483</v>
          </cell>
          <cell r="H1460">
            <v>1.05</v>
          </cell>
          <cell r="I1460">
            <v>43465</v>
          </cell>
        </row>
        <row r="1461">
          <cell r="A1461" t="str">
            <v>cable cobre 12 AWG THHN</v>
          </cell>
          <cell r="B1461">
            <v>103838</v>
          </cell>
          <cell r="C1461" t="str">
            <v>ML</v>
          </cell>
          <cell r="D1461">
            <v>1603</v>
          </cell>
          <cell r="E1461">
            <v>0</v>
          </cell>
          <cell r="F1461">
            <v>43173</v>
          </cell>
          <cell r="G1461">
            <v>1527</v>
          </cell>
          <cell r="H1461">
            <v>1.05</v>
          </cell>
          <cell r="I1461">
            <v>43465</v>
          </cell>
        </row>
        <row r="1462">
          <cell r="A1462" t="str">
            <v>CABLE cobre 1X250 KCM THHN - 90 C 600V</v>
          </cell>
          <cell r="B1462">
            <v>102278</v>
          </cell>
          <cell r="C1462" t="str">
            <v>ML</v>
          </cell>
          <cell r="D1462">
            <v>75534</v>
          </cell>
          <cell r="E1462" t="str">
            <v>FACOMEC</v>
          </cell>
          <cell r="F1462">
            <v>40113</v>
          </cell>
          <cell r="G1462">
            <v>54341</v>
          </cell>
          <cell r="H1462">
            <v>1.39</v>
          </cell>
          <cell r="I1462">
            <v>43465</v>
          </cell>
        </row>
        <row r="1463">
          <cell r="A1463" t="str">
            <v>Cable Cobre 4/0 AWG-THHN</v>
          </cell>
          <cell r="B1463">
            <v>103830</v>
          </cell>
          <cell r="C1463" t="str">
            <v>ML</v>
          </cell>
          <cell r="D1463">
            <v>36173</v>
          </cell>
          <cell r="E1463">
            <v>0</v>
          </cell>
          <cell r="F1463">
            <v>43173</v>
          </cell>
          <cell r="G1463">
            <v>34450</v>
          </cell>
          <cell r="H1463">
            <v>1.05</v>
          </cell>
          <cell r="I1463">
            <v>43465</v>
          </cell>
        </row>
        <row r="1464">
          <cell r="A1464" t="str">
            <v>CABLE cobre 8 THH - 90 C 600V -DESNUDO</v>
          </cell>
          <cell r="B1464">
            <v>101423</v>
          </cell>
          <cell r="C1464" t="str">
            <v>ML</v>
          </cell>
          <cell r="D1464">
            <v>2607</v>
          </cell>
          <cell r="E1464" t="str">
            <v>FACOMEC</v>
          </cell>
          <cell r="F1464">
            <v>43322</v>
          </cell>
          <cell r="G1464">
            <v>2483</v>
          </cell>
          <cell r="H1464">
            <v>1.05</v>
          </cell>
          <cell r="I1464">
            <v>43465</v>
          </cell>
        </row>
        <row r="1465">
          <cell r="A1465" t="str">
            <v>CABLE cobre Aisl. 1/0 THW - 75 C 600V</v>
          </cell>
          <cell r="B1465">
            <v>741</v>
          </cell>
          <cell r="C1465" t="str">
            <v>ML</v>
          </cell>
          <cell r="D1465">
            <v>30721</v>
          </cell>
          <cell r="E1465">
            <v>200082</v>
          </cell>
          <cell r="F1465">
            <v>40400</v>
          </cell>
          <cell r="G1465">
            <v>22424</v>
          </cell>
          <cell r="H1465">
            <v>1.37</v>
          </cell>
          <cell r="I1465">
            <v>43465</v>
          </cell>
        </row>
        <row r="1466">
          <cell r="A1466" t="str">
            <v>CABLE cobre Aisl. 12 THW - 90 C 600V(NO</v>
          </cell>
          <cell r="B1466">
            <v>2840</v>
          </cell>
          <cell r="C1466" t="str">
            <v>ML</v>
          </cell>
          <cell r="D1466">
            <v>1254</v>
          </cell>
          <cell r="E1466" t="str">
            <v>FACOMEC</v>
          </cell>
          <cell r="F1466">
            <v>42794</v>
          </cell>
          <cell r="G1466">
            <v>1150</v>
          </cell>
          <cell r="H1466">
            <v>1.0900000000000001</v>
          </cell>
          <cell r="I1466">
            <v>43465</v>
          </cell>
        </row>
        <row r="1467">
          <cell r="A1467" t="str">
            <v>CABLE cobre Aisl. 14 THW - 90 C 600V</v>
          </cell>
          <cell r="B1467">
            <v>2833</v>
          </cell>
          <cell r="C1467" t="str">
            <v>ML</v>
          </cell>
          <cell r="D1467">
            <v>927</v>
          </cell>
          <cell r="E1467" t="str">
            <v>FACOMEC</v>
          </cell>
          <cell r="F1467">
            <v>42774</v>
          </cell>
          <cell r="G1467">
            <v>850</v>
          </cell>
          <cell r="H1467">
            <v>1.0900000000000001</v>
          </cell>
          <cell r="I1467">
            <v>43465</v>
          </cell>
        </row>
        <row r="1468">
          <cell r="A1468" t="str">
            <v>CABLE cobre Aisl. 2/0 THW - 75 C 600V</v>
          </cell>
          <cell r="B1468">
            <v>742</v>
          </cell>
          <cell r="C1468" t="str">
            <v>ML</v>
          </cell>
          <cell r="D1468">
            <v>38411</v>
          </cell>
          <cell r="E1468">
            <v>200084</v>
          </cell>
          <cell r="F1468">
            <v>40400</v>
          </cell>
          <cell r="G1468">
            <v>28037</v>
          </cell>
          <cell r="H1468">
            <v>1.37</v>
          </cell>
          <cell r="I1468">
            <v>43465</v>
          </cell>
        </row>
        <row r="1469">
          <cell r="A1469" t="str">
            <v>CABLE cobre Aisl. 250 MCM THW - 90 C 600V</v>
          </cell>
          <cell r="B1469">
            <v>101234</v>
          </cell>
          <cell r="C1469" t="str">
            <v>ML</v>
          </cell>
          <cell r="D1469">
            <v>39021</v>
          </cell>
          <cell r="E1469" t="str">
            <v>FACOMEC</v>
          </cell>
          <cell r="F1469">
            <v>43340</v>
          </cell>
          <cell r="G1469">
            <v>37163</v>
          </cell>
          <cell r="H1469">
            <v>1.05</v>
          </cell>
          <cell r="I1469">
            <v>43465</v>
          </cell>
        </row>
        <row r="1470">
          <cell r="A1470" t="str">
            <v>CABLE cobre Aisl. 300 MCM THW - 90 C 600V</v>
          </cell>
          <cell r="B1470">
            <v>105099</v>
          </cell>
          <cell r="C1470" t="str">
            <v>ML</v>
          </cell>
          <cell r="D1470">
            <v>49242</v>
          </cell>
          <cell r="E1470">
            <v>0</v>
          </cell>
          <cell r="F1470">
            <v>43266</v>
          </cell>
          <cell r="G1470">
            <v>46897</v>
          </cell>
          <cell r="H1470">
            <v>1.05</v>
          </cell>
          <cell r="I1470">
            <v>43465</v>
          </cell>
        </row>
        <row r="1471">
          <cell r="A1471" t="str">
            <v>CABLE cobre Aisl. 350 MCM THW - 90 C 600V</v>
          </cell>
          <cell r="B1471">
            <v>101233</v>
          </cell>
          <cell r="C1471" t="str">
            <v>ML</v>
          </cell>
          <cell r="D1471">
            <v>54810</v>
          </cell>
          <cell r="E1471" t="str">
            <v>FACOMEC</v>
          </cell>
          <cell r="F1471">
            <v>43340</v>
          </cell>
          <cell r="G1471">
            <v>52200</v>
          </cell>
          <cell r="H1471">
            <v>1.05</v>
          </cell>
          <cell r="I1471">
            <v>43465</v>
          </cell>
        </row>
        <row r="1472">
          <cell r="A1472" t="str">
            <v>CABLE cobre Aisl. 3U0 THW - 90 C 600V</v>
          </cell>
          <cell r="B1472">
            <v>2755</v>
          </cell>
          <cell r="C1472" t="str">
            <v>ML</v>
          </cell>
          <cell r="D1472">
            <v>48199</v>
          </cell>
          <cell r="E1472" t="str">
            <v>FACOMEC</v>
          </cell>
          <cell r="F1472">
            <v>40400</v>
          </cell>
          <cell r="G1472">
            <v>35182</v>
          </cell>
          <cell r="H1472">
            <v>1.37</v>
          </cell>
          <cell r="I1472">
            <v>43465</v>
          </cell>
        </row>
        <row r="1473">
          <cell r="A1473" t="str">
            <v>CABLE cobre Aisl. 400 MCM THW - 90 C 600V</v>
          </cell>
          <cell r="B1473">
            <v>101723</v>
          </cell>
          <cell r="C1473" t="str">
            <v>ML</v>
          </cell>
          <cell r="D1473">
            <v>70236</v>
          </cell>
          <cell r="E1473">
            <v>200413</v>
          </cell>
          <cell r="F1473">
            <v>43266</v>
          </cell>
          <cell r="G1473">
            <v>66891</v>
          </cell>
          <cell r="H1473">
            <v>1.05</v>
          </cell>
          <cell r="I1473">
            <v>43465</v>
          </cell>
        </row>
        <row r="1474">
          <cell r="A1474" t="str">
            <v>CABLE cobre Aisl. 4U0 THW - 75 C 600V</v>
          </cell>
          <cell r="B1474">
            <v>2756</v>
          </cell>
          <cell r="C1474" t="str">
            <v>ML</v>
          </cell>
          <cell r="D1474">
            <v>60203</v>
          </cell>
          <cell r="E1474">
            <v>200087</v>
          </cell>
          <cell r="F1474">
            <v>40428</v>
          </cell>
          <cell r="G1474">
            <v>43944</v>
          </cell>
          <cell r="H1474">
            <v>1.37</v>
          </cell>
          <cell r="I1474">
            <v>43465</v>
          </cell>
        </row>
        <row r="1475">
          <cell r="A1475" t="str">
            <v>Cable Cobre Aisl. 8 THW - 90 C 600V</v>
          </cell>
          <cell r="B1475">
            <v>103836</v>
          </cell>
          <cell r="C1475" t="str">
            <v>ML</v>
          </cell>
          <cell r="D1475">
            <v>3035</v>
          </cell>
          <cell r="E1475">
            <v>0</v>
          </cell>
          <cell r="F1475">
            <v>43212</v>
          </cell>
          <cell r="G1475">
            <v>2890</v>
          </cell>
          <cell r="H1475">
            <v>1.05</v>
          </cell>
          <cell r="I1475">
            <v>43465</v>
          </cell>
        </row>
        <row r="1476">
          <cell r="A1476" t="str">
            <v>CABLE cobre Aisl. 8 THW - 90 C 600V (NO</v>
          </cell>
          <cell r="B1476">
            <v>2842</v>
          </cell>
          <cell r="C1476" t="str">
            <v>ML</v>
          </cell>
          <cell r="D1476">
            <v>2760</v>
          </cell>
          <cell r="E1476" t="str">
            <v>FACOMEC</v>
          </cell>
          <cell r="F1476">
            <v>42775</v>
          </cell>
          <cell r="G1476">
            <v>2532</v>
          </cell>
          <cell r="H1476">
            <v>1.0900000000000001</v>
          </cell>
          <cell r="I1476">
            <v>43465</v>
          </cell>
        </row>
        <row r="1477">
          <cell r="A1477" t="str">
            <v>CABLE cobre Aisl. 8 THW - 90 C 600V (NO</v>
          </cell>
          <cell r="B1477">
            <v>103896</v>
          </cell>
          <cell r="C1477" t="str">
            <v>ML</v>
          </cell>
          <cell r="D1477">
            <v>2760</v>
          </cell>
          <cell r="E1477">
            <v>0</v>
          </cell>
          <cell r="F1477">
            <v>42775</v>
          </cell>
          <cell r="G1477">
            <v>2532</v>
          </cell>
          <cell r="H1477">
            <v>1.0900000000000001</v>
          </cell>
          <cell r="I1477">
            <v>43465</v>
          </cell>
        </row>
        <row r="1478">
          <cell r="A1478" t="str">
            <v>CABLE cobre Aisl. HFFR # 12</v>
          </cell>
          <cell r="B1478">
            <v>106398</v>
          </cell>
          <cell r="C1478" t="str">
            <v>ML</v>
          </cell>
          <cell r="D1478">
            <v>1874</v>
          </cell>
          <cell r="E1478">
            <v>0</v>
          </cell>
          <cell r="F1478">
            <v>43173</v>
          </cell>
          <cell r="G1478">
            <v>1785</v>
          </cell>
          <cell r="H1478">
            <v>1.05</v>
          </cell>
          <cell r="I1478">
            <v>43465</v>
          </cell>
        </row>
        <row r="1479">
          <cell r="A1479" t="str">
            <v>CABLE COBRE AISLADO 500 MCM THW - 90 C</v>
          </cell>
          <cell r="B1479">
            <v>105914</v>
          </cell>
          <cell r="C1479" t="str">
            <v>ML</v>
          </cell>
          <cell r="D1479">
            <v>70508</v>
          </cell>
          <cell r="E1479">
            <v>0</v>
          </cell>
          <cell r="F1479">
            <v>42636</v>
          </cell>
          <cell r="G1479">
            <v>61311</v>
          </cell>
          <cell r="H1479">
            <v>1.1499999999999999</v>
          </cell>
          <cell r="I1479">
            <v>43465</v>
          </cell>
        </row>
        <row r="1480">
          <cell r="A1480" t="str">
            <v>Cable Cobre Aislado N°2/0 AWG THHN</v>
          </cell>
          <cell r="B1480">
            <v>103831</v>
          </cell>
          <cell r="C1480" t="str">
            <v>ML</v>
          </cell>
          <cell r="D1480">
            <v>22670</v>
          </cell>
          <cell r="E1480">
            <v>0</v>
          </cell>
          <cell r="F1480">
            <v>43214</v>
          </cell>
          <cell r="G1480">
            <v>21590</v>
          </cell>
          <cell r="H1480">
            <v>1.05</v>
          </cell>
          <cell r="I1480">
            <v>43465</v>
          </cell>
        </row>
        <row r="1481">
          <cell r="A1481" t="str">
            <v>CABLE cobre desnudo AWG 1/0</v>
          </cell>
          <cell r="B1481">
            <v>3734</v>
          </cell>
          <cell r="C1481" t="str">
            <v>ML</v>
          </cell>
          <cell r="D1481">
            <v>18772</v>
          </cell>
          <cell r="E1481">
            <v>2000887</v>
          </cell>
          <cell r="F1481">
            <v>43173</v>
          </cell>
          <cell r="G1481">
            <v>17878</v>
          </cell>
          <cell r="H1481">
            <v>1.05</v>
          </cell>
          <cell r="I1481">
            <v>43465</v>
          </cell>
        </row>
        <row r="1482">
          <cell r="A1482" t="str">
            <v>CABLE cobre desnudo AWG 1/0</v>
          </cell>
          <cell r="B1482">
            <v>103158</v>
          </cell>
          <cell r="C1482" t="str">
            <v>ML</v>
          </cell>
          <cell r="D1482">
            <v>15200</v>
          </cell>
          <cell r="E1482">
            <v>2000887</v>
          </cell>
          <cell r="F1482">
            <v>42144</v>
          </cell>
          <cell r="G1482">
            <v>12459</v>
          </cell>
          <cell r="H1482">
            <v>1.22</v>
          </cell>
          <cell r="I1482">
            <v>43465</v>
          </cell>
        </row>
        <row r="1483">
          <cell r="A1483" t="str">
            <v>Cable Cobre desnudo N°4</v>
          </cell>
          <cell r="B1483">
            <v>103436</v>
          </cell>
          <cell r="C1483" t="str">
            <v>ML</v>
          </cell>
          <cell r="D1483">
            <v>6595</v>
          </cell>
          <cell r="E1483">
            <v>0</v>
          </cell>
          <cell r="F1483">
            <v>42775</v>
          </cell>
          <cell r="G1483">
            <v>6050</v>
          </cell>
          <cell r="H1483">
            <v>1.0900000000000001</v>
          </cell>
          <cell r="I1483">
            <v>43465</v>
          </cell>
        </row>
        <row r="1484">
          <cell r="A1484" t="str">
            <v>Cable Cobre desnudo N°6</v>
          </cell>
          <cell r="B1484">
            <v>107024</v>
          </cell>
          <cell r="C1484" t="str">
            <v>ML</v>
          </cell>
          <cell r="D1484">
            <v>4620</v>
          </cell>
          <cell r="E1484">
            <v>0</v>
          </cell>
          <cell r="F1484">
            <v>43363</v>
          </cell>
          <cell r="G1484">
            <v>4400</v>
          </cell>
          <cell r="H1484">
            <v>1.05</v>
          </cell>
          <cell r="I1484">
            <v>43465</v>
          </cell>
        </row>
        <row r="1485">
          <cell r="A1485" t="str">
            <v>CABLE COBRE DESNUDO No. 2/0 AWG 19hilos</v>
          </cell>
          <cell r="B1485">
            <v>102510</v>
          </cell>
          <cell r="C1485" t="str">
            <v>ML</v>
          </cell>
          <cell r="D1485">
            <v>23436</v>
          </cell>
          <cell r="E1485">
            <v>0</v>
          </cell>
          <cell r="F1485">
            <v>43173</v>
          </cell>
          <cell r="G1485">
            <v>22320</v>
          </cell>
          <cell r="H1485">
            <v>1.05</v>
          </cell>
          <cell r="I1485">
            <v>43465</v>
          </cell>
        </row>
        <row r="1486">
          <cell r="A1486" t="str">
            <v>CABLE cobre RG59 AMERICANO</v>
          </cell>
          <cell r="B1486">
            <v>103162</v>
          </cell>
          <cell r="C1486" t="str">
            <v>ML</v>
          </cell>
          <cell r="D1486">
            <v>427</v>
          </cell>
          <cell r="E1486" t="str">
            <v>FACOMEC</v>
          </cell>
          <cell r="F1486">
            <v>40418</v>
          </cell>
          <cell r="G1486">
            <v>312</v>
          </cell>
          <cell r="H1486">
            <v>1.37</v>
          </cell>
          <cell r="I1486">
            <v>43465</v>
          </cell>
        </row>
        <row r="1487">
          <cell r="A1487" t="str">
            <v>CABLE cobre THHN 90 - 600V 1/0 AWG</v>
          </cell>
          <cell r="B1487">
            <v>101724</v>
          </cell>
          <cell r="C1487" t="str">
            <v>ML</v>
          </cell>
          <cell r="D1487">
            <v>18062</v>
          </cell>
          <cell r="E1487">
            <v>0</v>
          </cell>
          <cell r="F1487">
            <v>43180</v>
          </cell>
          <cell r="G1487">
            <v>17202</v>
          </cell>
          <cell r="H1487">
            <v>1.05</v>
          </cell>
          <cell r="I1487">
            <v>43465</v>
          </cell>
        </row>
        <row r="1488">
          <cell r="A1488" t="str">
            <v>CABLE cobre THHN 90 - 600V 1/0 AWG (NO</v>
          </cell>
          <cell r="B1488">
            <v>90003</v>
          </cell>
          <cell r="C1488" t="str">
            <v>ML</v>
          </cell>
          <cell r="D1488">
            <v>16950</v>
          </cell>
          <cell r="E1488">
            <v>0</v>
          </cell>
          <cell r="F1488">
            <v>42835</v>
          </cell>
          <cell r="G1488">
            <v>15550</v>
          </cell>
          <cell r="H1488">
            <v>1.0900000000000001</v>
          </cell>
          <cell r="I1488">
            <v>43465</v>
          </cell>
        </row>
        <row r="1489">
          <cell r="A1489" t="str">
            <v>CABLE cobre THHN 90 - 600V 10 AWG (NO</v>
          </cell>
          <cell r="B1489">
            <v>101732</v>
          </cell>
          <cell r="C1489" t="str">
            <v>ML</v>
          </cell>
          <cell r="D1489">
            <v>1855</v>
          </cell>
          <cell r="E1489">
            <v>0</v>
          </cell>
          <cell r="F1489">
            <v>42774</v>
          </cell>
          <cell r="G1489">
            <v>1702</v>
          </cell>
          <cell r="H1489">
            <v>1.0900000000000001</v>
          </cell>
          <cell r="I1489">
            <v>43465</v>
          </cell>
        </row>
        <row r="1490">
          <cell r="A1490" t="str">
            <v>CABLE cobre THHN 90 - 600V 10 AWG (NO</v>
          </cell>
          <cell r="B1490">
            <v>103837</v>
          </cell>
          <cell r="C1490" t="str">
            <v>ML</v>
          </cell>
          <cell r="D1490">
            <v>1855</v>
          </cell>
          <cell r="E1490">
            <v>0</v>
          </cell>
          <cell r="F1490">
            <v>42774</v>
          </cell>
          <cell r="G1490">
            <v>1702</v>
          </cell>
          <cell r="H1490">
            <v>1.0900000000000001</v>
          </cell>
          <cell r="I1490">
            <v>43465</v>
          </cell>
        </row>
        <row r="1491">
          <cell r="A1491" t="str">
            <v>CABLE cobre THHN 90 - 600V 10 AWG **</v>
          </cell>
          <cell r="B1491">
            <v>2841</v>
          </cell>
          <cell r="C1491" t="str">
            <v>ML</v>
          </cell>
          <cell r="D1491">
            <v>2203</v>
          </cell>
          <cell r="E1491" t="str">
            <v>FACOMEC</v>
          </cell>
          <cell r="F1491">
            <v>42860</v>
          </cell>
          <cell r="G1491">
            <v>2021</v>
          </cell>
          <cell r="H1491">
            <v>1.0900000000000001</v>
          </cell>
          <cell r="I1491">
            <v>43465</v>
          </cell>
        </row>
        <row r="1492">
          <cell r="A1492" t="str">
            <v>CABLE cobre THHN 90 - 600V 10 AWG **</v>
          </cell>
          <cell r="B1492">
            <v>90011</v>
          </cell>
          <cell r="C1492" t="str">
            <v>ML</v>
          </cell>
          <cell r="D1492">
            <v>1966</v>
          </cell>
          <cell r="E1492">
            <v>0</v>
          </cell>
          <cell r="F1492">
            <v>43214</v>
          </cell>
          <cell r="G1492">
            <v>1872</v>
          </cell>
          <cell r="H1492">
            <v>1.05</v>
          </cell>
          <cell r="I1492">
            <v>43465</v>
          </cell>
        </row>
        <row r="1493">
          <cell r="A1493" t="str">
            <v>CABLE cobre THHN 90 - 600V 10 AWG **</v>
          </cell>
          <cell r="B1493">
            <v>101793</v>
          </cell>
          <cell r="C1493" t="str">
            <v>ML</v>
          </cell>
          <cell r="D1493">
            <v>1799</v>
          </cell>
          <cell r="E1493">
            <v>200305</v>
          </cell>
          <cell r="F1493">
            <v>43019</v>
          </cell>
          <cell r="G1493">
            <v>1650</v>
          </cell>
          <cell r="H1493">
            <v>1.0900000000000001</v>
          </cell>
          <cell r="I1493">
            <v>43465</v>
          </cell>
        </row>
        <row r="1494">
          <cell r="A1494" t="str">
            <v>CABLE cobre THHN 90 - 600V 10 AWG **</v>
          </cell>
          <cell r="B1494">
            <v>103897</v>
          </cell>
          <cell r="C1494" t="str">
            <v>ML</v>
          </cell>
          <cell r="D1494">
            <v>1855</v>
          </cell>
          <cell r="E1494">
            <v>0</v>
          </cell>
          <cell r="F1494">
            <v>42774</v>
          </cell>
          <cell r="G1494">
            <v>1702</v>
          </cell>
          <cell r="H1494">
            <v>1.0900000000000001</v>
          </cell>
          <cell r="I1494">
            <v>43465</v>
          </cell>
        </row>
        <row r="1495">
          <cell r="A1495" t="str">
            <v>CABLE cobre THHN 90 - 600V 12 AWG(NO</v>
          </cell>
          <cell r="B1495">
            <v>105260</v>
          </cell>
          <cell r="C1495" t="str">
            <v>ML</v>
          </cell>
          <cell r="D1495">
            <v>1523</v>
          </cell>
          <cell r="E1495">
            <v>0</v>
          </cell>
          <cell r="F1495">
            <v>42835</v>
          </cell>
          <cell r="G1495">
            <v>1397</v>
          </cell>
          <cell r="H1495">
            <v>1.0900000000000001</v>
          </cell>
          <cell r="I1495">
            <v>43465</v>
          </cell>
        </row>
        <row r="1496">
          <cell r="A1496" t="str">
            <v>CABLE cobre THHN 90 - 600V 2 AWG</v>
          </cell>
          <cell r="B1496">
            <v>90007</v>
          </cell>
          <cell r="C1496" t="str">
            <v>ML</v>
          </cell>
          <cell r="D1496">
            <v>11267</v>
          </cell>
          <cell r="E1496">
            <v>0</v>
          </cell>
          <cell r="F1496">
            <v>43214</v>
          </cell>
          <cell r="G1496">
            <v>10730</v>
          </cell>
          <cell r="H1496">
            <v>1.05</v>
          </cell>
          <cell r="I1496">
            <v>43465</v>
          </cell>
        </row>
        <row r="1497">
          <cell r="A1497" t="str">
            <v>CABLE cobre THHN 90 - 600V 2 AWG (NO</v>
          </cell>
          <cell r="B1497">
            <v>2846</v>
          </cell>
          <cell r="C1497" t="str">
            <v>ML</v>
          </cell>
          <cell r="D1497">
            <v>10900</v>
          </cell>
          <cell r="E1497">
            <v>200079</v>
          </cell>
          <cell r="F1497">
            <v>43089</v>
          </cell>
          <cell r="G1497">
            <v>10000</v>
          </cell>
          <cell r="H1497">
            <v>1.0900000000000001</v>
          </cell>
          <cell r="I1497">
            <v>43465</v>
          </cell>
        </row>
        <row r="1498">
          <cell r="A1498" t="str">
            <v>CABLE cobre THHN 90 - 600V 2 AWG (NO</v>
          </cell>
          <cell r="B1498">
            <v>103833</v>
          </cell>
          <cell r="C1498" t="str">
            <v>ML</v>
          </cell>
          <cell r="D1498">
            <v>10355</v>
          </cell>
          <cell r="E1498">
            <v>0</v>
          </cell>
          <cell r="F1498">
            <v>42807</v>
          </cell>
          <cell r="G1498">
            <v>9500</v>
          </cell>
          <cell r="H1498">
            <v>1.0900000000000001</v>
          </cell>
          <cell r="I1498">
            <v>43465</v>
          </cell>
        </row>
        <row r="1499">
          <cell r="A1499" t="str">
            <v>CABLE cobre THHN 90 - 600V 2 AWG (NO</v>
          </cell>
          <cell r="B1499">
            <v>103893</v>
          </cell>
          <cell r="C1499" t="str">
            <v>ML</v>
          </cell>
          <cell r="D1499">
            <v>10355</v>
          </cell>
          <cell r="E1499">
            <v>0</v>
          </cell>
          <cell r="F1499">
            <v>42807</v>
          </cell>
          <cell r="G1499">
            <v>9500</v>
          </cell>
          <cell r="H1499">
            <v>1.0900000000000001</v>
          </cell>
          <cell r="I1499">
            <v>43465</v>
          </cell>
        </row>
        <row r="1500">
          <cell r="A1500" t="str">
            <v>CABLE cobre THHN 90 - 600V 2/0 AWG **</v>
          </cell>
          <cell r="B1500">
            <v>101726</v>
          </cell>
          <cell r="C1500" t="str">
            <v>ML</v>
          </cell>
          <cell r="D1500">
            <v>23990</v>
          </cell>
          <cell r="E1500">
            <v>0</v>
          </cell>
          <cell r="F1500">
            <v>43245</v>
          </cell>
          <cell r="G1500">
            <v>22848</v>
          </cell>
          <cell r="H1500">
            <v>1.05</v>
          </cell>
          <cell r="I1500">
            <v>43465</v>
          </cell>
        </row>
        <row r="1501">
          <cell r="A1501" t="str">
            <v>CABLE cobre THHN 90 - 600V 4 AWG</v>
          </cell>
          <cell r="B1501">
            <v>90004</v>
          </cell>
          <cell r="C1501" t="str">
            <v>ML</v>
          </cell>
          <cell r="D1501">
            <v>7161</v>
          </cell>
          <cell r="E1501">
            <v>0</v>
          </cell>
          <cell r="F1501">
            <v>43214</v>
          </cell>
          <cell r="G1501">
            <v>6820</v>
          </cell>
          <cell r="H1501">
            <v>1.05</v>
          </cell>
          <cell r="I1501">
            <v>43465</v>
          </cell>
        </row>
        <row r="1502">
          <cell r="A1502" t="str">
            <v>CABLE cobre THHN 90 - 600V 4 AWG (NO</v>
          </cell>
          <cell r="B1502">
            <v>2845</v>
          </cell>
          <cell r="C1502" t="str">
            <v>ML</v>
          </cell>
          <cell r="D1502">
            <v>6976</v>
          </cell>
          <cell r="E1502">
            <v>200078</v>
          </cell>
          <cell r="F1502">
            <v>42933</v>
          </cell>
          <cell r="G1502">
            <v>6400</v>
          </cell>
          <cell r="H1502">
            <v>1.0900000000000001</v>
          </cell>
          <cell r="I1502">
            <v>43465</v>
          </cell>
        </row>
        <row r="1503">
          <cell r="A1503" t="str">
            <v>CABLE cobre THHN 90 - 600V 4 AWG (NO</v>
          </cell>
          <cell r="B1503">
            <v>101412</v>
          </cell>
          <cell r="C1503" t="str">
            <v>ML</v>
          </cell>
          <cell r="D1503">
            <v>6976</v>
          </cell>
          <cell r="E1503" t="str">
            <v>26CA02</v>
          </cell>
          <cell r="F1503">
            <v>42933</v>
          </cell>
          <cell r="G1503">
            <v>6400</v>
          </cell>
          <cell r="H1503">
            <v>1.0900000000000001</v>
          </cell>
          <cell r="I1503">
            <v>43465</v>
          </cell>
        </row>
        <row r="1504">
          <cell r="A1504" t="str">
            <v>CABLE cobre THHN 90 - 600V 4 AWG (NO</v>
          </cell>
          <cell r="B1504">
            <v>101725</v>
          </cell>
          <cell r="C1504" t="str">
            <v>ML</v>
          </cell>
          <cell r="D1504">
            <v>6976</v>
          </cell>
          <cell r="E1504">
            <v>0</v>
          </cell>
          <cell r="F1504">
            <v>42860</v>
          </cell>
          <cell r="G1504">
            <v>6400</v>
          </cell>
          <cell r="H1504">
            <v>1.0900000000000001</v>
          </cell>
          <cell r="I1504">
            <v>43465</v>
          </cell>
        </row>
        <row r="1505">
          <cell r="A1505" t="str">
            <v>CABLE cobre THHN 90 - 600V 4 AWG (NO</v>
          </cell>
          <cell r="B1505">
            <v>103834</v>
          </cell>
          <cell r="C1505" t="str">
            <v>ML</v>
          </cell>
          <cell r="D1505">
            <v>6976</v>
          </cell>
          <cell r="E1505">
            <v>0</v>
          </cell>
          <cell r="F1505">
            <v>42851</v>
          </cell>
          <cell r="G1505">
            <v>6400</v>
          </cell>
          <cell r="H1505">
            <v>1.0900000000000001</v>
          </cell>
          <cell r="I1505">
            <v>43465</v>
          </cell>
        </row>
        <row r="1506">
          <cell r="A1506" t="str">
            <v>CABLE cobre THHN 90 - 600V 4 AWG (NO</v>
          </cell>
          <cell r="B1506">
            <v>103894</v>
          </cell>
          <cell r="C1506" t="str">
            <v>ML</v>
          </cell>
          <cell r="D1506">
            <v>6976</v>
          </cell>
          <cell r="E1506">
            <v>0</v>
          </cell>
          <cell r="F1506">
            <v>42860</v>
          </cell>
          <cell r="G1506">
            <v>6400</v>
          </cell>
          <cell r="H1506">
            <v>1.0900000000000001</v>
          </cell>
          <cell r="I1506">
            <v>43465</v>
          </cell>
        </row>
        <row r="1507">
          <cell r="A1507" t="str">
            <v>CABLE cobre THHN 90 - 600V 4/0 AWG **</v>
          </cell>
          <cell r="B1507">
            <v>90006</v>
          </cell>
          <cell r="C1507" t="str">
            <v>ML</v>
          </cell>
          <cell r="D1507">
            <v>35197</v>
          </cell>
          <cell r="E1507">
            <v>0</v>
          </cell>
          <cell r="F1507">
            <v>42338</v>
          </cell>
          <cell r="G1507">
            <v>28850</v>
          </cell>
          <cell r="H1507">
            <v>1.22</v>
          </cell>
          <cell r="I1507">
            <v>43465</v>
          </cell>
        </row>
        <row r="1508">
          <cell r="A1508" t="str">
            <v>CABLE cobre THHN 90 - 600V 4/0 AWG **</v>
          </cell>
          <cell r="B1508">
            <v>101727</v>
          </cell>
          <cell r="C1508" t="str">
            <v>ML</v>
          </cell>
          <cell r="D1508">
            <v>36173</v>
          </cell>
          <cell r="E1508">
            <v>0</v>
          </cell>
          <cell r="F1508">
            <v>43265</v>
          </cell>
          <cell r="G1508">
            <v>34450</v>
          </cell>
          <cell r="H1508">
            <v>1.05</v>
          </cell>
          <cell r="I1508">
            <v>43465</v>
          </cell>
        </row>
        <row r="1509">
          <cell r="A1509" t="str">
            <v>CABLE cobre THHN 90 - 600V 6 AWG</v>
          </cell>
          <cell r="B1509">
            <v>103895</v>
          </cell>
          <cell r="C1509" t="str">
            <v>ML</v>
          </cell>
          <cell r="D1509">
            <v>4627</v>
          </cell>
          <cell r="E1509">
            <v>0</v>
          </cell>
          <cell r="F1509">
            <v>43180</v>
          </cell>
          <cell r="G1509">
            <v>4407</v>
          </cell>
          <cell r="H1509">
            <v>1.05</v>
          </cell>
          <cell r="I1509">
            <v>43465</v>
          </cell>
        </row>
        <row r="1510">
          <cell r="A1510" t="str">
            <v>CABLE cobre THHN 90 - 600V 6 AWG (NO</v>
          </cell>
          <cell r="B1510">
            <v>2844</v>
          </cell>
          <cell r="C1510" t="str">
            <v>ML</v>
          </cell>
          <cell r="D1510">
            <v>4197</v>
          </cell>
          <cell r="E1510">
            <v>200077</v>
          </cell>
          <cell r="F1510">
            <v>42933</v>
          </cell>
          <cell r="G1510">
            <v>3850</v>
          </cell>
          <cell r="H1510">
            <v>1.0900000000000001</v>
          </cell>
          <cell r="I1510">
            <v>43465</v>
          </cell>
        </row>
        <row r="1511">
          <cell r="A1511" t="str">
            <v>CABLE cobre THHN 90 - 600V 6 AWG (NO</v>
          </cell>
          <cell r="B1511">
            <v>90010</v>
          </cell>
          <cell r="C1511" t="str">
            <v>ML</v>
          </cell>
          <cell r="D1511">
            <v>4197</v>
          </cell>
          <cell r="E1511">
            <v>0</v>
          </cell>
          <cell r="F1511">
            <v>42933</v>
          </cell>
          <cell r="G1511">
            <v>3850</v>
          </cell>
          <cell r="H1511">
            <v>1.0900000000000001</v>
          </cell>
          <cell r="I1511">
            <v>43465</v>
          </cell>
        </row>
        <row r="1512">
          <cell r="A1512" t="str">
            <v>CABLE cobre THHN 90 - 600V 6 AWG (NO</v>
          </cell>
          <cell r="B1512">
            <v>101425</v>
          </cell>
          <cell r="C1512" t="str">
            <v>ML</v>
          </cell>
          <cell r="D1512">
            <v>4197</v>
          </cell>
          <cell r="E1512" t="str">
            <v>FACOMEC</v>
          </cell>
          <cell r="F1512">
            <v>42933</v>
          </cell>
          <cell r="G1512">
            <v>3850</v>
          </cell>
          <cell r="H1512">
            <v>1.0900000000000001</v>
          </cell>
          <cell r="I1512">
            <v>43465</v>
          </cell>
        </row>
        <row r="1513">
          <cell r="A1513" t="str">
            <v>CABLE cobre THHN 90 - 600V 6 AWG (NO</v>
          </cell>
          <cell r="B1513">
            <v>101731</v>
          </cell>
          <cell r="C1513" t="str">
            <v>ML</v>
          </cell>
          <cell r="D1513">
            <v>4197</v>
          </cell>
          <cell r="E1513">
            <v>0</v>
          </cell>
          <cell r="F1513">
            <v>42933</v>
          </cell>
          <cell r="G1513">
            <v>3850</v>
          </cell>
          <cell r="H1513">
            <v>1.0900000000000001</v>
          </cell>
          <cell r="I1513">
            <v>43465</v>
          </cell>
        </row>
        <row r="1514">
          <cell r="A1514" t="str">
            <v>CABLE cobre THHN 90 - 600V 6 AWG (NO</v>
          </cell>
          <cell r="B1514">
            <v>103835</v>
          </cell>
          <cell r="C1514" t="str">
            <v>ML</v>
          </cell>
          <cell r="D1514">
            <v>4197</v>
          </cell>
          <cell r="E1514">
            <v>0</v>
          </cell>
          <cell r="F1514">
            <v>42933</v>
          </cell>
          <cell r="G1514">
            <v>3850</v>
          </cell>
          <cell r="H1514">
            <v>1.0900000000000001</v>
          </cell>
          <cell r="I1514">
            <v>43465</v>
          </cell>
        </row>
        <row r="1515">
          <cell r="A1515" t="str">
            <v>CABLE cobre THHN 90 - 600V 8 AWG **</v>
          </cell>
          <cell r="B1515">
            <v>101730</v>
          </cell>
          <cell r="C1515" t="str">
            <v>ML</v>
          </cell>
          <cell r="D1515">
            <v>2783</v>
          </cell>
          <cell r="E1515">
            <v>0</v>
          </cell>
          <cell r="F1515">
            <v>43321</v>
          </cell>
          <cell r="G1515">
            <v>2650</v>
          </cell>
          <cell r="H1515">
            <v>1.05</v>
          </cell>
          <cell r="I1515">
            <v>43465</v>
          </cell>
        </row>
        <row r="1516">
          <cell r="A1516" t="str">
            <v>CABLE cobre THHN 90-600V 3/0 AWG</v>
          </cell>
          <cell r="B1516">
            <v>102275</v>
          </cell>
          <cell r="C1516" t="str">
            <v>ML</v>
          </cell>
          <cell r="D1516">
            <v>30650</v>
          </cell>
          <cell r="E1516">
            <v>0</v>
          </cell>
          <cell r="F1516">
            <v>43266</v>
          </cell>
          <cell r="G1516">
            <v>29190</v>
          </cell>
          <cell r="H1516">
            <v>1.05</v>
          </cell>
          <cell r="I1516">
            <v>43465</v>
          </cell>
        </row>
        <row r="1517">
          <cell r="A1517" t="str">
            <v>Cable cobre THHN 90-600V-2 AWG (NO USAR)</v>
          </cell>
          <cell r="B1517">
            <v>101728</v>
          </cell>
          <cell r="C1517" t="str">
            <v>ML</v>
          </cell>
          <cell r="D1517">
            <v>9205</v>
          </cell>
          <cell r="E1517">
            <v>0</v>
          </cell>
          <cell r="F1517">
            <v>42618</v>
          </cell>
          <cell r="G1517">
            <v>8004</v>
          </cell>
          <cell r="H1517">
            <v>1.1499999999999999</v>
          </cell>
          <cell r="I1517">
            <v>43465</v>
          </cell>
        </row>
        <row r="1518">
          <cell r="A1518" t="str">
            <v>CABLE Cu 15 KV ,XLPE AWG 3#2 apantallado</v>
          </cell>
          <cell r="B1518">
            <v>101600</v>
          </cell>
          <cell r="C1518" t="str">
            <v>ML</v>
          </cell>
          <cell r="D1518">
            <v>89459</v>
          </cell>
          <cell r="E1518">
            <v>0</v>
          </cell>
          <cell r="F1518">
            <v>43362</v>
          </cell>
          <cell r="G1518">
            <v>85199</v>
          </cell>
          <cell r="H1518">
            <v>1.05</v>
          </cell>
          <cell r="I1518">
            <v>43465</v>
          </cell>
        </row>
        <row r="1519">
          <cell r="A1519" t="str">
            <v>Cable Cu 15 KV, Nº 2 XLPE 90°C aislamiento 100</v>
          </cell>
          <cell r="B1519">
            <v>101512</v>
          </cell>
          <cell r="C1519" t="str">
            <v>ML</v>
          </cell>
          <cell r="D1519">
            <v>28777</v>
          </cell>
          <cell r="E1519" t="str">
            <v>26CA1/0</v>
          </cell>
          <cell r="F1519">
            <v>41759</v>
          </cell>
          <cell r="G1519">
            <v>22839</v>
          </cell>
          <cell r="H1519">
            <v>1.26</v>
          </cell>
          <cell r="I1519">
            <v>43465</v>
          </cell>
        </row>
        <row r="1520">
          <cell r="A1520" t="str">
            <v>Cable Cu 15 KV,3 # 2/0 XLPE 90°C aislameinto 100</v>
          </cell>
          <cell r="B1520">
            <v>101511</v>
          </cell>
          <cell r="C1520" t="str">
            <v>ML</v>
          </cell>
          <cell r="D1520">
            <v>41160</v>
          </cell>
          <cell r="E1520" t="str">
            <v>26CA1/0</v>
          </cell>
          <cell r="F1520">
            <v>40428</v>
          </cell>
          <cell r="G1520">
            <v>30044</v>
          </cell>
          <cell r="H1520">
            <v>1.37</v>
          </cell>
          <cell r="I1520">
            <v>43465</v>
          </cell>
        </row>
        <row r="1521">
          <cell r="A1521" t="str">
            <v>Cable Cu Aislado N°12 AWG-600V -LSZH</v>
          </cell>
          <cell r="B1521">
            <v>106839</v>
          </cell>
          <cell r="C1521" t="str">
            <v>ML</v>
          </cell>
          <cell r="D1521">
            <v>1484</v>
          </cell>
          <cell r="E1521">
            <v>0</v>
          </cell>
          <cell r="F1521">
            <v>43251</v>
          </cell>
          <cell r="G1521">
            <v>1413</v>
          </cell>
          <cell r="H1521">
            <v>1.05</v>
          </cell>
          <cell r="I1521">
            <v>43465</v>
          </cell>
        </row>
        <row r="1522">
          <cell r="A1522" t="str">
            <v>CABLE Cu THW N°2 (NO USAR)</v>
          </cell>
          <cell r="B1522">
            <v>101411</v>
          </cell>
          <cell r="C1522" t="str">
            <v>ML</v>
          </cell>
          <cell r="D1522">
            <v>9072</v>
          </cell>
          <cell r="E1522" t="str">
            <v>26CA02</v>
          </cell>
          <cell r="F1522">
            <v>41801</v>
          </cell>
          <cell r="G1522">
            <v>7200</v>
          </cell>
          <cell r="H1522">
            <v>1.26</v>
          </cell>
          <cell r="I1522">
            <v>43465</v>
          </cell>
        </row>
        <row r="1523">
          <cell r="A1523" t="str">
            <v>CABLE Cu(2/0)XLPE - 15 KV M.T.</v>
          </cell>
          <cell r="B1523">
            <v>105108</v>
          </cell>
          <cell r="C1523" t="str">
            <v>ML</v>
          </cell>
          <cell r="D1523">
            <v>44981</v>
          </cell>
          <cell r="E1523">
            <v>0</v>
          </cell>
          <cell r="F1523">
            <v>43179</v>
          </cell>
          <cell r="G1523">
            <v>42839</v>
          </cell>
          <cell r="H1523">
            <v>1.05</v>
          </cell>
          <cell r="I1523">
            <v>43465</v>
          </cell>
        </row>
        <row r="1524">
          <cell r="A1524" t="str">
            <v>Cable de aluminio desnudo calibre #2AWG</v>
          </cell>
          <cell r="B1524">
            <v>105620</v>
          </cell>
          <cell r="C1524" t="str">
            <v>ML</v>
          </cell>
          <cell r="D1524">
            <v>1464</v>
          </cell>
          <cell r="E1524">
            <v>0</v>
          </cell>
          <cell r="F1524">
            <v>43322</v>
          </cell>
          <cell r="G1524">
            <v>1394</v>
          </cell>
          <cell r="H1524">
            <v>1.05</v>
          </cell>
          <cell r="I1524">
            <v>43465</v>
          </cell>
        </row>
        <row r="1525">
          <cell r="A1525" t="str">
            <v>Cable de Belden 1 par</v>
          </cell>
          <cell r="B1525">
            <v>102360</v>
          </cell>
          <cell r="C1525" t="str">
            <v>ML</v>
          </cell>
          <cell r="D1525">
            <v>2085</v>
          </cell>
          <cell r="E1525" t="str">
            <v>26CA02</v>
          </cell>
          <cell r="F1525">
            <v>40130</v>
          </cell>
          <cell r="G1525">
            <v>1500</v>
          </cell>
          <cell r="H1525">
            <v>1.39</v>
          </cell>
          <cell r="I1525">
            <v>43465</v>
          </cell>
        </row>
        <row r="1526">
          <cell r="A1526" t="str">
            <v>Cable de cobre desnudo # 10 (sum+transp+inst)</v>
          </cell>
          <cell r="B1526">
            <v>102323</v>
          </cell>
          <cell r="C1526" t="str">
            <v>ML</v>
          </cell>
          <cell r="D1526">
            <v>4487</v>
          </cell>
          <cell r="E1526" t="str">
            <v>26CA1/0</v>
          </cell>
          <cell r="F1526">
            <v>40430</v>
          </cell>
          <cell r="G1526">
            <v>3275</v>
          </cell>
          <cell r="H1526">
            <v>1.37</v>
          </cell>
          <cell r="I1526">
            <v>43465</v>
          </cell>
        </row>
        <row r="1527">
          <cell r="A1527" t="str">
            <v>Cable de cobre desnudo # 2 (suministro)</v>
          </cell>
          <cell r="B1527">
            <v>101484</v>
          </cell>
          <cell r="C1527" t="str">
            <v>ML</v>
          </cell>
          <cell r="D1527">
            <v>12044</v>
          </cell>
          <cell r="E1527" t="str">
            <v>26CA1/0</v>
          </cell>
          <cell r="F1527">
            <v>43173</v>
          </cell>
          <cell r="G1527">
            <v>11470</v>
          </cell>
          <cell r="H1527">
            <v>1.05</v>
          </cell>
          <cell r="I1527">
            <v>43465</v>
          </cell>
        </row>
        <row r="1528">
          <cell r="A1528" t="str">
            <v>CABLE DE COBRE DESNUDO N°10</v>
          </cell>
          <cell r="B1528">
            <v>104978</v>
          </cell>
          <cell r="C1528" t="str">
            <v>ML</v>
          </cell>
          <cell r="D1528">
            <v>1881</v>
          </cell>
          <cell r="E1528">
            <v>0</v>
          </cell>
          <cell r="F1528">
            <v>42775</v>
          </cell>
          <cell r="G1528">
            <v>1725.5</v>
          </cell>
          <cell r="H1528">
            <v>1.0900000000000001</v>
          </cell>
          <cell r="I1528">
            <v>43465</v>
          </cell>
        </row>
        <row r="1529">
          <cell r="A1529" t="str">
            <v>CABLE DE COBRE DESNUDO N°8</v>
          </cell>
          <cell r="B1529">
            <v>104977</v>
          </cell>
          <cell r="C1529" t="str">
            <v>ML</v>
          </cell>
          <cell r="D1529">
            <v>2607</v>
          </cell>
          <cell r="E1529">
            <v>0</v>
          </cell>
          <cell r="F1529">
            <v>43322</v>
          </cell>
          <cell r="G1529">
            <v>2483</v>
          </cell>
          <cell r="H1529">
            <v>1.05</v>
          </cell>
          <cell r="I1529">
            <v>43465</v>
          </cell>
        </row>
        <row r="1530">
          <cell r="A1530" t="str">
            <v>Cable de control AWG 3X18</v>
          </cell>
          <cell r="B1530">
            <v>104251</v>
          </cell>
          <cell r="C1530" t="str">
            <v>ML</v>
          </cell>
          <cell r="D1530">
            <v>4373</v>
          </cell>
          <cell r="E1530">
            <v>0</v>
          </cell>
          <cell r="F1530">
            <v>43256</v>
          </cell>
          <cell r="G1530">
            <v>4165</v>
          </cell>
          <cell r="H1530">
            <v>1.05</v>
          </cell>
          <cell r="I1530">
            <v>43465</v>
          </cell>
        </row>
        <row r="1531">
          <cell r="A1531" t="str">
            <v>CABLE DE Cu DESNUDO N°12</v>
          </cell>
          <cell r="B1531">
            <v>105114</v>
          </cell>
          <cell r="C1531" t="str">
            <v>ML</v>
          </cell>
          <cell r="D1531">
            <v>903</v>
          </cell>
          <cell r="E1531">
            <v>0</v>
          </cell>
          <cell r="F1531">
            <v>42262</v>
          </cell>
          <cell r="G1531">
            <v>740</v>
          </cell>
          <cell r="H1531">
            <v>1.22</v>
          </cell>
          <cell r="I1531">
            <v>43465</v>
          </cell>
        </row>
        <row r="1532">
          <cell r="A1532" t="str">
            <v>CABLE DE NEOPRENO 2X18 TELEFONICA</v>
          </cell>
          <cell r="B1532">
            <v>103256</v>
          </cell>
          <cell r="C1532" t="str">
            <v>ML</v>
          </cell>
          <cell r="D1532">
            <v>815</v>
          </cell>
          <cell r="E1532">
            <v>0</v>
          </cell>
          <cell r="F1532">
            <v>40431</v>
          </cell>
          <cell r="G1532">
            <v>595</v>
          </cell>
          <cell r="H1532">
            <v>1.37</v>
          </cell>
          <cell r="I1532">
            <v>43465</v>
          </cell>
        </row>
        <row r="1533">
          <cell r="A1533" t="str">
            <v>Cable desnudo # 2 AWG instalaciones internas</v>
          </cell>
          <cell r="B1533">
            <v>101473</v>
          </cell>
          <cell r="C1533" t="str">
            <v>ML</v>
          </cell>
          <cell r="D1533">
            <v>9699</v>
          </cell>
          <cell r="E1533" t="str">
            <v>26CA1/0</v>
          </cell>
          <cell r="F1533">
            <v>42248</v>
          </cell>
          <cell r="G1533">
            <v>7950</v>
          </cell>
          <cell r="H1533">
            <v>1.22</v>
          </cell>
          <cell r="I1533">
            <v>43465</v>
          </cell>
        </row>
        <row r="1534">
          <cell r="A1534" t="str">
            <v>Cable desnudo # 2/0 enterrado</v>
          </cell>
          <cell r="B1534">
            <v>101475</v>
          </cell>
          <cell r="C1534" t="str">
            <v>ML</v>
          </cell>
          <cell r="D1534">
            <v>20080</v>
          </cell>
          <cell r="E1534" t="str">
            <v>26CA1/0</v>
          </cell>
          <cell r="F1534">
            <v>42837</v>
          </cell>
          <cell r="G1534">
            <v>18422.29</v>
          </cell>
          <cell r="H1534">
            <v>1.0900000000000001</v>
          </cell>
          <cell r="I1534">
            <v>43465</v>
          </cell>
        </row>
        <row r="1535">
          <cell r="A1535" t="str">
            <v>CABLE DESNUDO Nº14 **</v>
          </cell>
          <cell r="B1535">
            <v>103883</v>
          </cell>
          <cell r="C1535" t="str">
            <v>ML</v>
          </cell>
          <cell r="D1535">
            <v>610</v>
          </cell>
          <cell r="E1535">
            <v>0</v>
          </cell>
          <cell r="F1535">
            <v>42114</v>
          </cell>
          <cell r="G1535">
            <v>500</v>
          </cell>
          <cell r="H1535">
            <v>1.22</v>
          </cell>
          <cell r="I1535">
            <v>43465</v>
          </cell>
        </row>
        <row r="1536">
          <cell r="A1536" t="str">
            <v>CABLE DUPLEX 2 X 18 AWG 18, 600V 100%</v>
          </cell>
          <cell r="B1536">
            <v>106595</v>
          </cell>
          <cell r="C1536" t="str">
            <v>ML</v>
          </cell>
          <cell r="D1536">
            <v>973</v>
          </cell>
          <cell r="E1536">
            <v>0</v>
          </cell>
          <cell r="F1536">
            <v>43004</v>
          </cell>
          <cell r="G1536">
            <v>893</v>
          </cell>
          <cell r="H1536">
            <v>1.0900000000000001</v>
          </cell>
          <cell r="I1536">
            <v>43465</v>
          </cell>
        </row>
        <row r="1537">
          <cell r="A1537" t="str">
            <v>cable duplex 2 x14</v>
          </cell>
          <cell r="B1537">
            <v>103845</v>
          </cell>
          <cell r="C1537" t="str">
            <v>ML</v>
          </cell>
          <cell r="D1537">
            <v>1890</v>
          </cell>
          <cell r="E1537">
            <v>0</v>
          </cell>
          <cell r="F1537">
            <v>43199</v>
          </cell>
          <cell r="G1537">
            <v>1800</v>
          </cell>
          <cell r="H1537">
            <v>1.05</v>
          </cell>
          <cell r="I1537">
            <v>43465</v>
          </cell>
        </row>
        <row r="1538">
          <cell r="A1538" t="str">
            <v>CABLE DUPLEX 2X10 AWG</v>
          </cell>
          <cell r="B1538">
            <v>104097</v>
          </cell>
          <cell r="C1538" t="str">
            <v>ML</v>
          </cell>
          <cell r="D1538">
            <v>5195</v>
          </cell>
          <cell r="E1538">
            <v>0</v>
          </cell>
          <cell r="F1538">
            <v>43174</v>
          </cell>
          <cell r="G1538">
            <v>4948</v>
          </cell>
          <cell r="H1538">
            <v>1.05</v>
          </cell>
          <cell r="I1538">
            <v>43465</v>
          </cell>
        </row>
        <row r="1539">
          <cell r="A1539" t="str">
            <v>CABLE DUPLEX 2X12 (ROLLO X 100 Mts)</v>
          </cell>
          <cell r="B1539">
            <v>106542</v>
          </cell>
          <cell r="C1539" t="str">
            <v>ML</v>
          </cell>
          <cell r="D1539">
            <v>2625</v>
          </cell>
          <cell r="E1539">
            <v>0</v>
          </cell>
          <cell r="F1539">
            <v>43196</v>
          </cell>
          <cell r="G1539">
            <v>2500</v>
          </cell>
          <cell r="H1539">
            <v>1.05</v>
          </cell>
          <cell r="I1539">
            <v>43465</v>
          </cell>
        </row>
        <row r="1540">
          <cell r="A1540" t="str">
            <v>CABLE DUPLEX 2X20 (GRIS)</v>
          </cell>
          <cell r="B1540">
            <v>105196</v>
          </cell>
          <cell r="C1540" t="str">
            <v>ML</v>
          </cell>
          <cell r="D1540">
            <v>520</v>
          </cell>
          <cell r="E1540">
            <v>0</v>
          </cell>
          <cell r="F1540">
            <v>41808</v>
          </cell>
          <cell r="G1540">
            <v>413</v>
          </cell>
          <cell r="H1540">
            <v>1.26</v>
          </cell>
          <cell r="I1540">
            <v>43465</v>
          </cell>
        </row>
        <row r="1541">
          <cell r="A1541" t="str">
            <v>CABLE DUPLEX Cu N°12</v>
          </cell>
          <cell r="B1541">
            <v>102671</v>
          </cell>
          <cell r="C1541" t="str">
            <v>ML</v>
          </cell>
          <cell r="D1541">
            <v>2329</v>
          </cell>
          <cell r="E1541" t="str">
            <v>26CA1/0</v>
          </cell>
          <cell r="F1541">
            <v>40280</v>
          </cell>
          <cell r="G1541">
            <v>1700</v>
          </cell>
          <cell r="H1541">
            <v>1.37</v>
          </cell>
          <cell r="I1541">
            <v>43465</v>
          </cell>
        </row>
        <row r="1542">
          <cell r="A1542" t="str">
            <v>CABLE EN ACERO GALVANIZADO Ø1/8"(7X7)</v>
          </cell>
          <cell r="B1542">
            <v>105641</v>
          </cell>
          <cell r="C1542" t="str">
            <v>ML</v>
          </cell>
          <cell r="D1542">
            <v>654</v>
          </cell>
          <cell r="E1542">
            <v>0</v>
          </cell>
          <cell r="F1542">
            <v>42828</v>
          </cell>
          <cell r="G1542">
            <v>600</v>
          </cell>
          <cell r="H1542">
            <v>1.0900000000000001</v>
          </cell>
          <cell r="I1542">
            <v>43465</v>
          </cell>
        </row>
        <row r="1543">
          <cell r="A1543" t="str">
            <v>CABLE ENCAUCHETADO 2 x 12 SPT - 60 C 300V</v>
          </cell>
          <cell r="B1543">
            <v>2758</v>
          </cell>
          <cell r="C1543" t="str">
            <v>ML</v>
          </cell>
          <cell r="D1543">
            <v>3935</v>
          </cell>
          <cell r="E1543" t="str">
            <v>0461061A</v>
          </cell>
          <cell r="F1543">
            <v>43182</v>
          </cell>
          <cell r="G1543">
            <v>3748</v>
          </cell>
          <cell r="H1543">
            <v>1.05</v>
          </cell>
          <cell r="I1543">
            <v>43465</v>
          </cell>
        </row>
        <row r="1544">
          <cell r="A1544" t="str">
            <v>CABLE ENCAUCHETADO 2 x 16 SPT - 60 C 300V</v>
          </cell>
          <cell r="B1544">
            <v>2759</v>
          </cell>
          <cell r="C1544" t="str">
            <v>ML</v>
          </cell>
          <cell r="D1544">
            <v>1690</v>
          </cell>
          <cell r="E1544" t="str">
            <v>FACOMEC</v>
          </cell>
          <cell r="F1544">
            <v>42775</v>
          </cell>
          <cell r="G1544">
            <v>1550</v>
          </cell>
          <cell r="H1544">
            <v>1.0900000000000001</v>
          </cell>
          <cell r="I1544">
            <v>43465</v>
          </cell>
        </row>
        <row r="1545">
          <cell r="A1545" t="str">
            <v>CABLE ENCAUCHETADO 2 x 8 ST</v>
          </cell>
          <cell r="B1545">
            <v>2757</v>
          </cell>
          <cell r="C1545" t="str">
            <v>ML</v>
          </cell>
          <cell r="D1545">
            <v>8839</v>
          </cell>
          <cell r="E1545">
            <v>2.6E+209</v>
          </cell>
          <cell r="F1545">
            <v>40428</v>
          </cell>
          <cell r="G1545">
            <v>6452</v>
          </cell>
          <cell r="H1545">
            <v>1.37</v>
          </cell>
          <cell r="I1545">
            <v>43465</v>
          </cell>
        </row>
        <row r="1546">
          <cell r="A1546" t="str">
            <v>CABLE ENCAUCHETADO 2 x12 SPT - 60 C 300V</v>
          </cell>
          <cell r="B1546">
            <v>102587</v>
          </cell>
          <cell r="C1546" t="str">
            <v>ML</v>
          </cell>
          <cell r="D1546">
            <v>3935</v>
          </cell>
          <cell r="E1546" t="str">
            <v>0461061A</v>
          </cell>
          <cell r="F1546">
            <v>43182</v>
          </cell>
          <cell r="G1546">
            <v>3748</v>
          </cell>
          <cell r="H1546">
            <v>1.05</v>
          </cell>
          <cell r="I1546">
            <v>43465</v>
          </cell>
        </row>
        <row r="1547">
          <cell r="A1547" t="str">
            <v>cable encauchetado 2 x18</v>
          </cell>
          <cell r="B1547">
            <v>103839</v>
          </cell>
          <cell r="C1547" t="str">
            <v>ML</v>
          </cell>
          <cell r="D1547">
            <v>1334</v>
          </cell>
          <cell r="E1547">
            <v>0</v>
          </cell>
          <cell r="F1547">
            <v>43214</v>
          </cell>
          <cell r="G1547">
            <v>1270</v>
          </cell>
          <cell r="H1547">
            <v>1.05</v>
          </cell>
          <cell r="I1547">
            <v>43465</v>
          </cell>
        </row>
        <row r="1548">
          <cell r="A1548" t="str">
            <v>CABLE ENCAUCHETADO 2x8</v>
          </cell>
          <cell r="B1548">
            <v>103212</v>
          </cell>
          <cell r="C1548" t="str">
            <v>ML</v>
          </cell>
          <cell r="D1548">
            <v>5206</v>
          </cell>
          <cell r="E1548" t="str">
            <v>26E308</v>
          </cell>
          <cell r="F1548">
            <v>40428</v>
          </cell>
          <cell r="G1548">
            <v>3800</v>
          </cell>
          <cell r="H1548">
            <v>1.37</v>
          </cell>
          <cell r="I1548">
            <v>43465</v>
          </cell>
        </row>
        <row r="1549">
          <cell r="A1549" t="str">
            <v>CABLE ENCAUCHETADO 3 x 8 ST</v>
          </cell>
          <cell r="B1549">
            <v>758</v>
          </cell>
          <cell r="C1549" t="str">
            <v>ML</v>
          </cell>
          <cell r="D1549">
            <v>12639</v>
          </cell>
          <cell r="E1549" t="str">
            <v>26E308</v>
          </cell>
          <cell r="F1549">
            <v>43173</v>
          </cell>
          <cell r="G1549">
            <v>12037</v>
          </cell>
          <cell r="H1549">
            <v>1.05</v>
          </cell>
          <cell r="I1549">
            <v>43465</v>
          </cell>
        </row>
        <row r="1550">
          <cell r="A1550" t="str">
            <v>CABLE ENCAUCHETADO 3 x12</v>
          </cell>
          <cell r="B1550">
            <v>103100</v>
          </cell>
          <cell r="C1550" t="str">
            <v>ML</v>
          </cell>
          <cell r="D1550">
            <v>4591</v>
          </cell>
          <cell r="E1550" t="str">
            <v>26E308</v>
          </cell>
          <cell r="F1550">
            <v>42857</v>
          </cell>
          <cell r="G1550">
            <v>4212</v>
          </cell>
          <cell r="H1550">
            <v>1.0900000000000001</v>
          </cell>
          <cell r="I1550">
            <v>43465</v>
          </cell>
        </row>
        <row r="1551">
          <cell r="A1551" t="str">
            <v>Cable Encauchetado 3 x12</v>
          </cell>
          <cell r="B1551">
            <v>103841</v>
          </cell>
          <cell r="C1551" t="str">
            <v>ML</v>
          </cell>
          <cell r="D1551">
            <v>4604</v>
          </cell>
          <cell r="E1551">
            <v>0</v>
          </cell>
          <cell r="F1551">
            <v>43244</v>
          </cell>
          <cell r="G1551">
            <v>4385</v>
          </cell>
          <cell r="H1551">
            <v>1.05</v>
          </cell>
          <cell r="I1551">
            <v>43465</v>
          </cell>
        </row>
        <row r="1552">
          <cell r="A1552" t="str">
            <v>CABLE ENCAUCHETADO 3 x14 (600V)</v>
          </cell>
          <cell r="B1552">
            <v>103840</v>
          </cell>
          <cell r="C1552" t="str">
            <v>ML</v>
          </cell>
          <cell r="D1552">
            <v>3518</v>
          </cell>
          <cell r="E1552">
            <v>0</v>
          </cell>
          <cell r="F1552">
            <v>43214</v>
          </cell>
          <cell r="G1552">
            <v>3350</v>
          </cell>
          <cell r="H1552">
            <v>1.05</v>
          </cell>
          <cell r="I1552">
            <v>43465</v>
          </cell>
        </row>
        <row r="1553">
          <cell r="A1553" t="str">
            <v>CABLE ENCAUCHETADO 3X10</v>
          </cell>
          <cell r="B1553">
            <v>1237</v>
          </cell>
          <cell r="C1553" t="str">
            <v>ML</v>
          </cell>
          <cell r="D1553">
            <v>10117</v>
          </cell>
          <cell r="E1553">
            <v>0</v>
          </cell>
          <cell r="F1553">
            <v>40795</v>
          </cell>
          <cell r="G1553">
            <v>7550</v>
          </cell>
          <cell r="H1553">
            <v>1.34</v>
          </cell>
          <cell r="I1553">
            <v>43465</v>
          </cell>
        </row>
        <row r="1554">
          <cell r="A1554" t="str">
            <v>cable encauchetado 3x10</v>
          </cell>
          <cell r="B1554">
            <v>103842</v>
          </cell>
          <cell r="C1554" t="str">
            <v>ML</v>
          </cell>
          <cell r="D1554">
            <v>5980</v>
          </cell>
          <cell r="E1554">
            <v>0</v>
          </cell>
          <cell r="F1554">
            <v>42485</v>
          </cell>
          <cell r="G1554">
            <v>5200</v>
          </cell>
          <cell r="H1554">
            <v>1.1499999999999999</v>
          </cell>
          <cell r="I1554">
            <v>43465</v>
          </cell>
        </row>
        <row r="1555">
          <cell r="A1555" t="str">
            <v>Cable Encauchetado 3X12 Cu THHN/THWN 600</v>
          </cell>
          <cell r="B1555">
            <v>102272</v>
          </cell>
          <cell r="C1555" t="str">
            <v>ML</v>
          </cell>
          <cell r="D1555">
            <v>4537</v>
          </cell>
          <cell r="E1555">
            <v>200305</v>
          </cell>
          <cell r="F1555">
            <v>42250</v>
          </cell>
          <cell r="G1555">
            <v>3719</v>
          </cell>
          <cell r="H1555">
            <v>1.22</v>
          </cell>
          <cell r="I1555">
            <v>43465</v>
          </cell>
        </row>
        <row r="1556">
          <cell r="A1556" t="str">
            <v>CABLE ENCAUCHETADO 3X16 AWG</v>
          </cell>
          <cell r="B1556">
            <v>106098</v>
          </cell>
          <cell r="C1556" t="str">
            <v>ML</v>
          </cell>
          <cell r="D1556">
            <v>2048</v>
          </cell>
          <cell r="E1556">
            <v>0</v>
          </cell>
          <cell r="F1556">
            <v>43362</v>
          </cell>
          <cell r="G1556">
            <v>1950</v>
          </cell>
          <cell r="H1556">
            <v>1.05</v>
          </cell>
          <cell r="I1556">
            <v>43465</v>
          </cell>
        </row>
        <row r="1557">
          <cell r="A1557" t="str">
            <v>CABLE ENCAUCHETADO DE 3 X 12 **</v>
          </cell>
          <cell r="B1557">
            <v>103072</v>
          </cell>
          <cell r="C1557" t="str">
            <v>ML</v>
          </cell>
          <cell r="D1557">
            <v>4674</v>
          </cell>
          <cell r="E1557">
            <v>0</v>
          </cell>
          <cell r="F1557">
            <v>43199</v>
          </cell>
          <cell r="G1557">
            <v>4451.79</v>
          </cell>
          <cell r="H1557">
            <v>1.05</v>
          </cell>
          <cell r="I1557">
            <v>43465</v>
          </cell>
        </row>
        <row r="1558">
          <cell r="A1558" t="str">
            <v>CABLE ENCAUCHETADO DE 4 X 8</v>
          </cell>
          <cell r="B1558">
            <v>106471</v>
          </cell>
          <cell r="C1558" t="str">
            <v>ML</v>
          </cell>
          <cell r="D1558">
            <v>15112</v>
          </cell>
          <cell r="E1558">
            <v>0</v>
          </cell>
          <cell r="F1558">
            <v>42986</v>
          </cell>
          <cell r="G1558">
            <v>13864</v>
          </cell>
          <cell r="H1558">
            <v>1.0900000000000001</v>
          </cell>
          <cell r="I1558">
            <v>43465</v>
          </cell>
        </row>
        <row r="1559">
          <cell r="A1559" t="str">
            <v>Cable FTP categoría 6A blindado.</v>
          </cell>
          <cell r="B1559">
            <v>107246</v>
          </cell>
          <cell r="C1559" t="str">
            <v>UNI</v>
          </cell>
          <cell r="D1559">
            <v>1890</v>
          </cell>
          <cell r="E1559">
            <v>0</v>
          </cell>
          <cell r="F1559">
            <v>43411</v>
          </cell>
          <cell r="G1559">
            <v>1800</v>
          </cell>
          <cell r="H1559">
            <v>1.05</v>
          </cell>
          <cell r="I1559">
            <v>43465</v>
          </cell>
        </row>
        <row r="1560">
          <cell r="A1560" t="str">
            <v>Cable Guaya de acero 1/4"Cerram-Fortinet **</v>
          </cell>
          <cell r="B1560">
            <v>100458</v>
          </cell>
          <cell r="C1560" t="str">
            <v>ML</v>
          </cell>
          <cell r="D1560">
            <v>1553</v>
          </cell>
          <cell r="E1560">
            <v>0</v>
          </cell>
          <cell r="F1560">
            <v>43203</v>
          </cell>
          <cell r="G1560">
            <v>1479</v>
          </cell>
          <cell r="H1560">
            <v>1.05</v>
          </cell>
          <cell r="I1560">
            <v>43465</v>
          </cell>
        </row>
        <row r="1561">
          <cell r="A1561" t="str">
            <v>Cable HDMI 4K 15m</v>
          </cell>
          <cell r="B1561">
            <v>107238</v>
          </cell>
          <cell r="C1561" t="str">
            <v>UNI</v>
          </cell>
          <cell r="D1561">
            <v>29400</v>
          </cell>
          <cell r="E1561">
            <v>0</v>
          </cell>
          <cell r="F1561">
            <v>43411</v>
          </cell>
          <cell r="G1561">
            <v>28000</v>
          </cell>
          <cell r="H1561">
            <v>1.05</v>
          </cell>
          <cell r="I1561">
            <v>43465</v>
          </cell>
        </row>
        <row r="1562">
          <cell r="A1562" t="str">
            <v>CABLE LS #10</v>
          </cell>
          <cell r="B1562">
            <v>106856</v>
          </cell>
          <cell r="C1562" t="str">
            <v>ML</v>
          </cell>
          <cell r="D1562">
            <v>2007</v>
          </cell>
          <cell r="E1562">
            <v>0</v>
          </cell>
          <cell r="F1562">
            <v>43276</v>
          </cell>
          <cell r="G1562">
            <v>1911</v>
          </cell>
          <cell r="H1562">
            <v>1.05</v>
          </cell>
          <cell r="I1562">
            <v>43465</v>
          </cell>
        </row>
        <row r="1563">
          <cell r="A1563" t="str">
            <v>CABLE MULTIPAR N°6</v>
          </cell>
          <cell r="B1563">
            <v>106161</v>
          </cell>
          <cell r="C1563" t="str">
            <v>ML</v>
          </cell>
          <cell r="D1563">
            <v>5837</v>
          </cell>
          <cell r="E1563">
            <v>0</v>
          </cell>
          <cell r="F1563">
            <v>42833</v>
          </cell>
          <cell r="G1563">
            <v>5355</v>
          </cell>
          <cell r="H1563">
            <v>1.0900000000000001</v>
          </cell>
          <cell r="I1563">
            <v>43465</v>
          </cell>
        </row>
        <row r="1564">
          <cell r="A1564" t="str">
            <v>CABLE MULTIPAR TELEFONICO 50 PARES</v>
          </cell>
          <cell r="B1564">
            <v>104764</v>
          </cell>
          <cell r="C1564" t="str">
            <v>UNI</v>
          </cell>
          <cell r="D1564">
            <v>9623</v>
          </cell>
          <cell r="E1564">
            <v>0</v>
          </cell>
          <cell r="F1564">
            <v>42198</v>
          </cell>
          <cell r="G1564">
            <v>7888</v>
          </cell>
          <cell r="H1564">
            <v>1.22</v>
          </cell>
          <cell r="I1564">
            <v>43465</v>
          </cell>
        </row>
        <row r="1565">
          <cell r="A1565" t="str">
            <v>CABLE SILICONADO NO. 12</v>
          </cell>
          <cell r="B1565">
            <v>106543</v>
          </cell>
          <cell r="C1565" t="str">
            <v>ML</v>
          </cell>
          <cell r="D1565">
            <v>2103</v>
          </cell>
          <cell r="E1565">
            <v>0</v>
          </cell>
          <cell r="F1565">
            <v>43199</v>
          </cell>
          <cell r="G1565">
            <v>2003</v>
          </cell>
          <cell r="H1565">
            <v>1.05</v>
          </cell>
          <cell r="I1565">
            <v>43465</v>
          </cell>
        </row>
        <row r="1566">
          <cell r="A1566" t="str">
            <v>CABLE SOLIDO CAT.E CM ENHANCED</v>
          </cell>
          <cell r="B1566">
            <v>9794</v>
          </cell>
          <cell r="C1566" t="str">
            <v>UNI</v>
          </cell>
          <cell r="D1566">
            <v>244627</v>
          </cell>
          <cell r="E1566">
            <v>0</v>
          </cell>
          <cell r="F1566">
            <v>40500</v>
          </cell>
          <cell r="G1566">
            <v>178560</v>
          </cell>
          <cell r="H1566">
            <v>1.37</v>
          </cell>
          <cell r="I1566">
            <v>43465</v>
          </cell>
        </row>
        <row r="1567">
          <cell r="A1567" t="str">
            <v>CABLE TELEFONICO 10 PARES EXTERIOR</v>
          </cell>
          <cell r="B1567">
            <v>104036</v>
          </cell>
          <cell r="C1567" t="str">
            <v>ML</v>
          </cell>
          <cell r="D1567">
            <v>3953</v>
          </cell>
          <cell r="E1567">
            <v>0</v>
          </cell>
          <cell r="F1567">
            <v>40646</v>
          </cell>
          <cell r="G1567">
            <v>2950</v>
          </cell>
          <cell r="H1567">
            <v>1.34</v>
          </cell>
          <cell r="I1567">
            <v>43465</v>
          </cell>
        </row>
        <row r="1568">
          <cell r="A1568" t="str">
            <v>CABLE TELEFONICO 10 PARES INTERIOR</v>
          </cell>
          <cell r="B1568">
            <v>104035</v>
          </cell>
          <cell r="C1568" t="str">
            <v>ML</v>
          </cell>
          <cell r="D1568">
            <v>2310</v>
          </cell>
          <cell r="E1568">
            <v>0</v>
          </cell>
          <cell r="F1568">
            <v>43196</v>
          </cell>
          <cell r="G1568">
            <v>2200</v>
          </cell>
          <cell r="H1568">
            <v>1.05</v>
          </cell>
          <cell r="I1568">
            <v>43465</v>
          </cell>
        </row>
        <row r="1569">
          <cell r="A1569" t="str">
            <v>Cable telefónico de 2 pares</v>
          </cell>
          <cell r="B1569">
            <v>102357</v>
          </cell>
          <cell r="C1569" t="str">
            <v>ML</v>
          </cell>
          <cell r="D1569">
            <v>420</v>
          </cell>
          <cell r="E1569" t="str">
            <v>26CA02</v>
          </cell>
          <cell r="F1569">
            <v>43194</v>
          </cell>
          <cell r="G1569">
            <v>400</v>
          </cell>
          <cell r="H1569">
            <v>1.05</v>
          </cell>
          <cell r="I1569">
            <v>43465</v>
          </cell>
        </row>
        <row r="1570">
          <cell r="A1570" t="str">
            <v>CABLE TELEFONICO DE 50- PARES</v>
          </cell>
          <cell r="B1570">
            <v>106156</v>
          </cell>
          <cell r="C1570" t="str">
            <v>ML</v>
          </cell>
          <cell r="D1570">
            <v>10054</v>
          </cell>
          <cell r="E1570">
            <v>0</v>
          </cell>
          <cell r="F1570">
            <v>42833</v>
          </cell>
          <cell r="G1570">
            <v>9224</v>
          </cell>
          <cell r="H1570">
            <v>1.0900000000000001</v>
          </cell>
          <cell r="I1570">
            <v>43465</v>
          </cell>
        </row>
        <row r="1571">
          <cell r="A1571" t="str">
            <v>Cable telefónico uso exterior relleno 10x2x0.4mm</v>
          </cell>
          <cell r="B1571">
            <v>101543</v>
          </cell>
          <cell r="C1571" t="str">
            <v>ML</v>
          </cell>
          <cell r="D1571">
            <v>3866</v>
          </cell>
          <cell r="E1571" t="str">
            <v>26CA02</v>
          </cell>
          <cell r="F1571">
            <v>40428</v>
          </cell>
          <cell r="G1571">
            <v>2822</v>
          </cell>
          <cell r="H1571">
            <v>1.37</v>
          </cell>
          <cell r="I1571">
            <v>43465</v>
          </cell>
        </row>
        <row r="1572">
          <cell r="A1572" t="str">
            <v>CABLE TRIPLEX 3X2/0 XLPE MV-90 15kV **</v>
          </cell>
          <cell r="B1572">
            <v>101722</v>
          </cell>
          <cell r="C1572" t="str">
            <v>ML</v>
          </cell>
          <cell r="D1572">
            <v>242157</v>
          </cell>
          <cell r="E1572">
            <v>201705</v>
          </cell>
          <cell r="F1572">
            <v>40499</v>
          </cell>
          <cell r="G1572">
            <v>176757</v>
          </cell>
          <cell r="H1572">
            <v>1.37</v>
          </cell>
          <cell r="I1572">
            <v>43465</v>
          </cell>
        </row>
        <row r="1573">
          <cell r="A1573" t="str">
            <v>CABLE UTP CAT 5E SIEMON</v>
          </cell>
          <cell r="B1573">
            <v>104175</v>
          </cell>
          <cell r="C1573" t="str">
            <v>ML</v>
          </cell>
          <cell r="D1573">
            <v>1253</v>
          </cell>
          <cell r="E1573">
            <v>0</v>
          </cell>
          <cell r="F1573">
            <v>40780</v>
          </cell>
          <cell r="G1573">
            <v>935</v>
          </cell>
          <cell r="H1573">
            <v>1.34</v>
          </cell>
          <cell r="I1573">
            <v>43465</v>
          </cell>
        </row>
        <row r="1574">
          <cell r="A1574" t="str">
            <v>CABLE UTP CATEGORIA 6 S/N CERTIFICADO –</v>
          </cell>
          <cell r="B1574">
            <v>106544</v>
          </cell>
          <cell r="C1574" t="str">
            <v>RLL</v>
          </cell>
          <cell r="D1574">
            <v>350296</v>
          </cell>
          <cell r="E1574">
            <v>0</v>
          </cell>
          <cell r="F1574">
            <v>43194</v>
          </cell>
          <cell r="G1574">
            <v>333615</v>
          </cell>
          <cell r="H1574">
            <v>1.05</v>
          </cell>
          <cell r="I1574">
            <v>43465</v>
          </cell>
        </row>
        <row r="1575">
          <cell r="A1575" t="str">
            <v>CABLE UTP CATEGORIA 6 S/N CERTIFICADO –</v>
          </cell>
          <cell r="B1575">
            <v>106850</v>
          </cell>
          <cell r="C1575" t="str">
            <v>ML</v>
          </cell>
          <cell r="D1575">
            <v>1149</v>
          </cell>
          <cell r="E1575">
            <v>0</v>
          </cell>
          <cell r="F1575">
            <v>43194</v>
          </cell>
          <cell r="G1575">
            <v>1094</v>
          </cell>
          <cell r="H1575">
            <v>1.05</v>
          </cell>
          <cell r="I1575">
            <v>43465</v>
          </cell>
        </row>
        <row r="1576">
          <cell r="A1576" t="str">
            <v>Cable UTP tel Cat 3 10 pares 24 AWG (NO USAR)</v>
          </cell>
          <cell r="B1576">
            <v>101502</v>
          </cell>
          <cell r="C1576" t="str">
            <v>ML</v>
          </cell>
          <cell r="D1576">
            <v>2714</v>
          </cell>
          <cell r="E1576">
            <v>0</v>
          </cell>
          <cell r="F1576">
            <v>41173</v>
          </cell>
          <cell r="G1576">
            <v>2088</v>
          </cell>
          <cell r="H1576">
            <v>1.3</v>
          </cell>
          <cell r="I1576">
            <v>43465</v>
          </cell>
        </row>
        <row r="1577">
          <cell r="A1577" t="str">
            <v>CABLE VEHICULAR Nº16</v>
          </cell>
          <cell r="B1577">
            <v>104722</v>
          </cell>
          <cell r="C1577" t="str">
            <v>ML</v>
          </cell>
          <cell r="D1577">
            <v>557</v>
          </cell>
          <cell r="E1577">
            <v>0</v>
          </cell>
          <cell r="F1577">
            <v>43362</v>
          </cell>
          <cell r="G1577">
            <v>530</v>
          </cell>
          <cell r="H1577">
            <v>1.05</v>
          </cell>
          <cell r="I1577">
            <v>43465</v>
          </cell>
        </row>
        <row r="1578">
          <cell r="A1578" t="str">
            <v>CABLE XLPE 2/0 15KV 100% CINTA 120 mm</v>
          </cell>
          <cell r="B1578">
            <v>105602</v>
          </cell>
          <cell r="C1578" t="str">
            <v>ML</v>
          </cell>
          <cell r="D1578">
            <v>37360</v>
          </cell>
          <cell r="E1578">
            <v>0</v>
          </cell>
          <cell r="F1578">
            <v>43322</v>
          </cell>
          <cell r="G1578">
            <v>35581</v>
          </cell>
          <cell r="H1578">
            <v>1.05</v>
          </cell>
          <cell r="I1578">
            <v>43465</v>
          </cell>
        </row>
        <row r="1579">
          <cell r="A1579" t="str">
            <v>CABLE XLPE 4/0 15 KVA HILOS</v>
          </cell>
          <cell r="B1579">
            <v>105915</v>
          </cell>
          <cell r="C1579" t="str">
            <v>ML</v>
          </cell>
          <cell r="D1579">
            <v>26117</v>
          </cell>
          <cell r="E1579">
            <v>0</v>
          </cell>
          <cell r="F1579">
            <v>42970</v>
          </cell>
          <cell r="G1579">
            <v>23961</v>
          </cell>
          <cell r="H1579">
            <v>1.0900000000000001</v>
          </cell>
          <cell r="I1579">
            <v>43465</v>
          </cell>
        </row>
        <row r="1580">
          <cell r="A1580" t="str">
            <v>CABLEADO ESTRUCTURADO</v>
          </cell>
          <cell r="B1580">
            <v>48</v>
          </cell>
          <cell r="C1580">
            <v>0</v>
          </cell>
          <cell r="D1580" t="e">
            <v>#DIV/0!</v>
          </cell>
          <cell r="E1580">
            <v>0</v>
          </cell>
          <cell r="F1580">
            <v>0</v>
          </cell>
          <cell r="G1580">
            <v>0</v>
          </cell>
          <cell r="H1580" t="e">
            <v>#DIV/0!</v>
          </cell>
          <cell r="I1580">
            <v>43465</v>
          </cell>
        </row>
        <row r="1581">
          <cell r="A1581" t="str">
            <v>CableAluminio#4-AWG-THHN-600V(Ser-8.000)7.</v>
          </cell>
          <cell r="B1581">
            <v>106713</v>
          </cell>
          <cell r="C1581" t="str">
            <v>ML</v>
          </cell>
          <cell r="D1581">
            <v>1628</v>
          </cell>
          <cell r="E1581">
            <v>0</v>
          </cell>
          <cell r="F1581">
            <v>43152</v>
          </cell>
          <cell r="G1581">
            <v>1550</v>
          </cell>
          <cell r="H1581">
            <v>1.05</v>
          </cell>
          <cell r="I1581">
            <v>43465</v>
          </cell>
        </row>
        <row r="1582">
          <cell r="A1582" t="str">
            <v>CableFibraOptica2x12HilosMuitimodo50/125 HDPE</v>
          </cell>
          <cell r="B1582">
            <v>104098</v>
          </cell>
          <cell r="C1582" t="str">
            <v>ML</v>
          </cell>
          <cell r="D1582">
            <v>12762</v>
          </cell>
          <cell r="E1582">
            <v>0</v>
          </cell>
          <cell r="F1582">
            <v>40688</v>
          </cell>
          <cell r="G1582">
            <v>9524</v>
          </cell>
          <cell r="H1582">
            <v>1.34</v>
          </cell>
          <cell r="I1582">
            <v>43465</v>
          </cell>
        </row>
        <row r="1583">
          <cell r="A1583" t="str">
            <v>CABO PARA PALA EN MADERA 1,20mt (FINO)</v>
          </cell>
          <cell r="B1583">
            <v>1974</v>
          </cell>
          <cell r="C1583" t="str">
            <v>UNI</v>
          </cell>
          <cell r="D1583">
            <v>4638</v>
          </cell>
          <cell r="E1583">
            <v>0</v>
          </cell>
          <cell r="F1583">
            <v>42996</v>
          </cell>
          <cell r="G1583">
            <v>4255</v>
          </cell>
          <cell r="H1583">
            <v>1.0900000000000001</v>
          </cell>
          <cell r="I1583">
            <v>43465</v>
          </cell>
        </row>
        <row r="1584">
          <cell r="A1584" t="str">
            <v>CABO PARA PICA MADERA (DIAMET 39mm LAR</v>
          </cell>
          <cell r="B1584">
            <v>1975</v>
          </cell>
          <cell r="C1584" t="str">
            <v>UNI</v>
          </cell>
          <cell r="D1584">
            <v>4847</v>
          </cell>
          <cell r="E1584">
            <v>0</v>
          </cell>
          <cell r="F1584">
            <v>42996</v>
          </cell>
          <cell r="G1584">
            <v>4447</v>
          </cell>
          <cell r="H1584">
            <v>1.0900000000000001</v>
          </cell>
          <cell r="I1584">
            <v>43465</v>
          </cell>
        </row>
        <row r="1585">
          <cell r="A1585" t="str">
            <v>CADENA ESLABONADA GALVANIZADA 3/16”</v>
          </cell>
          <cell r="B1585">
            <v>105488</v>
          </cell>
          <cell r="C1585" t="str">
            <v>ML</v>
          </cell>
          <cell r="D1585">
            <v>5339</v>
          </cell>
          <cell r="E1585">
            <v>0</v>
          </cell>
          <cell r="F1585">
            <v>43193</v>
          </cell>
          <cell r="G1585">
            <v>5085</v>
          </cell>
          <cell r="H1585">
            <v>1.05</v>
          </cell>
          <cell r="I1585">
            <v>43465</v>
          </cell>
        </row>
        <row r="1586">
          <cell r="A1586" t="str">
            <v>CADENA GALVANIZADA</v>
          </cell>
          <cell r="B1586">
            <v>103810</v>
          </cell>
          <cell r="C1586" t="str">
            <v>UNI</v>
          </cell>
          <cell r="D1586">
            <v>30046</v>
          </cell>
          <cell r="E1586">
            <v>0</v>
          </cell>
          <cell r="F1586">
            <v>43207</v>
          </cell>
          <cell r="G1586">
            <v>28615</v>
          </cell>
          <cell r="H1586">
            <v>1.05</v>
          </cell>
          <cell r="I1586">
            <v>43465</v>
          </cell>
        </row>
        <row r="1587">
          <cell r="A1587" t="str">
            <v>Cadena galvanizada 1/4" (Sumin) **(1.5-2.00 MT)</v>
          </cell>
          <cell r="B1587">
            <v>103021</v>
          </cell>
          <cell r="C1587" t="str">
            <v>UNI</v>
          </cell>
          <cell r="D1587">
            <v>14149</v>
          </cell>
          <cell r="E1587">
            <v>0</v>
          </cell>
          <cell r="F1587">
            <v>43220</v>
          </cell>
          <cell r="G1587">
            <v>13475</v>
          </cell>
          <cell r="H1587">
            <v>1.05</v>
          </cell>
          <cell r="I1587">
            <v>43465</v>
          </cell>
        </row>
        <row r="1588">
          <cell r="A1588" t="str">
            <v>CADENA GALVANIZADA ESLABONADA Ø 3/8"</v>
          </cell>
          <cell r="B1588">
            <v>105167</v>
          </cell>
          <cell r="C1588" t="str">
            <v>ML</v>
          </cell>
          <cell r="D1588">
            <v>18774</v>
          </cell>
          <cell r="E1588">
            <v>0</v>
          </cell>
          <cell r="F1588">
            <v>41765</v>
          </cell>
          <cell r="G1588">
            <v>14900</v>
          </cell>
          <cell r="H1588">
            <v>1.26</v>
          </cell>
          <cell r="I1588">
            <v>43465</v>
          </cell>
        </row>
        <row r="1589">
          <cell r="A1589" t="str">
            <v>Cadena galvanizada juegos infant 1/4" (Sumin) **</v>
          </cell>
          <cell r="B1589">
            <v>100459</v>
          </cell>
          <cell r="C1589" t="str">
            <v>UNI</v>
          </cell>
          <cell r="D1589">
            <v>30636</v>
          </cell>
          <cell r="E1589">
            <v>0</v>
          </cell>
          <cell r="F1589">
            <v>40108</v>
          </cell>
          <cell r="G1589">
            <v>22040</v>
          </cell>
          <cell r="H1589">
            <v>1.39</v>
          </cell>
          <cell r="I1589">
            <v>43465</v>
          </cell>
        </row>
        <row r="1590">
          <cell r="A1590" t="str">
            <v>Cadenas de 3/8" Zincada (Sumin) **</v>
          </cell>
          <cell r="B1590">
            <v>102495</v>
          </cell>
          <cell r="C1590" t="str">
            <v>ML</v>
          </cell>
          <cell r="D1590">
            <v>7075</v>
          </cell>
          <cell r="E1590">
            <v>0</v>
          </cell>
          <cell r="F1590">
            <v>40158</v>
          </cell>
          <cell r="G1590">
            <v>5090</v>
          </cell>
          <cell r="H1590">
            <v>1.39</v>
          </cell>
          <cell r="I1590">
            <v>43465</v>
          </cell>
        </row>
        <row r="1591">
          <cell r="A1591" t="str">
            <v>Cadenas para columpio Modulo 5 (Sumin e Inst)</v>
          </cell>
          <cell r="B1591">
            <v>100429</v>
          </cell>
          <cell r="C1591" t="str">
            <v>UNI</v>
          </cell>
          <cell r="D1591">
            <v>63358</v>
          </cell>
          <cell r="E1591">
            <v>0</v>
          </cell>
          <cell r="F1591">
            <v>40606</v>
          </cell>
          <cell r="G1591">
            <v>47282</v>
          </cell>
          <cell r="H1591">
            <v>1.34</v>
          </cell>
          <cell r="I1591">
            <v>43465</v>
          </cell>
        </row>
        <row r="1592">
          <cell r="A1592" t="str">
            <v>Cadenas para columpio Modulo 5 (Sumin) **</v>
          </cell>
          <cell r="B1592">
            <v>102494</v>
          </cell>
          <cell r="C1592" t="str">
            <v>UNI</v>
          </cell>
          <cell r="D1592">
            <v>18084</v>
          </cell>
          <cell r="E1592">
            <v>0</v>
          </cell>
          <cell r="F1592">
            <v>40219</v>
          </cell>
          <cell r="G1592">
            <v>13200</v>
          </cell>
          <cell r="H1592">
            <v>1.37</v>
          </cell>
          <cell r="I1592">
            <v>43465</v>
          </cell>
        </row>
        <row r="1593">
          <cell r="A1593" t="str">
            <v>CADENERO 1 + PREST.</v>
          </cell>
          <cell r="B1593">
            <v>101114</v>
          </cell>
          <cell r="C1593" t="str">
            <v>JR</v>
          </cell>
          <cell r="D1593">
            <v>77219</v>
          </cell>
          <cell r="E1593">
            <v>0</v>
          </cell>
          <cell r="F1593">
            <v>42080</v>
          </cell>
          <cell r="G1593">
            <v>63294</v>
          </cell>
          <cell r="H1593">
            <v>1.22</v>
          </cell>
          <cell r="I1593">
            <v>43465</v>
          </cell>
        </row>
        <row r="1594">
          <cell r="A1594" t="str">
            <v>CADENERO 1 + PRESTACIONES</v>
          </cell>
          <cell r="B1594">
            <v>3768</v>
          </cell>
          <cell r="C1594" t="str">
            <v>MES</v>
          </cell>
          <cell r="D1594">
            <v>2344416</v>
          </cell>
          <cell r="E1594">
            <v>0</v>
          </cell>
          <cell r="F1594">
            <v>43153</v>
          </cell>
          <cell r="G1594">
            <v>2232777</v>
          </cell>
          <cell r="H1594">
            <v>1.05</v>
          </cell>
          <cell r="I1594">
            <v>43465</v>
          </cell>
        </row>
        <row r="1595">
          <cell r="A1595" t="str">
            <v>CADENERO 1 Sin prestaciones</v>
          </cell>
          <cell r="B1595">
            <v>642</v>
          </cell>
          <cell r="C1595" t="str">
            <v>MES</v>
          </cell>
          <cell r="D1595">
            <v>1528669</v>
          </cell>
          <cell r="E1595">
            <v>0</v>
          </cell>
          <cell r="F1595">
            <v>42790</v>
          </cell>
          <cell r="G1595">
            <v>1402449</v>
          </cell>
          <cell r="H1595">
            <v>1.0900000000000001</v>
          </cell>
          <cell r="I1595">
            <v>43465</v>
          </cell>
        </row>
        <row r="1596">
          <cell r="A1596" t="str">
            <v>CADENERO 2 + PREST.</v>
          </cell>
          <cell r="B1596">
            <v>101115</v>
          </cell>
          <cell r="C1596" t="str">
            <v>JR</v>
          </cell>
          <cell r="D1596">
            <v>49401</v>
          </cell>
          <cell r="E1596">
            <v>0</v>
          </cell>
          <cell r="F1596">
            <v>39896</v>
          </cell>
          <cell r="G1596">
            <v>35540</v>
          </cell>
          <cell r="H1596">
            <v>1.39</v>
          </cell>
          <cell r="I1596">
            <v>43465</v>
          </cell>
        </row>
        <row r="1597">
          <cell r="A1597" t="str">
            <v>CADENERO 2 + PREST.</v>
          </cell>
          <cell r="B1597">
            <v>101115</v>
          </cell>
          <cell r="C1597" t="str">
            <v>JR</v>
          </cell>
          <cell r="D1597">
            <v>69321</v>
          </cell>
          <cell r="E1597">
            <v>0</v>
          </cell>
          <cell r="F1597">
            <v>41715</v>
          </cell>
          <cell r="G1597">
            <v>55017</v>
          </cell>
          <cell r="H1597">
            <v>1.26</v>
          </cell>
          <cell r="I1597">
            <v>43465</v>
          </cell>
        </row>
        <row r="1598">
          <cell r="A1598" t="str">
            <v>CADENERO 2 + PRESTACIONES</v>
          </cell>
          <cell r="B1598">
            <v>3769</v>
          </cell>
          <cell r="C1598" t="str">
            <v>MES</v>
          </cell>
          <cell r="D1598">
            <v>1981242</v>
          </cell>
          <cell r="E1598">
            <v>0</v>
          </cell>
          <cell r="F1598">
            <v>43153</v>
          </cell>
          <cell r="G1598">
            <v>1886897</v>
          </cell>
          <cell r="H1598">
            <v>1.05</v>
          </cell>
          <cell r="I1598">
            <v>43465</v>
          </cell>
        </row>
        <row r="1599">
          <cell r="A1599" t="str">
            <v>CADENERO 2 Sin prestaciones</v>
          </cell>
          <cell r="B1599">
            <v>714</v>
          </cell>
          <cell r="C1599" t="str">
            <v>MES</v>
          </cell>
          <cell r="D1599">
            <v>1291863</v>
          </cell>
          <cell r="E1599">
            <v>0</v>
          </cell>
          <cell r="F1599">
            <v>42790</v>
          </cell>
          <cell r="G1599">
            <v>1185195</v>
          </cell>
          <cell r="H1599">
            <v>1.0900000000000001</v>
          </cell>
          <cell r="I1599">
            <v>43465</v>
          </cell>
        </row>
        <row r="1600">
          <cell r="A1600" t="str">
            <v>CADMIO</v>
          </cell>
          <cell r="B1600">
            <v>105523</v>
          </cell>
          <cell r="C1600" t="str">
            <v>UNI</v>
          </cell>
          <cell r="D1600">
            <v>40859</v>
          </cell>
          <cell r="E1600">
            <v>0</v>
          </cell>
          <cell r="F1600">
            <v>42810</v>
          </cell>
          <cell r="G1600">
            <v>37485</v>
          </cell>
          <cell r="H1600">
            <v>1.0900000000000001</v>
          </cell>
          <cell r="I1600">
            <v>43465</v>
          </cell>
        </row>
        <row r="1601">
          <cell r="A1601" t="str">
            <v>CAJA 20x20x15 PASO TAPA BISAGRA</v>
          </cell>
          <cell r="B1601">
            <v>102383</v>
          </cell>
          <cell r="C1601" t="str">
            <v>UNI</v>
          </cell>
          <cell r="D1601">
            <v>28140</v>
          </cell>
          <cell r="E1601" t="str">
            <v>27P6060E</v>
          </cell>
          <cell r="F1601">
            <v>40647</v>
          </cell>
          <cell r="G1601">
            <v>21000</v>
          </cell>
          <cell r="H1601">
            <v>1.34</v>
          </cell>
          <cell r="I1601">
            <v>43465</v>
          </cell>
        </row>
        <row r="1602">
          <cell r="A1602" t="str">
            <v>CAJA 2400 GALV CG-100 CAL-20</v>
          </cell>
          <cell r="B1602">
            <v>748</v>
          </cell>
          <cell r="C1602" t="str">
            <v>UNI</v>
          </cell>
          <cell r="D1602">
            <v>2363</v>
          </cell>
          <cell r="E1602" t="str">
            <v>66CG100</v>
          </cell>
          <cell r="F1602">
            <v>43256</v>
          </cell>
          <cell r="G1602">
            <v>2250</v>
          </cell>
          <cell r="H1602">
            <v>1.05</v>
          </cell>
          <cell r="I1602">
            <v>43465</v>
          </cell>
        </row>
        <row r="1603">
          <cell r="A1603" t="str">
            <v>CAJA 30x30x15 STRIP P/CHAPA EPM</v>
          </cell>
          <cell r="B1603">
            <v>744</v>
          </cell>
          <cell r="C1603" t="str">
            <v>UNI</v>
          </cell>
          <cell r="D1603">
            <v>35990</v>
          </cell>
          <cell r="E1603" t="str">
            <v>36S3030H</v>
          </cell>
          <cell r="F1603">
            <v>42219</v>
          </cell>
          <cell r="G1603">
            <v>29500</v>
          </cell>
          <cell r="H1603">
            <v>1.22</v>
          </cell>
          <cell r="I1603">
            <v>43465</v>
          </cell>
        </row>
        <row r="1604">
          <cell r="A1604" t="str">
            <v>CAJA 60x60x12 sTRIP P/CHAPA EPM</v>
          </cell>
          <cell r="B1604">
            <v>102362</v>
          </cell>
          <cell r="C1604" t="str">
            <v>UNI</v>
          </cell>
          <cell r="D1604">
            <v>100210</v>
          </cell>
          <cell r="E1604" t="str">
            <v>27P6060E</v>
          </cell>
          <cell r="F1604">
            <v>43362</v>
          </cell>
          <cell r="G1604">
            <v>95438</v>
          </cell>
          <cell r="H1604">
            <v>1.05</v>
          </cell>
          <cell r="I1604">
            <v>43465</v>
          </cell>
        </row>
        <row r="1605">
          <cell r="A1605" t="str">
            <v>CAJA 60x60x15 PASO</v>
          </cell>
          <cell r="B1605">
            <v>747</v>
          </cell>
          <cell r="C1605" t="str">
            <v>UNI</v>
          </cell>
          <cell r="D1605">
            <v>159015</v>
          </cell>
          <cell r="E1605" t="str">
            <v>27P6060E</v>
          </cell>
          <cell r="F1605">
            <v>40886</v>
          </cell>
          <cell r="G1605">
            <v>118668</v>
          </cell>
          <cell r="H1605">
            <v>1.34</v>
          </cell>
          <cell r="I1605">
            <v>43465</v>
          </cell>
        </row>
        <row r="1606">
          <cell r="A1606" t="str">
            <v>CAJA AE-303 - CODENSA--MEDIDOR</v>
          </cell>
          <cell r="B1606">
            <v>106726</v>
          </cell>
          <cell r="C1606" t="str">
            <v>UNI</v>
          </cell>
          <cell r="D1606">
            <v>153312</v>
          </cell>
          <cell r="E1606">
            <v>0</v>
          </cell>
          <cell r="F1606">
            <v>43171</v>
          </cell>
          <cell r="G1606">
            <v>146011</v>
          </cell>
          <cell r="H1606">
            <v>1.05</v>
          </cell>
          <cell r="I1606">
            <v>43465</v>
          </cell>
        </row>
        <row r="1607">
          <cell r="A1607" t="str">
            <v>CAJA AE-308 - CODENSA--MEDIDOR</v>
          </cell>
          <cell r="B1607">
            <v>106944</v>
          </cell>
          <cell r="C1607" t="str">
            <v>UNI</v>
          </cell>
          <cell r="D1607">
            <v>290588</v>
          </cell>
          <cell r="E1607">
            <v>0</v>
          </cell>
          <cell r="F1607">
            <v>43335</v>
          </cell>
          <cell r="G1607">
            <v>276750</v>
          </cell>
          <cell r="H1607">
            <v>1.05</v>
          </cell>
          <cell r="I1607">
            <v>43465</v>
          </cell>
        </row>
        <row r="1608">
          <cell r="A1608" t="str">
            <v>CAJA BREAKER 2Circ. Monof L/NEX</v>
          </cell>
          <cell r="B1608">
            <v>2961</v>
          </cell>
          <cell r="C1608" t="str">
            <v>UNI</v>
          </cell>
          <cell r="D1608">
            <v>23460</v>
          </cell>
          <cell r="E1608" t="str">
            <v>CT-2</v>
          </cell>
          <cell r="F1608">
            <v>40428</v>
          </cell>
          <cell r="G1608">
            <v>17124</v>
          </cell>
          <cell r="H1608">
            <v>1.37</v>
          </cell>
          <cell r="I1608">
            <v>43465</v>
          </cell>
        </row>
        <row r="1609">
          <cell r="A1609" t="str">
            <v>CAJA BREAKER 4Circ. Monofasica</v>
          </cell>
          <cell r="B1609">
            <v>746</v>
          </cell>
          <cell r="C1609" t="str">
            <v>UNI</v>
          </cell>
          <cell r="D1609">
            <v>20286</v>
          </cell>
          <cell r="E1609" t="str">
            <v>CT-4</v>
          </cell>
          <cell r="F1609">
            <v>43172</v>
          </cell>
          <cell r="G1609">
            <v>19320</v>
          </cell>
          <cell r="H1609">
            <v>1.05</v>
          </cell>
          <cell r="I1609">
            <v>43465</v>
          </cell>
        </row>
        <row r="1610">
          <cell r="A1610" t="str">
            <v>CAJA BREAKER 6Circ. Monof L/NEX</v>
          </cell>
          <cell r="B1610">
            <v>2962</v>
          </cell>
          <cell r="C1610" t="str">
            <v>UNI</v>
          </cell>
          <cell r="D1610">
            <v>31435</v>
          </cell>
          <cell r="E1610" t="str">
            <v>CT-6</v>
          </cell>
          <cell r="F1610">
            <v>41178</v>
          </cell>
          <cell r="G1610">
            <v>24181</v>
          </cell>
          <cell r="H1610">
            <v>1.3</v>
          </cell>
          <cell r="I1610">
            <v>43465</v>
          </cell>
        </row>
        <row r="1611">
          <cell r="A1611" t="str">
            <v>CAJA BREAKER 8Circ. Monof L/NEX</v>
          </cell>
          <cell r="B1611">
            <v>2963</v>
          </cell>
          <cell r="C1611" t="str">
            <v>UNI</v>
          </cell>
          <cell r="D1611">
            <v>65555</v>
          </cell>
          <cell r="E1611" t="str">
            <v>CT-8</v>
          </cell>
          <cell r="F1611">
            <v>40428</v>
          </cell>
          <cell r="G1611">
            <v>47850</v>
          </cell>
          <cell r="H1611">
            <v>1.37</v>
          </cell>
          <cell r="I1611">
            <v>43465</v>
          </cell>
        </row>
        <row r="1612">
          <cell r="A1612" t="str">
            <v>CAJA BREAKER 9Circ. Monof L/NEX</v>
          </cell>
          <cell r="B1612">
            <v>2964</v>
          </cell>
          <cell r="C1612" t="str">
            <v>UNI</v>
          </cell>
          <cell r="D1612">
            <v>90842</v>
          </cell>
          <cell r="E1612" t="str">
            <v>CT-9</v>
          </cell>
          <cell r="F1612">
            <v>40428</v>
          </cell>
          <cell r="G1612">
            <v>66308</v>
          </cell>
          <cell r="H1612">
            <v>1.37</v>
          </cell>
          <cell r="I1612">
            <v>43465</v>
          </cell>
        </row>
        <row r="1613">
          <cell r="A1613" t="str">
            <v>CAJA BREAKER 9Circ. Monof L/NEX</v>
          </cell>
          <cell r="B1613">
            <v>103183</v>
          </cell>
          <cell r="C1613" t="str">
            <v>UNI</v>
          </cell>
          <cell r="D1613">
            <v>89472</v>
          </cell>
          <cell r="E1613" t="str">
            <v>CT-9</v>
          </cell>
          <cell r="F1613">
            <v>40207</v>
          </cell>
          <cell r="G1613">
            <v>65308</v>
          </cell>
          <cell r="H1613">
            <v>1.37</v>
          </cell>
          <cell r="I1613">
            <v>43465</v>
          </cell>
        </row>
        <row r="1614">
          <cell r="A1614" t="str">
            <v>CAJA CUADRADA 2 PERFORACIONES DE 1"</v>
          </cell>
          <cell r="B1614">
            <v>101321</v>
          </cell>
          <cell r="C1614" t="str">
            <v>UNI</v>
          </cell>
          <cell r="D1614">
            <v>36949</v>
          </cell>
          <cell r="E1614" t="str">
            <v>60CP5</v>
          </cell>
          <cell r="F1614">
            <v>40428</v>
          </cell>
          <cell r="G1614">
            <v>26970</v>
          </cell>
          <cell r="H1614">
            <v>1.37</v>
          </cell>
          <cell r="I1614">
            <v>43465</v>
          </cell>
        </row>
        <row r="1615">
          <cell r="A1615" t="str">
            <v>CAJA CUADRADA 2 PERFORACIONES DE 3/4"</v>
          </cell>
          <cell r="B1615">
            <v>101320</v>
          </cell>
          <cell r="C1615" t="str">
            <v>UNI</v>
          </cell>
          <cell r="D1615">
            <v>8968</v>
          </cell>
          <cell r="E1615" t="str">
            <v>60CP5</v>
          </cell>
          <cell r="F1615">
            <v>43325</v>
          </cell>
          <cell r="G1615">
            <v>8541</v>
          </cell>
          <cell r="H1615">
            <v>1.05</v>
          </cell>
          <cell r="I1615">
            <v>43465</v>
          </cell>
        </row>
        <row r="1616">
          <cell r="A1616" t="str">
            <v>CAJA CUADRADA 2 PERFORACIONES DE1"</v>
          </cell>
          <cell r="B1616">
            <v>101326</v>
          </cell>
          <cell r="C1616" t="str">
            <v>UNI</v>
          </cell>
          <cell r="D1616">
            <v>19425</v>
          </cell>
          <cell r="E1616" t="str">
            <v>60CP5</v>
          </cell>
          <cell r="F1616">
            <v>43329</v>
          </cell>
          <cell r="G1616">
            <v>18500</v>
          </cell>
          <cell r="H1616">
            <v>1.05</v>
          </cell>
          <cell r="I1616">
            <v>43465</v>
          </cell>
        </row>
        <row r="1617">
          <cell r="A1617" t="str">
            <v>CAJA CUADRADADA 10.5x10.5x55mm</v>
          </cell>
          <cell r="B1617">
            <v>3576</v>
          </cell>
          <cell r="C1617" t="str">
            <v>UNI</v>
          </cell>
          <cell r="D1617">
            <v>3185</v>
          </cell>
          <cell r="E1617" t="str">
            <v>27P92138</v>
          </cell>
          <cell r="F1617">
            <v>41242</v>
          </cell>
          <cell r="G1617">
            <v>2450</v>
          </cell>
          <cell r="H1617">
            <v>1.3</v>
          </cell>
          <cell r="I1617">
            <v>43465</v>
          </cell>
        </row>
        <row r="1618">
          <cell r="A1618" t="str">
            <v>CAJA D/PASO 15X15X10cm</v>
          </cell>
          <cell r="B1618">
            <v>103107</v>
          </cell>
          <cell r="C1618" t="str">
            <v>UNI</v>
          </cell>
          <cell r="D1618">
            <v>12600</v>
          </cell>
          <cell r="E1618" t="str">
            <v>27P1520</v>
          </cell>
          <cell r="F1618">
            <v>43230</v>
          </cell>
          <cell r="G1618">
            <v>12000</v>
          </cell>
          <cell r="H1618">
            <v>1.05</v>
          </cell>
          <cell r="I1618">
            <v>43465</v>
          </cell>
        </row>
        <row r="1619">
          <cell r="A1619" t="str">
            <v>CAJA D/PASO 15X20X10cm LUMINEX</v>
          </cell>
          <cell r="B1619">
            <v>3329</v>
          </cell>
          <cell r="C1619" t="str">
            <v>UNI</v>
          </cell>
          <cell r="D1619">
            <v>31369</v>
          </cell>
          <cell r="E1619" t="str">
            <v>27P1520</v>
          </cell>
          <cell r="F1619">
            <v>40681</v>
          </cell>
          <cell r="G1619">
            <v>23410</v>
          </cell>
          <cell r="H1619">
            <v>1.34</v>
          </cell>
          <cell r="I1619">
            <v>43465</v>
          </cell>
        </row>
        <row r="1620">
          <cell r="A1620" t="str">
            <v>CAJA D/PASO 20X25 LUMINEX **</v>
          </cell>
          <cell r="B1620">
            <v>103286</v>
          </cell>
          <cell r="C1620" t="str">
            <v>UNI</v>
          </cell>
          <cell r="D1620">
            <v>47145</v>
          </cell>
          <cell r="E1620">
            <v>0</v>
          </cell>
          <cell r="F1620">
            <v>43270</v>
          </cell>
          <cell r="G1620">
            <v>44900</v>
          </cell>
          <cell r="H1620">
            <v>1.05</v>
          </cell>
          <cell r="I1620">
            <v>43465</v>
          </cell>
        </row>
        <row r="1621">
          <cell r="A1621" t="str">
            <v>CAJA D/PASO 28X28X15cm LUMINEX</v>
          </cell>
          <cell r="B1621">
            <v>103366</v>
          </cell>
          <cell r="C1621" t="str">
            <v>UNI</v>
          </cell>
          <cell r="D1621">
            <v>72082</v>
          </cell>
          <cell r="E1621">
            <v>0</v>
          </cell>
          <cell r="F1621">
            <v>41172</v>
          </cell>
          <cell r="G1621">
            <v>55448</v>
          </cell>
          <cell r="H1621">
            <v>1.3</v>
          </cell>
          <cell r="I1621">
            <v>43465</v>
          </cell>
        </row>
        <row r="1622">
          <cell r="A1622" t="str">
            <v>CAJA D/PASO 40X40X20 METALICA pint</v>
          </cell>
          <cell r="B1622">
            <v>105554</v>
          </cell>
          <cell r="C1622" t="str">
            <v>UNI</v>
          </cell>
          <cell r="D1622">
            <v>74366</v>
          </cell>
          <cell r="E1622">
            <v>0</v>
          </cell>
          <cell r="F1622">
            <v>43329</v>
          </cell>
          <cell r="G1622">
            <v>70825</v>
          </cell>
          <cell r="H1622">
            <v>1.05</v>
          </cell>
          <cell r="I1622">
            <v>43465</v>
          </cell>
        </row>
        <row r="1623">
          <cell r="A1623" t="str">
            <v>CAJA D/PASO 40X40X25cm</v>
          </cell>
          <cell r="B1623">
            <v>104069</v>
          </cell>
          <cell r="C1623" t="str">
            <v>UNI</v>
          </cell>
          <cell r="D1623">
            <v>846880</v>
          </cell>
          <cell r="E1623">
            <v>0</v>
          </cell>
          <cell r="F1623">
            <v>40668</v>
          </cell>
          <cell r="G1623">
            <v>632000</v>
          </cell>
          <cell r="H1623">
            <v>1.34</v>
          </cell>
          <cell r="I1623">
            <v>43465</v>
          </cell>
        </row>
        <row r="1624">
          <cell r="A1624" t="str">
            <v>CAJA DE GRIFOS Lavadora FRIAFIRPLAK</v>
          </cell>
          <cell r="B1624">
            <v>4010</v>
          </cell>
          <cell r="C1624" t="str">
            <v>UNI</v>
          </cell>
          <cell r="D1624">
            <v>83845</v>
          </cell>
          <cell r="E1624" t="str">
            <v>1 050091</v>
          </cell>
          <cell r="F1624">
            <v>40126</v>
          </cell>
          <cell r="G1624">
            <v>60320</v>
          </cell>
          <cell r="H1624">
            <v>1.39</v>
          </cell>
          <cell r="I1624">
            <v>43465</v>
          </cell>
        </row>
        <row r="1625">
          <cell r="A1625" t="str">
            <v>CAJA DE PASO ELECTRICA 30X30X15</v>
          </cell>
          <cell r="B1625">
            <v>102471</v>
          </cell>
          <cell r="C1625" t="str">
            <v>UNI</v>
          </cell>
          <cell r="D1625">
            <v>33893</v>
          </cell>
          <cell r="E1625">
            <v>607</v>
          </cell>
          <cell r="F1625">
            <v>43276</v>
          </cell>
          <cell r="G1625">
            <v>32279</v>
          </cell>
          <cell r="H1625">
            <v>1.05</v>
          </cell>
          <cell r="I1625">
            <v>43465</v>
          </cell>
        </row>
        <row r="1626">
          <cell r="A1626" t="str">
            <v>CAJA DOBLE PAVCO</v>
          </cell>
          <cell r="B1626">
            <v>3520</v>
          </cell>
          <cell r="C1626" t="str">
            <v>UNI</v>
          </cell>
          <cell r="D1626">
            <v>945</v>
          </cell>
          <cell r="E1626" t="str">
            <v>ROF</v>
          </cell>
          <cell r="F1626">
            <v>43300</v>
          </cell>
          <cell r="G1626">
            <v>900</v>
          </cell>
          <cell r="H1626">
            <v>1.05</v>
          </cell>
          <cell r="I1626">
            <v>43465</v>
          </cell>
        </row>
        <row r="1627">
          <cell r="A1627" t="str">
            <v>CAJA ELECTR.10x10x10 - GALVANIZADA</v>
          </cell>
          <cell r="B1627">
            <v>102384</v>
          </cell>
          <cell r="C1627" t="str">
            <v>UNI</v>
          </cell>
          <cell r="D1627">
            <v>2468</v>
          </cell>
          <cell r="E1627" t="str">
            <v>27P6060E</v>
          </cell>
          <cell r="F1627">
            <v>43325</v>
          </cell>
          <cell r="G1627">
            <v>2350</v>
          </cell>
          <cell r="H1627">
            <v>1.05</v>
          </cell>
          <cell r="I1627">
            <v>43465</v>
          </cell>
        </row>
        <row r="1628">
          <cell r="A1628" t="str">
            <v>Caja en fundic. de AI IP 55 para breaker 50x40x20</v>
          </cell>
          <cell r="B1628">
            <v>101620</v>
          </cell>
          <cell r="C1628" t="str">
            <v>UNI</v>
          </cell>
          <cell r="D1628">
            <v>490523</v>
          </cell>
          <cell r="E1628" t="str">
            <v>TWC-12M</v>
          </cell>
          <cell r="F1628">
            <v>40428</v>
          </cell>
          <cell r="G1628">
            <v>358046</v>
          </cell>
          <cell r="H1628">
            <v>1.37</v>
          </cell>
          <cell r="I1628">
            <v>43465</v>
          </cell>
        </row>
        <row r="1629">
          <cell r="A1629" t="str">
            <v>Caja en PVC Rectang.(15"X9.5"X10")control</v>
          </cell>
          <cell r="B1629">
            <v>102565</v>
          </cell>
          <cell r="C1629" t="str">
            <v>UNI</v>
          </cell>
          <cell r="D1629">
            <v>104049</v>
          </cell>
          <cell r="E1629">
            <v>511</v>
          </cell>
          <cell r="F1629">
            <v>43185</v>
          </cell>
          <cell r="G1629">
            <v>99094</v>
          </cell>
          <cell r="H1629">
            <v>1.05</v>
          </cell>
          <cell r="I1629">
            <v>43465</v>
          </cell>
        </row>
        <row r="1630">
          <cell r="A1630" t="str">
            <v>CAJA GALVANIZADA 4"X4" (10X10CM) Doble</v>
          </cell>
          <cell r="B1630">
            <v>103118</v>
          </cell>
          <cell r="C1630" t="str">
            <v>UNI</v>
          </cell>
          <cell r="D1630">
            <v>2429</v>
          </cell>
          <cell r="E1630">
            <v>0</v>
          </cell>
          <cell r="F1630">
            <v>43172</v>
          </cell>
          <cell r="G1630">
            <v>2313</v>
          </cell>
          <cell r="H1630">
            <v>1.05</v>
          </cell>
          <cell r="I1630">
            <v>43465</v>
          </cell>
        </row>
        <row r="1631">
          <cell r="A1631" t="str">
            <v>CAJA GALVANIZADA OCTOGONAL</v>
          </cell>
          <cell r="B1631">
            <v>103424</v>
          </cell>
          <cell r="C1631" t="str">
            <v>UNI</v>
          </cell>
          <cell r="D1631">
            <v>1272</v>
          </cell>
          <cell r="E1631">
            <v>0</v>
          </cell>
          <cell r="F1631">
            <v>43172</v>
          </cell>
          <cell r="G1631">
            <v>1211</v>
          </cell>
          <cell r="H1631">
            <v>1.05</v>
          </cell>
          <cell r="I1631">
            <v>43465</v>
          </cell>
        </row>
        <row r="1632">
          <cell r="A1632" t="str">
            <v>CAJA GALVANIZADA REF 5800</v>
          </cell>
          <cell r="B1632">
            <v>745</v>
          </cell>
          <cell r="C1632" t="str">
            <v>UNI</v>
          </cell>
          <cell r="D1632">
            <v>1297</v>
          </cell>
          <cell r="E1632" t="str">
            <v>60CP5</v>
          </cell>
          <cell r="F1632">
            <v>43172</v>
          </cell>
          <cell r="G1632">
            <v>1235</v>
          </cell>
          <cell r="H1632">
            <v>1.05</v>
          </cell>
          <cell r="I1632">
            <v>43465</v>
          </cell>
        </row>
        <row r="1633">
          <cell r="A1633" t="str">
            <v>CAJA GALVANIZADA REF 5800 (NO USAR)</v>
          </cell>
          <cell r="B1633">
            <v>104123</v>
          </cell>
          <cell r="C1633" t="str">
            <v>UNI</v>
          </cell>
          <cell r="D1633">
            <v>1390</v>
          </cell>
          <cell r="E1633" t="str">
            <v>66CG100</v>
          </cell>
          <cell r="F1633">
            <v>42860</v>
          </cell>
          <cell r="G1633">
            <v>1275</v>
          </cell>
          <cell r="H1633">
            <v>1.0900000000000001</v>
          </cell>
          <cell r="I1633">
            <v>43465</v>
          </cell>
        </row>
        <row r="1634">
          <cell r="A1634" t="str">
            <v>CAJA INSPECCION h=30 cm FIBRIT</v>
          </cell>
          <cell r="B1634">
            <v>2132</v>
          </cell>
          <cell r="C1634" t="str">
            <v>UNI</v>
          </cell>
          <cell r="D1634">
            <v>51173</v>
          </cell>
          <cell r="E1634" t="str">
            <v>CIT30F</v>
          </cell>
          <cell r="F1634">
            <v>40148</v>
          </cell>
          <cell r="G1634">
            <v>36815</v>
          </cell>
          <cell r="H1634">
            <v>1.39</v>
          </cell>
          <cell r="I1634">
            <v>43465</v>
          </cell>
        </row>
        <row r="1635">
          <cell r="A1635" t="str">
            <v>CAJA INSPECCION h=65 cm FIBRIT</v>
          </cell>
          <cell r="B1635">
            <v>1106</v>
          </cell>
          <cell r="C1635" t="str">
            <v>UNI</v>
          </cell>
          <cell r="D1635">
            <v>156104</v>
          </cell>
          <cell r="E1635" t="str">
            <v>CAI65F</v>
          </cell>
          <cell r="F1635">
            <v>40148</v>
          </cell>
          <cell r="G1635">
            <v>112305</v>
          </cell>
          <cell r="H1635">
            <v>1.39</v>
          </cell>
          <cell r="I1635">
            <v>43465</v>
          </cell>
        </row>
        <row r="1636">
          <cell r="A1636" t="str">
            <v>CAJA INSPECCION Sin Tapa h=30 FIBRIT</v>
          </cell>
          <cell r="B1636">
            <v>1105</v>
          </cell>
          <cell r="C1636" t="str">
            <v>UNI</v>
          </cell>
          <cell r="D1636">
            <v>51173</v>
          </cell>
          <cell r="E1636" t="str">
            <v>CIT-30F</v>
          </cell>
          <cell r="F1636">
            <v>40148</v>
          </cell>
          <cell r="G1636">
            <v>36815</v>
          </cell>
          <cell r="H1636">
            <v>1.39</v>
          </cell>
          <cell r="I1636">
            <v>43465</v>
          </cell>
        </row>
        <row r="1637">
          <cell r="A1637" t="str">
            <v>CAJA INSPECCION Sin Tapa h=50</v>
          </cell>
          <cell r="B1637">
            <v>2836</v>
          </cell>
          <cell r="C1637" t="str">
            <v>UNI</v>
          </cell>
          <cell r="D1637">
            <v>75880</v>
          </cell>
          <cell r="E1637" t="str">
            <v>CAI-97F</v>
          </cell>
          <cell r="F1637">
            <v>43083</v>
          </cell>
          <cell r="G1637">
            <v>69615</v>
          </cell>
          <cell r="H1637">
            <v>1.0900000000000001</v>
          </cell>
          <cell r="I1637">
            <v>43465</v>
          </cell>
        </row>
        <row r="1638">
          <cell r="A1638" t="str">
            <v>CAJA LAMINA PARA CONTROLADOR RIEGO</v>
          </cell>
          <cell r="B1638">
            <v>102586</v>
          </cell>
          <cell r="C1638" t="str">
            <v>UNI</v>
          </cell>
          <cell r="D1638">
            <v>166738</v>
          </cell>
          <cell r="E1638">
            <v>0</v>
          </cell>
          <cell r="F1638">
            <v>43185</v>
          </cell>
          <cell r="G1638">
            <v>158798</v>
          </cell>
          <cell r="H1638">
            <v>1.05</v>
          </cell>
          <cell r="I1638">
            <v>43465</v>
          </cell>
        </row>
        <row r="1639">
          <cell r="A1639" t="str">
            <v>CAJA LAMINA PARA REGISTRO ACUEDUCTO</v>
          </cell>
          <cell r="B1639">
            <v>102214</v>
          </cell>
          <cell r="C1639" t="str">
            <v>UNI</v>
          </cell>
          <cell r="D1639">
            <v>113980</v>
          </cell>
          <cell r="E1639">
            <v>0</v>
          </cell>
          <cell r="F1639">
            <v>40070</v>
          </cell>
          <cell r="G1639">
            <v>82000</v>
          </cell>
          <cell r="H1639">
            <v>1.39</v>
          </cell>
          <cell r="I1639">
            <v>43465</v>
          </cell>
        </row>
        <row r="1640">
          <cell r="A1640" t="str">
            <v>Caja maniobras 3 vías, 200 A, 15 KV (sum+ins)</v>
          </cell>
          <cell r="B1640">
            <v>101691</v>
          </cell>
          <cell r="C1640" t="str">
            <v>UNI</v>
          </cell>
          <cell r="D1640">
            <v>18626000</v>
          </cell>
          <cell r="E1640">
            <v>0</v>
          </cell>
          <cell r="F1640">
            <v>39965</v>
          </cell>
          <cell r="G1640">
            <v>13400000</v>
          </cell>
          <cell r="H1640">
            <v>1.39</v>
          </cell>
          <cell r="I1640">
            <v>43465</v>
          </cell>
        </row>
        <row r="1641">
          <cell r="A1641" t="str">
            <v>Caja maniobras 4 vías, 200 A, 15 KV (sum+ins)</v>
          </cell>
          <cell r="B1641">
            <v>101690</v>
          </cell>
          <cell r="C1641" t="str">
            <v>UNI</v>
          </cell>
          <cell r="D1641">
            <v>24383519</v>
          </cell>
          <cell r="E1641">
            <v>0</v>
          </cell>
          <cell r="F1641">
            <v>39965</v>
          </cell>
          <cell r="G1641">
            <v>17542100</v>
          </cell>
          <cell r="H1641">
            <v>1.39</v>
          </cell>
          <cell r="I1641">
            <v>43465</v>
          </cell>
        </row>
        <row r="1642">
          <cell r="A1642" t="str">
            <v>CAJA METAL P/DEKO 2VENT L/NEX</v>
          </cell>
          <cell r="B1642">
            <v>1762</v>
          </cell>
          <cell r="C1642" t="str">
            <v>UNI</v>
          </cell>
          <cell r="D1642">
            <v>14621</v>
          </cell>
          <cell r="E1642" t="str">
            <v>CDK-2</v>
          </cell>
          <cell r="F1642">
            <v>40207</v>
          </cell>
          <cell r="G1642">
            <v>10672</v>
          </cell>
          <cell r="H1642">
            <v>1.37</v>
          </cell>
          <cell r="I1642">
            <v>43465</v>
          </cell>
        </row>
        <row r="1643">
          <cell r="A1643" t="str">
            <v>CAJA METAL P/DEKO 3VENT L/NEX</v>
          </cell>
          <cell r="B1643">
            <v>1768</v>
          </cell>
          <cell r="C1643" t="str">
            <v>UNI</v>
          </cell>
          <cell r="D1643">
            <v>17481</v>
          </cell>
          <cell r="E1643" t="str">
            <v>CDK-3</v>
          </cell>
          <cell r="F1643">
            <v>40207</v>
          </cell>
          <cell r="G1643">
            <v>12760</v>
          </cell>
          <cell r="H1643">
            <v>1.37</v>
          </cell>
          <cell r="I1643">
            <v>43465</v>
          </cell>
        </row>
        <row r="1644">
          <cell r="A1644" t="str">
            <v>CAJA METALIC.(20X20X15CM)</v>
          </cell>
          <cell r="B1644">
            <v>104538</v>
          </cell>
          <cell r="C1644" t="str">
            <v>UNI</v>
          </cell>
          <cell r="D1644">
            <v>21054</v>
          </cell>
          <cell r="E1644">
            <v>0</v>
          </cell>
          <cell r="F1644">
            <v>43325</v>
          </cell>
          <cell r="G1644">
            <v>20051</v>
          </cell>
          <cell r="H1644">
            <v>1.05</v>
          </cell>
          <cell r="I1644">
            <v>43465</v>
          </cell>
        </row>
        <row r="1645">
          <cell r="A1645" t="str">
            <v>CAJA METALIC.(20X20X20CM)</v>
          </cell>
          <cell r="B1645">
            <v>105097</v>
          </cell>
          <cell r="C1645" t="str">
            <v>UNI</v>
          </cell>
          <cell r="D1645">
            <v>23348</v>
          </cell>
          <cell r="E1645">
            <v>0</v>
          </cell>
          <cell r="F1645">
            <v>42825</v>
          </cell>
          <cell r="G1645">
            <v>21420</v>
          </cell>
          <cell r="H1645">
            <v>1.0900000000000001</v>
          </cell>
          <cell r="I1645">
            <v>43465</v>
          </cell>
        </row>
        <row r="1646">
          <cell r="A1646" t="str">
            <v>CAJA METALICA</v>
          </cell>
          <cell r="B1646">
            <v>103460</v>
          </cell>
          <cell r="C1646" t="str">
            <v>UNI</v>
          </cell>
          <cell r="D1646">
            <v>23975</v>
          </cell>
          <cell r="E1646">
            <v>0</v>
          </cell>
          <cell r="F1646">
            <v>40478</v>
          </cell>
          <cell r="G1646">
            <v>17500</v>
          </cell>
          <cell r="H1646">
            <v>1.37</v>
          </cell>
          <cell r="I1646">
            <v>43465</v>
          </cell>
        </row>
        <row r="1647">
          <cell r="A1647" t="str">
            <v>CAJA METALICA 30X20X12CM</v>
          </cell>
          <cell r="B1647">
            <v>104735</v>
          </cell>
          <cell r="C1647" t="str">
            <v>UNI</v>
          </cell>
          <cell r="D1647">
            <v>44444</v>
          </cell>
          <cell r="E1647">
            <v>0</v>
          </cell>
          <cell r="F1647">
            <v>43325</v>
          </cell>
          <cell r="G1647">
            <v>42328</v>
          </cell>
          <cell r="H1647">
            <v>1.05</v>
          </cell>
          <cell r="I1647">
            <v>43465</v>
          </cell>
        </row>
        <row r="1648">
          <cell r="A1648" t="str">
            <v>Caja metálica tipo intemperie de tomas 1*3F y 3*1F</v>
          </cell>
          <cell r="B1648">
            <v>101621</v>
          </cell>
          <cell r="C1648" t="str">
            <v>UNI</v>
          </cell>
          <cell r="D1648">
            <v>157550</v>
          </cell>
          <cell r="E1648">
            <v>0</v>
          </cell>
          <cell r="F1648">
            <v>40487</v>
          </cell>
          <cell r="G1648">
            <v>115000</v>
          </cell>
          <cell r="H1648">
            <v>1.37</v>
          </cell>
          <cell r="I1648">
            <v>43465</v>
          </cell>
        </row>
        <row r="1649">
          <cell r="A1649" t="str">
            <v>CAJA MONOFASICA SEIS CIRCUITOS BARRAJE</v>
          </cell>
          <cell r="B1649">
            <v>105198</v>
          </cell>
          <cell r="C1649" t="str">
            <v>UNI</v>
          </cell>
          <cell r="D1649">
            <v>48233</v>
          </cell>
          <cell r="E1649">
            <v>0</v>
          </cell>
          <cell r="F1649">
            <v>41809</v>
          </cell>
          <cell r="G1649">
            <v>38280</v>
          </cell>
          <cell r="H1649">
            <v>1.26</v>
          </cell>
          <cell r="I1649">
            <v>43465</v>
          </cell>
        </row>
        <row r="1650">
          <cell r="A1650" t="str">
            <v>CAJA MONOFASICA TRES CIRCUITOS</v>
          </cell>
          <cell r="B1650">
            <v>105197</v>
          </cell>
          <cell r="C1650" t="str">
            <v>UNI</v>
          </cell>
          <cell r="D1650">
            <v>19607</v>
          </cell>
          <cell r="E1650">
            <v>0</v>
          </cell>
          <cell r="F1650">
            <v>41809</v>
          </cell>
          <cell r="G1650">
            <v>15561</v>
          </cell>
          <cell r="H1650">
            <v>1.26</v>
          </cell>
          <cell r="I1650">
            <v>43465</v>
          </cell>
        </row>
        <row r="1651">
          <cell r="A1651" t="str">
            <v>CAJA OCTAG GALV OG-100 CAL-20</v>
          </cell>
          <cell r="B1651">
            <v>750</v>
          </cell>
          <cell r="C1651" t="str">
            <v>UNI</v>
          </cell>
          <cell r="D1651">
            <v>1403</v>
          </cell>
          <cell r="E1651" t="str">
            <v>C24</v>
          </cell>
          <cell r="F1651">
            <v>42220</v>
          </cell>
          <cell r="G1651">
            <v>1150</v>
          </cell>
          <cell r="H1651">
            <v>1.22</v>
          </cell>
          <cell r="I1651">
            <v>43465</v>
          </cell>
        </row>
        <row r="1652">
          <cell r="A1652" t="str">
            <v>CAJA PARA BREAKER INDUSTRIAL</v>
          </cell>
          <cell r="B1652">
            <v>104785</v>
          </cell>
          <cell r="C1652" t="str">
            <v>UNI</v>
          </cell>
          <cell r="D1652">
            <v>35796</v>
          </cell>
          <cell r="E1652">
            <v>0</v>
          </cell>
          <cell r="F1652">
            <v>42198</v>
          </cell>
          <cell r="G1652">
            <v>29341</v>
          </cell>
          <cell r="H1652">
            <v>1.22</v>
          </cell>
          <cell r="I1652">
            <v>43465</v>
          </cell>
        </row>
        <row r="1653">
          <cell r="A1653" t="str">
            <v>CAJA PARA HERRAMIENTAS 18" NEGRO **</v>
          </cell>
          <cell r="B1653">
            <v>102984</v>
          </cell>
          <cell r="C1653" t="str">
            <v>UNI</v>
          </cell>
          <cell r="D1653">
            <v>33366</v>
          </cell>
          <cell r="E1653">
            <v>4573</v>
          </cell>
          <cell r="F1653">
            <v>40795</v>
          </cell>
          <cell r="G1653">
            <v>24900</v>
          </cell>
          <cell r="H1653">
            <v>1.34</v>
          </cell>
          <cell r="I1653">
            <v>43465</v>
          </cell>
        </row>
        <row r="1654">
          <cell r="A1654" t="str">
            <v>CAJA PARA MEDIDOR TRIFA.CARGA30 KVA</v>
          </cell>
          <cell r="B1654">
            <v>104568</v>
          </cell>
          <cell r="C1654" t="str">
            <v>UNI</v>
          </cell>
          <cell r="D1654">
            <v>137667</v>
          </cell>
          <cell r="E1654">
            <v>0</v>
          </cell>
          <cell r="F1654">
            <v>43089</v>
          </cell>
          <cell r="G1654">
            <v>126300</v>
          </cell>
          <cell r="H1654">
            <v>1.0900000000000001</v>
          </cell>
          <cell r="I1654">
            <v>43465</v>
          </cell>
        </row>
        <row r="1655">
          <cell r="A1655" t="str">
            <v>CAJA PARA MEDIDOR TRIFASICO DE 150 AMP</v>
          </cell>
          <cell r="B1655">
            <v>105199</v>
          </cell>
          <cell r="C1655" t="str">
            <v>UNI</v>
          </cell>
          <cell r="D1655">
            <v>170040</v>
          </cell>
          <cell r="E1655">
            <v>0</v>
          </cell>
          <cell r="F1655">
            <v>42773</v>
          </cell>
          <cell r="G1655">
            <v>156000</v>
          </cell>
          <cell r="H1655">
            <v>1.0900000000000001</v>
          </cell>
          <cell r="I1655">
            <v>43465</v>
          </cell>
        </row>
        <row r="1656">
          <cell r="A1656" t="str">
            <v>CAJA PARA MEDIDOR TRIFASICO DE 150 norma</v>
          </cell>
          <cell r="B1656">
            <v>105617</v>
          </cell>
          <cell r="C1656" t="str">
            <v>UNI</v>
          </cell>
          <cell r="D1656">
            <v>137012</v>
          </cell>
          <cell r="E1656">
            <v>0</v>
          </cell>
          <cell r="F1656">
            <v>43174</v>
          </cell>
          <cell r="G1656">
            <v>130488</v>
          </cell>
          <cell r="H1656">
            <v>1.05</v>
          </cell>
          <cell r="I1656">
            <v>43465</v>
          </cell>
        </row>
        <row r="1657">
          <cell r="A1657" t="str">
            <v>CAJA PARA REGISTRO CORTE DE GAS</v>
          </cell>
          <cell r="B1657">
            <v>9435</v>
          </cell>
          <cell r="C1657" t="str">
            <v>UNI</v>
          </cell>
          <cell r="D1657">
            <v>4005</v>
          </cell>
          <cell r="E1657">
            <v>518</v>
          </cell>
          <cell r="F1657">
            <v>40400</v>
          </cell>
          <cell r="G1657">
            <v>2923</v>
          </cell>
          <cell r="H1657">
            <v>1.37</v>
          </cell>
          <cell r="I1657">
            <v>43465</v>
          </cell>
        </row>
        <row r="1658">
          <cell r="A1658" t="str">
            <v>CAJA PLASTICA 2.400</v>
          </cell>
          <cell r="B1658">
            <v>104585</v>
          </cell>
          <cell r="C1658" t="str">
            <v>UNI</v>
          </cell>
          <cell r="D1658">
            <v>857</v>
          </cell>
          <cell r="E1658">
            <v>0</v>
          </cell>
          <cell r="F1658">
            <v>43194</v>
          </cell>
          <cell r="G1658">
            <v>816</v>
          </cell>
          <cell r="H1658">
            <v>1.05</v>
          </cell>
          <cell r="I1658">
            <v>43465</v>
          </cell>
        </row>
        <row r="1659">
          <cell r="A1659" t="str">
            <v>CAJA PLASTICA 5800 PVC</v>
          </cell>
          <cell r="B1659">
            <v>104236</v>
          </cell>
          <cell r="C1659" t="str">
            <v>UNI</v>
          </cell>
          <cell r="D1659">
            <v>718</v>
          </cell>
          <cell r="E1659">
            <v>0</v>
          </cell>
          <cell r="F1659">
            <v>43185</v>
          </cell>
          <cell r="G1659">
            <v>684</v>
          </cell>
          <cell r="H1659">
            <v>1.05</v>
          </cell>
          <cell r="I1659">
            <v>43465</v>
          </cell>
        </row>
        <row r="1660">
          <cell r="A1660" t="str">
            <v>CAJA PLASTICA CONDUIT DOBLE FONDO REF</v>
          </cell>
          <cell r="B1660">
            <v>103668</v>
          </cell>
          <cell r="C1660" t="str">
            <v>UNI</v>
          </cell>
          <cell r="D1660">
            <v>3752</v>
          </cell>
          <cell r="E1660">
            <v>0</v>
          </cell>
          <cell r="F1660">
            <v>40591</v>
          </cell>
          <cell r="G1660">
            <v>2800</v>
          </cell>
          <cell r="H1660">
            <v>1.34</v>
          </cell>
          <cell r="I1660">
            <v>43465</v>
          </cell>
        </row>
        <row r="1661">
          <cell r="A1661" t="str">
            <v>CAJA PORTA HERRAMIENTAS 24" PLASTICO</v>
          </cell>
          <cell r="B1661">
            <v>106481</v>
          </cell>
          <cell r="C1661" t="str">
            <v>UNI</v>
          </cell>
          <cell r="D1661">
            <v>69248</v>
          </cell>
          <cell r="E1661">
            <v>0</v>
          </cell>
          <cell r="F1661">
            <v>43434</v>
          </cell>
          <cell r="G1661">
            <v>65950</v>
          </cell>
          <cell r="H1661">
            <v>1.05</v>
          </cell>
          <cell r="I1661">
            <v>43465</v>
          </cell>
        </row>
        <row r="1662">
          <cell r="A1662" t="str">
            <v>CAJA PREFABRIC.DE PISO PARA MED.DE</v>
          </cell>
          <cell r="B1662">
            <v>102215</v>
          </cell>
          <cell r="C1662" t="str">
            <v>UNI</v>
          </cell>
          <cell r="D1662">
            <v>133946</v>
          </cell>
          <cell r="E1662">
            <v>0</v>
          </cell>
          <cell r="F1662">
            <v>43327</v>
          </cell>
          <cell r="G1662">
            <v>127568</v>
          </cell>
          <cell r="H1662">
            <v>1.05</v>
          </cell>
          <cell r="I1662">
            <v>43465</v>
          </cell>
        </row>
        <row r="1663">
          <cell r="A1663" t="str">
            <v>CAJA RAWELT 4 SALIDAS 3/4"-2.400 (4X4)</v>
          </cell>
          <cell r="B1663">
            <v>105057</v>
          </cell>
          <cell r="C1663" t="str">
            <v>UNI</v>
          </cell>
          <cell r="D1663">
            <v>18584</v>
          </cell>
          <cell r="E1663">
            <v>0</v>
          </cell>
          <cell r="F1663">
            <v>43321</v>
          </cell>
          <cell r="G1663">
            <v>17699</v>
          </cell>
          <cell r="H1663">
            <v>1.05</v>
          </cell>
          <cell r="I1663">
            <v>43465</v>
          </cell>
        </row>
        <row r="1664">
          <cell r="A1664" t="str">
            <v>CAJA RECTANGULAR PARA VALVULAS</v>
          </cell>
          <cell r="B1664">
            <v>105947</v>
          </cell>
          <cell r="C1664" t="str">
            <v>UNI</v>
          </cell>
          <cell r="D1664">
            <v>151761</v>
          </cell>
          <cell r="E1664">
            <v>0</v>
          </cell>
          <cell r="F1664">
            <v>42828</v>
          </cell>
          <cell r="G1664">
            <v>139230</v>
          </cell>
          <cell r="H1664">
            <v>1.0900000000000001</v>
          </cell>
          <cell r="I1664">
            <v>43465</v>
          </cell>
        </row>
        <row r="1665">
          <cell r="A1665" t="str">
            <v>CAJA SENCILLA PAVCO</v>
          </cell>
          <cell r="B1665">
            <v>3563</v>
          </cell>
          <cell r="C1665" t="str">
            <v>UNI</v>
          </cell>
          <cell r="D1665">
            <v>819</v>
          </cell>
          <cell r="E1665" t="str">
            <v>ROF</v>
          </cell>
          <cell r="F1665">
            <v>41240</v>
          </cell>
          <cell r="G1665">
            <v>630</v>
          </cell>
          <cell r="H1665">
            <v>1.3</v>
          </cell>
          <cell r="I1665">
            <v>43465</v>
          </cell>
        </row>
        <row r="1666">
          <cell r="A1666" t="str">
            <v>CAJA TIPO EB **</v>
          </cell>
          <cell r="B1666">
            <v>102089</v>
          </cell>
          <cell r="C1666" t="str">
            <v>UNI</v>
          </cell>
          <cell r="D1666">
            <v>56434</v>
          </cell>
          <cell r="E1666">
            <v>0</v>
          </cell>
          <cell r="F1666">
            <v>40059</v>
          </cell>
          <cell r="G1666">
            <v>40600</v>
          </cell>
          <cell r="H1666">
            <v>1.39</v>
          </cell>
          <cell r="I1666">
            <v>43465</v>
          </cell>
        </row>
        <row r="1667">
          <cell r="A1667" t="str">
            <v>CAJA TOTALIZADOR (40X40X10CM)Pint.</v>
          </cell>
          <cell r="B1667">
            <v>106592</v>
          </cell>
          <cell r="C1667" t="str">
            <v>UNI</v>
          </cell>
          <cell r="D1667">
            <v>59537</v>
          </cell>
          <cell r="E1667">
            <v>0</v>
          </cell>
          <cell r="F1667">
            <v>43003</v>
          </cell>
          <cell r="G1667">
            <v>54621</v>
          </cell>
          <cell r="H1667">
            <v>1.0900000000000001</v>
          </cell>
          <cell r="I1667">
            <v>43465</v>
          </cell>
        </row>
        <row r="1668">
          <cell r="A1668" t="str">
            <v>CajaInspecciónPolimeroPistaAtletismo(Sum+Inst)</v>
          </cell>
          <cell r="B1668">
            <v>105980</v>
          </cell>
          <cell r="C1668" t="str">
            <v>UNI</v>
          </cell>
          <cell r="D1668">
            <v>719137</v>
          </cell>
          <cell r="E1668">
            <v>0</v>
          </cell>
          <cell r="F1668">
            <v>42829</v>
          </cell>
          <cell r="G1668">
            <v>659759</v>
          </cell>
          <cell r="H1668">
            <v>1.0900000000000001</v>
          </cell>
          <cell r="I1668">
            <v>43465</v>
          </cell>
        </row>
        <row r="1669">
          <cell r="A1669" t="str">
            <v>CajaManiobras4VíasEntr:600A-Deriv:200A(15Kv)</v>
          </cell>
          <cell r="B1669">
            <v>106824</v>
          </cell>
          <cell r="C1669" t="str">
            <v>UNI</v>
          </cell>
          <cell r="D1669">
            <v>37947000</v>
          </cell>
          <cell r="E1669">
            <v>0</v>
          </cell>
          <cell r="F1669">
            <v>43242</v>
          </cell>
          <cell r="G1669">
            <v>36140000</v>
          </cell>
          <cell r="H1669">
            <v>1.05</v>
          </cell>
          <cell r="I1669">
            <v>43465</v>
          </cell>
        </row>
        <row r="1670">
          <cell r="A1670" t="str">
            <v>CajetinAcero+Tapa+Saltometro+Zona de</v>
          </cell>
          <cell r="B1670">
            <v>105987</v>
          </cell>
          <cell r="C1670" t="str">
            <v>UNI</v>
          </cell>
          <cell r="D1670">
            <v>134070000</v>
          </cell>
          <cell r="E1670">
            <v>0</v>
          </cell>
          <cell r="F1670">
            <v>42829</v>
          </cell>
          <cell r="G1670">
            <v>123000000</v>
          </cell>
          <cell r="H1670">
            <v>1.0900000000000001</v>
          </cell>
          <cell r="I1670">
            <v>43465</v>
          </cell>
        </row>
        <row r="1671">
          <cell r="A1671" t="str">
            <v>CAJILLA 3 MEDIDORES</v>
          </cell>
          <cell r="B1671">
            <v>107095</v>
          </cell>
          <cell r="C1671" t="str">
            <v>UNI</v>
          </cell>
          <cell r="D1671">
            <v>182802</v>
          </cell>
          <cell r="E1671">
            <v>0</v>
          </cell>
          <cell r="F1671">
            <v>43395</v>
          </cell>
          <cell r="G1671">
            <v>174097</v>
          </cell>
          <cell r="H1671">
            <v>1.05</v>
          </cell>
          <cell r="I1671">
            <v>43465</v>
          </cell>
        </row>
        <row r="1672">
          <cell r="A1672" t="str">
            <v>CAJILLA MEDIDOR ELECTRICO</v>
          </cell>
          <cell r="B1672">
            <v>101416</v>
          </cell>
          <cell r="C1672" t="str">
            <v>UNI</v>
          </cell>
          <cell r="D1672">
            <v>48372</v>
          </cell>
          <cell r="E1672" t="str">
            <v>CIMA-530</v>
          </cell>
          <cell r="F1672">
            <v>40150</v>
          </cell>
          <cell r="G1672">
            <v>34800</v>
          </cell>
          <cell r="H1672">
            <v>1.39</v>
          </cell>
          <cell r="I1672">
            <v>43465</v>
          </cell>
        </row>
        <row r="1673">
          <cell r="A1673" t="str">
            <v>CAJILLA MEDIDOR ELECTRICO TRIFASICO</v>
          </cell>
          <cell r="B1673">
            <v>101417</v>
          </cell>
          <cell r="C1673" t="str">
            <v>UNI</v>
          </cell>
          <cell r="D1673">
            <v>88682</v>
          </cell>
          <cell r="E1673" t="str">
            <v>CIMA-530</v>
          </cell>
          <cell r="F1673">
            <v>40150</v>
          </cell>
          <cell r="G1673">
            <v>63800</v>
          </cell>
          <cell r="H1673">
            <v>1.39</v>
          </cell>
          <cell r="I1673">
            <v>43465</v>
          </cell>
        </row>
        <row r="1674">
          <cell r="A1674" t="str">
            <v>CAJILLA MEDIDORES ACUEDUCTO(FIBRIT)</v>
          </cell>
          <cell r="B1674">
            <v>1104</v>
          </cell>
          <cell r="C1674" t="str">
            <v>UNI</v>
          </cell>
          <cell r="D1674">
            <v>104849</v>
          </cell>
          <cell r="E1674" t="str">
            <v>CIMA-530</v>
          </cell>
          <cell r="F1674">
            <v>43172</v>
          </cell>
          <cell r="G1674">
            <v>99856</v>
          </cell>
          <cell r="H1674">
            <v>1.05</v>
          </cell>
          <cell r="I1674">
            <v>43465</v>
          </cell>
        </row>
        <row r="1675">
          <cell r="A1675" t="str">
            <v>CAL HIDRATADA</v>
          </cell>
          <cell r="B1675">
            <v>105496</v>
          </cell>
          <cell r="C1675" t="str">
            <v>KG</v>
          </cell>
          <cell r="D1675">
            <v>972</v>
          </cell>
          <cell r="E1675">
            <v>0</v>
          </cell>
          <cell r="F1675">
            <v>42809</v>
          </cell>
          <cell r="G1675">
            <v>892</v>
          </cell>
          <cell r="H1675">
            <v>1.0900000000000001</v>
          </cell>
          <cell r="I1675">
            <v>43465</v>
          </cell>
        </row>
        <row r="1676">
          <cell r="A1676" t="str">
            <v>CAL PROMICAL</v>
          </cell>
          <cell r="B1676">
            <v>1032</v>
          </cell>
          <cell r="C1676" t="str">
            <v>KG</v>
          </cell>
          <cell r="D1676">
            <v>854</v>
          </cell>
          <cell r="E1676">
            <v>0</v>
          </cell>
          <cell r="F1676">
            <v>43174</v>
          </cell>
          <cell r="G1676">
            <v>813</v>
          </cell>
          <cell r="H1676">
            <v>1.05</v>
          </cell>
          <cell r="I1676">
            <v>43465</v>
          </cell>
        </row>
        <row r="1677">
          <cell r="A1677" t="str">
            <v>CALADORA</v>
          </cell>
          <cell r="B1677">
            <v>104235</v>
          </cell>
          <cell r="C1677" t="str">
            <v>DD</v>
          </cell>
          <cell r="D1677">
            <v>13400</v>
          </cell>
          <cell r="E1677">
            <v>0</v>
          </cell>
          <cell r="F1677">
            <v>40873</v>
          </cell>
          <cell r="G1677">
            <v>10000</v>
          </cell>
          <cell r="H1677">
            <v>1.34</v>
          </cell>
          <cell r="I1677">
            <v>43465</v>
          </cell>
        </row>
        <row r="1678">
          <cell r="A1678" t="str">
            <v>CALADORA 3.7 Amp MAKITA</v>
          </cell>
          <cell r="B1678">
            <v>1124</v>
          </cell>
          <cell r="C1678" t="str">
            <v>UNI</v>
          </cell>
          <cell r="D1678">
            <v>921736</v>
          </cell>
          <cell r="E1678">
            <v>62604</v>
          </cell>
          <cell r="F1678">
            <v>40339</v>
          </cell>
          <cell r="G1678">
            <v>672800</v>
          </cell>
          <cell r="H1678">
            <v>1.37</v>
          </cell>
          <cell r="I1678">
            <v>43465</v>
          </cell>
        </row>
        <row r="1679">
          <cell r="A1679" t="str">
            <v>CALDERA DE 40 BHP</v>
          </cell>
          <cell r="B1679">
            <v>106000</v>
          </cell>
          <cell r="C1679" t="str">
            <v>UNI</v>
          </cell>
          <cell r="D1679">
            <v>93780</v>
          </cell>
          <cell r="E1679">
            <v>0</v>
          </cell>
          <cell r="F1679">
            <v>42671</v>
          </cell>
          <cell r="G1679">
            <v>81548</v>
          </cell>
          <cell r="H1679">
            <v>1.1499999999999999</v>
          </cell>
          <cell r="I1679">
            <v>43465</v>
          </cell>
        </row>
        <row r="1680">
          <cell r="A1680" t="str">
            <v>Calderin 500GPH-157W-Acero Inox. Cal.12</v>
          </cell>
          <cell r="B1680">
            <v>106348</v>
          </cell>
          <cell r="C1680" t="str">
            <v>UNI</v>
          </cell>
          <cell r="D1680">
            <v>16023000</v>
          </cell>
          <cell r="E1680">
            <v>0</v>
          </cell>
          <cell r="F1680">
            <v>42854</v>
          </cell>
          <cell r="G1680">
            <v>14700000</v>
          </cell>
          <cell r="H1680">
            <v>1.0900000000000001</v>
          </cell>
          <cell r="I1680">
            <v>43465</v>
          </cell>
        </row>
        <row r="1681">
          <cell r="A1681" t="str">
            <v>CALENTADOR 100 GN.GAS Indus. CIMSA</v>
          </cell>
          <cell r="B1681">
            <v>405</v>
          </cell>
          <cell r="C1681" t="str">
            <v>UNI</v>
          </cell>
          <cell r="D1681">
            <v>2653882</v>
          </cell>
          <cell r="E1681" t="str">
            <v>G-100</v>
          </cell>
          <cell r="F1681">
            <v>40812</v>
          </cell>
          <cell r="G1681">
            <v>1980509</v>
          </cell>
          <cell r="H1681">
            <v>1.34</v>
          </cell>
          <cell r="I1681">
            <v>43465</v>
          </cell>
        </row>
        <row r="1682">
          <cell r="A1682" t="str">
            <v>CALENTADOR 120 GN.Elec/Indus CIMSA</v>
          </cell>
          <cell r="B1682">
            <v>548</v>
          </cell>
          <cell r="C1682" t="str">
            <v>UNI</v>
          </cell>
          <cell r="D1682">
            <v>2869171</v>
          </cell>
          <cell r="E1682" t="str">
            <v>E-120</v>
          </cell>
          <cell r="F1682">
            <v>39884</v>
          </cell>
          <cell r="G1682">
            <v>2064152</v>
          </cell>
          <cell r="H1682">
            <v>1.39</v>
          </cell>
          <cell r="I1682">
            <v>43465</v>
          </cell>
        </row>
        <row r="1683">
          <cell r="A1683" t="str">
            <v>CALENTADOR 120 GN.Mixt.Indus CIMSA</v>
          </cell>
          <cell r="B1683">
            <v>413</v>
          </cell>
          <cell r="C1683" t="str">
            <v>UNI</v>
          </cell>
          <cell r="D1683">
            <v>5976840</v>
          </cell>
          <cell r="E1683" t="str">
            <v>M-120</v>
          </cell>
          <cell r="F1683">
            <v>40812</v>
          </cell>
          <cell r="G1683">
            <v>4460328</v>
          </cell>
          <cell r="H1683">
            <v>1.34</v>
          </cell>
          <cell r="I1683">
            <v>43465</v>
          </cell>
        </row>
        <row r="1684">
          <cell r="A1684" t="str">
            <v>CALENTADOR 15 GN HACEB</v>
          </cell>
          <cell r="B1684">
            <v>545</v>
          </cell>
          <cell r="C1684" t="str">
            <v>UNI</v>
          </cell>
          <cell r="D1684">
            <v>756032</v>
          </cell>
          <cell r="E1684" t="str">
            <v>71CR15</v>
          </cell>
          <cell r="F1684">
            <v>39892</v>
          </cell>
          <cell r="G1684">
            <v>543908</v>
          </cell>
          <cell r="H1684">
            <v>1.39</v>
          </cell>
          <cell r="I1684">
            <v>43465</v>
          </cell>
        </row>
        <row r="1685">
          <cell r="A1685" t="str">
            <v>CALENTADOR 15 GN.Elec/Domes CIMSA</v>
          </cell>
          <cell r="B1685">
            <v>377</v>
          </cell>
          <cell r="C1685" t="str">
            <v>UNI</v>
          </cell>
          <cell r="D1685">
            <v>680565</v>
          </cell>
          <cell r="E1685" t="str">
            <v>E-15</v>
          </cell>
          <cell r="F1685">
            <v>40812</v>
          </cell>
          <cell r="G1685">
            <v>507884</v>
          </cell>
          <cell r="H1685">
            <v>1.34</v>
          </cell>
          <cell r="I1685">
            <v>43465</v>
          </cell>
        </row>
        <row r="1686">
          <cell r="A1686" t="str">
            <v>CALENTADOR 20 GN GAS HACEB(NO USAR)</v>
          </cell>
          <cell r="B1686">
            <v>547</v>
          </cell>
          <cell r="C1686" t="str">
            <v>UNI</v>
          </cell>
          <cell r="D1686">
            <v>640997</v>
          </cell>
          <cell r="E1686" t="str">
            <v>ACOMULACI</v>
          </cell>
          <cell r="F1686">
            <v>39892</v>
          </cell>
          <cell r="G1686">
            <v>461149</v>
          </cell>
          <cell r="H1686">
            <v>1.39</v>
          </cell>
          <cell r="I1686">
            <v>43465</v>
          </cell>
        </row>
        <row r="1687">
          <cell r="A1687" t="str">
            <v>CALENTADOR 20 GN HACEB</v>
          </cell>
          <cell r="B1687">
            <v>546</v>
          </cell>
          <cell r="C1687" t="str">
            <v>UNI</v>
          </cell>
          <cell r="D1687">
            <v>640997</v>
          </cell>
          <cell r="E1687" t="str">
            <v>71CR201</v>
          </cell>
          <cell r="F1687">
            <v>39892</v>
          </cell>
          <cell r="G1687">
            <v>461149</v>
          </cell>
          <cell r="H1687">
            <v>1.39</v>
          </cell>
          <cell r="I1687">
            <v>43465</v>
          </cell>
        </row>
        <row r="1688">
          <cell r="A1688" t="str">
            <v>CALENTADOR 20 GN.Elec/Domes CIMSA</v>
          </cell>
          <cell r="B1688">
            <v>541</v>
          </cell>
          <cell r="C1688" t="str">
            <v>UNI</v>
          </cell>
          <cell r="D1688">
            <v>797687</v>
          </cell>
          <cell r="E1688" t="str">
            <v>E-20</v>
          </cell>
          <cell r="F1688">
            <v>39672</v>
          </cell>
          <cell r="G1688">
            <v>542644</v>
          </cell>
          <cell r="H1688">
            <v>1.47</v>
          </cell>
          <cell r="I1688">
            <v>43465</v>
          </cell>
        </row>
        <row r="1689">
          <cell r="A1689" t="str">
            <v>CALENTADOR 20 GN.GAS Domes CIMSA</v>
          </cell>
          <cell r="B1689">
            <v>542</v>
          </cell>
          <cell r="C1689" t="str">
            <v>UNI</v>
          </cell>
          <cell r="D1689">
            <v>1230969</v>
          </cell>
          <cell r="E1689" t="str">
            <v>G-20</v>
          </cell>
          <cell r="F1689">
            <v>39884</v>
          </cell>
          <cell r="G1689">
            <v>885589</v>
          </cell>
          <cell r="H1689">
            <v>1.39</v>
          </cell>
          <cell r="I1689">
            <v>43465</v>
          </cell>
        </row>
        <row r="1690">
          <cell r="A1690" t="str">
            <v>CALENTADOR 3,000,000 BTU condensacion gas</v>
          </cell>
          <cell r="B1690">
            <v>107144</v>
          </cell>
          <cell r="C1690" t="str">
            <v>UNI</v>
          </cell>
          <cell r="D1690">
            <v>342145606</v>
          </cell>
          <cell r="E1690">
            <v>0</v>
          </cell>
          <cell r="F1690">
            <v>43396</v>
          </cell>
          <cell r="G1690">
            <v>325852958</v>
          </cell>
          <cell r="H1690">
            <v>1.05</v>
          </cell>
          <cell r="I1690">
            <v>43465</v>
          </cell>
        </row>
        <row r="1691">
          <cell r="A1691" t="str">
            <v>CALENTADOR 30 GN.Elec.Integral CIMSA</v>
          </cell>
          <cell r="B1691">
            <v>379</v>
          </cell>
          <cell r="C1691" t="str">
            <v>UNI</v>
          </cell>
          <cell r="D1691">
            <v>991466</v>
          </cell>
          <cell r="E1691" t="str">
            <v>E-30I</v>
          </cell>
          <cell r="F1691">
            <v>40812</v>
          </cell>
          <cell r="G1691">
            <v>739900</v>
          </cell>
          <cell r="H1691">
            <v>1.34</v>
          </cell>
          <cell r="I1691">
            <v>43465</v>
          </cell>
        </row>
        <row r="1692">
          <cell r="A1692" t="str">
            <v>CALENTADOR 30 GN.Elec/Domes CIMSA</v>
          </cell>
          <cell r="B1692">
            <v>544</v>
          </cell>
          <cell r="C1692" t="str">
            <v>UNI</v>
          </cell>
          <cell r="D1692">
            <v>1142347</v>
          </cell>
          <cell r="E1692" t="str">
            <v>E-30</v>
          </cell>
          <cell r="F1692">
            <v>39672</v>
          </cell>
          <cell r="G1692">
            <v>777107</v>
          </cell>
          <cell r="H1692">
            <v>1.47</v>
          </cell>
          <cell r="I1692">
            <v>43465</v>
          </cell>
        </row>
        <row r="1693">
          <cell r="A1693" t="str">
            <v>CALENTADOR 30 GN.GAS Domes CIMSA</v>
          </cell>
          <cell r="B1693">
            <v>387</v>
          </cell>
          <cell r="C1693" t="str">
            <v>UNI</v>
          </cell>
          <cell r="D1693">
            <v>1124260</v>
          </cell>
          <cell r="E1693" t="str">
            <v>G-30</v>
          </cell>
          <cell r="F1693">
            <v>40812</v>
          </cell>
          <cell r="G1693">
            <v>839000</v>
          </cell>
          <cell r="H1693">
            <v>1.34</v>
          </cell>
          <cell r="I1693">
            <v>43465</v>
          </cell>
        </row>
        <row r="1694">
          <cell r="A1694" t="str">
            <v>CALENTADOR 30 GN.Mix.Domes. CIMSA</v>
          </cell>
          <cell r="B1694">
            <v>399</v>
          </cell>
          <cell r="C1694" t="str">
            <v>UNI</v>
          </cell>
          <cell r="D1694">
            <v>1393851</v>
          </cell>
          <cell r="E1694" t="str">
            <v>M-30</v>
          </cell>
          <cell r="F1694">
            <v>40812</v>
          </cell>
          <cell r="G1694">
            <v>1040187</v>
          </cell>
          <cell r="H1694">
            <v>1.34</v>
          </cell>
          <cell r="I1694">
            <v>43465</v>
          </cell>
        </row>
        <row r="1695">
          <cell r="A1695" t="str">
            <v>CALENTADOR 60 GN.Elec/Indus (BIFASICO)</v>
          </cell>
          <cell r="B1695">
            <v>104537</v>
          </cell>
          <cell r="C1695" t="str">
            <v>UNI</v>
          </cell>
          <cell r="D1695">
            <v>2257000</v>
          </cell>
          <cell r="E1695" t="str">
            <v>E-80</v>
          </cell>
          <cell r="F1695">
            <v>42198</v>
          </cell>
          <cell r="G1695">
            <v>1850000</v>
          </cell>
          <cell r="H1695">
            <v>1.22</v>
          </cell>
          <cell r="I1695">
            <v>43465</v>
          </cell>
        </row>
        <row r="1696">
          <cell r="A1696" t="str">
            <v>CALENTADOR 80 GN.Elec/Indus CIMSA</v>
          </cell>
          <cell r="B1696">
            <v>549</v>
          </cell>
          <cell r="C1696" t="str">
            <v>UNI</v>
          </cell>
          <cell r="D1696">
            <v>2725921</v>
          </cell>
          <cell r="E1696" t="str">
            <v>E-80</v>
          </cell>
          <cell r="F1696">
            <v>39884</v>
          </cell>
          <cell r="G1696">
            <v>1961094</v>
          </cell>
          <cell r="H1696">
            <v>1.39</v>
          </cell>
          <cell r="I1696">
            <v>43465</v>
          </cell>
        </row>
        <row r="1697">
          <cell r="A1697" t="str">
            <v>CALENTADOR DE PASO 11 LT CIMSA</v>
          </cell>
          <cell r="B1697">
            <v>543</v>
          </cell>
          <cell r="C1697" t="str">
            <v>UNI</v>
          </cell>
          <cell r="D1697">
            <v>875561</v>
          </cell>
          <cell r="E1697" t="str">
            <v>CPHO11</v>
          </cell>
          <cell r="F1697">
            <v>39884</v>
          </cell>
          <cell r="G1697">
            <v>629900</v>
          </cell>
          <cell r="H1697">
            <v>1.39</v>
          </cell>
          <cell r="I1697">
            <v>43465</v>
          </cell>
        </row>
        <row r="1698">
          <cell r="A1698" t="str">
            <v>CALENTADOR DE PASO BIFASICO (13 LTS/MIN)</v>
          </cell>
          <cell r="B1698">
            <v>104552</v>
          </cell>
          <cell r="C1698" t="str">
            <v>UNI</v>
          </cell>
          <cell r="D1698">
            <v>845000</v>
          </cell>
          <cell r="E1698">
            <v>0</v>
          </cell>
          <cell r="F1698">
            <v>41165</v>
          </cell>
          <cell r="G1698">
            <v>650000</v>
          </cell>
          <cell r="H1698">
            <v>1.3</v>
          </cell>
          <cell r="I1698">
            <v>43465</v>
          </cell>
        </row>
        <row r="1699">
          <cell r="A1699" t="str">
            <v>CALENTADOR ELECT.TRIFASICO SM 700</v>
          </cell>
          <cell r="B1699">
            <v>103684</v>
          </cell>
          <cell r="C1699" t="str">
            <v>UNI</v>
          </cell>
          <cell r="D1699">
            <v>779870</v>
          </cell>
          <cell r="E1699">
            <v>0</v>
          </cell>
          <cell r="F1699">
            <v>40940</v>
          </cell>
          <cell r="G1699">
            <v>599900</v>
          </cell>
          <cell r="H1699">
            <v>1.3</v>
          </cell>
          <cell r="I1699">
            <v>43465</v>
          </cell>
        </row>
        <row r="1700">
          <cell r="A1700" t="str">
            <v>CALENTADOR PASO GAS 11lt. CHLLG.</v>
          </cell>
          <cell r="B1700">
            <v>1732</v>
          </cell>
          <cell r="C1700" t="str">
            <v>UNI</v>
          </cell>
          <cell r="D1700">
            <v>1204675</v>
          </cell>
          <cell r="E1700" t="str">
            <v>WH7110nat.</v>
          </cell>
          <cell r="F1700">
            <v>39892</v>
          </cell>
          <cell r="G1700">
            <v>866673</v>
          </cell>
          <cell r="H1700">
            <v>1.39</v>
          </cell>
          <cell r="I1700">
            <v>43465</v>
          </cell>
        </row>
        <row r="1701">
          <cell r="A1701" t="str">
            <v>CALIBRACION CONT. ENERGIA E-3 trifßsica</v>
          </cell>
          <cell r="B1701">
            <v>2546</v>
          </cell>
          <cell r="C1701" t="str">
            <v>UNI</v>
          </cell>
          <cell r="D1701">
            <v>42927</v>
          </cell>
          <cell r="E1701">
            <v>0</v>
          </cell>
          <cell r="F1701">
            <v>39892</v>
          </cell>
          <cell r="G1701">
            <v>30883</v>
          </cell>
          <cell r="H1701">
            <v>1.39</v>
          </cell>
          <cell r="I1701">
            <v>43465</v>
          </cell>
        </row>
        <row r="1702">
          <cell r="A1702" t="str">
            <v>CALIBRACION CONT. ENERGIA E-4 trifßsica</v>
          </cell>
          <cell r="B1702">
            <v>2551</v>
          </cell>
          <cell r="C1702" t="str">
            <v>UNI</v>
          </cell>
          <cell r="D1702">
            <v>42927</v>
          </cell>
          <cell r="E1702">
            <v>0</v>
          </cell>
          <cell r="F1702">
            <v>39892</v>
          </cell>
          <cell r="G1702">
            <v>30883</v>
          </cell>
          <cell r="H1702">
            <v>1.39</v>
          </cell>
          <cell r="I1702">
            <v>43465</v>
          </cell>
        </row>
        <row r="1703">
          <cell r="A1703" t="str">
            <v>CALIBRACION CONT. ENERGIA E-5 bifßsica</v>
          </cell>
          <cell r="B1703">
            <v>556</v>
          </cell>
          <cell r="C1703" t="str">
            <v>UNI</v>
          </cell>
          <cell r="D1703">
            <v>42927</v>
          </cell>
          <cell r="E1703">
            <v>0</v>
          </cell>
          <cell r="F1703">
            <v>39892</v>
          </cell>
          <cell r="G1703">
            <v>30883</v>
          </cell>
          <cell r="H1703">
            <v>1.39</v>
          </cell>
          <cell r="I1703">
            <v>43465</v>
          </cell>
        </row>
        <row r="1704">
          <cell r="A1704" t="str">
            <v>CALIBRACION CONT. ENERGIA E-5 trifßsica</v>
          </cell>
          <cell r="B1704">
            <v>2552</v>
          </cell>
          <cell r="C1704" t="str">
            <v>UNI</v>
          </cell>
          <cell r="D1704">
            <v>42927</v>
          </cell>
          <cell r="E1704">
            <v>0</v>
          </cell>
          <cell r="F1704">
            <v>39892</v>
          </cell>
          <cell r="G1704">
            <v>30883</v>
          </cell>
          <cell r="H1704">
            <v>1.39</v>
          </cell>
          <cell r="I1704">
            <v>43465</v>
          </cell>
        </row>
        <row r="1705">
          <cell r="A1705" t="str">
            <v>CALIBRACION DE MEDIDOR</v>
          </cell>
          <cell r="B1705">
            <v>183</v>
          </cell>
          <cell r="C1705" t="str">
            <v>UNI</v>
          </cell>
          <cell r="D1705">
            <v>13124</v>
          </cell>
          <cell r="E1705">
            <v>0</v>
          </cell>
          <cell r="F1705">
            <v>40045</v>
          </cell>
          <cell r="G1705">
            <v>9442</v>
          </cell>
          <cell r="H1705">
            <v>1.39</v>
          </cell>
          <cell r="I1705">
            <v>43465</v>
          </cell>
        </row>
        <row r="1706">
          <cell r="A1706" t="str">
            <v>CALIBRACION DE MEDIDOR</v>
          </cell>
          <cell r="B1706">
            <v>2540</v>
          </cell>
          <cell r="C1706" t="str">
            <v>UNI</v>
          </cell>
          <cell r="D1706">
            <v>45974</v>
          </cell>
          <cell r="E1706">
            <v>0</v>
          </cell>
          <cell r="F1706">
            <v>39660</v>
          </cell>
          <cell r="G1706">
            <v>31275</v>
          </cell>
          <cell r="H1706">
            <v>1.47</v>
          </cell>
          <cell r="I1706">
            <v>43465</v>
          </cell>
        </row>
        <row r="1707">
          <cell r="A1707" t="str">
            <v>CALIBRACION DE MEDIDOR ELECTRONICO</v>
          </cell>
          <cell r="B1707">
            <v>185</v>
          </cell>
          <cell r="C1707" t="str">
            <v>UNI</v>
          </cell>
          <cell r="D1707">
            <v>13124</v>
          </cell>
          <cell r="E1707">
            <v>0</v>
          </cell>
          <cell r="F1707">
            <v>40045</v>
          </cell>
          <cell r="G1707">
            <v>9442</v>
          </cell>
          <cell r="H1707">
            <v>1.39</v>
          </cell>
          <cell r="I1707">
            <v>43465</v>
          </cell>
        </row>
        <row r="1708">
          <cell r="A1708" t="str">
            <v>CALIBRACION DE MEDIDOR ELECTRONICO</v>
          </cell>
          <cell r="B1708">
            <v>2553</v>
          </cell>
          <cell r="C1708" t="str">
            <v>UNI</v>
          </cell>
          <cell r="D1708">
            <v>638014</v>
          </cell>
          <cell r="E1708">
            <v>0</v>
          </cell>
          <cell r="F1708">
            <v>39660</v>
          </cell>
          <cell r="G1708">
            <v>434023</v>
          </cell>
          <cell r="H1708">
            <v>1.47</v>
          </cell>
          <cell r="I1708">
            <v>43465</v>
          </cell>
        </row>
        <row r="1709">
          <cell r="A1709" t="str">
            <v>CALIBRACION DE MEDIDOR ELECTRONICO</v>
          </cell>
          <cell r="B1709">
            <v>566</v>
          </cell>
          <cell r="C1709" t="str">
            <v>UNI</v>
          </cell>
          <cell r="D1709">
            <v>341487</v>
          </cell>
          <cell r="E1709">
            <v>0</v>
          </cell>
          <cell r="F1709">
            <v>39892</v>
          </cell>
          <cell r="G1709">
            <v>245674</v>
          </cell>
          <cell r="H1709">
            <v>1.39</v>
          </cell>
          <cell r="I1709">
            <v>43465</v>
          </cell>
        </row>
        <row r="1710">
          <cell r="A1710" t="str">
            <v>CALIBRACION MEDIDOR DE AGUA ½"</v>
          </cell>
          <cell r="B1710">
            <v>1008</v>
          </cell>
          <cell r="C1710" t="str">
            <v>UNI</v>
          </cell>
          <cell r="D1710">
            <v>13524</v>
          </cell>
          <cell r="E1710">
            <v>0</v>
          </cell>
          <cell r="F1710">
            <v>39662</v>
          </cell>
          <cell r="G1710">
            <v>9200</v>
          </cell>
          <cell r="H1710">
            <v>1.47</v>
          </cell>
          <cell r="I1710">
            <v>43465</v>
          </cell>
        </row>
        <row r="1711">
          <cell r="A1711" t="str">
            <v>Cámara Segurid AHD 1080P antiv varifocal</v>
          </cell>
          <cell r="B1711">
            <v>107058</v>
          </cell>
          <cell r="C1711" t="str">
            <v>UNI</v>
          </cell>
          <cell r="D1711">
            <v>580391</v>
          </cell>
          <cell r="E1711">
            <v>0</v>
          </cell>
          <cell r="F1711">
            <v>43375</v>
          </cell>
          <cell r="G1711">
            <v>552753</v>
          </cell>
          <cell r="H1711">
            <v>1.05</v>
          </cell>
          <cell r="I1711">
            <v>43465</v>
          </cell>
        </row>
        <row r="1712">
          <cell r="A1712" t="str">
            <v>Cambiador de pañal en polipropileno</v>
          </cell>
          <cell r="B1712">
            <v>107176</v>
          </cell>
          <cell r="C1712" t="str">
            <v>UNI</v>
          </cell>
          <cell r="D1712">
            <v>1438175</v>
          </cell>
          <cell r="E1712">
            <v>0</v>
          </cell>
          <cell r="F1712">
            <v>43396</v>
          </cell>
          <cell r="G1712">
            <v>1369690</v>
          </cell>
          <cell r="H1712">
            <v>1.05</v>
          </cell>
          <cell r="I1712">
            <v>43465</v>
          </cell>
        </row>
        <row r="1713">
          <cell r="A1713" t="str">
            <v>CAMBIO AUTOMATICO 12HP (Motor</v>
          </cell>
          <cell r="B1713">
            <v>105726</v>
          </cell>
          <cell r="C1713" t="str">
            <v>UNI</v>
          </cell>
          <cell r="D1713">
            <v>29900</v>
          </cell>
          <cell r="E1713">
            <v>0</v>
          </cell>
          <cell r="F1713">
            <v>42397</v>
          </cell>
          <cell r="G1713">
            <v>26000</v>
          </cell>
          <cell r="H1713">
            <v>1.1499999999999999</v>
          </cell>
          <cell r="I1713">
            <v>43465</v>
          </cell>
        </row>
        <row r="1714">
          <cell r="A1714" t="str">
            <v>CAMBIO AUTOMATICO 2.4 A 5.0HP (Motor</v>
          </cell>
          <cell r="B1714">
            <v>105724</v>
          </cell>
          <cell r="C1714" t="str">
            <v>UNI</v>
          </cell>
          <cell r="D1714">
            <v>15985</v>
          </cell>
          <cell r="E1714">
            <v>0</v>
          </cell>
          <cell r="F1714">
            <v>42397</v>
          </cell>
          <cell r="G1714">
            <v>13900</v>
          </cell>
          <cell r="H1714">
            <v>1.1499999999999999</v>
          </cell>
          <cell r="I1714">
            <v>43465</v>
          </cell>
        </row>
        <row r="1715">
          <cell r="A1715" t="str">
            <v>CAMBIO AUTOMATICO 7.5HP (Motor</v>
          </cell>
          <cell r="B1715">
            <v>105725</v>
          </cell>
          <cell r="C1715" t="str">
            <v>UNI</v>
          </cell>
          <cell r="D1715">
            <v>25691</v>
          </cell>
          <cell r="E1715">
            <v>0</v>
          </cell>
          <cell r="F1715">
            <v>42397</v>
          </cell>
          <cell r="G1715">
            <v>22340</v>
          </cell>
          <cell r="H1715">
            <v>1.1499999999999999</v>
          </cell>
          <cell r="I1715">
            <v>43465</v>
          </cell>
        </row>
        <row r="1716">
          <cell r="A1716" t="str">
            <v>CAMBIO RETENEDORES 12HP (Motor</v>
          </cell>
          <cell r="B1716">
            <v>105722</v>
          </cell>
          <cell r="C1716" t="str">
            <v>UNI</v>
          </cell>
          <cell r="D1716">
            <v>43068</v>
          </cell>
          <cell r="E1716">
            <v>0</v>
          </cell>
          <cell r="F1716">
            <v>42397</v>
          </cell>
          <cell r="G1716">
            <v>37450</v>
          </cell>
          <cell r="H1716">
            <v>1.1499999999999999</v>
          </cell>
          <cell r="I1716">
            <v>43465</v>
          </cell>
        </row>
        <row r="1717">
          <cell r="A1717" t="str">
            <v>CAMBIO RETENEDORES 2.4 A 5.0HP (Motor</v>
          </cell>
          <cell r="B1717">
            <v>105720</v>
          </cell>
          <cell r="C1717" t="str">
            <v>UNI</v>
          </cell>
          <cell r="D1717">
            <v>19286</v>
          </cell>
          <cell r="E1717">
            <v>0</v>
          </cell>
          <cell r="F1717">
            <v>42397</v>
          </cell>
          <cell r="G1717">
            <v>16770</v>
          </cell>
          <cell r="H1717">
            <v>1.1499999999999999</v>
          </cell>
          <cell r="I1717">
            <v>43465</v>
          </cell>
        </row>
        <row r="1718">
          <cell r="A1718" t="str">
            <v>CAMBIO RETENEDORES 20HP (Motor</v>
          </cell>
          <cell r="B1718">
            <v>105723</v>
          </cell>
          <cell r="C1718" t="str">
            <v>UNI</v>
          </cell>
          <cell r="D1718">
            <v>43068</v>
          </cell>
          <cell r="E1718">
            <v>0</v>
          </cell>
          <cell r="F1718">
            <v>42397</v>
          </cell>
          <cell r="G1718">
            <v>37450</v>
          </cell>
          <cell r="H1718">
            <v>1.1499999999999999</v>
          </cell>
          <cell r="I1718">
            <v>43465</v>
          </cell>
        </row>
        <row r="1719">
          <cell r="A1719" t="str">
            <v>CAMBIO RETENEDORES 7.5HP (Motor</v>
          </cell>
          <cell r="B1719">
            <v>105721</v>
          </cell>
          <cell r="C1719" t="str">
            <v>UNI</v>
          </cell>
          <cell r="D1719">
            <v>25875</v>
          </cell>
          <cell r="E1719">
            <v>0</v>
          </cell>
          <cell r="F1719">
            <v>42397</v>
          </cell>
          <cell r="G1719">
            <v>22500</v>
          </cell>
          <cell r="H1719">
            <v>1.1499999999999999</v>
          </cell>
          <cell r="I1719">
            <v>43465</v>
          </cell>
        </row>
        <row r="1720">
          <cell r="A1720" t="str">
            <v>CAMBIO SELLOS (Motor Electrico2.4 a 5.0 HP</v>
          </cell>
          <cell r="B1720">
            <v>105710</v>
          </cell>
          <cell r="C1720" t="str">
            <v>UNI</v>
          </cell>
          <cell r="D1720">
            <v>40312</v>
          </cell>
          <cell r="E1720">
            <v>0</v>
          </cell>
          <cell r="F1720">
            <v>42396</v>
          </cell>
          <cell r="G1720">
            <v>35054</v>
          </cell>
          <cell r="H1720">
            <v>1.1499999999999999</v>
          </cell>
          <cell r="I1720">
            <v>43465</v>
          </cell>
        </row>
        <row r="1721">
          <cell r="A1721" t="str">
            <v>CAMBIO SELLOS 7.2 HP (Motor Electrico 3.600</v>
          </cell>
          <cell r="B1721">
            <v>105711</v>
          </cell>
          <cell r="C1721" t="str">
            <v>UNI</v>
          </cell>
          <cell r="D1721">
            <v>60030</v>
          </cell>
          <cell r="E1721">
            <v>0</v>
          </cell>
          <cell r="F1721">
            <v>42396</v>
          </cell>
          <cell r="G1721">
            <v>52200</v>
          </cell>
          <cell r="H1721">
            <v>1.1499999999999999</v>
          </cell>
          <cell r="I1721">
            <v>43465</v>
          </cell>
        </row>
        <row r="1722">
          <cell r="A1722" t="str">
            <v>camilla 140*40 Maderplast **</v>
          </cell>
          <cell r="B1722">
            <v>103419</v>
          </cell>
          <cell r="C1722" t="str">
            <v>UNI</v>
          </cell>
          <cell r="D1722">
            <v>253477</v>
          </cell>
          <cell r="E1722" t="str">
            <v>R-25-C</v>
          </cell>
          <cell r="F1722">
            <v>40470</v>
          </cell>
          <cell r="G1722">
            <v>185020</v>
          </cell>
          <cell r="H1722">
            <v>1.37</v>
          </cell>
          <cell r="I1722">
            <v>43465</v>
          </cell>
        </row>
        <row r="1723">
          <cell r="A1723" t="str">
            <v>Camilla con Movilizador de Cuello y Arnes</v>
          </cell>
          <cell r="B1723">
            <v>107103</v>
          </cell>
          <cell r="C1723" t="str">
            <v>UNI</v>
          </cell>
          <cell r="D1723">
            <v>249900</v>
          </cell>
          <cell r="E1723">
            <v>0</v>
          </cell>
          <cell r="F1723">
            <v>43395</v>
          </cell>
          <cell r="G1723">
            <v>238000</v>
          </cell>
          <cell r="H1723">
            <v>1.05</v>
          </cell>
          <cell r="I1723">
            <v>43465</v>
          </cell>
        </row>
        <row r="1724">
          <cell r="A1724" t="str">
            <v>CAMILLA EN MADERA DE (1.40X0.70M)</v>
          </cell>
          <cell r="B1724">
            <v>104453</v>
          </cell>
          <cell r="C1724" t="str">
            <v>DIA /M2</v>
          </cell>
          <cell r="D1724">
            <v>116</v>
          </cell>
          <cell r="E1724">
            <v>0</v>
          </cell>
          <cell r="F1724">
            <v>43241</v>
          </cell>
          <cell r="G1724">
            <v>110</v>
          </cell>
          <cell r="H1724">
            <v>1.05</v>
          </cell>
          <cell r="I1724">
            <v>43465</v>
          </cell>
        </row>
        <row r="1725">
          <cell r="A1725" t="str">
            <v>CAMILLA EN MADERA PARA FORMALETA (UN)</v>
          </cell>
          <cell r="B1725">
            <v>104415</v>
          </cell>
          <cell r="C1725" t="str">
            <v>SEM</v>
          </cell>
          <cell r="D1725">
            <v>1300</v>
          </cell>
          <cell r="E1725">
            <v>0</v>
          </cell>
          <cell r="F1725">
            <v>41097</v>
          </cell>
          <cell r="G1725">
            <v>1000</v>
          </cell>
          <cell r="H1725">
            <v>1.3</v>
          </cell>
          <cell r="I1725">
            <v>43465</v>
          </cell>
        </row>
        <row r="1726">
          <cell r="A1726" t="str">
            <v>CAMINADOR BIOSALUDABLES</v>
          </cell>
          <cell r="B1726">
            <v>104126</v>
          </cell>
          <cell r="C1726" t="str">
            <v>UNI</v>
          </cell>
          <cell r="D1726">
            <v>2374050</v>
          </cell>
          <cell r="E1726">
            <v>0</v>
          </cell>
          <cell r="F1726">
            <v>43185</v>
          </cell>
          <cell r="G1726">
            <v>2261000</v>
          </cell>
          <cell r="H1726">
            <v>1.05</v>
          </cell>
          <cell r="I1726">
            <v>43465</v>
          </cell>
        </row>
        <row r="1727">
          <cell r="A1727" t="str">
            <v>CAMION 3 TONELADAS REDES</v>
          </cell>
          <cell r="B1727">
            <v>3706</v>
          </cell>
          <cell r="C1727" t="str">
            <v>DD</v>
          </cell>
          <cell r="D1727">
            <v>329456</v>
          </cell>
          <cell r="E1727">
            <v>0</v>
          </cell>
          <cell r="F1727">
            <v>43209</v>
          </cell>
          <cell r="G1727">
            <v>313768</v>
          </cell>
          <cell r="H1727">
            <v>1.05</v>
          </cell>
          <cell r="I1727">
            <v>43465</v>
          </cell>
        </row>
        <row r="1728">
          <cell r="A1728" t="str">
            <v>CAMION CAPACIDAD 6 TONELADAS DENTRO</v>
          </cell>
          <cell r="B1728">
            <v>106756</v>
          </cell>
          <cell r="C1728" t="str">
            <v>VJ</v>
          </cell>
          <cell r="D1728">
            <v>173250</v>
          </cell>
          <cell r="E1728">
            <v>0</v>
          </cell>
          <cell r="F1728">
            <v>43181</v>
          </cell>
          <cell r="G1728">
            <v>165000</v>
          </cell>
          <cell r="H1728">
            <v>1.05</v>
          </cell>
          <cell r="I1728">
            <v>43465</v>
          </cell>
        </row>
        <row r="1729">
          <cell r="A1729" t="str">
            <v>CAMION CARPADO DE 10 TON DENTRO DE</v>
          </cell>
          <cell r="B1729">
            <v>105877</v>
          </cell>
          <cell r="C1729" t="str">
            <v>VJ</v>
          </cell>
          <cell r="D1729">
            <v>345000</v>
          </cell>
          <cell r="E1729">
            <v>0</v>
          </cell>
          <cell r="F1729">
            <v>42599</v>
          </cell>
          <cell r="G1729">
            <v>300000</v>
          </cell>
          <cell r="H1729">
            <v>1.1499999999999999</v>
          </cell>
          <cell r="I1729">
            <v>43465</v>
          </cell>
        </row>
        <row r="1730">
          <cell r="A1730" t="str">
            <v>CAMION DE 4.5 TONELADAS</v>
          </cell>
          <cell r="B1730">
            <v>2447</v>
          </cell>
          <cell r="C1730" t="str">
            <v>VJ</v>
          </cell>
          <cell r="D1730">
            <v>176992</v>
          </cell>
          <cell r="E1730">
            <v>0</v>
          </cell>
          <cell r="F1730">
            <v>43244</v>
          </cell>
          <cell r="G1730">
            <v>168564</v>
          </cell>
          <cell r="H1730">
            <v>1.05</v>
          </cell>
          <cell r="I1730">
            <v>43465</v>
          </cell>
        </row>
        <row r="1731">
          <cell r="A1731" t="str">
            <v>CAMION DE 9.0 TONELADAS</v>
          </cell>
          <cell r="B1731">
            <v>2446</v>
          </cell>
          <cell r="C1731" t="str">
            <v>VJ</v>
          </cell>
          <cell r="D1731">
            <v>206168</v>
          </cell>
          <cell r="E1731">
            <v>0</v>
          </cell>
          <cell r="F1731">
            <v>43322</v>
          </cell>
          <cell r="G1731">
            <v>196350</v>
          </cell>
          <cell r="H1731">
            <v>1.05</v>
          </cell>
          <cell r="I1731">
            <v>43465</v>
          </cell>
        </row>
        <row r="1732">
          <cell r="A1732" t="str">
            <v>CAMION GRUA BRAZO O TELESCOPICA (22-25</v>
          </cell>
          <cell r="B1732">
            <v>106023</v>
          </cell>
          <cell r="C1732" t="str">
            <v>DD</v>
          </cell>
          <cell r="D1732">
            <v>2943243</v>
          </cell>
          <cell r="E1732">
            <v>0</v>
          </cell>
          <cell r="F1732">
            <v>43343</v>
          </cell>
          <cell r="G1732">
            <v>2803089</v>
          </cell>
          <cell r="H1732">
            <v>1.05</v>
          </cell>
          <cell r="I1732">
            <v>43465</v>
          </cell>
        </row>
        <row r="1733">
          <cell r="A1733" t="str">
            <v>Camión Grua Planchon (Ida y Vuelta) NO USAR</v>
          </cell>
          <cell r="B1733">
            <v>102577</v>
          </cell>
          <cell r="C1733" t="str">
            <v>UNI</v>
          </cell>
          <cell r="D1733">
            <v>345803</v>
          </cell>
          <cell r="E1733" t="str">
            <v>hyundai 200</v>
          </cell>
          <cell r="F1733">
            <v>42857</v>
          </cell>
          <cell r="G1733">
            <v>317250</v>
          </cell>
          <cell r="H1733">
            <v>1.0900000000000001</v>
          </cell>
          <cell r="I1733">
            <v>43465</v>
          </cell>
        </row>
        <row r="1734">
          <cell r="A1734" t="str">
            <v>CAMION18</v>
          </cell>
          <cell r="B1734">
            <v>102223</v>
          </cell>
          <cell r="C1734" t="str">
            <v>TON</v>
          </cell>
          <cell r="D1734">
            <v>119494</v>
          </cell>
          <cell r="E1734">
            <v>0</v>
          </cell>
          <cell r="F1734">
            <v>40288</v>
          </cell>
          <cell r="G1734">
            <v>87222</v>
          </cell>
          <cell r="H1734">
            <v>1.37</v>
          </cell>
          <cell r="I1734">
            <v>43465</v>
          </cell>
        </row>
        <row r="1735">
          <cell r="A1735" t="str">
            <v>CAMIONETA PICKUP</v>
          </cell>
          <cell r="B1735">
            <v>100943</v>
          </cell>
          <cell r="C1735" t="str">
            <v>DD</v>
          </cell>
          <cell r="D1735">
            <v>128714</v>
          </cell>
          <cell r="E1735">
            <v>0</v>
          </cell>
          <cell r="F1735">
            <v>43145</v>
          </cell>
          <cell r="G1735">
            <v>122585</v>
          </cell>
          <cell r="H1735">
            <v>1.05</v>
          </cell>
          <cell r="I1735">
            <v>43465</v>
          </cell>
        </row>
        <row r="1736">
          <cell r="A1736" t="str">
            <v>CAMPANA EXTRAC. a/inox 60 CIMSA</v>
          </cell>
          <cell r="B1736">
            <v>416</v>
          </cell>
          <cell r="C1736" t="str">
            <v>UNI</v>
          </cell>
          <cell r="D1736">
            <v>204216</v>
          </cell>
          <cell r="E1736" t="str">
            <v>CA-60</v>
          </cell>
          <cell r="F1736">
            <v>40812</v>
          </cell>
          <cell r="G1736">
            <v>152400</v>
          </cell>
          <cell r="H1736">
            <v>1.34</v>
          </cell>
          <cell r="I1736">
            <v>43465</v>
          </cell>
        </row>
        <row r="1737">
          <cell r="A1737" t="str">
            <v>CAMPANA EXTRAC. a/inox. CIMSA</v>
          </cell>
          <cell r="B1737">
            <v>424</v>
          </cell>
          <cell r="C1737" t="str">
            <v>UNI</v>
          </cell>
          <cell r="D1737">
            <v>204216</v>
          </cell>
          <cell r="E1737" t="str">
            <v>CA-76</v>
          </cell>
          <cell r="F1737">
            <v>40812</v>
          </cell>
          <cell r="G1737">
            <v>152400</v>
          </cell>
          <cell r="H1737">
            <v>1.34</v>
          </cell>
          <cell r="I1737">
            <v>43465</v>
          </cell>
        </row>
        <row r="1738">
          <cell r="A1738" t="str">
            <v>CAMPANA EXTRAC.44cm. AMERICAN</v>
          </cell>
          <cell r="B1738">
            <v>88</v>
          </cell>
          <cell r="C1738" t="str">
            <v>UNI</v>
          </cell>
          <cell r="D1738">
            <v>175766</v>
          </cell>
          <cell r="E1738" t="str">
            <v>AX44</v>
          </cell>
          <cell r="F1738">
            <v>40026</v>
          </cell>
          <cell r="G1738">
            <v>126450</v>
          </cell>
          <cell r="H1738">
            <v>1.39</v>
          </cell>
          <cell r="I1738">
            <v>43465</v>
          </cell>
        </row>
        <row r="1739">
          <cell r="A1739" t="str">
            <v>CAMPANA EXTRAC.57cm. AMERICAN</v>
          </cell>
          <cell r="B1739">
            <v>415</v>
          </cell>
          <cell r="C1739" t="str">
            <v>UNI</v>
          </cell>
          <cell r="D1739">
            <v>169443</v>
          </cell>
          <cell r="E1739" t="str">
            <v>PX22</v>
          </cell>
          <cell r="F1739">
            <v>40812</v>
          </cell>
          <cell r="G1739">
            <v>126450</v>
          </cell>
          <cell r="H1739">
            <v>1.34</v>
          </cell>
          <cell r="I1739">
            <v>43465</v>
          </cell>
        </row>
        <row r="1740">
          <cell r="A1740" t="str">
            <v>CAMPANA EXTRAC.extra plana de 60 cm CHLLG</v>
          </cell>
          <cell r="B1740">
            <v>988</v>
          </cell>
          <cell r="C1740" t="str">
            <v>UNI</v>
          </cell>
          <cell r="D1740">
            <v>500080</v>
          </cell>
          <cell r="E1740" t="str">
            <v>CX 4100</v>
          </cell>
          <cell r="F1740">
            <v>39892</v>
          </cell>
          <cell r="G1740">
            <v>359770</v>
          </cell>
          <cell r="H1740">
            <v>1.39</v>
          </cell>
          <cell r="I1740">
            <v>43465</v>
          </cell>
        </row>
        <row r="1741">
          <cell r="A1741" t="str">
            <v>CAMPANA EXTRAC.horiz.90cm CHLLG</v>
          </cell>
          <cell r="B1741">
            <v>1007</v>
          </cell>
          <cell r="C1741" t="str">
            <v>UNI</v>
          </cell>
          <cell r="D1741">
            <v>878095</v>
          </cell>
          <cell r="E1741" t="str">
            <v>CX 4900</v>
          </cell>
          <cell r="F1741">
            <v>39864</v>
          </cell>
          <cell r="G1741">
            <v>631723.24</v>
          </cell>
          <cell r="H1741">
            <v>1.39</v>
          </cell>
          <cell r="I1741">
            <v>43465</v>
          </cell>
        </row>
        <row r="1742">
          <cell r="A1742" t="str">
            <v>CAMPANA EXTRAC.horiz.acero 60cm CHLLG</v>
          </cell>
          <cell r="B1742">
            <v>2774</v>
          </cell>
          <cell r="C1742" t="str">
            <v>UNI</v>
          </cell>
          <cell r="D1742">
            <v>403609</v>
          </cell>
          <cell r="E1742" t="str">
            <v>CX 4500</v>
          </cell>
          <cell r="F1742">
            <v>39892</v>
          </cell>
          <cell r="G1742">
            <v>290366</v>
          </cell>
          <cell r="H1742">
            <v>1.39</v>
          </cell>
          <cell r="I1742">
            <v>43465</v>
          </cell>
        </row>
        <row r="1743">
          <cell r="A1743" t="str">
            <v>CAMPANA EXTRAC.horiz.pint.60cm CHLLG</v>
          </cell>
          <cell r="B1743">
            <v>2773</v>
          </cell>
          <cell r="C1743" t="str">
            <v>UNI</v>
          </cell>
          <cell r="D1743">
            <v>505742</v>
          </cell>
          <cell r="E1743" t="str">
            <v>CX 4600</v>
          </cell>
          <cell r="F1743">
            <v>39892</v>
          </cell>
          <cell r="G1743">
            <v>363843.28</v>
          </cell>
          <cell r="H1743">
            <v>1.39</v>
          </cell>
          <cell r="I1743">
            <v>43465</v>
          </cell>
        </row>
        <row r="1744">
          <cell r="A1744" t="str">
            <v>CAMPANA EXTRAC.PINTURA HORNEABLE</v>
          </cell>
          <cell r="B1744">
            <v>414</v>
          </cell>
          <cell r="C1744" t="str">
            <v>UNI</v>
          </cell>
          <cell r="D1744">
            <v>187466</v>
          </cell>
          <cell r="E1744" t="str">
            <v>CH-76</v>
          </cell>
          <cell r="F1744">
            <v>40723</v>
          </cell>
          <cell r="G1744">
            <v>139900</v>
          </cell>
          <cell r="H1744">
            <v>1.34</v>
          </cell>
          <cell r="I1744">
            <v>43465</v>
          </cell>
        </row>
        <row r="1745">
          <cell r="A1745" t="str">
            <v>CAMPANA EXTRACCION 2x1mt.</v>
          </cell>
          <cell r="B1745">
            <v>2350</v>
          </cell>
          <cell r="C1745" t="str">
            <v>UNI</v>
          </cell>
          <cell r="D1745">
            <v>4353480</v>
          </cell>
          <cell r="E1745">
            <v>0</v>
          </cell>
          <cell r="F1745">
            <v>40024</v>
          </cell>
          <cell r="G1745">
            <v>3132000</v>
          </cell>
          <cell r="H1745">
            <v>1.39</v>
          </cell>
          <cell r="I1745">
            <v>43465</v>
          </cell>
        </row>
        <row r="1746">
          <cell r="A1746" t="str">
            <v>CAMPANA EXTRACTORA TIPO CAJON DL</v>
          </cell>
          <cell r="B1746">
            <v>3655</v>
          </cell>
          <cell r="C1746" t="str">
            <v>UNI</v>
          </cell>
          <cell r="D1746">
            <v>2960700</v>
          </cell>
          <cell r="E1746">
            <v>0</v>
          </cell>
          <cell r="F1746">
            <v>40026</v>
          </cell>
          <cell r="G1746">
            <v>2130000</v>
          </cell>
          <cell r="H1746">
            <v>1.39</v>
          </cell>
          <cell r="I1746">
            <v>43465</v>
          </cell>
        </row>
        <row r="1747">
          <cell r="A1747" t="str">
            <v>CAMPANA REDU/BAJA/ACR ETERNI</v>
          </cell>
          <cell r="B1747">
            <v>1107</v>
          </cell>
          <cell r="C1747" t="str">
            <v>UNI</v>
          </cell>
          <cell r="D1747">
            <v>6343</v>
          </cell>
          <cell r="E1747">
            <v>602340000</v>
          </cell>
          <cell r="F1747">
            <v>40147</v>
          </cell>
          <cell r="G1747">
            <v>4563</v>
          </cell>
          <cell r="H1747">
            <v>1.39</v>
          </cell>
          <cell r="I1747">
            <v>43465</v>
          </cell>
        </row>
        <row r="1748">
          <cell r="A1748" t="str">
            <v>CAMPANA REDUC/BAJ/ABR ETERNIT</v>
          </cell>
          <cell r="B1748">
            <v>2248</v>
          </cell>
          <cell r="C1748" t="str">
            <v>UNI</v>
          </cell>
          <cell r="D1748">
            <v>6345</v>
          </cell>
          <cell r="E1748">
            <v>602330000</v>
          </cell>
          <cell r="F1748">
            <v>40147</v>
          </cell>
          <cell r="G1748">
            <v>4565</v>
          </cell>
          <cell r="H1748">
            <v>1.39</v>
          </cell>
          <cell r="I1748">
            <v>43465</v>
          </cell>
        </row>
        <row r="1749">
          <cell r="A1749" t="str">
            <v>CAMPANA REDUC/BAJ/BCR ETERNIT</v>
          </cell>
          <cell r="B1749">
            <v>2247</v>
          </cell>
          <cell r="C1749" t="str">
            <v>UNI</v>
          </cell>
          <cell r="D1749">
            <v>4966</v>
          </cell>
          <cell r="E1749">
            <v>602350000</v>
          </cell>
          <cell r="F1749">
            <v>40147</v>
          </cell>
          <cell r="G1749">
            <v>3573</v>
          </cell>
          <cell r="H1749">
            <v>1.39</v>
          </cell>
          <cell r="I1749">
            <v>43465</v>
          </cell>
        </row>
        <row r="1750">
          <cell r="A1750" t="str">
            <v>CAMPANA SIMPLE BAJ/AR ETERNIT</v>
          </cell>
          <cell r="B1750">
            <v>2249</v>
          </cell>
          <cell r="C1750" t="str">
            <v>UNI</v>
          </cell>
          <cell r="D1750">
            <v>5892</v>
          </cell>
          <cell r="E1750">
            <v>602200000</v>
          </cell>
          <cell r="F1750">
            <v>40147</v>
          </cell>
          <cell r="G1750">
            <v>4239</v>
          </cell>
          <cell r="H1750">
            <v>1.39</v>
          </cell>
          <cell r="I1750">
            <v>43465</v>
          </cell>
        </row>
        <row r="1751">
          <cell r="A1751" t="str">
            <v>CAMPANA SIMPLE BAJ/BR ETERNIT</v>
          </cell>
          <cell r="B1751">
            <v>2250</v>
          </cell>
          <cell r="C1751" t="str">
            <v>UNI</v>
          </cell>
          <cell r="D1751">
            <v>4968</v>
          </cell>
          <cell r="E1751">
            <v>602210000</v>
          </cell>
          <cell r="F1751">
            <v>40147</v>
          </cell>
          <cell r="G1751">
            <v>3574</v>
          </cell>
          <cell r="H1751">
            <v>1.39</v>
          </cell>
          <cell r="I1751">
            <v>43465</v>
          </cell>
        </row>
        <row r="1752">
          <cell r="A1752" t="str">
            <v>CAMPANA SIMPLE BAJ/CR ETERNIT</v>
          </cell>
          <cell r="B1752">
            <v>2251</v>
          </cell>
          <cell r="C1752" t="str">
            <v>UNI</v>
          </cell>
          <cell r="D1752">
            <v>3488</v>
          </cell>
          <cell r="E1752">
            <v>602220000</v>
          </cell>
          <cell r="F1752">
            <v>40147</v>
          </cell>
          <cell r="G1752">
            <v>2509</v>
          </cell>
          <cell r="H1752">
            <v>1.39</v>
          </cell>
          <cell r="I1752">
            <v>43465</v>
          </cell>
        </row>
        <row r="1753">
          <cell r="A1753" t="str">
            <v>CAMPERO</v>
          </cell>
          <cell r="B1753">
            <v>3745</v>
          </cell>
          <cell r="C1753" t="str">
            <v>HR</v>
          </cell>
          <cell r="D1753">
            <v>34810</v>
          </cell>
          <cell r="E1753">
            <v>0</v>
          </cell>
          <cell r="F1753">
            <v>39892</v>
          </cell>
          <cell r="G1753">
            <v>25043</v>
          </cell>
          <cell r="H1753">
            <v>1.39</v>
          </cell>
          <cell r="I1753">
            <v>43465</v>
          </cell>
        </row>
        <row r="1754">
          <cell r="A1754" t="str">
            <v>CAMPERO PASAJEROS</v>
          </cell>
          <cell r="B1754">
            <v>101254</v>
          </cell>
          <cell r="C1754" t="str">
            <v>HR</v>
          </cell>
          <cell r="D1754">
            <v>23317</v>
          </cell>
          <cell r="E1754">
            <v>0</v>
          </cell>
          <cell r="F1754">
            <v>39857</v>
          </cell>
          <cell r="G1754">
            <v>16775</v>
          </cell>
          <cell r="H1754">
            <v>1.39</v>
          </cell>
          <cell r="I1754">
            <v>43465</v>
          </cell>
        </row>
        <row r="1755">
          <cell r="A1755" t="str">
            <v>CANAL "U" (3/8"X1/2") ALUMINIO CRUDO</v>
          </cell>
          <cell r="B1755">
            <v>105063</v>
          </cell>
          <cell r="C1755" t="str">
            <v>ML</v>
          </cell>
          <cell r="D1755">
            <v>1428</v>
          </cell>
          <cell r="E1755">
            <v>0</v>
          </cell>
          <cell r="F1755">
            <v>41766</v>
          </cell>
          <cell r="G1755">
            <v>1133</v>
          </cell>
          <cell r="H1755">
            <v>1.26</v>
          </cell>
          <cell r="I1755">
            <v>43465</v>
          </cell>
        </row>
        <row r="1756">
          <cell r="A1756" t="str">
            <v>CANAL "U" DE 4" LIVIANO (NO USAR)</v>
          </cell>
          <cell r="B1756">
            <v>102254</v>
          </cell>
          <cell r="C1756" t="str">
            <v>UNI</v>
          </cell>
          <cell r="D1756">
            <v>156435</v>
          </cell>
          <cell r="E1756">
            <v>0</v>
          </cell>
          <cell r="F1756">
            <v>40026</v>
          </cell>
          <cell r="G1756">
            <v>112543</v>
          </cell>
          <cell r="H1756">
            <v>1.39</v>
          </cell>
          <cell r="I1756">
            <v>43465</v>
          </cell>
        </row>
        <row r="1757">
          <cell r="A1757" t="str">
            <v>CANAL 92MM 3X5/8" LONG 2.44M CAL 20</v>
          </cell>
          <cell r="B1757">
            <v>103049</v>
          </cell>
          <cell r="C1757" t="str">
            <v>UNI</v>
          </cell>
          <cell r="D1757">
            <v>20276</v>
          </cell>
          <cell r="E1757">
            <v>0</v>
          </cell>
          <cell r="F1757">
            <v>40387</v>
          </cell>
          <cell r="G1757">
            <v>14800</v>
          </cell>
          <cell r="H1757">
            <v>1.37</v>
          </cell>
          <cell r="I1757">
            <v>43465</v>
          </cell>
        </row>
        <row r="1758">
          <cell r="A1758" t="str">
            <v>CANAL BASE 6 CAL.24</v>
          </cell>
          <cell r="B1758">
            <v>104084</v>
          </cell>
          <cell r="C1758" t="str">
            <v>ML</v>
          </cell>
          <cell r="D1758">
            <v>2856</v>
          </cell>
          <cell r="E1758">
            <v>0</v>
          </cell>
          <cell r="F1758">
            <v>40675</v>
          </cell>
          <cell r="G1758">
            <v>2131</v>
          </cell>
          <cell r="H1758">
            <v>1.34</v>
          </cell>
          <cell r="I1758">
            <v>43465</v>
          </cell>
        </row>
        <row r="1759">
          <cell r="A1759" t="str">
            <v>CANAL BASE 9 CAL.24</v>
          </cell>
          <cell r="B1759">
            <v>104083</v>
          </cell>
          <cell r="C1759" t="str">
            <v>ML</v>
          </cell>
          <cell r="D1759">
            <v>3824</v>
          </cell>
          <cell r="E1759">
            <v>0</v>
          </cell>
          <cell r="F1759">
            <v>42929</v>
          </cell>
          <cell r="G1759">
            <v>3508</v>
          </cell>
          <cell r="H1759">
            <v>1.0900000000000001</v>
          </cell>
          <cell r="I1759">
            <v>43465</v>
          </cell>
        </row>
        <row r="1760">
          <cell r="A1760" t="str">
            <v>CANAL BASE 9 CAL.26 (L=2.44m)</v>
          </cell>
          <cell r="B1760">
            <v>104082</v>
          </cell>
          <cell r="C1760" t="str">
            <v>UNI</v>
          </cell>
          <cell r="D1760">
            <v>4984</v>
          </cell>
          <cell r="E1760">
            <v>0</v>
          </cell>
          <cell r="F1760">
            <v>43213</v>
          </cell>
          <cell r="G1760">
            <v>4747</v>
          </cell>
          <cell r="H1760">
            <v>1.05</v>
          </cell>
          <cell r="I1760">
            <v>43465</v>
          </cell>
        </row>
        <row r="1761">
          <cell r="A1761" t="str">
            <v>canal desarrollo 1.22m lam galv cal 18 (sum+inst)</v>
          </cell>
          <cell r="B1761">
            <v>103663</v>
          </cell>
          <cell r="C1761" t="str">
            <v>ML</v>
          </cell>
          <cell r="D1761">
            <v>100500</v>
          </cell>
          <cell r="E1761">
            <v>0</v>
          </cell>
          <cell r="F1761">
            <v>40590</v>
          </cell>
          <cell r="G1761">
            <v>75000</v>
          </cell>
          <cell r="H1761">
            <v>1.34</v>
          </cell>
          <cell r="I1761">
            <v>43465</v>
          </cell>
        </row>
        <row r="1762">
          <cell r="A1762" t="str">
            <v>Canal Lám.Galv. Cal.16 (D=0.50m)Sin</v>
          </cell>
          <cell r="B1762">
            <v>104889</v>
          </cell>
          <cell r="C1762" t="str">
            <v>ML</v>
          </cell>
          <cell r="D1762">
            <v>48271</v>
          </cell>
          <cell r="E1762">
            <v>0</v>
          </cell>
          <cell r="F1762">
            <v>43297</v>
          </cell>
          <cell r="G1762">
            <v>45972</v>
          </cell>
          <cell r="H1762">
            <v>1.05</v>
          </cell>
          <cell r="I1762">
            <v>43465</v>
          </cell>
        </row>
        <row r="1763">
          <cell r="A1763" t="str">
            <v>Canal Lám.Galv. Cal.16 (D=1.10m)Sin</v>
          </cell>
          <cell r="B1763">
            <v>104890</v>
          </cell>
          <cell r="C1763" t="str">
            <v>ML</v>
          </cell>
          <cell r="D1763">
            <v>69000</v>
          </cell>
          <cell r="E1763">
            <v>0</v>
          </cell>
          <cell r="F1763">
            <v>42627</v>
          </cell>
          <cell r="G1763">
            <v>60000</v>
          </cell>
          <cell r="H1763">
            <v>1.1499999999999999</v>
          </cell>
          <cell r="I1763">
            <v>43465</v>
          </cell>
        </row>
        <row r="1764">
          <cell r="A1764" t="str">
            <v>Canal Lám.Galv. Cal.16 (D=1.20m)Sin</v>
          </cell>
          <cell r="B1764">
            <v>104891</v>
          </cell>
          <cell r="C1764" t="str">
            <v>ML</v>
          </cell>
          <cell r="D1764">
            <v>136500</v>
          </cell>
          <cell r="E1764">
            <v>0</v>
          </cell>
          <cell r="F1764">
            <v>41260</v>
          </cell>
          <cell r="G1764">
            <v>105000</v>
          </cell>
          <cell r="H1764">
            <v>1.3</v>
          </cell>
          <cell r="I1764">
            <v>43465</v>
          </cell>
        </row>
        <row r="1765">
          <cell r="A1765" t="str">
            <v>Canal Lám.Galv. Cal.16 (D=1.50m)Sin</v>
          </cell>
          <cell r="B1765">
            <v>104893</v>
          </cell>
          <cell r="C1765" t="str">
            <v>ML</v>
          </cell>
          <cell r="D1765">
            <v>162500</v>
          </cell>
          <cell r="E1765">
            <v>0</v>
          </cell>
          <cell r="F1765">
            <v>41260</v>
          </cell>
          <cell r="G1765">
            <v>125000</v>
          </cell>
          <cell r="H1765">
            <v>1.3</v>
          </cell>
          <cell r="I1765">
            <v>43465</v>
          </cell>
        </row>
        <row r="1766">
          <cell r="A1766" t="str">
            <v>Canal Lám.Galv. Cal.16 (D=2.44m)Sin</v>
          </cell>
          <cell r="B1766">
            <v>104892</v>
          </cell>
          <cell r="C1766" t="str">
            <v>ML</v>
          </cell>
          <cell r="D1766">
            <v>234000</v>
          </cell>
          <cell r="E1766">
            <v>0</v>
          </cell>
          <cell r="F1766">
            <v>41260</v>
          </cell>
          <cell r="G1766">
            <v>180000</v>
          </cell>
          <cell r="H1766">
            <v>1.3</v>
          </cell>
          <cell r="I1766">
            <v>43465</v>
          </cell>
        </row>
        <row r="1767">
          <cell r="A1767" t="str">
            <v>Canal Lám.Galv. Cal.18 (D=1.00m)Sin</v>
          </cell>
          <cell r="B1767">
            <v>104894</v>
          </cell>
          <cell r="C1767" t="str">
            <v>ML</v>
          </cell>
          <cell r="D1767">
            <v>65000</v>
          </cell>
          <cell r="E1767">
            <v>0</v>
          </cell>
          <cell r="F1767">
            <v>41260</v>
          </cell>
          <cell r="G1767">
            <v>50000</v>
          </cell>
          <cell r="H1767">
            <v>1.3</v>
          </cell>
          <cell r="I1767">
            <v>43465</v>
          </cell>
        </row>
        <row r="1768">
          <cell r="A1768" t="str">
            <v>Canal Lám.Galv. Cal.18 (D=1.22m)Sin</v>
          </cell>
          <cell r="B1768">
            <v>104895</v>
          </cell>
          <cell r="C1768" t="str">
            <v>ML</v>
          </cell>
          <cell r="D1768">
            <v>93600</v>
          </cell>
          <cell r="E1768">
            <v>0</v>
          </cell>
          <cell r="F1768">
            <v>41260</v>
          </cell>
          <cell r="G1768">
            <v>72000</v>
          </cell>
          <cell r="H1768">
            <v>1.3</v>
          </cell>
          <cell r="I1768">
            <v>43465</v>
          </cell>
        </row>
        <row r="1769">
          <cell r="A1769" t="str">
            <v>Canal Lám.Galv. Cal.20 (D=1.22m)Sin</v>
          </cell>
          <cell r="B1769">
            <v>104896</v>
          </cell>
          <cell r="C1769" t="str">
            <v>ML</v>
          </cell>
          <cell r="D1769">
            <v>78000</v>
          </cell>
          <cell r="E1769">
            <v>0</v>
          </cell>
          <cell r="F1769">
            <v>41260</v>
          </cell>
          <cell r="G1769">
            <v>60000</v>
          </cell>
          <cell r="H1769">
            <v>1.3</v>
          </cell>
          <cell r="I1769">
            <v>43465</v>
          </cell>
        </row>
        <row r="1770">
          <cell r="A1770" t="str">
            <v>Canal Lám.Galv. Cal.22 (D=0.50m)Sin</v>
          </cell>
          <cell r="B1770">
            <v>104897</v>
          </cell>
          <cell r="C1770" t="str">
            <v>ML</v>
          </cell>
          <cell r="D1770">
            <v>18530</v>
          </cell>
          <cell r="E1770">
            <v>0</v>
          </cell>
          <cell r="F1770">
            <v>42856</v>
          </cell>
          <cell r="G1770">
            <v>17000</v>
          </cell>
          <cell r="H1770">
            <v>1.0900000000000001</v>
          </cell>
          <cell r="I1770">
            <v>43465</v>
          </cell>
        </row>
        <row r="1771">
          <cell r="A1771" t="str">
            <v>CANAL METALICO CAL.20 (10 X10) (Suministro)</v>
          </cell>
          <cell r="B1771">
            <v>102872</v>
          </cell>
          <cell r="C1771" t="str">
            <v>ML</v>
          </cell>
          <cell r="D1771">
            <v>98640</v>
          </cell>
          <cell r="E1771">
            <v>0</v>
          </cell>
          <cell r="F1771">
            <v>40336</v>
          </cell>
          <cell r="G1771">
            <v>72000</v>
          </cell>
          <cell r="H1771">
            <v>1.37</v>
          </cell>
          <cell r="I1771">
            <v>43465</v>
          </cell>
        </row>
        <row r="1772">
          <cell r="A1772" t="str">
            <v>CANAL OMEGA MA-340 7/8x3.05 Fglas</v>
          </cell>
          <cell r="B1772">
            <v>3049</v>
          </cell>
          <cell r="C1772" t="str">
            <v>UNI</v>
          </cell>
          <cell r="D1772">
            <v>8905</v>
          </cell>
          <cell r="E1772">
            <v>23072</v>
          </cell>
          <cell r="F1772">
            <v>40337</v>
          </cell>
          <cell r="G1772">
            <v>6500</v>
          </cell>
          <cell r="H1772">
            <v>1.37</v>
          </cell>
          <cell r="I1772">
            <v>43465</v>
          </cell>
        </row>
        <row r="1773">
          <cell r="A1773" t="str">
            <v>CANAL PVC (RAINGO)</v>
          </cell>
          <cell r="B1773">
            <v>195</v>
          </cell>
          <cell r="C1773" t="str">
            <v>ML</v>
          </cell>
          <cell r="D1773">
            <v>14969</v>
          </cell>
          <cell r="E1773">
            <v>12445</v>
          </cell>
          <cell r="F1773">
            <v>42846</v>
          </cell>
          <cell r="G1773">
            <v>13733</v>
          </cell>
          <cell r="H1773">
            <v>1.0900000000000001</v>
          </cell>
          <cell r="I1773">
            <v>43465</v>
          </cell>
        </row>
        <row r="1774">
          <cell r="A1774" t="str">
            <v>CANAL S/Circ. AS x250m ETERNIT</v>
          </cell>
          <cell r="B1774">
            <v>2241</v>
          </cell>
          <cell r="C1774" t="str">
            <v>ML</v>
          </cell>
          <cell r="D1774">
            <v>26559</v>
          </cell>
          <cell r="E1774">
            <v>601001000</v>
          </cell>
          <cell r="F1774">
            <v>40148</v>
          </cell>
          <cell r="G1774">
            <v>19107</v>
          </cell>
          <cell r="H1774">
            <v>1.39</v>
          </cell>
          <cell r="I1774">
            <v>43465</v>
          </cell>
        </row>
        <row r="1775">
          <cell r="A1775" t="str">
            <v>CANAL S/Circ. CS x250m ETERNIT</v>
          </cell>
          <cell r="B1775">
            <v>2242</v>
          </cell>
          <cell r="C1775" t="str">
            <v>ML</v>
          </cell>
          <cell r="D1775">
            <v>14307</v>
          </cell>
          <cell r="E1775">
            <v>601003000</v>
          </cell>
          <cell r="F1775">
            <v>40148</v>
          </cell>
          <cell r="G1775">
            <v>10293</v>
          </cell>
          <cell r="H1775">
            <v>1.39</v>
          </cell>
          <cell r="I1775">
            <v>43465</v>
          </cell>
        </row>
        <row r="1776">
          <cell r="A1776" t="str">
            <v>CANAL S/Circ.BSx250m ETERNIT</v>
          </cell>
          <cell r="B1776">
            <v>196</v>
          </cell>
          <cell r="C1776" t="str">
            <v>ML</v>
          </cell>
          <cell r="D1776">
            <v>20839</v>
          </cell>
          <cell r="E1776">
            <v>601002000</v>
          </cell>
          <cell r="F1776">
            <v>40148</v>
          </cell>
          <cell r="G1776">
            <v>14992</v>
          </cell>
          <cell r="H1776">
            <v>1.39</v>
          </cell>
          <cell r="I1776">
            <v>43465</v>
          </cell>
        </row>
        <row r="1777">
          <cell r="A1777" t="str">
            <v>CANAL S/PORTE PVC (RAINGO)</v>
          </cell>
          <cell r="B1777">
            <v>216</v>
          </cell>
          <cell r="C1777" t="str">
            <v>UNI</v>
          </cell>
          <cell r="D1777">
            <v>2017</v>
          </cell>
          <cell r="E1777">
            <v>11774</v>
          </cell>
          <cell r="F1777">
            <v>42846</v>
          </cell>
          <cell r="G1777">
            <v>1850</v>
          </cell>
          <cell r="H1777">
            <v>1.0900000000000001</v>
          </cell>
          <cell r="I1777">
            <v>43465</v>
          </cell>
        </row>
        <row r="1778">
          <cell r="A1778" t="str">
            <v>CANAL TAPA EXTERNA PVC(RAINGO)</v>
          </cell>
          <cell r="B1778">
            <v>217</v>
          </cell>
          <cell r="C1778" t="str">
            <v>UNI</v>
          </cell>
          <cell r="D1778">
            <v>6468</v>
          </cell>
          <cell r="E1778">
            <v>11781</v>
          </cell>
          <cell r="F1778">
            <v>40121</v>
          </cell>
          <cell r="G1778">
            <v>4653</v>
          </cell>
          <cell r="H1778">
            <v>1.39</v>
          </cell>
          <cell r="I1778">
            <v>43465</v>
          </cell>
        </row>
        <row r="1779">
          <cell r="A1779" t="str">
            <v>Canal U 4" x 6m **</v>
          </cell>
          <cell r="B1779">
            <v>103010</v>
          </cell>
          <cell r="C1779" t="str">
            <v>UNI</v>
          </cell>
          <cell r="D1779">
            <v>162734</v>
          </cell>
          <cell r="E1779">
            <v>0</v>
          </cell>
          <cell r="F1779">
            <v>40365</v>
          </cell>
          <cell r="G1779">
            <v>118784</v>
          </cell>
          <cell r="H1779">
            <v>1.37</v>
          </cell>
          <cell r="I1779">
            <v>43465</v>
          </cell>
        </row>
        <row r="1780">
          <cell r="A1780" t="str">
            <v>CANAL U DE 4" LIVIANO</v>
          </cell>
          <cell r="B1780">
            <v>14</v>
          </cell>
          <cell r="C1780" t="str">
            <v>UNI</v>
          </cell>
          <cell r="D1780">
            <v>172726</v>
          </cell>
          <cell r="E1780">
            <v>0</v>
          </cell>
          <cell r="F1780">
            <v>40784</v>
          </cell>
          <cell r="G1780">
            <v>128900</v>
          </cell>
          <cell r="H1780">
            <v>1.34</v>
          </cell>
          <cell r="I1780">
            <v>43465</v>
          </cell>
        </row>
        <row r="1781">
          <cell r="A1781" t="str">
            <v>CANAL UNION PVC (RAINGO)</v>
          </cell>
          <cell r="B1781">
            <v>245</v>
          </cell>
          <cell r="C1781" t="str">
            <v>UNI</v>
          </cell>
          <cell r="D1781">
            <v>7074</v>
          </cell>
          <cell r="E1781">
            <v>12825</v>
          </cell>
          <cell r="F1781">
            <v>42846</v>
          </cell>
          <cell r="G1781">
            <v>6490</v>
          </cell>
          <cell r="H1781">
            <v>1.0900000000000001</v>
          </cell>
          <cell r="I1781">
            <v>43465</v>
          </cell>
        </row>
        <row r="1782">
          <cell r="A1782" t="str">
            <v>Canal(Riel)RoladoGrafiladoBase9Cal.24(2.44m)***</v>
          </cell>
          <cell r="B1782">
            <v>102875</v>
          </cell>
          <cell r="C1782" t="str">
            <v>UNI</v>
          </cell>
          <cell r="D1782">
            <v>6168</v>
          </cell>
          <cell r="E1782">
            <v>0</v>
          </cell>
          <cell r="F1782">
            <v>41785</v>
          </cell>
          <cell r="G1782">
            <v>4895</v>
          </cell>
          <cell r="H1782">
            <v>1.26</v>
          </cell>
          <cell r="I1782">
            <v>43465</v>
          </cell>
        </row>
        <row r="1783">
          <cell r="A1783" t="str">
            <v>CANALETA 20X20MM 2M ND</v>
          </cell>
          <cell r="B1783">
            <v>103182</v>
          </cell>
          <cell r="C1783" t="str">
            <v>UNI</v>
          </cell>
          <cell r="D1783">
            <v>6516</v>
          </cell>
          <cell r="E1783">
            <v>0</v>
          </cell>
          <cell r="F1783">
            <v>40420</v>
          </cell>
          <cell r="G1783">
            <v>4756</v>
          </cell>
          <cell r="H1783">
            <v>1.37</v>
          </cell>
          <cell r="I1783">
            <v>43465</v>
          </cell>
        </row>
        <row r="1784">
          <cell r="A1784" t="str">
            <v>CANALETA 43 METALICA CAL.26 X 4.0M</v>
          </cell>
          <cell r="B1784">
            <v>106826</v>
          </cell>
          <cell r="C1784" t="str">
            <v>UNI</v>
          </cell>
          <cell r="D1784">
            <v>168000</v>
          </cell>
          <cell r="E1784">
            <v>0</v>
          </cell>
          <cell r="F1784">
            <v>43220</v>
          </cell>
          <cell r="G1784">
            <v>160000</v>
          </cell>
          <cell r="H1784">
            <v>1.05</v>
          </cell>
          <cell r="I1784">
            <v>43465</v>
          </cell>
        </row>
        <row r="1785">
          <cell r="A1785" t="str">
            <v>CANALETA 43 x 3.50 ETERNIT</v>
          </cell>
          <cell r="B1785">
            <v>197</v>
          </cell>
          <cell r="C1785" t="str">
            <v>UNI</v>
          </cell>
          <cell r="D1785">
            <v>108969</v>
          </cell>
          <cell r="E1785">
            <v>22012000</v>
          </cell>
          <cell r="F1785">
            <v>40849</v>
          </cell>
          <cell r="G1785">
            <v>81320</v>
          </cell>
          <cell r="H1785">
            <v>1.34</v>
          </cell>
          <cell r="I1785">
            <v>43465</v>
          </cell>
        </row>
        <row r="1786">
          <cell r="A1786" t="str">
            <v>CANALETA 43 x 4.00 ETERNIT (descontinuada)</v>
          </cell>
          <cell r="B1786">
            <v>198</v>
          </cell>
          <cell r="C1786" t="str">
            <v>UNI</v>
          </cell>
          <cell r="D1786">
            <v>185300</v>
          </cell>
          <cell r="E1786">
            <v>22032000</v>
          </cell>
          <cell r="F1786">
            <v>42857</v>
          </cell>
          <cell r="G1786">
            <v>170000</v>
          </cell>
          <cell r="H1786">
            <v>1.0900000000000001</v>
          </cell>
          <cell r="I1786">
            <v>43465</v>
          </cell>
        </row>
        <row r="1787">
          <cell r="A1787" t="str">
            <v>CANALETA 43 x 4.50 ETERNIT</v>
          </cell>
          <cell r="B1787">
            <v>1945</v>
          </cell>
          <cell r="C1787" t="str">
            <v>UNI</v>
          </cell>
          <cell r="D1787">
            <v>135855</v>
          </cell>
          <cell r="E1787">
            <v>0</v>
          </cell>
          <cell r="F1787">
            <v>40849</v>
          </cell>
          <cell r="G1787">
            <v>101384</v>
          </cell>
          <cell r="H1787">
            <v>1.34</v>
          </cell>
          <cell r="I1787">
            <v>43465</v>
          </cell>
        </row>
        <row r="1788">
          <cell r="A1788" t="str">
            <v>CANALETA 43 x 5.00 ETERNIT</v>
          </cell>
          <cell r="B1788">
            <v>1946</v>
          </cell>
          <cell r="C1788" t="str">
            <v>UNI</v>
          </cell>
          <cell r="D1788">
            <v>141454</v>
          </cell>
          <cell r="E1788">
            <v>0</v>
          </cell>
          <cell r="F1788">
            <v>41057</v>
          </cell>
          <cell r="G1788">
            <v>108811</v>
          </cell>
          <cell r="H1788">
            <v>1.3</v>
          </cell>
          <cell r="I1788">
            <v>43465</v>
          </cell>
        </row>
        <row r="1789">
          <cell r="A1789" t="str">
            <v>CANALETA 43 x 5.50 ETERNIT</v>
          </cell>
          <cell r="B1789">
            <v>201</v>
          </cell>
          <cell r="C1789" t="str">
            <v>UNI</v>
          </cell>
          <cell r="D1789">
            <v>158190</v>
          </cell>
          <cell r="E1789">
            <v>0</v>
          </cell>
          <cell r="F1789">
            <v>40849</v>
          </cell>
          <cell r="G1789">
            <v>118052</v>
          </cell>
          <cell r="H1789">
            <v>1.34</v>
          </cell>
          <cell r="I1789">
            <v>43465</v>
          </cell>
        </row>
        <row r="1790">
          <cell r="A1790" t="str">
            <v>CANALETA 43 x 6.00 ETERNIT</v>
          </cell>
          <cell r="B1790">
            <v>202</v>
          </cell>
          <cell r="C1790" t="str">
            <v>UNI</v>
          </cell>
          <cell r="D1790">
            <v>172186</v>
          </cell>
          <cell r="E1790">
            <v>0</v>
          </cell>
          <cell r="F1790">
            <v>40849</v>
          </cell>
          <cell r="G1790">
            <v>128497</v>
          </cell>
          <cell r="H1790">
            <v>1.34</v>
          </cell>
          <cell r="I1790">
            <v>43465</v>
          </cell>
        </row>
        <row r="1791">
          <cell r="A1791" t="str">
            <v>CANALETA 43 x 7.50 ETERNIT</v>
          </cell>
          <cell r="B1791">
            <v>1947</v>
          </cell>
          <cell r="C1791" t="str">
            <v>UNI</v>
          </cell>
          <cell r="D1791">
            <v>197126</v>
          </cell>
          <cell r="E1791">
            <v>0</v>
          </cell>
          <cell r="F1791">
            <v>40849</v>
          </cell>
          <cell r="G1791">
            <v>147109</v>
          </cell>
          <cell r="H1791">
            <v>1.34</v>
          </cell>
          <cell r="I1791">
            <v>43465</v>
          </cell>
        </row>
        <row r="1792">
          <cell r="A1792" t="str">
            <v>CANALETA 90 FV ANTIGRANIZO</v>
          </cell>
          <cell r="B1792">
            <v>101545</v>
          </cell>
          <cell r="C1792" t="str">
            <v>UNI</v>
          </cell>
          <cell r="D1792">
            <v>670335</v>
          </cell>
          <cell r="E1792">
            <v>0</v>
          </cell>
          <cell r="F1792">
            <v>42382</v>
          </cell>
          <cell r="G1792">
            <v>582900</v>
          </cell>
          <cell r="H1792">
            <v>1.1499999999999999</v>
          </cell>
          <cell r="I1792">
            <v>43465</v>
          </cell>
        </row>
        <row r="1793">
          <cell r="A1793" t="str">
            <v>CANALETA 90 x 3.75 ETERNIT</v>
          </cell>
          <cell r="B1793">
            <v>2352</v>
          </cell>
          <cell r="C1793" t="str">
            <v>UNI</v>
          </cell>
          <cell r="D1793">
            <v>139576</v>
          </cell>
          <cell r="E1793">
            <v>0</v>
          </cell>
          <cell r="F1793">
            <v>40849</v>
          </cell>
          <cell r="G1793">
            <v>104161</v>
          </cell>
          <cell r="H1793">
            <v>1.34</v>
          </cell>
          <cell r="I1793">
            <v>43465</v>
          </cell>
        </row>
        <row r="1794">
          <cell r="A1794" t="str">
            <v>CANALETA 90 x 4.50 ETERNIT</v>
          </cell>
          <cell r="B1794">
            <v>1948</v>
          </cell>
          <cell r="C1794" t="str">
            <v>UNI</v>
          </cell>
          <cell r="D1794">
            <v>167500</v>
          </cell>
          <cell r="E1794">
            <v>0</v>
          </cell>
          <cell r="F1794">
            <v>40849</v>
          </cell>
          <cell r="G1794">
            <v>125000</v>
          </cell>
          <cell r="H1794">
            <v>1.34</v>
          </cell>
          <cell r="I1794">
            <v>43465</v>
          </cell>
        </row>
        <row r="1795">
          <cell r="A1795" t="str">
            <v>CANALETA 90 x 5.25 ETERNIT</v>
          </cell>
          <cell r="B1795">
            <v>205</v>
          </cell>
          <cell r="C1795" t="str">
            <v>UNI</v>
          </cell>
          <cell r="D1795">
            <v>294400</v>
          </cell>
          <cell r="E1795">
            <v>0</v>
          </cell>
          <cell r="F1795">
            <v>42702</v>
          </cell>
          <cell r="G1795">
            <v>256000</v>
          </cell>
          <cell r="H1795">
            <v>1.1499999999999999</v>
          </cell>
          <cell r="I1795">
            <v>43465</v>
          </cell>
        </row>
        <row r="1796">
          <cell r="A1796" t="str">
            <v>CANALETA 90 x 6.00 ETERNIT</v>
          </cell>
          <cell r="B1796">
            <v>206</v>
          </cell>
          <cell r="C1796" t="str">
            <v>UNI</v>
          </cell>
          <cell r="D1796">
            <v>384100</v>
          </cell>
          <cell r="E1796">
            <v>0</v>
          </cell>
          <cell r="F1796">
            <v>42702</v>
          </cell>
          <cell r="G1796">
            <v>334000</v>
          </cell>
          <cell r="H1796">
            <v>1.1499999999999999</v>
          </cell>
          <cell r="I1796">
            <v>43465</v>
          </cell>
        </row>
        <row r="1797">
          <cell r="A1797" t="str">
            <v>CANALETA 90 x 7.50 FIBROCEMENTO</v>
          </cell>
          <cell r="B1797">
            <v>207</v>
          </cell>
          <cell r="C1797" t="str">
            <v>UNI</v>
          </cell>
          <cell r="D1797">
            <v>442980</v>
          </cell>
          <cell r="E1797">
            <v>0</v>
          </cell>
          <cell r="F1797">
            <v>42702</v>
          </cell>
          <cell r="G1797">
            <v>385200</v>
          </cell>
          <cell r="H1797">
            <v>1.1499999999999999</v>
          </cell>
          <cell r="I1797">
            <v>43465</v>
          </cell>
        </row>
        <row r="1798">
          <cell r="A1798" t="str">
            <v>CANALETA 90 x 9.00 ETERNIT</v>
          </cell>
          <cell r="B1798">
            <v>208</v>
          </cell>
          <cell r="C1798" t="str">
            <v>UNI</v>
          </cell>
          <cell r="D1798">
            <v>555335</v>
          </cell>
          <cell r="E1798">
            <v>0</v>
          </cell>
          <cell r="F1798">
            <v>42702</v>
          </cell>
          <cell r="G1798">
            <v>482900</v>
          </cell>
          <cell r="H1798">
            <v>1.1499999999999999</v>
          </cell>
          <cell r="I1798">
            <v>43465</v>
          </cell>
        </row>
        <row r="1799">
          <cell r="A1799" t="str">
            <v>CANALETA 90 x 9.00 ETERNIT</v>
          </cell>
          <cell r="B1799">
            <v>103566</v>
          </cell>
          <cell r="C1799" t="str">
            <v>UNI</v>
          </cell>
          <cell r="D1799">
            <v>335736</v>
          </cell>
          <cell r="E1799">
            <v>0</v>
          </cell>
          <cell r="F1799">
            <v>40849</v>
          </cell>
          <cell r="G1799">
            <v>250549</v>
          </cell>
          <cell r="H1799">
            <v>1.34</v>
          </cell>
          <cell r="I1799">
            <v>43465</v>
          </cell>
        </row>
        <row r="1800">
          <cell r="A1800" t="str">
            <v>CANALETA 90 x 9.00 ETERNIT</v>
          </cell>
          <cell r="B1800">
            <v>103567</v>
          </cell>
          <cell r="C1800" t="str">
            <v>M2</v>
          </cell>
          <cell r="D1800">
            <v>49965</v>
          </cell>
          <cell r="E1800">
            <v>0</v>
          </cell>
          <cell r="F1800">
            <v>41764</v>
          </cell>
          <cell r="G1800">
            <v>39655</v>
          </cell>
          <cell r="H1800">
            <v>1.26</v>
          </cell>
          <cell r="I1800">
            <v>43465</v>
          </cell>
        </row>
        <row r="1801">
          <cell r="A1801" t="str">
            <v>CANALETA 90-240x100 ACRILICA</v>
          </cell>
          <cell r="B1801">
            <v>209</v>
          </cell>
          <cell r="C1801" t="str">
            <v>UNI</v>
          </cell>
          <cell r="D1801">
            <v>235840</v>
          </cell>
          <cell r="E1801">
            <v>13111</v>
          </cell>
          <cell r="F1801">
            <v>40868</v>
          </cell>
          <cell r="G1801">
            <v>176000</v>
          </cell>
          <cell r="H1801">
            <v>1.34</v>
          </cell>
          <cell r="I1801">
            <v>43465</v>
          </cell>
        </row>
        <row r="1802">
          <cell r="A1802" t="str">
            <v>CANALETA 90-292x100 ACRILICA</v>
          </cell>
          <cell r="B1802">
            <v>2065</v>
          </cell>
          <cell r="C1802" t="str">
            <v>UNI</v>
          </cell>
          <cell r="D1802">
            <v>285420</v>
          </cell>
          <cell r="E1802">
            <v>13155</v>
          </cell>
          <cell r="F1802">
            <v>40868</v>
          </cell>
          <cell r="G1802">
            <v>213000</v>
          </cell>
          <cell r="H1802">
            <v>1.34</v>
          </cell>
          <cell r="I1802">
            <v>43465</v>
          </cell>
        </row>
        <row r="1803">
          <cell r="A1803" t="str">
            <v>CANALETA BLANCA 20X12-L 2M. NORMA</v>
          </cell>
          <cell r="B1803">
            <v>106575</v>
          </cell>
          <cell r="C1803" t="str">
            <v>UNI</v>
          </cell>
          <cell r="D1803">
            <v>3780</v>
          </cell>
          <cell r="E1803">
            <v>0</v>
          </cell>
          <cell r="F1803">
            <v>43260</v>
          </cell>
          <cell r="G1803">
            <v>3600</v>
          </cell>
          <cell r="H1803">
            <v>1.05</v>
          </cell>
          <cell r="I1803">
            <v>43465</v>
          </cell>
        </row>
        <row r="1804">
          <cell r="A1804" t="str">
            <v>CANALETA BLANCA 25X25 LARGO 2M</v>
          </cell>
          <cell r="B1804">
            <v>106574</v>
          </cell>
          <cell r="C1804" t="str">
            <v>UNI</v>
          </cell>
          <cell r="D1804">
            <v>6551</v>
          </cell>
          <cell r="E1804">
            <v>0</v>
          </cell>
          <cell r="F1804">
            <v>43199</v>
          </cell>
          <cell r="G1804">
            <v>6239</v>
          </cell>
          <cell r="H1804">
            <v>1.05</v>
          </cell>
          <cell r="I1804">
            <v>43465</v>
          </cell>
        </row>
        <row r="1805">
          <cell r="A1805" t="str">
            <v>CANALETA Galv. 4.50 ACESCO</v>
          </cell>
          <cell r="B1805">
            <v>210</v>
          </cell>
          <cell r="C1805" t="str">
            <v>UNI</v>
          </cell>
          <cell r="D1805">
            <v>133464</v>
          </cell>
          <cell r="E1805" t="str">
            <v>TZC90x4.5-24</v>
          </cell>
          <cell r="F1805">
            <v>40849</v>
          </cell>
          <cell r="G1805">
            <v>99600</v>
          </cell>
          <cell r="H1805">
            <v>1.34</v>
          </cell>
          <cell r="I1805">
            <v>43465</v>
          </cell>
        </row>
        <row r="1806">
          <cell r="A1806" t="str">
            <v>CANALETA Galv. 4.50 ACESCO</v>
          </cell>
          <cell r="B1806">
            <v>1600</v>
          </cell>
          <cell r="C1806" t="str">
            <v>ML</v>
          </cell>
          <cell r="D1806">
            <v>29658</v>
          </cell>
          <cell r="E1806" t="str">
            <v>TZC90x4.5-24</v>
          </cell>
          <cell r="F1806">
            <v>40849</v>
          </cell>
          <cell r="G1806">
            <v>22133</v>
          </cell>
          <cell r="H1806">
            <v>1.34</v>
          </cell>
          <cell r="I1806">
            <v>43465</v>
          </cell>
        </row>
        <row r="1807">
          <cell r="A1807" t="str">
            <v>CANALETA Galv. 6.00 ACESCO</v>
          </cell>
          <cell r="B1807">
            <v>1818</v>
          </cell>
          <cell r="C1807" t="str">
            <v>UNI</v>
          </cell>
          <cell r="D1807">
            <v>178086</v>
          </cell>
          <cell r="E1807" t="str">
            <v>TZC90x6-24</v>
          </cell>
          <cell r="F1807">
            <v>40849</v>
          </cell>
          <cell r="G1807">
            <v>132900</v>
          </cell>
          <cell r="H1807">
            <v>1.34</v>
          </cell>
          <cell r="I1807">
            <v>43465</v>
          </cell>
        </row>
        <row r="1808">
          <cell r="A1808" t="str">
            <v>CANALETA Galv. 8.00 ACESCO</v>
          </cell>
          <cell r="B1808">
            <v>1819</v>
          </cell>
          <cell r="C1808" t="str">
            <v>UNI</v>
          </cell>
          <cell r="D1808">
            <v>237582</v>
          </cell>
          <cell r="E1808" t="str">
            <v>TZC90x8-24</v>
          </cell>
          <cell r="F1808">
            <v>40849</v>
          </cell>
          <cell r="G1808">
            <v>177300</v>
          </cell>
          <cell r="H1808">
            <v>1.34</v>
          </cell>
          <cell r="I1808">
            <v>43465</v>
          </cell>
        </row>
        <row r="1809">
          <cell r="A1809" t="str">
            <v>Canaleta Galv.TapaTornillo (4x8)L=2.40m+División</v>
          </cell>
          <cell r="B1809">
            <v>106099</v>
          </cell>
          <cell r="C1809" t="str">
            <v>ML</v>
          </cell>
          <cell r="D1809">
            <v>16625</v>
          </cell>
          <cell r="E1809">
            <v>0</v>
          </cell>
          <cell r="F1809">
            <v>43245</v>
          </cell>
          <cell r="G1809">
            <v>15833</v>
          </cell>
          <cell r="H1809">
            <v>1.05</v>
          </cell>
          <cell r="I1809">
            <v>43465</v>
          </cell>
        </row>
        <row r="1810">
          <cell r="A1810" t="str">
            <v>Canaleta met. cal 22 pint. electrost. 15x4 (2.4m)</v>
          </cell>
          <cell r="B1810">
            <v>103336</v>
          </cell>
          <cell r="C1810" t="str">
            <v>UNI</v>
          </cell>
          <cell r="D1810">
            <v>68336</v>
          </cell>
          <cell r="E1810">
            <v>0</v>
          </cell>
          <cell r="F1810">
            <v>40450</v>
          </cell>
          <cell r="G1810">
            <v>49880</v>
          </cell>
          <cell r="H1810">
            <v>1.37</v>
          </cell>
          <cell r="I1810">
            <v>43465</v>
          </cell>
        </row>
        <row r="1811">
          <cell r="A1811" t="str">
            <v>CANALETA METAL .12 X6 BLANCA</v>
          </cell>
          <cell r="B1811">
            <v>102946</v>
          </cell>
          <cell r="C1811" t="str">
            <v>ML</v>
          </cell>
          <cell r="D1811">
            <v>47950</v>
          </cell>
          <cell r="E1811">
            <v>0</v>
          </cell>
          <cell r="F1811">
            <v>40353</v>
          </cell>
          <cell r="G1811">
            <v>35000</v>
          </cell>
          <cell r="H1811">
            <v>1.37</v>
          </cell>
          <cell r="I1811">
            <v>43465</v>
          </cell>
        </row>
        <row r="1812">
          <cell r="A1812" t="str">
            <v>CANALETA METAL 15 X15 CAL.16 (Suministro)</v>
          </cell>
          <cell r="B1812">
            <v>102382</v>
          </cell>
          <cell r="C1812" t="str">
            <v>ML</v>
          </cell>
          <cell r="D1812">
            <v>48186</v>
          </cell>
          <cell r="E1812">
            <v>0</v>
          </cell>
          <cell r="F1812">
            <v>40871</v>
          </cell>
          <cell r="G1812">
            <v>35960</v>
          </cell>
          <cell r="H1812">
            <v>1.34</v>
          </cell>
          <cell r="I1812">
            <v>43465</v>
          </cell>
        </row>
        <row r="1813">
          <cell r="A1813" t="str">
            <v>CANALETA METAL 15 X5 Cal.16 (Suministro)</v>
          </cell>
          <cell r="B1813">
            <v>102672</v>
          </cell>
          <cell r="C1813" t="str">
            <v>ML</v>
          </cell>
          <cell r="D1813">
            <v>54687</v>
          </cell>
          <cell r="E1813">
            <v>0</v>
          </cell>
          <cell r="F1813">
            <v>43270</v>
          </cell>
          <cell r="G1813">
            <v>52083</v>
          </cell>
          <cell r="H1813">
            <v>1.05</v>
          </cell>
          <cell r="I1813">
            <v>43465</v>
          </cell>
        </row>
        <row r="1814">
          <cell r="A1814" t="str">
            <v>CANALETA METAL C/DIVIS .10 X4 (2.40m)</v>
          </cell>
          <cell r="B1814">
            <v>102263</v>
          </cell>
          <cell r="C1814" t="str">
            <v>UNI</v>
          </cell>
          <cell r="D1814">
            <v>45240</v>
          </cell>
          <cell r="E1814">
            <v>0</v>
          </cell>
          <cell r="F1814">
            <v>41073</v>
          </cell>
          <cell r="G1814">
            <v>34800</v>
          </cell>
          <cell r="H1814">
            <v>1.3</v>
          </cell>
          <cell r="I1814">
            <v>43465</v>
          </cell>
        </row>
        <row r="1815">
          <cell r="A1815" t="str">
            <v>CANALETA METAL C/DIVIS .10 X4 2.40</v>
          </cell>
          <cell r="B1815">
            <v>3735</v>
          </cell>
          <cell r="C1815" t="str">
            <v>UNI</v>
          </cell>
          <cell r="D1815">
            <v>32714</v>
          </cell>
          <cell r="E1815">
            <v>0</v>
          </cell>
          <cell r="F1815">
            <v>43229</v>
          </cell>
          <cell r="G1815">
            <v>31156</v>
          </cell>
          <cell r="H1815">
            <v>1.05</v>
          </cell>
          <cell r="I1815">
            <v>43465</v>
          </cell>
        </row>
        <row r="1816">
          <cell r="A1816" t="str">
            <v>CANALETA METAL. 20X12,5X2,10 SEPARADOR</v>
          </cell>
          <cell r="B1816">
            <v>101483</v>
          </cell>
          <cell r="C1816" t="str">
            <v>UNI</v>
          </cell>
          <cell r="D1816">
            <v>5191</v>
          </cell>
          <cell r="E1816">
            <v>0</v>
          </cell>
          <cell r="F1816">
            <v>40428</v>
          </cell>
          <cell r="G1816">
            <v>3789</v>
          </cell>
          <cell r="H1816">
            <v>1.37</v>
          </cell>
          <cell r="I1816">
            <v>43465</v>
          </cell>
        </row>
        <row r="1817">
          <cell r="A1817" t="str">
            <v>CANALETA METALICA pintura electros.12x5cm</v>
          </cell>
          <cell r="B1817">
            <v>103904</v>
          </cell>
          <cell r="C1817" t="str">
            <v>UNI</v>
          </cell>
          <cell r="D1817">
            <v>41697</v>
          </cell>
          <cell r="E1817">
            <v>0</v>
          </cell>
          <cell r="F1817">
            <v>43299</v>
          </cell>
          <cell r="G1817">
            <v>39711</v>
          </cell>
          <cell r="H1817">
            <v>1.05</v>
          </cell>
          <cell r="I1817">
            <v>43465</v>
          </cell>
        </row>
        <row r="1818">
          <cell r="A1818" t="str">
            <v>CANALETA PARA PISO 60X13 LARGO 2M.</v>
          </cell>
          <cell r="B1818">
            <v>106573</v>
          </cell>
          <cell r="C1818" t="str">
            <v>UNI</v>
          </cell>
          <cell r="D1818">
            <v>26775</v>
          </cell>
          <cell r="E1818">
            <v>0</v>
          </cell>
          <cell r="F1818">
            <v>43199</v>
          </cell>
          <cell r="G1818">
            <v>25500</v>
          </cell>
          <cell r="H1818">
            <v>1.05</v>
          </cell>
          <cell r="I1818">
            <v>43465</v>
          </cell>
        </row>
        <row r="1819">
          <cell r="A1819" t="str">
            <v>CANALETA PLASTICA 20X20MM (2 METROS</v>
          </cell>
          <cell r="B1819">
            <v>106554</v>
          </cell>
          <cell r="C1819" t="str">
            <v>UNI</v>
          </cell>
          <cell r="D1819">
            <v>5565</v>
          </cell>
          <cell r="E1819">
            <v>0</v>
          </cell>
          <cell r="F1819">
            <v>43199</v>
          </cell>
          <cell r="G1819">
            <v>5300</v>
          </cell>
          <cell r="H1819">
            <v>1.05</v>
          </cell>
          <cell r="I1819">
            <v>43465</v>
          </cell>
        </row>
        <row r="1820">
          <cell r="A1820" t="str">
            <v>CANALETA PLASTICA 20X20MM (2M ND)</v>
          </cell>
          <cell r="B1820">
            <v>103251</v>
          </cell>
          <cell r="C1820" t="str">
            <v>UNI</v>
          </cell>
          <cell r="D1820">
            <v>5617</v>
          </cell>
          <cell r="E1820">
            <v>0</v>
          </cell>
          <cell r="F1820">
            <v>40431</v>
          </cell>
          <cell r="G1820">
            <v>4100</v>
          </cell>
          <cell r="H1820">
            <v>1.37</v>
          </cell>
          <cell r="I1820">
            <v>43465</v>
          </cell>
        </row>
        <row r="1821">
          <cell r="A1821" t="str">
            <v>CANALETA PLASTICA 32X12 POR 2m</v>
          </cell>
          <cell r="B1821">
            <v>104258</v>
          </cell>
          <cell r="C1821" t="str">
            <v>UNI</v>
          </cell>
          <cell r="D1821">
            <v>9660</v>
          </cell>
          <cell r="E1821">
            <v>0</v>
          </cell>
          <cell r="F1821">
            <v>43300</v>
          </cell>
          <cell r="G1821">
            <v>9200</v>
          </cell>
          <cell r="H1821">
            <v>1.05</v>
          </cell>
          <cell r="I1821">
            <v>43465</v>
          </cell>
        </row>
        <row r="1822">
          <cell r="A1822" t="str">
            <v>CANALETA PLASTICA AJOVER 10</v>
          </cell>
          <cell r="B1822">
            <v>3790</v>
          </cell>
          <cell r="C1822" t="str">
            <v>ML</v>
          </cell>
          <cell r="D1822">
            <v>27470</v>
          </cell>
          <cell r="E1822">
            <v>0</v>
          </cell>
          <cell r="F1822">
            <v>40849</v>
          </cell>
          <cell r="G1822">
            <v>20500</v>
          </cell>
          <cell r="H1822">
            <v>1.34</v>
          </cell>
          <cell r="I1822">
            <v>43465</v>
          </cell>
        </row>
        <row r="1823">
          <cell r="A1823" t="str">
            <v>CanaletaPolimeroPistaAtletismo(Sum+Inst)Norma</v>
          </cell>
          <cell r="B1823">
            <v>105979</v>
          </cell>
          <cell r="C1823" t="str">
            <v>ML</v>
          </cell>
          <cell r="D1823">
            <v>321780</v>
          </cell>
          <cell r="E1823">
            <v>0</v>
          </cell>
          <cell r="F1823">
            <v>42829</v>
          </cell>
          <cell r="G1823">
            <v>295211</v>
          </cell>
          <cell r="H1823">
            <v>1.0900000000000001</v>
          </cell>
          <cell r="I1823">
            <v>43465</v>
          </cell>
        </row>
        <row r="1824">
          <cell r="A1824" t="str">
            <v>CANASTILLA L/P ITALIANA 4" Plast GRICOL</v>
          </cell>
          <cell r="B1824">
            <v>2092</v>
          </cell>
          <cell r="C1824" t="str">
            <v>UNI</v>
          </cell>
          <cell r="D1824">
            <v>14111</v>
          </cell>
          <cell r="E1824" t="str">
            <v>01-195311</v>
          </cell>
          <cell r="F1824">
            <v>40400</v>
          </cell>
          <cell r="G1824">
            <v>10300</v>
          </cell>
          <cell r="H1824">
            <v>1.37</v>
          </cell>
          <cell r="I1824">
            <v>43465</v>
          </cell>
        </row>
        <row r="1825">
          <cell r="A1825" t="str">
            <v>Cancha de Rugby("H")</v>
          </cell>
          <cell r="B1825">
            <v>105818</v>
          </cell>
          <cell r="C1825" t="str">
            <v>JGO</v>
          </cell>
          <cell r="D1825">
            <v>6587209</v>
          </cell>
          <cell r="E1825">
            <v>0</v>
          </cell>
          <cell r="F1825">
            <v>43237</v>
          </cell>
          <cell r="G1825">
            <v>6273532</v>
          </cell>
          <cell r="H1825">
            <v>1.05</v>
          </cell>
          <cell r="I1825">
            <v>43465</v>
          </cell>
        </row>
        <row r="1826">
          <cell r="A1826" t="str">
            <v>CANCHA MULTIPLE BALONCESTO Y</v>
          </cell>
          <cell r="B1826">
            <v>101375</v>
          </cell>
          <cell r="C1826" t="str">
            <v>UNI</v>
          </cell>
          <cell r="D1826">
            <v>4373200</v>
          </cell>
          <cell r="E1826">
            <v>0</v>
          </cell>
          <cell r="F1826">
            <v>40998</v>
          </cell>
          <cell r="G1826">
            <v>3364000</v>
          </cell>
          <cell r="H1826">
            <v>1.3</v>
          </cell>
          <cell r="I1826">
            <v>43465</v>
          </cell>
        </row>
        <row r="1827">
          <cell r="A1827" t="str">
            <v>CANCHA MULTIPLE ILUMINACION RECREATIVA</v>
          </cell>
          <cell r="B1827">
            <v>3284</v>
          </cell>
          <cell r="C1827" t="str">
            <v>GL</v>
          </cell>
          <cell r="D1827">
            <v>12637324</v>
          </cell>
          <cell r="E1827">
            <v>0</v>
          </cell>
          <cell r="F1827">
            <v>40026</v>
          </cell>
          <cell r="G1827">
            <v>9091600</v>
          </cell>
          <cell r="H1827">
            <v>1.39</v>
          </cell>
          <cell r="I1827">
            <v>43465</v>
          </cell>
        </row>
        <row r="1828">
          <cell r="A1828" t="str">
            <v>CANCHA MULTIPLE OBRA CIVIL</v>
          </cell>
          <cell r="B1828">
            <v>3490</v>
          </cell>
          <cell r="C1828" t="str">
            <v>M2</v>
          </cell>
          <cell r="D1828">
            <v>26730</v>
          </cell>
          <cell r="E1828">
            <v>0</v>
          </cell>
          <cell r="F1828">
            <v>40478</v>
          </cell>
          <cell r="G1828">
            <v>19511</v>
          </cell>
          <cell r="H1828">
            <v>1.37</v>
          </cell>
          <cell r="I1828">
            <v>43465</v>
          </cell>
        </row>
        <row r="1829">
          <cell r="A1829" t="str">
            <v>CANCHA MULTIPLE RECUBR. SINT. DECOART</v>
          </cell>
          <cell r="B1829">
            <v>3282</v>
          </cell>
          <cell r="C1829" t="str">
            <v>M2</v>
          </cell>
          <cell r="D1829">
            <v>29054</v>
          </cell>
          <cell r="E1829" t="str">
            <v>TIPO A</v>
          </cell>
          <cell r="F1829">
            <v>40026</v>
          </cell>
          <cell r="G1829">
            <v>20902</v>
          </cell>
          <cell r="H1829">
            <v>1.39</v>
          </cell>
          <cell r="I1829">
            <v>43465</v>
          </cell>
        </row>
        <row r="1830">
          <cell r="A1830" t="str">
            <v>CANCHA MULTIPLE, TORRES</v>
          </cell>
          <cell r="B1830">
            <v>3283</v>
          </cell>
          <cell r="C1830" t="str">
            <v>GL</v>
          </cell>
          <cell r="D1830">
            <v>5159680</v>
          </cell>
          <cell r="E1830">
            <v>0</v>
          </cell>
          <cell r="F1830">
            <v>40108</v>
          </cell>
          <cell r="G1830">
            <v>3712000</v>
          </cell>
          <cell r="H1830">
            <v>1.39</v>
          </cell>
          <cell r="I1830">
            <v>43465</v>
          </cell>
        </row>
        <row r="1831">
          <cell r="A1831" t="str">
            <v>Candado aleman yale 850 ( X 45)</v>
          </cell>
          <cell r="B1831">
            <v>1243</v>
          </cell>
          <cell r="C1831" t="str">
            <v>UNI</v>
          </cell>
          <cell r="D1831">
            <v>43317</v>
          </cell>
          <cell r="E1831">
            <v>0</v>
          </cell>
          <cell r="F1831">
            <v>43432</v>
          </cell>
          <cell r="G1831">
            <v>41254</v>
          </cell>
          <cell r="H1831">
            <v>1.05</v>
          </cell>
          <cell r="I1831">
            <v>43465</v>
          </cell>
        </row>
        <row r="1832">
          <cell r="A1832" t="str">
            <v>CANDADO DE 40 mm EGRETT</v>
          </cell>
          <cell r="B1832">
            <v>1238</v>
          </cell>
          <cell r="C1832" t="str">
            <v>UNI</v>
          </cell>
          <cell r="D1832">
            <v>7080</v>
          </cell>
          <cell r="E1832">
            <v>0</v>
          </cell>
          <cell r="F1832">
            <v>39884</v>
          </cell>
          <cell r="G1832">
            <v>5093.5600000000004</v>
          </cell>
          <cell r="H1832">
            <v>1.39</v>
          </cell>
          <cell r="I1832">
            <v>43465</v>
          </cell>
        </row>
        <row r="1833">
          <cell r="A1833" t="str">
            <v>CANDADO DE 40 mm TIPO ITALIANO</v>
          </cell>
          <cell r="B1833">
            <v>106475</v>
          </cell>
          <cell r="C1833" t="str">
            <v>UNI</v>
          </cell>
          <cell r="D1833">
            <v>26051</v>
          </cell>
          <cell r="E1833">
            <v>0</v>
          </cell>
          <cell r="F1833">
            <v>42996</v>
          </cell>
          <cell r="G1833">
            <v>23900</v>
          </cell>
          <cell r="H1833">
            <v>1.0900000000000001</v>
          </cell>
          <cell r="I1833">
            <v>43465</v>
          </cell>
        </row>
        <row r="1834">
          <cell r="A1834" t="str">
            <v>CANDADO DE 60 mm EGRET o similar</v>
          </cell>
          <cell r="B1834">
            <v>1239</v>
          </cell>
          <cell r="C1834" t="str">
            <v>UNI</v>
          </cell>
          <cell r="D1834">
            <v>35258</v>
          </cell>
          <cell r="E1834">
            <v>0</v>
          </cell>
          <cell r="F1834">
            <v>42012</v>
          </cell>
          <cell r="G1834">
            <v>28900</v>
          </cell>
          <cell r="H1834">
            <v>1.22</v>
          </cell>
          <cell r="I1834">
            <v>43465</v>
          </cell>
        </row>
        <row r="1835">
          <cell r="A1835" t="str">
            <v>Candado Intemperie 71mm CubiertoYale</v>
          </cell>
          <cell r="B1835">
            <v>106441</v>
          </cell>
          <cell r="C1835" t="str">
            <v>UNI</v>
          </cell>
          <cell r="D1835">
            <v>60795</v>
          </cell>
          <cell r="E1835">
            <v>0</v>
          </cell>
          <cell r="F1835">
            <v>43432</v>
          </cell>
          <cell r="G1835">
            <v>57900</v>
          </cell>
          <cell r="H1835">
            <v>1.05</v>
          </cell>
          <cell r="I1835">
            <v>43465</v>
          </cell>
        </row>
        <row r="1836">
          <cell r="A1836" t="str">
            <v>CANDADO T.alem. 5,5x7,8cm YALE</v>
          </cell>
          <cell r="B1836">
            <v>2147</v>
          </cell>
          <cell r="C1836" t="str">
            <v>UNI</v>
          </cell>
          <cell r="D1836">
            <v>56576</v>
          </cell>
          <cell r="E1836">
            <v>850</v>
          </cell>
          <cell r="F1836">
            <v>40339</v>
          </cell>
          <cell r="G1836">
            <v>41296</v>
          </cell>
          <cell r="H1836">
            <v>1.37</v>
          </cell>
          <cell r="I1836">
            <v>43465</v>
          </cell>
        </row>
        <row r="1837">
          <cell r="A1837" t="str">
            <v>CANDADO T.alem. 6,5x9,1cm YALE</v>
          </cell>
          <cell r="B1837">
            <v>2154</v>
          </cell>
          <cell r="C1837" t="str">
            <v>UNI</v>
          </cell>
          <cell r="D1837">
            <v>60166</v>
          </cell>
          <cell r="E1837">
            <v>870</v>
          </cell>
          <cell r="F1837">
            <v>40795</v>
          </cell>
          <cell r="G1837">
            <v>44900</v>
          </cell>
          <cell r="H1837">
            <v>1.34</v>
          </cell>
          <cell r="I1837">
            <v>43465</v>
          </cell>
        </row>
        <row r="1838">
          <cell r="A1838" t="str">
            <v>CANDADO T.italiano 4x6,2cm YALE</v>
          </cell>
          <cell r="B1838">
            <v>2146</v>
          </cell>
          <cell r="C1838" t="str">
            <v>UNI</v>
          </cell>
          <cell r="D1838">
            <v>33691</v>
          </cell>
          <cell r="E1838" t="str">
            <v>110-40</v>
          </cell>
          <cell r="F1838">
            <v>40339</v>
          </cell>
          <cell r="G1838">
            <v>24592</v>
          </cell>
          <cell r="H1838">
            <v>1.37</v>
          </cell>
          <cell r="I1838">
            <v>43465</v>
          </cell>
        </row>
        <row r="1839">
          <cell r="A1839" t="str">
            <v>CANDADO T.italiano 5x7,8cm YALE</v>
          </cell>
          <cell r="B1839">
            <v>2142</v>
          </cell>
          <cell r="C1839" t="str">
            <v>UNI</v>
          </cell>
          <cell r="D1839">
            <v>46722</v>
          </cell>
          <cell r="E1839" t="str">
            <v>110-50</v>
          </cell>
          <cell r="F1839">
            <v>40339</v>
          </cell>
          <cell r="G1839">
            <v>34104</v>
          </cell>
          <cell r="H1839">
            <v>1.37</v>
          </cell>
          <cell r="I1839">
            <v>43465</v>
          </cell>
        </row>
        <row r="1840">
          <cell r="A1840" t="str">
            <v>Candado tipo alemán 40mm Ref. 840 Yale</v>
          </cell>
          <cell r="B1840">
            <v>105487</v>
          </cell>
          <cell r="C1840" t="str">
            <v>UNI</v>
          </cell>
          <cell r="D1840">
            <v>38745</v>
          </cell>
          <cell r="E1840">
            <v>0</v>
          </cell>
          <cell r="F1840">
            <v>43432</v>
          </cell>
          <cell r="G1840">
            <v>36900</v>
          </cell>
          <cell r="H1840">
            <v>1.05</v>
          </cell>
          <cell r="I1840">
            <v>43465</v>
          </cell>
        </row>
        <row r="1841">
          <cell r="A1841" t="str">
            <v>CANDADO TIPO ALEMAN DE 40 mm</v>
          </cell>
          <cell r="B1841">
            <v>106576</v>
          </cell>
          <cell r="C1841" t="str">
            <v>UNI</v>
          </cell>
          <cell r="D1841">
            <v>31065</v>
          </cell>
          <cell r="E1841">
            <v>0</v>
          </cell>
          <cell r="F1841">
            <v>42999</v>
          </cell>
          <cell r="G1841">
            <v>28500</v>
          </cell>
          <cell r="H1841">
            <v>1.0900000000000001</v>
          </cell>
          <cell r="I1841">
            <v>43465</v>
          </cell>
        </row>
        <row r="1842">
          <cell r="A1842" t="str">
            <v>CANDADO TIPO ALEMAN DE 70 mm</v>
          </cell>
          <cell r="B1842">
            <v>106577</v>
          </cell>
          <cell r="C1842" t="str">
            <v>UNI</v>
          </cell>
          <cell r="D1842">
            <v>57661</v>
          </cell>
          <cell r="E1842">
            <v>0</v>
          </cell>
          <cell r="F1842">
            <v>42999</v>
          </cell>
          <cell r="G1842">
            <v>52900</v>
          </cell>
          <cell r="H1842">
            <v>1.0900000000000001</v>
          </cell>
          <cell r="I1842">
            <v>43465</v>
          </cell>
        </row>
        <row r="1843">
          <cell r="A1843" t="str">
            <v>CANDADO YALE 110-40</v>
          </cell>
          <cell r="B1843">
            <v>1240</v>
          </cell>
          <cell r="C1843" t="str">
            <v>UNI</v>
          </cell>
          <cell r="D1843">
            <v>29604</v>
          </cell>
          <cell r="E1843">
            <v>0</v>
          </cell>
          <cell r="F1843">
            <v>39882</v>
          </cell>
          <cell r="G1843">
            <v>21297.599999999999</v>
          </cell>
          <cell r="H1843">
            <v>1.39</v>
          </cell>
          <cell r="I1843">
            <v>43465</v>
          </cell>
        </row>
        <row r="1844">
          <cell r="A1844" t="str">
            <v>CANDADO YALE 110-50</v>
          </cell>
          <cell r="B1844">
            <v>1241</v>
          </cell>
          <cell r="C1844" t="str">
            <v>UNI</v>
          </cell>
          <cell r="D1844">
            <v>40632</v>
          </cell>
          <cell r="E1844">
            <v>0</v>
          </cell>
          <cell r="F1844">
            <v>39884</v>
          </cell>
          <cell r="G1844">
            <v>29232</v>
          </cell>
          <cell r="H1844">
            <v>1.39</v>
          </cell>
          <cell r="I1844">
            <v>43465</v>
          </cell>
        </row>
        <row r="1845">
          <cell r="A1845" t="str">
            <v>CANDADO YALE 870</v>
          </cell>
          <cell r="B1845">
            <v>1242</v>
          </cell>
          <cell r="C1845" t="str">
            <v>UNI</v>
          </cell>
          <cell r="D1845">
            <v>63932</v>
          </cell>
          <cell r="E1845">
            <v>0</v>
          </cell>
          <cell r="F1845">
            <v>39884</v>
          </cell>
          <cell r="G1845">
            <v>45994</v>
          </cell>
          <cell r="H1845">
            <v>1.39</v>
          </cell>
          <cell r="I1845">
            <v>43465</v>
          </cell>
        </row>
        <row r="1846">
          <cell r="A1846" t="str">
            <v>CANECA 55 GL. METALICA</v>
          </cell>
          <cell r="B1846">
            <v>480</v>
          </cell>
          <cell r="C1846" t="str">
            <v>UNI</v>
          </cell>
          <cell r="D1846">
            <v>41319</v>
          </cell>
          <cell r="E1846">
            <v>0</v>
          </cell>
          <cell r="F1846">
            <v>40339</v>
          </cell>
          <cell r="G1846">
            <v>30160</v>
          </cell>
          <cell r="H1846">
            <v>1.37</v>
          </cell>
          <cell r="I1846">
            <v>43465</v>
          </cell>
        </row>
        <row r="1847">
          <cell r="A1847" t="str">
            <v>Caneca basura tipo Bobrick acero .46x.36x.15 **</v>
          </cell>
          <cell r="B1847">
            <v>100103</v>
          </cell>
          <cell r="C1847" t="str">
            <v>UNI</v>
          </cell>
          <cell r="D1847">
            <v>236621</v>
          </cell>
          <cell r="E1847" t="str">
            <v>2200EA</v>
          </cell>
          <cell r="F1847">
            <v>39671</v>
          </cell>
          <cell r="G1847">
            <v>160967</v>
          </cell>
          <cell r="H1847">
            <v>1.47</v>
          </cell>
          <cell r="I1847">
            <v>43465</v>
          </cell>
        </row>
        <row r="1848">
          <cell r="A1848" t="str">
            <v>Caneca basura tipo Bobrick acero .4x.3x.12 **</v>
          </cell>
          <cell r="B1848">
            <v>100101</v>
          </cell>
          <cell r="C1848" t="str">
            <v>UNI</v>
          </cell>
          <cell r="D1848">
            <v>184860</v>
          </cell>
          <cell r="E1848" t="str">
            <v>2200EA</v>
          </cell>
          <cell r="F1848">
            <v>39671</v>
          </cell>
          <cell r="G1848">
            <v>125755</v>
          </cell>
          <cell r="H1848">
            <v>1.47</v>
          </cell>
          <cell r="I1848">
            <v>43465</v>
          </cell>
        </row>
        <row r="1849">
          <cell r="A1849" t="str">
            <v>Caneca basura tipo Bobrick acero .58x03x.2 **</v>
          </cell>
          <cell r="B1849">
            <v>100102</v>
          </cell>
          <cell r="C1849" t="str">
            <v>UNI</v>
          </cell>
          <cell r="D1849">
            <v>347537</v>
          </cell>
          <cell r="E1849" t="str">
            <v>2200EA</v>
          </cell>
          <cell r="F1849">
            <v>39671</v>
          </cell>
          <cell r="G1849">
            <v>236420</v>
          </cell>
          <cell r="H1849">
            <v>1.47</v>
          </cell>
          <cell r="I1849">
            <v>43465</v>
          </cell>
        </row>
        <row r="1850">
          <cell r="A1850" t="str">
            <v>Caneca M-120 Malla Metal.(Sum)**</v>
          </cell>
          <cell r="B1850">
            <v>101363</v>
          </cell>
          <cell r="C1850" t="str">
            <v>UNI</v>
          </cell>
          <cell r="D1850">
            <v>269548</v>
          </cell>
          <cell r="E1850">
            <v>0</v>
          </cell>
          <cell r="F1850">
            <v>43217</v>
          </cell>
          <cell r="G1850">
            <v>256712</v>
          </cell>
          <cell r="H1850">
            <v>1.05</v>
          </cell>
          <cell r="I1850">
            <v>43465</v>
          </cell>
        </row>
        <row r="1851">
          <cell r="A1851" t="str">
            <v>CANECA TANKPLAST 150 LT.</v>
          </cell>
          <cell r="B1851">
            <v>3916</v>
          </cell>
          <cell r="C1851" t="str">
            <v>UNI</v>
          </cell>
          <cell r="D1851">
            <v>99007</v>
          </cell>
          <cell r="E1851">
            <v>0</v>
          </cell>
          <cell r="F1851">
            <v>40400</v>
          </cell>
          <cell r="G1851">
            <v>72268</v>
          </cell>
          <cell r="H1851">
            <v>1.37</v>
          </cell>
          <cell r="I1851">
            <v>43465</v>
          </cell>
        </row>
        <row r="1852">
          <cell r="A1852" t="str">
            <v>CANECA TANKPLAST 75 LT.</v>
          </cell>
          <cell r="B1852">
            <v>3915</v>
          </cell>
          <cell r="C1852" t="str">
            <v>UNI</v>
          </cell>
          <cell r="D1852">
            <v>88290</v>
          </cell>
          <cell r="E1852">
            <v>0</v>
          </cell>
          <cell r="F1852">
            <v>42872</v>
          </cell>
          <cell r="G1852">
            <v>81000</v>
          </cell>
          <cell r="H1852">
            <v>1.0900000000000001</v>
          </cell>
          <cell r="I1852">
            <v>43465</v>
          </cell>
        </row>
        <row r="1853">
          <cell r="A1853" t="str">
            <v>CANECA VACIA DE 55 GALONES</v>
          </cell>
          <cell r="B1853">
            <v>477</v>
          </cell>
          <cell r="C1853" t="str">
            <v>UNI</v>
          </cell>
          <cell r="D1853">
            <v>33366</v>
          </cell>
          <cell r="E1853">
            <v>0</v>
          </cell>
          <cell r="F1853">
            <v>40792</v>
          </cell>
          <cell r="G1853">
            <v>24900</v>
          </cell>
          <cell r="H1853">
            <v>1.34</v>
          </cell>
          <cell r="I1853">
            <v>43465</v>
          </cell>
        </row>
        <row r="1854">
          <cell r="A1854" t="str">
            <v>CanecaAcero InoxidableMobiliario</v>
          </cell>
          <cell r="B1854">
            <v>100403</v>
          </cell>
          <cell r="C1854" t="str">
            <v>UNI</v>
          </cell>
          <cell r="D1854">
            <v>603509</v>
          </cell>
          <cell r="E1854">
            <v>0</v>
          </cell>
          <cell r="F1854">
            <v>43174</v>
          </cell>
          <cell r="G1854">
            <v>574770</v>
          </cell>
          <cell r="H1854">
            <v>1.05</v>
          </cell>
          <cell r="I1854">
            <v>43465</v>
          </cell>
        </row>
        <row r="1855">
          <cell r="A1855" t="str">
            <v>CanecaAceroInoxidable Mobiliario</v>
          </cell>
          <cell r="B1855">
            <v>103312</v>
          </cell>
          <cell r="C1855" t="str">
            <v>UNI</v>
          </cell>
          <cell r="D1855">
            <v>678600</v>
          </cell>
          <cell r="E1855">
            <v>0</v>
          </cell>
          <cell r="F1855">
            <v>40997</v>
          </cell>
          <cell r="G1855">
            <v>522000</v>
          </cell>
          <cell r="H1855">
            <v>1.3</v>
          </cell>
          <cell r="I1855">
            <v>43465</v>
          </cell>
        </row>
        <row r="1856">
          <cell r="A1856" t="str">
            <v>CanecaPedalConTapa(5</v>
          </cell>
          <cell r="B1856">
            <v>106029</v>
          </cell>
          <cell r="C1856" t="str">
            <v>UNI</v>
          </cell>
          <cell r="D1856">
            <v>93914</v>
          </cell>
          <cell r="E1856">
            <v>0</v>
          </cell>
          <cell r="F1856">
            <v>42699</v>
          </cell>
          <cell r="G1856">
            <v>81664</v>
          </cell>
          <cell r="H1856">
            <v>1.1499999999999999</v>
          </cell>
          <cell r="I1856">
            <v>43465</v>
          </cell>
        </row>
        <row r="1857">
          <cell r="A1857" t="str">
            <v>CanecaZonaCaninaAceroInox.304cal.16+Dispen</v>
          </cell>
          <cell r="B1857">
            <v>105786</v>
          </cell>
          <cell r="C1857" t="str">
            <v>UNI</v>
          </cell>
          <cell r="D1857">
            <v>1320660</v>
          </cell>
          <cell r="E1857">
            <v>0</v>
          </cell>
          <cell r="F1857">
            <v>42503</v>
          </cell>
          <cell r="G1857">
            <v>1148400</v>
          </cell>
          <cell r="H1857">
            <v>1.1499999999999999</v>
          </cell>
          <cell r="I1857">
            <v>43465</v>
          </cell>
        </row>
        <row r="1858">
          <cell r="A1858" t="str">
            <v>CanecaZonaCaninaAceroInox.304cal.18+Disp</v>
          </cell>
          <cell r="B1858">
            <v>105788</v>
          </cell>
          <cell r="C1858" t="str">
            <v>UNI</v>
          </cell>
          <cell r="D1858">
            <v>0</v>
          </cell>
          <cell r="E1858">
            <v>0</v>
          </cell>
          <cell r="F1858">
            <v>42503</v>
          </cell>
          <cell r="G1858">
            <v>0</v>
          </cell>
          <cell r="H1858">
            <v>1.1499999999999999</v>
          </cell>
          <cell r="I1858">
            <v>43465</v>
          </cell>
        </row>
        <row r="1859">
          <cell r="A1859" t="str">
            <v>Canto rigido de 22 mm</v>
          </cell>
          <cell r="B1859">
            <v>107200</v>
          </cell>
          <cell r="C1859" t="str">
            <v>ML</v>
          </cell>
          <cell r="D1859">
            <v>2100</v>
          </cell>
          <cell r="E1859">
            <v>0</v>
          </cell>
          <cell r="F1859">
            <v>43410</v>
          </cell>
          <cell r="G1859">
            <v>2000</v>
          </cell>
          <cell r="H1859">
            <v>1.05</v>
          </cell>
          <cell r="I1859">
            <v>43465</v>
          </cell>
        </row>
        <row r="1860">
          <cell r="A1860" t="str">
            <v>CANTONERA ELECTRICA AUTA</v>
          </cell>
          <cell r="B1860">
            <v>115</v>
          </cell>
          <cell r="C1860" t="str">
            <v>UNI</v>
          </cell>
          <cell r="D1860">
            <v>130698</v>
          </cell>
          <cell r="E1860">
            <v>0</v>
          </cell>
          <cell r="F1860">
            <v>40360</v>
          </cell>
          <cell r="G1860">
            <v>95400</v>
          </cell>
          <cell r="H1860">
            <v>1.37</v>
          </cell>
          <cell r="I1860">
            <v>43465</v>
          </cell>
        </row>
        <row r="1861">
          <cell r="A1861" t="str">
            <v>CANTONERA ELECTRICA CHEMAR</v>
          </cell>
          <cell r="B1861">
            <v>274</v>
          </cell>
          <cell r="C1861" t="str">
            <v>UNI</v>
          </cell>
          <cell r="D1861">
            <v>93800</v>
          </cell>
          <cell r="E1861">
            <v>0</v>
          </cell>
          <cell r="F1861">
            <v>40807</v>
          </cell>
          <cell r="G1861">
            <v>70000</v>
          </cell>
          <cell r="H1861">
            <v>1.34</v>
          </cell>
          <cell r="I1861">
            <v>43465</v>
          </cell>
        </row>
        <row r="1862">
          <cell r="A1862" t="str">
            <v>CANTONERA ELECTRICA DE 110 V</v>
          </cell>
          <cell r="B1862">
            <v>31907</v>
          </cell>
          <cell r="C1862" t="str">
            <v>UNI</v>
          </cell>
          <cell r="D1862">
            <v>53466</v>
          </cell>
          <cell r="E1862">
            <v>0</v>
          </cell>
          <cell r="F1862">
            <v>40795</v>
          </cell>
          <cell r="G1862">
            <v>39900</v>
          </cell>
          <cell r="H1862">
            <v>1.34</v>
          </cell>
          <cell r="I1862">
            <v>43465</v>
          </cell>
        </row>
        <row r="1863">
          <cell r="A1863" t="str">
            <v>CANTONERA ELECTRICA DE 110V DORCA</v>
          </cell>
          <cell r="B1863">
            <v>31901</v>
          </cell>
          <cell r="C1863" t="str">
            <v>UNI</v>
          </cell>
          <cell r="D1863">
            <v>82008</v>
          </cell>
          <cell r="E1863">
            <v>0</v>
          </cell>
          <cell r="F1863">
            <v>40795</v>
          </cell>
          <cell r="G1863">
            <v>61200</v>
          </cell>
          <cell r="H1863">
            <v>1.34</v>
          </cell>
          <cell r="I1863">
            <v>43465</v>
          </cell>
        </row>
        <row r="1864">
          <cell r="A1864" t="str">
            <v>CANTONERA ELECTRICA DE 110V PLATINA</v>
          </cell>
          <cell r="B1864">
            <v>31906</v>
          </cell>
          <cell r="C1864" t="str">
            <v>UNI</v>
          </cell>
          <cell r="D1864">
            <v>37401</v>
          </cell>
          <cell r="E1864">
            <v>0</v>
          </cell>
          <cell r="F1864">
            <v>40360</v>
          </cell>
          <cell r="G1864">
            <v>27300</v>
          </cell>
          <cell r="H1864">
            <v>1.37</v>
          </cell>
          <cell r="I1864">
            <v>43465</v>
          </cell>
        </row>
        <row r="1865">
          <cell r="A1865" t="str">
            <v>CANTONERA ELECTRICA DE 12 V VIRO</v>
          </cell>
          <cell r="B1865">
            <v>31902</v>
          </cell>
          <cell r="C1865" t="str">
            <v>UNI</v>
          </cell>
          <cell r="D1865">
            <v>84263</v>
          </cell>
          <cell r="E1865">
            <v>0</v>
          </cell>
          <cell r="F1865">
            <v>43196</v>
          </cell>
          <cell r="G1865">
            <v>80250</v>
          </cell>
          <cell r="H1865">
            <v>1.05</v>
          </cell>
          <cell r="I1865">
            <v>43465</v>
          </cell>
        </row>
        <row r="1866">
          <cell r="A1866" t="str">
            <v>CANTONERA ELECTRICA ESPAÑOLA</v>
          </cell>
          <cell r="B1866">
            <v>117</v>
          </cell>
          <cell r="C1866" t="str">
            <v>UNI</v>
          </cell>
          <cell r="D1866">
            <v>68900</v>
          </cell>
          <cell r="E1866">
            <v>0</v>
          </cell>
          <cell r="F1866">
            <v>41094</v>
          </cell>
          <cell r="G1866">
            <v>53000</v>
          </cell>
          <cell r="H1866">
            <v>1.3</v>
          </cell>
          <cell r="I1866">
            <v>43465</v>
          </cell>
        </row>
        <row r="1867">
          <cell r="A1867" t="str">
            <v>CANTONERA ELECTRICA GATO</v>
          </cell>
          <cell r="B1867">
            <v>121</v>
          </cell>
          <cell r="C1867" t="str">
            <v>UNI</v>
          </cell>
          <cell r="D1867">
            <v>65760</v>
          </cell>
          <cell r="E1867">
            <v>731</v>
          </cell>
          <cell r="F1867">
            <v>40360</v>
          </cell>
          <cell r="G1867">
            <v>48000</v>
          </cell>
          <cell r="H1867">
            <v>1.37</v>
          </cell>
          <cell r="I1867">
            <v>43465</v>
          </cell>
        </row>
        <row r="1868">
          <cell r="A1868" t="str">
            <v>CANTONERA ELECTRICA GEBE ESPAÑOL</v>
          </cell>
          <cell r="B1868">
            <v>427</v>
          </cell>
          <cell r="C1868" t="str">
            <v>UNI</v>
          </cell>
          <cell r="D1868">
            <v>123300</v>
          </cell>
          <cell r="E1868" t="str">
            <v>GEBE</v>
          </cell>
          <cell r="F1868">
            <v>40360</v>
          </cell>
          <cell r="G1868">
            <v>90000</v>
          </cell>
          <cell r="H1868">
            <v>1.37</v>
          </cell>
          <cell r="I1868">
            <v>43465</v>
          </cell>
        </row>
        <row r="1869">
          <cell r="A1869" t="str">
            <v>CANTONERA INAFER C-333 CORRIENTE</v>
          </cell>
          <cell r="B1869">
            <v>3895</v>
          </cell>
          <cell r="C1869" t="str">
            <v>UNI</v>
          </cell>
          <cell r="D1869">
            <v>89050</v>
          </cell>
          <cell r="E1869">
            <v>0</v>
          </cell>
          <cell r="F1869">
            <v>40360</v>
          </cell>
          <cell r="G1869">
            <v>65000</v>
          </cell>
          <cell r="H1869">
            <v>1.37</v>
          </cell>
          <cell r="I1869">
            <v>43465</v>
          </cell>
        </row>
        <row r="1870">
          <cell r="A1870" t="str">
            <v>CAÑAMO (SEDAL) VER DESCRIPCION</v>
          </cell>
          <cell r="B1870">
            <v>105534</v>
          </cell>
          <cell r="C1870" t="str">
            <v>ML</v>
          </cell>
          <cell r="D1870">
            <v>755</v>
          </cell>
          <cell r="E1870">
            <v>0</v>
          </cell>
          <cell r="F1870">
            <v>42872</v>
          </cell>
          <cell r="G1870">
            <v>693</v>
          </cell>
          <cell r="H1870">
            <v>1.0900000000000001</v>
          </cell>
          <cell r="I1870">
            <v>43465</v>
          </cell>
        </row>
        <row r="1871">
          <cell r="A1871" t="str">
            <v>CAÑUELA (59 X 21.50cm)</v>
          </cell>
          <cell r="B1871">
            <v>2205</v>
          </cell>
          <cell r="C1871" t="str">
            <v>UNI</v>
          </cell>
          <cell r="D1871">
            <v>29715</v>
          </cell>
          <cell r="E1871" t="str">
            <v>CAÑ-A</v>
          </cell>
          <cell r="F1871">
            <v>40105</v>
          </cell>
          <cell r="G1871">
            <v>21378</v>
          </cell>
          <cell r="H1871">
            <v>1.39</v>
          </cell>
          <cell r="I1871">
            <v>43465</v>
          </cell>
        </row>
        <row r="1872">
          <cell r="A1872" t="str">
            <v>CAÑUELA (ANCHO 30cm)</v>
          </cell>
          <cell r="B1872">
            <v>2206</v>
          </cell>
          <cell r="C1872" t="str">
            <v>UNI</v>
          </cell>
          <cell r="D1872">
            <v>20342</v>
          </cell>
          <cell r="E1872" t="str">
            <v>CU004</v>
          </cell>
          <cell r="F1872">
            <v>40326</v>
          </cell>
          <cell r="G1872">
            <v>14848</v>
          </cell>
          <cell r="H1872">
            <v>1.37</v>
          </cell>
          <cell r="I1872">
            <v>43465</v>
          </cell>
        </row>
        <row r="1873">
          <cell r="A1873" t="str">
            <v>CAÑUELA (ANCHO 40cm)</v>
          </cell>
          <cell r="B1873">
            <v>2172</v>
          </cell>
          <cell r="C1873" t="str">
            <v>UNI</v>
          </cell>
          <cell r="D1873">
            <v>35473</v>
          </cell>
          <cell r="E1873" t="str">
            <v>CAÑ-A</v>
          </cell>
          <cell r="F1873">
            <v>40105</v>
          </cell>
          <cell r="G1873">
            <v>25520</v>
          </cell>
          <cell r="H1873">
            <v>1.39</v>
          </cell>
          <cell r="I1873">
            <v>43465</v>
          </cell>
        </row>
        <row r="1874">
          <cell r="A1874" t="str">
            <v>CAÑUELA CUNETA TIPO MEDIO TUBO (Titan)</v>
          </cell>
          <cell r="B1874">
            <v>104739</v>
          </cell>
          <cell r="C1874" t="str">
            <v>UNI</v>
          </cell>
          <cell r="D1874">
            <v>39681</v>
          </cell>
          <cell r="E1874">
            <v>0</v>
          </cell>
          <cell r="F1874">
            <v>41200</v>
          </cell>
          <cell r="G1874">
            <v>30524</v>
          </cell>
          <cell r="H1874">
            <v>1.3</v>
          </cell>
          <cell r="I1874">
            <v>43465</v>
          </cell>
        </row>
        <row r="1875">
          <cell r="A1875" t="str">
            <v>CAÑUELA POLIETILENO (1") E=1 1/2" FOIL</v>
          </cell>
          <cell r="B1875">
            <v>106338</v>
          </cell>
          <cell r="C1875" t="str">
            <v>ML</v>
          </cell>
          <cell r="D1875">
            <v>20856</v>
          </cell>
          <cell r="E1875">
            <v>0</v>
          </cell>
          <cell r="F1875">
            <v>42854</v>
          </cell>
          <cell r="G1875">
            <v>19134</v>
          </cell>
          <cell r="H1875">
            <v>1.0900000000000001</v>
          </cell>
          <cell r="I1875">
            <v>43465</v>
          </cell>
        </row>
        <row r="1876">
          <cell r="A1876" t="str">
            <v>CAÑUELA POLIETILENO (1") E=1" FOIL</v>
          </cell>
          <cell r="B1876">
            <v>106342</v>
          </cell>
          <cell r="C1876" t="str">
            <v>ML</v>
          </cell>
          <cell r="D1876">
            <v>18186</v>
          </cell>
          <cell r="E1876">
            <v>0</v>
          </cell>
          <cell r="F1876">
            <v>43276</v>
          </cell>
          <cell r="G1876">
            <v>17320</v>
          </cell>
          <cell r="H1876">
            <v>1.05</v>
          </cell>
          <cell r="I1876">
            <v>43465</v>
          </cell>
        </row>
        <row r="1877">
          <cell r="A1877" t="str">
            <v>CAÑUELA POLIETILENO (1") E=2" FOIL</v>
          </cell>
          <cell r="B1877">
            <v>106346</v>
          </cell>
          <cell r="C1877" t="str">
            <v>ML</v>
          </cell>
          <cell r="D1877">
            <v>32204</v>
          </cell>
          <cell r="E1877">
            <v>0</v>
          </cell>
          <cell r="F1877">
            <v>43371</v>
          </cell>
          <cell r="G1877">
            <v>30670</v>
          </cell>
          <cell r="H1877">
            <v>1.05</v>
          </cell>
          <cell r="I1877">
            <v>43465</v>
          </cell>
        </row>
        <row r="1878">
          <cell r="A1878" t="str">
            <v>CAÑUELA POLIETILENO (1/2") E=1 1/2" FOIL</v>
          </cell>
          <cell r="B1878">
            <v>106337</v>
          </cell>
          <cell r="C1878" t="str">
            <v>ML</v>
          </cell>
          <cell r="D1878">
            <v>19991</v>
          </cell>
          <cell r="E1878">
            <v>0</v>
          </cell>
          <cell r="F1878">
            <v>42854</v>
          </cell>
          <cell r="G1878">
            <v>18340</v>
          </cell>
          <cell r="H1878">
            <v>1.0900000000000001</v>
          </cell>
          <cell r="I1878">
            <v>43465</v>
          </cell>
        </row>
        <row r="1879">
          <cell r="A1879" t="str">
            <v>CAÑUELA POLIETILENO (1/2") E=1" FOIL</v>
          </cell>
          <cell r="B1879">
            <v>106341</v>
          </cell>
          <cell r="C1879" t="str">
            <v>ML</v>
          </cell>
          <cell r="D1879">
            <v>16405</v>
          </cell>
          <cell r="E1879">
            <v>0</v>
          </cell>
          <cell r="F1879">
            <v>42854</v>
          </cell>
          <cell r="G1879">
            <v>15050</v>
          </cell>
          <cell r="H1879">
            <v>1.0900000000000001</v>
          </cell>
          <cell r="I1879">
            <v>43465</v>
          </cell>
        </row>
        <row r="1880">
          <cell r="A1880" t="str">
            <v>CAÑUELA POLIETILENO (1/2") E=2" FOIL</v>
          </cell>
          <cell r="B1880">
            <v>106345</v>
          </cell>
          <cell r="C1880" t="str">
            <v>ML</v>
          </cell>
          <cell r="D1880">
            <v>31790</v>
          </cell>
          <cell r="E1880">
            <v>0</v>
          </cell>
          <cell r="F1880">
            <v>43371</v>
          </cell>
          <cell r="G1880">
            <v>30276</v>
          </cell>
          <cell r="H1880">
            <v>1.05</v>
          </cell>
          <cell r="I1880">
            <v>43465</v>
          </cell>
        </row>
        <row r="1881">
          <cell r="A1881" t="str">
            <v>CAÑUELA POLIETILENO (2 1/2") E=1" FOIL</v>
          </cell>
          <cell r="B1881">
            <v>106344</v>
          </cell>
          <cell r="C1881" t="str">
            <v>ML</v>
          </cell>
          <cell r="D1881">
            <v>23511</v>
          </cell>
          <cell r="E1881">
            <v>0</v>
          </cell>
          <cell r="F1881">
            <v>42854</v>
          </cell>
          <cell r="G1881">
            <v>21570</v>
          </cell>
          <cell r="H1881">
            <v>1.0900000000000001</v>
          </cell>
          <cell r="I1881">
            <v>43465</v>
          </cell>
        </row>
        <row r="1882">
          <cell r="A1882" t="str">
            <v>CAÑUELA POLIETILENO (2") E=1 1/2" FOIL</v>
          </cell>
          <cell r="B1882">
            <v>106339</v>
          </cell>
          <cell r="C1882" t="str">
            <v>ML</v>
          </cell>
          <cell r="D1882">
            <v>25637</v>
          </cell>
          <cell r="E1882">
            <v>0</v>
          </cell>
          <cell r="F1882">
            <v>42854</v>
          </cell>
          <cell r="G1882">
            <v>23520</v>
          </cell>
          <cell r="H1882">
            <v>1.0900000000000001</v>
          </cell>
          <cell r="I1882">
            <v>43465</v>
          </cell>
        </row>
        <row r="1883">
          <cell r="A1883" t="str">
            <v>CAÑUELA POLIETILENO (2") E=1" FOIL</v>
          </cell>
          <cell r="B1883">
            <v>106343</v>
          </cell>
          <cell r="C1883" t="str">
            <v>ML</v>
          </cell>
          <cell r="D1883">
            <v>19507</v>
          </cell>
          <cell r="E1883">
            <v>0</v>
          </cell>
          <cell r="F1883">
            <v>43276</v>
          </cell>
          <cell r="G1883">
            <v>18578</v>
          </cell>
          <cell r="H1883">
            <v>1.05</v>
          </cell>
          <cell r="I1883">
            <v>43465</v>
          </cell>
        </row>
        <row r="1884">
          <cell r="A1884" t="str">
            <v>CAÑUELA POLIETILENO (2") E=2" FOIL</v>
          </cell>
          <cell r="B1884">
            <v>106347</v>
          </cell>
          <cell r="C1884" t="str">
            <v>ML</v>
          </cell>
          <cell r="D1884">
            <v>37632</v>
          </cell>
          <cell r="E1884">
            <v>0</v>
          </cell>
          <cell r="F1884">
            <v>43371</v>
          </cell>
          <cell r="G1884">
            <v>35840</v>
          </cell>
          <cell r="H1884">
            <v>1.05</v>
          </cell>
          <cell r="I1884">
            <v>43465</v>
          </cell>
        </row>
        <row r="1885">
          <cell r="A1885" t="str">
            <v>CAÑUELA POLIETILENO (21/2") E=1 1/2" FOIL</v>
          </cell>
          <cell r="B1885">
            <v>106340</v>
          </cell>
          <cell r="C1885" t="str">
            <v>ML</v>
          </cell>
          <cell r="D1885">
            <v>32351</v>
          </cell>
          <cell r="E1885">
            <v>0</v>
          </cell>
          <cell r="F1885">
            <v>42854</v>
          </cell>
          <cell r="G1885">
            <v>29680</v>
          </cell>
          <cell r="H1885">
            <v>1.0900000000000001</v>
          </cell>
          <cell r="I1885">
            <v>43465</v>
          </cell>
        </row>
        <row r="1886">
          <cell r="A1886" t="str">
            <v>CAÑUELA POLIURETANO E=1" RECUB. PAPEL</v>
          </cell>
          <cell r="B1886">
            <v>107341</v>
          </cell>
          <cell r="C1886" t="str">
            <v>ML</v>
          </cell>
          <cell r="D1886">
            <v>17441</v>
          </cell>
          <cell r="E1886">
            <v>0</v>
          </cell>
          <cell r="F1886">
            <v>43413</v>
          </cell>
          <cell r="G1886">
            <v>16610</v>
          </cell>
          <cell r="H1886">
            <v>1.05</v>
          </cell>
          <cell r="I1886">
            <v>43465</v>
          </cell>
        </row>
        <row r="1887">
          <cell r="A1887" t="str">
            <v>CAÑUELA POLIURETANO E=1" RECUB. PAPEL</v>
          </cell>
          <cell r="B1887">
            <v>107345</v>
          </cell>
          <cell r="C1887" t="str">
            <v>ML</v>
          </cell>
          <cell r="D1887">
            <v>18507</v>
          </cell>
          <cell r="E1887">
            <v>0</v>
          </cell>
          <cell r="F1887">
            <v>43413</v>
          </cell>
          <cell r="G1887">
            <v>17626</v>
          </cell>
          <cell r="H1887">
            <v>1.05</v>
          </cell>
          <cell r="I1887">
            <v>43465</v>
          </cell>
        </row>
        <row r="1888">
          <cell r="A1888" t="str">
            <v>CAÑUELA POLIURETANO e=1" RECUBR. PAPEL</v>
          </cell>
          <cell r="B1888">
            <v>107327</v>
          </cell>
          <cell r="C1888" t="str">
            <v>ML</v>
          </cell>
          <cell r="D1888">
            <v>16856</v>
          </cell>
          <cell r="E1888">
            <v>0</v>
          </cell>
          <cell r="F1888">
            <v>43412</v>
          </cell>
          <cell r="G1888">
            <v>16053</v>
          </cell>
          <cell r="H1888">
            <v>1.05</v>
          </cell>
          <cell r="I1888">
            <v>43465</v>
          </cell>
        </row>
        <row r="1889">
          <cell r="A1889" t="str">
            <v>Cañuela pref (A-120)En V; H=22.5,B=30,L=0.80m</v>
          </cell>
          <cell r="B1889">
            <v>100423</v>
          </cell>
          <cell r="C1889" t="str">
            <v>UNI</v>
          </cell>
          <cell r="D1889">
            <v>23100</v>
          </cell>
          <cell r="E1889">
            <v>0</v>
          </cell>
          <cell r="F1889">
            <v>43167</v>
          </cell>
          <cell r="G1889">
            <v>22000</v>
          </cell>
          <cell r="H1889">
            <v>1.05</v>
          </cell>
          <cell r="I1889">
            <v>43465</v>
          </cell>
        </row>
        <row r="1890">
          <cell r="A1890" t="str">
            <v>CAÑUELA T-B PREFA- 80*18*100 REDONDEADA</v>
          </cell>
          <cell r="B1890">
            <v>106111</v>
          </cell>
          <cell r="C1890" t="str">
            <v>ML</v>
          </cell>
          <cell r="D1890">
            <v>21800</v>
          </cell>
          <cell r="E1890">
            <v>0</v>
          </cell>
          <cell r="F1890">
            <v>42776</v>
          </cell>
          <cell r="G1890">
            <v>20000</v>
          </cell>
          <cell r="H1890">
            <v>1.0900000000000001</v>
          </cell>
          <cell r="I1890">
            <v>43465</v>
          </cell>
        </row>
        <row r="1891">
          <cell r="A1891" t="str">
            <v>CañuelaPref.A-125(0.80x0.40x0.225)</v>
          </cell>
          <cell r="B1891">
            <v>105885</v>
          </cell>
          <cell r="C1891" t="str">
            <v>UNI</v>
          </cell>
          <cell r="D1891">
            <v>33954</v>
          </cell>
          <cell r="E1891">
            <v>0</v>
          </cell>
          <cell r="F1891">
            <v>43182</v>
          </cell>
          <cell r="G1891">
            <v>32337</v>
          </cell>
          <cell r="H1891">
            <v>1.05</v>
          </cell>
          <cell r="I1891">
            <v>43465</v>
          </cell>
        </row>
        <row r="1892">
          <cell r="A1892" t="str">
            <v>CAOBA AFRICANO</v>
          </cell>
          <cell r="B1892">
            <v>31915</v>
          </cell>
          <cell r="C1892" t="str">
            <v>UNI</v>
          </cell>
          <cell r="D1892">
            <v>56434</v>
          </cell>
          <cell r="E1892" t="str">
            <v>TIPO B</v>
          </cell>
          <cell r="F1892">
            <v>40102</v>
          </cell>
          <cell r="G1892">
            <v>40600</v>
          </cell>
          <cell r="H1892">
            <v>1.39</v>
          </cell>
          <cell r="I1892">
            <v>43465</v>
          </cell>
        </row>
        <row r="1893">
          <cell r="A1893" t="str">
            <v>CAOLIN IMPALPABLE (saco de 25 Kg)</v>
          </cell>
          <cell r="B1893">
            <v>1031</v>
          </cell>
          <cell r="C1893" t="str">
            <v>BULTO</v>
          </cell>
          <cell r="D1893">
            <v>10500</v>
          </cell>
          <cell r="E1893">
            <v>0</v>
          </cell>
          <cell r="F1893">
            <v>43206</v>
          </cell>
          <cell r="G1893">
            <v>10000</v>
          </cell>
          <cell r="H1893">
            <v>1.05</v>
          </cell>
          <cell r="I1893">
            <v>43465</v>
          </cell>
        </row>
        <row r="1894">
          <cell r="A1894" t="str">
            <v>CAPACETE EN ALUMINIO DE 1 "</v>
          </cell>
          <cell r="B1894">
            <v>104566</v>
          </cell>
          <cell r="C1894" t="str">
            <v>UNI</v>
          </cell>
          <cell r="D1894">
            <v>3632</v>
          </cell>
          <cell r="E1894">
            <v>0</v>
          </cell>
          <cell r="F1894">
            <v>43088</v>
          </cell>
          <cell r="G1894">
            <v>3332</v>
          </cell>
          <cell r="H1894">
            <v>1.0900000000000001</v>
          </cell>
          <cell r="I1894">
            <v>43465</v>
          </cell>
        </row>
        <row r="1895">
          <cell r="A1895" t="str">
            <v>Capacete liso en Aluminio 1 1/2"</v>
          </cell>
          <cell r="B1895">
            <v>101208</v>
          </cell>
          <cell r="C1895" t="str">
            <v>UNI</v>
          </cell>
          <cell r="D1895">
            <v>4540</v>
          </cell>
          <cell r="E1895" t="str">
            <v>14CM150</v>
          </cell>
          <cell r="F1895">
            <v>42789</v>
          </cell>
          <cell r="G1895">
            <v>4165</v>
          </cell>
          <cell r="H1895">
            <v>1.0900000000000001</v>
          </cell>
          <cell r="I1895">
            <v>43465</v>
          </cell>
        </row>
        <row r="1896">
          <cell r="A1896" t="str">
            <v>CAPACETE PARA Ø2" EMT</v>
          </cell>
          <cell r="B1896">
            <v>102329</v>
          </cell>
          <cell r="C1896" t="str">
            <v>UNI</v>
          </cell>
          <cell r="D1896">
            <v>8925</v>
          </cell>
          <cell r="E1896" t="str">
            <v>14CM150</v>
          </cell>
          <cell r="F1896">
            <v>43266</v>
          </cell>
          <cell r="G1896">
            <v>8500</v>
          </cell>
          <cell r="H1896">
            <v>1.05</v>
          </cell>
          <cell r="I1896">
            <v>43465</v>
          </cell>
        </row>
        <row r="1897">
          <cell r="A1897" t="str">
            <v>CAPACETE PARA Ø2" EMT (NO USAR)</v>
          </cell>
          <cell r="B1897">
            <v>105331</v>
          </cell>
          <cell r="C1897" t="str">
            <v>UNI</v>
          </cell>
          <cell r="D1897">
            <v>8357</v>
          </cell>
          <cell r="E1897">
            <v>0</v>
          </cell>
          <cell r="F1897">
            <v>42340</v>
          </cell>
          <cell r="G1897">
            <v>6850</v>
          </cell>
          <cell r="H1897">
            <v>1.22</v>
          </cell>
          <cell r="I1897">
            <v>43465</v>
          </cell>
        </row>
        <row r="1898">
          <cell r="A1898" t="str">
            <v>CAPATAZ (Prestac:60.15%)</v>
          </cell>
          <cell r="B1898">
            <v>104088</v>
          </cell>
          <cell r="C1898" t="str">
            <v>DD</v>
          </cell>
          <cell r="D1898">
            <v>118031</v>
          </cell>
          <cell r="E1898">
            <v>0</v>
          </cell>
          <cell r="F1898">
            <v>40679</v>
          </cell>
          <cell r="G1898">
            <v>88083</v>
          </cell>
          <cell r="H1898">
            <v>1.34</v>
          </cell>
          <cell r="I1898">
            <v>43465</v>
          </cell>
        </row>
        <row r="1899">
          <cell r="A1899" t="str">
            <v>CARAPLAST claro</v>
          </cell>
          <cell r="B1899">
            <v>1066</v>
          </cell>
          <cell r="C1899" t="str">
            <v>M2</v>
          </cell>
          <cell r="D1899">
            <v>2643</v>
          </cell>
          <cell r="E1899" t="str">
            <v>Col. claro</v>
          </cell>
          <cell r="F1899">
            <v>41088</v>
          </cell>
          <cell r="G1899">
            <v>2033</v>
          </cell>
          <cell r="H1899">
            <v>1.3</v>
          </cell>
          <cell r="I1899">
            <v>43465</v>
          </cell>
        </row>
        <row r="1900">
          <cell r="A1900" t="str">
            <v>CARAPLAST CLARO INSTALADO</v>
          </cell>
          <cell r="B1900">
            <v>102389</v>
          </cell>
          <cell r="C1900" t="str">
            <v>M2</v>
          </cell>
          <cell r="D1900">
            <v>11645</v>
          </cell>
          <cell r="E1900" t="str">
            <v>Col. claro</v>
          </cell>
          <cell r="F1900">
            <v>41054</v>
          </cell>
          <cell r="G1900">
            <v>8958</v>
          </cell>
          <cell r="H1900">
            <v>1.3</v>
          </cell>
          <cell r="I1900">
            <v>43465</v>
          </cell>
        </row>
        <row r="1901">
          <cell r="A1901" t="str">
            <v>CARAPLAST OSCURO INSTALADO</v>
          </cell>
          <cell r="B1901">
            <v>102390</v>
          </cell>
          <cell r="C1901" t="str">
            <v>M2</v>
          </cell>
          <cell r="D1901">
            <v>15504</v>
          </cell>
          <cell r="E1901" t="str">
            <v>Col. claro</v>
          </cell>
          <cell r="F1901">
            <v>40792</v>
          </cell>
          <cell r="G1901">
            <v>11570</v>
          </cell>
          <cell r="H1901">
            <v>1.34</v>
          </cell>
          <cell r="I1901">
            <v>43465</v>
          </cell>
        </row>
        <row r="1902">
          <cell r="A1902" t="str">
            <v>CARAPLAST oscuros</v>
          </cell>
          <cell r="B1902">
            <v>2564</v>
          </cell>
          <cell r="C1902" t="str">
            <v>M2</v>
          </cell>
          <cell r="D1902">
            <v>4020</v>
          </cell>
          <cell r="E1902" t="str">
            <v>Col. Oscuro</v>
          </cell>
          <cell r="F1902">
            <v>40792</v>
          </cell>
          <cell r="G1902">
            <v>3000</v>
          </cell>
          <cell r="H1902">
            <v>1.34</v>
          </cell>
          <cell r="I1902">
            <v>43465</v>
          </cell>
        </row>
        <row r="1903">
          <cell r="A1903" t="str">
            <v>CARBONILLA ESCORIA</v>
          </cell>
          <cell r="B1903">
            <v>102219</v>
          </cell>
          <cell r="C1903" t="str">
            <v>M3</v>
          </cell>
          <cell r="D1903">
            <v>163500</v>
          </cell>
          <cell r="E1903">
            <v>0</v>
          </cell>
          <cell r="F1903">
            <v>42864</v>
          </cell>
          <cell r="G1903">
            <v>150000</v>
          </cell>
          <cell r="H1903">
            <v>1.0900000000000001</v>
          </cell>
          <cell r="I1903">
            <v>43465</v>
          </cell>
        </row>
        <row r="1904">
          <cell r="A1904" t="str">
            <v>CARBONILLA ESCORIA CON TRANSPORTE</v>
          </cell>
          <cell r="B1904">
            <v>101150</v>
          </cell>
          <cell r="C1904" t="str">
            <v>M3</v>
          </cell>
          <cell r="D1904">
            <v>126000</v>
          </cell>
          <cell r="E1904">
            <v>0</v>
          </cell>
          <cell r="F1904">
            <v>43179</v>
          </cell>
          <cell r="G1904">
            <v>120000</v>
          </cell>
          <cell r="H1904">
            <v>1.05</v>
          </cell>
          <cell r="I1904">
            <v>43465</v>
          </cell>
        </row>
        <row r="1905">
          <cell r="A1905" t="str">
            <v>CARBONILLA(ESCORIA</v>
          </cell>
          <cell r="B1905">
            <v>104228</v>
          </cell>
          <cell r="C1905" t="str">
            <v>M3</v>
          </cell>
          <cell r="D1905">
            <v>163500</v>
          </cell>
          <cell r="E1905">
            <v>0</v>
          </cell>
          <cell r="F1905">
            <v>42864</v>
          </cell>
          <cell r="G1905">
            <v>150000</v>
          </cell>
          <cell r="H1905">
            <v>1.0900000000000001</v>
          </cell>
          <cell r="I1905">
            <v>43465</v>
          </cell>
        </row>
        <row r="1906">
          <cell r="A1906" t="str">
            <v>CARBONILLA(ESCORIA FINA+TIERRA</v>
          </cell>
          <cell r="B1906">
            <v>104226</v>
          </cell>
          <cell r="C1906" t="str">
            <v>M3</v>
          </cell>
          <cell r="D1906">
            <v>163500</v>
          </cell>
          <cell r="E1906">
            <v>0</v>
          </cell>
          <cell r="F1906">
            <v>42864</v>
          </cell>
          <cell r="G1906">
            <v>150000</v>
          </cell>
          <cell r="H1906">
            <v>1.0900000000000001</v>
          </cell>
          <cell r="I1906">
            <v>43465</v>
          </cell>
        </row>
        <row r="1907">
          <cell r="A1907" t="str">
            <v>CARBONILLA(ESCORIA GRUESA) - SIN</v>
          </cell>
          <cell r="B1907">
            <v>104227</v>
          </cell>
          <cell r="C1907" t="str">
            <v>M3</v>
          </cell>
          <cell r="D1907">
            <v>163500</v>
          </cell>
          <cell r="E1907">
            <v>0</v>
          </cell>
          <cell r="F1907">
            <v>42864</v>
          </cell>
          <cell r="G1907">
            <v>150000</v>
          </cell>
          <cell r="H1907">
            <v>1.0900000000000001</v>
          </cell>
          <cell r="I1907">
            <v>43465</v>
          </cell>
        </row>
        <row r="1908">
          <cell r="A1908" t="str">
            <v>CARBONILLA:60%+TIERRA:20%+ARENA:20%</v>
          </cell>
          <cell r="B1908">
            <v>105049</v>
          </cell>
          <cell r="C1908" t="str">
            <v>M3</v>
          </cell>
          <cell r="D1908">
            <v>117600</v>
          </cell>
          <cell r="E1908">
            <v>0</v>
          </cell>
          <cell r="F1908">
            <v>43206</v>
          </cell>
          <cell r="G1908">
            <v>112000</v>
          </cell>
          <cell r="H1908">
            <v>1.05</v>
          </cell>
          <cell r="I1908">
            <v>43465</v>
          </cell>
        </row>
        <row r="1909">
          <cell r="A1909" t="str">
            <v>CARBONILLA:80%+TIERRA:20%</v>
          </cell>
          <cell r="B1909">
            <v>105048</v>
          </cell>
          <cell r="C1909" t="str">
            <v>M3</v>
          </cell>
          <cell r="D1909">
            <v>163500</v>
          </cell>
          <cell r="E1909">
            <v>0</v>
          </cell>
          <cell r="F1909">
            <v>42864</v>
          </cell>
          <cell r="G1909">
            <v>150000</v>
          </cell>
          <cell r="H1909">
            <v>1.0900000000000001</v>
          </cell>
          <cell r="I1909">
            <v>43465</v>
          </cell>
        </row>
        <row r="1910">
          <cell r="A1910" t="str">
            <v>CARCAMO H.F.</v>
          </cell>
          <cell r="B1910">
            <v>552</v>
          </cell>
          <cell r="C1910" t="str">
            <v>UNI</v>
          </cell>
          <cell r="D1910">
            <v>1308607</v>
          </cell>
          <cell r="E1910" t="str">
            <v>CAR40x100 cm</v>
          </cell>
          <cell r="F1910">
            <v>40147</v>
          </cell>
          <cell r="G1910">
            <v>941444</v>
          </cell>
          <cell r="H1910">
            <v>1.39</v>
          </cell>
          <cell r="I1910">
            <v>43465</v>
          </cell>
        </row>
        <row r="1911">
          <cell r="A1911" t="str">
            <v>CarcamoPref.(4.000)(Trf.Veh.Liv)H=35cm;A=40c</v>
          </cell>
          <cell r="B1911">
            <v>105273</v>
          </cell>
          <cell r="C1911" t="str">
            <v>UNI</v>
          </cell>
          <cell r="D1911">
            <v>63000</v>
          </cell>
          <cell r="E1911">
            <v>0</v>
          </cell>
          <cell r="F1911">
            <v>41894</v>
          </cell>
          <cell r="G1911">
            <v>50000</v>
          </cell>
          <cell r="H1911">
            <v>1.26</v>
          </cell>
          <cell r="I1911">
            <v>43465</v>
          </cell>
        </row>
        <row r="1912">
          <cell r="A1912" t="str">
            <v>CARETA PROTECTORA FACIAL VISOR CLARO</v>
          </cell>
          <cell r="B1912">
            <v>2394</v>
          </cell>
          <cell r="C1912" t="str">
            <v>UNI</v>
          </cell>
          <cell r="D1912">
            <v>24150</v>
          </cell>
          <cell r="E1912" t="str">
            <v>Ref.5150</v>
          </cell>
          <cell r="F1912">
            <v>43220</v>
          </cell>
          <cell r="G1912">
            <v>23000</v>
          </cell>
          <cell r="H1912">
            <v>1.05</v>
          </cell>
          <cell r="I1912">
            <v>43465</v>
          </cell>
        </row>
        <row r="1913">
          <cell r="A1913" t="str">
            <v>CARGA AMARILLA 4RS27M</v>
          </cell>
          <cell r="B1913">
            <v>4050</v>
          </cell>
          <cell r="C1913" t="str">
            <v>UNI</v>
          </cell>
          <cell r="D1913">
            <v>950</v>
          </cell>
          <cell r="E1913" t="str">
            <v>4RS27M</v>
          </cell>
          <cell r="F1913">
            <v>41759</v>
          </cell>
          <cell r="G1913">
            <v>754</v>
          </cell>
          <cell r="H1913">
            <v>1.26</v>
          </cell>
          <cell r="I1913">
            <v>43465</v>
          </cell>
        </row>
        <row r="1914">
          <cell r="A1914" t="str">
            <v>CARGA AMARILLA FUERTE B.V.</v>
          </cell>
          <cell r="B1914">
            <v>4048</v>
          </cell>
          <cell r="C1914" t="str">
            <v>UNI</v>
          </cell>
          <cell r="D1914">
            <v>312</v>
          </cell>
          <cell r="E1914" t="str">
            <v>42CW</v>
          </cell>
          <cell r="F1914">
            <v>42851</v>
          </cell>
          <cell r="G1914">
            <v>286</v>
          </cell>
          <cell r="H1914">
            <v>1.0900000000000001</v>
          </cell>
          <cell r="I1914">
            <v>43465</v>
          </cell>
        </row>
        <row r="1915">
          <cell r="A1915" t="str">
            <v>CARGA AMERICANA PARA TIRO-VERDE</v>
          </cell>
          <cell r="B1915">
            <v>104703</v>
          </cell>
          <cell r="C1915" t="str">
            <v>UNI</v>
          </cell>
          <cell r="D1915">
            <v>312</v>
          </cell>
          <cell r="E1915">
            <v>0</v>
          </cell>
          <cell r="F1915">
            <v>42857</v>
          </cell>
          <cell r="G1915">
            <v>286</v>
          </cell>
          <cell r="H1915">
            <v>1.0900000000000001</v>
          </cell>
          <cell r="I1915">
            <v>43465</v>
          </cell>
        </row>
        <row r="1916">
          <cell r="A1916" t="str">
            <v>CARGA CON PERNO** VERDE MEDIA TIRO A</v>
          </cell>
          <cell r="B1916">
            <v>103264</v>
          </cell>
          <cell r="C1916" t="str">
            <v>UNI</v>
          </cell>
          <cell r="D1916">
            <v>278</v>
          </cell>
          <cell r="E1916" t="str">
            <v>22LRSC5</v>
          </cell>
          <cell r="F1916">
            <v>43213</v>
          </cell>
          <cell r="G1916">
            <v>265</v>
          </cell>
          <cell r="H1916">
            <v>1.05</v>
          </cell>
          <cell r="I1916">
            <v>43465</v>
          </cell>
        </row>
        <row r="1917">
          <cell r="A1917" t="str">
            <v>CARGA DISCO AMARILLA FUERTE</v>
          </cell>
          <cell r="B1917">
            <v>4051</v>
          </cell>
          <cell r="C1917" t="str">
            <v>UNI</v>
          </cell>
          <cell r="D1917">
            <v>381</v>
          </cell>
          <cell r="E1917" t="str">
            <v>4D60</v>
          </cell>
          <cell r="F1917">
            <v>40428</v>
          </cell>
          <cell r="G1917">
            <v>278</v>
          </cell>
          <cell r="H1917">
            <v>1.37</v>
          </cell>
          <cell r="I1917">
            <v>43465</v>
          </cell>
        </row>
        <row r="1918">
          <cell r="A1918" t="str">
            <v>CARGA DISCO VERDE MEDIA</v>
          </cell>
          <cell r="B1918">
            <v>4052</v>
          </cell>
          <cell r="C1918" t="str">
            <v>UNI</v>
          </cell>
          <cell r="D1918">
            <v>335</v>
          </cell>
          <cell r="E1918" t="str">
            <v>3D60</v>
          </cell>
          <cell r="F1918">
            <v>41093</v>
          </cell>
          <cell r="G1918">
            <v>258</v>
          </cell>
          <cell r="H1918">
            <v>1.3</v>
          </cell>
          <cell r="I1918">
            <v>43465</v>
          </cell>
        </row>
        <row r="1919">
          <cell r="A1919" t="str">
            <v>CARGA FULMINANTE FUERTE CAL.22</v>
          </cell>
          <cell r="B1919">
            <v>3687</v>
          </cell>
          <cell r="C1919" t="str">
            <v>UNI</v>
          </cell>
          <cell r="D1919">
            <v>286</v>
          </cell>
          <cell r="E1919" t="str">
            <v>22LRSC5</v>
          </cell>
          <cell r="F1919">
            <v>43088</v>
          </cell>
          <cell r="G1919">
            <v>262</v>
          </cell>
          <cell r="H1919">
            <v>1.0900000000000001</v>
          </cell>
          <cell r="I1919">
            <v>43465</v>
          </cell>
        </row>
        <row r="1920">
          <cell r="A1920" t="str">
            <v>CARGA PARA TIRO-AMARILLA 42CW</v>
          </cell>
          <cell r="B1920">
            <v>104702</v>
          </cell>
          <cell r="C1920" t="str">
            <v>UNI</v>
          </cell>
          <cell r="D1920">
            <v>263</v>
          </cell>
          <cell r="E1920">
            <v>0</v>
          </cell>
          <cell r="F1920">
            <v>43168</v>
          </cell>
          <cell r="G1920">
            <v>250</v>
          </cell>
          <cell r="H1920">
            <v>1.05</v>
          </cell>
          <cell r="I1920">
            <v>43465</v>
          </cell>
        </row>
        <row r="1921">
          <cell r="A1921" t="str">
            <v>Carga Ramset tiro a Tiro verdes***</v>
          </cell>
          <cell r="B1921">
            <v>102876</v>
          </cell>
          <cell r="C1921" t="str">
            <v>UNI</v>
          </cell>
          <cell r="D1921">
            <v>312</v>
          </cell>
          <cell r="E1921">
            <v>0</v>
          </cell>
          <cell r="F1921">
            <v>43060</v>
          </cell>
          <cell r="G1921">
            <v>286</v>
          </cell>
          <cell r="H1921">
            <v>1.0900000000000001</v>
          </cell>
          <cell r="I1921">
            <v>43465</v>
          </cell>
        </row>
        <row r="1922">
          <cell r="A1922" t="str">
            <v>CARGA VERDE 3RS27M</v>
          </cell>
          <cell r="B1922">
            <v>4049</v>
          </cell>
          <cell r="C1922" t="str">
            <v>UNI</v>
          </cell>
          <cell r="D1922">
            <v>336</v>
          </cell>
          <cell r="E1922" t="str">
            <v>3RS27M</v>
          </cell>
          <cell r="F1922">
            <v>40430</v>
          </cell>
          <cell r="G1922">
            <v>245</v>
          </cell>
          <cell r="H1922">
            <v>1.37</v>
          </cell>
          <cell r="I1922">
            <v>43465</v>
          </cell>
        </row>
        <row r="1923">
          <cell r="A1923" t="str">
            <v>CARGA VERDE MEDIA B.V.</v>
          </cell>
          <cell r="B1923">
            <v>4047</v>
          </cell>
          <cell r="C1923" t="str">
            <v>UNI</v>
          </cell>
          <cell r="D1923">
            <v>230</v>
          </cell>
          <cell r="E1923" t="str">
            <v>32CW</v>
          </cell>
          <cell r="F1923">
            <v>40428</v>
          </cell>
          <cell r="G1923">
            <v>168</v>
          </cell>
          <cell r="H1923">
            <v>1.37</v>
          </cell>
          <cell r="I1923">
            <v>43465</v>
          </cell>
        </row>
        <row r="1924">
          <cell r="A1924" t="str">
            <v>CARGADOR .40 M3 SOBRE LLANTAS</v>
          </cell>
          <cell r="B1924">
            <v>373</v>
          </cell>
          <cell r="C1924" t="str">
            <v>MES</v>
          </cell>
          <cell r="D1924">
            <v>6749762</v>
          </cell>
          <cell r="E1924" t="str">
            <v>CASE 430</v>
          </cell>
          <cell r="F1924">
            <v>43250</v>
          </cell>
          <cell r="G1924">
            <v>6428345</v>
          </cell>
          <cell r="H1924">
            <v>1.05</v>
          </cell>
          <cell r="I1924">
            <v>43465</v>
          </cell>
        </row>
        <row r="1925">
          <cell r="A1925" t="str">
            <v>CARGADOR BOBCAT+Oper. 853</v>
          </cell>
          <cell r="B1925">
            <v>105</v>
          </cell>
          <cell r="C1925" t="str">
            <v>HR</v>
          </cell>
          <cell r="D1925">
            <v>60320</v>
          </cell>
          <cell r="E1925">
            <v>853</v>
          </cell>
          <cell r="F1925">
            <v>41155</v>
          </cell>
          <cell r="G1925">
            <v>46400</v>
          </cell>
          <cell r="H1925">
            <v>1.3</v>
          </cell>
          <cell r="I1925">
            <v>43465</v>
          </cell>
        </row>
        <row r="1926">
          <cell r="A1926" t="str">
            <v>CARGADOR DE BATERIAS DE 12 VOLTIOS</v>
          </cell>
          <cell r="B1926">
            <v>105017</v>
          </cell>
          <cell r="C1926" t="str">
            <v>UNI</v>
          </cell>
          <cell r="D1926">
            <v>413110</v>
          </cell>
          <cell r="E1926">
            <v>0</v>
          </cell>
          <cell r="F1926">
            <v>42775</v>
          </cell>
          <cell r="G1926">
            <v>379000</v>
          </cell>
          <cell r="H1926">
            <v>1.0900000000000001</v>
          </cell>
          <cell r="I1926">
            <v>43465</v>
          </cell>
        </row>
        <row r="1927">
          <cell r="A1927" t="str">
            <v>CARGADOR FRONTAL 930(1.7M3)Min 15 dias</v>
          </cell>
          <cell r="B1927">
            <v>101015</v>
          </cell>
          <cell r="C1927" t="str">
            <v>DD</v>
          </cell>
          <cell r="D1927">
            <v>1243520</v>
          </cell>
          <cell r="E1927" t="str">
            <v>CASE 430</v>
          </cell>
          <cell r="F1927">
            <v>40884</v>
          </cell>
          <cell r="G1927">
            <v>928000</v>
          </cell>
          <cell r="H1927">
            <v>1.34</v>
          </cell>
          <cell r="I1927">
            <v>43465</v>
          </cell>
        </row>
        <row r="1928">
          <cell r="A1928" t="str">
            <v>CARGADOR PARA PILAS AAA-AA (4 PUESTOS)</v>
          </cell>
          <cell r="B1928">
            <v>106572</v>
          </cell>
          <cell r="C1928" t="str">
            <v>UNI</v>
          </cell>
          <cell r="D1928">
            <v>32689</v>
          </cell>
          <cell r="E1928">
            <v>0</v>
          </cell>
          <cell r="F1928">
            <v>42999</v>
          </cell>
          <cell r="G1928">
            <v>29990</v>
          </cell>
          <cell r="H1928">
            <v>1.0900000000000001</v>
          </cell>
          <cell r="I1928">
            <v>43465</v>
          </cell>
        </row>
        <row r="1929">
          <cell r="A1929" t="str">
            <v>CARPINTERIA METALICA</v>
          </cell>
          <cell r="B1929">
            <v>322</v>
          </cell>
          <cell r="C1929">
            <v>0</v>
          </cell>
          <cell r="D1929" t="e">
            <v>#DIV/0!</v>
          </cell>
          <cell r="E1929">
            <v>0</v>
          </cell>
          <cell r="F1929">
            <v>0</v>
          </cell>
          <cell r="G1929">
            <v>0</v>
          </cell>
          <cell r="H1929" t="e">
            <v>#DIV/0!</v>
          </cell>
          <cell r="I1929">
            <v>43465</v>
          </cell>
        </row>
        <row r="1930">
          <cell r="A1930" t="str">
            <v>CARRETILLA BOOGY RUEDA MACIZA PLATON</v>
          </cell>
          <cell r="B1930">
            <v>1244</v>
          </cell>
          <cell r="C1930" t="str">
            <v>UNI</v>
          </cell>
          <cell r="D1930">
            <v>128611</v>
          </cell>
          <cell r="E1930">
            <v>0</v>
          </cell>
          <cell r="F1930">
            <v>39884</v>
          </cell>
          <cell r="G1930">
            <v>92526.24</v>
          </cell>
          <cell r="H1930">
            <v>1.39</v>
          </cell>
          <cell r="I1930">
            <v>43465</v>
          </cell>
        </row>
        <row r="1931">
          <cell r="A1931" t="str">
            <v>CARRETILLA COCHE R/MACIZA BOGOY</v>
          </cell>
          <cell r="B1931">
            <v>65</v>
          </cell>
          <cell r="C1931" t="str">
            <v>UNI</v>
          </cell>
          <cell r="D1931">
            <v>155742</v>
          </cell>
          <cell r="E1931">
            <v>0</v>
          </cell>
          <cell r="F1931">
            <v>40339</v>
          </cell>
          <cell r="G1931">
            <v>113680</v>
          </cell>
          <cell r="H1931">
            <v>1.37</v>
          </cell>
          <cell r="I1931">
            <v>43465</v>
          </cell>
        </row>
        <row r="1932">
          <cell r="A1932" t="str">
            <v>CARRETILLA Cte. R/CAUCHO</v>
          </cell>
          <cell r="B1932">
            <v>1977</v>
          </cell>
          <cell r="C1932" t="str">
            <v>UNI</v>
          </cell>
          <cell r="D1932">
            <v>151915</v>
          </cell>
          <cell r="E1932">
            <v>0</v>
          </cell>
          <cell r="F1932">
            <v>40331</v>
          </cell>
          <cell r="G1932">
            <v>110887</v>
          </cell>
          <cell r="H1932">
            <v>1.37</v>
          </cell>
          <cell r="I1932">
            <v>43465</v>
          </cell>
        </row>
        <row r="1933">
          <cell r="A1933" t="str">
            <v>CARRETILLA PLATON 6</v>
          </cell>
          <cell r="B1933">
            <v>1976</v>
          </cell>
          <cell r="C1933" t="str">
            <v>UNI</v>
          </cell>
          <cell r="D1933">
            <v>135345</v>
          </cell>
          <cell r="E1933">
            <v>0</v>
          </cell>
          <cell r="F1933">
            <v>43168</v>
          </cell>
          <cell r="G1933">
            <v>128900</v>
          </cell>
          <cell r="H1933">
            <v>1.05</v>
          </cell>
          <cell r="I1933">
            <v>43465</v>
          </cell>
        </row>
        <row r="1934">
          <cell r="A1934" t="str">
            <v>CARROTANQUE DE AGUA 6000galones 24M3</v>
          </cell>
          <cell r="B1934">
            <v>9471</v>
          </cell>
          <cell r="C1934" t="str">
            <v>VJ</v>
          </cell>
          <cell r="D1934">
            <v>336000</v>
          </cell>
          <cell r="E1934" t="str">
            <v>11.000 Lt</v>
          </cell>
          <cell r="F1934">
            <v>43208</v>
          </cell>
          <cell r="G1934">
            <v>320000</v>
          </cell>
          <cell r="H1934">
            <v>1.05</v>
          </cell>
          <cell r="I1934">
            <v>43465</v>
          </cell>
        </row>
        <row r="1935">
          <cell r="A1935" t="str">
            <v>CARROTANQUE DE AGUA FORD-600</v>
          </cell>
          <cell r="B1935">
            <v>101249</v>
          </cell>
          <cell r="C1935" t="str">
            <v>HR</v>
          </cell>
          <cell r="D1935">
            <v>52595</v>
          </cell>
          <cell r="E1935" t="str">
            <v>11.000 Lt</v>
          </cell>
          <cell r="F1935">
            <v>40872</v>
          </cell>
          <cell r="G1935">
            <v>39250</v>
          </cell>
          <cell r="H1935">
            <v>1.34</v>
          </cell>
          <cell r="I1935">
            <v>43465</v>
          </cell>
        </row>
        <row r="1936">
          <cell r="A1936" t="str">
            <v>CARTELERA INFORMATIVA ALUMINIO (2X1</v>
          </cell>
          <cell r="B1936">
            <v>105729</v>
          </cell>
          <cell r="C1936" t="str">
            <v>UNI</v>
          </cell>
          <cell r="D1936">
            <v>664332</v>
          </cell>
          <cell r="E1936">
            <v>0</v>
          </cell>
          <cell r="F1936">
            <v>42409</v>
          </cell>
          <cell r="G1936">
            <v>577680</v>
          </cell>
          <cell r="H1936">
            <v>1.1499999999999999</v>
          </cell>
          <cell r="I1936">
            <v>43465</v>
          </cell>
        </row>
        <row r="1937">
          <cell r="A1937" t="str">
            <v>CASCO ARSEG 10096R</v>
          </cell>
          <cell r="B1937">
            <v>1245</v>
          </cell>
          <cell r="C1937" t="str">
            <v>UNI</v>
          </cell>
          <cell r="D1937">
            <v>31490</v>
          </cell>
          <cell r="E1937">
            <v>0</v>
          </cell>
          <cell r="F1937">
            <v>40883</v>
          </cell>
          <cell r="G1937">
            <v>23500</v>
          </cell>
          <cell r="H1937">
            <v>1.34</v>
          </cell>
          <cell r="I1937">
            <v>43465</v>
          </cell>
        </row>
        <row r="1938">
          <cell r="A1938" t="str">
            <v>CASCO ARSEG TIPO CAPITAN</v>
          </cell>
          <cell r="B1938">
            <v>1246</v>
          </cell>
          <cell r="C1938" t="str">
            <v>UNI</v>
          </cell>
          <cell r="D1938">
            <v>14901</v>
          </cell>
          <cell r="E1938">
            <v>0</v>
          </cell>
          <cell r="F1938">
            <v>40609</v>
          </cell>
          <cell r="G1938">
            <v>11120</v>
          </cell>
          <cell r="H1938">
            <v>1.34</v>
          </cell>
          <cell r="I1938">
            <v>43465</v>
          </cell>
        </row>
        <row r="1939">
          <cell r="A1939" t="str">
            <v>CASCO DE SEGURIDAD DIELECTRICO CON</v>
          </cell>
          <cell r="B1939">
            <v>2117</v>
          </cell>
          <cell r="C1939" t="str">
            <v>UNI</v>
          </cell>
          <cell r="D1939">
            <v>25103</v>
          </cell>
          <cell r="E1939" t="str">
            <v>Ref.10096</v>
          </cell>
          <cell r="F1939">
            <v>43273</v>
          </cell>
          <cell r="G1939">
            <v>23908</v>
          </cell>
          <cell r="H1939">
            <v>1.05</v>
          </cell>
          <cell r="I1939">
            <v>43465</v>
          </cell>
        </row>
        <row r="1940">
          <cell r="A1940" t="str">
            <v>CASCO VENEZOLANO</v>
          </cell>
          <cell r="B1940">
            <v>1247</v>
          </cell>
          <cell r="C1940" t="str">
            <v>UNI</v>
          </cell>
          <cell r="D1940">
            <v>11545</v>
          </cell>
          <cell r="E1940">
            <v>0</v>
          </cell>
          <cell r="F1940">
            <v>39884</v>
          </cell>
          <cell r="G1940">
            <v>8305.6</v>
          </cell>
          <cell r="H1940">
            <v>1.39</v>
          </cell>
          <cell r="I1940">
            <v>43465</v>
          </cell>
        </row>
        <row r="1941">
          <cell r="A1941" t="str">
            <v>CASEINA PINTUCO</v>
          </cell>
          <cell r="B1941">
            <v>1798</v>
          </cell>
          <cell r="C1941" t="str">
            <v>GN</v>
          </cell>
          <cell r="D1941">
            <v>40200</v>
          </cell>
          <cell r="E1941">
            <v>0</v>
          </cell>
          <cell r="F1941">
            <v>40787</v>
          </cell>
          <cell r="G1941">
            <v>30000</v>
          </cell>
          <cell r="H1941">
            <v>1.34</v>
          </cell>
          <cell r="I1941">
            <v>43465</v>
          </cell>
        </row>
        <row r="1942">
          <cell r="A1942" t="str">
            <v>CASETEX Aligerante textil estr</v>
          </cell>
          <cell r="B1942">
            <v>22</v>
          </cell>
          <cell r="C1942" t="str">
            <v>M2</v>
          </cell>
          <cell r="D1942">
            <v>3193</v>
          </cell>
          <cell r="E1942">
            <v>12199</v>
          </cell>
          <cell r="F1942">
            <v>40821</v>
          </cell>
          <cell r="G1942">
            <v>2383</v>
          </cell>
          <cell r="H1942">
            <v>1.34</v>
          </cell>
          <cell r="I1942">
            <v>43465</v>
          </cell>
        </row>
        <row r="1943">
          <cell r="A1943" t="str">
            <v>CASETON DE ICOPOR PERDIDO (DENS: 8- 10</v>
          </cell>
          <cell r="B1943">
            <v>101488</v>
          </cell>
          <cell r="C1943" t="str">
            <v>M3</v>
          </cell>
          <cell r="D1943">
            <v>91214</v>
          </cell>
          <cell r="E1943">
            <v>0</v>
          </cell>
          <cell r="F1943">
            <v>43181</v>
          </cell>
          <cell r="G1943">
            <v>86870</v>
          </cell>
          <cell r="H1943">
            <v>1.05</v>
          </cell>
          <cell r="I1943">
            <v>43465</v>
          </cell>
        </row>
        <row r="1944">
          <cell r="A1944" t="str">
            <v>CASETON DE ICOPOR RECUPERABLE (DENS:</v>
          </cell>
          <cell r="B1944">
            <v>107330</v>
          </cell>
          <cell r="C1944" t="str">
            <v>M2</v>
          </cell>
          <cell r="D1944">
            <v>175651</v>
          </cell>
          <cell r="E1944">
            <v>0</v>
          </cell>
          <cell r="F1944">
            <v>43412</v>
          </cell>
          <cell r="G1944">
            <v>167287</v>
          </cell>
          <cell r="H1944">
            <v>1.05</v>
          </cell>
          <cell r="I1944">
            <v>43465</v>
          </cell>
        </row>
        <row r="1945">
          <cell r="A1945" t="str">
            <v>CASETON EN LONA 0.35m***</v>
          </cell>
          <cell r="B1945">
            <v>100617</v>
          </cell>
          <cell r="C1945" t="str">
            <v>M2</v>
          </cell>
          <cell r="D1945">
            <v>20024</v>
          </cell>
          <cell r="E1945">
            <v>0</v>
          </cell>
          <cell r="F1945">
            <v>40339</v>
          </cell>
          <cell r="G1945">
            <v>14616</v>
          </cell>
          <cell r="H1945">
            <v>1.37</v>
          </cell>
          <cell r="I1945">
            <v>43465</v>
          </cell>
        </row>
        <row r="1946">
          <cell r="A1946" t="str">
            <v>CASETON EN LONA 0.39 m</v>
          </cell>
          <cell r="B1946">
            <v>104878</v>
          </cell>
          <cell r="C1946" t="str">
            <v>M2</v>
          </cell>
          <cell r="D1946">
            <v>15805</v>
          </cell>
          <cell r="E1946">
            <v>0</v>
          </cell>
          <cell r="F1946">
            <v>42856</v>
          </cell>
          <cell r="G1946">
            <v>14500</v>
          </cell>
          <cell r="H1946">
            <v>1.0900000000000001</v>
          </cell>
          <cell r="I1946">
            <v>43465</v>
          </cell>
        </row>
        <row r="1947">
          <cell r="A1947" t="str">
            <v>CASETON EN LONA 0.52 m***</v>
          </cell>
          <cell r="B1947">
            <v>100733</v>
          </cell>
          <cell r="C1947" t="str">
            <v>M2</v>
          </cell>
          <cell r="D1947">
            <v>22726</v>
          </cell>
          <cell r="E1947">
            <v>0</v>
          </cell>
          <cell r="F1947">
            <v>40339</v>
          </cell>
          <cell r="G1947">
            <v>16588</v>
          </cell>
          <cell r="H1947">
            <v>1.37</v>
          </cell>
          <cell r="I1947">
            <v>43465</v>
          </cell>
        </row>
        <row r="1948">
          <cell r="A1948" t="str">
            <v>CATALIZADOR PARA PINTURA EPOXICA Pintuco</v>
          </cell>
          <cell r="B1948">
            <v>104738</v>
          </cell>
          <cell r="C1948" t="str">
            <v>GLN</v>
          </cell>
          <cell r="D1948">
            <v>208000</v>
          </cell>
          <cell r="E1948">
            <v>0</v>
          </cell>
          <cell r="F1948">
            <v>41200</v>
          </cell>
          <cell r="G1948">
            <v>160000</v>
          </cell>
          <cell r="H1948">
            <v>1.3</v>
          </cell>
          <cell r="I1948">
            <v>43465</v>
          </cell>
        </row>
        <row r="1949">
          <cell r="A1949" t="str">
            <v>CATALIZADOR PINTURA POLIURETANO (1/8</v>
          </cell>
          <cell r="B1949">
            <v>104562</v>
          </cell>
          <cell r="C1949" t="str">
            <v>GL</v>
          </cell>
          <cell r="D1949">
            <v>41600</v>
          </cell>
          <cell r="E1949">
            <v>0</v>
          </cell>
          <cell r="F1949">
            <v>41169</v>
          </cell>
          <cell r="G1949">
            <v>32000</v>
          </cell>
          <cell r="H1949">
            <v>1.3</v>
          </cell>
          <cell r="I1949">
            <v>43465</v>
          </cell>
        </row>
        <row r="1950">
          <cell r="A1950" t="str">
            <v>CAUCHO GRANULADO</v>
          </cell>
          <cell r="B1950">
            <v>104649</v>
          </cell>
          <cell r="C1950" t="str">
            <v>KG</v>
          </cell>
          <cell r="D1950">
            <v>1186</v>
          </cell>
          <cell r="E1950">
            <v>0</v>
          </cell>
          <cell r="F1950">
            <v>41178</v>
          </cell>
          <cell r="G1950">
            <v>912</v>
          </cell>
          <cell r="H1950">
            <v>1.3</v>
          </cell>
          <cell r="I1950">
            <v>43465</v>
          </cell>
        </row>
        <row r="1951">
          <cell r="A1951" t="str">
            <v>CAUTIN ELECTRICO TIPO LAPIZ 25 A 50 W</v>
          </cell>
          <cell r="B1951">
            <v>106571</v>
          </cell>
          <cell r="C1951" t="str">
            <v>UNI</v>
          </cell>
          <cell r="D1951">
            <v>25109</v>
          </cell>
          <cell r="E1951">
            <v>0</v>
          </cell>
          <cell r="F1951">
            <v>43195</v>
          </cell>
          <cell r="G1951">
            <v>23913</v>
          </cell>
          <cell r="H1951">
            <v>1.05</v>
          </cell>
          <cell r="I1951">
            <v>43465</v>
          </cell>
        </row>
        <row r="1952">
          <cell r="A1952" t="str">
            <v>CBR en Campo</v>
          </cell>
          <cell r="B1952">
            <v>100832</v>
          </cell>
          <cell r="C1952" t="str">
            <v>UNI</v>
          </cell>
          <cell r="D1952">
            <v>226200</v>
          </cell>
          <cell r="E1952">
            <v>0</v>
          </cell>
          <cell r="F1952">
            <v>40971</v>
          </cell>
          <cell r="G1952">
            <v>174000</v>
          </cell>
          <cell r="H1952">
            <v>1.3</v>
          </cell>
          <cell r="I1952">
            <v>43465</v>
          </cell>
        </row>
        <row r="1953">
          <cell r="A1953" t="str">
            <v>CEDRO PUERTO ASIS</v>
          </cell>
          <cell r="B1953">
            <v>31916</v>
          </cell>
          <cell r="C1953" t="str">
            <v>UNI</v>
          </cell>
          <cell r="D1953">
            <v>79814</v>
          </cell>
          <cell r="E1953" t="str">
            <v>TIPO B</v>
          </cell>
          <cell r="F1953">
            <v>40102</v>
          </cell>
          <cell r="G1953">
            <v>57420</v>
          </cell>
          <cell r="H1953">
            <v>1.39</v>
          </cell>
          <cell r="I1953">
            <v>43465</v>
          </cell>
        </row>
        <row r="1954">
          <cell r="A1954" t="str">
            <v>CELADOR (CON VIVIENDA)</v>
          </cell>
          <cell r="B1954">
            <v>1551</v>
          </cell>
          <cell r="C1954" t="str">
            <v>MES</v>
          </cell>
          <cell r="D1954">
            <v>1606074</v>
          </cell>
          <cell r="E1954">
            <v>0</v>
          </cell>
          <cell r="F1954">
            <v>39892</v>
          </cell>
          <cell r="G1954">
            <v>1155449</v>
          </cell>
          <cell r="H1954">
            <v>1.39</v>
          </cell>
          <cell r="I1954">
            <v>43465</v>
          </cell>
        </row>
        <row r="1955">
          <cell r="A1955" t="str">
            <v>CELADOR + PRESTACIONES</v>
          </cell>
          <cell r="B1955">
            <v>3770</v>
          </cell>
          <cell r="C1955" t="str">
            <v>MES</v>
          </cell>
          <cell r="D1955">
            <v>1739614</v>
          </cell>
          <cell r="E1955">
            <v>0</v>
          </cell>
          <cell r="F1955">
            <v>43110</v>
          </cell>
          <cell r="G1955">
            <v>1656775</v>
          </cell>
          <cell r="H1955">
            <v>1.05</v>
          </cell>
          <cell r="I1955">
            <v>43465</v>
          </cell>
        </row>
        <row r="1956">
          <cell r="A1956" t="str">
            <v>Celda</v>
          </cell>
          <cell r="B1956">
            <v>106770</v>
          </cell>
          <cell r="C1956" t="str">
            <v>UNI</v>
          </cell>
          <cell r="D1956">
            <v>3006530</v>
          </cell>
          <cell r="E1956">
            <v>0</v>
          </cell>
          <cell r="F1956">
            <v>43185</v>
          </cell>
          <cell r="G1956">
            <v>2863362</v>
          </cell>
          <cell r="H1956">
            <v>1.05</v>
          </cell>
          <cell r="I1956">
            <v>43465</v>
          </cell>
        </row>
        <row r="1957">
          <cell r="A1957" t="str">
            <v>Celda</v>
          </cell>
          <cell r="B1957">
            <v>106768</v>
          </cell>
          <cell r="C1957" t="str">
            <v>UNI</v>
          </cell>
          <cell r="D1957">
            <v>3109861</v>
          </cell>
          <cell r="E1957">
            <v>0</v>
          </cell>
          <cell r="F1957">
            <v>43182</v>
          </cell>
          <cell r="G1957">
            <v>2961772</v>
          </cell>
          <cell r="H1957">
            <v>1.05</v>
          </cell>
          <cell r="I1957">
            <v>43465</v>
          </cell>
        </row>
        <row r="1958">
          <cell r="A1958" t="str">
            <v>CELDA AQUACELL RD CON KIT (Celda</v>
          </cell>
          <cell r="B1958">
            <v>105681</v>
          </cell>
          <cell r="C1958" t="str">
            <v>UNI</v>
          </cell>
          <cell r="D1958">
            <v>174486</v>
          </cell>
          <cell r="E1958">
            <v>0</v>
          </cell>
          <cell r="F1958">
            <v>42642</v>
          </cell>
          <cell r="G1958">
            <v>151727</v>
          </cell>
          <cell r="H1958">
            <v>1.1499999999999999</v>
          </cell>
          <cell r="I1958">
            <v>43465</v>
          </cell>
        </row>
        <row r="1959">
          <cell r="A1959" t="str">
            <v>CELDA B.T.MEDIDA CR EQUIPÁDA(Bajo techo</v>
          </cell>
          <cell r="B1959">
            <v>106772</v>
          </cell>
          <cell r="C1959" t="str">
            <v>UNI</v>
          </cell>
          <cell r="D1959">
            <v>5441757</v>
          </cell>
          <cell r="E1959">
            <v>0</v>
          </cell>
          <cell r="F1959">
            <v>43185</v>
          </cell>
          <cell r="G1959">
            <v>5182626</v>
          </cell>
          <cell r="H1959">
            <v>1.05</v>
          </cell>
          <cell r="I1959">
            <v>43465</v>
          </cell>
        </row>
        <row r="1960">
          <cell r="A1960" t="str">
            <v>CELDA DE MEDIDA INDIRECTA EN MEDIA</v>
          </cell>
          <cell r="B1960">
            <v>105611</v>
          </cell>
          <cell r="C1960" t="str">
            <v>UNI</v>
          </cell>
          <cell r="D1960">
            <v>20173338</v>
          </cell>
          <cell r="E1960">
            <v>0</v>
          </cell>
          <cell r="F1960">
            <v>43168</v>
          </cell>
          <cell r="G1960">
            <v>19212703</v>
          </cell>
          <cell r="H1960">
            <v>1.05</v>
          </cell>
          <cell r="I1960">
            <v>43465</v>
          </cell>
        </row>
        <row r="1961">
          <cell r="A1961" t="str">
            <v>CELDA DUPLEX DE M.T. (ENTRADA-SALIDA),</v>
          </cell>
          <cell r="B1961">
            <v>105606</v>
          </cell>
          <cell r="C1961" t="str">
            <v>UNI</v>
          </cell>
          <cell r="D1961">
            <v>10314247</v>
          </cell>
          <cell r="E1961">
            <v>0</v>
          </cell>
          <cell r="F1961">
            <v>43168</v>
          </cell>
          <cell r="G1961">
            <v>9823092</v>
          </cell>
          <cell r="H1961">
            <v>1.05</v>
          </cell>
          <cell r="I1961">
            <v>43465</v>
          </cell>
        </row>
        <row r="1962">
          <cell r="A1962" t="str">
            <v>Celda Duplex Seccionadores Entrada y Salida-15</v>
          </cell>
          <cell r="B1962">
            <v>106769</v>
          </cell>
          <cell r="C1962" t="str">
            <v>UNI</v>
          </cell>
          <cell r="D1962">
            <v>9419171</v>
          </cell>
          <cell r="E1962">
            <v>0</v>
          </cell>
          <cell r="F1962">
            <v>43182</v>
          </cell>
          <cell r="G1962">
            <v>8970639</v>
          </cell>
          <cell r="H1962">
            <v>1.05</v>
          </cell>
          <cell r="I1962">
            <v>43465</v>
          </cell>
        </row>
        <row r="1963">
          <cell r="A1963" t="str">
            <v>Celda medida en MT, medidor electrónico, PT y CT</v>
          </cell>
          <cell r="B1963">
            <v>101566</v>
          </cell>
          <cell r="C1963" t="str">
            <v>UNI</v>
          </cell>
          <cell r="D1963">
            <v>18712830</v>
          </cell>
          <cell r="E1963">
            <v>0</v>
          </cell>
          <cell r="F1963">
            <v>40428</v>
          </cell>
          <cell r="G1963">
            <v>13659000</v>
          </cell>
          <cell r="H1963">
            <v>1.37</v>
          </cell>
          <cell r="I1963">
            <v>43465</v>
          </cell>
        </row>
        <row r="1964">
          <cell r="A1964" t="str">
            <v>Celda para</v>
          </cell>
          <cell r="B1964">
            <v>106831</v>
          </cell>
          <cell r="C1964" t="str">
            <v>UNI</v>
          </cell>
          <cell r="D1964">
            <v>2984286</v>
          </cell>
          <cell r="E1964">
            <v>0</v>
          </cell>
          <cell r="F1964">
            <v>43242</v>
          </cell>
          <cell r="G1964">
            <v>2842177</v>
          </cell>
          <cell r="H1964">
            <v>1.05</v>
          </cell>
          <cell r="I1964">
            <v>43465</v>
          </cell>
        </row>
        <row r="1965">
          <cell r="A1965" t="str">
            <v>CELDA PARA TRANSFORMADORTRIFÁSIC</v>
          </cell>
          <cell r="B1965">
            <v>105608</v>
          </cell>
          <cell r="C1965" t="str">
            <v>UNI</v>
          </cell>
          <cell r="D1965">
            <v>3667740</v>
          </cell>
          <cell r="E1965">
            <v>0</v>
          </cell>
          <cell r="F1965">
            <v>43168</v>
          </cell>
          <cell r="G1965">
            <v>3493086</v>
          </cell>
          <cell r="H1965">
            <v>1.05</v>
          </cell>
          <cell r="I1965">
            <v>43465</v>
          </cell>
        </row>
        <row r="1966">
          <cell r="A1966" t="str">
            <v>Celda Protección+Seccionador en Aire+Fusibles</v>
          </cell>
          <cell r="B1966">
            <v>106784</v>
          </cell>
          <cell r="C1966" t="str">
            <v>UNI</v>
          </cell>
          <cell r="D1966">
            <v>10183425</v>
          </cell>
          <cell r="E1966">
            <v>0</v>
          </cell>
          <cell r="F1966">
            <v>43192</v>
          </cell>
          <cell r="G1966">
            <v>9698500</v>
          </cell>
          <cell r="H1966">
            <v>1.05</v>
          </cell>
          <cell r="I1966">
            <v>43465</v>
          </cell>
        </row>
        <row r="1967">
          <cell r="A1967" t="str">
            <v>CELDA TRIPLEX M.T.</v>
          </cell>
          <cell r="B1967">
            <v>105607</v>
          </cell>
          <cell r="C1967" t="str">
            <v>UNI</v>
          </cell>
          <cell r="D1967">
            <v>14994000</v>
          </cell>
          <cell r="E1967">
            <v>0</v>
          </cell>
          <cell r="F1967">
            <v>43279</v>
          </cell>
          <cell r="G1967">
            <v>14280000</v>
          </cell>
          <cell r="H1967">
            <v>1.05</v>
          </cell>
          <cell r="I1967">
            <v>43465</v>
          </cell>
        </row>
        <row r="1968">
          <cell r="A1968" t="str">
            <v>Celoscreen liso Paso 120 Aluzinc</v>
          </cell>
          <cell r="B1968">
            <v>101129</v>
          </cell>
          <cell r="C1968" t="str">
            <v>M2</v>
          </cell>
          <cell r="D1968">
            <v>167180</v>
          </cell>
          <cell r="E1968">
            <v>0</v>
          </cell>
          <cell r="F1968">
            <v>40347</v>
          </cell>
          <cell r="G1968">
            <v>122029</v>
          </cell>
          <cell r="H1968">
            <v>1.37</v>
          </cell>
          <cell r="I1968">
            <v>43465</v>
          </cell>
        </row>
        <row r="1969">
          <cell r="A1969" t="str">
            <v>CELOSIA ALUMINIO .60 x 1.00 M.</v>
          </cell>
          <cell r="B1969">
            <v>990</v>
          </cell>
          <cell r="C1969" t="str">
            <v>ML</v>
          </cell>
          <cell r="D1969">
            <v>238380</v>
          </cell>
          <cell r="E1969">
            <v>0</v>
          </cell>
          <cell r="F1969">
            <v>40478</v>
          </cell>
          <cell r="G1969">
            <v>174000</v>
          </cell>
          <cell r="H1969">
            <v>1.37</v>
          </cell>
          <cell r="I1969">
            <v>43465</v>
          </cell>
        </row>
        <row r="1970">
          <cell r="A1970" t="str">
            <v>CELOSIA L 90</v>
          </cell>
          <cell r="B1970">
            <v>107277</v>
          </cell>
          <cell r="C1970" t="str">
            <v>UNI</v>
          </cell>
          <cell r="D1970">
            <v>13495</v>
          </cell>
          <cell r="E1970">
            <v>0</v>
          </cell>
          <cell r="F1970">
            <v>43286</v>
          </cell>
          <cell r="G1970">
            <v>12852</v>
          </cell>
          <cell r="H1970">
            <v>1.05</v>
          </cell>
          <cell r="I1970">
            <v>43465</v>
          </cell>
        </row>
        <row r="1971">
          <cell r="A1971" t="str">
            <v>CELOSIA NATURAL PISO MOORE</v>
          </cell>
          <cell r="B1971">
            <v>1896</v>
          </cell>
          <cell r="C1971" t="str">
            <v>UNI</v>
          </cell>
          <cell r="D1971">
            <v>836</v>
          </cell>
          <cell r="E1971">
            <v>0</v>
          </cell>
          <cell r="F1971">
            <v>40347</v>
          </cell>
          <cell r="G1971">
            <v>610</v>
          </cell>
          <cell r="H1971">
            <v>1.37</v>
          </cell>
          <cell r="I1971">
            <v>43465</v>
          </cell>
        </row>
        <row r="1972">
          <cell r="A1972" t="str">
            <v>CELOSIA VITRIFICADO PISO MOORE</v>
          </cell>
          <cell r="B1972">
            <v>1895</v>
          </cell>
          <cell r="C1972" t="str">
            <v>UNI</v>
          </cell>
          <cell r="D1972">
            <v>1644</v>
          </cell>
          <cell r="E1972">
            <v>0</v>
          </cell>
          <cell r="F1972">
            <v>40347</v>
          </cell>
          <cell r="G1972">
            <v>1200</v>
          </cell>
          <cell r="H1972">
            <v>1.37</v>
          </cell>
          <cell r="I1972">
            <v>43465</v>
          </cell>
        </row>
        <row r="1973">
          <cell r="A1973" t="str">
            <v>CEMENTO ARGOS (Saco de 50 Kg) (NO</v>
          </cell>
          <cell r="B1973">
            <v>101270</v>
          </cell>
          <cell r="C1973" t="str">
            <v>UNI</v>
          </cell>
          <cell r="D1973">
            <v>31200</v>
          </cell>
          <cell r="E1973">
            <v>0</v>
          </cell>
          <cell r="F1973">
            <v>41068</v>
          </cell>
          <cell r="G1973">
            <v>24000</v>
          </cell>
          <cell r="H1973">
            <v>1.3</v>
          </cell>
          <cell r="I1973">
            <v>43465</v>
          </cell>
        </row>
        <row r="1974">
          <cell r="A1974" t="str">
            <v>CEMENTO BLANCO 40 Kg</v>
          </cell>
          <cell r="B1974">
            <v>70</v>
          </cell>
          <cell r="C1974" t="str">
            <v>KG</v>
          </cell>
          <cell r="D1974">
            <v>1167</v>
          </cell>
          <cell r="E1974">
            <v>0</v>
          </cell>
          <cell r="F1974">
            <v>43195</v>
          </cell>
          <cell r="G1974">
            <v>1111</v>
          </cell>
          <cell r="H1974">
            <v>1.05</v>
          </cell>
          <cell r="I1974">
            <v>43465</v>
          </cell>
        </row>
        <row r="1975">
          <cell r="A1975" t="str">
            <v>CEMENTO DIAMANTE Const (NO USAR)</v>
          </cell>
          <cell r="B1975">
            <v>612</v>
          </cell>
          <cell r="C1975" t="str">
            <v>BULTO</v>
          </cell>
          <cell r="D1975">
            <v>31200</v>
          </cell>
          <cell r="E1975">
            <v>0</v>
          </cell>
          <cell r="F1975">
            <v>40926</v>
          </cell>
          <cell r="G1975">
            <v>24000</v>
          </cell>
          <cell r="H1975">
            <v>1.3</v>
          </cell>
          <cell r="I1975">
            <v>43465</v>
          </cell>
        </row>
        <row r="1976">
          <cell r="A1976" t="str">
            <v>CEMENTO GRIS (APUS)</v>
          </cell>
          <cell r="B1976">
            <v>581</v>
          </cell>
          <cell r="C1976" t="str">
            <v>KG</v>
          </cell>
          <cell r="D1976">
            <v>419</v>
          </cell>
          <cell r="E1976">
            <v>0</v>
          </cell>
          <cell r="F1976">
            <v>43167</v>
          </cell>
          <cell r="G1976">
            <v>399</v>
          </cell>
          <cell r="H1976">
            <v>1.05</v>
          </cell>
          <cell r="I1976">
            <v>43465</v>
          </cell>
        </row>
        <row r="1977">
          <cell r="A1977" t="str">
            <v>CEMENTO GRIS (Tn Const) (NO USAR)</v>
          </cell>
          <cell r="B1977">
            <v>579</v>
          </cell>
          <cell r="C1977" t="str">
            <v>TON</v>
          </cell>
          <cell r="D1977">
            <v>598000</v>
          </cell>
          <cell r="E1977">
            <v>0</v>
          </cell>
          <cell r="F1977">
            <v>41072</v>
          </cell>
          <cell r="G1977">
            <v>460000</v>
          </cell>
          <cell r="H1977">
            <v>1.3</v>
          </cell>
          <cell r="I1977">
            <v>43465</v>
          </cell>
        </row>
        <row r="1978">
          <cell r="A1978" t="str">
            <v>CEMENTO GRIS BOYACA (Kg Depós) (NO</v>
          </cell>
          <cell r="B1978">
            <v>71</v>
          </cell>
          <cell r="C1978" t="str">
            <v>KG</v>
          </cell>
          <cell r="D1978">
            <v>637</v>
          </cell>
          <cell r="E1978">
            <v>0</v>
          </cell>
          <cell r="F1978">
            <v>41068</v>
          </cell>
          <cell r="G1978">
            <v>490</v>
          </cell>
          <cell r="H1978">
            <v>1.3</v>
          </cell>
          <cell r="I1978">
            <v>43465</v>
          </cell>
        </row>
        <row r="1979">
          <cell r="A1979" t="str">
            <v>CEMENTO GRIS BOYACA(Tn Depos) (NO</v>
          </cell>
          <cell r="B1979">
            <v>751</v>
          </cell>
          <cell r="C1979" t="str">
            <v>TON</v>
          </cell>
          <cell r="D1979">
            <v>598000</v>
          </cell>
          <cell r="E1979" t="str">
            <v>Diamante</v>
          </cell>
          <cell r="F1979">
            <v>41072</v>
          </cell>
          <cell r="G1979">
            <v>460000</v>
          </cell>
          <cell r="H1979">
            <v>1.3</v>
          </cell>
          <cell r="I1979">
            <v>43465</v>
          </cell>
        </row>
        <row r="1980">
          <cell r="A1980" t="str">
            <v>CEMENTO GRIS Bulto Depos (APUS)</v>
          </cell>
          <cell r="B1980">
            <v>673</v>
          </cell>
          <cell r="C1980" t="str">
            <v>BULTO</v>
          </cell>
          <cell r="D1980">
            <v>20948</v>
          </cell>
          <cell r="E1980" t="str">
            <v>Diamante</v>
          </cell>
          <cell r="F1980">
            <v>43363</v>
          </cell>
          <cell r="G1980">
            <v>19950</v>
          </cell>
          <cell r="H1980">
            <v>1.05</v>
          </cell>
          <cell r="I1980">
            <v>43465</v>
          </cell>
        </row>
        <row r="1981">
          <cell r="A1981" t="str">
            <v>CEMENTO MARINO DENSO CANECA-180</v>
          </cell>
          <cell r="B1981">
            <v>2182</v>
          </cell>
          <cell r="C1981" t="str">
            <v>KG</v>
          </cell>
          <cell r="D1981">
            <v>12027</v>
          </cell>
          <cell r="E1981">
            <v>0</v>
          </cell>
          <cell r="F1981">
            <v>40705</v>
          </cell>
          <cell r="G1981">
            <v>8975</v>
          </cell>
          <cell r="H1981">
            <v>1.34</v>
          </cell>
          <cell r="I1981">
            <v>43465</v>
          </cell>
        </row>
        <row r="1982">
          <cell r="A1982" t="str">
            <v>CEMENTO MARINO LIQUIDO</v>
          </cell>
          <cell r="B1982">
            <v>659</v>
          </cell>
          <cell r="C1982" t="str">
            <v>GLN</v>
          </cell>
          <cell r="D1982">
            <v>47838</v>
          </cell>
          <cell r="E1982">
            <v>0</v>
          </cell>
          <cell r="F1982">
            <v>40705</v>
          </cell>
          <cell r="G1982">
            <v>35700</v>
          </cell>
          <cell r="H1982">
            <v>1.34</v>
          </cell>
          <cell r="I1982">
            <v>43465</v>
          </cell>
        </row>
        <row r="1983">
          <cell r="A1983" t="str">
            <v>CEMENTO MARINO PLASTICO 4 Kg</v>
          </cell>
          <cell r="B1983">
            <v>660</v>
          </cell>
          <cell r="C1983" t="str">
            <v>KG</v>
          </cell>
          <cell r="D1983">
            <v>10955</v>
          </cell>
          <cell r="E1983">
            <v>0</v>
          </cell>
          <cell r="F1983">
            <v>40705</v>
          </cell>
          <cell r="G1983">
            <v>8175</v>
          </cell>
          <cell r="H1983">
            <v>1.34</v>
          </cell>
          <cell r="I1983">
            <v>43465</v>
          </cell>
        </row>
        <row r="1984">
          <cell r="A1984" t="str">
            <v>CEMENTO PAZ DEL RIO (N0 USAR)</v>
          </cell>
          <cell r="B1984">
            <v>2619</v>
          </cell>
          <cell r="C1984" t="str">
            <v>BULTO</v>
          </cell>
          <cell r="D1984">
            <v>28810</v>
          </cell>
          <cell r="E1984">
            <v>0</v>
          </cell>
          <cell r="F1984">
            <v>40815</v>
          </cell>
          <cell r="G1984">
            <v>21500</v>
          </cell>
          <cell r="H1984">
            <v>1.34</v>
          </cell>
          <cell r="I1984">
            <v>43465</v>
          </cell>
        </row>
        <row r="1985">
          <cell r="A1985" t="str">
            <v>CEMENTO PLAST TAPAGOTERA TEXSA</v>
          </cell>
          <cell r="B1985">
            <v>640</v>
          </cell>
          <cell r="C1985" t="str">
            <v>GN</v>
          </cell>
          <cell r="D1985">
            <v>35963</v>
          </cell>
          <cell r="E1985">
            <v>0</v>
          </cell>
          <cell r="F1985">
            <v>40228</v>
          </cell>
          <cell r="G1985">
            <v>26250</v>
          </cell>
          <cell r="H1985">
            <v>1.37</v>
          </cell>
          <cell r="I1985">
            <v>43465</v>
          </cell>
        </row>
        <row r="1986">
          <cell r="A1986" t="str">
            <v>CEMENTO PLASTICO</v>
          </cell>
          <cell r="B1986">
            <v>1957</v>
          </cell>
          <cell r="C1986" t="str">
            <v>GN</v>
          </cell>
          <cell r="D1986">
            <v>34333</v>
          </cell>
          <cell r="E1986">
            <v>0</v>
          </cell>
          <cell r="F1986">
            <v>40079</v>
          </cell>
          <cell r="G1986">
            <v>24700</v>
          </cell>
          <cell r="H1986">
            <v>1.39</v>
          </cell>
          <cell r="I1986">
            <v>43465</v>
          </cell>
        </row>
        <row r="1987">
          <cell r="A1987" t="str">
            <v>CENEFA EN ZAPAN DE a= 0,16(suministro)</v>
          </cell>
          <cell r="B1987">
            <v>104610</v>
          </cell>
          <cell r="C1987" t="str">
            <v>ML</v>
          </cell>
          <cell r="D1987">
            <v>20509</v>
          </cell>
          <cell r="E1987">
            <v>0</v>
          </cell>
          <cell r="F1987">
            <v>41176</v>
          </cell>
          <cell r="G1987">
            <v>15776</v>
          </cell>
          <cell r="H1987">
            <v>1.3</v>
          </cell>
          <cell r="I1987">
            <v>43465</v>
          </cell>
        </row>
        <row r="1988">
          <cell r="A1988" t="str">
            <v>CENEFA MARMOL Y VIDRIO MALLA</v>
          </cell>
          <cell r="B1988">
            <v>103650</v>
          </cell>
          <cell r="C1988" t="str">
            <v>UNI</v>
          </cell>
          <cell r="D1988">
            <v>32940</v>
          </cell>
          <cell r="E1988">
            <v>0</v>
          </cell>
          <cell r="F1988">
            <v>42200</v>
          </cell>
          <cell r="G1988">
            <v>27000</v>
          </cell>
          <cell r="H1988">
            <v>1.22</v>
          </cell>
          <cell r="I1988">
            <v>43465</v>
          </cell>
        </row>
        <row r="1989">
          <cell r="A1989" t="str">
            <v>CENIZA + TRANSPORTE</v>
          </cell>
          <cell r="B1989">
            <v>104269</v>
          </cell>
          <cell r="C1989" t="str">
            <v>M3</v>
          </cell>
          <cell r="D1989">
            <v>57304</v>
          </cell>
          <cell r="E1989">
            <v>0</v>
          </cell>
          <cell r="F1989">
            <v>40910</v>
          </cell>
          <cell r="G1989">
            <v>44080</v>
          </cell>
          <cell r="H1989">
            <v>1.3</v>
          </cell>
          <cell r="I1989">
            <v>43465</v>
          </cell>
        </row>
        <row r="1990">
          <cell r="A1990" t="str">
            <v>CENTRAL DE CONSERJERIA 10 PTOS</v>
          </cell>
          <cell r="B1990">
            <v>412</v>
          </cell>
          <cell r="C1990" t="str">
            <v>UNI</v>
          </cell>
          <cell r="D1990">
            <v>806200</v>
          </cell>
          <cell r="E1990" t="str">
            <v>Visual-Sonor</v>
          </cell>
          <cell r="F1990">
            <v>40024</v>
          </cell>
          <cell r="G1990">
            <v>580000</v>
          </cell>
          <cell r="H1990">
            <v>1.39</v>
          </cell>
          <cell r="I1990">
            <v>43465</v>
          </cell>
        </row>
        <row r="1991">
          <cell r="A1991" t="str">
            <v>CENTRAL DECONSERJERIA 10 PTOS</v>
          </cell>
          <cell r="B1991">
            <v>9447</v>
          </cell>
          <cell r="C1991" t="str">
            <v>UNI</v>
          </cell>
          <cell r="D1991">
            <v>806200</v>
          </cell>
          <cell r="E1991">
            <v>0</v>
          </cell>
          <cell r="F1991">
            <v>40024</v>
          </cell>
          <cell r="G1991">
            <v>580000</v>
          </cell>
          <cell r="H1991">
            <v>1.39</v>
          </cell>
          <cell r="I1991">
            <v>43465</v>
          </cell>
        </row>
        <row r="1992">
          <cell r="A1992" t="str">
            <v>CENTRAL TELEFONICA 824 6 LINEAS- 16 EXT.</v>
          </cell>
          <cell r="B1992">
            <v>102429</v>
          </cell>
          <cell r="C1992" t="str">
            <v>UNI</v>
          </cell>
          <cell r="D1992">
            <v>3475000</v>
          </cell>
          <cell r="E1992" t="str">
            <v>27TP18</v>
          </cell>
          <cell r="F1992">
            <v>40170</v>
          </cell>
          <cell r="G1992">
            <v>2500000</v>
          </cell>
          <cell r="H1992">
            <v>1.39</v>
          </cell>
          <cell r="I1992">
            <v>43465</v>
          </cell>
        </row>
        <row r="1993">
          <cell r="A1993" t="str">
            <v>CEPILLO CARPINTERO 3C STANLEY</v>
          </cell>
          <cell r="B1993">
            <v>482</v>
          </cell>
          <cell r="C1993" t="str">
            <v>UNI</v>
          </cell>
          <cell r="D1993">
            <v>65526</v>
          </cell>
          <cell r="E1993">
            <v>296164</v>
          </cell>
          <cell r="F1993">
            <v>40795</v>
          </cell>
          <cell r="G1993">
            <v>48900</v>
          </cell>
          <cell r="H1993">
            <v>1.34</v>
          </cell>
          <cell r="I1993">
            <v>43465</v>
          </cell>
        </row>
        <row r="1994">
          <cell r="A1994" t="str">
            <v>Cepillo cerdas de nylon de 18"</v>
          </cell>
          <cell r="B1994">
            <v>105136</v>
          </cell>
          <cell r="C1994" t="str">
            <v>UNI</v>
          </cell>
          <cell r="D1994">
            <v>38913</v>
          </cell>
          <cell r="E1994">
            <v>0</v>
          </cell>
          <cell r="F1994">
            <v>42873</v>
          </cell>
          <cell r="G1994">
            <v>35700</v>
          </cell>
          <cell r="H1994">
            <v>1.0900000000000001</v>
          </cell>
          <cell r="I1994">
            <v>43465</v>
          </cell>
        </row>
        <row r="1995">
          <cell r="A1995" t="str">
            <v>Cepillo con cerdas acero inoxidable</v>
          </cell>
          <cell r="B1995">
            <v>105137</v>
          </cell>
          <cell r="C1995" t="str">
            <v>UNI</v>
          </cell>
          <cell r="D1995">
            <v>45399</v>
          </cell>
          <cell r="E1995">
            <v>0</v>
          </cell>
          <cell r="F1995">
            <v>42873</v>
          </cell>
          <cell r="G1995">
            <v>41650</v>
          </cell>
          <cell r="H1995">
            <v>1.0900000000000001</v>
          </cell>
          <cell r="I1995">
            <v>43465</v>
          </cell>
        </row>
        <row r="1996">
          <cell r="A1996" t="str">
            <v>CEPILLO NYLON EDIS GRANDE</v>
          </cell>
          <cell r="B1996">
            <v>1249</v>
          </cell>
          <cell r="C1996" t="str">
            <v>UNI</v>
          </cell>
          <cell r="D1996">
            <v>4595</v>
          </cell>
          <cell r="E1996">
            <v>0</v>
          </cell>
          <cell r="F1996">
            <v>39899</v>
          </cell>
          <cell r="G1996">
            <v>3306</v>
          </cell>
          <cell r="H1996">
            <v>1.39</v>
          </cell>
          <cell r="I1996">
            <v>43465</v>
          </cell>
        </row>
        <row r="1997">
          <cell r="A1997" t="str">
            <v>CERAMICA BLANCA 20x35CM</v>
          </cell>
          <cell r="B1997">
            <v>102409</v>
          </cell>
          <cell r="C1997" t="str">
            <v>M2</v>
          </cell>
          <cell r="D1997">
            <v>18270</v>
          </cell>
          <cell r="E1997">
            <v>0</v>
          </cell>
          <cell r="F1997">
            <v>43206</v>
          </cell>
          <cell r="G1997">
            <v>17400.18</v>
          </cell>
          <cell r="H1997">
            <v>1.05</v>
          </cell>
          <cell r="I1997">
            <v>43465</v>
          </cell>
        </row>
        <row r="1998">
          <cell r="A1998" t="str">
            <v>Cerámica importada antártica 33x60 **</v>
          </cell>
          <cell r="B1998">
            <v>102318</v>
          </cell>
          <cell r="C1998" t="str">
            <v>M2</v>
          </cell>
          <cell r="D1998">
            <v>38325</v>
          </cell>
          <cell r="E1998" t="str">
            <v>G001172</v>
          </cell>
          <cell r="F1998">
            <v>43350</v>
          </cell>
          <cell r="G1998">
            <v>36500</v>
          </cell>
          <cell r="H1998">
            <v>1.05</v>
          </cell>
          <cell r="I1998">
            <v>43465</v>
          </cell>
        </row>
        <row r="1999">
          <cell r="A1999" t="str">
            <v>CERAMICA PARA PISCINA PARQUE PATIO</v>
          </cell>
          <cell r="B1999">
            <v>105459</v>
          </cell>
          <cell r="C1999" t="str">
            <v>M2</v>
          </cell>
          <cell r="D1999">
            <v>18666</v>
          </cell>
          <cell r="E1999">
            <v>0</v>
          </cell>
          <cell r="F1999">
            <v>42024</v>
          </cell>
          <cell r="G1999">
            <v>15300</v>
          </cell>
          <cell r="H1999">
            <v>1.22</v>
          </cell>
          <cell r="I1999">
            <v>43465</v>
          </cell>
        </row>
        <row r="2000">
          <cell r="A2000" t="str">
            <v>CERCHA METALICA DE 3MT</v>
          </cell>
          <cell r="B2000">
            <v>326</v>
          </cell>
          <cell r="C2000" t="str">
            <v>SM</v>
          </cell>
          <cell r="D2000">
            <v>5599</v>
          </cell>
          <cell r="E2000">
            <v>0</v>
          </cell>
          <cell r="F2000">
            <v>40872</v>
          </cell>
          <cell r="G2000">
            <v>4178</v>
          </cell>
          <cell r="H2000">
            <v>1.34</v>
          </cell>
          <cell r="I2000">
            <v>43465</v>
          </cell>
        </row>
        <row r="2001">
          <cell r="A2001" t="str">
            <v>CERCHAS METALICAS (3 METROS)</v>
          </cell>
          <cell r="B2001">
            <v>959</v>
          </cell>
          <cell r="C2001" t="str">
            <v>DIA</v>
          </cell>
          <cell r="D2001">
            <v>87</v>
          </cell>
          <cell r="E2001">
            <v>0</v>
          </cell>
          <cell r="F2001">
            <v>43182</v>
          </cell>
          <cell r="G2001">
            <v>83</v>
          </cell>
          <cell r="H2001">
            <v>1.05</v>
          </cell>
          <cell r="I2001">
            <v>43465</v>
          </cell>
        </row>
        <row r="2002">
          <cell r="A2002" t="str">
            <v>Cerco 8x.8x.1 polipropileno alto impacto**</v>
          </cell>
          <cell r="B2002">
            <v>100597</v>
          </cell>
          <cell r="C2002" t="str">
            <v>ML</v>
          </cell>
          <cell r="D2002">
            <v>31963</v>
          </cell>
          <cell r="E2002">
            <v>0</v>
          </cell>
          <cell r="F2002">
            <v>40094</v>
          </cell>
          <cell r="G2002">
            <v>22995</v>
          </cell>
          <cell r="H2002">
            <v>1.39</v>
          </cell>
          <cell r="I2002">
            <v>43465</v>
          </cell>
        </row>
        <row r="2003">
          <cell r="A2003" t="str">
            <v>Cerco 8x.8x.1 polipropileno bajo impacto DUROK</v>
          </cell>
          <cell r="B2003">
            <v>100601</v>
          </cell>
          <cell r="C2003" t="str">
            <v>ML</v>
          </cell>
          <cell r="D2003">
            <v>92648</v>
          </cell>
          <cell r="E2003">
            <v>0</v>
          </cell>
          <cell r="F2003">
            <v>40094</v>
          </cell>
          <cell r="G2003">
            <v>66653</v>
          </cell>
          <cell r="H2003">
            <v>1.39</v>
          </cell>
          <cell r="I2003">
            <v>43465</v>
          </cell>
        </row>
        <row r="2004">
          <cell r="A2004" t="str">
            <v>Cerco 8x.8x.1 polipropileno mediano impacto **</v>
          </cell>
          <cell r="B2004">
            <v>100600</v>
          </cell>
          <cell r="C2004" t="str">
            <v>ML</v>
          </cell>
          <cell r="D2004">
            <v>115812</v>
          </cell>
          <cell r="E2004">
            <v>0</v>
          </cell>
          <cell r="F2004">
            <v>40094</v>
          </cell>
          <cell r="G2004">
            <v>83318</v>
          </cell>
          <cell r="H2004">
            <v>1.39</v>
          </cell>
          <cell r="I2004">
            <v>43465</v>
          </cell>
        </row>
        <row r="2005">
          <cell r="A2005" t="str">
            <v>CERCO ABARCO CEPILLADO(8X8CM) L=4M</v>
          </cell>
          <cell r="B2005">
            <v>104454</v>
          </cell>
          <cell r="C2005" t="str">
            <v>UNI</v>
          </cell>
          <cell r="D2005">
            <v>137982</v>
          </cell>
          <cell r="E2005">
            <v>0</v>
          </cell>
          <cell r="F2005">
            <v>42081</v>
          </cell>
          <cell r="G2005">
            <v>113100</v>
          </cell>
          <cell r="H2005">
            <v>1.22</v>
          </cell>
          <cell r="I2005">
            <v>43465</v>
          </cell>
        </row>
        <row r="2006">
          <cell r="A2006" t="str">
            <v>CERCO ORDINARIO (10X10CM) L=3M</v>
          </cell>
          <cell r="B2006">
            <v>104169</v>
          </cell>
          <cell r="C2006" t="str">
            <v>ML</v>
          </cell>
          <cell r="D2006">
            <v>6368</v>
          </cell>
          <cell r="E2006">
            <v>0</v>
          </cell>
          <cell r="F2006">
            <v>42081</v>
          </cell>
          <cell r="G2006">
            <v>5220</v>
          </cell>
          <cell r="H2006">
            <v>1.22</v>
          </cell>
          <cell r="I2006">
            <v>43465</v>
          </cell>
        </row>
        <row r="2007">
          <cell r="A2007" t="str">
            <v>CERCO ORDINARIO (10X10CM) L=4M</v>
          </cell>
          <cell r="B2007">
            <v>104170</v>
          </cell>
          <cell r="C2007" t="str">
            <v>ML</v>
          </cell>
          <cell r="D2007">
            <v>8491</v>
          </cell>
          <cell r="E2007">
            <v>0</v>
          </cell>
          <cell r="F2007">
            <v>42081</v>
          </cell>
          <cell r="G2007">
            <v>6960</v>
          </cell>
          <cell r="H2007">
            <v>1.22</v>
          </cell>
          <cell r="I2007">
            <v>43465</v>
          </cell>
        </row>
        <row r="2008">
          <cell r="A2008" t="str">
            <v>CERCO ORDINARIO (8cmx8cm) L=3M</v>
          </cell>
          <cell r="B2008">
            <v>885</v>
          </cell>
          <cell r="C2008" t="str">
            <v>ML</v>
          </cell>
          <cell r="D2008">
            <v>6519</v>
          </cell>
          <cell r="E2008">
            <v>0</v>
          </cell>
          <cell r="F2008">
            <v>43206</v>
          </cell>
          <cell r="G2008">
            <v>6209</v>
          </cell>
          <cell r="H2008">
            <v>1.05</v>
          </cell>
          <cell r="I2008">
            <v>43465</v>
          </cell>
        </row>
        <row r="2009">
          <cell r="A2009" t="str">
            <v>CERCO ORDINARIO (8cmx8cm) L=3M</v>
          </cell>
          <cell r="B2009">
            <v>2106</v>
          </cell>
          <cell r="C2009" t="str">
            <v>UNI</v>
          </cell>
          <cell r="D2009">
            <v>19567</v>
          </cell>
          <cell r="E2009">
            <v>0</v>
          </cell>
          <cell r="F2009">
            <v>43162</v>
          </cell>
          <cell r="G2009">
            <v>18635</v>
          </cell>
          <cell r="H2009">
            <v>1.05</v>
          </cell>
          <cell r="I2009">
            <v>43465</v>
          </cell>
        </row>
        <row r="2010">
          <cell r="A2010" t="str">
            <v>CERCO ORDINARIO (8cmx8cm) L=4M</v>
          </cell>
          <cell r="B2010">
            <v>101285</v>
          </cell>
          <cell r="C2010" t="str">
            <v>ML</v>
          </cell>
          <cell r="D2010">
            <v>7810</v>
          </cell>
          <cell r="E2010">
            <v>0</v>
          </cell>
          <cell r="F2010">
            <v>43244</v>
          </cell>
          <cell r="G2010">
            <v>7438</v>
          </cell>
          <cell r="H2010">
            <v>1.05</v>
          </cell>
          <cell r="I2010">
            <v>43465</v>
          </cell>
        </row>
        <row r="2011">
          <cell r="A2011" t="str">
            <v>CERCO ORDINARIO INMUNIZ. X</v>
          </cell>
          <cell r="B2011">
            <v>102418</v>
          </cell>
          <cell r="C2011" t="str">
            <v>UNI</v>
          </cell>
          <cell r="D2011">
            <v>15594</v>
          </cell>
          <cell r="E2011">
            <v>0</v>
          </cell>
          <cell r="F2011">
            <v>43206</v>
          </cell>
          <cell r="G2011">
            <v>14851</v>
          </cell>
          <cell r="H2011">
            <v>1.05</v>
          </cell>
          <cell r="I2011">
            <v>43465</v>
          </cell>
        </row>
        <row r="2012">
          <cell r="A2012" t="str">
            <v>Cerradura 3610 60mm Llave Multipunto Yale</v>
          </cell>
          <cell r="B2012">
            <v>100543</v>
          </cell>
          <cell r="C2012" t="str">
            <v>UNI</v>
          </cell>
          <cell r="D2012">
            <v>115395</v>
          </cell>
          <cell r="E2012">
            <v>0</v>
          </cell>
          <cell r="F2012">
            <v>43432</v>
          </cell>
          <cell r="G2012">
            <v>109900</v>
          </cell>
          <cell r="H2012">
            <v>1.05</v>
          </cell>
          <cell r="I2012">
            <v>43465</v>
          </cell>
        </row>
        <row r="2013">
          <cell r="A2013" t="str">
            <v>CERRADURA ALC CON LLAVES aluminio o</v>
          </cell>
          <cell r="B2013">
            <v>1175</v>
          </cell>
          <cell r="C2013" t="str">
            <v>UNI</v>
          </cell>
          <cell r="D2013">
            <v>26077</v>
          </cell>
          <cell r="E2013">
            <v>1141</v>
          </cell>
          <cell r="F2013">
            <v>43213</v>
          </cell>
          <cell r="G2013">
            <v>24835</v>
          </cell>
          <cell r="H2013">
            <v>1.05</v>
          </cell>
          <cell r="I2013">
            <v>43465</v>
          </cell>
        </row>
        <row r="2014">
          <cell r="A2014" t="str">
            <v>CERRADURA ANTIPANICO SENCILLA</v>
          </cell>
          <cell r="B2014">
            <v>3335</v>
          </cell>
          <cell r="C2014" t="str">
            <v>UNI</v>
          </cell>
          <cell r="D2014">
            <v>606040</v>
          </cell>
          <cell r="E2014" t="str">
            <v>494 Y 502</v>
          </cell>
          <cell r="F2014">
            <v>43164</v>
          </cell>
          <cell r="G2014">
            <v>577181</v>
          </cell>
          <cell r="H2014">
            <v>1.05</v>
          </cell>
          <cell r="I2014">
            <v>43465</v>
          </cell>
        </row>
        <row r="2015">
          <cell r="A2015" t="str">
            <v>CERRADURA ANTIPANICO VERT. TIPO PUSH</v>
          </cell>
          <cell r="B2015">
            <v>104600</v>
          </cell>
          <cell r="C2015" t="str">
            <v>UNI</v>
          </cell>
          <cell r="D2015">
            <v>1014000</v>
          </cell>
          <cell r="E2015">
            <v>0</v>
          </cell>
          <cell r="F2015">
            <v>41173</v>
          </cell>
          <cell r="G2015">
            <v>780000</v>
          </cell>
          <cell r="H2015">
            <v>1.3</v>
          </cell>
          <cell r="I2015">
            <v>43465</v>
          </cell>
        </row>
        <row r="2016">
          <cell r="A2016" t="str">
            <v>CERRADURA CARTELERA CORREDERA mueble</v>
          </cell>
          <cell r="B2016">
            <v>106482</v>
          </cell>
          <cell r="C2016" t="str">
            <v>UNI</v>
          </cell>
          <cell r="D2016">
            <v>6356</v>
          </cell>
          <cell r="E2016">
            <v>0</v>
          </cell>
          <cell r="F2016">
            <v>42996</v>
          </cell>
          <cell r="G2016">
            <v>5831</v>
          </cell>
          <cell r="H2016">
            <v>1.0900000000000001</v>
          </cell>
          <cell r="I2016">
            <v>43465</v>
          </cell>
        </row>
        <row r="2017">
          <cell r="A2017" t="str">
            <v>Cerradura Cilíndrica Alcoba US3 Dublín Yale</v>
          </cell>
          <cell r="B2017">
            <v>100546</v>
          </cell>
          <cell r="C2017" t="str">
            <v>UNI</v>
          </cell>
          <cell r="D2017">
            <v>38840</v>
          </cell>
          <cell r="E2017">
            <v>0</v>
          </cell>
          <cell r="F2017">
            <v>43432</v>
          </cell>
          <cell r="G2017">
            <v>36990</v>
          </cell>
          <cell r="H2017">
            <v>1.05</v>
          </cell>
          <cell r="I2017">
            <v>43465</v>
          </cell>
        </row>
        <row r="2018">
          <cell r="A2018" t="str">
            <v>Cerradura de embutir Pico Loro Yale Ref 854</v>
          </cell>
          <cell r="B2018">
            <v>106484</v>
          </cell>
          <cell r="C2018" t="str">
            <v>UNI</v>
          </cell>
          <cell r="D2018">
            <v>61845</v>
          </cell>
          <cell r="E2018">
            <v>0</v>
          </cell>
          <cell r="F2018">
            <v>43432</v>
          </cell>
          <cell r="G2018">
            <v>58900</v>
          </cell>
          <cell r="H2018">
            <v>1.05</v>
          </cell>
          <cell r="I2018">
            <v>43465</v>
          </cell>
        </row>
        <row r="2019">
          <cell r="A2019" t="str">
            <v>CERRADURA DE SEGURIDAD PARA</v>
          </cell>
          <cell r="B2019">
            <v>102718</v>
          </cell>
          <cell r="C2019" t="str">
            <v>UNI</v>
          </cell>
          <cell r="D2019">
            <v>65000</v>
          </cell>
          <cell r="E2019">
            <v>1153</v>
          </cell>
          <cell r="F2019">
            <v>41094</v>
          </cell>
          <cell r="G2019">
            <v>50000</v>
          </cell>
          <cell r="H2019">
            <v>1.3</v>
          </cell>
          <cell r="I2019">
            <v>43465</v>
          </cell>
        </row>
        <row r="2020">
          <cell r="A2020" t="str">
            <v>Cerradura de sobreponer Yale (987) ¼" Backset</v>
          </cell>
          <cell r="B2020">
            <v>1203</v>
          </cell>
          <cell r="C2020" t="str">
            <v>UNI</v>
          </cell>
          <cell r="D2020">
            <v>82845</v>
          </cell>
          <cell r="E2020" t="str">
            <v>987 ...1/4</v>
          </cell>
          <cell r="F2020">
            <v>43171</v>
          </cell>
          <cell r="G2020">
            <v>78900</v>
          </cell>
          <cell r="H2020">
            <v>1.05</v>
          </cell>
          <cell r="I2020">
            <v>43465</v>
          </cell>
        </row>
        <row r="2021">
          <cell r="A2021" t="str">
            <v>CERRADURA DOBLE CILINDRO</v>
          </cell>
          <cell r="B2021">
            <v>104603</v>
          </cell>
          <cell r="C2021" t="str">
            <v>UNI</v>
          </cell>
          <cell r="D2021">
            <v>74918</v>
          </cell>
          <cell r="E2021">
            <v>0</v>
          </cell>
          <cell r="F2021">
            <v>43284</v>
          </cell>
          <cell r="G2021">
            <v>71350</v>
          </cell>
          <cell r="H2021">
            <v>1.05</v>
          </cell>
          <cell r="I2021">
            <v>43465</v>
          </cell>
        </row>
        <row r="2022">
          <cell r="A2022" t="str">
            <v>CERRADURA INAFER C-1000</v>
          </cell>
          <cell r="B2022">
            <v>3890</v>
          </cell>
          <cell r="C2022" t="str">
            <v>UNI</v>
          </cell>
          <cell r="D2022">
            <v>110684</v>
          </cell>
          <cell r="E2022" t="str">
            <v>C-1000</v>
          </cell>
          <cell r="F2022">
            <v>40795</v>
          </cell>
          <cell r="G2022">
            <v>82600</v>
          </cell>
          <cell r="H2022">
            <v>1.34</v>
          </cell>
          <cell r="I2022">
            <v>43465</v>
          </cell>
        </row>
        <row r="2023">
          <cell r="A2023" t="str">
            <v>CERRADURA INAFER C-333 CORRIENTE</v>
          </cell>
          <cell r="B2023">
            <v>3894</v>
          </cell>
          <cell r="C2023" t="str">
            <v>UNI</v>
          </cell>
          <cell r="D2023">
            <v>32058</v>
          </cell>
          <cell r="E2023">
            <v>0</v>
          </cell>
          <cell r="F2023">
            <v>40359</v>
          </cell>
          <cell r="G2023">
            <v>23400</v>
          </cell>
          <cell r="H2023">
            <v>1.37</v>
          </cell>
          <cell r="I2023">
            <v>43465</v>
          </cell>
        </row>
        <row r="2024">
          <cell r="A2024" t="str">
            <v>CERRADURA INAFER C-333 DE PERFIL</v>
          </cell>
          <cell r="B2024">
            <v>3893</v>
          </cell>
          <cell r="C2024" t="str">
            <v>UNI</v>
          </cell>
          <cell r="D2024">
            <v>39571</v>
          </cell>
          <cell r="E2024">
            <v>0</v>
          </cell>
          <cell r="F2024">
            <v>40360</v>
          </cell>
          <cell r="G2024">
            <v>28884</v>
          </cell>
          <cell r="H2024">
            <v>1.37</v>
          </cell>
          <cell r="I2024">
            <v>43465</v>
          </cell>
        </row>
        <row r="2025">
          <cell r="A2025" t="str">
            <v>CERRADURA INAFER C-999</v>
          </cell>
          <cell r="B2025">
            <v>3891</v>
          </cell>
          <cell r="C2025" t="str">
            <v>UNI</v>
          </cell>
          <cell r="D2025">
            <v>71500</v>
          </cell>
          <cell r="E2025">
            <v>0</v>
          </cell>
          <cell r="F2025">
            <v>41148</v>
          </cell>
          <cell r="G2025">
            <v>55000</v>
          </cell>
          <cell r="H2025">
            <v>1.3</v>
          </cell>
          <cell r="I2025">
            <v>43465</v>
          </cell>
        </row>
        <row r="2026">
          <cell r="A2026" t="str">
            <v>CERRADURA INAFER MEGA</v>
          </cell>
          <cell r="B2026">
            <v>3892</v>
          </cell>
          <cell r="C2026" t="str">
            <v>UNI</v>
          </cell>
          <cell r="D2026">
            <v>38360</v>
          </cell>
          <cell r="E2026">
            <v>0</v>
          </cell>
          <cell r="F2026">
            <v>40359</v>
          </cell>
          <cell r="G2026">
            <v>28000</v>
          </cell>
          <cell r="H2026">
            <v>1.37</v>
          </cell>
          <cell r="I2026">
            <v>43465</v>
          </cell>
        </row>
        <row r="2027">
          <cell r="A2027" t="str">
            <v>CERRADURA MANIJA SATINADO</v>
          </cell>
          <cell r="B2027">
            <v>104602</v>
          </cell>
          <cell r="C2027" t="str">
            <v>UNI</v>
          </cell>
          <cell r="D2027">
            <v>26000</v>
          </cell>
          <cell r="E2027">
            <v>0</v>
          </cell>
          <cell r="F2027">
            <v>41176</v>
          </cell>
          <cell r="G2027">
            <v>20000</v>
          </cell>
          <cell r="H2027">
            <v>1.3</v>
          </cell>
          <cell r="I2027">
            <v>43465</v>
          </cell>
        </row>
        <row r="2028">
          <cell r="A2028" t="str">
            <v>Cerradura Mueble Pestillo Horizontal 2045.</v>
          </cell>
          <cell r="B2028">
            <v>106492</v>
          </cell>
          <cell r="C2028" t="str">
            <v>UNI</v>
          </cell>
          <cell r="D2028">
            <v>21872</v>
          </cell>
          <cell r="E2028">
            <v>0</v>
          </cell>
          <cell r="F2028">
            <v>42996</v>
          </cell>
          <cell r="G2028">
            <v>20066</v>
          </cell>
          <cell r="H2028">
            <v>1.0900000000000001</v>
          </cell>
          <cell r="I2028">
            <v>43465</v>
          </cell>
        </row>
        <row r="2029">
          <cell r="A2029" t="str">
            <v>Cerradura mueble pestillo Yale Ref 2044/2045</v>
          </cell>
          <cell r="B2029">
            <v>106489</v>
          </cell>
          <cell r="C2029" t="str">
            <v>UNI</v>
          </cell>
          <cell r="D2029">
            <v>21294</v>
          </cell>
          <cell r="E2029">
            <v>0</v>
          </cell>
          <cell r="F2029">
            <v>43432</v>
          </cell>
          <cell r="G2029">
            <v>20280</v>
          </cell>
          <cell r="H2029">
            <v>1.05</v>
          </cell>
          <cell r="I2029">
            <v>43465</v>
          </cell>
        </row>
        <row r="2030">
          <cell r="A2030" t="str">
            <v>CERRADURA O BARRA ANTIPANICO</v>
          </cell>
          <cell r="B2030">
            <v>104839</v>
          </cell>
          <cell r="C2030" t="str">
            <v>UNI</v>
          </cell>
          <cell r="D2030">
            <v>632480</v>
          </cell>
          <cell r="E2030">
            <v>0</v>
          </cell>
          <cell r="F2030">
            <v>42199</v>
          </cell>
          <cell r="G2030">
            <v>518426</v>
          </cell>
          <cell r="H2030">
            <v>1.22</v>
          </cell>
          <cell r="I2030">
            <v>43465</v>
          </cell>
        </row>
        <row r="2031">
          <cell r="A2031" t="str">
            <v>CERRADURA O BARRA ANTIPANICO VERTICAL</v>
          </cell>
          <cell r="B2031">
            <v>104840</v>
          </cell>
          <cell r="C2031" t="str">
            <v>UNI</v>
          </cell>
          <cell r="D2031">
            <v>1014274</v>
          </cell>
          <cell r="E2031">
            <v>0</v>
          </cell>
          <cell r="F2031">
            <v>42199</v>
          </cell>
          <cell r="G2031">
            <v>831372</v>
          </cell>
          <cell r="H2031">
            <v>1.22</v>
          </cell>
          <cell r="I2031">
            <v>43465</v>
          </cell>
        </row>
        <row r="2032">
          <cell r="A2032" t="str">
            <v>CERRADURA PARA BARRA ANTIPANICO</v>
          </cell>
          <cell r="B2032">
            <v>104842</v>
          </cell>
          <cell r="C2032" t="str">
            <v>UNI</v>
          </cell>
          <cell r="D2032">
            <v>351677</v>
          </cell>
          <cell r="E2032">
            <v>0</v>
          </cell>
          <cell r="F2032">
            <v>42199</v>
          </cell>
          <cell r="G2032">
            <v>288260</v>
          </cell>
          <cell r="H2032">
            <v>1.22</v>
          </cell>
          <cell r="I2032">
            <v>43465</v>
          </cell>
        </row>
        <row r="2033">
          <cell r="A2033" t="str">
            <v>Cerradura Pomo Satín Alcoba Carolina Yale</v>
          </cell>
          <cell r="B2033">
            <v>100545</v>
          </cell>
          <cell r="C2033" t="str">
            <v>UNI</v>
          </cell>
          <cell r="D2033">
            <v>41895</v>
          </cell>
          <cell r="E2033">
            <v>0</v>
          </cell>
          <cell r="F2033">
            <v>43432</v>
          </cell>
          <cell r="G2033">
            <v>39900</v>
          </cell>
          <cell r="H2033">
            <v>1.05</v>
          </cell>
          <cell r="I2033">
            <v>43465</v>
          </cell>
        </row>
        <row r="2034">
          <cell r="A2034" t="str">
            <v>CERRADURA SAFE ALC.141A CLASIC ST</v>
          </cell>
          <cell r="B2034">
            <v>1174</v>
          </cell>
          <cell r="C2034" t="str">
            <v>UNI</v>
          </cell>
          <cell r="D2034">
            <v>34250</v>
          </cell>
          <cell r="E2034" t="str">
            <v>1141A</v>
          </cell>
          <cell r="F2034">
            <v>40359</v>
          </cell>
          <cell r="G2034">
            <v>25000</v>
          </cell>
          <cell r="H2034">
            <v>1.37</v>
          </cell>
          <cell r="I2034">
            <v>43465</v>
          </cell>
        </row>
        <row r="2035">
          <cell r="A2035" t="str">
            <v>CERRADURA SAFE BAÑO 152 CLASIC ST</v>
          </cell>
          <cell r="B2035">
            <v>1177</v>
          </cell>
          <cell r="C2035" t="str">
            <v>UNI</v>
          </cell>
          <cell r="D2035">
            <v>19845</v>
          </cell>
          <cell r="E2035">
            <v>1152</v>
          </cell>
          <cell r="F2035">
            <v>43346</v>
          </cell>
          <cell r="G2035">
            <v>18900</v>
          </cell>
          <cell r="H2035">
            <v>1.05</v>
          </cell>
          <cell r="I2035">
            <v>43465</v>
          </cell>
        </row>
        <row r="2036">
          <cell r="A2036" t="str">
            <v>CERRADURA SAFE Closet 145 CLAS ST</v>
          </cell>
          <cell r="B2036">
            <v>1178</v>
          </cell>
          <cell r="C2036" t="str">
            <v>UNI</v>
          </cell>
          <cell r="D2036">
            <v>28907</v>
          </cell>
          <cell r="E2036">
            <v>1145</v>
          </cell>
          <cell r="F2036">
            <v>40359</v>
          </cell>
          <cell r="G2036">
            <v>21100</v>
          </cell>
          <cell r="H2036">
            <v>1.37</v>
          </cell>
          <cell r="I2036">
            <v>43465</v>
          </cell>
        </row>
        <row r="2037">
          <cell r="A2037" t="str">
            <v>CERRADURA SAFE Dep.SEG 140A CLAS ST</v>
          </cell>
          <cell r="B2037">
            <v>2130</v>
          </cell>
          <cell r="C2037" t="str">
            <v>UNI</v>
          </cell>
          <cell r="D2037">
            <v>30003</v>
          </cell>
          <cell r="E2037">
            <v>1140</v>
          </cell>
          <cell r="F2037">
            <v>40360</v>
          </cell>
          <cell r="G2037">
            <v>21900</v>
          </cell>
          <cell r="H2037">
            <v>1.37</v>
          </cell>
          <cell r="I2037">
            <v>43465</v>
          </cell>
        </row>
        <row r="2038">
          <cell r="A2038" t="str">
            <v>CERRADURA SAFE Entrad. 142A CLAS ST</v>
          </cell>
          <cell r="B2038">
            <v>1180</v>
          </cell>
          <cell r="C2038" t="str">
            <v>UNI</v>
          </cell>
          <cell r="D2038">
            <v>35620</v>
          </cell>
          <cell r="E2038">
            <v>1142</v>
          </cell>
          <cell r="F2038">
            <v>40359</v>
          </cell>
          <cell r="G2038">
            <v>26000</v>
          </cell>
          <cell r="H2038">
            <v>1.37</v>
          </cell>
          <cell r="I2038">
            <v>43465</v>
          </cell>
        </row>
        <row r="2039">
          <cell r="A2039" t="str">
            <v>CERRADURA SAFE Entrad.2CIL. 143A ST</v>
          </cell>
          <cell r="B2039">
            <v>1183</v>
          </cell>
          <cell r="C2039" t="str">
            <v>UNI</v>
          </cell>
          <cell r="D2039">
            <v>61650</v>
          </cell>
          <cell r="E2039" t="str">
            <v>1143A</v>
          </cell>
          <cell r="F2039">
            <v>40360</v>
          </cell>
          <cell r="G2039">
            <v>45000</v>
          </cell>
          <cell r="H2039">
            <v>1.37</v>
          </cell>
          <cell r="I2039">
            <v>43465</v>
          </cell>
        </row>
        <row r="2040">
          <cell r="A2040" t="str">
            <v>CERRADURA SAFE HOTEL 5129 MONTEC CR</v>
          </cell>
          <cell r="B2040">
            <v>1202</v>
          </cell>
          <cell r="C2040" t="str">
            <v>UNI</v>
          </cell>
          <cell r="D2040">
            <v>82063</v>
          </cell>
          <cell r="E2040">
            <v>0</v>
          </cell>
          <cell r="F2040">
            <v>40360</v>
          </cell>
          <cell r="G2040">
            <v>59900</v>
          </cell>
          <cell r="H2040">
            <v>1.37</v>
          </cell>
          <cell r="I2040">
            <v>43465</v>
          </cell>
        </row>
        <row r="2041">
          <cell r="A2041" t="str">
            <v>CERRADURA SAFE Libre 153 CLAS ST</v>
          </cell>
          <cell r="B2041">
            <v>1712</v>
          </cell>
          <cell r="C2041" t="str">
            <v>UNI</v>
          </cell>
          <cell r="D2041">
            <v>19317</v>
          </cell>
          <cell r="E2041">
            <v>1153</v>
          </cell>
          <cell r="F2041">
            <v>40360</v>
          </cell>
          <cell r="G2041">
            <v>14100</v>
          </cell>
          <cell r="H2041">
            <v>1.37</v>
          </cell>
          <cell r="I2041">
            <v>43465</v>
          </cell>
        </row>
        <row r="2042">
          <cell r="A2042" t="str">
            <v>CERRADURA SAFE Patio 149 CLAS ST</v>
          </cell>
          <cell r="B2042">
            <v>1184</v>
          </cell>
          <cell r="C2042" t="str">
            <v>UNI</v>
          </cell>
          <cell r="D2042">
            <v>34168</v>
          </cell>
          <cell r="E2042">
            <v>1149</v>
          </cell>
          <cell r="F2042">
            <v>40360</v>
          </cell>
          <cell r="G2042">
            <v>24940</v>
          </cell>
          <cell r="H2042">
            <v>1.37</v>
          </cell>
          <cell r="I2042">
            <v>43465</v>
          </cell>
        </row>
        <row r="2043">
          <cell r="A2043" t="str">
            <v>CERRADURA SCHLAGE ALC. GOLD GEORGIA</v>
          </cell>
          <cell r="B2043">
            <v>1186</v>
          </cell>
          <cell r="C2043" t="str">
            <v>UNI</v>
          </cell>
          <cell r="D2043">
            <v>46405</v>
          </cell>
          <cell r="E2043" t="str">
            <v>A50WS</v>
          </cell>
          <cell r="F2043">
            <v>40360</v>
          </cell>
          <cell r="G2043">
            <v>33872</v>
          </cell>
          <cell r="H2043">
            <v>1.37</v>
          </cell>
          <cell r="I2043">
            <v>43465</v>
          </cell>
        </row>
        <row r="2044">
          <cell r="A2044" t="str">
            <v>CERRADURA SCHLAGE BAÑO ALUM NVO.GEO</v>
          </cell>
          <cell r="B2044">
            <v>1187</v>
          </cell>
          <cell r="C2044" t="str">
            <v>UNI</v>
          </cell>
          <cell r="D2044">
            <v>36990</v>
          </cell>
          <cell r="E2044" t="str">
            <v>A40S</v>
          </cell>
          <cell r="F2044">
            <v>40359</v>
          </cell>
          <cell r="G2044">
            <v>27000</v>
          </cell>
          <cell r="H2044">
            <v>1.37</v>
          </cell>
          <cell r="I2044">
            <v>43465</v>
          </cell>
        </row>
        <row r="2045">
          <cell r="A2045" t="str">
            <v>CERRADURA SCHLAGE BAÑO GOLD GEORGIA</v>
          </cell>
          <cell r="B2045">
            <v>1188</v>
          </cell>
          <cell r="C2045" t="str">
            <v>UNI</v>
          </cell>
          <cell r="D2045">
            <v>35979</v>
          </cell>
          <cell r="E2045" t="str">
            <v>A40S</v>
          </cell>
          <cell r="F2045">
            <v>40359</v>
          </cell>
          <cell r="G2045">
            <v>26262</v>
          </cell>
          <cell r="H2045">
            <v>1.37</v>
          </cell>
          <cell r="I2045">
            <v>43465</v>
          </cell>
        </row>
        <row r="2046">
          <cell r="A2046" t="str">
            <v>CERRADURA SCHLAGE CERROJ/B360 Cromo</v>
          </cell>
          <cell r="B2046">
            <v>2023</v>
          </cell>
          <cell r="C2046" t="str">
            <v>UNI</v>
          </cell>
          <cell r="D2046">
            <v>69162</v>
          </cell>
          <cell r="E2046" t="str">
            <v>B360</v>
          </cell>
          <cell r="F2046">
            <v>40359</v>
          </cell>
          <cell r="G2046">
            <v>50483</v>
          </cell>
          <cell r="H2046">
            <v>1.37</v>
          </cell>
          <cell r="I2046">
            <v>43465</v>
          </cell>
        </row>
        <row r="2047">
          <cell r="A2047" t="str">
            <v>CERRADURA SCHLAGE CERROJ/B362 Cromo</v>
          </cell>
          <cell r="B2047">
            <v>2022</v>
          </cell>
          <cell r="C2047" t="str">
            <v>UNI</v>
          </cell>
          <cell r="D2047">
            <v>69162</v>
          </cell>
          <cell r="E2047" t="str">
            <v>B362</v>
          </cell>
          <cell r="F2047">
            <v>40359</v>
          </cell>
          <cell r="G2047">
            <v>50483</v>
          </cell>
          <cell r="H2047">
            <v>1.37</v>
          </cell>
          <cell r="I2047">
            <v>43465</v>
          </cell>
        </row>
        <row r="2048">
          <cell r="A2048" t="str">
            <v>CERRADURA SCHLAGE CERROJ/B362 Dorado</v>
          </cell>
          <cell r="B2048">
            <v>1191</v>
          </cell>
          <cell r="C2048" t="str">
            <v>UNI</v>
          </cell>
          <cell r="D2048">
            <v>69162</v>
          </cell>
          <cell r="E2048" t="str">
            <v>B362</v>
          </cell>
          <cell r="F2048">
            <v>40359</v>
          </cell>
          <cell r="G2048">
            <v>50483</v>
          </cell>
          <cell r="H2048">
            <v>1.37</v>
          </cell>
          <cell r="I2048">
            <v>43465</v>
          </cell>
        </row>
        <row r="2049">
          <cell r="A2049" t="str">
            <v>CERRADURA SCHLAGE CL. ALUM N/GEORG.</v>
          </cell>
          <cell r="B2049">
            <v>1189</v>
          </cell>
          <cell r="C2049" t="str">
            <v>UNI</v>
          </cell>
          <cell r="D2049">
            <v>34524</v>
          </cell>
          <cell r="E2049" t="str">
            <v>A71WS</v>
          </cell>
          <cell r="F2049">
            <v>40359</v>
          </cell>
          <cell r="G2049">
            <v>25200</v>
          </cell>
          <cell r="H2049">
            <v>1.37</v>
          </cell>
          <cell r="I2049">
            <v>43465</v>
          </cell>
        </row>
        <row r="2050">
          <cell r="A2050" t="str">
            <v>CERRADURA SCHLAGE Dep. ALUM N/GEORG</v>
          </cell>
          <cell r="B2050">
            <v>2020</v>
          </cell>
          <cell r="C2050" t="str">
            <v>UNI</v>
          </cell>
          <cell r="D2050">
            <v>46087</v>
          </cell>
          <cell r="E2050" t="str">
            <v>A80WD</v>
          </cell>
          <cell r="F2050">
            <v>40360</v>
          </cell>
          <cell r="G2050">
            <v>33640</v>
          </cell>
          <cell r="H2050">
            <v>1.37</v>
          </cell>
          <cell r="I2050">
            <v>43465</v>
          </cell>
        </row>
        <row r="2051">
          <cell r="A2051" t="str">
            <v>CERRADURA SCHLAGE Dep. GOLD GEORGIA</v>
          </cell>
          <cell r="B2051">
            <v>1192</v>
          </cell>
          <cell r="C2051" t="str">
            <v>UNI</v>
          </cell>
          <cell r="D2051">
            <v>55600</v>
          </cell>
          <cell r="E2051" t="str">
            <v>A80WD</v>
          </cell>
          <cell r="F2051">
            <v>40113</v>
          </cell>
          <cell r="G2051">
            <v>40000</v>
          </cell>
          <cell r="H2051">
            <v>1.39</v>
          </cell>
          <cell r="I2051">
            <v>43465</v>
          </cell>
        </row>
        <row r="2052">
          <cell r="A2052" t="str">
            <v>CERRADURA SCHLAGE ENTR. CROMADO</v>
          </cell>
          <cell r="B2052">
            <v>1193</v>
          </cell>
          <cell r="C2052" t="str">
            <v>UNI</v>
          </cell>
          <cell r="D2052">
            <v>68343</v>
          </cell>
          <cell r="E2052" t="str">
            <v>A80PD</v>
          </cell>
          <cell r="F2052">
            <v>43213</v>
          </cell>
          <cell r="G2052">
            <v>65089</v>
          </cell>
          <cell r="H2052">
            <v>1.05</v>
          </cell>
          <cell r="I2052">
            <v>43465</v>
          </cell>
        </row>
        <row r="2053">
          <cell r="A2053" t="str">
            <v>CERRADURA SCHLAGE ENTR.ALUM N/GEORG</v>
          </cell>
          <cell r="B2053">
            <v>1194</v>
          </cell>
          <cell r="C2053" t="str">
            <v>UNI</v>
          </cell>
          <cell r="D2053">
            <v>61979</v>
          </cell>
          <cell r="E2053" t="str">
            <v>A80PD</v>
          </cell>
          <cell r="F2053">
            <v>40360</v>
          </cell>
          <cell r="G2053">
            <v>45240</v>
          </cell>
          <cell r="H2053">
            <v>1.37</v>
          </cell>
          <cell r="I2053">
            <v>43465</v>
          </cell>
        </row>
        <row r="2054">
          <cell r="A2054" t="str">
            <v>CERRADURA SCHLAGE JUPITER ANTICADO</v>
          </cell>
          <cell r="B2054">
            <v>104773</v>
          </cell>
          <cell r="C2054" t="str">
            <v>UNI</v>
          </cell>
          <cell r="D2054">
            <v>63360</v>
          </cell>
          <cell r="E2054">
            <v>0</v>
          </cell>
          <cell r="F2054">
            <v>43273</v>
          </cell>
          <cell r="G2054">
            <v>60343</v>
          </cell>
          <cell r="H2054">
            <v>1.05</v>
          </cell>
          <cell r="I2054">
            <v>43465</v>
          </cell>
        </row>
        <row r="2055">
          <cell r="A2055" t="str">
            <v>CERRADURA SCHLAGE OFIC.ALUM N/GEOR</v>
          </cell>
          <cell r="B2055">
            <v>2019</v>
          </cell>
          <cell r="C2055" t="str">
            <v>UNI</v>
          </cell>
          <cell r="D2055">
            <v>53874</v>
          </cell>
          <cell r="E2055" t="str">
            <v>A50PD</v>
          </cell>
          <cell r="F2055">
            <v>40360</v>
          </cell>
          <cell r="G2055">
            <v>39324</v>
          </cell>
          <cell r="H2055">
            <v>1.37</v>
          </cell>
          <cell r="I2055">
            <v>43465</v>
          </cell>
        </row>
        <row r="2056">
          <cell r="A2056" t="str">
            <v>CERRADURA SCHLAGE OFIC.GOLD GEORGIA</v>
          </cell>
          <cell r="B2056">
            <v>1195</v>
          </cell>
          <cell r="C2056" t="str">
            <v>UNI</v>
          </cell>
          <cell r="D2056">
            <v>54800</v>
          </cell>
          <cell r="E2056" t="str">
            <v>A50PD</v>
          </cell>
          <cell r="F2056">
            <v>40360</v>
          </cell>
          <cell r="G2056">
            <v>40000</v>
          </cell>
          <cell r="H2056">
            <v>1.37</v>
          </cell>
          <cell r="I2056">
            <v>43465</v>
          </cell>
        </row>
        <row r="2057">
          <cell r="A2057" t="str">
            <v>CERRADURA SCHLAGE ORBIT COBRE H380</v>
          </cell>
          <cell r="B2057">
            <v>2027</v>
          </cell>
          <cell r="C2057" t="str">
            <v>UNI</v>
          </cell>
          <cell r="D2057">
            <v>219200</v>
          </cell>
          <cell r="E2057" t="str">
            <v>H380</v>
          </cell>
          <cell r="F2057">
            <v>40359</v>
          </cell>
          <cell r="G2057">
            <v>160000</v>
          </cell>
          <cell r="H2057">
            <v>1.37</v>
          </cell>
          <cell r="I2057">
            <v>43465</v>
          </cell>
        </row>
        <row r="2058">
          <cell r="A2058" t="str">
            <v>CERRADURA SCHLAGE ORBIT COBRE H387</v>
          </cell>
          <cell r="B2058">
            <v>2029</v>
          </cell>
          <cell r="C2058" t="str">
            <v>UNI</v>
          </cell>
          <cell r="D2058">
            <v>226050</v>
          </cell>
          <cell r="E2058" t="str">
            <v>H387</v>
          </cell>
          <cell r="F2058">
            <v>40359</v>
          </cell>
          <cell r="G2058">
            <v>165000</v>
          </cell>
          <cell r="H2058">
            <v>1.37</v>
          </cell>
          <cell r="I2058">
            <v>43465</v>
          </cell>
        </row>
        <row r="2059">
          <cell r="A2059" t="str">
            <v>CERRADURA SCHLAGE PASO ALUM.N/GEOR.</v>
          </cell>
          <cell r="B2059">
            <v>1197</v>
          </cell>
          <cell r="C2059" t="str">
            <v>UNI</v>
          </cell>
          <cell r="D2059">
            <v>50964</v>
          </cell>
          <cell r="E2059" t="str">
            <v>A10S</v>
          </cell>
          <cell r="F2059">
            <v>40359</v>
          </cell>
          <cell r="G2059">
            <v>37200</v>
          </cell>
          <cell r="H2059">
            <v>1.37</v>
          </cell>
          <cell r="I2059">
            <v>43465</v>
          </cell>
        </row>
        <row r="2060">
          <cell r="A2060" t="str">
            <v>CERRADURA SCHLAGE PASO GOLD GEORGIA</v>
          </cell>
          <cell r="B2060">
            <v>1196</v>
          </cell>
          <cell r="C2060" t="str">
            <v>UNI</v>
          </cell>
          <cell r="D2060">
            <v>39730</v>
          </cell>
          <cell r="E2060" t="str">
            <v>A10S</v>
          </cell>
          <cell r="F2060">
            <v>40359</v>
          </cell>
          <cell r="G2060">
            <v>29000</v>
          </cell>
          <cell r="H2060">
            <v>1.37</v>
          </cell>
          <cell r="I2060">
            <v>43465</v>
          </cell>
        </row>
        <row r="2061">
          <cell r="A2061" t="str">
            <v>CERRADURA SCHLAGE TERRAZA GOLD</v>
          </cell>
          <cell r="B2061">
            <v>1198</v>
          </cell>
          <cell r="C2061" t="str">
            <v>UNI</v>
          </cell>
          <cell r="D2061">
            <v>39730</v>
          </cell>
          <cell r="E2061" t="str">
            <v>A30D</v>
          </cell>
          <cell r="F2061">
            <v>40359</v>
          </cell>
          <cell r="G2061">
            <v>29000</v>
          </cell>
          <cell r="H2061">
            <v>1.37</v>
          </cell>
          <cell r="I2061">
            <v>43465</v>
          </cell>
        </row>
        <row r="2062">
          <cell r="A2062" t="str">
            <v>CERRADURA SCHLAGE TULIP - WOOD</v>
          </cell>
          <cell r="B2062">
            <v>2026</v>
          </cell>
          <cell r="C2062" t="str">
            <v>UNI</v>
          </cell>
          <cell r="D2062">
            <v>226050</v>
          </cell>
          <cell r="E2062" t="str">
            <v>H380</v>
          </cell>
          <cell r="F2062">
            <v>40360</v>
          </cell>
          <cell r="G2062">
            <v>165000</v>
          </cell>
          <cell r="H2062">
            <v>1.37</v>
          </cell>
          <cell r="I2062">
            <v>43465</v>
          </cell>
        </row>
        <row r="2063">
          <cell r="A2063" t="str">
            <v>CERRADURA SCHLAGE TULIP - WOOD</v>
          </cell>
          <cell r="B2063">
            <v>2028</v>
          </cell>
          <cell r="C2063" t="str">
            <v>UNI</v>
          </cell>
          <cell r="D2063">
            <v>226050</v>
          </cell>
          <cell r="E2063" t="str">
            <v>H387</v>
          </cell>
          <cell r="F2063">
            <v>40210</v>
          </cell>
          <cell r="G2063">
            <v>165000</v>
          </cell>
          <cell r="H2063">
            <v>1.37</v>
          </cell>
          <cell r="I2063">
            <v>43465</v>
          </cell>
        </row>
        <row r="2064">
          <cell r="A2064" t="str">
            <v>CERRADURA SCHLAGE-FLAIR (IZQ.DER)</v>
          </cell>
          <cell r="B2064">
            <v>3332</v>
          </cell>
          <cell r="C2064" t="str">
            <v>UNI</v>
          </cell>
          <cell r="D2064">
            <v>52060</v>
          </cell>
          <cell r="E2064" t="str">
            <v>A- 40S</v>
          </cell>
          <cell r="F2064">
            <v>40359</v>
          </cell>
          <cell r="G2064">
            <v>38000</v>
          </cell>
          <cell r="H2064">
            <v>1.37</v>
          </cell>
          <cell r="I2064">
            <v>43465</v>
          </cell>
        </row>
        <row r="2065">
          <cell r="A2065" t="str">
            <v>CERRADURA TIPO POMO INTERIOR</v>
          </cell>
          <cell r="B2065">
            <v>106486</v>
          </cell>
          <cell r="C2065" t="str">
            <v>UNI</v>
          </cell>
          <cell r="D2065">
            <v>20601</v>
          </cell>
          <cell r="E2065">
            <v>0</v>
          </cell>
          <cell r="F2065">
            <v>42996</v>
          </cell>
          <cell r="G2065">
            <v>18900</v>
          </cell>
          <cell r="H2065">
            <v>1.0900000000000001</v>
          </cell>
          <cell r="I2065">
            <v>43465</v>
          </cell>
        </row>
        <row r="2066">
          <cell r="A2066" t="str">
            <v>CERRADURA TIPO POMO MADERA EXTERIOR</v>
          </cell>
          <cell r="B2066">
            <v>106485</v>
          </cell>
          <cell r="C2066" t="str">
            <v>UNI</v>
          </cell>
          <cell r="D2066">
            <v>21691</v>
          </cell>
          <cell r="E2066">
            <v>0</v>
          </cell>
          <cell r="F2066">
            <v>42996</v>
          </cell>
          <cell r="G2066">
            <v>19900</v>
          </cell>
          <cell r="H2066">
            <v>1.0900000000000001</v>
          </cell>
          <cell r="I2066">
            <v>43465</v>
          </cell>
        </row>
        <row r="2067">
          <cell r="A2067" t="str">
            <v>CERRADURA YALE BAÑO BRANDYWINE MADE</v>
          </cell>
          <cell r="B2067">
            <v>1199</v>
          </cell>
          <cell r="C2067" t="str">
            <v>UNI</v>
          </cell>
          <cell r="D2067">
            <v>43840</v>
          </cell>
          <cell r="E2067">
            <v>5302</v>
          </cell>
          <cell r="F2067">
            <v>40359</v>
          </cell>
          <cell r="G2067">
            <v>32000</v>
          </cell>
          <cell r="H2067">
            <v>1.37</v>
          </cell>
          <cell r="I2067">
            <v>43465</v>
          </cell>
        </row>
        <row r="2068">
          <cell r="A2068" t="str">
            <v>CERRADURA YALE INCRUSTAR N.D.P</v>
          </cell>
          <cell r="B2068">
            <v>1200</v>
          </cell>
          <cell r="C2068" t="str">
            <v>UNI</v>
          </cell>
          <cell r="D2068">
            <v>86180</v>
          </cell>
          <cell r="E2068" t="str">
            <v>L370</v>
          </cell>
          <cell r="F2068">
            <v>40113</v>
          </cell>
          <cell r="G2068">
            <v>62000</v>
          </cell>
          <cell r="H2068">
            <v>1.39</v>
          </cell>
          <cell r="I2068">
            <v>43465</v>
          </cell>
        </row>
        <row r="2069">
          <cell r="A2069" t="str">
            <v>CERRADURA YALE MUEBLES (larga)</v>
          </cell>
          <cell r="B2069">
            <v>1201</v>
          </cell>
          <cell r="C2069" t="str">
            <v>UNI</v>
          </cell>
          <cell r="D2069">
            <v>22605</v>
          </cell>
          <cell r="E2069" t="str">
            <v>2044-40</v>
          </cell>
          <cell r="F2069">
            <v>40359</v>
          </cell>
          <cell r="G2069">
            <v>16500</v>
          </cell>
          <cell r="H2069">
            <v>1.37</v>
          </cell>
          <cell r="I2069">
            <v>43465</v>
          </cell>
        </row>
        <row r="2070">
          <cell r="A2070" t="str">
            <v>CERRADURACISA(ITALI ANTIPANDOBLE(NO</v>
          </cell>
          <cell r="B2070">
            <v>3336</v>
          </cell>
          <cell r="C2070" t="str">
            <v>UNI</v>
          </cell>
          <cell r="D2070">
            <v>1507000</v>
          </cell>
          <cell r="E2070" t="str">
            <v>494/502/3257</v>
          </cell>
          <cell r="F2070">
            <v>40359</v>
          </cell>
          <cell r="G2070">
            <v>1100000</v>
          </cell>
          <cell r="H2070">
            <v>1.37</v>
          </cell>
          <cell r="I2070">
            <v>43465</v>
          </cell>
        </row>
        <row r="2071">
          <cell r="A2071" t="str">
            <v>CERRADURAS Y HERRAJES</v>
          </cell>
          <cell r="B2071">
            <v>321</v>
          </cell>
          <cell r="C2071">
            <v>0</v>
          </cell>
          <cell r="D2071" t="e">
            <v>#DIV/0!</v>
          </cell>
          <cell r="E2071">
            <v>0</v>
          </cell>
          <cell r="F2071">
            <v>0</v>
          </cell>
          <cell r="G2071">
            <v>0</v>
          </cell>
          <cell r="H2071" t="e">
            <v>#DIV/0!</v>
          </cell>
          <cell r="I2071">
            <v>43465</v>
          </cell>
        </row>
        <row r="2072">
          <cell r="A2072" t="str">
            <v>Cerram. M-70 (Tubo 1x1".)S/Dis M.U.(Sum+Inst) **</v>
          </cell>
          <cell r="B2072">
            <v>101211</v>
          </cell>
          <cell r="C2072" t="str">
            <v>ML</v>
          </cell>
          <cell r="D2072">
            <v>322072</v>
          </cell>
          <cell r="E2072">
            <v>0</v>
          </cell>
          <cell r="F2072">
            <v>40882</v>
          </cell>
          <cell r="G2072">
            <v>240352</v>
          </cell>
          <cell r="H2072">
            <v>1.34</v>
          </cell>
          <cell r="I2072">
            <v>43465</v>
          </cell>
        </row>
        <row r="2073">
          <cell r="A2073" t="str">
            <v>CERRAMIENTO REJA PEQUEÑA</v>
          </cell>
          <cell r="B2073">
            <v>103812</v>
          </cell>
          <cell r="C2073" t="str">
            <v>ML</v>
          </cell>
          <cell r="D2073">
            <v>163803</v>
          </cell>
          <cell r="E2073">
            <v>0</v>
          </cell>
          <cell r="F2073">
            <v>43325</v>
          </cell>
          <cell r="G2073">
            <v>156003</v>
          </cell>
          <cell r="H2073">
            <v>1.05</v>
          </cell>
          <cell r="I2073">
            <v>43465</v>
          </cell>
        </row>
        <row r="2074">
          <cell r="A2074" t="str">
            <v>CERROJO DOBLE LLAVE ALTA SEGURIDAD</v>
          </cell>
          <cell r="B2074">
            <v>104601</v>
          </cell>
          <cell r="C2074" t="str">
            <v>UNI</v>
          </cell>
          <cell r="D2074">
            <v>97234</v>
          </cell>
          <cell r="E2074">
            <v>0</v>
          </cell>
          <cell r="F2074">
            <v>42200</v>
          </cell>
          <cell r="G2074">
            <v>79700</v>
          </cell>
          <cell r="H2074">
            <v>1.22</v>
          </cell>
          <cell r="I2074">
            <v>43465</v>
          </cell>
        </row>
        <row r="2075">
          <cell r="A2075" t="str">
            <v>CERROJO DOBLE SATINADO</v>
          </cell>
          <cell r="B2075">
            <v>106425</v>
          </cell>
          <cell r="C2075" t="str">
            <v>UNI</v>
          </cell>
          <cell r="D2075">
            <v>28558</v>
          </cell>
          <cell r="E2075">
            <v>0</v>
          </cell>
          <cell r="F2075">
            <v>42965</v>
          </cell>
          <cell r="G2075">
            <v>26200</v>
          </cell>
          <cell r="H2075">
            <v>1.0900000000000001</v>
          </cell>
          <cell r="I2075">
            <v>43465</v>
          </cell>
        </row>
        <row r="2076">
          <cell r="A2076" t="str">
            <v>CERRRADURA SCHLAGE CL. GOLD GEORGIA</v>
          </cell>
          <cell r="B2076">
            <v>1190</v>
          </cell>
          <cell r="C2076" t="str">
            <v>UNI</v>
          </cell>
          <cell r="D2076">
            <v>39968</v>
          </cell>
          <cell r="E2076" t="str">
            <v>A71WS</v>
          </cell>
          <cell r="F2076">
            <v>40360</v>
          </cell>
          <cell r="G2076">
            <v>29174</v>
          </cell>
          <cell r="H2076">
            <v>1.37</v>
          </cell>
          <cell r="I2076">
            <v>43465</v>
          </cell>
        </row>
        <row r="2077">
          <cell r="A2077" t="str">
            <v>CERRRADURA SCHLAGE TERRAZA ALUM N/G</v>
          </cell>
          <cell r="B2077">
            <v>2018</v>
          </cell>
          <cell r="C2077" t="str">
            <v>UNI</v>
          </cell>
          <cell r="D2077">
            <v>40763</v>
          </cell>
          <cell r="E2077" t="str">
            <v>A30D</v>
          </cell>
          <cell r="F2077">
            <v>40371</v>
          </cell>
          <cell r="G2077">
            <v>29754</v>
          </cell>
          <cell r="H2077">
            <v>1.37</v>
          </cell>
          <cell r="I2077">
            <v>43465</v>
          </cell>
        </row>
        <row r="2078">
          <cell r="A2078" t="str">
            <v>Certif.Parque Infantil Norma NTC-5.600 y NTC</v>
          </cell>
          <cell r="B2078">
            <v>106789</v>
          </cell>
          <cell r="C2078" t="str">
            <v>UNI</v>
          </cell>
          <cell r="D2078">
            <v>5622750</v>
          </cell>
          <cell r="E2078">
            <v>0</v>
          </cell>
          <cell r="F2078">
            <v>43193</v>
          </cell>
          <cell r="G2078">
            <v>5355000</v>
          </cell>
          <cell r="H2078">
            <v>1.05</v>
          </cell>
          <cell r="I2078">
            <v>43465</v>
          </cell>
        </row>
        <row r="2079">
          <cell r="A2079" t="str">
            <v>CERTIFICAC.DE PUNTO CAT-5</v>
          </cell>
          <cell r="B2079">
            <v>100954</v>
          </cell>
          <cell r="C2079" t="str">
            <v>UNI</v>
          </cell>
          <cell r="D2079">
            <v>24934</v>
          </cell>
          <cell r="E2079" t="str">
            <v>.</v>
          </cell>
          <cell r="F2079">
            <v>40353</v>
          </cell>
          <cell r="G2079">
            <v>18200</v>
          </cell>
          <cell r="H2079">
            <v>1.37</v>
          </cell>
          <cell r="I2079">
            <v>43465</v>
          </cell>
        </row>
        <row r="2080">
          <cell r="A2080" t="str">
            <v>Certificación EIA/TIA 568 y rotulación rack y toma</v>
          </cell>
          <cell r="B2080">
            <v>102303</v>
          </cell>
          <cell r="C2080" t="str">
            <v>UNI</v>
          </cell>
          <cell r="D2080">
            <v>11926</v>
          </cell>
          <cell r="E2080">
            <v>0</v>
          </cell>
          <cell r="F2080">
            <v>40785</v>
          </cell>
          <cell r="G2080">
            <v>8900</v>
          </cell>
          <cell r="H2080">
            <v>1.34</v>
          </cell>
          <cell r="I2080">
            <v>43465</v>
          </cell>
        </row>
        <row r="2081">
          <cell r="A2081" t="str">
            <v>CERTIFICACION FIFA - CANCHA GRAMA SINT.</v>
          </cell>
          <cell r="B2081">
            <v>105036</v>
          </cell>
          <cell r="C2081" t="str">
            <v>UNI</v>
          </cell>
          <cell r="D2081">
            <v>22371236</v>
          </cell>
          <cell r="E2081">
            <v>0</v>
          </cell>
          <cell r="F2081">
            <v>42762</v>
          </cell>
          <cell r="G2081">
            <v>20524070</v>
          </cell>
          <cell r="H2081">
            <v>1.0900000000000001</v>
          </cell>
          <cell r="I2081">
            <v>43465</v>
          </cell>
        </row>
        <row r="2082">
          <cell r="A2082" t="str">
            <v>Certificación Retie Parque Tercer</v>
          </cell>
          <cell r="B2082">
            <v>107002</v>
          </cell>
          <cell r="C2082" t="str">
            <v>GLbs</v>
          </cell>
          <cell r="D2082">
            <v>5497800</v>
          </cell>
          <cell r="E2082">
            <v>0</v>
          </cell>
          <cell r="F2082">
            <v>43350</v>
          </cell>
          <cell r="G2082">
            <v>5236000</v>
          </cell>
          <cell r="H2082">
            <v>1.05</v>
          </cell>
          <cell r="I2082">
            <v>43465</v>
          </cell>
        </row>
        <row r="2083">
          <cell r="A2083" t="str">
            <v>Certificación Retie Parque-Zona Franca</v>
          </cell>
          <cell r="B2083">
            <v>106779</v>
          </cell>
          <cell r="C2083" t="str">
            <v>UNI</v>
          </cell>
          <cell r="D2083">
            <v>3498600</v>
          </cell>
          <cell r="E2083">
            <v>0</v>
          </cell>
          <cell r="F2083">
            <v>43186</v>
          </cell>
          <cell r="G2083">
            <v>3332000</v>
          </cell>
          <cell r="H2083">
            <v>1.05</v>
          </cell>
          <cell r="I2083">
            <v>43465</v>
          </cell>
        </row>
        <row r="2084">
          <cell r="A2084" t="str">
            <v>CERTIFICACION RETIE RETILAP PARQUE DE</v>
          </cell>
          <cell r="B2084">
            <v>106851</v>
          </cell>
          <cell r="C2084" t="str">
            <v>UNI</v>
          </cell>
          <cell r="D2084">
            <v>3123750</v>
          </cell>
          <cell r="E2084">
            <v>0</v>
          </cell>
          <cell r="F2084">
            <v>43270</v>
          </cell>
          <cell r="G2084">
            <v>2975000</v>
          </cell>
          <cell r="H2084">
            <v>1.05</v>
          </cell>
          <cell r="I2084">
            <v>43465</v>
          </cell>
        </row>
        <row r="2085">
          <cell r="A2085" t="str">
            <v>Certificación RETIE RETILAP parquevecinal</v>
          </cell>
          <cell r="B2085">
            <v>106748</v>
          </cell>
          <cell r="C2085" t="str">
            <v>GL</v>
          </cell>
          <cell r="D2085">
            <v>6247500</v>
          </cell>
          <cell r="E2085">
            <v>0</v>
          </cell>
          <cell r="F2085">
            <v>43180</v>
          </cell>
          <cell r="G2085">
            <v>5950000</v>
          </cell>
          <cell r="H2085">
            <v>1.05</v>
          </cell>
          <cell r="I2085">
            <v>43465</v>
          </cell>
        </row>
        <row r="2086">
          <cell r="A2086" t="str">
            <v>Certificación RETIE RETILAP parquevecinal 8.736</v>
          </cell>
          <cell r="B2086">
            <v>106749</v>
          </cell>
          <cell r="C2086" t="str">
            <v>GL</v>
          </cell>
          <cell r="D2086">
            <v>7247100</v>
          </cell>
          <cell r="E2086">
            <v>0</v>
          </cell>
          <cell r="F2086">
            <v>43180</v>
          </cell>
          <cell r="G2086">
            <v>6902000</v>
          </cell>
          <cell r="H2086">
            <v>1.05</v>
          </cell>
          <cell r="I2086">
            <v>43465</v>
          </cell>
        </row>
        <row r="2087">
          <cell r="A2087" t="str">
            <v>Certificación Retilap Parque Tercer milenio150.000</v>
          </cell>
          <cell r="B2087">
            <v>107003</v>
          </cell>
          <cell r="C2087" t="str">
            <v>GLbs</v>
          </cell>
          <cell r="D2087">
            <v>7497000</v>
          </cell>
          <cell r="E2087">
            <v>0</v>
          </cell>
          <cell r="F2087">
            <v>43350</v>
          </cell>
          <cell r="G2087">
            <v>7140000</v>
          </cell>
          <cell r="H2087">
            <v>1.05</v>
          </cell>
          <cell r="I2087">
            <v>43465</v>
          </cell>
        </row>
        <row r="2088">
          <cell r="A2088" t="str">
            <v>Certificación Retilap Parque -Zona</v>
          </cell>
          <cell r="B2088">
            <v>106780</v>
          </cell>
          <cell r="C2088" t="str">
            <v>UNI</v>
          </cell>
          <cell r="D2088">
            <v>4373250</v>
          </cell>
          <cell r="E2088">
            <v>0</v>
          </cell>
          <cell r="F2088">
            <v>43186</v>
          </cell>
          <cell r="G2088">
            <v>4165000</v>
          </cell>
          <cell r="H2088">
            <v>1.05</v>
          </cell>
          <cell r="I2088">
            <v>43465</v>
          </cell>
        </row>
        <row r="2089">
          <cell r="A2089" t="str">
            <v>Certificación tipo (B) IAAF-Pista Atletismo.</v>
          </cell>
          <cell r="B2089">
            <v>105994</v>
          </cell>
          <cell r="C2089" t="str">
            <v>UNI</v>
          </cell>
          <cell r="D2089">
            <v>35617667</v>
          </cell>
          <cell r="E2089">
            <v>0</v>
          </cell>
          <cell r="F2089">
            <v>42829</v>
          </cell>
          <cell r="G2089">
            <v>32676759</v>
          </cell>
          <cell r="H2089">
            <v>1.0900000000000001</v>
          </cell>
          <cell r="I2089">
            <v>43465</v>
          </cell>
        </row>
        <row r="2090">
          <cell r="A2090" t="str">
            <v>CERTIFICACIÓN VOZ O DATOS CAT 5 - 6*</v>
          </cell>
          <cell r="B2090">
            <v>103112</v>
          </cell>
          <cell r="C2090" t="str">
            <v>UNI</v>
          </cell>
          <cell r="D2090">
            <v>17680</v>
          </cell>
          <cell r="E2090">
            <v>0</v>
          </cell>
          <cell r="F2090">
            <v>41079</v>
          </cell>
          <cell r="G2090">
            <v>13600</v>
          </cell>
          <cell r="H2090">
            <v>1.3</v>
          </cell>
          <cell r="I2090">
            <v>43465</v>
          </cell>
        </row>
        <row r="2091">
          <cell r="A2091" t="str">
            <v>Certificacionparque infantNTC 5600-NTC</v>
          </cell>
          <cell r="B2091">
            <v>106776</v>
          </cell>
          <cell r="C2091" t="str">
            <v>GL</v>
          </cell>
          <cell r="D2091">
            <v>5622750</v>
          </cell>
          <cell r="E2091">
            <v>0</v>
          </cell>
          <cell r="F2091">
            <v>43185</v>
          </cell>
          <cell r="G2091">
            <v>5355000</v>
          </cell>
          <cell r="H2091">
            <v>1.05</v>
          </cell>
          <cell r="I2091">
            <v>43465</v>
          </cell>
        </row>
        <row r="2092">
          <cell r="A2092" t="str">
            <v>Cespedon de Pasto Kikuyo+transp **</v>
          </cell>
          <cell r="B2092">
            <v>100419</v>
          </cell>
          <cell r="C2092" t="str">
            <v>M2</v>
          </cell>
          <cell r="D2092">
            <v>3990</v>
          </cell>
          <cell r="E2092" t="str">
            <v>TAPETE</v>
          </cell>
          <cell r="F2092">
            <v>43179</v>
          </cell>
          <cell r="G2092">
            <v>3800</v>
          </cell>
          <cell r="H2092">
            <v>1.05</v>
          </cell>
          <cell r="I2092">
            <v>43465</v>
          </cell>
        </row>
        <row r="2093">
          <cell r="A2093" t="str">
            <v>CHALECO EN DRIL DOTACION</v>
          </cell>
          <cell r="B2093">
            <v>106631</v>
          </cell>
          <cell r="C2093" t="str">
            <v>UNI</v>
          </cell>
          <cell r="D2093">
            <v>30411</v>
          </cell>
          <cell r="E2093">
            <v>0</v>
          </cell>
          <cell r="F2093">
            <v>43042</v>
          </cell>
          <cell r="G2093">
            <v>27900</v>
          </cell>
          <cell r="H2093">
            <v>1.0900000000000001</v>
          </cell>
          <cell r="I2093">
            <v>43465</v>
          </cell>
        </row>
        <row r="2094">
          <cell r="A2094" t="str">
            <v>CHALECO REFLECTIVO</v>
          </cell>
          <cell r="B2094">
            <v>1256</v>
          </cell>
          <cell r="C2094" t="str">
            <v>UNI</v>
          </cell>
          <cell r="D2094">
            <v>20961</v>
          </cell>
          <cell r="E2094">
            <v>0</v>
          </cell>
          <cell r="F2094">
            <v>40023</v>
          </cell>
          <cell r="G2094">
            <v>15080</v>
          </cell>
          <cell r="H2094">
            <v>1.39</v>
          </cell>
          <cell r="I2094">
            <v>43465</v>
          </cell>
        </row>
        <row r="2095">
          <cell r="A2095" t="str">
            <v>CHALECO REFLECTIVO DE ALTA VISIBILIDAD</v>
          </cell>
          <cell r="B2095">
            <v>3794</v>
          </cell>
          <cell r="C2095" t="str">
            <v>UNI</v>
          </cell>
          <cell r="D2095">
            <v>13704</v>
          </cell>
          <cell r="E2095">
            <v>0</v>
          </cell>
          <cell r="F2095">
            <v>43273</v>
          </cell>
          <cell r="G2095">
            <v>13051</v>
          </cell>
          <cell r="H2095">
            <v>1.05</v>
          </cell>
          <cell r="I2095">
            <v>43465</v>
          </cell>
        </row>
        <row r="2096">
          <cell r="A2096" t="str">
            <v>CHALECO SALVAVIDAS</v>
          </cell>
          <cell r="B2096">
            <v>105737</v>
          </cell>
          <cell r="C2096" t="str">
            <v>UNI</v>
          </cell>
          <cell r="D2096">
            <v>63250</v>
          </cell>
          <cell r="E2096">
            <v>0</v>
          </cell>
          <cell r="F2096">
            <v>42410</v>
          </cell>
          <cell r="G2096">
            <v>55000</v>
          </cell>
          <cell r="H2096">
            <v>1.1499999999999999</v>
          </cell>
          <cell r="I2096">
            <v>43465</v>
          </cell>
        </row>
        <row r="2097">
          <cell r="A2097" t="str">
            <v>CHALECOS SALVAVIDAS REFLECTIVOS</v>
          </cell>
          <cell r="B2097">
            <v>105495</v>
          </cell>
          <cell r="C2097" t="str">
            <v>UNI</v>
          </cell>
          <cell r="D2097">
            <v>59950</v>
          </cell>
          <cell r="E2097">
            <v>0</v>
          </cell>
          <cell r="F2097">
            <v>42872</v>
          </cell>
          <cell r="G2097">
            <v>55000</v>
          </cell>
          <cell r="H2097">
            <v>1.0900000000000001</v>
          </cell>
          <cell r="I2097">
            <v>43465</v>
          </cell>
        </row>
        <row r="2098">
          <cell r="A2098" t="str">
            <v>CHAPA ESCRITORIO mueble cajón 20 - 25 mm</v>
          </cell>
          <cell r="B2098">
            <v>106487</v>
          </cell>
          <cell r="C2098" t="str">
            <v>UNI</v>
          </cell>
          <cell r="D2098">
            <v>10028</v>
          </cell>
          <cell r="E2098">
            <v>0</v>
          </cell>
          <cell r="F2098">
            <v>42996</v>
          </cell>
          <cell r="G2098">
            <v>9200</v>
          </cell>
          <cell r="H2098">
            <v>1.0900000000000001</v>
          </cell>
          <cell r="I2098">
            <v>43465</v>
          </cell>
        </row>
        <row r="2099">
          <cell r="A2099" t="str">
            <v>Chapetas ( para barras de giro)0.08x0.06m) **</v>
          </cell>
          <cell r="B2099">
            <v>102635</v>
          </cell>
          <cell r="C2099" t="str">
            <v>UNI</v>
          </cell>
          <cell r="D2099">
            <v>4795</v>
          </cell>
          <cell r="E2099" t="str">
            <v>T-117</v>
          </cell>
          <cell r="F2099">
            <v>40266</v>
          </cell>
          <cell r="G2099">
            <v>3500</v>
          </cell>
          <cell r="H2099">
            <v>1.37</v>
          </cell>
          <cell r="I2099">
            <v>43465</v>
          </cell>
        </row>
        <row r="2100">
          <cell r="A2100" t="str">
            <v>Chapetas para reja**</v>
          </cell>
          <cell r="B2100">
            <v>102636</v>
          </cell>
          <cell r="C2100" t="str">
            <v>UNI</v>
          </cell>
          <cell r="D2100">
            <v>4110</v>
          </cell>
          <cell r="E2100" t="str">
            <v>T-117</v>
          </cell>
          <cell r="F2100">
            <v>40267</v>
          </cell>
          <cell r="G2100">
            <v>3000</v>
          </cell>
          <cell r="H2100">
            <v>1.37</v>
          </cell>
          <cell r="I2100">
            <v>43465</v>
          </cell>
        </row>
        <row r="2101">
          <cell r="A2101" t="str">
            <v>CHAPETONES PARA ESCALERA Piscina</v>
          </cell>
          <cell r="B2101">
            <v>107126</v>
          </cell>
          <cell r="C2101" t="str">
            <v>UNI</v>
          </cell>
          <cell r="D2101">
            <v>58116</v>
          </cell>
          <cell r="E2101">
            <v>0</v>
          </cell>
          <cell r="F2101">
            <v>43396</v>
          </cell>
          <cell r="G2101">
            <v>55349</v>
          </cell>
          <cell r="H2101">
            <v>1.05</v>
          </cell>
          <cell r="I2101">
            <v>43465</v>
          </cell>
        </row>
        <row r="2102">
          <cell r="A2102" t="str">
            <v>CHAQUE GLOBO Ø1" (125-200psi)</v>
          </cell>
          <cell r="B2102">
            <v>106300</v>
          </cell>
          <cell r="C2102" t="str">
            <v>UNI</v>
          </cell>
          <cell r="D2102">
            <v>99488</v>
          </cell>
          <cell r="E2102">
            <v>0</v>
          </cell>
          <cell r="F2102">
            <v>42851</v>
          </cell>
          <cell r="G2102">
            <v>91273</v>
          </cell>
          <cell r="H2102">
            <v>1.0900000000000001</v>
          </cell>
          <cell r="I2102">
            <v>43465</v>
          </cell>
        </row>
        <row r="2103">
          <cell r="A2103" t="str">
            <v>CHASIS PARA ENSAMBLADORAS 2 x 17 -</v>
          </cell>
          <cell r="B2103">
            <v>9468</v>
          </cell>
          <cell r="C2103" t="str">
            <v>UNI</v>
          </cell>
          <cell r="D2103">
            <v>138260</v>
          </cell>
          <cell r="E2103" t="str">
            <v>2 x 17</v>
          </cell>
          <cell r="F2103">
            <v>40428</v>
          </cell>
          <cell r="G2103">
            <v>100920</v>
          </cell>
          <cell r="H2103">
            <v>1.37</v>
          </cell>
          <cell r="I2103">
            <v>43465</v>
          </cell>
        </row>
        <row r="2104">
          <cell r="A2104" t="str">
            <v>CHASIS PARA ENSAMBLADORAS 2 x 17 -</v>
          </cell>
          <cell r="B2104">
            <v>9465</v>
          </cell>
          <cell r="C2104" t="str">
            <v>UNI</v>
          </cell>
          <cell r="D2104">
            <v>154152</v>
          </cell>
          <cell r="E2104" t="str">
            <v>2 x 17</v>
          </cell>
          <cell r="F2104">
            <v>40428</v>
          </cell>
          <cell r="G2104">
            <v>112520</v>
          </cell>
          <cell r="H2104">
            <v>1.37</v>
          </cell>
          <cell r="I2104">
            <v>43465</v>
          </cell>
        </row>
        <row r="2105">
          <cell r="A2105" t="str">
            <v>CHASIS PARA ENSAMBLADORAS 2 x 32 -</v>
          </cell>
          <cell r="B2105">
            <v>9469</v>
          </cell>
          <cell r="C2105" t="str">
            <v>UNI</v>
          </cell>
          <cell r="D2105">
            <v>124117</v>
          </cell>
          <cell r="E2105" t="str">
            <v>2 x 32</v>
          </cell>
          <cell r="F2105">
            <v>40428</v>
          </cell>
          <cell r="G2105">
            <v>90596</v>
          </cell>
          <cell r="H2105">
            <v>1.37</v>
          </cell>
          <cell r="I2105">
            <v>43465</v>
          </cell>
        </row>
        <row r="2106">
          <cell r="A2106" t="str">
            <v>CHASIS PARA ENSAMBLADORAS 2 x 32 -</v>
          </cell>
          <cell r="B2106">
            <v>9466</v>
          </cell>
          <cell r="C2106" t="str">
            <v>UNI</v>
          </cell>
          <cell r="D2106">
            <v>189115</v>
          </cell>
          <cell r="E2106" t="str">
            <v>2 x 32</v>
          </cell>
          <cell r="F2106">
            <v>40428</v>
          </cell>
          <cell r="G2106">
            <v>138040</v>
          </cell>
          <cell r="H2106">
            <v>1.37</v>
          </cell>
          <cell r="I2106">
            <v>43465</v>
          </cell>
        </row>
        <row r="2107">
          <cell r="A2107" t="str">
            <v>CHASIS PARA ENSAMBLADORAS 2 x 96 -</v>
          </cell>
          <cell r="B2107">
            <v>9470</v>
          </cell>
          <cell r="C2107" t="str">
            <v>UNI</v>
          </cell>
          <cell r="D2107">
            <v>263040</v>
          </cell>
          <cell r="E2107" t="str">
            <v>2 x 96</v>
          </cell>
          <cell r="F2107">
            <v>40428</v>
          </cell>
          <cell r="G2107">
            <v>192000</v>
          </cell>
          <cell r="H2107">
            <v>1.37</v>
          </cell>
          <cell r="I2107">
            <v>43465</v>
          </cell>
        </row>
        <row r="2108">
          <cell r="A2108" t="str">
            <v>CHASIS PARA ENSAMBLADORAS 2 x 96 -</v>
          </cell>
          <cell r="B2108">
            <v>9467</v>
          </cell>
          <cell r="C2108" t="str">
            <v>UNI</v>
          </cell>
          <cell r="D2108">
            <v>359625</v>
          </cell>
          <cell r="E2108" t="str">
            <v>2 x 96</v>
          </cell>
          <cell r="F2108">
            <v>40428</v>
          </cell>
          <cell r="G2108">
            <v>262500</v>
          </cell>
          <cell r="H2108">
            <v>1.37</v>
          </cell>
          <cell r="I2108">
            <v>43465</v>
          </cell>
        </row>
        <row r="2109">
          <cell r="A2109" t="str">
            <v>CHAZO COLAPSIBLE PLASTIC+TORNILLO</v>
          </cell>
          <cell r="B2109">
            <v>104290</v>
          </cell>
          <cell r="C2109" t="str">
            <v>UNI</v>
          </cell>
          <cell r="D2109">
            <v>325</v>
          </cell>
          <cell r="E2109">
            <v>0</v>
          </cell>
          <cell r="F2109">
            <v>40940</v>
          </cell>
          <cell r="G2109">
            <v>250</v>
          </cell>
          <cell r="H2109">
            <v>1.3</v>
          </cell>
          <cell r="I2109">
            <v>43465</v>
          </cell>
        </row>
        <row r="2110">
          <cell r="A2110" t="str">
            <v>CHAZO COLAPSIBLE PLASTIC+TORNILLO</v>
          </cell>
          <cell r="B2110">
            <v>104294</v>
          </cell>
          <cell r="C2110" t="str">
            <v>UNI</v>
          </cell>
          <cell r="D2110">
            <v>425</v>
          </cell>
          <cell r="E2110">
            <v>0</v>
          </cell>
          <cell r="F2110">
            <v>43378</v>
          </cell>
          <cell r="G2110">
            <v>405</v>
          </cell>
          <cell r="H2110">
            <v>1.05</v>
          </cell>
          <cell r="I2110">
            <v>43465</v>
          </cell>
        </row>
        <row r="2111">
          <cell r="A2111" t="str">
            <v>CHAZO DE 1/4 COLAPS+TORNILLO"**</v>
          </cell>
          <cell r="B2111">
            <v>103101</v>
          </cell>
          <cell r="C2111" t="str">
            <v>UNI</v>
          </cell>
          <cell r="D2111">
            <v>116</v>
          </cell>
          <cell r="E2111" t="str">
            <v>Caja de 100</v>
          </cell>
          <cell r="F2111">
            <v>43266</v>
          </cell>
          <cell r="G2111">
            <v>110</v>
          </cell>
          <cell r="H2111">
            <v>1.05</v>
          </cell>
          <cell r="I2111">
            <v>43465</v>
          </cell>
        </row>
        <row r="2112">
          <cell r="A2112" t="str">
            <v>CHAZO EXPANSIVO 21/2"X3/8"</v>
          </cell>
          <cell r="B2112">
            <v>102921</v>
          </cell>
          <cell r="C2112" t="str">
            <v>UNI</v>
          </cell>
          <cell r="D2112">
            <v>411</v>
          </cell>
          <cell r="E2112">
            <v>318070</v>
          </cell>
          <cell r="F2112">
            <v>43299</v>
          </cell>
          <cell r="G2112">
            <v>391</v>
          </cell>
          <cell r="H2112">
            <v>1.05</v>
          </cell>
          <cell r="I2112">
            <v>43465</v>
          </cell>
        </row>
        <row r="2113">
          <cell r="A2113" t="str">
            <v>CHAZO PLASTICO 3/8"</v>
          </cell>
          <cell r="B2113">
            <v>103255</v>
          </cell>
          <cell r="C2113" t="str">
            <v>DOCEN</v>
          </cell>
          <cell r="D2113">
            <v>140</v>
          </cell>
          <cell r="E2113">
            <v>0</v>
          </cell>
          <cell r="F2113">
            <v>43196</v>
          </cell>
          <cell r="G2113">
            <v>133</v>
          </cell>
          <cell r="H2113">
            <v>1.05</v>
          </cell>
          <cell r="I2113">
            <v>43465</v>
          </cell>
        </row>
        <row r="2114">
          <cell r="A2114" t="str">
            <v>CHAZO PLASTICO 3/8"X2"</v>
          </cell>
          <cell r="B2114">
            <v>105241</v>
          </cell>
          <cell r="C2114" t="str">
            <v>UNI</v>
          </cell>
          <cell r="D2114">
            <v>14</v>
          </cell>
          <cell r="E2114">
            <v>0</v>
          </cell>
          <cell r="F2114">
            <v>43080</v>
          </cell>
          <cell r="G2114">
            <v>12.5</v>
          </cell>
          <cell r="H2114">
            <v>1.0900000000000001</v>
          </cell>
          <cell r="I2114">
            <v>43465</v>
          </cell>
        </row>
        <row r="2115">
          <cell r="A2115" t="str">
            <v>CHAZO PLASTICO NEGRO ESTRIADO 5/16</v>
          </cell>
          <cell r="B2115">
            <v>106493</v>
          </cell>
          <cell r="C2115" t="str">
            <v>UNI</v>
          </cell>
          <cell r="D2115">
            <v>35</v>
          </cell>
          <cell r="E2115">
            <v>0</v>
          </cell>
          <cell r="F2115">
            <v>43193</v>
          </cell>
          <cell r="G2115">
            <v>33</v>
          </cell>
          <cell r="H2115">
            <v>1.05</v>
          </cell>
          <cell r="I2115">
            <v>43465</v>
          </cell>
        </row>
        <row r="2116">
          <cell r="A2116" t="str">
            <v>CHAZO PUNTILLA 2 7/8" X 1/4"</v>
          </cell>
          <cell r="B2116">
            <v>104869</v>
          </cell>
          <cell r="C2116" t="str">
            <v>UNI</v>
          </cell>
          <cell r="D2116">
            <v>129</v>
          </cell>
          <cell r="E2116">
            <v>0</v>
          </cell>
          <cell r="F2116">
            <v>43391</v>
          </cell>
          <cell r="G2116">
            <v>123</v>
          </cell>
          <cell r="H2116">
            <v>1.05</v>
          </cell>
          <cell r="I2116">
            <v>43465</v>
          </cell>
        </row>
        <row r="2117">
          <cell r="A2117" t="str">
            <v>Chazo puntilla de 1/4"+Torn. puntilla de 3 1/2</v>
          </cell>
          <cell r="B2117">
            <v>104812</v>
          </cell>
          <cell r="C2117" t="str">
            <v>UNI</v>
          </cell>
          <cell r="D2117">
            <v>276</v>
          </cell>
          <cell r="E2117">
            <v>0</v>
          </cell>
          <cell r="F2117">
            <v>43167</v>
          </cell>
          <cell r="G2117">
            <v>263</v>
          </cell>
          <cell r="H2117">
            <v>1.05</v>
          </cell>
          <cell r="I2117">
            <v>43465</v>
          </cell>
        </row>
        <row r="2118">
          <cell r="A2118" t="str">
            <v>CHAZO PUNTILLA DE 1/4X11/4"</v>
          </cell>
          <cell r="B2118">
            <v>104303</v>
          </cell>
          <cell r="C2118" t="str">
            <v>UNI</v>
          </cell>
          <cell r="D2118">
            <v>106</v>
          </cell>
          <cell r="E2118">
            <v>0</v>
          </cell>
          <cell r="F2118">
            <v>43213</v>
          </cell>
          <cell r="G2118">
            <v>101</v>
          </cell>
          <cell r="H2118">
            <v>1.05</v>
          </cell>
          <cell r="I2118">
            <v>43465</v>
          </cell>
        </row>
        <row r="2119">
          <cell r="A2119" t="str">
            <v>CHAZO+TORNILLO MULTIUSO 1/4"</v>
          </cell>
          <cell r="B2119">
            <v>103117</v>
          </cell>
          <cell r="C2119" t="str">
            <v>UNI</v>
          </cell>
          <cell r="D2119">
            <v>105</v>
          </cell>
          <cell r="E2119">
            <v>0</v>
          </cell>
          <cell r="F2119">
            <v>43180</v>
          </cell>
          <cell r="G2119">
            <v>100</v>
          </cell>
          <cell r="H2119">
            <v>1.05</v>
          </cell>
          <cell r="I2119">
            <v>43465</v>
          </cell>
        </row>
        <row r="2120">
          <cell r="A2120" t="str">
            <v>CHAZOS DE MADERA (NO USAR)</v>
          </cell>
          <cell r="B2120">
            <v>3287</v>
          </cell>
          <cell r="C2120" t="str">
            <v>UNI</v>
          </cell>
          <cell r="D2120">
            <v>938</v>
          </cell>
          <cell r="E2120">
            <v>0</v>
          </cell>
          <cell r="F2120">
            <v>40588</v>
          </cell>
          <cell r="G2120">
            <v>700</v>
          </cell>
          <cell r="H2120">
            <v>1.34</v>
          </cell>
          <cell r="I2120">
            <v>43465</v>
          </cell>
        </row>
        <row r="2121">
          <cell r="A2121" t="str">
            <v>CHAZOS PLASTICO 1/4x3 1/2 " impacto concreto</v>
          </cell>
          <cell r="B2121">
            <v>483</v>
          </cell>
          <cell r="C2121" t="str">
            <v>UNI</v>
          </cell>
          <cell r="D2121">
            <v>242</v>
          </cell>
          <cell r="E2121">
            <v>318070</v>
          </cell>
          <cell r="F2121">
            <v>43222</v>
          </cell>
          <cell r="G2121">
            <v>230</v>
          </cell>
          <cell r="H2121">
            <v>1.05</v>
          </cell>
          <cell r="I2121">
            <v>43465</v>
          </cell>
        </row>
        <row r="2122">
          <cell r="A2122" t="str">
            <v>CHEQUE 1/2"</v>
          </cell>
          <cell r="B2122">
            <v>103686</v>
          </cell>
          <cell r="C2122" t="str">
            <v>UNI</v>
          </cell>
          <cell r="D2122">
            <v>71020</v>
          </cell>
          <cell r="E2122">
            <v>0</v>
          </cell>
          <cell r="F2122">
            <v>40598</v>
          </cell>
          <cell r="G2122">
            <v>53000</v>
          </cell>
          <cell r="H2122">
            <v>1.34</v>
          </cell>
          <cell r="I2122">
            <v>43465</v>
          </cell>
        </row>
        <row r="2123">
          <cell r="A2123" t="str">
            <v>CHEQUE AMORTIGUADO EXTREMO</v>
          </cell>
          <cell r="B2123">
            <v>103526</v>
          </cell>
          <cell r="C2123" t="str">
            <v>UNI</v>
          </cell>
          <cell r="D2123">
            <v>127116</v>
          </cell>
          <cell r="E2123">
            <v>0</v>
          </cell>
          <cell r="F2123">
            <v>43040</v>
          </cell>
          <cell r="G2123">
            <v>116620</v>
          </cell>
          <cell r="H2123">
            <v>1.0900000000000001</v>
          </cell>
          <cell r="I2123">
            <v>43465</v>
          </cell>
        </row>
        <row r="2124">
          <cell r="A2124" t="str">
            <v>CHEQUE AMORTIGUADO EXTREMO</v>
          </cell>
          <cell r="B2124">
            <v>103525</v>
          </cell>
          <cell r="C2124" t="str">
            <v>UNI</v>
          </cell>
          <cell r="D2124">
            <v>350736</v>
          </cell>
          <cell r="E2124">
            <v>0</v>
          </cell>
          <cell r="F2124">
            <v>42851</v>
          </cell>
          <cell r="G2124">
            <v>321776</v>
          </cell>
          <cell r="H2124">
            <v>1.0900000000000001</v>
          </cell>
          <cell r="I2124">
            <v>43465</v>
          </cell>
        </row>
        <row r="2125">
          <cell r="A2125" t="str">
            <v>CHEQUE AMORTIGUADO EXTREMO</v>
          </cell>
          <cell r="B2125">
            <v>106273</v>
          </cell>
          <cell r="C2125" t="str">
            <v>UNI</v>
          </cell>
          <cell r="D2125">
            <v>316246</v>
          </cell>
          <cell r="E2125">
            <v>0</v>
          </cell>
          <cell r="F2125">
            <v>43276</v>
          </cell>
          <cell r="G2125">
            <v>301187</v>
          </cell>
          <cell r="H2125">
            <v>1.05</v>
          </cell>
          <cell r="I2125">
            <v>43465</v>
          </cell>
        </row>
        <row r="2126">
          <cell r="A2126" t="str">
            <v>CHEQUE AMORTIGUADO EXTREMO</v>
          </cell>
          <cell r="B2126">
            <v>106272</v>
          </cell>
          <cell r="C2126" t="str">
            <v>UNI</v>
          </cell>
          <cell r="D2126">
            <v>262445</v>
          </cell>
          <cell r="E2126">
            <v>0</v>
          </cell>
          <cell r="F2126">
            <v>43276</v>
          </cell>
          <cell r="G2126">
            <v>249948</v>
          </cell>
          <cell r="H2126">
            <v>1.05</v>
          </cell>
          <cell r="I2126">
            <v>43465</v>
          </cell>
        </row>
        <row r="2127">
          <cell r="A2127" t="str">
            <v>CHEQUE AMORTIGUADO EXTREMO</v>
          </cell>
          <cell r="B2127">
            <v>106274</v>
          </cell>
          <cell r="C2127" t="str">
            <v>UNI</v>
          </cell>
          <cell r="D2127">
            <v>350736</v>
          </cell>
          <cell r="E2127">
            <v>0</v>
          </cell>
          <cell r="F2127">
            <v>42849</v>
          </cell>
          <cell r="G2127">
            <v>321776</v>
          </cell>
          <cell r="H2127">
            <v>1.0900000000000001</v>
          </cell>
          <cell r="I2127">
            <v>43465</v>
          </cell>
        </row>
        <row r="2128">
          <cell r="A2128" t="str">
            <v>CHEQUE AMORTIGUADO EXTREMO</v>
          </cell>
          <cell r="B2128">
            <v>106275</v>
          </cell>
          <cell r="C2128" t="str">
            <v>UNI</v>
          </cell>
          <cell r="D2128">
            <v>756947</v>
          </cell>
          <cell r="E2128">
            <v>0</v>
          </cell>
          <cell r="F2128">
            <v>43276</v>
          </cell>
          <cell r="G2128">
            <v>720902</v>
          </cell>
          <cell r="H2128">
            <v>1.05</v>
          </cell>
          <cell r="I2128">
            <v>43465</v>
          </cell>
        </row>
        <row r="2129">
          <cell r="A2129" t="str">
            <v>Cheque bridado acero al carbon d=2" **</v>
          </cell>
          <cell r="B2129">
            <v>100055</v>
          </cell>
          <cell r="C2129" t="str">
            <v>UNI</v>
          </cell>
          <cell r="D2129">
            <v>343267</v>
          </cell>
          <cell r="E2129" t="str">
            <v>CHEC 02</v>
          </cell>
          <cell r="F2129">
            <v>40241</v>
          </cell>
          <cell r="G2129">
            <v>250560</v>
          </cell>
          <cell r="H2129">
            <v>1.37</v>
          </cell>
          <cell r="I2129">
            <v>43465</v>
          </cell>
        </row>
        <row r="2130">
          <cell r="A2130" t="str">
            <v>Cheque bridado acero al carbon d=3" **</v>
          </cell>
          <cell r="B2130">
            <v>100057</v>
          </cell>
          <cell r="C2130" t="str">
            <v>UNI</v>
          </cell>
          <cell r="D2130">
            <v>874060</v>
          </cell>
          <cell r="E2130" t="str">
            <v>CHEC 02</v>
          </cell>
          <cell r="F2130">
            <v>40241</v>
          </cell>
          <cell r="G2130">
            <v>638000</v>
          </cell>
          <cell r="H2130">
            <v>1.37</v>
          </cell>
          <cell r="I2130">
            <v>43465</v>
          </cell>
        </row>
        <row r="2131">
          <cell r="A2131" t="str">
            <v>Cheque bridado acero al carbon d=4" **</v>
          </cell>
          <cell r="B2131">
            <v>100060</v>
          </cell>
          <cell r="C2131" t="str">
            <v>UNI</v>
          </cell>
          <cell r="D2131">
            <v>1125432</v>
          </cell>
          <cell r="E2131" t="str">
            <v>CHEC 02</v>
          </cell>
          <cell r="F2131">
            <v>39664</v>
          </cell>
          <cell r="G2131">
            <v>765600</v>
          </cell>
          <cell r="H2131">
            <v>1.47</v>
          </cell>
          <cell r="I2131">
            <v>43465</v>
          </cell>
        </row>
        <row r="2132">
          <cell r="A2132" t="str">
            <v>CHEQUE CORTINA HORIZONTAL TIPO HI ½"</v>
          </cell>
          <cell r="B2132">
            <v>2015</v>
          </cell>
          <cell r="C2132" t="str">
            <v>UNI</v>
          </cell>
          <cell r="D2132">
            <v>36146</v>
          </cell>
          <cell r="E2132" t="str">
            <v>CHEC 02</v>
          </cell>
          <cell r="F2132">
            <v>43363</v>
          </cell>
          <cell r="G2132">
            <v>34425</v>
          </cell>
          <cell r="H2132">
            <v>1.05</v>
          </cell>
          <cell r="I2132">
            <v>43465</v>
          </cell>
        </row>
        <row r="2133">
          <cell r="A2133" t="str">
            <v>CHEQUE CORTINA HORIZONTAL TIPO HI 1½"</v>
          </cell>
          <cell r="B2133">
            <v>815</v>
          </cell>
          <cell r="C2133" t="str">
            <v>UNI</v>
          </cell>
          <cell r="D2133">
            <v>153048</v>
          </cell>
          <cell r="E2133" t="str">
            <v>CHEC 10</v>
          </cell>
          <cell r="F2133">
            <v>43172</v>
          </cell>
          <cell r="G2133">
            <v>145760</v>
          </cell>
          <cell r="H2133">
            <v>1.05</v>
          </cell>
          <cell r="I2133">
            <v>43465</v>
          </cell>
        </row>
        <row r="2134">
          <cell r="A2134" t="str">
            <v>CHEQUE CORTINA HORIZONTAL TIPO HI 3/4"</v>
          </cell>
          <cell r="B2134">
            <v>2016</v>
          </cell>
          <cell r="C2134" t="str">
            <v>UNI</v>
          </cell>
          <cell r="D2134">
            <v>238380</v>
          </cell>
          <cell r="E2134" t="str">
            <v>CHEC 04</v>
          </cell>
          <cell r="F2134">
            <v>40241</v>
          </cell>
          <cell r="G2134">
            <v>174000</v>
          </cell>
          <cell r="H2134">
            <v>1.37</v>
          </cell>
          <cell r="I2134">
            <v>43465</v>
          </cell>
        </row>
        <row r="2135">
          <cell r="A2135" t="str">
            <v>CHEQUE CORTINA Ø 1"(125-200PSI)SELLO</v>
          </cell>
          <cell r="B2135">
            <v>105460</v>
          </cell>
          <cell r="C2135" t="str">
            <v>UNI</v>
          </cell>
          <cell r="D2135">
            <v>83160</v>
          </cell>
          <cell r="E2135" t="str">
            <v>CHEC 02</v>
          </cell>
          <cell r="F2135">
            <v>43326</v>
          </cell>
          <cell r="G2135">
            <v>79199.600000000006</v>
          </cell>
          <cell r="H2135">
            <v>1.05</v>
          </cell>
          <cell r="I2135">
            <v>43465</v>
          </cell>
        </row>
        <row r="2136">
          <cell r="A2136" t="str">
            <v>CHEQUE CORTINA Ø 11/2"(125-200PSI)SELLO</v>
          </cell>
          <cell r="B2136">
            <v>105462</v>
          </cell>
          <cell r="C2136" t="str">
            <v>UNI</v>
          </cell>
          <cell r="D2136">
            <v>155458</v>
          </cell>
          <cell r="E2136" t="str">
            <v>CHEC 02</v>
          </cell>
          <cell r="F2136">
            <v>42509</v>
          </cell>
          <cell r="G2136">
            <v>135181</v>
          </cell>
          <cell r="H2136">
            <v>1.1499999999999999</v>
          </cell>
          <cell r="I2136">
            <v>43465</v>
          </cell>
        </row>
        <row r="2137">
          <cell r="A2137" t="str">
            <v>CHEQUE CORTINA Ø 11/4"(125-200PSI)SELLO</v>
          </cell>
          <cell r="B2137">
            <v>105461</v>
          </cell>
          <cell r="C2137" t="str">
            <v>UNI</v>
          </cell>
          <cell r="D2137">
            <v>122767</v>
          </cell>
          <cell r="E2137" t="str">
            <v>CHEC 02</v>
          </cell>
          <cell r="F2137">
            <v>42509</v>
          </cell>
          <cell r="G2137">
            <v>106754</v>
          </cell>
          <cell r="H2137">
            <v>1.1499999999999999</v>
          </cell>
          <cell r="I2137">
            <v>43465</v>
          </cell>
        </row>
        <row r="2138">
          <cell r="A2138" t="str">
            <v>CHEQUE CORTINA Ø 2"(125-200PSI)SELLO</v>
          </cell>
          <cell r="B2138">
            <v>105463</v>
          </cell>
          <cell r="C2138" t="str">
            <v>UNI</v>
          </cell>
          <cell r="D2138">
            <v>213287</v>
          </cell>
          <cell r="E2138" t="str">
            <v>CHEC 02</v>
          </cell>
          <cell r="F2138">
            <v>42509</v>
          </cell>
          <cell r="G2138">
            <v>185467</v>
          </cell>
          <cell r="H2138">
            <v>1.1499999999999999</v>
          </cell>
          <cell r="I2138">
            <v>43465</v>
          </cell>
        </row>
        <row r="2139">
          <cell r="A2139" t="str">
            <v>CHEQUE CORTINA RW DE 4"</v>
          </cell>
          <cell r="B2139">
            <v>105464</v>
          </cell>
          <cell r="C2139" t="str">
            <v>UNI</v>
          </cell>
          <cell r="D2139">
            <v>1357242</v>
          </cell>
          <cell r="E2139">
            <v>0</v>
          </cell>
          <cell r="F2139">
            <v>41932</v>
          </cell>
          <cell r="G2139">
            <v>1077176</v>
          </cell>
          <cell r="H2139">
            <v>1.26</v>
          </cell>
          <cell r="I2139">
            <v>43465</v>
          </cell>
        </row>
        <row r="2140">
          <cell r="A2140" t="str">
            <v>CHEQUE DE BOLA BRONCE 1 1/2"</v>
          </cell>
          <cell r="B2140">
            <v>107248</v>
          </cell>
          <cell r="C2140" t="str">
            <v>UNI</v>
          </cell>
          <cell r="D2140">
            <v>289884</v>
          </cell>
          <cell r="E2140">
            <v>0</v>
          </cell>
          <cell r="F2140">
            <v>43411</v>
          </cell>
          <cell r="G2140">
            <v>276080</v>
          </cell>
          <cell r="H2140">
            <v>1.05</v>
          </cell>
          <cell r="I2140">
            <v>43465</v>
          </cell>
        </row>
        <row r="2141">
          <cell r="A2141" t="str">
            <v>CHEQUE DE BOLA BRONCE 11/2"</v>
          </cell>
          <cell r="B2141">
            <v>107021</v>
          </cell>
          <cell r="C2141" t="str">
            <v>UNI</v>
          </cell>
          <cell r="D2141">
            <v>289884</v>
          </cell>
          <cell r="E2141">
            <v>0</v>
          </cell>
          <cell r="F2141">
            <v>43357</v>
          </cell>
          <cell r="G2141">
            <v>276080</v>
          </cell>
          <cell r="H2141">
            <v>1.05</v>
          </cell>
          <cell r="I2141">
            <v>43465</v>
          </cell>
        </row>
        <row r="2142">
          <cell r="A2142" t="str">
            <v>CHEQUE DE BOLA BRONCE 3"</v>
          </cell>
          <cell r="B2142">
            <v>107250</v>
          </cell>
          <cell r="C2142" t="str">
            <v>UNI</v>
          </cell>
          <cell r="D2142">
            <v>754698</v>
          </cell>
          <cell r="E2142">
            <v>0</v>
          </cell>
          <cell r="F2142">
            <v>43411</v>
          </cell>
          <cell r="G2142">
            <v>718760</v>
          </cell>
          <cell r="H2142">
            <v>1.05</v>
          </cell>
          <cell r="I2142">
            <v>43465</v>
          </cell>
        </row>
        <row r="2143">
          <cell r="A2143" t="str">
            <v>CHEQUE DE BOLA BRONCE 3"</v>
          </cell>
          <cell r="B2143">
            <v>107178</v>
          </cell>
          <cell r="C2143" t="str">
            <v>UNI</v>
          </cell>
          <cell r="D2143">
            <v>754698</v>
          </cell>
          <cell r="E2143">
            <v>0</v>
          </cell>
          <cell r="F2143">
            <v>43395</v>
          </cell>
          <cell r="G2143">
            <v>718760</v>
          </cell>
          <cell r="H2143">
            <v>1.05</v>
          </cell>
          <cell r="I2143">
            <v>43465</v>
          </cell>
        </row>
        <row r="2144">
          <cell r="A2144" t="str">
            <v>CHEQUE DE BOLA BRONCE 4"</v>
          </cell>
          <cell r="B2144">
            <v>107180</v>
          </cell>
          <cell r="C2144" t="str">
            <v>UNI</v>
          </cell>
          <cell r="D2144">
            <v>1362955</v>
          </cell>
          <cell r="E2144">
            <v>0</v>
          </cell>
          <cell r="F2144">
            <v>43395</v>
          </cell>
          <cell r="G2144">
            <v>1298052</v>
          </cell>
          <cell r="H2144">
            <v>1.05</v>
          </cell>
          <cell r="I2144">
            <v>43465</v>
          </cell>
        </row>
        <row r="2145">
          <cell r="A2145" t="str">
            <v>CHEQUE GLOBO 1/2”-200PSI</v>
          </cell>
          <cell r="B2145">
            <v>106329</v>
          </cell>
          <cell r="C2145" t="str">
            <v>UNI</v>
          </cell>
          <cell r="D2145">
            <v>51169</v>
          </cell>
          <cell r="E2145">
            <v>0</v>
          </cell>
          <cell r="F2145">
            <v>43371</v>
          </cell>
          <cell r="G2145">
            <v>48732</v>
          </cell>
          <cell r="H2145">
            <v>1.05</v>
          </cell>
          <cell r="I2145">
            <v>43465</v>
          </cell>
        </row>
        <row r="2146">
          <cell r="A2146" t="str">
            <v>CHEQUE GLOBO Ø2 1/2"(125/200)</v>
          </cell>
          <cell r="B2146">
            <v>106319</v>
          </cell>
          <cell r="C2146" t="str">
            <v>UNI</v>
          </cell>
          <cell r="D2146">
            <v>416783</v>
          </cell>
          <cell r="E2146">
            <v>0</v>
          </cell>
          <cell r="F2146">
            <v>42853</v>
          </cell>
          <cell r="G2146">
            <v>382370</v>
          </cell>
          <cell r="H2146">
            <v>1.0900000000000001</v>
          </cell>
          <cell r="I2146">
            <v>43465</v>
          </cell>
        </row>
        <row r="2147">
          <cell r="A2147" t="str">
            <v>CHEQUE GLOBO Ø2" (125-200psi)</v>
          </cell>
          <cell r="B2147">
            <v>106299</v>
          </cell>
          <cell r="C2147" t="str">
            <v>UNI</v>
          </cell>
          <cell r="D2147">
            <v>391335</v>
          </cell>
          <cell r="E2147">
            <v>0</v>
          </cell>
          <cell r="F2147">
            <v>42851</v>
          </cell>
          <cell r="G2147">
            <v>359023</v>
          </cell>
          <cell r="H2147">
            <v>1.0900000000000001</v>
          </cell>
          <cell r="I2147">
            <v>43465</v>
          </cell>
        </row>
        <row r="2148">
          <cell r="A2148" t="str">
            <v>CHEQUE HIDRO 3" PARA SISTEMA. EYECTOR</v>
          </cell>
          <cell r="B2148">
            <v>104451</v>
          </cell>
          <cell r="C2148" t="str">
            <v>UNI</v>
          </cell>
          <cell r="D2148">
            <v>408291</v>
          </cell>
          <cell r="E2148">
            <v>0</v>
          </cell>
          <cell r="F2148">
            <v>41121</v>
          </cell>
          <cell r="G2148">
            <v>314070</v>
          </cell>
          <cell r="H2148">
            <v>1.3</v>
          </cell>
          <cell r="I2148">
            <v>43465</v>
          </cell>
        </row>
        <row r="2149">
          <cell r="A2149" t="str">
            <v>CHEQUE HIDRO 3" PARA SISTEMA. EYECTOR</v>
          </cell>
          <cell r="B2149">
            <v>106318</v>
          </cell>
          <cell r="C2149" t="str">
            <v>UNI</v>
          </cell>
          <cell r="D2149">
            <v>529995</v>
          </cell>
          <cell r="E2149">
            <v>0</v>
          </cell>
          <cell r="F2149">
            <v>42853</v>
          </cell>
          <cell r="G2149">
            <v>486234</v>
          </cell>
          <cell r="H2149">
            <v>1.0900000000000001</v>
          </cell>
          <cell r="I2149">
            <v>43465</v>
          </cell>
        </row>
        <row r="2150">
          <cell r="A2150" t="str">
            <v>CHEQUE HIDRO BRIDADO Ø3”-300PSI</v>
          </cell>
          <cell r="B2150">
            <v>106317</v>
          </cell>
          <cell r="C2150" t="str">
            <v>UNI</v>
          </cell>
          <cell r="D2150">
            <v>529995</v>
          </cell>
          <cell r="E2150">
            <v>0</v>
          </cell>
          <cell r="F2150">
            <v>42853</v>
          </cell>
          <cell r="G2150">
            <v>486234</v>
          </cell>
          <cell r="H2150">
            <v>1.0900000000000001</v>
          </cell>
          <cell r="I2150">
            <v>43465</v>
          </cell>
        </row>
        <row r="2151">
          <cell r="A2151" t="str">
            <v>CHEQUE HIDRO Ø 3/4” VERTICAL (150-200</v>
          </cell>
          <cell r="B2151">
            <v>106388</v>
          </cell>
          <cell r="C2151" t="str">
            <v>UNI</v>
          </cell>
          <cell r="D2151">
            <v>39535</v>
          </cell>
          <cell r="E2151">
            <v>0</v>
          </cell>
          <cell r="F2151">
            <v>42877</v>
          </cell>
          <cell r="G2151">
            <v>36271</v>
          </cell>
          <cell r="H2151">
            <v>1.0900000000000001</v>
          </cell>
          <cell r="I2151">
            <v>43465</v>
          </cell>
        </row>
        <row r="2152">
          <cell r="A2152" t="str">
            <v>CHEQUE HIDRO ROSCADO 1 1/2"</v>
          </cell>
          <cell r="B2152">
            <v>107215</v>
          </cell>
          <cell r="C2152" t="str">
            <v>UNI</v>
          </cell>
          <cell r="D2152">
            <v>118952</v>
          </cell>
          <cell r="E2152">
            <v>0</v>
          </cell>
          <cell r="F2152">
            <v>43410</v>
          </cell>
          <cell r="G2152">
            <v>113288</v>
          </cell>
          <cell r="H2152">
            <v>1.05</v>
          </cell>
          <cell r="I2152">
            <v>43465</v>
          </cell>
        </row>
        <row r="2153">
          <cell r="A2153" t="str">
            <v>CHEQUE HIDRO ROSCADO 1 1/2"</v>
          </cell>
          <cell r="B2153">
            <v>107168</v>
          </cell>
          <cell r="C2153" t="str">
            <v>UNI</v>
          </cell>
          <cell r="D2153">
            <v>118952</v>
          </cell>
          <cell r="E2153">
            <v>0</v>
          </cell>
          <cell r="F2153">
            <v>43395</v>
          </cell>
          <cell r="G2153">
            <v>113288</v>
          </cell>
          <cell r="H2153">
            <v>1.05</v>
          </cell>
          <cell r="I2153">
            <v>43465</v>
          </cell>
        </row>
        <row r="2154">
          <cell r="A2154" t="str">
            <v>CHEQUE HIDRO ROSCADO 2"</v>
          </cell>
          <cell r="B2154">
            <v>107220</v>
          </cell>
          <cell r="C2154" t="str">
            <v>UNI</v>
          </cell>
          <cell r="D2154">
            <v>170294</v>
          </cell>
          <cell r="E2154">
            <v>0</v>
          </cell>
          <cell r="F2154">
            <v>43410</v>
          </cell>
          <cell r="G2154">
            <v>162185</v>
          </cell>
          <cell r="H2154">
            <v>1.05</v>
          </cell>
          <cell r="I2154">
            <v>43465</v>
          </cell>
        </row>
        <row r="2155">
          <cell r="A2155" t="str">
            <v>CHEQUE HIDRO ROSCADO 2"</v>
          </cell>
          <cell r="B2155">
            <v>107170</v>
          </cell>
          <cell r="C2155" t="str">
            <v>UNI</v>
          </cell>
          <cell r="D2155">
            <v>170294</v>
          </cell>
          <cell r="E2155">
            <v>0</v>
          </cell>
          <cell r="F2155">
            <v>43395</v>
          </cell>
          <cell r="G2155">
            <v>162185</v>
          </cell>
          <cell r="H2155">
            <v>1.05</v>
          </cell>
          <cell r="I2155">
            <v>43465</v>
          </cell>
        </row>
        <row r="2156">
          <cell r="A2156" t="str">
            <v>CHEQUE HIDROBRIDADO Ø6”-300PSI -ACERO</v>
          </cell>
          <cell r="B2156">
            <v>106332</v>
          </cell>
          <cell r="C2156" t="str">
            <v>UNI</v>
          </cell>
          <cell r="D2156">
            <v>1372325</v>
          </cell>
          <cell r="E2156">
            <v>0</v>
          </cell>
          <cell r="F2156">
            <v>43369</v>
          </cell>
          <cell r="G2156">
            <v>1306976</v>
          </cell>
          <cell r="H2156">
            <v>1.05</v>
          </cell>
          <cell r="I2156">
            <v>43465</v>
          </cell>
        </row>
        <row r="2157">
          <cell r="A2157" t="str">
            <v>CHEQUE VERTICAL 1/2" HELBERT</v>
          </cell>
          <cell r="B2157">
            <v>104292</v>
          </cell>
          <cell r="C2157" t="str">
            <v>UNI</v>
          </cell>
          <cell r="D2157">
            <v>29770</v>
          </cell>
          <cell r="E2157">
            <v>0</v>
          </cell>
          <cell r="F2157">
            <v>40940</v>
          </cell>
          <cell r="G2157">
            <v>22900</v>
          </cell>
          <cell r="H2157">
            <v>1.3</v>
          </cell>
          <cell r="I2157">
            <v>43465</v>
          </cell>
        </row>
        <row r="2158">
          <cell r="A2158" t="str">
            <v>CHEQUE VERTICAL HYDRO DE 1/2"</v>
          </cell>
          <cell r="B2158">
            <v>104548</v>
          </cell>
          <cell r="C2158" t="str">
            <v>UNI</v>
          </cell>
          <cell r="D2158">
            <v>10270</v>
          </cell>
          <cell r="E2158">
            <v>0</v>
          </cell>
          <cell r="F2158">
            <v>41162</v>
          </cell>
          <cell r="G2158">
            <v>7900</v>
          </cell>
          <cell r="H2158">
            <v>1.3</v>
          </cell>
          <cell r="I2158">
            <v>43465</v>
          </cell>
        </row>
        <row r="2159">
          <cell r="A2159" t="str">
            <v>CICATRIZANTE HORMONAL (FRASCO DE</v>
          </cell>
          <cell r="B2159">
            <v>102467</v>
          </cell>
          <cell r="C2159" t="str">
            <v>UNI</v>
          </cell>
          <cell r="D2159">
            <v>27739</v>
          </cell>
          <cell r="E2159">
            <v>0</v>
          </cell>
          <cell r="F2159">
            <v>43230</v>
          </cell>
          <cell r="G2159">
            <v>26418</v>
          </cell>
          <cell r="H2159">
            <v>1.05</v>
          </cell>
          <cell r="I2159">
            <v>43465</v>
          </cell>
        </row>
        <row r="2160">
          <cell r="A2160" t="str">
            <v>CICATRIZANTE HORMONAL PARA PODAS</v>
          </cell>
          <cell r="B2160">
            <v>104617</v>
          </cell>
          <cell r="C2160" t="str">
            <v>UNI</v>
          </cell>
          <cell r="D2160">
            <v>28600</v>
          </cell>
          <cell r="E2160">
            <v>0</v>
          </cell>
          <cell r="F2160">
            <v>41176</v>
          </cell>
          <cell r="G2160">
            <v>22000</v>
          </cell>
          <cell r="H2160">
            <v>1.3</v>
          </cell>
          <cell r="I2160">
            <v>43465</v>
          </cell>
        </row>
        <row r="2161">
          <cell r="A2161" t="str">
            <v>Cicloparqueadero M-101 Para 11 bicicletas</v>
          </cell>
          <cell r="B2161">
            <v>101362</v>
          </cell>
          <cell r="C2161" t="str">
            <v>UNI</v>
          </cell>
          <cell r="D2161">
            <v>499800</v>
          </cell>
          <cell r="E2161" t="str">
            <v>11A-07</v>
          </cell>
          <cell r="F2161">
            <v>43381</v>
          </cell>
          <cell r="G2161">
            <v>476000</v>
          </cell>
          <cell r="H2161">
            <v>1.05</v>
          </cell>
          <cell r="I2161">
            <v>43465</v>
          </cell>
        </row>
        <row r="2162">
          <cell r="A2162" t="str">
            <v>Cicloparqueadero modulo M-100 (sumin) **</v>
          </cell>
          <cell r="B2162">
            <v>100456</v>
          </cell>
          <cell r="C2162" t="str">
            <v>UNI</v>
          </cell>
          <cell r="D2162">
            <v>374850</v>
          </cell>
          <cell r="E2162" t="str">
            <v>11A-07</v>
          </cell>
          <cell r="F2162">
            <v>43186</v>
          </cell>
          <cell r="G2162">
            <v>357000</v>
          </cell>
          <cell r="H2162">
            <v>1.05</v>
          </cell>
          <cell r="I2162">
            <v>43465</v>
          </cell>
        </row>
        <row r="2163">
          <cell r="A2163" t="str">
            <v>CIELO RASO FUTURA- HUNTER-FIBRA</v>
          </cell>
          <cell r="B2163">
            <v>100776</v>
          </cell>
          <cell r="C2163" t="str">
            <v>M2</v>
          </cell>
          <cell r="D2163">
            <v>70574</v>
          </cell>
          <cell r="E2163">
            <v>0</v>
          </cell>
          <cell r="F2163">
            <v>43214</v>
          </cell>
          <cell r="G2163">
            <v>67213</v>
          </cell>
          <cell r="H2163">
            <v>1.05</v>
          </cell>
          <cell r="I2163">
            <v>43465</v>
          </cell>
        </row>
        <row r="2164">
          <cell r="A2164" t="str">
            <v>CIELO RASO MODULAR.0.60X0.60</v>
          </cell>
          <cell r="B2164">
            <v>102693</v>
          </cell>
          <cell r="C2164" t="str">
            <v>M2</v>
          </cell>
          <cell r="D2164">
            <v>24156</v>
          </cell>
          <cell r="E2164">
            <v>0</v>
          </cell>
          <cell r="F2164">
            <v>43194</v>
          </cell>
          <cell r="G2164">
            <v>23006</v>
          </cell>
          <cell r="H2164">
            <v>1.05</v>
          </cell>
          <cell r="I2164">
            <v>43465</v>
          </cell>
        </row>
        <row r="2165">
          <cell r="A2165" t="str">
            <v>CIELO RASO OWA-FUT- HUNTER-FIBRA</v>
          </cell>
          <cell r="B2165">
            <v>100770</v>
          </cell>
          <cell r="C2165" t="str">
            <v>M2</v>
          </cell>
          <cell r="D2165">
            <v>46580</v>
          </cell>
          <cell r="E2165">
            <v>0</v>
          </cell>
          <cell r="F2165">
            <v>40479</v>
          </cell>
          <cell r="G2165">
            <v>34000</v>
          </cell>
          <cell r="H2165">
            <v>1.37</v>
          </cell>
          <cell r="I2165">
            <v>43465</v>
          </cell>
        </row>
        <row r="2166">
          <cell r="A2166" t="str">
            <v>CIELO RASO PVC BLANCO BRILLANTE</v>
          </cell>
          <cell r="B2166">
            <v>105663</v>
          </cell>
          <cell r="C2166" t="str">
            <v>UNI</v>
          </cell>
          <cell r="D2166">
            <v>34361</v>
          </cell>
          <cell r="E2166">
            <v>0</v>
          </cell>
          <cell r="F2166">
            <v>43441</v>
          </cell>
          <cell r="G2166">
            <v>32725</v>
          </cell>
          <cell r="H2166">
            <v>1.05</v>
          </cell>
          <cell r="I2166">
            <v>43465</v>
          </cell>
        </row>
        <row r="2167">
          <cell r="A2167" t="str">
            <v>CIELO RASO-LAM DRY WALL</v>
          </cell>
          <cell r="B2167">
            <v>100773</v>
          </cell>
          <cell r="C2167" t="str">
            <v>M2</v>
          </cell>
          <cell r="D2167">
            <v>25981</v>
          </cell>
          <cell r="E2167">
            <v>0</v>
          </cell>
          <cell r="F2167">
            <v>40310</v>
          </cell>
          <cell r="G2167">
            <v>18964</v>
          </cell>
          <cell r="H2167">
            <v>1.37</v>
          </cell>
          <cell r="I2167">
            <v>43465</v>
          </cell>
        </row>
        <row r="2168">
          <cell r="A2168" t="str">
            <v>CIELO RASO-LAM DRY WALL</v>
          </cell>
          <cell r="B2168">
            <v>100772</v>
          </cell>
          <cell r="C2168" t="str">
            <v>M2</v>
          </cell>
          <cell r="D2168">
            <v>25981</v>
          </cell>
          <cell r="E2168">
            <v>0</v>
          </cell>
          <cell r="F2168">
            <v>40310</v>
          </cell>
          <cell r="G2168">
            <v>18964</v>
          </cell>
          <cell r="H2168">
            <v>1.37</v>
          </cell>
          <cell r="I2168">
            <v>43465</v>
          </cell>
        </row>
        <row r="2169">
          <cell r="A2169" t="str">
            <v>CIELO RASO-LAM DRY WALL</v>
          </cell>
          <cell r="B2169">
            <v>100774</v>
          </cell>
          <cell r="C2169" t="str">
            <v>M2</v>
          </cell>
          <cell r="D2169">
            <v>25981</v>
          </cell>
          <cell r="E2169">
            <v>0</v>
          </cell>
          <cell r="F2169">
            <v>40310</v>
          </cell>
          <cell r="G2169">
            <v>18964</v>
          </cell>
          <cell r="H2169">
            <v>1.37</v>
          </cell>
          <cell r="I2169">
            <v>43465</v>
          </cell>
        </row>
        <row r="2170">
          <cell r="A2170" t="str">
            <v>CIELO RASOS</v>
          </cell>
          <cell r="B2170">
            <v>4</v>
          </cell>
          <cell r="C2170">
            <v>0</v>
          </cell>
          <cell r="D2170" t="e">
            <v>#DIV/0!</v>
          </cell>
          <cell r="E2170">
            <v>0</v>
          </cell>
          <cell r="F2170">
            <v>0</v>
          </cell>
          <cell r="G2170">
            <v>0</v>
          </cell>
          <cell r="H2170" t="e">
            <v>#DIV/0!</v>
          </cell>
          <cell r="I2170">
            <v>43465</v>
          </cell>
        </row>
        <row r="2171">
          <cell r="A2171" t="str">
            <v>CieloFalsoStrech Metal Aluzinc hd10 Hunter</v>
          </cell>
          <cell r="B2171">
            <v>107219</v>
          </cell>
          <cell r="C2171" t="str">
            <v>M2</v>
          </cell>
          <cell r="D2171">
            <v>154798</v>
          </cell>
          <cell r="E2171">
            <v>0</v>
          </cell>
          <cell r="F2171">
            <v>43410</v>
          </cell>
          <cell r="G2171">
            <v>147427</v>
          </cell>
          <cell r="H2171">
            <v>1.05</v>
          </cell>
          <cell r="I2171">
            <v>43465</v>
          </cell>
        </row>
        <row r="2172">
          <cell r="A2172" t="str">
            <v>CieloRasoFalso</v>
          </cell>
          <cell r="B2172">
            <v>107224</v>
          </cell>
          <cell r="C2172" t="str">
            <v>M2</v>
          </cell>
          <cell r="D2172">
            <v>126000</v>
          </cell>
          <cell r="E2172">
            <v>0</v>
          </cell>
          <cell r="F2172">
            <v>43410</v>
          </cell>
          <cell r="G2172">
            <v>120000</v>
          </cell>
          <cell r="H2172">
            <v>1.05</v>
          </cell>
          <cell r="I2172">
            <v>43465</v>
          </cell>
        </row>
        <row r="2173">
          <cell r="A2173" t="str">
            <v>CieloRasoFalsoAluminioMiniwaveMicroperf.Pint.po</v>
          </cell>
          <cell r="B2173">
            <v>107227</v>
          </cell>
          <cell r="C2173" t="str">
            <v>M2</v>
          </cell>
          <cell r="D2173">
            <v>189000</v>
          </cell>
          <cell r="E2173">
            <v>0</v>
          </cell>
          <cell r="F2173">
            <v>43410</v>
          </cell>
          <cell r="G2173">
            <v>180000</v>
          </cell>
          <cell r="H2173">
            <v>1.05</v>
          </cell>
          <cell r="I2173">
            <v>43465</v>
          </cell>
        </row>
        <row r="2174">
          <cell r="A2174" t="str">
            <v>CieloRasoFalsoAluzinBaffle100+RelleFibraVidrio+p</v>
          </cell>
          <cell r="B2174">
            <v>107231</v>
          </cell>
          <cell r="C2174" t="str">
            <v>M2</v>
          </cell>
          <cell r="D2174">
            <v>360668</v>
          </cell>
          <cell r="E2174">
            <v>0</v>
          </cell>
          <cell r="F2174">
            <v>43410</v>
          </cell>
          <cell r="G2174">
            <v>343493</v>
          </cell>
          <cell r="H2174">
            <v>1.05</v>
          </cell>
          <cell r="I2174">
            <v>43465</v>
          </cell>
        </row>
        <row r="2175">
          <cell r="A2175" t="str">
            <v>CieloRasoFalsoPanelAbsorbenteTipoPerforado+F</v>
          </cell>
          <cell r="B2175">
            <v>107232</v>
          </cell>
          <cell r="C2175" t="str">
            <v>M2</v>
          </cell>
          <cell r="D2175">
            <v>389574</v>
          </cell>
          <cell r="E2175">
            <v>0</v>
          </cell>
          <cell r="F2175">
            <v>43410</v>
          </cell>
          <cell r="G2175">
            <v>371023</v>
          </cell>
          <cell r="H2175">
            <v>1.05</v>
          </cell>
          <cell r="I2175">
            <v>43465</v>
          </cell>
        </row>
        <row r="2176">
          <cell r="A2176" t="str">
            <v>CieloRasoTipoBandejaTile lisaSistemaClip</v>
          </cell>
          <cell r="B2176">
            <v>101452</v>
          </cell>
          <cell r="C2176" t="str">
            <v>M2</v>
          </cell>
          <cell r="D2176">
            <v>126000</v>
          </cell>
          <cell r="E2176">
            <v>20022</v>
          </cell>
          <cell r="F2176">
            <v>43272</v>
          </cell>
          <cell r="G2176">
            <v>120000</v>
          </cell>
          <cell r="H2176">
            <v>1.05</v>
          </cell>
          <cell r="I2176">
            <v>43465</v>
          </cell>
        </row>
        <row r="2177">
          <cell r="A2177" t="str">
            <v>CIERR EMPALME 10-100 PARES</v>
          </cell>
          <cell r="B2177">
            <v>2419</v>
          </cell>
          <cell r="C2177" t="str">
            <v>UNI</v>
          </cell>
          <cell r="D2177">
            <v>78000</v>
          </cell>
          <cell r="E2177">
            <v>0</v>
          </cell>
          <cell r="F2177">
            <v>41087</v>
          </cell>
          <cell r="G2177">
            <v>60000</v>
          </cell>
          <cell r="H2177">
            <v>1.3</v>
          </cell>
          <cell r="I2177">
            <v>43465</v>
          </cell>
        </row>
        <row r="2178">
          <cell r="A2178" t="str">
            <v>CIERR EMPALME TUBULAR ESTANDAR 700</v>
          </cell>
          <cell r="B2178">
            <v>2426</v>
          </cell>
          <cell r="C2178" t="str">
            <v>UNI</v>
          </cell>
          <cell r="D2178">
            <v>41948</v>
          </cell>
          <cell r="E2178">
            <v>0</v>
          </cell>
          <cell r="F2178">
            <v>40428</v>
          </cell>
          <cell r="G2178">
            <v>30619</v>
          </cell>
          <cell r="H2178">
            <v>1.37</v>
          </cell>
          <cell r="I2178">
            <v>43465</v>
          </cell>
        </row>
        <row r="2179">
          <cell r="A2179" t="str">
            <v>Cierrapuerta Hidráulico Ajustable 80 Kg</v>
          </cell>
          <cell r="B2179">
            <v>107194</v>
          </cell>
          <cell r="C2179" t="str">
            <v>UNI</v>
          </cell>
          <cell r="D2179">
            <v>114345</v>
          </cell>
          <cell r="E2179">
            <v>0</v>
          </cell>
          <cell r="F2179">
            <v>43410</v>
          </cell>
          <cell r="G2179">
            <v>108900</v>
          </cell>
          <cell r="H2179">
            <v>1.05</v>
          </cell>
          <cell r="I2179">
            <v>43465</v>
          </cell>
        </row>
        <row r="2180">
          <cell r="A2180" t="str">
            <v>Cilindro completo M-120 (sumin.) **</v>
          </cell>
          <cell r="B2180">
            <v>103030</v>
          </cell>
          <cell r="C2180" t="str">
            <v>UNI</v>
          </cell>
          <cell r="D2180">
            <v>249900</v>
          </cell>
          <cell r="E2180">
            <v>0</v>
          </cell>
          <cell r="F2180">
            <v>43222</v>
          </cell>
          <cell r="G2180">
            <v>238000</v>
          </cell>
          <cell r="H2180">
            <v>1.05</v>
          </cell>
          <cell r="I2180">
            <v>43465</v>
          </cell>
        </row>
        <row r="2181">
          <cell r="A2181" t="str">
            <v>CILINDRO GALION (NO USAR CAMBIAR POR</v>
          </cell>
          <cell r="B2181">
            <v>101248</v>
          </cell>
          <cell r="C2181" t="str">
            <v>HR</v>
          </cell>
          <cell r="D2181">
            <v>88566</v>
          </cell>
          <cell r="E2181" t="str">
            <v>DIMAPACK</v>
          </cell>
          <cell r="F2181">
            <v>42598</v>
          </cell>
          <cell r="G2181">
            <v>77014</v>
          </cell>
          <cell r="H2181">
            <v>1.1499999999999999</v>
          </cell>
          <cell r="I2181">
            <v>43465</v>
          </cell>
        </row>
        <row r="2182">
          <cell r="A2182" t="str">
            <v>CILINDRO PIPETA MEZCLA ARGON/CO2(7.0m3)</v>
          </cell>
          <cell r="B2182">
            <v>105639</v>
          </cell>
          <cell r="C2182" t="str">
            <v>UNI</v>
          </cell>
          <cell r="D2182">
            <v>183000</v>
          </cell>
          <cell r="E2182">
            <v>0</v>
          </cell>
          <cell r="F2182">
            <v>42215</v>
          </cell>
          <cell r="G2182">
            <v>150000</v>
          </cell>
          <cell r="H2182">
            <v>1.22</v>
          </cell>
          <cell r="I2182">
            <v>43465</v>
          </cell>
        </row>
        <row r="2183">
          <cell r="A2183" t="str">
            <v>CILINDRO PRUEBA CONCRETO (Alq)</v>
          </cell>
          <cell r="B2183">
            <v>1656</v>
          </cell>
          <cell r="C2183" t="str">
            <v>MES</v>
          </cell>
          <cell r="D2183">
            <v>23838</v>
          </cell>
          <cell r="E2183" t="str">
            <v>H100</v>
          </cell>
          <cell r="F2183">
            <v>40366</v>
          </cell>
          <cell r="G2183">
            <v>17400</v>
          </cell>
          <cell r="H2183">
            <v>1.37</v>
          </cell>
          <cell r="I2183">
            <v>43465</v>
          </cell>
        </row>
        <row r="2184">
          <cell r="A2184" t="str">
            <v>CINCEL PLANOHEXAGONAL DE 5/8" X 7"</v>
          </cell>
          <cell r="B2184">
            <v>484</v>
          </cell>
          <cell r="C2184" t="str">
            <v>UNI</v>
          </cell>
          <cell r="D2184">
            <v>13802</v>
          </cell>
          <cell r="E2184">
            <v>331292</v>
          </cell>
          <cell r="F2184">
            <v>40795</v>
          </cell>
          <cell r="G2184">
            <v>10300</v>
          </cell>
          <cell r="H2184">
            <v>1.34</v>
          </cell>
          <cell r="I2184">
            <v>43465</v>
          </cell>
        </row>
        <row r="2185">
          <cell r="A2185" t="str">
            <v>Cinta</v>
          </cell>
          <cell r="B2185">
            <v>102920</v>
          </cell>
          <cell r="C2185" t="str">
            <v>Rollo</v>
          </cell>
          <cell r="D2185">
            <v>102460</v>
          </cell>
          <cell r="E2185" t="str">
            <v>76CT1/0</v>
          </cell>
          <cell r="F2185">
            <v>42976</v>
          </cell>
          <cell r="G2185">
            <v>94000</v>
          </cell>
          <cell r="H2185">
            <v>1.0900000000000001</v>
          </cell>
          <cell r="I2185">
            <v>43465</v>
          </cell>
        </row>
        <row r="2186">
          <cell r="A2186" t="str">
            <v>CINTA ACERO INOX. 5/8" BAND-IT</v>
          </cell>
          <cell r="B2186">
            <v>104564</v>
          </cell>
          <cell r="C2186" t="str">
            <v>ML</v>
          </cell>
          <cell r="D2186">
            <v>1833</v>
          </cell>
          <cell r="E2186">
            <v>0</v>
          </cell>
          <cell r="F2186">
            <v>43182</v>
          </cell>
          <cell r="G2186">
            <v>1746</v>
          </cell>
          <cell r="H2186">
            <v>1.05</v>
          </cell>
          <cell r="I2186">
            <v>43465</v>
          </cell>
        </row>
        <row r="2187">
          <cell r="A2187" t="str">
            <v>Cinta aislante 3M temflex (18mm)</v>
          </cell>
          <cell r="B2187">
            <v>103537</v>
          </cell>
          <cell r="C2187" t="str">
            <v>ROLLO</v>
          </cell>
          <cell r="D2187">
            <v>3640</v>
          </cell>
          <cell r="E2187">
            <v>0</v>
          </cell>
          <cell r="F2187">
            <v>41207</v>
          </cell>
          <cell r="G2187">
            <v>2800</v>
          </cell>
          <cell r="H2187">
            <v>1.3</v>
          </cell>
          <cell r="I2187">
            <v>43465</v>
          </cell>
        </row>
        <row r="2188">
          <cell r="A2188" t="str">
            <v>CINTA AISLANTE COLOR NEGRO-19MM POR</v>
          </cell>
          <cell r="B2188">
            <v>104541</v>
          </cell>
          <cell r="C2188" t="str">
            <v>UNI</v>
          </cell>
          <cell r="D2188">
            <v>2153</v>
          </cell>
          <cell r="E2188">
            <v>0</v>
          </cell>
          <cell r="F2188">
            <v>43180</v>
          </cell>
          <cell r="G2188">
            <v>2050</v>
          </cell>
          <cell r="H2188">
            <v>1.05</v>
          </cell>
          <cell r="I2188">
            <v>43465</v>
          </cell>
        </row>
        <row r="2189">
          <cell r="A2189" t="str">
            <v>CINTA AISLANTE GRANDE ECONOMICA</v>
          </cell>
          <cell r="B2189">
            <v>1250</v>
          </cell>
          <cell r="C2189" t="str">
            <v>ROLLO</v>
          </cell>
          <cell r="D2189">
            <v>2715</v>
          </cell>
          <cell r="E2189">
            <v>0</v>
          </cell>
          <cell r="F2189">
            <v>41876</v>
          </cell>
          <cell r="G2189">
            <v>2155</v>
          </cell>
          <cell r="H2189">
            <v>1.26</v>
          </cell>
          <cell r="I2189">
            <v>43465</v>
          </cell>
        </row>
        <row r="2190">
          <cell r="A2190" t="str">
            <v>Cinta Aislante Super33 19mm x 20mt 3M</v>
          </cell>
          <cell r="B2190">
            <v>106570</v>
          </cell>
          <cell r="C2190" t="str">
            <v>RLL</v>
          </cell>
          <cell r="D2190">
            <v>13545</v>
          </cell>
          <cell r="E2190">
            <v>0</v>
          </cell>
          <cell r="F2190">
            <v>43432</v>
          </cell>
          <cell r="G2190">
            <v>12900</v>
          </cell>
          <cell r="H2190">
            <v>1.05</v>
          </cell>
          <cell r="I2190">
            <v>43465</v>
          </cell>
        </row>
        <row r="2191">
          <cell r="A2191" t="str">
            <v>Cinta Antideslizante 2 cm negra</v>
          </cell>
          <cell r="B2191">
            <v>103539</v>
          </cell>
          <cell r="C2191" t="str">
            <v>ML</v>
          </cell>
          <cell r="D2191">
            <v>4603</v>
          </cell>
          <cell r="E2191">
            <v>0</v>
          </cell>
          <cell r="F2191">
            <v>40519</v>
          </cell>
          <cell r="G2191">
            <v>3360</v>
          </cell>
          <cell r="H2191">
            <v>1.37</v>
          </cell>
          <cell r="I2191">
            <v>43465</v>
          </cell>
        </row>
        <row r="2192">
          <cell r="A2192" t="str">
            <v>CINTA ANTIDESLIZANTE MINERAL FUNDIDO</v>
          </cell>
          <cell r="B2192">
            <v>103144</v>
          </cell>
          <cell r="C2192" t="str">
            <v>ML</v>
          </cell>
          <cell r="D2192">
            <v>16158</v>
          </cell>
          <cell r="E2192">
            <v>0</v>
          </cell>
          <cell r="F2192">
            <v>43213</v>
          </cell>
          <cell r="G2192">
            <v>15389</v>
          </cell>
          <cell r="H2192">
            <v>1.05</v>
          </cell>
          <cell r="I2192">
            <v>43465</v>
          </cell>
        </row>
        <row r="2193">
          <cell r="A2193" t="str">
            <v>CINTA ANTIDESLIZANTE NEGRA 2" rollo 20m **</v>
          </cell>
          <cell r="B2193">
            <v>103533</v>
          </cell>
          <cell r="C2193" t="str">
            <v>ML</v>
          </cell>
          <cell r="D2193">
            <v>5727</v>
          </cell>
          <cell r="E2193">
            <v>201896</v>
          </cell>
          <cell r="F2193">
            <v>42626</v>
          </cell>
          <cell r="G2193">
            <v>4980</v>
          </cell>
          <cell r="H2193">
            <v>1.1499999999999999</v>
          </cell>
          <cell r="I2193">
            <v>43465</v>
          </cell>
        </row>
        <row r="2194">
          <cell r="A2194" t="str">
            <v>CINTA ANTIDESLIZANTE NEGRA 25mm 4.5m **</v>
          </cell>
          <cell r="B2194">
            <v>103301</v>
          </cell>
          <cell r="C2194" t="str">
            <v>UNI</v>
          </cell>
          <cell r="D2194">
            <v>14472</v>
          </cell>
          <cell r="E2194">
            <v>5192</v>
          </cell>
          <cell r="F2194">
            <v>40795</v>
          </cell>
          <cell r="G2194">
            <v>10800</v>
          </cell>
          <cell r="H2194">
            <v>1.34</v>
          </cell>
          <cell r="I2194">
            <v>43465</v>
          </cell>
        </row>
        <row r="2195">
          <cell r="A2195" t="str">
            <v>CINTA AUTO ADHESIVA DOBLE FAZ (</v>
          </cell>
          <cell r="B2195">
            <v>106583</v>
          </cell>
          <cell r="C2195" t="str">
            <v>UNI</v>
          </cell>
          <cell r="D2195">
            <v>3616</v>
          </cell>
          <cell r="E2195">
            <v>0</v>
          </cell>
          <cell r="F2195">
            <v>42999</v>
          </cell>
          <cell r="G2195">
            <v>3317</v>
          </cell>
          <cell r="H2195">
            <v>1.0900000000000001</v>
          </cell>
          <cell r="I2195">
            <v>43465</v>
          </cell>
        </row>
        <row r="2196">
          <cell r="A2196" t="str">
            <v>CINTA AUTOFUNDENTE</v>
          </cell>
          <cell r="B2196">
            <v>104000</v>
          </cell>
          <cell r="C2196" t="str">
            <v>ROLLO</v>
          </cell>
          <cell r="D2196">
            <v>22853</v>
          </cell>
          <cell r="E2196">
            <v>0</v>
          </cell>
          <cell r="F2196">
            <v>43172</v>
          </cell>
          <cell r="G2196">
            <v>21765</v>
          </cell>
          <cell r="H2196">
            <v>1.05</v>
          </cell>
          <cell r="I2196">
            <v>43465</v>
          </cell>
        </row>
        <row r="2197">
          <cell r="A2197" t="str">
            <v>Cinta Bandit 1/2" Acero Inoxidable</v>
          </cell>
          <cell r="B2197">
            <v>104100</v>
          </cell>
          <cell r="C2197" t="str">
            <v>ML</v>
          </cell>
          <cell r="D2197">
            <v>1574</v>
          </cell>
          <cell r="E2197">
            <v>0</v>
          </cell>
          <cell r="F2197">
            <v>43172</v>
          </cell>
          <cell r="G2197">
            <v>1499</v>
          </cell>
          <cell r="H2197">
            <v>1.05</v>
          </cell>
          <cell r="I2197">
            <v>43465</v>
          </cell>
        </row>
        <row r="2198">
          <cell r="A2198" t="str">
            <v>Cinta Bandit 1/2"***</v>
          </cell>
          <cell r="B2198">
            <v>102961</v>
          </cell>
          <cell r="C2198" t="str">
            <v>ML</v>
          </cell>
          <cell r="D2198">
            <v>1574</v>
          </cell>
          <cell r="E2198">
            <v>0</v>
          </cell>
          <cell r="F2198">
            <v>43271</v>
          </cell>
          <cell r="G2198">
            <v>1499</v>
          </cell>
          <cell r="H2198">
            <v>1.05</v>
          </cell>
          <cell r="I2198">
            <v>43465</v>
          </cell>
        </row>
        <row r="2199">
          <cell r="A2199" t="str">
            <v>CINTA BANDIT 5/8"</v>
          </cell>
          <cell r="B2199">
            <v>105672</v>
          </cell>
          <cell r="C2199" t="str">
            <v>UNI</v>
          </cell>
          <cell r="D2199">
            <v>1833</v>
          </cell>
          <cell r="E2199">
            <v>0</v>
          </cell>
          <cell r="F2199">
            <v>43181</v>
          </cell>
          <cell r="G2199">
            <v>1746</v>
          </cell>
          <cell r="H2199">
            <v>1.05</v>
          </cell>
          <cell r="I2199">
            <v>43465</v>
          </cell>
        </row>
        <row r="2200">
          <cell r="A2200" t="str">
            <v>Cinta Bandit 5/8"***</v>
          </cell>
          <cell r="B2200">
            <v>102962</v>
          </cell>
          <cell r="C2200" t="str">
            <v>ML</v>
          </cell>
          <cell r="D2200">
            <v>1833</v>
          </cell>
          <cell r="E2200">
            <v>0</v>
          </cell>
          <cell r="F2200">
            <v>43270</v>
          </cell>
          <cell r="G2200">
            <v>1746</v>
          </cell>
          <cell r="H2200">
            <v>1.05</v>
          </cell>
          <cell r="I2200">
            <v>43465</v>
          </cell>
        </row>
        <row r="2201">
          <cell r="A2201" t="str">
            <v>Cinta Bandit de 5/8"</v>
          </cell>
          <cell r="B2201">
            <v>105106</v>
          </cell>
          <cell r="C2201" t="str">
            <v>ML</v>
          </cell>
          <cell r="D2201">
            <v>1833</v>
          </cell>
          <cell r="E2201">
            <v>0</v>
          </cell>
          <cell r="F2201">
            <v>43172</v>
          </cell>
          <cell r="G2201">
            <v>1746</v>
          </cell>
          <cell r="H2201">
            <v>1.05</v>
          </cell>
          <cell r="I2201">
            <v>43465</v>
          </cell>
        </row>
        <row r="2202">
          <cell r="A2202" t="str">
            <v>CINTA BANDIT Ø3/4" (ROLLO DE 30ML)</v>
          </cell>
          <cell r="B2202">
            <v>106709</v>
          </cell>
          <cell r="C2202" t="str">
            <v>ML</v>
          </cell>
          <cell r="D2202">
            <v>3000</v>
          </cell>
          <cell r="E2202">
            <v>0</v>
          </cell>
          <cell r="F2202">
            <v>43150</v>
          </cell>
          <cell r="G2202">
            <v>2857</v>
          </cell>
          <cell r="H2202">
            <v>1.05</v>
          </cell>
          <cell r="I2202">
            <v>43465</v>
          </cell>
        </row>
        <row r="2203">
          <cell r="A2203" t="str">
            <v>CINTA DE ENMASCARAR DE 2" (ROLLO X 40</v>
          </cell>
          <cell r="B2203">
            <v>106555</v>
          </cell>
          <cell r="C2203" t="str">
            <v>UNI</v>
          </cell>
          <cell r="D2203">
            <v>12214</v>
          </cell>
          <cell r="E2203">
            <v>0</v>
          </cell>
          <cell r="F2203">
            <v>43455</v>
          </cell>
          <cell r="G2203">
            <v>11632</v>
          </cell>
          <cell r="H2203">
            <v>1.05</v>
          </cell>
          <cell r="I2203">
            <v>43465</v>
          </cell>
        </row>
        <row r="2204">
          <cell r="A2204" t="str">
            <v>CINTA DE SEÑALIZACION - A=4"x 500m CAL.2.5</v>
          </cell>
          <cell r="B2204">
            <v>1251</v>
          </cell>
          <cell r="C2204" t="str">
            <v>ROLLO</v>
          </cell>
          <cell r="D2204">
            <v>20257</v>
          </cell>
          <cell r="E2204">
            <v>0</v>
          </cell>
          <cell r="F2204">
            <v>43180</v>
          </cell>
          <cell r="G2204">
            <v>19292</v>
          </cell>
          <cell r="H2204">
            <v>1.05</v>
          </cell>
          <cell r="I2204">
            <v>43465</v>
          </cell>
        </row>
        <row r="2205">
          <cell r="A2205" t="str">
            <v>CINTA DE SEÑALIZACION DE 4" POR 500</v>
          </cell>
          <cell r="B2205">
            <v>103562</v>
          </cell>
          <cell r="C2205" t="str">
            <v>ROLLO</v>
          </cell>
          <cell r="D2205">
            <v>20257</v>
          </cell>
          <cell r="E2205">
            <v>0</v>
          </cell>
          <cell r="F2205">
            <v>43180</v>
          </cell>
          <cell r="G2205">
            <v>19292</v>
          </cell>
          <cell r="H2205">
            <v>1.05</v>
          </cell>
          <cell r="I2205">
            <v>43465</v>
          </cell>
        </row>
        <row r="2206">
          <cell r="A2206" t="str">
            <v>CINTA EN FIBRA DE VIDRIO TOPEX</v>
          </cell>
          <cell r="B2206">
            <v>103062</v>
          </cell>
          <cell r="C2206" t="str">
            <v>UNI</v>
          </cell>
          <cell r="D2206">
            <v>11645</v>
          </cell>
          <cell r="E2206">
            <v>0</v>
          </cell>
          <cell r="F2206">
            <v>40388</v>
          </cell>
          <cell r="G2206">
            <v>8500</v>
          </cell>
          <cell r="H2206">
            <v>1.37</v>
          </cell>
          <cell r="I2206">
            <v>43465</v>
          </cell>
        </row>
        <row r="2207">
          <cell r="A2207" t="str">
            <v>CINTA ENMASCARAR 1" X 40 MTS</v>
          </cell>
          <cell r="B2207">
            <v>104661</v>
          </cell>
          <cell r="C2207" t="str">
            <v>UNI</v>
          </cell>
          <cell r="D2207">
            <v>2429</v>
          </cell>
          <cell r="E2207">
            <v>0</v>
          </cell>
          <cell r="F2207">
            <v>43434</v>
          </cell>
          <cell r="G2207">
            <v>2313</v>
          </cell>
          <cell r="H2207">
            <v>1.05</v>
          </cell>
          <cell r="I2207">
            <v>43465</v>
          </cell>
        </row>
        <row r="2208">
          <cell r="A2208" t="str">
            <v>CINTA ENMASCARAR 1/2 X 40MTS</v>
          </cell>
          <cell r="B2208">
            <v>103088</v>
          </cell>
          <cell r="C2208" t="str">
            <v>UNI</v>
          </cell>
          <cell r="D2208">
            <v>2625</v>
          </cell>
          <cell r="E2208">
            <v>0</v>
          </cell>
          <cell r="F2208">
            <v>43173</v>
          </cell>
          <cell r="G2208">
            <v>2500</v>
          </cell>
          <cell r="H2208">
            <v>1.05</v>
          </cell>
          <cell r="I2208">
            <v>43465</v>
          </cell>
        </row>
        <row r="2209">
          <cell r="A2209" t="str">
            <v>CINTA ENMASCARAR 18MM X 55M - Scoth Blue</v>
          </cell>
          <cell r="B2209">
            <v>104674</v>
          </cell>
          <cell r="C2209" t="str">
            <v>UNI</v>
          </cell>
          <cell r="D2209">
            <v>6370</v>
          </cell>
          <cell r="E2209">
            <v>0</v>
          </cell>
          <cell r="F2209">
            <v>41183</v>
          </cell>
          <cell r="G2209">
            <v>4900</v>
          </cell>
          <cell r="H2209">
            <v>1.3</v>
          </cell>
          <cell r="I2209">
            <v>43465</v>
          </cell>
        </row>
        <row r="2210">
          <cell r="A2210" t="str">
            <v>CINTA FIJA DEMARC. CANCHA</v>
          </cell>
          <cell r="B2210">
            <v>101755</v>
          </cell>
          <cell r="C2210" t="str">
            <v>UNI</v>
          </cell>
          <cell r="D2210">
            <v>4077905</v>
          </cell>
          <cell r="E2210">
            <v>0</v>
          </cell>
          <cell r="F2210">
            <v>43250</v>
          </cell>
          <cell r="G2210">
            <v>3883719</v>
          </cell>
          <cell r="H2210">
            <v>1.05</v>
          </cell>
          <cell r="I2210">
            <v>43465</v>
          </cell>
        </row>
        <row r="2211">
          <cell r="A2211" t="str">
            <v>CINTA FILO METALICA ESPESOR DE 50 mm</v>
          </cell>
          <cell r="B2211">
            <v>106404</v>
          </cell>
          <cell r="C2211" t="str">
            <v>ML</v>
          </cell>
          <cell r="D2211">
            <v>764</v>
          </cell>
          <cell r="E2211">
            <v>0</v>
          </cell>
          <cell r="F2211">
            <v>43299</v>
          </cell>
          <cell r="G2211">
            <v>728</v>
          </cell>
          <cell r="H2211">
            <v>1.05</v>
          </cell>
          <cell r="I2211">
            <v>43465</v>
          </cell>
        </row>
        <row r="2212">
          <cell r="A2212" t="str">
            <v>CINTA LED 14.4 W X 5 MTS CON ADAPTADOR</v>
          </cell>
          <cell r="B2212">
            <v>106402</v>
          </cell>
          <cell r="C2212" t="str">
            <v>UNI</v>
          </cell>
          <cell r="D2212">
            <v>208495</v>
          </cell>
          <cell r="E2212">
            <v>0</v>
          </cell>
          <cell r="F2212">
            <v>42513</v>
          </cell>
          <cell r="G2212">
            <v>181300</v>
          </cell>
          <cell r="H2212">
            <v>1.1499999999999999</v>
          </cell>
          <cell r="I2212">
            <v>43465</v>
          </cell>
        </row>
        <row r="2213">
          <cell r="A2213" t="str">
            <v>CINTA MALLA X (90 MTS)</v>
          </cell>
          <cell r="B2213">
            <v>103232</v>
          </cell>
          <cell r="C2213" t="str">
            <v>UNI</v>
          </cell>
          <cell r="D2213">
            <v>96</v>
          </cell>
          <cell r="E2213">
            <v>0</v>
          </cell>
          <cell r="F2213">
            <v>43266</v>
          </cell>
          <cell r="G2213">
            <v>91</v>
          </cell>
          <cell r="H2213">
            <v>1.05</v>
          </cell>
          <cell r="I2213">
            <v>43465</v>
          </cell>
        </row>
        <row r="2214">
          <cell r="A2214" t="str">
            <v>Cinta Malla x Rollo 300" (91m)***</v>
          </cell>
          <cell r="B2214">
            <v>102877</v>
          </cell>
          <cell r="C2214" t="str">
            <v>UNI</v>
          </cell>
          <cell r="D2214">
            <v>8855</v>
          </cell>
          <cell r="E2214">
            <v>0</v>
          </cell>
          <cell r="F2214">
            <v>42699</v>
          </cell>
          <cell r="G2214">
            <v>7700</v>
          </cell>
          <cell r="H2214">
            <v>1.1499999999999999</v>
          </cell>
          <cell r="I2214">
            <v>43465</v>
          </cell>
        </row>
        <row r="2215">
          <cell r="A2215" t="str">
            <v>CINTA P.V.C. A-10 20 ML</v>
          </cell>
          <cell r="B2215">
            <v>2183</v>
          </cell>
          <cell r="C2215" t="str">
            <v>ML</v>
          </cell>
          <cell r="D2215">
            <v>14145</v>
          </cell>
          <cell r="E2215">
            <v>0</v>
          </cell>
          <cell r="F2215">
            <v>40686</v>
          </cell>
          <cell r="G2215">
            <v>10556</v>
          </cell>
          <cell r="H2215">
            <v>1.34</v>
          </cell>
          <cell r="I2215">
            <v>43465</v>
          </cell>
        </row>
        <row r="2216">
          <cell r="A2216" t="str">
            <v>CINTA P.V.C. A-15 30 ML</v>
          </cell>
          <cell r="B2216">
            <v>2184</v>
          </cell>
          <cell r="C2216" t="str">
            <v>ML</v>
          </cell>
          <cell r="D2216">
            <v>25259</v>
          </cell>
          <cell r="E2216">
            <v>0</v>
          </cell>
          <cell r="F2216">
            <v>40686</v>
          </cell>
          <cell r="G2216">
            <v>18850</v>
          </cell>
          <cell r="H2216">
            <v>1.34</v>
          </cell>
          <cell r="I2216">
            <v>43465</v>
          </cell>
        </row>
        <row r="2217">
          <cell r="A2217" t="str">
            <v>CINTA P.V.C. A-22 15 ML</v>
          </cell>
          <cell r="B2217">
            <v>2185</v>
          </cell>
          <cell r="C2217" t="str">
            <v>ML</v>
          </cell>
          <cell r="D2217">
            <v>32885</v>
          </cell>
          <cell r="E2217">
            <v>0</v>
          </cell>
          <cell r="F2217">
            <v>42746</v>
          </cell>
          <cell r="G2217">
            <v>30170</v>
          </cell>
          <cell r="H2217">
            <v>1.0900000000000001</v>
          </cell>
          <cell r="I2217">
            <v>43465</v>
          </cell>
        </row>
        <row r="2218">
          <cell r="A2218" t="str">
            <v>CINTA PAPEL 5CMX75M**</v>
          </cell>
          <cell r="B2218">
            <v>103265</v>
          </cell>
          <cell r="C2218" t="str">
            <v>ROLLO</v>
          </cell>
          <cell r="D2218">
            <v>5906</v>
          </cell>
          <cell r="E2218" t="str">
            <v>22LRSC5</v>
          </cell>
          <cell r="F2218">
            <v>43213</v>
          </cell>
          <cell r="G2218">
            <v>5625</v>
          </cell>
          <cell r="H2218">
            <v>1.05</v>
          </cell>
          <cell r="I2218">
            <v>43465</v>
          </cell>
        </row>
        <row r="2219">
          <cell r="A2219" t="str">
            <v>CINTA PROTECTORA /SEGURIDAD (500M)</v>
          </cell>
          <cell r="B2219">
            <v>3795</v>
          </cell>
          <cell r="C2219" t="str">
            <v>ROLLO</v>
          </cell>
          <cell r="D2219">
            <v>26373</v>
          </cell>
          <cell r="E2219" t="str">
            <v>CD500</v>
          </cell>
          <cell r="F2219">
            <v>43273</v>
          </cell>
          <cell r="G2219">
            <v>25117</v>
          </cell>
          <cell r="H2219">
            <v>1.05</v>
          </cell>
          <cell r="I2219">
            <v>43465</v>
          </cell>
        </row>
        <row r="2220">
          <cell r="A2220" t="str">
            <v>Cinta selladora microperforada /33</v>
          </cell>
          <cell r="B2220">
            <v>104834</v>
          </cell>
          <cell r="C2220" t="str">
            <v>ML</v>
          </cell>
          <cell r="D2220">
            <v>2971</v>
          </cell>
          <cell r="E2220">
            <v>0</v>
          </cell>
          <cell r="F2220">
            <v>41211</v>
          </cell>
          <cell r="G2220">
            <v>2285</v>
          </cell>
          <cell r="H2220">
            <v>1.3</v>
          </cell>
          <cell r="I2220">
            <v>43465</v>
          </cell>
        </row>
        <row r="2221">
          <cell r="A2221" t="str">
            <v>CINTA SEÑALIZAC</v>
          </cell>
          <cell r="B2221">
            <v>100940</v>
          </cell>
          <cell r="C2221" t="str">
            <v>ML</v>
          </cell>
          <cell r="D2221">
            <v>32</v>
          </cell>
          <cell r="E2221">
            <v>0</v>
          </cell>
          <cell r="F2221">
            <v>43173</v>
          </cell>
          <cell r="G2221">
            <v>30</v>
          </cell>
          <cell r="H2221">
            <v>1.05</v>
          </cell>
          <cell r="I2221">
            <v>43465</v>
          </cell>
        </row>
        <row r="2222">
          <cell r="A2222" t="str">
            <v>CINTA SIKA PVC O-22</v>
          </cell>
          <cell r="B2222">
            <v>126</v>
          </cell>
          <cell r="C2222" t="str">
            <v>ML</v>
          </cell>
          <cell r="D2222">
            <v>31026</v>
          </cell>
          <cell r="E2222">
            <v>421295</v>
          </cell>
          <cell r="F2222">
            <v>43266</v>
          </cell>
          <cell r="G2222">
            <v>29549</v>
          </cell>
          <cell r="H2222">
            <v>1.05</v>
          </cell>
          <cell r="I2222">
            <v>43465</v>
          </cell>
        </row>
        <row r="2223">
          <cell r="A2223" t="str">
            <v>CINTA SIKA PVC V-10 30 Mts.</v>
          </cell>
          <cell r="B2223">
            <v>2743</v>
          </cell>
          <cell r="C2223" t="str">
            <v>ML</v>
          </cell>
          <cell r="D2223">
            <v>11033</v>
          </cell>
          <cell r="E2223">
            <v>421095</v>
          </cell>
          <cell r="F2223">
            <v>42828</v>
          </cell>
          <cell r="G2223">
            <v>10122</v>
          </cell>
          <cell r="H2223">
            <v>1.0900000000000001</v>
          </cell>
          <cell r="I2223">
            <v>43465</v>
          </cell>
        </row>
        <row r="2224">
          <cell r="A2224" t="str">
            <v>CINTA SIKA PVC V-15</v>
          </cell>
          <cell r="B2224">
            <v>3331</v>
          </cell>
          <cell r="C2224" t="str">
            <v>ML</v>
          </cell>
          <cell r="D2224">
            <v>17823</v>
          </cell>
          <cell r="E2224" t="str">
            <v>V-15 421195</v>
          </cell>
          <cell r="F2224">
            <v>43266</v>
          </cell>
          <cell r="G2224">
            <v>16974</v>
          </cell>
          <cell r="H2224">
            <v>1.05</v>
          </cell>
          <cell r="I2224">
            <v>43465</v>
          </cell>
        </row>
        <row r="2225">
          <cell r="A2225" t="str">
            <v>CINTA TEFLON INDUST.AGUA-ROLLO</v>
          </cell>
          <cell r="B2225">
            <v>101001</v>
          </cell>
          <cell r="C2225" t="str">
            <v>UNI</v>
          </cell>
          <cell r="D2225">
            <v>1050</v>
          </cell>
          <cell r="E2225">
            <v>0</v>
          </cell>
          <cell r="F2225">
            <v>43168</v>
          </cell>
          <cell r="G2225">
            <v>1000</v>
          </cell>
          <cell r="H2225">
            <v>1.05</v>
          </cell>
          <cell r="I2225">
            <v>43465</v>
          </cell>
        </row>
        <row r="2226">
          <cell r="A2226" t="str">
            <v>CINTA TEFLON INDUSTRIAL-ROLLO(3/4")X15M</v>
          </cell>
          <cell r="B2226">
            <v>100865</v>
          </cell>
          <cell r="C2226" t="str">
            <v>UNI</v>
          </cell>
          <cell r="D2226">
            <v>4095</v>
          </cell>
          <cell r="E2226">
            <v>0</v>
          </cell>
          <cell r="F2226">
            <v>43213</v>
          </cell>
          <cell r="G2226">
            <v>3900</v>
          </cell>
          <cell r="H2226">
            <v>1.05</v>
          </cell>
          <cell r="I2226">
            <v>43465</v>
          </cell>
        </row>
        <row r="2227">
          <cell r="A2227" t="str">
            <v>CintaAntideslizanteA=50mmNegra-TraficoPeaton.</v>
          </cell>
          <cell r="B2227">
            <v>105974</v>
          </cell>
          <cell r="C2227" t="str">
            <v>ML</v>
          </cell>
          <cell r="D2227">
            <v>10434</v>
          </cell>
          <cell r="E2227">
            <v>0</v>
          </cell>
          <cell r="F2227">
            <v>42663</v>
          </cell>
          <cell r="G2227">
            <v>9073</v>
          </cell>
          <cell r="H2227">
            <v>1.1499999999999999</v>
          </cell>
          <cell r="I2227">
            <v>43465</v>
          </cell>
        </row>
        <row r="2228">
          <cell r="A2228" t="str">
            <v>CINTURON DE Seg. FAJA ANCHA</v>
          </cell>
          <cell r="B2228">
            <v>2391</v>
          </cell>
          <cell r="C2228" t="str">
            <v>UNI</v>
          </cell>
          <cell r="D2228">
            <v>27732</v>
          </cell>
          <cell r="E2228">
            <v>90170</v>
          </cell>
          <cell r="F2228">
            <v>40331</v>
          </cell>
          <cell r="G2228">
            <v>20242</v>
          </cell>
          <cell r="H2228">
            <v>1.37</v>
          </cell>
          <cell r="I2228">
            <v>43465</v>
          </cell>
        </row>
        <row r="2229">
          <cell r="A2229" t="str">
            <v>CINTURON DE Seg. FAJA ANGOSTA</v>
          </cell>
          <cell r="B2229">
            <v>2390</v>
          </cell>
          <cell r="C2229" t="str">
            <v>UNI</v>
          </cell>
          <cell r="D2229">
            <v>24315</v>
          </cell>
          <cell r="E2229" t="str">
            <v>9017A</v>
          </cell>
          <cell r="F2229">
            <v>40331</v>
          </cell>
          <cell r="G2229">
            <v>17748</v>
          </cell>
          <cell r="H2229">
            <v>1.37</v>
          </cell>
          <cell r="I2229">
            <v>43465</v>
          </cell>
        </row>
        <row r="2230">
          <cell r="A2230" t="str">
            <v>CINTURON DE SEGURIDAD</v>
          </cell>
          <cell r="B2230">
            <v>949</v>
          </cell>
          <cell r="C2230" t="str">
            <v>DD</v>
          </cell>
          <cell r="D2230">
            <v>5797</v>
          </cell>
          <cell r="E2230">
            <v>0</v>
          </cell>
          <cell r="F2230">
            <v>43266</v>
          </cell>
          <cell r="G2230">
            <v>5520.94</v>
          </cell>
          <cell r="H2230">
            <v>1.05</v>
          </cell>
          <cell r="I2230">
            <v>43465</v>
          </cell>
        </row>
        <row r="2231">
          <cell r="A2231" t="str">
            <v>CINTURON P/HERRAMIENTA.</v>
          </cell>
          <cell r="B2231">
            <v>2393</v>
          </cell>
          <cell r="C2231" t="str">
            <v>UNI</v>
          </cell>
          <cell r="D2231">
            <v>79270</v>
          </cell>
          <cell r="E2231" t="str">
            <v>Ref90178</v>
          </cell>
          <cell r="F2231">
            <v>40331</v>
          </cell>
          <cell r="G2231">
            <v>57861</v>
          </cell>
          <cell r="H2231">
            <v>1.37</v>
          </cell>
          <cell r="I2231">
            <v>43465</v>
          </cell>
        </row>
        <row r="2232">
          <cell r="A2232" t="str">
            <v>CIRCUITO CERRADO DE T.V.</v>
          </cell>
          <cell r="B2232">
            <v>2465</v>
          </cell>
          <cell r="C2232" t="str">
            <v>UNI</v>
          </cell>
          <cell r="D2232">
            <v>4611464</v>
          </cell>
          <cell r="E2232" t="str">
            <v>A Color</v>
          </cell>
          <cell r="F2232">
            <v>40026</v>
          </cell>
          <cell r="G2232">
            <v>3317600</v>
          </cell>
          <cell r="H2232">
            <v>1.39</v>
          </cell>
          <cell r="I2232">
            <v>43465</v>
          </cell>
        </row>
        <row r="2233">
          <cell r="A2233" t="str">
            <v>CIRCUITO IMPRESO CALENTADOR A GAS</v>
          </cell>
          <cell r="B2233">
            <v>106393</v>
          </cell>
          <cell r="C2233" t="str">
            <v>UNI</v>
          </cell>
          <cell r="D2233">
            <v>62784</v>
          </cell>
          <cell r="E2233">
            <v>0</v>
          </cell>
          <cell r="F2233">
            <v>42877</v>
          </cell>
          <cell r="G2233">
            <v>57600</v>
          </cell>
          <cell r="H2233">
            <v>1.0900000000000001</v>
          </cell>
          <cell r="I2233">
            <v>43465</v>
          </cell>
        </row>
        <row r="2234">
          <cell r="A2234" t="str">
            <v>CírculoLanzamientoPesoMartillo (Sum+Instal) IAAF</v>
          </cell>
          <cell r="B2234">
            <v>105991</v>
          </cell>
          <cell r="C2234" t="str">
            <v>UNI</v>
          </cell>
          <cell r="D2234">
            <v>2374512</v>
          </cell>
          <cell r="E2234">
            <v>0</v>
          </cell>
          <cell r="F2234">
            <v>42829</v>
          </cell>
          <cell r="G2234">
            <v>2178451</v>
          </cell>
          <cell r="H2234">
            <v>1.0900000000000001</v>
          </cell>
          <cell r="I2234">
            <v>43465</v>
          </cell>
        </row>
        <row r="2235">
          <cell r="A2235" t="str">
            <v>CírculosConcentricosLanzamientoDiscoyMartillo-</v>
          </cell>
          <cell r="B2235">
            <v>105993</v>
          </cell>
          <cell r="C2235" t="str">
            <v>UNI</v>
          </cell>
          <cell r="D2235">
            <v>2765112</v>
          </cell>
          <cell r="E2235">
            <v>0</v>
          </cell>
          <cell r="F2235">
            <v>42829</v>
          </cell>
          <cell r="G2235">
            <v>2536800</v>
          </cell>
          <cell r="H2235">
            <v>1.0900000000000001</v>
          </cell>
          <cell r="I2235">
            <v>43465</v>
          </cell>
        </row>
        <row r="2236">
          <cell r="A2236" t="str">
            <v>CITOFONOS TERRANEO</v>
          </cell>
          <cell r="B2236">
            <v>9446</v>
          </cell>
          <cell r="C2236" t="str">
            <v>UNI</v>
          </cell>
          <cell r="D2236">
            <v>56434</v>
          </cell>
          <cell r="E2236" t="str">
            <v>600W-S</v>
          </cell>
          <cell r="F2236">
            <v>40024</v>
          </cell>
          <cell r="G2236">
            <v>40600</v>
          </cell>
          <cell r="H2236">
            <v>1.39</v>
          </cell>
          <cell r="I2236">
            <v>43465</v>
          </cell>
        </row>
        <row r="2237">
          <cell r="A2237" t="str">
            <v>CITOFONOS TERRANEO BASICO</v>
          </cell>
          <cell r="B2237">
            <v>418</v>
          </cell>
          <cell r="C2237" t="str">
            <v>UNI</v>
          </cell>
          <cell r="D2237">
            <v>51597</v>
          </cell>
          <cell r="E2237">
            <v>334602</v>
          </cell>
          <cell r="F2237">
            <v>40024</v>
          </cell>
          <cell r="G2237">
            <v>37120</v>
          </cell>
          <cell r="H2237">
            <v>1.39</v>
          </cell>
          <cell r="I2237">
            <v>43465</v>
          </cell>
        </row>
        <row r="2238">
          <cell r="A2238" t="str">
            <v>CIZALLA (Alquiler)</v>
          </cell>
          <cell r="B2238">
            <v>102479</v>
          </cell>
          <cell r="C2238" t="str">
            <v>DIA</v>
          </cell>
          <cell r="D2238">
            <v>109093</v>
          </cell>
          <cell r="E2238">
            <v>0</v>
          </cell>
          <cell r="F2238">
            <v>41451</v>
          </cell>
          <cell r="G2238">
            <v>85900</v>
          </cell>
          <cell r="H2238">
            <v>1.27</v>
          </cell>
          <cell r="I2238">
            <v>43465</v>
          </cell>
        </row>
        <row r="2239">
          <cell r="A2239" t="str">
            <v>CIZALLA MANO 36"</v>
          </cell>
          <cell r="B2239">
            <v>485</v>
          </cell>
          <cell r="C2239" t="str">
            <v>UNI</v>
          </cell>
          <cell r="D2239">
            <v>294240</v>
          </cell>
          <cell r="E2239">
            <v>0</v>
          </cell>
          <cell r="F2239">
            <v>40339</v>
          </cell>
          <cell r="G2239">
            <v>214774</v>
          </cell>
          <cell r="H2239">
            <v>1.37</v>
          </cell>
          <cell r="I2239">
            <v>43465</v>
          </cell>
        </row>
        <row r="2240">
          <cell r="A2240" t="str">
            <v>CIZALLA TIJERA DE 18 STANLEY</v>
          </cell>
          <cell r="B2240">
            <v>1252</v>
          </cell>
          <cell r="C2240" t="str">
            <v>UNI</v>
          </cell>
          <cell r="D2240">
            <v>117221</v>
          </cell>
          <cell r="E2240">
            <v>0</v>
          </cell>
          <cell r="F2240">
            <v>39884</v>
          </cell>
          <cell r="G2240">
            <v>84332</v>
          </cell>
          <cell r="H2240">
            <v>1.39</v>
          </cell>
          <cell r="I2240">
            <v>43465</v>
          </cell>
        </row>
        <row r="2241">
          <cell r="A2241" t="str">
            <v>CIZALLA TIJERA DE 24'' STANLEY</v>
          </cell>
          <cell r="B2241">
            <v>1253</v>
          </cell>
          <cell r="C2241" t="str">
            <v>UNI</v>
          </cell>
          <cell r="D2241">
            <v>152694</v>
          </cell>
          <cell r="E2241">
            <v>0</v>
          </cell>
          <cell r="F2241">
            <v>39884</v>
          </cell>
          <cell r="G2241">
            <v>109852</v>
          </cell>
          <cell r="H2241">
            <v>1.39</v>
          </cell>
          <cell r="I2241">
            <v>43465</v>
          </cell>
        </row>
        <row r="2242">
          <cell r="A2242" t="str">
            <v>CIZALLA TIJERA DE 30'' STANLEY</v>
          </cell>
          <cell r="B2242">
            <v>1254</v>
          </cell>
          <cell r="C2242" t="str">
            <v>UNI</v>
          </cell>
          <cell r="D2242">
            <v>209290</v>
          </cell>
          <cell r="E2242">
            <v>0</v>
          </cell>
          <cell r="F2242">
            <v>40117</v>
          </cell>
          <cell r="G2242">
            <v>150568</v>
          </cell>
          <cell r="H2242">
            <v>1.39</v>
          </cell>
          <cell r="I2242">
            <v>43465</v>
          </cell>
        </row>
        <row r="2243">
          <cell r="A2243" t="str">
            <v>CIZALLA TIJERA DE 36'' STANLEY</v>
          </cell>
          <cell r="B2243">
            <v>1255</v>
          </cell>
          <cell r="C2243" t="str">
            <v>UNI</v>
          </cell>
          <cell r="D2243">
            <v>230045</v>
          </cell>
          <cell r="E2243">
            <v>0</v>
          </cell>
          <cell r="F2243">
            <v>39884</v>
          </cell>
          <cell r="G2243">
            <v>165500</v>
          </cell>
          <cell r="H2243">
            <v>1.39</v>
          </cell>
          <cell r="I2243">
            <v>43465</v>
          </cell>
        </row>
        <row r="2244">
          <cell r="A2244" t="str">
            <v>CLARABOYA Color 4+ganchos ETERNIT</v>
          </cell>
          <cell r="B2244">
            <v>2261</v>
          </cell>
          <cell r="C2244" t="str">
            <v>UNI</v>
          </cell>
          <cell r="D2244">
            <v>63020</v>
          </cell>
          <cell r="E2244">
            <v>0</v>
          </cell>
          <cell r="F2244">
            <v>40324</v>
          </cell>
          <cell r="G2244">
            <v>46000</v>
          </cell>
          <cell r="H2244">
            <v>1.37</v>
          </cell>
          <cell r="I2244">
            <v>43465</v>
          </cell>
        </row>
        <row r="2245">
          <cell r="A2245" t="str">
            <v>CLARABOYA Color 6+ganchos ETERNIT</v>
          </cell>
          <cell r="B2245">
            <v>2262</v>
          </cell>
          <cell r="C2245" t="str">
            <v>UNI</v>
          </cell>
          <cell r="D2245">
            <v>94530</v>
          </cell>
          <cell r="E2245">
            <v>0</v>
          </cell>
          <cell r="F2245">
            <v>40324</v>
          </cell>
          <cell r="G2245">
            <v>69000</v>
          </cell>
          <cell r="H2245">
            <v>1.37</v>
          </cell>
          <cell r="I2245">
            <v>43465</v>
          </cell>
        </row>
        <row r="2246">
          <cell r="A2246" t="str">
            <v>CLARABOYA ONDULIT 4+ganchos ETERNIT</v>
          </cell>
          <cell r="B2246">
            <v>2265</v>
          </cell>
          <cell r="C2246" t="str">
            <v>UNI</v>
          </cell>
          <cell r="D2246">
            <v>67130</v>
          </cell>
          <cell r="E2246">
            <v>0</v>
          </cell>
          <cell r="F2246">
            <v>40324</v>
          </cell>
          <cell r="G2246">
            <v>49000</v>
          </cell>
          <cell r="H2246">
            <v>1.37</v>
          </cell>
          <cell r="I2246">
            <v>43465</v>
          </cell>
        </row>
        <row r="2247">
          <cell r="A2247" t="str">
            <v>CLARABOYA ONDULIT 6+ganchos ETERNIT</v>
          </cell>
          <cell r="B2247">
            <v>2266</v>
          </cell>
          <cell r="C2247" t="str">
            <v>UNI</v>
          </cell>
          <cell r="D2247">
            <v>109600</v>
          </cell>
          <cell r="E2247">
            <v>0</v>
          </cell>
          <cell r="F2247">
            <v>40324</v>
          </cell>
          <cell r="G2247">
            <v>80000</v>
          </cell>
          <cell r="H2247">
            <v>1.37</v>
          </cell>
          <cell r="I2247">
            <v>43465</v>
          </cell>
        </row>
        <row r="2248">
          <cell r="A2248" t="str">
            <v>Clarificador</v>
          </cell>
          <cell r="B2248">
            <v>105148</v>
          </cell>
          <cell r="C2248" t="str">
            <v>gln</v>
          </cell>
          <cell r="D2248">
            <v>42840</v>
          </cell>
          <cell r="E2248">
            <v>0</v>
          </cell>
          <cell r="F2248">
            <v>41647</v>
          </cell>
          <cell r="G2248">
            <v>34000</v>
          </cell>
          <cell r="H2248">
            <v>1.26</v>
          </cell>
          <cell r="I2248">
            <v>43465</v>
          </cell>
        </row>
        <row r="2249">
          <cell r="A2249" t="str">
            <v>CLAVIJA BIPOLAR 20 AMP. MARFIL AVE</v>
          </cell>
          <cell r="B2249">
            <v>754</v>
          </cell>
          <cell r="C2249" t="str">
            <v>UNI</v>
          </cell>
          <cell r="D2249">
            <v>3014</v>
          </cell>
          <cell r="E2249" t="str">
            <v>0020-C</v>
          </cell>
          <cell r="F2249">
            <v>40428</v>
          </cell>
          <cell r="G2249">
            <v>2200</v>
          </cell>
          <cell r="H2249">
            <v>1.37</v>
          </cell>
          <cell r="I2249">
            <v>43465</v>
          </cell>
        </row>
        <row r="2250">
          <cell r="A2250" t="str">
            <v>CLAVIJA CAUCHO TIPO INDUST.15AMP</v>
          </cell>
          <cell r="B2250">
            <v>104708</v>
          </cell>
          <cell r="C2250" t="str">
            <v>UNI</v>
          </cell>
          <cell r="D2250">
            <v>3136</v>
          </cell>
          <cell r="E2250">
            <v>0</v>
          </cell>
          <cell r="F2250">
            <v>42857</v>
          </cell>
          <cell r="G2250">
            <v>2877</v>
          </cell>
          <cell r="H2250">
            <v>1.0900000000000001</v>
          </cell>
          <cell r="I2250">
            <v>43465</v>
          </cell>
        </row>
        <row r="2251">
          <cell r="A2251" t="str">
            <v>CLAVIJA DE PATA PLANA AVE</v>
          </cell>
          <cell r="B2251">
            <v>3017</v>
          </cell>
          <cell r="C2251" t="str">
            <v>UNI</v>
          </cell>
          <cell r="D2251">
            <v>551</v>
          </cell>
          <cell r="E2251" t="str">
            <v>0092P</v>
          </cell>
          <cell r="F2251">
            <v>40428</v>
          </cell>
          <cell r="G2251">
            <v>402</v>
          </cell>
          <cell r="H2251">
            <v>1.37</v>
          </cell>
          <cell r="I2251">
            <v>43465</v>
          </cell>
        </row>
        <row r="2252">
          <cell r="A2252" t="str">
            <v>CLAVIJA DE PATA REDONDA AVE</v>
          </cell>
          <cell r="B2252">
            <v>3015</v>
          </cell>
          <cell r="C2252" t="str">
            <v>UNI</v>
          </cell>
          <cell r="D2252">
            <v>13988</v>
          </cell>
          <cell r="E2252">
            <v>69</v>
          </cell>
          <cell r="F2252">
            <v>40428</v>
          </cell>
          <cell r="G2252">
            <v>10210</v>
          </cell>
          <cell r="H2252">
            <v>1.37</v>
          </cell>
          <cell r="I2252">
            <v>43465</v>
          </cell>
        </row>
        <row r="2253">
          <cell r="A2253" t="str">
            <v>CLAVIJA Ind.Sobrep.250V,16A(2P+T)IP44</v>
          </cell>
          <cell r="B2253">
            <v>101444</v>
          </cell>
          <cell r="C2253" t="str">
            <v>UNI</v>
          </cell>
          <cell r="D2253">
            <v>25441</v>
          </cell>
          <cell r="E2253" t="str">
            <v>0020-C</v>
          </cell>
          <cell r="F2253">
            <v>40428</v>
          </cell>
          <cell r="G2253">
            <v>18570</v>
          </cell>
          <cell r="H2253">
            <v>1.37</v>
          </cell>
          <cell r="I2253">
            <v>43465</v>
          </cell>
        </row>
        <row r="2254">
          <cell r="A2254" t="str">
            <v>CLAVIJA Ind.Sobrep.250V,16A(3P+T+N)IP67</v>
          </cell>
          <cell r="B2254">
            <v>101443</v>
          </cell>
          <cell r="C2254" t="str">
            <v>UNI</v>
          </cell>
          <cell r="D2254">
            <v>67404</v>
          </cell>
          <cell r="E2254" t="str">
            <v>0020-C</v>
          </cell>
          <cell r="F2254">
            <v>40428</v>
          </cell>
          <cell r="G2254">
            <v>49200</v>
          </cell>
          <cell r="H2254">
            <v>1.37</v>
          </cell>
          <cell r="I2254">
            <v>43465</v>
          </cell>
        </row>
        <row r="2255">
          <cell r="A2255" t="str">
            <v>CLAVIJA LEVINTON L6-20</v>
          </cell>
          <cell r="B2255">
            <v>104477</v>
          </cell>
          <cell r="C2255" t="str">
            <v>UNI</v>
          </cell>
          <cell r="D2255">
            <v>24580</v>
          </cell>
          <cell r="E2255">
            <v>0</v>
          </cell>
          <cell r="F2255">
            <v>41135</v>
          </cell>
          <cell r="G2255">
            <v>18908</v>
          </cell>
          <cell r="H2255">
            <v>1.3</v>
          </cell>
          <cell r="I2255">
            <v>43465</v>
          </cell>
        </row>
        <row r="2256">
          <cell r="A2256" t="str">
            <v>CLAVIJA POLO A TIERRA 15A 125V **</v>
          </cell>
          <cell r="B2256">
            <v>103071</v>
          </cell>
          <cell r="C2256" t="str">
            <v>UNI</v>
          </cell>
          <cell r="D2256">
            <v>3597</v>
          </cell>
          <cell r="E2256">
            <v>0</v>
          </cell>
          <cell r="F2256">
            <v>43199</v>
          </cell>
          <cell r="G2256">
            <v>3426</v>
          </cell>
          <cell r="H2256">
            <v>1.05</v>
          </cell>
          <cell r="I2256">
            <v>43465</v>
          </cell>
        </row>
        <row r="2257">
          <cell r="A2257" t="str">
            <v>CLAVIJA TRIPOLAR 20 AMP. MARFIL AVE</v>
          </cell>
          <cell r="B2257">
            <v>3011</v>
          </cell>
          <cell r="C2257" t="str">
            <v>UNI</v>
          </cell>
          <cell r="D2257">
            <v>4720</v>
          </cell>
          <cell r="E2257" t="str">
            <v>0020-C3</v>
          </cell>
          <cell r="F2257">
            <v>40428</v>
          </cell>
          <cell r="G2257">
            <v>3445</v>
          </cell>
          <cell r="H2257">
            <v>1.37</v>
          </cell>
          <cell r="I2257">
            <v>43465</v>
          </cell>
        </row>
        <row r="2258">
          <cell r="A2258" t="str">
            <v>CLAVO 5/16 X 1" BAJA VELOCIDAD</v>
          </cell>
          <cell r="B2258">
            <v>4045</v>
          </cell>
          <cell r="C2258" t="str">
            <v>UNI</v>
          </cell>
          <cell r="D2258">
            <v>147</v>
          </cell>
          <cell r="E2258">
            <v>1508</v>
          </cell>
          <cell r="F2258">
            <v>40428</v>
          </cell>
          <cell r="G2258">
            <v>107</v>
          </cell>
          <cell r="H2258">
            <v>1.37</v>
          </cell>
          <cell r="I2258">
            <v>43465</v>
          </cell>
        </row>
        <row r="2259">
          <cell r="A2259" t="str">
            <v>CLAVO 5/16 X 1/4 " BAJA VELOCIDAD</v>
          </cell>
          <cell r="B2259">
            <v>4046</v>
          </cell>
          <cell r="C2259" t="str">
            <v>UNI</v>
          </cell>
          <cell r="D2259">
            <v>147</v>
          </cell>
          <cell r="E2259">
            <v>1510</v>
          </cell>
          <cell r="F2259">
            <v>40428</v>
          </cell>
          <cell r="G2259">
            <v>107</v>
          </cell>
          <cell r="H2259">
            <v>1.37</v>
          </cell>
          <cell r="I2259">
            <v>43465</v>
          </cell>
        </row>
        <row r="2260">
          <cell r="A2260" t="str">
            <v>CLAVO ACERO LISO DE 3/4" X 500GR</v>
          </cell>
          <cell r="B2260">
            <v>106522</v>
          </cell>
          <cell r="C2260" t="str">
            <v>CAJA</v>
          </cell>
          <cell r="D2260">
            <v>4457</v>
          </cell>
          <cell r="E2260">
            <v>0</v>
          </cell>
          <cell r="F2260">
            <v>43193</v>
          </cell>
          <cell r="G2260">
            <v>4245</v>
          </cell>
          <cell r="H2260">
            <v>1.05</v>
          </cell>
          <cell r="I2260">
            <v>43465</v>
          </cell>
        </row>
        <row r="2261">
          <cell r="A2261" t="str">
            <v>CLAVO ALTA VELOCIDAD 1" x 1/4"</v>
          </cell>
          <cell r="B2261">
            <v>3736</v>
          </cell>
          <cell r="C2261" t="str">
            <v>UNI</v>
          </cell>
          <cell r="D2261">
            <v>180</v>
          </cell>
          <cell r="E2261" t="str">
            <v>H62</v>
          </cell>
          <cell r="F2261">
            <v>42849</v>
          </cell>
          <cell r="G2261">
            <v>165.41</v>
          </cell>
          <cell r="H2261">
            <v>1.0900000000000001</v>
          </cell>
          <cell r="I2261">
            <v>43465</v>
          </cell>
        </row>
        <row r="2262">
          <cell r="A2262" t="str">
            <v>CLAVO CONCRETO ACERO DE 1" CON</v>
          </cell>
          <cell r="B2262">
            <v>106520</v>
          </cell>
          <cell r="C2262" t="str">
            <v>CAJA</v>
          </cell>
          <cell r="D2262">
            <v>4605</v>
          </cell>
          <cell r="E2262">
            <v>0</v>
          </cell>
          <cell r="F2262">
            <v>43195</v>
          </cell>
          <cell r="G2262">
            <v>4386</v>
          </cell>
          <cell r="H2262">
            <v>1.05</v>
          </cell>
          <cell r="I2262">
            <v>43465</v>
          </cell>
        </row>
        <row r="2263">
          <cell r="A2263" t="str">
            <v>CLAVO CONCRETO ACERO DE 2" CON</v>
          </cell>
          <cell r="B2263">
            <v>106521</v>
          </cell>
          <cell r="C2263" t="str">
            <v>CAJA</v>
          </cell>
          <cell r="D2263">
            <v>4605</v>
          </cell>
          <cell r="E2263">
            <v>0</v>
          </cell>
          <cell r="F2263">
            <v>43195</v>
          </cell>
          <cell r="G2263">
            <v>4386</v>
          </cell>
          <cell r="H2263">
            <v>1.05</v>
          </cell>
          <cell r="I2263">
            <v>43465</v>
          </cell>
        </row>
        <row r="2264">
          <cell r="A2264" t="str">
            <v>Clavo Ramset 5/16" x 1"***</v>
          </cell>
          <cell r="B2264">
            <v>102878</v>
          </cell>
          <cell r="C2264" t="str">
            <v>UNI</v>
          </cell>
          <cell r="D2264">
            <v>62</v>
          </cell>
          <cell r="E2264">
            <v>0</v>
          </cell>
          <cell r="F2264">
            <v>41785</v>
          </cell>
          <cell r="G2264">
            <v>49</v>
          </cell>
          <cell r="H2264">
            <v>1.26</v>
          </cell>
          <cell r="I2264">
            <v>43465</v>
          </cell>
        </row>
        <row r="2265">
          <cell r="A2265" t="str">
            <v>Clip Marcación Cable UTP</v>
          </cell>
          <cell r="B2265">
            <v>100955</v>
          </cell>
          <cell r="C2265" t="str">
            <v>UNI</v>
          </cell>
          <cell r="D2265">
            <v>274</v>
          </cell>
          <cell r="E2265">
            <v>0</v>
          </cell>
          <cell r="F2265">
            <v>40506</v>
          </cell>
          <cell r="G2265">
            <v>200</v>
          </cell>
          <cell r="H2265">
            <v>1.37</v>
          </cell>
          <cell r="I2265">
            <v>43465</v>
          </cell>
        </row>
        <row r="2266">
          <cell r="A2266" t="str">
            <v>CLIPS DE FIJACION PARA FORTIMALLA</v>
          </cell>
          <cell r="B2266">
            <v>101177</v>
          </cell>
          <cell r="C2266" t="str">
            <v>UNI</v>
          </cell>
          <cell r="D2266">
            <v>643</v>
          </cell>
          <cell r="E2266">
            <v>8010</v>
          </cell>
          <cell r="F2266">
            <v>43203</v>
          </cell>
          <cell r="G2266">
            <v>612</v>
          </cell>
          <cell r="H2266">
            <v>1.05</v>
          </cell>
          <cell r="I2266">
            <v>43465</v>
          </cell>
        </row>
        <row r="2267">
          <cell r="A2267" t="str">
            <v>Cloro tambor Kg</v>
          </cell>
          <cell r="B2267">
            <v>105147</v>
          </cell>
          <cell r="C2267" t="str">
            <v>KG</v>
          </cell>
          <cell r="D2267">
            <v>15740</v>
          </cell>
          <cell r="E2267">
            <v>0</v>
          </cell>
          <cell r="F2267">
            <v>43225</v>
          </cell>
          <cell r="G2267">
            <v>14990</v>
          </cell>
          <cell r="H2267">
            <v>1.05</v>
          </cell>
          <cell r="I2267">
            <v>43465</v>
          </cell>
        </row>
        <row r="2268">
          <cell r="A2268" t="str">
            <v>CLORURO DE METILENO</v>
          </cell>
          <cell r="B2268">
            <v>104203</v>
          </cell>
          <cell r="C2268" t="str">
            <v>lt</v>
          </cell>
          <cell r="D2268">
            <v>6451</v>
          </cell>
          <cell r="E2268">
            <v>0</v>
          </cell>
          <cell r="F2268">
            <v>40807</v>
          </cell>
          <cell r="G2268">
            <v>4814</v>
          </cell>
          <cell r="H2268">
            <v>1.34</v>
          </cell>
          <cell r="I2268">
            <v>43465</v>
          </cell>
        </row>
        <row r="2269">
          <cell r="A2269" t="str">
            <v>CLOSET CEDRO 2.20x1.20 (materiales)</v>
          </cell>
          <cell r="B2269">
            <v>3900</v>
          </cell>
          <cell r="C2269" t="str">
            <v>UNI</v>
          </cell>
          <cell r="D2269">
            <v>806200</v>
          </cell>
          <cell r="E2269">
            <v>0</v>
          </cell>
          <cell r="F2269">
            <v>40026</v>
          </cell>
          <cell r="G2269">
            <v>580000</v>
          </cell>
          <cell r="H2269">
            <v>1.39</v>
          </cell>
          <cell r="I2269">
            <v>43465</v>
          </cell>
        </row>
        <row r="2270">
          <cell r="A2270" t="str">
            <v>CLOSET TRIPLEX 2.20x1.20 (materiales)</v>
          </cell>
          <cell r="B2270">
            <v>3997</v>
          </cell>
          <cell r="C2270" t="str">
            <v>UNI</v>
          </cell>
          <cell r="D2270">
            <v>747936</v>
          </cell>
          <cell r="E2270">
            <v>0</v>
          </cell>
          <cell r="F2270">
            <v>39660</v>
          </cell>
          <cell r="G2270">
            <v>508800</v>
          </cell>
          <cell r="H2270">
            <v>1.47</v>
          </cell>
          <cell r="I2270">
            <v>43465</v>
          </cell>
        </row>
        <row r="2271">
          <cell r="A2271" t="str">
            <v>CLOUDS sin/inst. Fglas</v>
          </cell>
          <cell r="B2271">
            <v>2505</v>
          </cell>
          <cell r="C2271" t="str">
            <v>M2</v>
          </cell>
          <cell r="D2271">
            <v>25030</v>
          </cell>
          <cell r="E2271">
            <v>24600</v>
          </cell>
          <cell r="F2271">
            <v>40337</v>
          </cell>
          <cell r="G2271">
            <v>18270</v>
          </cell>
          <cell r="H2271">
            <v>1.37</v>
          </cell>
          <cell r="I2271">
            <v>43465</v>
          </cell>
        </row>
        <row r="2272">
          <cell r="A2272" t="str">
            <v>COBRE</v>
          </cell>
          <cell r="B2272">
            <v>105524</v>
          </cell>
          <cell r="C2272" t="str">
            <v>UNI</v>
          </cell>
          <cell r="D2272">
            <v>35420</v>
          </cell>
          <cell r="E2272">
            <v>0</v>
          </cell>
          <cell r="F2272">
            <v>42810</v>
          </cell>
          <cell r="G2272">
            <v>32495</v>
          </cell>
          <cell r="H2272">
            <v>1.0900000000000001</v>
          </cell>
          <cell r="I2272">
            <v>43465</v>
          </cell>
        </row>
        <row r="2273">
          <cell r="A2273" t="str">
            <v>COBRE Análisis Aguas Superficiales Piscina</v>
          </cell>
          <cell r="B2273">
            <v>105132</v>
          </cell>
          <cell r="C2273" t="str">
            <v>UNI</v>
          </cell>
          <cell r="D2273">
            <v>42688</v>
          </cell>
          <cell r="E2273">
            <v>0</v>
          </cell>
          <cell r="F2273">
            <v>42412</v>
          </cell>
          <cell r="G2273">
            <v>37120</v>
          </cell>
          <cell r="H2273">
            <v>1.1499999999999999</v>
          </cell>
          <cell r="I2273">
            <v>43465</v>
          </cell>
        </row>
        <row r="2274">
          <cell r="A2274" t="str">
            <v>COCINA ERA 21. 51x171 AMERICAN</v>
          </cell>
          <cell r="B2274">
            <v>453</v>
          </cell>
          <cell r="C2274" t="str">
            <v>UNI</v>
          </cell>
          <cell r="D2274">
            <v>1620045</v>
          </cell>
          <cell r="E2274" t="str">
            <v>era 21 U-171</v>
          </cell>
          <cell r="F2274">
            <v>40026</v>
          </cell>
          <cell r="G2274">
            <v>1165500</v>
          </cell>
          <cell r="H2274">
            <v>1.39</v>
          </cell>
          <cell r="I2274">
            <v>43465</v>
          </cell>
        </row>
        <row r="2275">
          <cell r="A2275" t="str">
            <v>COCINA ERA 21. 51x209 AMERICAN</v>
          </cell>
          <cell r="B2275">
            <v>442</v>
          </cell>
          <cell r="C2275" t="str">
            <v>UNI</v>
          </cell>
          <cell r="D2275">
            <v>2440284</v>
          </cell>
          <cell r="E2275" t="str">
            <v>ERA 21.U-209</v>
          </cell>
          <cell r="F2275">
            <v>40026</v>
          </cell>
          <cell r="G2275">
            <v>1755600</v>
          </cell>
          <cell r="H2275">
            <v>1.39</v>
          </cell>
          <cell r="I2275">
            <v>43465</v>
          </cell>
        </row>
        <row r="2276">
          <cell r="A2276" t="str">
            <v>COCINA EUROSEL.51x171 AMERICAN</v>
          </cell>
          <cell r="B2276">
            <v>441</v>
          </cell>
          <cell r="C2276" t="str">
            <v>UNI</v>
          </cell>
          <cell r="D2276">
            <v>1211385</v>
          </cell>
          <cell r="E2276" t="str">
            <v>U-171</v>
          </cell>
          <cell r="F2276">
            <v>40026</v>
          </cell>
          <cell r="G2276">
            <v>871500</v>
          </cell>
          <cell r="H2276">
            <v>1.39</v>
          </cell>
          <cell r="I2276">
            <v>43465</v>
          </cell>
        </row>
        <row r="2277">
          <cell r="A2277" t="str">
            <v>COCINA EUROSEL.51x209 AMERICAN</v>
          </cell>
          <cell r="B2277">
            <v>561</v>
          </cell>
          <cell r="C2277" t="str">
            <v>UNI</v>
          </cell>
          <cell r="D2277">
            <v>1647192</v>
          </cell>
          <cell r="E2277" t="str">
            <v>U-209</v>
          </cell>
          <cell r="F2277">
            <v>40026</v>
          </cell>
          <cell r="G2277">
            <v>1185030</v>
          </cell>
          <cell r="H2277">
            <v>1.39</v>
          </cell>
          <cell r="I2277">
            <v>43465</v>
          </cell>
        </row>
        <row r="2278">
          <cell r="A2278" t="str">
            <v>COCINA Int.1.50 Salento V.I.S. CHLLG</v>
          </cell>
          <cell r="B2278">
            <v>3262</v>
          </cell>
          <cell r="C2278" t="str">
            <v>UNI</v>
          </cell>
          <cell r="D2278">
            <v>1423742</v>
          </cell>
          <cell r="E2278" t="str">
            <v>V.I.S.</v>
          </cell>
          <cell r="F2278">
            <v>39892</v>
          </cell>
          <cell r="G2278">
            <v>1024275</v>
          </cell>
          <cell r="H2278">
            <v>1.39</v>
          </cell>
          <cell r="I2278">
            <v>43465</v>
          </cell>
        </row>
        <row r="2279">
          <cell r="A2279" t="str">
            <v>COCINA Int.1.60 Milano CHLLG</v>
          </cell>
          <cell r="B2279">
            <v>989</v>
          </cell>
          <cell r="C2279" t="str">
            <v>UNI</v>
          </cell>
          <cell r="D2279">
            <v>1797270</v>
          </cell>
          <cell r="E2279" t="str">
            <v>755050/51</v>
          </cell>
          <cell r="F2279">
            <v>39892</v>
          </cell>
          <cell r="G2279">
            <v>1293000</v>
          </cell>
          <cell r="H2279">
            <v>1.39</v>
          </cell>
          <cell r="I2279">
            <v>43465</v>
          </cell>
        </row>
        <row r="2280">
          <cell r="A2280" t="str">
            <v>COCINA Int.1.65 Milano CHLLG</v>
          </cell>
          <cell r="B2280">
            <v>1731</v>
          </cell>
          <cell r="C2280" t="str">
            <v>UNI</v>
          </cell>
          <cell r="D2280">
            <v>1416445</v>
          </cell>
          <cell r="E2280" t="str">
            <v>75165/66</v>
          </cell>
          <cell r="F2280">
            <v>39892</v>
          </cell>
          <cell r="G2280">
            <v>1019025</v>
          </cell>
          <cell r="H2280">
            <v>1.39</v>
          </cell>
          <cell r="I2280">
            <v>43465</v>
          </cell>
        </row>
        <row r="2281">
          <cell r="A2281" t="str">
            <v>COCINA Int.1.65 Salento V.I.S. CHLLG</v>
          </cell>
          <cell r="B2281">
            <v>3263</v>
          </cell>
          <cell r="C2281" t="str">
            <v>UNI</v>
          </cell>
          <cell r="D2281">
            <v>1512034</v>
          </cell>
          <cell r="E2281" t="str">
            <v>V.I.S.</v>
          </cell>
          <cell r="F2281">
            <v>39892</v>
          </cell>
          <cell r="G2281">
            <v>1087794</v>
          </cell>
          <cell r="H2281">
            <v>1.39</v>
          </cell>
          <cell r="I2281">
            <v>43465</v>
          </cell>
        </row>
        <row r="2282">
          <cell r="A2282" t="str">
            <v>COCINA Int.1.80 Milano CHLLG</v>
          </cell>
          <cell r="B2282">
            <v>2770</v>
          </cell>
          <cell r="C2282" t="str">
            <v>UNI</v>
          </cell>
          <cell r="D2282">
            <v>1961290</v>
          </cell>
          <cell r="E2282" t="str">
            <v>75180/81</v>
          </cell>
          <cell r="F2282">
            <v>39892</v>
          </cell>
          <cell r="G2282">
            <v>1411000</v>
          </cell>
          <cell r="H2282">
            <v>1.39</v>
          </cell>
          <cell r="I2282">
            <v>43465</v>
          </cell>
        </row>
        <row r="2283">
          <cell r="A2283" t="str">
            <v>COCINA Int.1.80 Salento V.I.S. CHLLG</v>
          </cell>
          <cell r="B2283">
            <v>3264</v>
          </cell>
          <cell r="C2283" t="str">
            <v>UNI</v>
          </cell>
          <cell r="D2283">
            <v>1416445</v>
          </cell>
          <cell r="E2283" t="str">
            <v>V.I.S.</v>
          </cell>
          <cell r="F2283">
            <v>39892</v>
          </cell>
          <cell r="G2283">
            <v>1019025</v>
          </cell>
          <cell r="H2283">
            <v>1.39</v>
          </cell>
          <cell r="I2283">
            <v>43465</v>
          </cell>
        </row>
        <row r="2284">
          <cell r="A2284" t="str">
            <v>COCINA Int.1.95 Milano CHLLG</v>
          </cell>
          <cell r="B2284">
            <v>2778</v>
          </cell>
          <cell r="C2284" t="str">
            <v>UNI</v>
          </cell>
          <cell r="D2284">
            <v>2121140</v>
          </cell>
          <cell r="E2284" t="str">
            <v>75195/96</v>
          </cell>
          <cell r="F2284">
            <v>39892</v>
          </cell>
          <cell r="G2284">
            <v>1526000</v>
          </cell>
          <cell r="H2284">
            <v>1.39</v>
          </cell>
          <cell r="I2284">
            <v>43465</v>
          </cell>
        </row>
        <row r="2285">
          <cell r="A2285" t="str">
            <v>COCINA Int.2.20 Milano CHLLG</v>
          </cell>
          <cell r="B2285">
            <v>3261</v>
          </cell>
          <cell r="C2285" t="str">
            <v>UNI</v>
          </cell>
          <cell r="D2285">
            <v>2121140</v>
          </cell>
          <cell r="E2285" t="str">
            <v>75210/11</v>
          </cell>
          <cell r="F2285">
            <v>39892</v>
          </cell>
          <cell r="G2285">
            <v>1526000</v>
          </cell>
          <cell r="H2285">
            <v>1.39</v>
          </cell>
          <cell r="I2285">
            <v>43465</v>
          </cell>
        </row>
        <row r="2286">
          <cell r="A2286" t="str">
            <v>COCINA SIST.1 51x150 AMERICAN</v>
          </cell>
          <cell r="B2286">
            <v>87</v>
          </cell>
          <cell r="C2286" t="str">
            <v>UNI</v>
          </cell>
          <cell r="D2286">
            <v>10167</v>
          </cell>
          <cell r="E2286" t="str">
            <v>A-150-3c gas</v>
          </cell>
          <cell r="F2286">
            <v>40450</v>
          </cell>
          <cell r="G2286">
            <v>7421</v>
          </cell>
          <cell r="H2286">
            <v>1.37</v>
          </cell>
          <cell r="I2286">
            <v>43465</v>
          </cell>
        </row>
        <row r="2287">
          <cell r="A2287" t="str">
            <v>Codo 11 1/4° Mec. 6" Fontanar **</v>
          </cell>
          <cell r="B2287">
            <v>101738</v>
          </cell>
          <cell r="C2287" t="str">
            <v>UNI</v>
          </cell>
          <cell r="D2287">
            <v>176491</v>
          </cell>
          <cell r="E2287">
            <v>10635</v>
          </cell>
          <cell r="F2287">
            <v>40121</v>
          </cell>
          <cell r="G2287">
            <v>126972</v>
          </cell>
          <cell r="H2287">
            <v>1.39</v>
          </cell>
          <cell r="I2287">
            <v>43465</v>
          </cell>
        </row>
        <row r="2288">
          <cell r="A2288" t="str">
            <v>CODO 11 1/4° PVC 3" PAVCO</v>
          </cell>
          <cell r="B2288">
            <v>101764</v>
          </cell>
          <cell r="C2288" t="str">
            <v>ML</v>
          </cell>
          <cell r="D2288">
            <v>41723</v>
          </cell>
          <cell r="E2288">
            <v>10630</v>
          </cell>
          <cell r="F2288">
            <v>40470</v>
          </cell>
          <cell r="G2288">
            <v>30455</v>
          </cell>
          <cell r="H2288">
            <v>1.37</v>
          </cell>
          <cell r="I2288">
            <v>43465</v>
          </cell>
        </row>
        <row r="2289">
          <cell r="A2289" t="str">
            <v>Codo 22 1/2° PVC Unión Mec. 6" **</v>
          </cell>
          <cell r="B2289">
            <v>100987</v>
          </cell>
          <cell r="C2289" t="str">
            <v>UNI</v>
          </cell>
          <cell r="D2289">
            <v>197379</v>
          </cell>
          <cell r="E2289">
            <v>10652</v>
          </cell>
          <cell r="F2289">
            <v>40121</v>
          </cell>
          <cell r="G2289">
            <v>141999</v>
          </cell>
          <cell r="H2289">
            <v>1.39</v>
          </cell>
          <cell r="I2289">
            <v>43465</v>
          </cell>
        </row>
        <row r="2290">
          <cell r="A2290" t="str">
            <v>CODO 3/8" AG</v>
          </cell>
          <cell r="B2290">
            <v>3765</v>
          </cell>
          <cell r="C2290" t="str">
            <v>UNI</v>
          </cell>
          <cell r="D2290">
            <v>2809</v>
          </cell>
          <cell r="E2290">
            <v>0</v>
          </cell>
          <cell r="F2290">
            <v>40121</v>
          </cell>
          <cell r="G2290">
            <v>2021</v>
          </cell>
          <cell r="H2290">
            <v>1.39</v>
          </cell>
          <cell r="I2290">
            <v>43465</v>
          </cell>
        </row>
        <row r="2291">
          <cell r="A2291" t="str">
            <v>CODO 45 CXE PVC-S 2"</v>
          </cell>
          <cell r="B2291">
            <v>107349</v>
          </cell>
          <cell r="C2291" t="str">
            <v>UNI</v>
          </cell>
          <cell r="D2291">
            <v>2315</v>
          </cell>
          <cell r="E2291">
            <v>0</v>
          </cell>
          <cell r="F2291">
            <v>43413</v>
          </cell>
          <cell r="G2291">
            <v>2205</v>
          </cell>
          <cell r="H2291">
            <v>1.05</v>
          </cell>
          <cell r="I2291">
            <v>43465</v>
          </cell>
        </row>
        <row r="2292">
          <cell r="A2292" t="str">
            <v>CODO 45 CXE PVC-S 2" CDRC 3</v>
          </cell>
          <cell r="B2292">
            <v>107157</v>
          </cell>
          <cell r="C2292" t="str">
            <v>UNI</v>
          </cell>
          <cell r="D2292">
            <v>2315</v>
          </cell>
          <cell r="E2292">
            <v>0</v>
          </cell>
          <cell r="F2292">
            <v>43285</v>
          </cell>
          <cell r="G2292">
            <v>2205</v>
          </cell>
          <cell r="H2292">
            <v>1.05</v>
          </cell>
          <cell r="I2292">
            <v>43465</v>
          </cell>
        </row>
        <row r="2293">
          <cell r="A2293" t="str">
            <v>CODO 45° ALCANT NOVAFORT 110MM PAVCO</v>
          </cell>
          <cell r="B2293">
            <v>3537</v>
          </cell>
          <cell r="C2293" t="str">
            <v>UNI</v>
          </cell>
          <cell r="D2293">
            <v>16571</v>
          </cell>
          <cell r="E2293">
            <v>10698</v>
          </cell>
          <cell r="F2293">
            <v>41036</v>
          </cell>
          <cell r="G2293">
            <v>12747</v>
          </cell>
          <cell r="H2293">
            <v>1.3</v>
          </cell>
          <cell r="I2293">
            <v>43465</v>
          </cell>
        </row>
        <row r="2294">
          <cell r="A2294" t="str">
            <v>CODO 45° ALCANT NOVAFORT 160MM</v>
          </cell>
          <cell r="B2294">
            <v>3538</v>
          </cell>
          <cell r="C2294" t="str">
            <v>UNI</v>
          </cell>
          <cell r="D2294">
            <v>38942</v>
          </cell>
          <cell r="E2294">
            <v>10699</v>
          </cell>
          <cell r="F2294">
            <v>42305</v>
          </cell>
          <cell r="G2294">
            <v>31920</v>
          </cell>
          <cell r="H2294">
            <v>1.22</v>
          </cell>
          <cell r="I2294">
            <v>43465</v>
          </cell>
        </row>
        <row r="2295">
          <cell r="A2295" t="str">
            <v>CODO 45° CALIENTE 3/4" ULTRATEMP PAVCO</v>
          </cell>
          <cell r="B2295">
            <v>102447</v>
          </cell>
          <cell r="C2295" t="str">
            <v>UNI</v>
          </cell>
          <cell r="D2295">
            <v>1831</v>
          </cell>
          <cell r="E2295">
            <v>10827</v>
          </cell>
          <cell r="F2295">
            <v>40009</v>
          </cell>
          <cell r="G2295">
            <v>1317</v>
          </cell>
          <cell r="H2295">
            <v>1.39</v>
          </cell>
          <cell r="I2295">
            <v>43465</v>
          </cell>
        </row>
        <row r="2296">
          <cell r="A2296" t="str">
            <v>CODO 45° CALIENTE 3/4" ULTRATEMP PAVCO</v>
          </cell>
          <cell r="B2296">
            <v>101818</v>
          </cell>
          <cell r="C2296" t="str">
            <v>UNI</v>
          </cell>
          <cell r="D2296">
            <v>1831</v>
          </cell>
          <cell r="E2296">
            <v>10827</v>
          </cell>
          <cell r="F2296">
            <v>40009</v>
          </cell>
          <cell r="G2296">
            <v>1317</v>
          </cell>
          <cell r="H2296">
            <v>1.39</v>
          </cell>
          <cell r="I2296">
            <v>43465</v>
          </cell>
        </row>
        <row r="2297">
          <cell r="A2297" t="str">
            <v>CODO 45° CPVC 3/4" S/NORMA ICONTEC</v>
          </cell>
          <cell r="B2297">
            <v>827</v>
          </cell>
          <cell r="C2297" t="str">
            <v>UNI</v>
          </cell>
          <cell r="D2297">
            <v>1082</v>
          </cell>
          <cell r="E2297">
            <v>10827</v>
          </cell>
          <cell r="F2297">
            <v>43269</v>
          </cell>
          <cell r="G2297">
            <v>1030</v>
          </cell>
          <cell r="H2297">
            <v>1.05</v>
          </cell>
          <cell r="I2297">
            <v>43465</v>
          </cell>
        </row>
        <row r="2298">
          <cell r="A2298" t="str">
            <v>Codo 45° CXE PVC-S 2"</v>
          </cell>
          <cell r="B2298">
            <v>107015</v>
          </cell>
          <cell r="C2298" t="str">
            <v>UNI</v>
          </cell>
          <cell r="D2298">
            <v>2315</v>
          </cell>
          <cell r="E2298">
            <v>1531004106</v>
          </cell>
          <cell r="F2298">
            <v>43357</v>
          </cell>
          <cell r="G2298">
            <v>2205</v>
          </cell>
          <cell r="H2298">
            <v>1.05</v>
          </cell>
          <cell r="I2298">
            <v>43465</v>
          </cell>
        </row>
        <row r="2299">
          <cell r="A2299" t="str">
            <v>CODO 45° PRESION ½" S/NORMA ICONTEC</v>
          </cell>
          <cell r="B2299">
            <v>825</v>
          </cell>
          <cell r="C2299" t="str">
            <v>UNI</v>
          </cell>
          <cell r="D2299">
            <v>480</v>
          </cell>
          <cell r="E2299">
            <v>10806</v>
          </cell>
          <cell r="F2299">
            <v>43166</v>
          </cell>
          <cell r="G2299">
            <v>457</v>
          </cell>
          <cell r="H2299">
            <v>1.05</v>
          </cell>
          <cell r="I2299">
            <v>43465</v>
          </cell>
        </row>
        <row r="2300">
          <cell r="A2300" t="str">
            <v>CODO 45° PRESION 1" S/NORMA ICONTEC</v>
          </cell>
          <cell r="B2300">
            <v>823</v>
          </cell>
          <cell r="C2300" t="str">
            <v>UNI</v>
          </cell>
          <cell r="D2300">
            <v>1594</v>
          </cell>
          <cell r="E2300">
            <v>10796</v>
          </cell>
          <cell r="F2300">
            <v>43182</v>
          </cell>
          <cell r="G2300">
            <v>1518</v>
          </cell>
          <cell r="H2300">
            <v>1.05</v>
          </cell>
          <cell r="I2300">
            <v>43465</v>
          </cell>
        </row>
        <row r="2301">
          <cell r="A2301" t="str">
            <v>CODO 45° PRESION 3"S/NORMA ICONTEC</v>
          </cell>
          <cell r="B2301">
            <v>830</v>
          </cell>
          <cell r="C2301" t="str">
            <v>UNI</v>
          </cell>
          <cell r="D2301">
            <v>19165</v>
          </cell>
          <cell r="E2301">
            <v>10822</v>
          </cell>
          <cell r="F2301">
            <v>42481</v>
          </cell>
          <cell r="G2301">
            <v>16665</v>
          </cell>
          <cell r="H2301">
            <v>1.1499999999999999</v>
          </cell>
          <cell r="I2301">
            <v>43465</v>
          </cell>
        </row>
        <row r="2302">
          <cell r="A2302" t="str">
            <v>CODO 45° PRESION Ø2" PVC S/NORMA</v>
          </cell>
          <cell r="B2302">
            <v>104912</v>
          </cell>
          <cell r="C2302" t="str">
            <v>UNI</v>
          </cell>
          <cell r="D2302">
            <v>6252</v>
          </cell>
          <cell r="E2302">
            <v>0</v>
          </cell>
          <cell r="F2302">
            <v>43179</v>
          </cell>
          <cell r="G2302">
            <v>5954</v>
          </cell>
          <cell r="H2302">
            <v>1.05</v>
          </cell>
          <cell r="I2302">
            <v>43465</v>
          </cell>
        </row>
        <row r="2303">
          <cell r="A2303" t="str">
            <v>CODO 45° PRESION PVC 3/4" S/NORMA</v>
          </cell>
          <cell r="B2303">
            <v>826</v>
          </cell>
          <cell r="C2303" t="str">
            <v>UNI</v>
          </cell>
          <cell r="D2303">
            <v>768</v>
          </cell>
          <cell r="E2303">
            <v>10828</v>
          </cell>
          <cell r="F2303">
            <v>43166</v>
          </cell>
          <cell r="G2303">
            <v>731</v>
          </cell>
          <cell r="H2303">
            <v>1.05</v>
          </cell>
          <cell r="I2303">
            <v>43465</v>
          </cell>
        </row>
        <row r="2304">
          <cell r="A2304" t="str">
            <v>Codo 45° PVCP 2" SCH40 **</v>
          </cell>
          <cell r="B2304">
            <v>100496</v>
          </cell>
          <cell r="C2304" t="str">
            <v>UNI</v>
          </cell>
          <cell r="D2304">
            <v>11382</v>
          </cell>
          <cell r="E2304">
            <v>1531004106</v>
          </cell>
          <cell r="F2304">
            <v>40681</v>
          </cell>
          <cell r="G2304">
            <v>8494</v>
          </cell>
          <cell r="H2304">
            <v>1.34</v>
          </cell>
          <cell r="I2304">
            <v>43465</v>
          </cell>
        </row>
        <row r="2305">
          <cell r="A2305" t="str">
            <v>CODO 45° PVCP Ø 4" S/NORMA ICONTEC*</v>
          </cell>
          <cell r="B2305">
            <v>100495</v>
          </cell>
          <cell r="C2305" t="str">
            <v>UNI</v>
          </cell>
          <cell r="D2305">
            <v>52632</v>
          </cell>
          <cell r="E2305">
            <v>1531004106</v>
          </cell>
          <cell r="F2305">
            <v>43327</v>
          </cell>
          <cell r="G2305">
            <v>50126</v>
          </cell>
          <cell r="H2305">
            <v>1.05</v>
          </cell>
          <cell r="I2305">
            <v>43465</v>
          </cell>
        </row>
        <row r="2306">
          <cell r="A2306" t="str">
            <v>CODO 45° SANITARIO 3" C x C PAVCO</v>
          </cell>
          <cell r="B2306">
            <v>101715</v>
          </cell>
          <cell r="C2306" t="str">
            <v>UNI</v>
          </cell>
          <cell r="D2306">
            <v>4239</v>
          </cell>
          <cell r="E2306">
            <v>10920</v>
          </cell>
          <cell r="F2306">
            <v>43209</v>
          </cell>
          <cell r="G2306">
            <v>4037</v>
          </cell>
          <cell r="H2306">
            <v>1.05</v>
          </cell>
          <cell r="I2306">
            <v>43465</v>
          </cell>
        </row>
        <row r="2307">
          <cell r="A2307" t="str">
            <v>CODO 45° SANITARIO 3" CxC PAVCO</v>
          </cell>
          <cell r="B2307">
            <v>101297</v>
          </cell>
          <cell r="C2307" t="str">
            <v>UNI</v>
          </cell>
          <cell r="D2307">
            <v>4262</v>
          </cell>
          <cell r="E2307">
            <v>10922</v>
          </cell>
          <cell r="F2307">
            <v>43297</v>
          </cell>
          <cell r="G2307">
            <v>4059</v>
          </cell>
          <cell r="H2307">
            <v>1.05</v>
          </cell>
          <cell r="I2307">
            <v>43465</v>
          </cell>
        </row>
        <row r="2308">
          <cell r="A2308" t="str">
            <v>CODO 45° SANITARIO 4" C x C 1/8 PAVCO</v>
          </cell>
          <cell r="B2308">
            <v>101844</v>
          </cell>
          <cell r="C2308" t="str">
            <v>UNI</v>
          </cell>
          <cell r="D2308">
            <v>13037</v>
          </cell>
          <cell r="E2308">
            <v>10924</v>
          </cell>
          <cell r="F2308">
            <v>40681</v>
          </cell>
          <cell r="G2308">
            <v>9729</v>
          </cell>
          <cell r="H2308">
            <v>1.34</v>
          </cell>
          <cell r="I2308">
            <v>43465</v>
          </cell>
        </row>
        <row r="2309">
          <cell r="A2309" t="str">
            <v>CODO 45° SANITARIO 4" C x C S/NORMA</v>
          </cell>
          <cell r="B2309">
            <v>101716</v>
          </cell>
          <cell r="C2309" t="str">
            <v>UNI</v>
          </cell>
          <cell r="D2309">
            <v>6647</v>
          </cell>
          <cell r="E2309">
            <v>10924</v>
          </cell>
          <cell r="F2309">
            <v>42789</v>
          </cell>
          <cell r="G2309">
            <v>6098</v>
          </cell>
          <cell r="H2309">
            <v>1.0900000000000001</v>
          </cell>
          <cell r="I2309">
            <v>43465</v>
          </cell>
        </row>
        <row r="2310">
          <cell r="A2310" t="str">
            <v>CODO 45° SANITARIO 4" C x E 1/8 PAVCO</v>
          </cell>
          <cell r="B2310">
            <v>101845</v>
          </cell>
          <cell r="C2310" t="str">
            <v>UNI</v>
          </cell>
          <cell r="D2310">
            <v>7397</v>
          </cell>
          <cell r="E2310">
            <v>10924</v>
          </cell>
          <cell r="F2310">
            <v>43297</v>
          </cell>
          <cell r="G2310">
            <v>7045</v>
          </cell>
          <cell r="H2310">
            <v>1.05</v>
          </cell>
          <cell r="I2310">
            <v>43465</v>
          </cell>
        </row>
        <row r="2311">
          <cell r="A2311" t="str">
            <v>CODO 45° SANITARIO 4" CxE 1/8 PAVCO</v>
          </cell>
          <cell r="B2311">
            <v>107017</v>
          </cell>
          <cell r="C2311" t="str">
            <v>UNI</v>
          </cell>
          <cell r="D2311">
            <v>7397</v>
          </cell>
          <cell r="E2311">
            <v>10922</v>
          </cell>
          <cell r="F2311">
            <v>43357</v>
          </cell>
          <cell r="G2311">
            <v>7045</v>
          </cell>
          <cell r="H2311">
            <v>1.05</v>
          </cell>
          <cell r="I2311">
            <v>43465</v>
          </cell>
        </row>
        <row r="2312">
          <cell r="A2312" t="str">
            <v>Codo 45°HG 1" **</v>
          </cell>
          <cell r="B2312">
            <v>101650</v>
          </cell>
          <cell r="C2312" t="str">
            <v>UNI</v>
          </cell>
          <cell r="D2312">
            <v>2902</v>
          </cell>
          <cell r="E2312">
            <v>1530248118</v>
          </cell>
          <cell r="F2312">
            <v>40428</v>
          </cell>
          <cell r="G2312">
            <v>2118</v>
          </cell>
          <cell r="H2312">
            <v>1.37</v>
          </cell>
          <cell r="I2312">
            <v>43465</v>
          </cell>
        </row>
        <row r="2313">
          <cell r="A2313" t="str">
            <v>Codo 45°HG 1/ 2" **</v>
          </cell>
          <cell r="B2313">
            <v>101648</v>
          </cell>
          <cell r="C2313" t="str">
            <v>UNI</v>
          </cell>
          <cell r="D2313">
            <v>1409</v>
          </cell>
          <cell r="E2313">
            <v>1530248118</v>
          </cell>
          <cell r="F2313">
            <v>43276</v>
          </cell>
          <cell r="G2313">
            <v>1342</v>
          </cell>
          <cell r="H2313">
            <v>1.05</v>
          </cell>
          <cell r="I2313">
            <v>43465</v>
          </cell>
        </row>
        <row r="2314">
          <cell r="A2314" t="str">
            <v>Codo 45°HG 11/2" **</v>
          </cell>
          <cell r="B2314">
            <v>101652</v>
          </cell>
          <cell r="C2314" t="str">
            <v>UNI</v>
          </cell>
          <cell r="D2314">
            <v>7035</v>
          </cell>
          <cell r="E2314">
            <v>1530248118</v>
          </cell>
          <cell r="F2314">
            <v>40428</v>
          </cell>
          <cell r="G2314">
            <v>5135</v>
          </cell>
          <cell r="H2314">
            <v>1.37</v>
          </cell>
          <cell r="I2314">
            <v>43465</v>
          </cell>
        </row>
        <row r="2315">
          <cell r="A2315" t="str">
            <v>Codo 45°HG 2" **</v>
          </cell>
          <cell r="B2315">
            <v>101653</v>
          </cell>
          <cell r="C2315" t="str">
            <v>UNI</v>
          </cell>
          <cell r="D2315">
            <v>11637</v>
          </cell>
          <cell r="E2315">
            <v>1530248118</v>
          </cell>
          <cell r="F2315">
            <v>40428</v>
          </cell>
          <cell r="G2315">
            <v>8494</v>
          </cell>
          <cell r="H2315">
            <v>1.37</v>
          </cell>
          <cell r="I2315">
            <v>43465</v>
          </cell>
        </row>
        <row r="2316">
          <cell r="A2316" t="str">
            <v>Codo 45°HG 3" **</v>
          </cell>
          <cell r="B2316">
            <v>101655</v>
          </cell>
          <cell r="C2316" t="str">
            <v>UNI</v>
          </cell>
          <cell r="D2316">
            <v>37461</v>
          </cell>
          <cell r="E2316">
            <v>1530248118</v>
          </cell>
          <cell r="F2316">
            <v>40428</v>
          </cell>
          <cell r="G2316">
            <v>27344</v>
          </cell>
          <cell r="H2316">
            <v>1.37</v>
          </cell>
          <cell r="I2316">
            <v>43465</v>
          </cell>
        </row>
        <row r="2317">
          <cell r="A2317" t="str">
            <v>Codo 45°HG 3/4" **</v>
          </cell>
          <cell r="B2317">
            <v>101649</v>
          </cell>
          <cell r="C2317" t="str">
            <v>UNI</v>
          </cell>
          <cell r="D2317">
            <v>1857</v>
          </cell>
          <cell r="E2317">
            <v>1530248118</v>
          </cell>
          <cell r="F2317">
            <v>43269</v>
          </cell>
          <cell r="G2317">
            <v>1769</v>
          </cell>
          <cell r="H2317">
            <v>1.05</v>
          </cell>
          <cell r="I2317">
            <v>43465</v>
          </cell>
        </row>
        <row r="2318">
          <cell r="A2318" t="str">
            <v>CODO 45°PVCP Ø6" S/NORMA ICONTEC</v>
          </cell>
          <cell r="B2318">
            <v>105705</v>
          </cell>
          <cell r="C2318" t="str">
            <v>UNI</v>
          </cell>
          <cell r="D2318">
            <v>99432</v>
          </cell>
          <cell r="E2318">
            <v>0</v>
          </cell>
          <cell r="F2318">
            <v>43040</v>
          </cell>
          <cell r="G2318">
            <v>91222</v>
          </cell>
          <cell r="H2318">
            <v>1.0900000000000001</v>
          </cell>
          <cell r="I2318">
            <v>43465</v>
          </cell>
        </row>
        <row r="2319">
          <cell r="A2319" t="str">
            <v>CODO 45ª PVCS 6" CXE 1/8</v>
          </cell>
          <cell r="B2319">
            <v>103409</v>
          </cell>
          <cell r="C2319" t="str">
            <v>UNI</v>
          </cell>
          <cell r="D2319">
            <v>48969</v>
          </cell>
          <cell r="E2319">
            <v>0</v>
          </cell>
          <cell r="F2319">
            <v>40466</v>
          </cell>
          <cell r="G2319">
            <v>35744</v>
          </cell>
          <cell r="H2319">
            <v>1.37</v>
          </cell>
          <cell r="I2319">
            <v>43465</v>
          </cell>
        </row>
        <row r="2320">
          <cell r="A2320" t="str">
            <v>Codo 45º PVCP 1 1/2" SCH80 **</v>
          </cell>
          <cell r="B2320">
            <v>100508</v>
          </cell>
          <cell r="C2320" t="str">
            <v>UNI</v>
          </cell>
          <cell r="D2320">
            <v>39730</v>
          </cell>
          <cell r="E2320">
            <v>1531004106</v>
          </cell>
          <cell r="F2320">
            <v>40434</v>
          </cell>
          <cell r="G2320">
            <v>29000</v>
          </cell>
          <cell r="H2320">
            <v>1.37</v>
          </cell>
          <cell r="I2320">
            <v>43465</v>
          </cell>
        </row>
        <row r="2321">
          <cell r="A2321" t="str">
            <v>Codo 45º PVCP 1 1/2"S/N0RMA ICONTEC*</v>
          </cell>
          <cell r="B2321">
            <v>100310</v>
          </cell>
          <cell r="C2321" t="str">
            <v>UNI</v>
          </cell>
          <cell r="D2321">
            <v>3926</v>
          </cell>
          <cell r="E2321">
            <v>1531004106</v>
          </cell>
          <cell r="F2321">
            <v>43182</v>
          </cell>
          <cell r="G2321">
            <v>3739</v>
          </cell>
          <cell r="H2321">
            <v>1.05</v>
          </cell>
          <cell r="I2321">
            <v>43465</v>
          </cell>
        </row>
        <row r="2322">
          <cell r="A2322" t="str">
            <v>Codo 45º PVCP 1 1/4"</v>
          </cell>
          <cell r="B2322">
            <v>100309</v>
          </cell>
          <cell r="C2322" t="str">
            <v>UNI</v>
          </cell>
          <cell r="D2322">
            <v>2927</v>
          </cell>
          <cell r="E2322">
            <v>1531004106</v>
          </cell>
          <cell r="F2322">
            <v>43166</v>
          </cell>
          <cell r="G2322">
            <v>2788</v>
          </cell>
          <cell r="H2322">
            <v>1.05</v>
          </cell>
          <cell r="I2322">
            <v>43465</v>
          </cell>
        </row>
        <row r="2323">
          <cell r="A2323" t="str">
            <v>Codo 45º PVCP 1 1/4" SCH80 **</v>
          </cell>
          <cell r="B2323">
            <v>100507</v>
          </cell>
          <cell r="C2323" t="str">
            <v>UNI</v>
          </cell>
          <cell r="D2323">
            <v>34962</v>
          </cell>
          <cell r="E2323">
            <v>1531004106</v>
          </cell>
          <cell r="F2323">
            <v>40434</v>
          </cell>
          <cell r="G2323">
            <v>25520</v>
          </cell>
          <cell r="H2323">
            <v>1.37</v>
          </cell>
          <cell r="I2323">
            <v>43465</v>
          </cell>
        </row>
        <row r="2324">
          <cell r="A2324" t="str">
            <v>Codo 45º PVCP 2" SCH80 **</v>
          </cell>
          <cell r="B2324">
            <v>100506</v>
          </cell>
          <cell r="C2324" t="str">
            <v>UNI</v>
          </cell>
          <cell r="D2324">
            <v>53620</v>
          </cell>
          <cell r="E2324">
            <v>1531004106</v>
          </cell>
          <cell r="F2324">
            <v>39660</v>
          </cell>
          <cell r="G2324">
            <v>36476</v>
          </cell>
          <cell r="H2324">
            <v>1.47</v>
          </cell>
          <cell r="I2324">
            <v>43465</v>
          </cell>
        </row>
        <row r="2325">
          <cell r="A2325" t="str">
            <v>Codo 45º PVCP 6" SCH40 **</v>
          </cell>
          <cell r="B2325">
            <v>100494</v>
          </cell>
          <cell r="C2325" t="str">
            <v>UNI</v>
          </cell>
          <cell r="D2325">
            <v>371494</v>
          </cell>
          <cell r="E2325">
            <v>1531004106</v>
          </cell>
          <cell r="F2325">
            <v>40148</v>
          </cell>
          <cell r="G2325">
            <v>267262</v>
          </cell>
          <cell r="H2325">
            <v>1.39</v>
          </cell>
          <cell r="I2325">
            <v>43465</v>
          </cell>
        </row>
        <row r="2326">
          <cell r="A2326" t="str">
            <v>Codo 45º SW PVCP 1" SCH40 (NO USAR)</v>
          </cell>
          <cell r="B2326">
            <v>100308</v>
          </cell>
          <cell r="C2326" t="str">
            <v>UNI</v>
          </cell>
          <cell r="D2326">
            <v>6042</v>
          </cell>
          <cell r="E2326">
            <v>1531004106</v>
          </cell>
          <cell r="F2326">
            <v>39668</v>
          </cell>
          <cell r="G2326">
            <v>4110</v>
          </cell>
          <cell r="H2326">
            <v>1.47</v>
          </cell>
          <cell r="I2326">
            <v>43465</v>
          </cell>
        </row>
        <row r="2327">
          <cell r="A2327" t="str">
            <v>Codo 45º SW PVCP 1/2" SCH40 (NO USAR)*</v>
          </cell>
          <cell r="B2327">
            <v>100306</v>
          </cell>
          <cell r="C2327" t="str">
            <v>UNI</v>
          </cell>
          <cell r="D2327">
            <v>748</v>
          </cell>
          <cell r="E2327">
            <v>1531004106</v>
          </cell>
          <cell r="F2327">
            <v>40147</v>
          </cell>
          <cell r="G2327">
            <v>538</v>
          </cell>
          <cell r="H2327">
            <v>1.39</v>
          </cell>
          <cell r="I2327">
            <v>43465</v>
          </cell>
        </row>
        <row r="2328">
          <cell r="A2328" t="str">
            <v>Codo 45º SW PVCP 10" SCH40 (NO USAR)</v>
          </cell>
          <cell r="B2328">
            <v>100318</v>
          </cell>
          <cell r="C2328" t="str">
            <v>UNI</v>
          </cell>
          <cell r="D2328">
            <v>1149290</v>
          </cell>
          <cell r="E2328">
            <v>1531004106</v>
          </cell>
          <cell r="F2328">
            <v>40144</v>
          </cell>
          <cell r="G2328">
            <v>826827</v>
          </cell>
          <cell r="H2328">
            <v>1.39</v>
          </cell>
          <cell r="I2328">
            <v>43465</v>
          </cell>
        </row>
        <row r="2329">
          <cell r="A2329" t="str">
            <v>Codo 45º SW PVCP 12" SCH40 (NO USAR)</v>
          </cell>
          <cell r="B2329">
            <v>100319</v>
          </cell>
          <cell r="C2329" t="str">
            <v>UNI</v>
          </cell>
          <cell r="D2329">
            <v>1613267</v>
          </cell>
          <cell r="E2329">
            <v>1531004106</v>
          </cell>
          <cell r="F2329">
            <v>40144</v>
          </cell>
          <cell r="G2329">
            <v>1160624</v>
          </cell>
          <cell r="H2329">
            <v>1.39</v>
          </cell>
          <cell r="I2329">
            <v>43465</v>
          </cell>
        </row>
        <row r="2330">
          <cell r="A2330" t="str">
            <v>Codo 45º SW PVCP 2 1/2" SCH40 (NO USAR)</v>
          </cell>
          <cell r="B2330">
            <v>100312</v>
          </cell>
          <cell r="C2330" t="str">
            <v>UNI</v>
          </cell>
          <cell r="D2330">
            <v>25855</v>
          </cell>
          <cell r="E2330">
            <v>1531004106</v>
          </cell>
          <cell r="F2330">
            <v>40147</v>
          </cell>
          <cell r="G2330">
            <v>18601</v>
          </cell>
          <cell r="H2330">
            <v>1.39</v>
          </cell>
          <cell r="I2330">
            <v>43465</v>
          </cell>
        </row>
        <row r="2331">
          <cell r="A2331" t="str">
            <v>Codo 45º SW PVCP 2" SCH40 (NO USAR)</v>
          </cell>
          <cell r="B2331">
            <v>100311</v>
          </cell>
          <cell r="C2331" t="str">
            <v>UNI</v>
          </cell>
          <cell r="D2331">
            <v>24610</v>
          </cell>
          <cell r="E2331">
            <v>1531004106</v>
          </cell>
          <cell r="F2331">
            <v>40147</v>
          </cell>
          <cell r="G2331">
            <v>17705</v>
          </cell>
          <cell r="H2331">
            <v>1.39</v>
          </cell>
          <cell r="I2331">
            <v>43465</v>
          </cell>
        </row>
        <row r="2332">
          <cell r="A2332" t="str">
            <v>Codo 45º SW PVCP 3" SCH40 (NO USAR)</v>
          </cell>
          <cell r="B2332">
            <v>100313</v>
          </cell>
          <cell r="C2332" t="str">
            <v>UNI</v>
          </cell>
          <cell r="D2332">
            <v>44533</v>
          </cell>
          <cell r="E2332">
            <v>1531004106</v>
          </cell>
          <cell r="F2332">
            <v>40147</v>
          </cell>
          <cell r="G2332">
            <v>32038</v>
          </cell>
          <cell r="H2332">
            <v>1.39</v>
          </cell>
          <cell r="I2332">
            <v>43465</v>
          </cell>
        </row>
        <row r="2333">
          <cell r="A2333" t="str">
            <v>Codo 45º SW PVCP 3/4" SCH40 (NO USAR)</v>
          </cell>
          <cell r="B2333">
            <v>100307</v>
          </cell>
          <cell r="C2333" t="str">
            <v>UNI</v>
          </cell>
          <cell r="D2333">
            <v>1188</v>
          </cell>
          <cell r="E2333">
            <v>1531004106</v>
          </cell>
          <cell r="F2333">
            <v>40144</v>
          </cell>
          <cell r="G2333">
            <v>855</v>
          </cell>
          <cell r="H2333">
            <v>1.39</v>
          </cell>
          <cell r="I2333">
            <v>43465</v>
          </cell>
        </row>
        <row r="2334">
          <cell r="A2334" t="str">
            <v>Codo 45º SW PVCP 4" SCH40 **</v>
          </cell>
          <cell r="B2334">
            <v>100314</v>
          </cell>
          <cell r="C2334" t="str">
            <v>UNI</v>
          </cell>
          <cell r="D2334">
            <v>89704</v>
          </cell>
          <cell r="E2334">
            <v>1531004106</v>
          </cell>
          <cell r="F2334">
            <v>40144</v>
          </cell>
          <cell r="G2334">
            <v>64535</v>
          </cell>
          <cell r="H2334">
            <v>1.39</v>
          </cell>
          <cell r="I2334">
            <v>43465</v>
          </cell>
        </row>
        <row r="2335">
          <cell r="A2335" t="str">
            <v>Codo 45º SW PVCP 5" SCH40 (NO USAR)</v>
          </cell>
          <cell r="B2335">
            <v>100315</v>
          </cell>
          <cell r="C2335" t="str">
            <v>UNI</v>
          </cell>
          <cell r="D2335">
            <v>160476</v>
          </cell>
          <cell r="E2335">
            <v>1531004106</v>
          </cell>
          <cell r="F2335">
            <v>40150</v>
          </cell>
          <cell r="G2335">
            <v>115450</v>
          </cell>
          <cell r="H2335">
            <v>1.39</v>
          </cell>
          <cell r="I2335">
            <v>43465</v>
          </cell>
        </row>
        <row r="2336">
          <cell r="A2336" t="str">
            <v>Codo 45º SW PVCP 6" SCH40 (NO USAR)</v>
          </cell>
          <cell r="B2336">
            <v>100316</v>
          </cell>
          <cell r="C2336" t="str">
            <v>UNI</v>
          </cell>
          <cell r="D2336">
            <v>247152</v>
          </cell>
          <cell r="E2336">
            <v>1531004106</v>
          </cell>
          <cell r="F2336">
            <v>40144</v>
          </cell>
          <cell r="G2336">
            <v>177807</v>
          </cell>
          <cell r="H2336">
            <v>1.39</v>
          </cell>
          <cell r="I2336">
            <v>43465</v>
          </cell>
        </row>
        <row r="2337">
          <cell r="A2337" t="str">
            <v>Codo 45º SW PVCP 8" SCH40 (NO USAR)</v>
          </cell>
          <cell r="B2337">
            <v>100317</v>
          </cell>
          <cell r="C2337" t="str">
            <v>UNI</v>
          </cell>
          <cell r="D2337">
            <v>536651</v>
          </cell>
          <cell r="E2337">
            <v>1531004106</v>
          </cell>
          <cell r="F2337">
            <v>40144</v>
          </cell>
          <cell r="G2337">
            <v>386080</v>
          </cell>
          <cell r="H2337">
            <v>1.39</v>
          </cell>
          <cell r="I2337">
            <v>43465</v>
          </cell>
        </row>
        <row r="2338">
          <cell r="A2338" t="str">
            <v>CODO 90 °GALVANIZADO Ø4"</v>
          </cell>
          <cell r="B2338">
            <v>104449</v>
          </cell>
          <cell r="C2338" t="str">
            <v>UNI</v>
          </cell>
          <cell r="D2338">
            <v>45204</v>
          </cell>
          <cell r="E2338">
            <v>0</v>
          </cell>
          <cell r="F2338">
            <v>42821</v>
          </cell>
          <cell r="G2338">
            <v>41472</v>
          </cell>
          <cell r="H2338">
            <v>1.0900000000000001</v>
          </cell>
          <cell r="I2338">
            <v>43465</v>
          </cell>
        </row>
        <row r="2339">
          <cell r="A2339" t="str">
            <v>CODO 90 A. INOX 150L 2" ROSCAR</v>
          </cell>
          <cell r="B2339">
            <v>107093</v>
          </cell>
          <cell r="C2339" t="str">
            <v>UNI</v>
          </cell>
          <cell r="D2339">
            <v>23132</v>
          </cell>
          <cell r="E2339">
            <v>0</v>
          </cell>
          <cell r="F2339">
            <v>43395</v>
          </cell>
          <cell r="G2339">
            <v>22030</v>
          </cell>
          <cell r="H2339">
            <v>1.05</v>
          </cell>
          <cell r="I2339">
            <v>43465</v>
          </cell>
        </row>
        <row r="2340">
          <cell r="A2340" t="str">
            <v>CODO 90 A. INOX 150L 4" ROSCAR</v>
          </cell>
          <cell r="B2340">
            <v>107208</v>
          </cell>
          <cell r="C2340" t="str">
            <v>UNI</v>
          </cell>
          <cell r="D2340">
            <v>113230</v>
          </cell>
          <cell r="E2340">
            <v>0</v>
          </cell>
          <cell r="F2340">
            <v>43410</v>
          </cell>
          <cell r="G2340">
            <v>107838</v>
          </cell>
          <cell r="H2340">
            <v>1.05</v>
          </cell>
          <cell r="I2340">
            <v>43465</v>
          </cell>
        </row>
        <row r="2341">
          <cell r="A2341" t="str">
            <v>CODO 90 A. INOX 150L 4" ROSCAR</v>
          </cell>
          <cell r="B2341">
            <v>107159</v>
          </cell>
          <cell r="C2341" t="str">
            <v>UNI</v>
          </cell>
          <cell r="D2341">
            <v>113229</v>
          </cell>
          <cell r="E2341">
            <v>0</v>
          </cell>
          <cell r="F2341">
            <v>43395</v>
          </cell>
          <cell r="G2341">
            <v>107837.5</v>
          </cell>
          <cell r="H2341">
            <v>1.05</v>
          </cell>
          <cell r="I2341">
            <v>43465</v>
          </cell>
        </row>
        <row r="2342">
          <cell r="A2342" t="str">
            <v>CODO 90 CXC PVC-S 8"</v>
          </cell>
          <cell r="B2342">
            <v>107161</v>
          </cell>
          <cell r="C2342" t="str">
            <v>UNI</v>
          </cell>
          <cell r="D2342">
            <v>116506</v>
          </cell>
          <cell r="E2342">
            <v>0</v>
          </cell>
          <cell r="F2342">
            <v>43396</v>
          </cell>
          <cell r="G2342">
            <v>110958</v>
          </cell>
          <cell r="H2342">
            <v>1.05</v>
          </cell>
          <cell r="I2342">
            <v>43465</v>
          </cell>
        </row>
        <row r="2343">
          <cell r="A2343" t="str">
            <v>CODO 90 HIERRO FUNDIDO NH 4 2"</v>
          </cell>
          <cell r="B2343">
            <v>107300</v>
          </cell>
          <cell r="C2343" t="str">
            <v>UNI</v>
          </cell>
          <cell r="D2343">
            <v>41546</v>
          </cell>
          <cell r="E2343">
            <v>0</v>
          </cell>
          <cell r="F2343">
            <v>43412</v>
          </cell>
          <cell r="G2343">
            <v>39568</v>
          </cell>
          <cell r="H2343">
            <v>1.05</v>
          </cell>
          <cell r="I2343">
            <v>43465</v>
          </cell>
        </row>
        <row r="2344">
          <cell r="A2344" t="str">
            <v>CODO 90 HIERRO FUNDIDO NH 4 3"</v>
          </cell>
          <cell r="B2344">
            <v>107357</v>
          </cell>
          <cell r="C2344" t="str">
            <v>UNI</v>
          </cell>
          <cell r="D2344">
            <v>57352</v>
          </cell>
          <cell r="E2344">
            <v>0</v>
          </cell>
          <cell r="F2344">
            <v>43413</v>
          </cell>
          <cell r="G2344">
            <v>54621</v>
          </cell>
          <cell r="H2344">
            <v>1.05</v>
          </cell>
          <cell r="I2344">
            <v>43465</v>
          </cell>
        </row>
        <row r="2345">
          <cell r="A2345" t="str">
            <v>CODO 90 HIERRO FUNDIDO NH 4 4"</v>
          </cell>
          <cell r="B2345">
            <v>107362</v>
          </cell>
          <cell r="C2345" t="str">
            <v>UNI</v>
          </cell>
          <cell r="D2345">
            <v>82592</v>
          </cell>
          <cell r="E2345">
            <v>0</v>
          </cell>
          <cell r="F2345">
            <v>43413</v>
          </cell>
          <cell r="G2345">
            <v>78659</v>
          </cell>
          <cell r="H2345">
            <v>1.05</v>
          </cell>
          <cell r="I2345">
            <v>43465</v>
          </cell>
        </row>
        <row r="2346">
          <cell r="A2346" t="str">
            <v>CODO 90 PVC-P SCH 80 2 1/2"</v>
          </cell>
          <cell r="B2346">
            <v>107260</v>
          </cell>
          <cell r="C2346" t="str">
            <v>UNI</v>
          </cell>
          <cell r="D2346">
            <v>17810</v>
          </cell>
          <cell r="E2346">
            <v>0</v>
          </cell>
          <cell r="F2346">
            <v>43410</v>
          </cell>
          <cell r="G2346">
            <v>16962</v>
          </cell>
          <cell r="H2346">
            <v>1.05</v>
          </cell>
          <cell r="I2346">
            <v>43465</v>
          </cell>
        </row>
        <row r="2347">
          <cell r="A2347" t="str">
            <v>CODO 90 PVC-P SCH 80 2"</v>
          </cell>
          <cell r="B2347">
            <v>107186</v>
          </cell>
          <cell r="C2347" t="str">
            <v>UNI</v>
          </cell>
          <cell r="D2347">
            <v>7610</v>
          </cell>
          <cell r="E2347">
            <v>0</v>
          </cell>
          <cell r="F2347">
            <v>43397</v>
          </cell>
          <cell r="G2347">
            <v>7247.5</v>
          </cell>
          <cell r="H2347">
            <v>1.05</v>
          </cell>
          <cell r="I2347">
            <v>43465</v>
          </cell>
        </row>
        <row r="2348">
          <cell r="A2348" t="str">
            <v>CODO 90 PVC-P SCH 80 2"</v>
          </cell>
          <cell r="B2348">
            <v>107256</v>
          </cell>
          <cell r="C2348" t="str">
            <v>UNI</v>
          </cell>
          <cell r="D2348">
            <v>7610</v>
          </cell>
          <cell r="E2348">
            <v>0</v>
          </cell>
          <cell r="F2348">
            <v>43410</v>
          </cell>
          <cell r="G2348">
            <v>7248</v>
          </cell>
          <cell r="H2348">
            <v>1.05</v>
          </cell>
          <cell r="I2348">
            <v>43465</v>
          </cell>
        </row>
        <row r="2349">
          <cell r="A2349" t="str">
            <v>Codo 90 PVC-P SCH 80 3"</v>
          </cell>
          <cell r="B2349">
            <v>107006</v>
          </cell>
          <cell r="C2349" t="str">
            <v>UNI</v>
          </cell>
          <cell r="D2349">
            <v>20018</v>
          </cell>
          <cell r="E2349">
            <v>1531004106</v>
          </cell>
          <cell r="F2349">
            <v>43357</v>
          </cell>
          <cell r="G2349">
            <v>19065</v>
          </cell>
          <cell r="H2349">
            <v>1.05</v>
          </cell>
          <cell r="I2349">
            <v>43465</v>
          </cell>
        </row>
        <row r="2350">
          <cell r="A2350" t="str">
            <v>CODO 90 PVC-P SCH 80 3"</v>
          </cell>
          <cell r="B2350">
            <v>107264</v>
          </cell>
          <cell r="C2350" t="str">
            <v>UNI</v>
          </cell>
          <cell r="D2350">
            <v>20018</v>
          </cell>
          <cell r="E2350">
            <v>0</v>
          </cell>
          <cell r="F2350">
            <v>43410</v>
          </cell>
          <cell r="G2350">
            <v>19065</v>
          </cell>
          <cell r="H2350">
            <v>1.05</v>
          </cell>
          <cell r="I2350">
            <v>43465</v>
          </cell>
        </row>
        <row r="2351">
          <cell r="A2351" t="str">
            <v>CODO 90 PVC-P SCH 80 4"</v>
          </cell>
          <cell r="B2351">
            <v>107191</v>
          </cell>
          <cell r="C2351" t="str">
            <v>UNI</v>
          </cell>
          <cell r="D2351">
            <v>30445</v>
          </cell>
          <cell r="E2351">
            <v>0</v>
          </cell>
          <cell r="F2351">
            <v>43410</v>
          </cell>
          <cell r="G2351">
            <v>28995</v>
          </cell>
          <cell r="H2351">
            <v>1.05</v>
          </cell>
          <cell r="I2351">
            <v>43465</v>
          </cell>
        </row>
        <row r="2352">
          <cell r="A2352" t="str">
            <v>Codo 90 PVC-P SCH 80 6"</v>
          </cell>
          <cell r="B2352">
            <v>107011</v>
          </cell>
          <cell r="C2352" t="str">
            <v>UNI</v>
          </cell>
          <cell r="D2352">
            <v>86633</v>
          </cell>
          <cell r="E2352">
            <v>1531004106</v>
          </cell>
          <cell r="F2352">
            <v>43357</v>
          </cell>
          <cell r="G2352">
            <v>82507.5</v>
          </cell>
          <cell r="H2352">
            <v>1.05</v>
          </cell>
          <cell r="I2352">
            <v>43465</v>
          </cell>
        </row>
        <row r="2353">
          <cell r="A2353" t="str">
            <v>CODO 90 PVC-P SCH 80 6"</v>
          </cell>
          <cell r="B2353">
            <v>107196</v>
          </cell>
          <cell r="C2353" t="str">
            <v>UNI</v>
          </cell>
          <cell r="D2353">
            <v>86632</v>
          </cell>
          <cell r="E2353">
            <v>0</v>
          </cell>
          <cell r="F2353">
            <v>43410</v>
          </cell>
          <cell r="G2353">
            <v>82507</v>
          </cell>
          <cell r="H2353">
            <v>1.05</v>
          </cell>
          <cell r="I2353">
            <v>43465</v>
          </cell>
        </row>
        <row r="2354">
          <cell r="A2354" t="str">
            <v>CODO 90 PVCS 3" CXC S/NORMA ICONTEC</v>
          </cell>
          <cell r="B2354">
            <v>103600</v>
          </cell>
          <cell r="C2354" t="str">
            <v>UNI</v>
          </cell>
          <cell r="D2354">
            <v>3465</v>
          </cell>
          <cell r="E2354">
            <v>0</v>
          </cell>
          <cell r="F2354">
            <v>43166</v>
          </cell>
          <cell r="G2354">
            <v>3300</v>
          </cell>
          <cell r="H2354">
            <v>1.05</v>
          </cell>
          <cell r="I2354">
            <v>43465</v>
          </cell>
        </row>
        <row r="2355">
          <cell r="A2355" t="str">
            <v>CODO 90° AGUA CALIENTE 3/4" PAVCO O</v>
          </cell>
          <cell r="B2355">
            <v>100717</v>
          </cell>
          <cell r="C2355" t="str">
            <v>UNI</v>
          </cell>
          <cell r="D2355">
            <v>2204</v>
          </cell>
          <cell r="E2355">
            <v>10876</v>
          </cell>
          <cell r="F2355">
            <v>41086</v>
          </cell>
          <cell r="G2355">
            <v>1695</v>
          </cell>
          <cell r="H2355">
            <v>1.3</v>
          </cell>
          <cell r="I2355">
            <v>43465</v>
          </cell>
        </row>
        <row r="2356">
          <cell r="A2356" t="str">
            <v>CODO 90° ALCANT NOVAFORT 110MM PAVCO</v>
          </cell>
          <cell r="B2356">
            <v>3535</v>
          </cell>
          <cell r="C2356" t="str">
            <v>UNI</v>
          </cell>
          <cell r="D2356">
            <v>32856</v>
          </cell>
          <cell r="E2356">
            <v>10708</v>
          </cell>
          <cell r="F2356">
            <v>41036</v>
          </cell>
          <cell r="G2356">
            <v>25274</v>
          </cell>
          <cell r="H2356">
            <v>1.3</v>
          </cell>
          <cell r="I2356">
            <v>43465</v>
          </cell>
        </row>
        <row r="2357">
          <cell r="A2357" t="str">
            <v>CODO 90° ALCANT NOVAFORT 160MM PAVCO</v>
          </cell>
          <cell r="B2357">
            <v>3536</v>
          </cell>
          <cell r="C2357" t="str">
            <v>UNI</v>
          </cell>
          <cell r="D2357">
            <v>76245</v>
          </cell>
          <cell r="E2357">
            <v>10709</v>
          </cell>
          <cell r="F2357">
            <v>41036</v>
          </cell>
          <cell r="G2357">
            <v>58650</v>
          </cell>
          <cell r="H2357">
            <v>1.3</v>
          </cell>
          <cell r="I2357">
            <v>43465</v>
          </cell>
        </row>
        <row r="2358">
          <cell r="A2358" t="str">
            <v>CODO 90° CALIENTE ½" ULTRATEMP PAVCO</v>
          </cell>
          <cell r="B2358">
            <v>1033</v>
          </cell>
          <cell r="C2358" t="str">
            <v>UNI</v>
          </cell>
          <cell r="D2358">
            <v>1284</v>
          </cell>
          <cell r="E2358">
            <v>10853</v>
          </cell>
          <cell r="F2358">
            <v>40428</v>
          </cell>
          <cell r="G2358">
            <v>937</v>
          </cell>
          <cell r="H2358">
            <v>1.37</v>
          </cell>
          <cell r="I2358">
            <v>43465</v>
          </cell>
        </row>
        <row r="2359">
          <cell r="A2359" t="str">
            <v>CODO 90° COBRE Ø 1 1/2"</v>
          </cell>
          <cell r="B2359">
            <v>106372</v>
          </cell>
          <cell r="C2359" t="str">
            <v>UNI</v>
          </cell>
          <cell r="D2359">
            <v>13125</v>
          </cell>
          <cell r="E2359">
            <v>0</v>
          </cell>
          <cell r="F2359">
            <v>43279</v>
          </cell>
          <cell r="G2359">
            <v>12500</v>
          </cell>
          <cell r="H2359">
            <v>1.05</v>
          </cell>
          <cell r="I2359">
            <v>43465</v>
          </cell>
        </row>
        <row r="2360">
          <cell r="A2360" t="str">
            <v>CODO 90° COBRE Ø 1 1/4"</v>
          </cell>
          <cell r="B2360">
            <v>106373</v>
          </cell>
          <cell r="C2360" t="str">
            <v>UNI</v>
          </cell>
          <cell r="D2360">
            <v>9188</v>
          </cell>
          <cell r="E2360">
            <v>0</v>
          </cell>
          <cell r="F2360">
            <v>43279</v>
          </cell>
          <cell r="G2360">
            <v>8750</v>
          </cell>
          <cell r="H2360">
            <v>1.05</v>
          </cell>
          <cell r="I2360">
            <v>43465</v>
          </cell>
        </row>
        <row r="2361">
          <cell r="A2361" t="str">
            <v>CODO 90° COBRE Ø 1/2"</v>
          </cell>
          <cell r="B2361">
            <v>106375</v>
          </cell>
          <cell r="C2361" t="str">
            <v>UNI</v>
          </cell>
          <cell r="D2361">
            <v>940</v>
          </cell>
          <cell r="E2361">
            <v>0</v>
          </cell>
          <cell r="F2361">
            <v>43182</v>
          </cell>
          <cell r="G2361">
            <v>895</v>
          </cell>
          <cell r="H2361">
            <v>1.05</v>
          </cell>
          <cell r="I2361">
            <v>43465</v>
          </cell>
        </row>
        <row r="2362">
          <cell r="A2362" t="str">
            <v>CODO 90° COBRE Ø 3/4"</v>
          </cell>
          <cell r="B2362">
            <v>106374</v>
          </cell>
          <cell r="C2362" t="str">
            <v>UNI</v>
          </cell>
          <cell r="D2362">
            <v>2652</v>
          </cell>
          <cell r="E2362">
            <v>0</v>
          </cell>
          <cell r="F2362">
            <v>43361</v>
          </cell>
          <cell r="G2362">
            <v>2526</v>
          </cell>
          <cell r="H2362">
            <v>1.05</v>
          </cell>
          <cell r="I2362">
            <v>43465</v>
          </cell>
        </row>
        <row r="2363">
          <cell r="A2363" t="str">
            <v>CODO 90° CPVC 1 1/2" **</v>
          </cell>
          <cell r="B2363">
            <v>101618</v>
          </cell>
          <cell r="C2363" t="str">
            <v>UNI</v>
          </cell>
          <cell r="D2363">
            <v>14898</v>
          </cell>
          <cell r="E2363">
            <v>12926</v>
          </cell>
          <cell r="F2363">
            <v>43271</v>
          </cell>
          <cell r="G2363">
            <v>14189</v>
          </cell>
          <cell r="H2363">
            <v>1.05</v>
          </cell>
          <cell r="I2363">
            <v>43465</v>
          </cell>
        </row>
        <row r="2364">
          <cell r="A2364" t="str">
            <v>CODO 90° CPVC 1" **</v>
          </cell>
          <cell r="B2364">
            <v>101617</v>
          </cell>
          <cell r="C2364" t="str">
            <v>UNI</v>
          </cell>
          <cell r="D2364">
            <v>4167</v>
          </cell>
          <cell r="E2364">
            <v>12926</v>
          </cell>
          <cell r="F2364">
            <v>43271</v>
          </cell>
          <cell r="G2364">
            <v>3969</v>
          </cell>
          <cell r="H2364">
            <v>1.05</v>
          </cell>
          <cell r="I2364">
            <v>43465</v>
          </cell>
        </row>
        <row r="2365">
          <cell r="A2365" t="str">
            <v>CODO 90° CPVC 1/2" S/NORMA ICONTEC*</v>
          </cell>
          <cell r="B2365">
            <v>101615</v>
          </cell>
          <cell r="C2365" t="str">
            <v>UNI</v>
          </cell>
          <cell r="D2365">
            <v>811</v>
          </cell>
          <cell r="E2365">
            <v>12926</v>
          </cell>
          <cell r="F2365">
            <v>43209</v>
          </cell>
          <cell r="G2365">
            <v>772</v>
          </cell>
          <cell r="H2365">
            <v>1.05</v>
          </cell>
          <cell r="I2365">
            <v>43465</v>
          </cell>
        </row>
        <row r="2366">
          <cell r="A2366" t="str">
            <v>CODO 90° CPVC 2" **</v>
          </cell>
          <cell r="B2366">
            <v>101619</v>
          </cell>
          <cell r="C2366" t="str">
            <v>UNI</v>
          </cell>
          <cell r="D2366">
            <v>37569</v>
          </cell>
          <cell r="E2366">
            <v>12926</v>
          </cell>
          <cell r="F2366">
            <v>40121</v>
          </cell>
          <cell r="G2366">
            <v>27028</v>
          </cell>
          <cell r="H2366">
            <v>1.39</v>
          </cell>
          <cell r="I2366">
            <v>43465</v>
          </cell>
        </row>
        <row r="2367">
          <cell r="A2367" t="str">
            <v>CODO 90° CPVC 2" S/NORMA ICONTEC</v>
          </cell>
          <cell r="B2367">
            <v>101614</v>
          </cell>
          <cell r="C2367" t="str">
            <v>UNI</v>
          </cell>
          <cell r="D2367">
            <v>27032</v>
          </cell>
          <cell r="E2367">
            <v>12926</v>
          </cell>
          <cell r="F2367">
            <v>43214</v>
          </cell>
          <cell r="G2367">
            <v>25745</v>
          </cell>
          <cell r="H2367">
            <v>1.05</v>
          </cell>
          <cell r="I2367">
            <v>43465</v>
          </cell>
        </row>
        <row r="2368">
          <cell r="A2368" t="str">
            <v>CODO 90° CPVC 3/4" S/NORMA ICONTEC</v>
          </cell>
          <cell r="B2368">
            <v>1036</v>
          </cell>
          <cell r="C2368" t="str">
            <v>UNI</v>
          </cell>
          <cell r="D2368">
            <v>1420</v>
          </cell>
          <cell r="E2368">
            <v>10876</v>
          </cell>
          <cell r="F2368">
            <v>43271</v>
          </cell>
          <cell r="G2368">
            <v>1352</v>
          </cell>
          <cell r="H2368">
            <v>1.05</v>
          </cell>
          <cell r="I2368">
            <v>43465</v>
          </cell>
        </row>
        <row r="2369">
          <cell r="A2369" t="str">
            <v>CODO 90° CPVC 3/4"S/NORMA ICONTEC</v>
          </cell>
          <cell r="B2369">
            <v>101616</v>
          </cell>
          <cell r="C2369" t="str">
            <v>UNI</v>
          </cell>
          <cell r="D2369">
            <v>1273</v>
          </cell>
          <cell r="E2369">
            <v>12926</v>
          </cell>
          <cell r="F2369">
            <v>42852</v>
          </cell>
          <cell r="G2369">
            <v>1168</v>
          </cell>
          <cell r="H2369">
            <v>1.0900000000000001</v>
          </cell>
          <cell r="I2369">
            <v>43465</v>
          </cell>
        </row>
        <row r="2370">
          <cell r="A2370" t="str">
            <v>CODO 90° GALVANIZADO Ø 1"</v>
          </cell>
          <cell r="B2370">
            <v>818</v>
          </cell>
          <cell r="C2370" t="str">
            <v>UNI</v>
          </cell>
          <cell r="D2370">
            <v>3014</v>
          </cell>
          <cell r="E2370" t="str">
            <v>32030G</v>
          </cell>
          <cell r="F2370">
            <v>43279</v>
          </cell>
          <cell r="G2370">
            <v>2870</v>
          </cell>
          <cell r="H2370">
            <v>1.05</v>
          </cell>
          <cell r="I2370">
            <v>43465</v>
          </cell>
        </row>
        <row r="2371">
          <cell r="A2371" t="str">
            <v>CODO 90° GAS ½" PAVCO</v>
          </cell>
          <cell r="B2371">
            <v>1017</v>
          </cell>
          <cell r="C2371" t="str">
            <v>UNI</v>
          </cell>
          <cell r="D2371">
            <v>23722</v>
          </cell>
          <cell r="E2371">
            <v>10729</v>
          </cell>
          <cell r="F2371">
            <v>40121</v>
          </cell>
          <cell r="G2371">
            <v>17066</v>
          </cell>
          <cell r="H2371">
            <v>1.39</v>
          </cell>
          <cell r="I2371">
            <v>43465</v>
          </cell>
        </row>
        <row r="2372">
          <cell r="A2372" t="str">
            <v>CODO 90° GAS 1" PAVCO</v>
          </cell>
          <cell r="B2372">
            <v>2158</v>
          </cell>
          <cell r="C2372" t="str">
            <v>UNI</v>
          </cell>
          <cell r="D2372">
            <v>32083</v>
          </cell>
          <cell r="E2372">
            <v>10728</v>
          </cell>
          <cell r="F2372">
            <v>40121</v>
          </cell>
          <cell r="G2372">
            <v>23081</v>
          </cell>
          <cell r="H2372">
            <v>1.39</v>
          </cell>
          <cell r="I2372">
            <v>43465</v>
          </cell>
        </row>
        <row r="2373">
          <cell r="A2373" t="str">
            <v>CODO 90° GAS 3/4" PAVCO</v>
          </cell>
          <cell r="B2373">
            <v>2000</v>
          </cell>
          <cell r="C2373" t="str">
            <v>UNI</v>
          </cell>
          <cell r="D2373">
            <v>24838</v>
          </cell>
          <cell r="E2373">
            <v>10732</v>
          </cell>
          <cell r="F2373">
            <v>40121</v>
          </cell>
          <cell r="G2373">
            <v>17869</v>
          </cell>
          <cell r="H2373">
            <v>1.39</v>
          </cell>
          <cell r="I2373">
            <v>43465</v>
          </cell>
        </row>
        <row r="2374">
          <cell r="A2374" t="str">
            <v>CODO 90° POLIETILENO 1" PAVCO</v>
          </cell>
          <cell r="B2374">
            <v>2052</v>
          </cell>
          <cell r="C2374" t="str">
            <v>UNI</v>
          </cell>
          <cell r="D2374">
            <v>32078</v>
          </cell>
          <cell r="E2374">
            <v>2040422109</v>
          </cell>
          <cell r="F2374">
            <v>40147</v>
          </cell>
          <cell r="G2374">
            <v>23078</v>
          </cell>
          <cell r="H2374">
            <v>1.39</v>
          </cell>
          <cell r="I2374">
            <v>43465</v>
          </cell>
        </row>
        <row r="2375">
          <cell r="A2375" t="str">
            <v>CODO 90° POLIPROPILENO Ø 1/2” (20MM)</v>
          </cell>
          <cell r="B2375">
            <v>106143</v>
          </cell>
          <cell r="C2375" t="str">
            <v>UNI</v>
          </cell>
          <cell r="D2375">
            <v>1115</v>
          </cell>
          <cell r="E2375">
            <v>0</v>
          </cell>
          <cell r="F2375">
            <v>42831</v>
          </cell>
          <cell r="G2375">
            <v>1023</v>
          </cell>
          <cell r="H2375">
            <v>1.0900000000000001</v>
          </cell>
          <cell r="I2375">
            <v>43465</v>
          </cell>
        </row>
        <row r="2376">
          <cell r="A2376" t="str">
            <v>CODO 90° POLIPROPILENO Ø 1” (32MM)</v>
          </cell>
          <cell r="B2376">
            <v>106145</v>
          </cell>
          <cell r="C2376" t="str">
            <v>UNI</v>
          </cell>
          <cell r="D2376">
            <v>3658</v>
          </cell>
          <cell r="E2376">
            <v>0</v>
          </cell>
          <cell r="F2376">
            <v>42831</v>
          </cell>
          <cell r="G2376">
            <v>3356</v>
          </cell>
          <cell r="H2376">
            <v>1.0900000000000001</v>
          </cell>
          <cell r="I2376">
            <v>43465</v>
          </cell>
        </row>
        <row r="2377">
          <cell r="A2377" t="str">
            <v>CODO 90° POLIPROPILENO Ø 11/2” (50MM)</v>
          </cell>
          <cell r="B2377">
            <v>106147</v>
          </cell>
          <cell r="C2377" t="str">
            <v>UNI</v>
          </cell>
          <cell r="D2377">
            <v>11544</v>
          </cell>
          <cell r="E2377">
            <v>0</v>
          </cell>
          <cell r="F2377">
            <v>42831</v>
          </cell>
          <cell r="G2377">
            <v>10591</v>
          </cell>
          <cell r="H2377">
            <v>1.0900000000000001</v>
          </cell>
          <cell r="I2377">
            <v>43465</v>
          </cell>
        </row>
        <row r="2378">
          <cell r="A2378" t="str">
            <v>CODO 90° POLIPROPILENO Ø 11/4” (40MM)</v>
          </cell>
          <cell r="B2378">
            <v>106146</v>
          </cell>
          <cell r="C2378" t="str">
            <v>UNI</v>
          </cell>
          <cell r="D2378">
            <v>7199</v>
          </cell>
          <cell r="E2378">
            <v>0</v>
          </cell>
          <cell r="F2378">
            <v>42831</v>
          </cell>
          <cell r="G2378">
            <v>6605</v>
          </cell>
          <cell r="H2378">
            <v>1.0900000000000001</v>
          </cell>
          <cell r="I2378">
            <v>43465</v>
          </cell>
        </row>
        <row r="2379">
          <cell r="A2379" t="str">
            <v>CODO 90° POLIPROPILENO Ø 2” (63MM)</v>
          </cell>
          <cell r="B2379">
            <v>106148</v>
          </cell>
          <cell r="C2379" t="str">
            <v>UNI</v>
          </cell>
          <cell r="D2379">
            <v>21078</v>
          </cell>
          <cell r="E2379">
            <v>0</v>
          </cell>
          <cell r="F2379">
            <v>42831</v>
          </cell>
          <cell r="G2379">
            <v>19338</v>
          </cell>
          <cell r="H2379">
            <v>1.0900000000000001</v>
          </cell>
          <cell r="I2379">
            <v>43465</v>
          </cell>
        </row>
        <row r="2380">
          <cell r="A2380" t="str">
            <v>CODO 90° POLIPROPILENO Ø 3/4” (25MM)</v>
          </cell>
          <cell r="B2380">
            <v>106144</v>
          </cell>
          <cell r="C2380" t="str">
            <v>UNI</v>
          </cell>
          <cell r="D2380">
            <v>2141</v>
          </cell>
          <cell r="E2380">
            <v>0</v>
          </cell>
          <cell r="F2380">
            <v>42831</v>
          </cell>
          <cell r="G2380">
            <v>1964</v>
          </cell>
          <cell r="H2380">
            <v>1.0900000000000001</v>
          </cell>
          <cell r="I2380">
            <v>43465</v>
          </cell>
        </row>
        <row r="2381">
          <cell r="A2381" t="str">
            <v>CODO 90° POLIPROPILENO Ø 4”</v>
          </cell>
          <cell r="B2381">
            <v>106310</v>
          </cell>
          <cell r="C2381" t="str">
            <v>UNI</v>
          </cell>
          <cell r="D2381">
            <v>149426</v>
          </cell>
          <cell r="E2381">
            <v>0</v>
          </cell>
          <cell r="F2381">
            <v>42852</v>
          </cell>
          <cell r="G2381">
            <v>137088</v>
          </cell>
          <cell r="H2381">
            <v>1.0900000000000001</v>
          </cell>
          <cell r="I2381">
            <v>43465</v>
          </cell>
        </row>
        <row r="2382">
          <cell r="A2382" t="str">
            <v>CODO 90° PRESION ½" PVC S/NORMA</v>
          </cell>
          <cell r="B2382">
            <v>421</v>
          </cell>
          <cell r="C2382" t="str">
            <v>UNI</v>
          </cell>
          <cell r="D2382">
            <v>309</v>
          </cell>
          <cell r="E2382">
            <v>10806</v>
          </cell>
          <cell r="F2382">
            <v>43166</v>
          </cell>
          <cell r="G2382">
            <v>294</v>
          </cell>
          <cell r="H2382">
            <v>1.05</v>
          </cell>
          <cell r="I2382">
            <v>43465</v>
          </cell>
        </row>
        <row r="2383">
          <cell r="A2383" t="str">
            <v>CODO 90° PRESION 2" PVC S/NORMA</v>
          </cell>
          <cell r="B2383">
            <v>824</v>
          </cell>
          <cell r="C2383" t="str">
            <v>UNI</v>
          </cell>
          <cell r="D2383">
            <v>5694</v>
          </cell>
          <cell r="E2383">
            <v>10860</v>
          </cell>
          <cell r="F2383">
            <v>43166</v>
          </cell>
          <cell r="G2383">
            <v>5423</v>
          </cell>
          <cell r="H2383">
            <v>1.05</v>
          </cell>
          <cell r="I2383">
            <v>43465</v>
          </cell>
        </row>
        <row r="2384">
          <cell r="A2384" t="str">
            <v>CODO 90° PRESION 3"PVC S/NORMA ICONTEC</v>
          </cell>
          <cell r="B2384">
            <v>456</v>
          </cell>
          <cell r="C2384" t="str">
            <v>UNI</v>
          </cell>
          <cell r="D2384">
            <v>21224</v>
          </cell>
          <cell r="E2384">
            <v>10870</v>
          </cell>
          <cell r="F2384">
            <v>43166</v>
          </cell>
          <cell r="G2384">
            <v>20213</v>
          </cell>
          <cell r="H2384">
            <v>1.05</v>
          </cell>
          <cell r="I2384">
            <v>43465</v>
          </cell>
        </row>
        <row r="2385">
          <cell r="A2385" t="str">
            <v>CODO 90° PRESION 4" PVC S/NORMA</v>
          </cell>
          <cell r="B2385">
            <v>457</v>
          </cell>
          <cell r="C2385" t="str">
            <v>UNI</v>
          </cell>
          <cell r="D2385">
            <v>47652</v>
          </cell>
          <cell r="E2385">
            <v>10882</v>
          </cell>
          <cell r="F2385">
            <v>43266</v>
          </cell>
          <cell r="G2385">
            <v>45383</v>
          </cell>
          <cell r="H2385">
            <v>1.05</v>
          </cell>
          <cell r="I2385">
            <v>43465</v>
          </cell>
        </row>
        <row r="2386">
          <cell r="A2386" t="str">
            <v>CODO 90° PRESION PVC 1 1/4" S/NORMA</v>
          </cell>
          <cell r="B2386">
            <v>102822</v>
          </cell>
          <cell r="C2386" t="str">
            <v>UNI</v>
          </cell>
          <cell r="D2386">
            <v>1861</v>
          </cell>
          <cell r="E2386">
            <v>10843</v>
          </cell>
          <cell r="F2386">
            <v>43166</v>
          </cell>
          <cell r="G2386">
            <v>1772</v>
          </cell>
          <cell r="H2386">
            <v>1.05</v>
          </cell>
          <cell r="I2386">
            <v>43465</v>
          </cell>
        </row>
        <row r="2387">
          <cell r="A2387" t="str">
            <v>CODO 90° PRESION PVC 1" S/NORMA</v>
          </cell>
          <cell r="B2387">
            <v>423</v>
          </cell>
          <cell r="C2387" t="str">
            <v>UNI</v>
          </cell>
          <cell r="D2387">
            <v>968</v>
          </cell>
          <cell r="E2387">
            <v>10838</v>
          </cell>
          <cell r="F2387">
            <v>43166</v>
          </cell>
          <cell r="G2387">
            <v>922</v>
          </cell>
          <cell r="H2387">
            <v>1.05</v>
          </cell>
          <cell r="I2387">
            <v>43465</v>
          </cell>
        </row>
        <row r="2388">
          <cell r="A2388" t="str">
            <v>CODO 90° PRESION PVC 1½" S/NORMA</v>
          </cell>
          <cell r="B2388">
            <v>829</v>
          </cell>
          <cell r="C2388" t="str">
            <v>UNI</v>
          </cell>
          <cell r="D2388">
            <v>3474</v>
          </cell>
          <cell r="E2388">
            <v>10843</v>
          </cell>
          <cell r="F2388">
            <v>43166</v>
          </cell>
          <cell r="G2388">
            <v>3309</v>
          </cell>
          <cell r="H2388">
            <v>1.05</v>
          </cell>
          <cell r="I2388">
            <v>43465</v>
          </cell>
        </row>
        <row r="2389">
          <cell r="A2389" t="str">
            <v>CODO 90° PRESION PVC 3/4" S/NORMA</v>
          </cell>
          <cell r="B2389">
            <v>422</v>
          </cell>
          <cell r="C2389" t="str">
            <v>UNI</v>
          </cell>
          <cell r="D2389">
            <v>496</v>
          </cell>
          <cell r="E2389">
            <v>10828</v>
          </cell>
          <cell r="F2389">
            <v>43166</v>
          </cell>
          <cell r="G2389">
            <v>472</v>
          </cell>
          <cell r="H2389">
            <v>1.05</v>
          </cell>
          <cell r="I2389">
            <v>43465</v>
          </cell>
        </row>
        <row r="2390">
          <cell r="A2390" t="str">
            <v>CODO 90° PVC PRESION Ø 2 1/2" S/NORMA</v>
          </cell>
          <cell r="B2390">
            <v>100701</v>
          </cell>
          <cell r="C2390" t="str">
            <v>UNI</v>
          </cell>
          <cell r="D2390">
            <v>16400</v>
          </cell>
          <cell r="E2390">
            <v>10865</v>
          </cell>
          <cell r="F2390">
            <v>43166</v>
          </cell>
          <cell r="G2390">
            <v>15619</v>
          </cell>
          <cell r="H2390">
            <v>1.05</v>
          </cell>
          <cell r="I2390">
            <v>43465</v>
          </cell>
        </row>
        <row r="2391">
          <cell r="A2391" t="str">
            <v>CODO 90° PVC SANITARIO 6" CXC.</v>
          </cell>
          <cell r="B2391">
            <v>100988</v>
          </cell>
          <cell r="C2391" t="str">
            <v>UNI</v>
          </cell>
          <cell r="D2391">
            <v>51781</v>
          </cell>
          <cell r="E2391">
            <v>10962</v>
          </cell>
          <cell r="F2391">
            <v>42481</v>
          </cell>
          <cell r="G2391">
            <v>45027</v>
          </cell>
          <cell r="H2391">
            <v>1.1499999999999999</v>
          </cell>
          <cell r="I2391">
            <v>43465</v>
          </cell>
        </row>
        <row r="2392">
          <cell r="A2392" t="str">
            <v>CODO 90° PVC.P 6" S/NOMA INCONTEC</v>
          </cell>
          <cell r="B2392">
            <v>105700</v>
          </cell>
          <cell r="C2392" t="str">
            <v>UNI</v>
          </cell>
          <cell r="D2392">
            <v>125512</v>
          </cell>
          <cell r="E2392">
            <v>0</v>
          </cell>
          <cell r="F2392">
            <v>42319</v>
          </cell>
          <cell r="G2392">
            <v>102879</v>
          </cell>
          <cell r="H2392">
            <v>1.22</v>
          </cell>
          <cell r="I2392">
            <v>43465</v>
          </cell>
        </row>
        <row r="2393">
          <cell r="A2393" t="str">
            <v>CODO 90° SANITARIO 10" PAVCO **</v>
          </cell>
          <cell r="B2393">
            <v>100738</v>
          </cell>
          <cell r="C2393" t="str">
            <v>UNI</v>
          </cell>
          <cell r="D2393">
            <v>242472</v>
          </cell>
          <cell r="E2393">
            <v>0</v>
          </cell>
          <cell r="F2393">
            <v>40144</v>
          </cell>
          <cell r="G2393">
            <v>174440</v>
          </cell>
          <cell r="H2393">
            <v>1.39</v>
          </cell>
          <cell r="I2393">
            <v>43465</v>
          </cell>
        </row>
        <row r="2394">
          <cell r="A2394" t="str">
            <v>CODO 90° SANITARIO 2" C x C S/NORMA</v>
          </cell>
          <cell r="B2394">
            <v>101703</v>
          </cell>
          <cell r="C2394" t="str">
            <v>UNI</v>
          </cell>
          <cell r="D2394">
            <v>1425</v>
          </cell>
          <cell r="E2394">
            <v>10949</v>
          </cell>
          <cell r="F2394">
            <v>43209</v>
          </cell>
          <cell r="G2394">
            <v>1357</v>
          </cell>
          <cell r="H2394">
            <v>1.05</v>
          </cell>
          <cell r="I2394">
            <v>43465</v>
          </cell>
        </row>
        <row r="2395">
          <cell r="A2395" t="str">
            <v>CODO 90° SANITARIO 2"CxC S/NORMA</v>
          </cell>
          <cell r="B2395">
            <v>1099</v>
          </cell>
          <cell r="C2395" t="str">
            <v>UNI</v>
          </cell>
          <cell r="D2395">
            <v>1592</v>
          </cell>
          <cell r="E2395">
            <v>10950</v>
          </cell>
          <cell r="F2395">
            <v>43166</v>
          </cell>
          <cell r="G2395">
            <v>1516</v>
          </cell>
          <cell r="H2395">
            <v>1.05</v>
          </cell>
          <cell r="I2395">
            <v>43465</v>
          </cell>
        </row>
        <row r="2396">
          <cell r="A2396" t="str">
            <v>CODO 90° SANITARIO 3" CxC S/NORMA</v>
          </cell>
          <cell r="B2396">
            <v>1101</v>
          </cell>
          <cell r="C2396" t="str">
            <v>UNI</v>
          </cell>
          <cell r="D2396">
            <v>3688</v>
          </cell>
          <cell r="E2396">
            <v>10954</v>
          </cell>
          <cell r="F2396">
            <v>43166</v>
          </cell>
          <cell r="G2396">
            <v>3512</v>
          </cell>
          <cell r="H2396">
            <v>1.05</v>
          </cell>
          <cell r="I2396">
            <v>43465</v>
          </cell>
        </row>
        <row r="2397">
          <cell r="A2397" t="str">
            <v>CODO 90° SANITARIO 4" CxE S/NORMA</v>
          </cell>
          <cell r="B2397">
            <v>831</v>
          </cell>
          <cell r="C2397" t="str">
            <v>UNI</v>
          </cell>
          <cell r="D2397">
            <v>7683</v>
          </cell>
          <cell r="E2397">
            <v>10958</v>
          </cell>
          <cell r="F2397">
            <v>43166</v>
          </cell>
          <cell r="G2397">
            <v>7317</v>
          </cell>
          <cell r="H2397">
            <v>1.05</v>
          </cell>
          <cell r="I2397">
            <v>43465</v>
          </cell>
        </row>
        <row r="2398">
          <cell r="A2398" t="str">
            <v>CODO 90° SANITARIO 6"1/4 CXE S/NORMA</v>
          </cell>
          <cell r="B2398">
            <v>832</v>
          </cell>
          <cell r="C2398" t="str">
            <v>UNI</v>
          </cell>
          <cell r="D2398">
            <v>54270</v>
          </cell>
          <cell r="E2398">
            <v>10962</v>
          </cell>
          <cell r="F2398">
            <v>43266</v>
          </cell>
          <cell r="G2398">
            <v>51686</v>
          </cell>
          <cell r="H2398">
            <v>1.05</v>
          </cell>
          <cell r="I2398">
            <v>43465</v>
          </cell>
        </row>
        <row r="2399">
          <cell r="A2399" t="str">
            <v>CODO 90° SANITARIO 8" PAVCO O SIMILAR **</v>
          </cell>
          <cell r="B2399">
            <v>100736</v>
          </cell>
          <cell r="C2399" t="str">
            <v>UNI</v>
          </cell>
          <cell r="D2399">
            <v>148894</v>
          </cell>
          <cell r="E2399">
            <v>10962</v>
          </cell>
          <cell r="F2399">
            <v>40144</v>
          </cell>
          <cell r="G2399">
            <v>107118</v>
          </cell>
          <cell r="H2399">
            <v>1.39</v>
          </cell>
          <cell r="I2399">
            <v>43465</v>
          </cell>
        </row>
        <row r="2400">
          <cell r="A2400" t="str">
            <v>CODO 90°CALIENTE 1/2"CPVC PAVCO O</v>
          </cell>
          <cell r="B2400">
            <v>101393</v>
          </cell>
          <cell r="C2400" t="str">
            <v>UNI</v>
          </cell>
          <cell r="D2400">
            <v>715</v>
          </cell>
          <cell r="E2400">
            <v>10853</v>
          </cell>
          <cell r="F2400">
            <v>41082</v>
          </cell>
          <cell r="G2400">
            <v>550</v>
          </cell>
          <cell r="H2400">
            <v>1.3</v>
          </cell>
          <cell r="I2400">
            <v>43465</v>
          </cell>
        </row>
        <row r="2401">
          <cell r="A2401" t="str">
            <v>CODO 90°GALVANIZADO Ø 2"</v>
          </cell>
          <cell r="B2401">
            <v>819</v>
          </cell>
          <cell r="C2401" t="str">
            <v>UNI</v>
          </cell>
          <cell r="D2401">
            <v>10559</v>
          </cell>
          <cell r="E2401" t="str">
            <v>32060G</v>
          </cell>
          <cell r="F2401">
            <v>43266</v>
          </cell>
          <cell r="G2401">
            <v>10056</v>
          </cell>
          <cell r="H2401">
            <v>1.05</v>
          </cell>
          <cell r="I2401">
            <v>43465</v>
          </cell>
        </row>
        <row r="2402">
          <cell r="A2402" t="str">
            <v>Codo 90°HG 1" **</v>
          </cell>
          <cell r="B2402">
            <v>101645</v>
          </cell>
          <cell r="C2402" t="str">
            <v>UNI</v>
          </cell>
          <cell r="D2402">
            <v>3014</v>
          </cell>
          <cell r="E2402">
            <v>1530248118</v>
          </cell>
          <cell r="F2402">
            <v>43308</v>
          </cell>
          <cell r="G2402">
            <v>2870</v>
          </cell>
          <cell r="H2402">
            <v>1.05</v>
          </cell>
          <cell r="I2402">
            <v>43465</v>
          </cell>
        </row>
        <row r="2403">
          <cell r="A2403" t="str">
            <v>Codo 90°HG 1/2" **</v>
          </cell>
          <cell r="B2403">
            <v>100651</v>
          </cell>
          <cell r="C2403" t="str">
            <v>UNI</v>
          </cell>
          <cell r="D2403">
            <v>1031</v>
          </cell>
          <cell r="E2403">
            <v>1530248118</v>
          </cell>
          <cell r="F2403">
            <v>43269</v>
          </cell>
          <cell r="G2403">
            <v>982</v>
          </cell>
          <cell r="H2403">
            <v>1.05</v>
          </cell>
          <cell r="I2403">
            <v>43465</v>
          </cell>
        </row>
        <row r="2404">
          <cell r="A2404" t="str">
            <v>Codo 90°HG 11/2" **</v>
          </cell>
          <cell r="B2404">
            <v>101646</v>
          </cell>
          <cell r="C2404" t="str">
            <v>UNI</v>
          </cell>
          <cell r="D2404">
            <v>6533</v>
          </cell>
          <cell r="E2404">
            <v>1530248118</v>
          </cell>
          <cell r="F2404">
            <v>43308</v>
          </cell>
          <cell r="G2404">
            <v>6222</v>
          </cell>
          <cell r="H2404">
            <v>1.05</v>
          </cell>
          <cell r="I2404">
            <v>43465</v>
          </cell>
        </row>
        <row r="2405">
          <cell r="A2405" t="str">
            <v>Codo 90°HG 2" **</v>
          </cell>
          <cell r="B2405">
            <v>101647</v>
          </cell>
          <cell r="C2405" t="str">
            <v>UNI</v>
          </cell>
          <cell r="D2405">
            <v>10559</v>
          </cell>
          <cell r="E2405">
            <v>1530248118</v>
          </cell>
          <cell r="F2405">
            <v>43308</v>
          </cell>
          <cell r="G2405">
            <v>10056</v>
          </cell>
          <cell r="H2405">
            <v>1.05</v>
          </cell>
          <cell r="I2405">
            <v>43465</v>
          </cell>
        </row>
        <row r="2406">
          <cell r="A2406" t="str">
            <v>Codo 90°HG 3/4" **</v>
          </cell>
          <cell r="B2406">
            <v>101644</v>
          </cell>
          <cell r="C2406" t="str">
            <v>UNI</v>
          </cell>
          <cell r="D2406">
            <v>1787</v>
          </cell>
          <cell r="E2406">
            <v>1530248118</v>
          </cell>
          <cell r="F2406">
            <v>43308</v>
          </cell>
          <cell r="G2406">
            <v>1702</v>
          </cell>
          <cell r="H2406">
            <v>1.05</v>
          </cell>
          <cell r="I2406">
            <v>43465</v>
          </cell>
        </row>
        <row r="2407">
          <cell r="A2407" t="str">
            <v>Codo 90°HG Ø 2 1/2"</v>
          </cell>
          <cell r="B2407">
            <v>104742</v>
          </cell>
          <cell r="C2407" t="str">
            <v>UNI</v>
          </cell>
          <cell r="D2407">
            <v>21272</v>
          </cell>
          <cell r="E2407">
            <v>1530248118</v>
          </cell>
          <cell r="F2407">
            <v>42857</v>
          </cell>
          <cell r="G2407">
            <v>19516</v>
          </cell>
          <cell r="H2407">
            <v>1.0900000000000001</v>
          </cell>
          <cell r="I2407">
            <v>43465</v>
          </cell>
        </row>
        <row r="2408">
          <cell r="A2408" t="str">
            <v>Codo 90°HG Ø 3" **</v>
          </cell>
          <cell r="B2408">
            <v>101702</v>
          </cell>
          <cell r="C2408" t="str">
            <v>UNI</v>
          </cell>
          <cell r="D2408">
            <v>21966</v>
          </cell>
          <cell r="E2408">
            <v>1530248118</v>
          </cell>
          <cell r="F2408">
            <v>43266</v>
          </cell>
          <cell r="G2408">
            <v>20920</v>
          </cell>
          <cell r="H2408">
            <v>1.05</v>
          </cell>
          <cell r="I2408">
            <v>43465</v>
          </cell>
        </row>
        <row r="2409">
          <cell r="A2409" t="str">
            <v>Codo 90°HG Ø4"</v>
          </cell>
          <cell r="B2409">
            <v>104709</v>
          </cell>
          <cell r="C2409" t="str">
            <v>UNI</v>
          </cell>
          <cell r="D2409">
            <v>38267</v>
          </cell>
          <cell r="E2409">
            <v>0</v>
          </cell>
          <cell r="F2409">
            <v>42128</v>
          </cell>
          <cell r="G2409">
            <v>31366</v>
          </cell>
          <cell r="H2409">
            <v>1.22</v>
          </cell>
          <cell r="I2409">
            <v>43465</v>
          </cell>
        </row>
        <row r="2410">
          <cell r="A2410" t="str">
            <v>Codo 90°HG Ø6"</v>
          </cell>
          <cell r="B2410">
            <v>104746</v>
          </cell>
          <cell r="C2410" t="str">
            <v>UNI</v>
          </cell>
          <cell r="D2410">
            <v>185745</v>
          </cell>
          <cell r="E2410">
            <v>0</v>
          </cell>
          <cell r="F2410">
            <v>42828</v>
          </cell>
          <cell r="G2410">
            <v>170408</v>
          </cell>
          <cell r="H2410">
            <v>1.0900000000000001</v>
          </cell>
          <cell r="I2410">
            <v>43465</v>
          </cell>
        </row>
        <row r="2411">
          <cell r="A2411" t="str">
            <v>Codo 90º acero al carbón Sch40 d= 1 1/2 " **</v>
          </cell>
          <cell r="B2411">
            <v>100032</v>
          </cell>
          <cell r="C2411" t="str">
            <v>UNI</v>
          </cell>
          <cell r="D2411">
            <v>4732</v>
          </cell>
          <cell r="E2411" t="str">
            <v>T-117</v>
          </cell>
          <cell r="F2411">
            <v>39660</v>
          </cell>
          <cell r="G2411">
            <v>3219</v>
          </cell>
          <cell r="H2411">
            <v>1.47</v>
          </cell>
          <cell r="I2411">
            <v>43465</v>
          </cell>
        </row>
        <row r="2412">
          <cell r="A2412" t="str">
            <v>Codo 90º acero al carbón Sch40 d= 2 " **</v>
          </cell>
          <cell r="B2412">
            <v>100067</v>
          </cell>
          <cell r="C2412" t="str">
            <v>UNI</v>
          </cell>
          <cell r="D2412">
            <v>13377</v>
          </cell>
          <cell r="E2412" t="str">
            <v>T-117</v>
          </cell>
          <cell r="F2412">
            <v>39511</v>
          </cell>
          <cell r="G2412">
            <v>9100</v>
          </cell>
          <cell r="H2412">
            <v>1.47</v>
          </cell>
          <cell r="I2412">
            <v>43465</v>
          </cell>
        </row>
        <row r="2413">
          <cell r="A2413" t="str">
            <v>Codo 90º acero al carbón Sch40 d= 2 1/2 " **</v>
          </cell>
          <cell r="B2413">
            <v>100034</v>
          </cell>
          <cell r="C2413" t="str">
            <v>UNI</v>
          </cell>
          <cell r="D2413">
            <v>15320</v>
          </cell>
          <cell r="E2413" t="str">
            <v>T-117</v>
          </cell>
          <cell r="F2413">
            <v>39660</v>
          </cell>
          <cell r="G2413">
            <v>10422</v>
          </cell>
          <cell r="H2413">
            <v>1.47</v>
          </cell>
          <cell r="I2413">
            <v>43465</v>
          </cell>
        </row>
        <row r="2414">
          <cell r="A2414" t="str">
            <v>Codo 90º acero al carbón Sch40 d= 3 " **</v>
          </cell>
          <cell r="B2414">
            <v>100163</v>
          </cell>
          <cell r="C2414" t="str">
            <v>UNI</v>
          </cell>
          <cell r="D2414">
            <v>21242</v>
          </cell>
          <cell r="E2414" t="str">
            <v>T-117</v>
          </cell>
          <cell r="F2414">
            <v>39671</v>
          </cell>
          <cell r="G2414">
            <v>14450</v>
          </cell>
          <cell r="H2414">
            <v>1.47</v>
          </cell>
          <cell r="I2414">
            <v>43465</v>
          </cell>
        </row>
        <row r="2415">
          <cell r="A2415" t="str">
            <v>Codo 90º acero al carbón Sch40 d= 4 " **</v>
          </cell>
          <cell r="B2415">
            <v>100519</v>
          </cell>
          <cell r="C2415" t="str">
            <v>UNI</v>
          </cell>
          <cell r="D2415">
            <v>41476</v>
          </cell>
          <cell r="E2415" t="str">
            <v>T-117</v>
          </cell>
          <cell r="F2415">
            <v>39660</v>
          </cell>
          <cell r="G2415">
            <v>28215</v>
          </cell>
          <cell r="H2415">
            <v>1.47</v>
          </cell>
          <cell r="I2415">
            <v>43465</v>
          </cell>
        </row>
        <row r="2416">
          <cell r="A2416" t="str">
            <v>Codo 90º PVCP 1 1/4" **</v>
          </cell>
          <cell r="B2416">
            <v>103393</v>
          </cell>
          <cell r="C2416" t="str">
            <v>UNI</v>
          </cell>
          <cell r="D2416">
            <v>1691</v>
          </cell>
          <cell r="E2416">
            <v>1531004106</v>
          </cell>
          <cell r="F2416">
            <v>43269</v>
          </cell>
          <cell r="G2416">
            <v>1610</v>
          </cell>
          <cell r="H2416">
            <v>1.05</v>
          </cell>
          <cell r="I2416">
            <v>43465</v>
          </cell>
        </row>
        <row r="2417">
          <cell r="A2417" t="str">
            <v>Codo 90º PVCP 1/2"S/NORMA ICONTEC</v>
          </cell>
          <cell r="B2417">
            <v>100293</v>
          </cell>
          <cell r="C2417" t="str">
            <v>UNI</v>
          </cell>
          <cell r="D2417">
            <v>309</v>
          </cell>
          <cell r="E2417">
            <v>1531004106</v>
          </cell>
          <cell r="F2417">
            <v>43166</v>
          </cell>
          <cell r="G2417">
            <v>294</v>
          </cell>
          <cell r="H2417">
            <v>1.05</v>
          </cell>
          <cell r="I2417">
            <v>43465</v>
          </cell>
        </row>
        <row r="2418">
          <cell r="A2418" t="str">
            <v>Codo 90º PVCP 3" S/NORMA ICONTEC</v>
          </cell>
          <cell r="B2418">
            <v>100300</v>
          </cell>
          <cell r="C2418" t="str">
            <v>UNI</v>
          </cell>
          <cell r="D2418">
            <v>21966</v>
          </cell>
          <cell r="E2418">
            <v>1531004106</v>
          </cell>
          <cell r="F2418">
            <v>43327</v>
          </cell>
          <cell r="G2418">
            <v>20920</v>
          </cell>
          <cell r="H2418">
            <v>1.05</v>
          </cell>
          <cell r="I2418">
            <v>43465</v>
          </cell>
        </row>
        <row r="2419">
          <cell r="A2419" t="str">
            <v>CODO 90º PVCP 6" S/NORMA ICONTEC</v>
          </cell>
          <cell r="B2419">
            <v>100493</v>
          </cell>
          <cell r="C2419" t="str">
            <v>UNI</v>
          </cell>
          <cell r="D2419">
            <v>120958</v>
          </cell>
          <cell r="E2419">
            <v>1531004106</v>
          </cell>
          <cell r="F2419">
            <v>43266</v>
          </cell>
          <cell r="G2419">
            <v>115198</v>
          </cell>
          <cell r="H2419">
            <v>1.05</v>
          </cell>
          <cell r="I2419">
            <v>43465</v>
          </cell>
        </row>
        <row r="2420">
          <cell r="A2420" t="str">
            <v>CODO 90º SANITARIO PVC Ø 3"CXE</v>
          </cell>
          <cell r="B2420">
            <v>104516</v>
          </cell>
          <cell r="C2420" t="str">
            <v>UNI</v>
          </cell>
          <cell r="D2420">
            <v>4187</v>
          </cell>
          <cell r="E2420">
            <v>0</v>
          </cell>
          <cell r="F2420">
            <v>43209</v>
          </cell>
          <cell r="G2420">
            <v>3988</v>
          </cell>
          <cell r="H2420">
            <v>1.05</v>
          </cell>
          <cell r="I2420">
            <v>43465</v>
          </cell>
        </row>
        <row r="2421">
          <cell r="A2421" t="str">
            <v>Codo 90º SW PVCP 1 1/2" SCH40 **</v>
          </cell>
          <cell r="B2421">
            <v>100297</v>
          </cell>
          <cell r="C2421" t="str">
            <v>UNI</v>
          </cell>
          <cell r="D2421">
            <v>6337</v>
          </cell>
          <cell r="E2421">
            <v>1531004106</v>
          </cell>
          <cell r="F2421">
            <v>40791</v>
          </cell>
          <cell r="G2421">
            <v>4729</v>
          </cell>
          <cell r="H2421">
            <v>1.34</v>
          </cell>
          <cell r="I2421">
            <v>43465</v>
          </cell>
        </row>
        <row r="2422">
          <cell r="A2422" t="str">
            <v>Codo 90º SW PVCP 10" SCH40 **</v>
          </cell>
          <cell r="B2422">
            <v>100304</v>
          </cell>
          <cell r="C2422" t="str">
            <v>UNI</v>
          </cell>
          <cell r="D2422">
            <v>1756807</v>
          </cell>
          <cell r="E2422">
            <v>1531004106</v>
          </cell>
          <cell r="F2422">
            <v>40148</v>
          </cell>
          <cell r="G2422">
            <v>1263890</v>
          </cell>
          <cell r="H2422">
            <v>1.39</v>
          </cell>
          <cell r="I2422">
            <v>43465</v>
          </cell>
        </row>
        <row r="2423">
          <cell r="A2423" t="str">
            <v>Codo 90º SW PVCP 12" SCH40 **</v>
          </cell>
          <cell r="B2423">
            <v>100305</v>
          </cell>
          <cell r="C2423" t="str">
            <v>UNI</v>
          </cell>
          <cell r="D2423">
            <v>2384313</v>
          </cell>
          <cell r="E2423">
            <v>1531004106</v>
          </cell>
          <cell r="F2423">
            <v>40148</v>
          </cell>
          <cell r="G2423">
            <v>1715333</v>
          </cell>
          <cell r="H2423">
            <v>1.39</v>
          </cell>
          <cell r="I2423">
            <v>43465</v>
          </cell>
        </row>
        <row r="2424">
          <cell r="A2424" t="str">
            <v>Codo 90º SW PVCP 2 1/2" SCH40 **</v>
          </cell>
          <cell r="B2424">
            <v>100299</v>
          </cell>
          <cell r="C2424" t="str">
            <v>UNI</v>
          </cell>
          <cell r="D2424">
            <v>36675</v>
          </cell>
          <cell r="E2424">
            <v>1531004106</v>
          </cell>
          <cell r="F2424">
            <v>40148</v>
          </cell>
          <cell r="G2424">
            <v>26385</v>
          </cell>
          <cell r="H2424">
            <v>1.39</v>
          </cell>
          <cell r="I2424">
            <v>43465</v>
          </cell>
        </row>
        <row r="2425">
          <cell r="A2425" t="str">
            <v>Codo 90º SW PVCP 2" SCH40 **</v>
          </cell>
          <cell r="B2425">
            <v>100298</v>
          </cell>
          <cell r="C2425" t="str">
            <v>UNI</v>
          </cell>
          <cell r="D2425">
            <v>9407</v>
          </cell>
          <cell r="E2425">
            <v>1531004106</v>
          </cell>
          <cell r="F2425">
            <v>43327</v>
          </cell>
          <cell r="G2425">
            <v>8959</v>
          </cell>
          <cell r="H2425">
            <v>1.05</v>
          </cell>
          <cell r="I2425">
            <v>43465</v>
          </cell>
        </row>
        <row r="2426">
          <cell r="A2426" t="str">
            <v>Codo 90º SW PVCP 3/4" SCH40 **</v>
          </cell>
          <cell r="B2426">
            <v>100294</v>
          </cell>
          <cell r="C2426" t="str">
            <v>UNI</v>
          </cell>
          <cell r="D2426">
            <v>536</v>
          </cell>
          <cell r="E2426">
            <v>1531004106</v>
          </cell>
          <cell r="F2426">
            <v>40627</v>
          </cell>
          <cell r="G2426">
            <v>400</v>
          </cell>
          <cell r="H2426">
            <v>1.34</v>
          </cell>
          <cell r="I2426">
            <v>43465</v>
          </cell>
        </row>
        <row r="2427">
          <cell r="A2427" t="str">
            <v>Codo 90º SW PVCP 3/8" SCH40 **</v>
          </cell>
          <cell r="B2427">
            <v>100292</v>
          </cell>
          <cell r="C2427" t="str">
            <v>UNI</v>
          </cell>
          <cell r="D2427">
            <v>528</v>
          </cell>
          <cell r="E2427">
            <v>1531004106</v>
          </cell>
          <cell r="F2427">
            <v>40150</v>
          </cell>
          <cell r="G2427">
            <v>380</v>
          </cell>
          <cell r="H2427">
            <v>1.39</v>
          </cell>
          <cell r="I2427">
            <v>43465</v>
          </cell>
        </row>
        <row r="2428">
          <cell r="A2428" t="str">
            <v>Codo 90º SW PVCP 4" SCH40 **</v>
          </cell>
          <cell r="B2428">
            <v>100301</v>
          </cell>
          <cell r="C2428" t="str">
            <v>UNI</v>
          </cell>
          <cell r="D2428">
            <v>76041</v>
          </cell>
          <cell r="E2428">
            <v>1531004106</v>
          </cell>
          <cell r="F2428">
            <v>43327</v>
          </cell>
          <cell r="G2428">
            <v>72420</v>
          </cell>
          <cell r="H2428">
            <v>1.05</v>
          </cell>
          <cell r="I2428">
            <v>43465</v>
          </cell>
        </row>
        <row r="2429">
          <cell r="A2429" t="str">
            <v>Codo 90º SW PVCP 5" SCH40 **</v>
          </cell>
          <cell r="B2429">
            <v>100302</v>
          </cell>
          <cell r="C2429" t="str">
            <v>UNI</v>
          </cell>
          <cell r="D2429">
            <v>158599</v>
          </cell>
          <cell r="E2429">
            <v>1531004106</v>
          </cell>
          <cell r="F2429">
            <v>40150</v>
          </cell>
          <cell r="G2429">
            <v>114100</v>
          </cell>
          <cell r="H2429">
            <v>1.39</v>
          </cell>
          <cell r="I2429">
            <v>43465</v>
          </cell>
        </row>
        <row r="2430">
          <cell r="A2430" t="str">
            <v>Codo 90º SW PVCP 6" SCH40 **</v>
          </cell>
          <cell r="B2430">
            <v>100296</v>
          </cell>
          <cell r="C2430" t="str">
            <v>UNI</v>
          </cell>
          <cell r="D2430">
            <v>339670</v>
          </cell>
          <cell r="E2430">
            <v>1531004106</v>
          </cell>
          <cell r="F2430">
            <v>40148</v>
          </cell>
          <cell r="G2430">
            <v>244367</v>
          </cell>
          <cell r="H2430">
            <v>1.39</v>
          </cell>
          <cell r="I2430">
            <v>43465</v>
          </cell>
        </row>
        <row r="2431">
          <cell r="A2431" t="str">
            <v>Codo 90º SW PVCP 8" SCH40 **</v>
          </cell>
          <cell r="B2431">
            <v>100303</v>
          </cell>
          <cell r="C2431" t="str">
            <v>UNI</v>
          </cell>
          <cell r="D2431">
            <v>696332</v>
          </cell>
          <cell r="E2431">
            <v>1531004106</v>
          </cell>
          <cell r="F2431">
            <v>40147</v>
          </cell>
          <cell r="G2431">
            <v>500958</v>
          </cell>
          <cell r="H2431">
            <v>1.39</v>
          </cell>
          <cell r="I2431">
            <v>43465</v>
          </cell>
        </row>
        <row r="2432">
          <cell r="A2432" t="str">
            <v>CODO 90º2-1/2"</v>
          </cell>
          <cell r="B2432">
            <v>104696</v>
          </cell>
          <cell r="C2432" t="str">
            <v>UNI</v>
          </cell>
          <cell r="D2432">
            <v>15600</v>
          </cell>
          <cell r="E2432">
            <v>0</v>
          </cell>
          <cell r="F2432">
            <v>41187</v>
          </cell>
          <cell r="G2432">
            <v>12000</v>
          </cell>
          <cell r="H2432">
            <v>1.3</v>
          </cell>
          <cell r="I2432">
            <v>43465</v>
          </cell>
        </row>
        <row r="2433">
          <cell r="A2433" t="str">
            <v>Codo acero al carbón Sch40 d= 10 " **</v>
          </cell>
          <cell r="B2433">
            <v>100070</v>
          </cell>
          <cell r="C2433" t="str">
            <v>UNI</v>
          </cell>
          <cell r="D2433">
            <v>592819</v>
          </cell>
          <cell r="E2433" t="str">
            <v>T-117</v>
          </cell>
          <cell r="F2433">
            <v>39511</v>
          </cell>
          <cell r="G2433">
            <v>403278</v>
          </cell>
          <cell r="H2433">
            <v>1.47</v>
          </cell>
          <cell r="I2433">
            <v>43465</v>
          </cell>
        </row>
        <row r="2434">
          <cell r="A2434" t="str">
            <v>Codo acero al carbón Sch40 d= 6 " **</v>
          </cell>
          <cell r="B2434">
            <v>100068</v>
          </cell>
          <cell r="C2434" t="str">
            <v>UNI</v>
          </cell>
          <cell r="D2434">
            <v>118282</v>
          </cell>
          <cell r="E2434" t="str">
            <v>T-117</v>
          </cell>
          <cell r="F2434">
            <v>39511</v>
          </cell>
          <cell r="G2434">
            <v>80464</v>
          </cell>
          <cell r="H2434">
            <v>1.47</v>
          </cell>
          <cell r="I2434">
            <v>43465</v>
          </cell>
        </row>
        <row r="2435">
          <cell r="A2435" t="str">
            <v>Codo acero al carbón Sch40 d= 8 " **</v>
          </cell>
          <cell r="B2435">
            <v>100069</v>
          </cell>
          <cell r="C2435" t="str">
            <v>UNI</v>
          </cell>
          <cell r="D2435">
            <v>316131</v>
          </cell>
          <cell r="E2435" t="str">
            <v>T-117</v>
          </cell>
          <cell r="F2435">
            <v>39511</v>
          </cell>
          <cell r="G2435">
            <v>215055</v>
          </cell>
          <cell r="H2435">
            <v>1.47</v>
          </cell>
          <cell r="I2435">
            <v>43465</v>
          </cell>
        </row>
        <row r="2436">
          <cell r="A2436" t="str">
            <v>CODO ACERO NEGRO ROSCADO 150 S.C.I. -</v>
          </cell>
          <cell r="B2436">
            <v>106236</v>
          </cell>
          <cell r="C2436" t="str">
            <v>UNI</v>
          </cell>
          <cell r="D2436">
            <v>5706</v>
          </cell>
          <cell r="E2436">
            <v>0</v>
          </cell>
          <cell r="F2436">
            <v>43276</v>
          </cell>
          <cell r="G2436">
            <v>5434</v>
          </cell>
          <cell r="H2436">
            <v>1.05</v>
          </cell>
          <cell r="I2436">
            <v>43465</v>
          </cell>
        </row>
        <row r="2437">
          <cell r="A2437" t="str">
            <v>CODO ACERO NEGRO ROSCADO 150 S.C.I. - 1</v>
          </cell>
          <cell r="B2437">
            <v>106235</v>
          </cell>
          <cell r="C2437" t="str">
            <v>UNI</v>
          </cell>
          <cell r="D2437">
            <v>3762</v>
          </cell>
          <cell r="E2437">
            <v>0</v>
          </cell>
          <cell r="F2437">
            <v>43276</v>
          </cell>
          <cell r="G2437">
            <v>3583</v>
          </cell>
          <cell r="H2437">
            <v>1.05</v>
          </cell>
          <cell r="I2437">
            <v>43465</v>
          </cell>
        </row>
        <row r="2438">
          <cell r="A2438" t="str">
            <v>CODO ALCANT 90° CxE 4" PAVCO</v>
          </cell>
          <cell r="B2438">
            <v>1100</v>
          </cell>
          <cell r="C2438" t="str">
            <v>UNI</v>
          </cell>
          <cell r="D2438">
            <v>14607</v>
          </cell>
          <cell r="E2438">
            <v>10714</v>
          </cell>
          <cell r="F2438">
            <v>40470</v>
          </cell>
          <cell r="G2438">
            <v>10662</v>
          </cell>
          <cell r="H2438">
            <v>1.37</v>
          </cell>
          <cell r="I2438">
            <v>43465</v>
          </cell>
        </row>
        <row r="2439">
          <cell r="A2439" t="str">
            <v>CODO ALCANT 90° CxE 6" PVC S/NROMA</v>
          </cell>
          <cell r="B2439">
            <v>1774</v>
          </cell>
          <cell r="C2439" t="str">
            <v>UNI</v>
          </cell>
          <cell r="D2439">
            <v>56167</v>
          </cell>
          <cell r="E2439">
            <v>10719</v>
          </cell>
          <cell r="F2439">
            <v>43266</v>
          </cell>
          <cell r="G2439">
            <v>53492</v>
          </cell>
          <cell r="H2439">
            <v>1.05</v>
          </cell>
          <cell r="I2439">
            <v>43465</v>
          </cell>
        </row>
        <row r="2440">
          <cell r="A2440" t="str">
            <v>CODO BAJANTE AR x 90 ETERNIT</v>
          </cell>
          <cell r="B2440">
            <v>2243</v>
          </cell>
          <cell r="C2440" t="str">
            <v>UNI</v>
          </cell>
          <cell r="D2440">
            <v>17914</v>
          </cell>
          <cell r="E2440">
            <v>0</v>
          </cell>
          <cell r="F2440">
            <v>40435</v>
          </cell>
          <cell r="G2440">
            <v>13076</v>
          </cell>
          <cell r="H2440">
            <v>1.37</v>
          </cell>
          <cell r="I2440">
            <v>43465</v>
          </cell>
        </row>
        <row r="2441">
          <cell r="A2441" t="str">
            <v>CODO BAJANTE BR x 90 ETERNIT</v>
          </cell>
          <cell r="B2441">
            <v>211</v>
          </cell>
          <cell r="C2441" t="str">
            <v>UNI</v>
          </cell>
          <cell r="D2441">
            <v>9659</v>
          </cell>
          <cell r="E2441">
            <v>0</v>
          </cell>
          <cell r="F2441">
            <v>40435</v>
          </cell>
          <cell r="G2441">
            <v>7050</v>
          </cell>
          <cell r="H2441">
            <v>1.37</v>
          </cell>
          <cell r="I2441">
            <v>43465</v>
          </cell>
        </row>
        <row r="2442">
          <cell r="A2442" t="str">
            <v>CODO BAJANTE CR x90 ETERNIT</v>
          </cell>
          <cell r="B2442">
            <v>2246</v>
          </cell>
          <cell r="C2442" t="str">
            <v>UNI</v>
          </cell>
          <cell r="D2442">
            <v>6132</v>
          </cell>
          <cell r="E2442">
            <v>0</v>
          </cell>
          <cell r="F2442">
            <v>40435</v>
          </cell>
          <cell r="G2442">
            <v>4476</v>
          </cell>
          <cell r="H2442">
            <v>1.37</v>
          </cell>
          <cell r="I2442">
            <v>43465</v>
          </cell>
        </row>
        <row r="2443">
          <cell r="A2443" t="str">
            <v>Codo calle galvanizado ½"</v>
          </cell>
          <cell r="B2443">
            <v>101066</v>
          </cell>
          <cell r="C2443" t="str">
            <v>UNI</v>
          </cell>
          <cell r="D2443">
            <v>1608</v>
          </cell>
          <cell r="E2443" t="str">
            <v>32010G</v>
          </cell>
          <cell r="F2443">
            <v>40802</v>
          </cell>
          <cell r="G2443">
            <v>1200</v>
          </cell>
          <cell r="H2443">
            <v>1.34</v>
          </cell>
          <cell r="I2443">
            <v>43465</v>
          </cell>
        </row>
        <row r="2444">
          <cell r="A2444" t="str">
            <v>CODO COBRE ½" 90°</v>
          </cell>
          <cell r="B2444">
            <v>816</v>
          </cell>
          <cell r="C2444" t="str">
            <v>UNI</v>
          </cell>
          <cell r="D2444">
            <v>940</v>
          </cell>
          <cell r="E2444">
            <v>0</v>
          </cell>
          <cell r="F2444">
            <v>43182</v>
          </cell>
          <cell r="G2444">
            <v>895</v>
          </cell>
          <cell r="H2444">
            <v>1.05</v>
          </cell>
          <cell r="I2444">
            <v>43465</v>
          </cell>
        </row>
        <row r="2445">
          <cell r="A2445" t="str">
            <v>CODO COBRE 1" **</v>
          </cell>
          <cell r="B2445">
            <v>103632</v>
          </cell>
          <cell r="C2445" t="str">
            <v>UNI</v>
          </cell>
          <cell r="D2445">
            <v>5030</v>
          </cell>
          <cell r="E2445">
            <v>0</v>
          </cell>
          <cell r="F2445">
            <v>43279</v>
          </cell>
          <cell r="G2445">
            <v>4790</v>
          </cell>
          <cell r="H2445">
            <v>1.05</v>
          </cell>
          <cell r="I2445">
            <v>43465</v>
          </cell>
        </row>
        <row r="2446">
          <cell r="A2446" t="str">
            <v>CODO COBRE 2 1/2"</v>
          </cell>
          <cell r="B2446">
            <v>106286</v>
          </cell>
          <cell r="C2446" t="str">
            <v>UNI</v>
          </cell>
          <cell r="D2446">
            <v>52218</v>
          </cell>
          <cell r="E2446">
            <v>0</v>
          </cell>
          <cell r="F2446">
            <v>42850</v>
          </cell>
          <cell r="G2446">
            <v>47906</v>
          </cell>
          <cell r="H2446">
            <v>1.0900000000000001</v>
          </cell>
          <cell r="I2446">
            <v>43465</v>
          </cell>
        </row>
        <row r="2447">
          <cell r="A2447" t="str">
            <v>CODO COBRE 3/8"</v>
          </cell>
          <cell r="B2447">
            <v>817</v>
          </cell>
          <cell r="C2447" t="str">
            <v>UNI</v>
          </cell>
          <cell r="D2447">
            <v>3064</v>
          </cell>
          <cell r="E2447">
            <v>0</v>
          </cell>
          <cell r="F2447">
            <v>40144</v>
          </cell>
          <cell r="G2447">
            <v>2204</v>
          </cell>
          <cell r="H2447">
            <v>1.39</v>
          </cell>
          <cell r="I2447">
            <v>43465</v>
          </cell>
        </row>
        <row r="2448">
          <cell r="A2448" t="str">
            <v>Codo cobre Cu 2"</v>
          </cell>
          <cell r="B2448">
            <v>100083</v>
          </cell>
          <cell r="C2448" t="str">
            <v>UNI</v>
          </cell>
          <cell r="D2448">
            <v>30580</v>
          </cell>
          <cell r="E2448">
            <v>0</v>
          </cell>
          <cell r="F2448">
            <v>40144</v>
          </cell>
          <cell r="G2448">
            <v>22000</v>
          </cell>
          <cell r="H2448">
            <v>1.39</v>
          </cell>
          <cell r="I2448">
            <v>43465</v>
          </cell>
        </row>
        <row r="2449">
          <cell r="A2449" t="str">
            <v>CODO COBRE Ø2"</v>
          </cell>
          <cell r="B2449">
            <v>106285</v>
          </cell>
          <cell r="C2449" t="str">
            <v>UNI</v>
          </cell>
          <cell r="D2449">
            <v>30450</v>
          </cell>
          <cell r="E2449">
            <v>0</v>
          </cell>
          <cell r="F2449">
            <v>43279</v>
          </cell>
          <cell r="G2449">
            <v>29000</v>
          </cell>
          <cell r="H2449">
            <v>1.05</v>
          </cell>
          <cell r="I2449">
            <v>43465</v>
          </cell>
        </row>
        <row r="2450">
          <cell r="A2450" t="str">
            <v>CODO COBRE3/4**</v>
          </cell>
          <cell r="B2450">
            <v>100743</v>
          </cell>
          <cell r="C2450" t="str">
            <v>UNI</v>
          </cell>
          <cell r="D2450">
            <v>2499</v>
          </cell>
          <cell r="E2450">
            <v>0</v>
          </cell>
          <cell r="F2450">
            <v>40144</v>
          </cell>
          <cell r="G2450">
            <v>1798</v>
          </cell>
          <cell r="H2450">
            <v>1.39</v>
          </cell>
          <cell r="I2450">
            <v>43465</v>
          </cell>
        </row>
        <row r="2451">
          <cell r="A2451" t="str">
            <v>CODO CPVC - 90°Ø 1 1/4"</v>
          </cell>
          <cell r="B2451">
            <v>106378</v>
          </cell>
          <cell r="C2451" t="str">
            <v>UNI</v>
          </cell>
          <cell r="D2451">
            <v>8459</v>
          </cell>
          <cell r="E2451">
            <v>0</v>
          </cell>
          <cell r="F2451">
            <v>43271</v>
          </cell>
          <cell r="G2451">
            <v>8056</v>
          </cell>
          <cell r="H2451">
            <v>1.05</v>
          </cell>
          <cell r="I2451">
            <v>43465</v>
          </cell>
        </row>
        <row r="2452">
          <cell r="A2452" t="str">
            <v>CODO CPVC - 90°Ø 2 1/2"</v>
          </cell>
          <cell r="B2452">
            <v>106377</v>
          </cell>
          <cell r="C2452" t="str">
            <v>UNI</v>
          </cell>
          <cell r="D2452">
            <v>32037</v>
          </cell>
          <cell r="E2452">
            <v>0</v>
          </cell>
          <cell r="F2452">
            <v>43361</v>
          </cell>
          <cell r="G2452">
            <v>30511</v>
          </cell>
          <cell r="H2452">
            <v>1.05</v>
          </cell>
          <cell r="I2452">
            <v>43465</v>
          </cell>
        </row>
        <row r="2453">
          <cell r="A2453" t="str">
            <v>CODO CU 90° DE ½</v>
          </cell>
          <cell r="B2453">
            <v>727</v>
          </cell>
          <cell r="C2453" t="str">
            <v>UNI</v>
          </cell>
          <cell r="D2453">
            <v>1017</v>
          </cell>
          <cell r="E2453">
            <v>0</v>
          </cell>
          <cell r="F2453">
            <v>40121</v>
          </cell>
          <cell r="G2453">
            <v>732</v>
          </cell>
          <cell r="H2453">
            <v>1.39</v>
          </cell>
          <cell r="I2453">
            <v>43465</v>
          </cell>
        </row>
        <row r="2454">
          <cell r="A2454" t="str">
            <v>Codo de 90 L: 1,20m en fibra de vidrio (Diametro 6</v>
          </cell>
          <cell r="B2454">
            <v>105248</v>
          </cell>
          <cell r="C2454" t="str">
            <v>UNI</v>
          </cell>
          <cell r="D2454">
            <v>453096</v>
          </cell>
          <cell r="E2454">
            <v>0</v>
          </cell>
          <cell r="F2454">
            <v>41859</v>
          </cell>
          <cell r="G2454">
            <v>359600</v>
          </cell>
          <cell r="H2454">
            <v>1.26</v>
          </cell>
          <cell r="I2454">
            <v>43465</v>
          </cell>
        </row>
        <row r="2455">
          <cell r="A2455" t="str">
            <v>CODO G.RAD. PVC U.M. NORMA NTC 382 90°</v>
          </cell>
          <cell r="B2455">
            <v>106982</v>
          </cell>
          <cell r="C2455" t="str">
            <v>UNI</v>
          </cell>
          <cell r="D2455">
            <v>94401</v>
          </cell>
          <cell r="E2455">
            <v>0</v>
          </cell>
          <cell r="F2455">
            <v>43343</v>
          </cell>
          <cell r="G2455">
            <v>89906</v>
          </cell>
          <cell r="H2455">
            <v>1.05</v>
          </cell>
          <cell r="I2455">
            <v>43465</v>
          </cell>
        </row>
        <row r="2456">
          <cell r="A2456" t="str">
            <v>Codo G.Rad.PVC90°Tipo U.M.Ø2"</v>
          </cell>
          <cell r="B2456">
            <v>106991</v>
          </cell>
          <cell r="C2456" t="str">
            <v>UNI</v>
          </cell>
          <cell r="D2456">
            <v>24425</v>
          </cell>
          <cell r="E2456">
            <v>0</v>
          </cell>
          <cell r="F2456">
            <v>43343</v>
          </cell>
          <cell r="G2456">
            <v>23262</v>
          </cell>
          <cell r="H2456">
            <v>1.05</v>
          </cell>
          <cell r="I2456">
            <v>43465</v>
          </cell>
        </row>
        <row r="2457">
          <cell r="A2457" t="str">
            <v>Codo G.Rad.PVC90°Tipo U.M.Ø3"</v>
          </cell>
          <cell r="B2457">
            <v>106993</v>
          </cell>
          <cell r="C2457" t="str">
            <v>UNI</v>
          </cell>
          <cell r="D2457">
            <v>56959</v>
          </cell>
          <cell r="E2457">
            <v>0</v>
          </cell>
          <cell r="F2457">
            <v>43343</v>
          </cell>
          <cell r="G2457">
            <v>54247</v>
          </cell>
          <cell r="H2457">
            <v>1.05</v>
          </cell>
          <cell r="I2457">
            <v>43465</v>
          </cell>
        </row>
        <row r="2458">
          <cell r="A2458" t="str">
            <v>CODO GALVANIZADO 90 ° ½"</v>
          </cell>
          <cell r="B2458">
            <v>820</v>
          </cell>
          <cell r="C2458" t="str">
            <v>UNI</v>
          </cell>
          <cell r="D2458">
            <v>1057</v>
          </cell>
          <cell r="E2458" t="str">
            <v>32010G</v>
          </cell>
          <cell r="F2458">
            <v>43207</v>
          </cell>
          <cell r="G2458">
            <v>1007</v>
          </cell>
          <cell r="H2458">
            <v>1.05</v>
          </cell>
          <cell r="I2458">
            <v>43465</v>
          </cell>
        </row>
        <row r="2459">
          <cell r="A2459" t="str">
            <v>CODO GALVANIZADO 90° - 1½"</v>
          </cell>
          <cell r="B2459">
            <v>822</v>
          </cell>
          <cell r="C2459" t="str">
            <v>UNI</v>
          </cell>
          <cell r="D2459">
            <v>6533</v>
          </cell>
          <cell r="E2459" t="str">
            <v>32050G</v>
          </cell>
          <cell r="F2459">
            <v>43279</v>
          </cell>
          <cell r="G2459">
            <v>6222</v>
          </cell>
          <cell r="H2459">
            <v>1.05</v>
          </cell>
          <cell r="I2459">
            <v>43465</v>
          </cell>
        </row>
        <row r="2460">
          <cell r="A2460" t="str">
            <v>CODO GALVANIZADO 90° - Ø 3"</v>
          </cell>
          <cell r="B2460">
            <v>100652</v>
          </cell>
          <cell r="C2460" t="str">
            <v>UNI</v>
          </cell>
          <cell r="D2460">
            <v>28571</v>
          </cell>
          <cell r="E2460" t="str">
            <v>32060G</v>
          </cell>
          <cell r="F2460">
            <v>43279</v>
          </cell>
          <cell r="G2460">
            <v>27210</v>
          </cell>
          <cell r="H2460">
            <v>1.05</v>
          </cell>
          <cell r="I2460">
            <v>43465</v>
          </cell>
        </row>
        <row r="2461">
          <cell r="A2461" t="str">
            <v>CODO GALVANIZADO 90°-Ø 2 1/2"</v>
          </cell>
          <cell r="B2461">
            <v>104750</v>
          </cell>
          <cell r="C2461" t="str">
            <v>UNI</v>
          </cell>
          <cell r="D2461">
            <v>16588</v>
          </cell>
          <cell r="E2461" t="str">
            <v>32060G</v>
          </cell>
          <cell r="F2461">
            <v>41201</v>
          </cell>
          <cell r="G2461">
            <v>12760</v>
          </cell>
          <cell r="H2461">
            <v>1.3</v>
          </cell>
          <cell r="I2461">
            <v>43465</v>
          </cell>
        </row>
        <row r="2462">
          <cell r="A2462" t="str">
            <v>CODO GALVANIZADO 90°-Ø6"</v>
          </cell>
          <cell r="B2462">
            <v>104448</v>
          </cell>
          <cell r="C2462" t="str">
            <v>UNI</v>
          </cell>
          <cell r="D2462">
            <v>196300</v>
          </cell>
          <cell r="E2462">
            <v>0</v>
          </cell>
          <cell r="F2462">
            <v>41121</v>
          </cell>
          <cell r="G2462">
            <v>151000</v>
          </cell>
          <cell r="H2462">
            <v>1.3</v>
          </cell>
          <cell r="I2462">
            <v>43465</v>
          </cell>
        </row>
        <row r="2463">
          <cell r="A2463" t="str">
            <v>CODO GRAN RADIO (90°) PVC UNION MEC</v>
          </cell>
          <cell r="B2463">
            <v>106968</v>
          </cell>
          <cell r="C2463" t="str">
            <v>UNI</v>
          </cell>
          <cell r="D2463">
            <v>30408</v>
          </cell>
          <cell r="E2463">
            <v>0</v>
          </cell>
          <cell r="F2463">
            <v>43343</v>
          </cell>
          <cell r="G2463">
            <v>28960</v>
          </cell>
          <cell r="H2463">
            <v>1.05</v>
          </cell>
          <cell r="I2463">
            <v>43465</v>
          </cell>
        </row>
        <row r="2464">
          <cell r="A2464" t="str">
            <v>CODO metalico 1 1/2"</v>
          </cell>
          <cell r="B2464">
            <v>285</v>
          </cell>
          <cell r="C2464" t="str">
            <v>UNI</v>
          </cell>
          <cell r="D2464">
            <v>7370</v>
          </cell>
          <cell r="E2464" t="str">
            <v>14CM150</v>
          </cell>
          <cell r="F2464">
            <v>40798</v>
          </cell>
          <cell r="G2464">
            <v>5500</v>
          </cell>
          <cell r="H2464">
            <v>1.34</v>
          </cell>
          <cell r="I2464">
            <v>43465</v>
          </cell>
        </row>
        <row r="2465">
          <cell r="A2465" t="str">
            <v>CODO metalico 1"</v>
          </cell>
          <cell r="B2465">
            <v>133</v>
          </cell>
          <cell r="C2465" t="str">
            <v>UNI</v>
          </cell>
          <cell r="D2465">
            <v>3699</v>
          </cell>
          <cell r="E2465" t="str">
            <v>14CM100</v>
          </cell>
          <cell r="F2465">
            <v>40207</v>
          </cell>
          <cell r="G2465">
            <v>2700</v>
          </cell>
          <cell r="H2465">
            <v>1.37</v>
          </cell>
          <cell r="I2465">
            <v>43465</v>
          </cell>
        </row>
        <row r="2466">
          <cell r="A2466" t="str">
            <v>CODO metalico 1/2"</v>
          </cell>
          <cell r="B2466">
            <v>284</v>
          </cell>
          <cell r="C2466" t="str">
            <v>UNI</v>
          </cell>
          <cell r="D2466">
            <v>1865</v>
          </cell>
          <cell r="E2466" t="str">
            <v>14CM050</v>
          </cell>
          <cell r="F2466">
            <v>40798</v>
          </cell>
          <cell r="G2466">
            <v>1392</v>
          </cell>
          <cell r="H2466">
            <v>1.34</v>
          </cell>
          <cell r="I2466">
            <v>43465</v>
          </cell>
        </row>
        <row r="2467">
          <cell r="A2467" t="str">
            <v>CODO metalico 2"</v>
          </cell>
          <cell r="B2467">
            <v>755</v>
          </cell>
          <cell r="C2467" t="str">
            <v>UNI</v>
          </cell>
          <cell r="D2467">
            <v>22537</v>
          </cell>
          <cell r="E2467" t="str">
            <v>14CM200</v>
          </cell>
          <cell r="F2467">
            <v>40428</v>
          </cell>
          <cell r="G2467">
            <v>16450</v>
          </cell>
          <cell r="H2467">
            <v>1.37</v>
          </cell>
          <cell r="I2467">
            <v>43465</v>
          </cell>
        </row>
        <row r="2468">
          <cell r="A2468" t="str">
            <v>CODO metalico 3/4" EMT</v>
          </cell>
          <cell r="B2468">
            <v>283</v>
          </cell>
          <cell r="C2468" t="str">
            <v>UNI</v>
          </cell>
          <cell r="D2468">
            <v>1523</v>
          </cell>
          <cell r="E2468" t="str">
            <v>14CM075</v>
          </cell>
          <cell r="F2468">
            <v>43308</v>
          </cell>
          <cell r="G2468">
            <v>1450</v>
          </cell>
          <cell r="H2468">
            <v>1.05</v>
          </cell>
          <cell r="I2468">
            <v>43465</v>
          </cell>
        </row>
        <row r="2469">
          <cell r="A2469" t="str">
            <v>codo polietileno d=1" para gas</v>
          </cell>
          <cell r="B2469">
            <v>100206</v>
          </cell>
          <cell r="C2469" t="str">
            <v>UNI</v>
          </cell>
          <cell r="D2469">
            <v>32083</v>
          </cell>
          <cell r="E2469">
            <v>240408001</v>
          </cell>
          <cell r="F2469">
            <v>40121</v>
          </cell>
          <cell r="G2469">
            <v>23081</v>
          </cell>
          <cell r="H2469">
            <v>1.39</v>
          </cell>
          <cell r="I2469">
            <v>43465</v>
          </cell>
        </row>
        <row r="2470">
          <cell r="A2470" t="str">
            <v>codo polietileno d=1/2" para gas</v>
          </cell>
          <cell r="B2470">
            <v>100204</v>
          </cell>
          <cell r="C2470" t="str">
            <v>UNI</v>
          </cell>
          <cell r="D2470">
            <v>23722</v>
          </cell>
          <cell r="E2470">
            <v>240408001</v>
          </cell>
          <cell r="F2470">
            <v>40121</v>
          </cell>
          <cell r="G2470">
            <v>17066</v>
          </cell>
          <cell r="H2470">
            <v>1.39</v>
          </cell>
          <cell r="I2470">
            <v>43465</v>
          </cell>
        </row>
        <row r="2471">
          <cell r="A2471" t="str">
            <v>codo polietileno d=2" para gas</v>
          </cell>
          <cell r="B2471">
            <v>100207</v>
          </cell>
          <cell r="C2471" t="str">
            <v>UNI</v>
          </cell>
          <cell r="D2471">
            <v>72612</v>
          </cell>
          <cell r="E2471">
            <v>240408001</v>
          </cell>
          <cell r="F2471">
            <v>40121</v>
          </cell>
          <cell r="G2471">
            <v>52239</v>
          </cell>
          <cell r="H2471">
            <v>1.39</v>
          </cell>
          <cell r="I2471">
            <v>43465</v>
          </cell>
        </row>
        <row r="2472">
          <cell r="A2472" t="str">
            <v>codo polietileno d=3" para gas</v>
          </cell>
          <cell r="B2472">
            <v>100028</v>
          </cell>
          <cell r="C2472" t="str">
            <v>UNI</v>
          </cell>
          <cell r="D2472">
            <v>155619</v>
          </cell>
          <cell r="E2472">
            <v>240408001</v>
          </cell>
          <cell r="F2472">
            <v>40121</v>
          </cell>
          <cell r="G2472">
            <v>111956</v>
          </cell>
          <cell r="H2472">
            <v>1.39</v>
          </cell>
          <cell r="I2472">
            <v>43465</v>
          </cell>
        </row>
        <row r="2473">
          <cell r="A2473" t="str">
            <v>codo polietileno d=3/4" para gas</v>
          </cell>
          <cell r="B2473">
            <v>100205</v>
          </cell>
          <cell r="C2473" t="str">
            <v>UNI</v>
          </cell>
          <cell r="D2473">
            <v>24838</v>
          </cell>
          <cell r="E2473">
            <v>240408001</v>
          </cell>
          <cell r="F2473">
            <v>40121</v>
          </cell>
          <cell r="G2473">
            <v>17869</v>
          </cell>
          <cell r="H2473">
            <v>1.39</v>
          </cell>
          <cell r="I2473">
            <v>43465</v>
          </cell>
        </row>
        <row r="2474">
          <cell r="A2474" t="str">
            <v>codo polietileno d=4" para gas</v>
          </cell>
          <cell r="B2474">
            <v>100208</v>
          </cell>
          <cell r="C2474" t="str">
            <v>UNI</v>
          </cell>
          <cell r="D2474">
            <v>295183</v>
          </cell>
          <cell r="E2474">
            <v>240408001</v>
          </cell>
          <cell r="F2474">
            <v>40121</v>
          </cell>
          <cell r="G2474">
            <v>212362</v>
          </cell>
          <cell r="H2474">
            <v>1.39</v>
          </cell>
          <cell r="I2474">
            <v>43465</v>
          </cell>
        </row>
        <row r="2475">
          <cell r="A2475" t="str">
            <v>codo polietileno d=6" para gas</v>
          </cell>
          <cell r="B2475">
            <v>100209</v>
          </cell>
          <cell r="C2475" t="str">
            <v>UNI</v>
          </cell>
          <cell r="D2475">
            <v>522187</v>
          </cell>
          <cell r="E2475">
            <v>240408001</v>
          </cell>
          <cell r="F2475">
            <v>40121</v>
          </cell>
          <cell r="G2475">
            <v>375674</v>
          </cell>
          <cell r="H2475">
            <v>1.39</v>
          </cell>
          <cell r="I2475">
            <v>43465</v>
          </cell>
        </row>
        <row r="2476">
          <cell r="A2476" t="str">
            <v>CODO PRESIÓN 90º PVC Ø 1" S/NORMA</v>
          </cell>
          <cell r="B2476">
            <v>100295</v>
          </cell>
          <cell r="C2476" t="str">
            <v>UNI</v>
          </cell>
          <cell r="D2476">
            <v>968</v>
          </cell>
          <cell r="E2476">
            <v>1531004106</v>
          </cell>
          <cell r="F2476">
            <v>43166</v>
          </cell>
          <cell r="G2476">
            <v>922</v>
          </cell>
          <cell r="H2476">
            <v>1.05</v>
          </cell>
          <cell r="I2476">
            <v>43465</v>
          </cell>
        </row>
        <row r="2477">
          <cell r="A2477" t="str">
            <v>CODO PVC-P SCH-80 2 1/2" CDRC 3</v>
          </cell>
          <cell r="B2477">
            <v>107139</v>
          </cell>
          <cell r="C2477" t="str">
            <v>UNI</v>
          </cell>
          <cell r="D2477">
            <v>17811</v>
          </cell>
          <cell r="E2477">
            <v>0</v>
          </cell>
          <cell r="F2477">
            <v>43284</v>
          </cell>
          <cell r="G2477">
            <v>16962.5</v>
          </cell>
          <cell r="H2477">
            <v>1.05</v>
          </cell>
          <cell r="I2477">
            <v>43465</v>
          </cell>
        </row>
        <row r="2478">
          <cell r="A2478" t="str">
            <v>CODO PVC-P SCH-80 2 1/2" CDRC 3</v>
          </cell>
          <cell r="B2478">
            <v>107149</v>
          </cell>
          <cell r="C2478" t="str">
            <v>UNI</v>
          </cell>
          <cell r="D2478">
            <v>17811</v>
          </cell>
          <cell r="E2478">
            <v>0</v>
          </cell>
          <cell r="F2478">
            <v>43284</v>
          </cell>
          <cell r="G2478">
            <v>16962.5</v>
          </cell>
          <cell r="H2478">
            <v>1.05</v>
          </cell>
          <cell r="I2478">
            <v>43465</v>
          </cell>
        </row>
        <row r="2479">
          <cell r="A2479" t="str">
            <v>CODO PVC-P SCH-80 4" CDRC 3</v>
          </cell>
          <cell r="B2479">
            <v>107150</v>
          </cell>
          <cell r="C2479" t="str">
            <v>UNI</v>
          </cell>
          <cell r="D2479">
            <v>30445</v>
          </cell>
          <cell r="E2479">
            <v>0</v>
          </cell>
          <cell r="F2479">
            <v>43284</v>
          </cell>
          <cell r="G2479">
            <v>28995</v>
          </cell>
          <cell r="H2479">
            <v>1.05</v>
          </cell>
          <cell r="I2479">
            <v>43465</v>
          </cell>
        </row>
        <row r="2480">
          <cell r="A2480" t="str">
            <v>CODO RANURADO HIERRO DUCTIL- 1 1/2"</v>
          </cell>
          <cell r="B2480">
            <v>106229</v>
          </cell>
          <cell r="C2480" t="str">
            <v>UNI</v>
          </cell>
          <cell r="D2480">
            <v>5465</v>
          </cell>
          <cell r="E2480">
            <v>0</v>
          </cell>
          <cell r="F2480">
            <v>43272</v>
          </cell>
          <cell r="G2480">
            <v>5205</v>
          </cell>
          <cell r="H2480">
            <v>1.05</v>
          </cell>
          <cell r="I2480">
            <v>43465</v>
          </cell>
        </row>
        <row r="2481">
          <cell r="A2481" t="str">
            <v>CODO RANURADO HIERRO DUCTIL- 2 1/2"</v>
          </cell>
          <cell r="B2481">
            <v>106231</v>
          </cell>
          <cell r="C2481" t="str">
            <v>UNI</v>
          </cell>
          <cell r="D2481">
            <v>11005</v>
          </cell>
          <cell r="E2481">
            <v>0</v>
          </cell>
          <cell r="F2481">
            <v>43272</v>
          </cell>
          <cell r="G2481">
            <v>10481</v>
          </cell>
          <cell r="H2481">
            <v>1.05</v>
          </cell>
          <cell r="I2481">
            <v>43465</v>
          </cell>
        </row>
        <row r="2482">
          <cell r="A2482" t="str">
            <v>CODO RANURADO HIERRO DUCTIL- 2"</v>
          </cell>
          <cell r="B2482">
            <v>106230</v>
          </cell>
          <cell r="C2482" t="str">
            <v>UNI</v>
          </cell>
          <cell r="D2482">
            <v>7901</v>
          </cell>
          <cell r="E2482">
            <v>0</v>
          </cell>
          <cell r="F2482">
            <v>43272</v>
          </cell>
          <cell r="G2482">
            <v>7525</v>
          </cell>
          <cell r="H2482">
            <v>1.05</v>
          </cell>
          <cell r="I2482">
            <v>43465</v>
          </cell>
        </row>
        <row r="2483">
          <cell r="A2483" t="str">
            <v>CODO RANURADO HIERRO DUCTIL- 3"</v>
          </cell>
          <cell r="B2483">
            <v>106232</v>
          </cell>
          <cell r="C2483" t="str">
            <v>UNI</v>
          </cell>
          <cell r="D2483">
            <v>13574</v>
          </cell>
          <cell r="E2483">
            <v>0</v>
          </cell>
          <cell r="F2483">
            <v>43272</v>
          </cell>
          <cell r="G2483">
            <v>12928</v>
          </cell>
          <cell r="H2483">
            <v>1.05</v>
          </cell>
          <cell r="I2483">
            <v>43465</v>
          </cell>
        </row>
        <row r="2484">
          <cell r="A2484" t="str">
            <v>CODO RANURADO HIERRO DUCTIL- 4"</v>
          </cell>
          <cell r="B2484">
            <v>106233</v>
          </cell>
          <cell r="C2484" t="str">
            <v>UNI</v>
          </cell>
          <cell r="D2484">
            <v>21651</v>
          </cell>
          <cell r="E2484">
            <v>0</v>
          </cell>
          <cell r="F2484">
            <v>43272</v>
          </cell>
          <cell r="G2484">
            <v>20620</v>
          </cell>
          <cell r="H2484">
            <v>1.05</v>
          </cell>
          <cell r="I2484">
            <v>43465</v>
          </cell>
        </row>
        <row r="2485">
          <cell r="A2485" t="str">
            <v>CODO RANURADO HIERRO DUCTIL- 6"</v>
          </cell>
          <cell r="B2485">
            <v>106234</v>
          </cell>
          <cell r="C2485" t="str">
            <v>UNI</v>
          </cell>
          <cell r="D2485">
            <v>46535</v>
          </cell>
          <cell r="E2485">
            <v>0</v>
          </cell>
          <cell r="F2485">
            <v>43272</v>
          </cell>
          <cell r="G2485">
            <v>44319</v>
          </cell>
          <cell r="H2485">
            <v>1.05</v>
          </cell>
          <cell r="I2485">
            <v>43465</v>
          </cell>
        </row>
        <row r="2486">
          <cell r="A2486" t="str">
            <v>CODO RECTO DE GRES 4" MOORE</v>
          </cell>
          <cell r="B2486">
            <v>1112</v>
          </cell>
          <cell r="C2486" t="str">
            <v>UNI</v>
          </cell>
          <cell r="D2486">
            <v>28241</v>
          </cell>
          <cell r="E2486">
            <v>282</v>
          </cell>
          <cell r="F2486">
            <v>40156</v>
          </cell>
          <cell r="G2486">
            <v>20317</v>
          </cell>
          <cell r="H2486">
            <v>1.39</v>
          </cell>
          <cell r="I2486">
            <v>43465</v>
          </cell>
        </row>
        <row r="2487">
          <cell r="A2487" t="str">
            <v>CODO RECTO DE GRES 6" MOORE</v>
          </cell>
          <cell r="B2487">
            <v>1113</v>
          </cell>
          <cell r="C2487" t="str">
            <v>UNI</v>
          </cell>
          <cell r="D2487">
            <v>35291</v>
          </cell>
          <cell r="E2487">
            <v>283</v>
          </cell>
          <cell r="F2487">
            <v>40156</v>
          </cell>
          <cell r="G2487">
            <v>25389</v>
          </cell>
          <cell r="H2487">
            <v>1.39</v>
          </cell>
          <cell r="I2487">
            <v>43465</v>
          </cell>
        </row>
        <row r="2488">
          <cell r="A2488" t="str">
            <v>CODO RECTO DE GRES 8" MOORE</v>
          </cell>
          <cell r="B2488">
            <v>2484</v>
          </cell>
          <cell r="C2488" t="str">
            <v>UNI</v>
          </cell>
          <cell r="D2488">
            <v>70581</v>
          </cell>
          <cell r="E2488">
            <v>284</v>
          </cell>
          <cell r="F2488">
            <v>39889</v>
          </cell>
          <cell r="G2488">
            <v>50778</v>
          </cell>
          <cell r="H2488">
            <v>1.39</v>
          </cell>
          <cell r="I2488">
            <v>43465</v>
          </cell>
        </row>
        <row r="2489">
          <cell r="A2489" t="str">
            <v>CODO ROSCA SOLDADO CU 90° DE ½ C x F</v>
          </cell>
          <cell r="B2489">
            <v>730</v>
          </cell>
          <cell r="C2489" t="str">
            <v>UNI</v>
          </cell>
          <cell r="D2489">
            <v>4587</v>
          </cell>
          <cell r="E2489">
            <v>0</v>
          </cell>
          <cell r="F2489">
            <v>40121</v>
          </cell>
          <cell r="G2489">
            <v>3300</v>
          </cell>
          <cell r="H2489">
            <v>1.39</v>
          </cell>
          <cell r="I2489">
            <v>43465</v>
          </cell>
        </row>
        <row r="2490">
          <cell r="A2490" t="str">
            <v>CODO UNION Z 90° 3"PVC PAVCO</v>
          </cell>
          <cell r="B2490">
            <v>1114</v>
          </cell>
          <cell r="C2490" t="str">
            <v>UNI</v>
          </cell>
          <cell r="D2490">
            <v>137286</v>
          </cell>
          <cell r="E2490">
            <v>13458</v>
          </cell>
          <cell r="F2490">
            <v>40135</v>
          </cell>
          <cell r="G2490">
            <v>98767</v>
          </cell>
          <cell r="H2490">
            <v>1.39</v>
          </cell>
          <cell r="I2490">
            <v>43465</v>
          </cell>
        </row>
        <row r="2491">
          <cell r="A2491" t="str">
            <v>CODO UNION Z 90° 4" PAVCO</v>
          </cell>
          <cell r="B2491">
            <v>1115</v>
          </cell>
          <cell r="C2491" t="str">
            <v>ML</v>
          </cell>
          <cell r="D2491">
            <v>234671</v>
          </cell>
          <cell r="E2491">
            <v>13457</v>
          </cell>
          <cell r="F2491">
            <v>40135</v>
          </cell>
          <cell r="G2491">
            <v>168828</v>
          </cell>
          <cell r="H2491">
            <v>1.39</v>
          </cell>
          <cell r="I2491">
            <v>43465</v>
          </cell>
        </row>
        <row r="2492">
          <cell r="A2492" t="str">
            <v>CODO90 CPVC 1½" PAVCO**</v>
          </cell>
          <cell r="B2492">
            <v>101563</v>
          </cell>
          <cell r="C2492" t="str">
            <v>UNI</v>
          </cell>
          <cell r="D2492">
            <v>19942</v>
          </cell>
          <cell r="E2492">
            <v>44191</v>
          </cell>
          <cell r="F2492">
            <v>40431</v>
          </cell>
          <cell r="G2492">
            <v>14556</v>
          </cell>
          <cell r="H2492">
            <v>1.37</v>
          </cell>
          <cell r="I2492">
            <v>43465</v>
          </cell>
        </row>
        <row r="2493">
          <cell r="A2493" t="str">
            <v>Codo90°Polipropileno(1/2")Fusión PN-16</v>
          </cell>
          <cell r="B2493">
            <v>106078</v>
          </cell>
          <cell r="C2493" t="str">
            <v>UNI</v>
          </cell>
          <cell r="D2493">
            <v>593</v>
          </cell>
          <cell r="E2493">
            <v>0</v>
          </cell>
          <cell r="F2493">
            <v>42725</v>
          </cell>
          <cell r="G2493">
            <v>516</v>
          </cell>
          <cell r="H2493">
            <v>1.1499999999999999</v>
          </cell>
          <cell r="I2493">
            <v>43465</v>
          </cell>
        </row>
        <row r="2494">
          <cell r="A2494" t="str">
            <v>Cofre Al fundido IP 65,barraje 3F,5H y accesorios</v>
          </cell>
          <cell r="B2494">
            <v>101574</v>
          </cell>
          <cell r="C2494" t="str">
            <v>UNI</v>
          </cell>
          <cell r="D2494">
            <v>575400</v>
          </cell>
          <cell r="E2494" t="str">
            <v>TWC-12M</v>
          </cell>
          <cell r="F2494">
            <v>40428</v>
          </cell>
          <cell r="G2494">
            <v>420000</v>
          </cell>
          <cell r="H2494">
            <v>1.37</v>
          </cell>
          <cell r="I2494">
            <v>43465</v>
          </cell>
        </row>
        <row r="2495">
          <cell r="A2495" t="str">
            <v>cofre metálico-para tablero general</v>
          </cell>
          <cell r="B2495">
            <v>104041</v>
          </cell>
          <cell r="C2495" t="str">
            <v>UNI</v>
          </cell>
          <cell r="D2495">
            <v>643200</v>
          </cell>
          <cell r="E2495">
            <v>0</v>
          </cell>
          <cell r="F2495">
            <v>40648</v>
          </cell>
          <cell r="G2495">
            <v>480000</v>
          </cell>
          <cell r="H2495">
            <v>1.34</v>
          </cell>
          <cell r="I2495">
            <v>43465</v>
          </cell>
        </row>
        <row r="2496">
          <cell r="A2496" t="str">
            <v>Cofre Met-Tablero Gral.</v>
          </cell>
          <cell r="B2496">
            <v>105118</v>
          </cell>
          <cell r="C2496" t="str">
            <v>UNI</v>
          </cell>
          <cell r="D2496">
            <v>3311175</v>
          </cell>
          <cell r="E2496">
            <v>0</v>
          </cell>
          <cell r="F2496">
            <v>43171</v>
          </cell>
          <cell r="G2496">
            <v>3153500</v>
          </cell>
          <cell r="H2496">
            <v>1.05</v>
          </cell>
          <cell r="I2496">
            <v>43465</v>
          </cell>
        </row>
        <row r="2497">
          <cell r="A2497" t="str">
            <v>COFRE PARA CONTADOR TRIFÁSICO</v>
          </cell>
          <cell r="B2497">
            <v>104777</v>
          </cell>
          <cell r="C2497" t="str">
            <v>UNI</v>
          </cell>
          <cell r="D2497">
            <v>75852</v>
          </cell>
          <cell r="E2497">
            <v>0</v>
          </cell>
          <cell r="F2497">
            <v>41206</v>
          </cell>
          <cell r="G2497">
            <v>58348</v>
          </cell>
          <cell r="H2497">
            <v>1.3</v>
          </cell>
          <cell r="I2497">
            <v>43465</v>
          </cell>
        </row>
        <row r="2498">
          <cell r="A2498" t="str">
            <v>COLBON MR 60</v>
          </cell>
          <cell r="B2498">
            <v>103992</v>
          </cell>
          <cell r="C2498" t="str">
            <v>KG</v>
          </cell>
          <cell r="D2498">
            <v>10854</v>
          </cell>
          <cell r="E2498">
            <v>0</v>
          </cell>
          <cell r="F2498">
            <v>40634</v>
          </cell>
          <cell r="G2498">
            <v>8100</v>
          </cell>
          <cell r="H2498">
            <v>1.34</v>
          </cell>
          <cell r="I2498">
            <v>43465</v>
          </cell>
        </row>
        <row r="2499">
          <cell r="A2499" t="str">
            <v>Colchonetas espuma rosada, forro</v>
          </cell>
          <cell r="B2499">
            <v>103003</v>
          </cell>
          <cell r="C2499" t="str">
            <v>UNI</v>
          </cell>
          <cell r="D2499">
            <v>95900</v>
          </cell>
          <cell r="E2499">
            <v>0</v>
          </cell>
          <cell r="F2499">
            <v>40360</v>
          </cell>
          <cell r="G2499">
            <v>70000</v>
          </cell>
          <cell r="H2499">
            <v>1.37</v>
          </cell>
          <cell r="I2499">
            <v>43465</v>
          </cell>
        </row>
        <row r="2500">
          <cell r="A2500" t="str">
            <v>COLIFORMES FECALES</v>
          </cell>
          <cell r="B2500">
            <v>105500</v>
          </cell>
          <cell r="C2500" t="str">
            <v>UNI</v>
          </cell>
          <cell r="D2500">
            <v>38015</v>
          </cell>
          <cell r="E2500">
            <v>0</v>
          </cell>
          <cell r="F2500">
            <v>42809</v>
          </cell>
          <cell r="G2500">
            <v>34876.35</v>
          </cell>
          <cell r="H2500">
            <v>1.0900000000000001</v>
          </cell>
          <cell r="I2500">
            <v>43465</v>
          </cell>
        </row>
        <row r="2501">
          <cell r="A2501" t="str">
            <v>COLIFORMES TERMOTOLERANTES Análisis</v>
          </cell>
          <cell r="B2501">
            <v>105154</v>
          </cell>
          <cell r="C2501" t="str">
            <v>UNI</v>
          </cell>
          <cell r="D2501">
            <v>38783</v>
          </cell>
          <cell r="E2501">
            <v>0</v>
          </cell>
          <cell r="F2501">
            <v>42809</v>
          </cell>
          <cell r="G2501">
            <v>35581</v>
          </cell>
          <cell r="H2501">
            <v>1.0900000000000001</v>
          </cell>
          <cell r="I2501">
            <v>43465</v>
          </cell>
        </row>
        <row r="2502">
          <cell r="A2502" t="str">
            <v>COLLARÍN TRANSFORMADOR 8" - 9" T3</v>
          </cell>
          <cell r="B2502">
            <v>105000</v>
          </cell>
          <cell r="C2502" t="str">
            <v>UNI</v>
          </cell>
          <cell r="D2502">
            <v>17955</v>
          </cell>
          <cell r="E2502">
            <v>0</v>
          </cell>
          <cell r="F2502">
            <v>43182</v>
          </cell>
          <cell r="G2502">
            <v>17100</v>
          </cell>
          <cell r="H2502">
            <v>1.05</v>
          </cell>
          <cell r="I2502">
            <v>43465</v>
          </cell>
        </row>
        <row r="2503">
          <cell r="A2503" t="str">
            <v>COLLARIN UNA SALIDA 5-6"</v>
          </cell>
          <cell r="B2503">
            <v>3700</v>
          </cell>
          <cell r="C2503" t="str">
            <v>UNI</v>
          </cell>
          <cell r="D2503">
            <v>12208</v>
          </cell>
          <cell r="E2503" t="str">
            <v>50C10506</v>
          </cell>
          <cell r="F2503">
            <v>42902</v>
          </cell>
          <cell r="G2503">
            <v>11200</v>
          </cell>
          <cell r="H2503">
            <v>1.0900000000000001</v>
          </cell>
          <cell r="I2503">
            <v>43465</v>
          </cell>
        </row>
        <row r="2504">
          <cell r="A2504" t="str">
            <v>COLOR</v>
          </cell>
          <cell r="B2504">
            <v>105520</v>
          </cell>
          <cell r="C2504" t="str">
            <v>UNI</v>
          </cell>
          <cell r="D2504">
            <v>7817</v>
          </cell>
          <cell r="E2504">
            <v>0</v>
          </cell>
          <cell r="F2504">
            <v>42810</v>
          </cell>
          <cell r="G2504">
            <v>7171.97</v>
          </cell>
          <cell r="H2504">
            <v>1.0900000000000001</v>
          </cell>
          <cell r="I2504">
            <v>43465</v>
          </cell>
        </row>
        <row r="2505">
          <cell r="A2505" t="str">
            <v>Color base acrylic **</v>
          </cell>
          <cell r="B2505">
            <v>102630</v>
          </cell>
          <cell r="C2505" t="str">
            <v>GL</v>
          </cell>
          <cell r="D2505">
            <v>69850</v>
          </cell>
          <cell r="E2505">
            <v>650663</v>
          </cell>
          <cell r="F2505">
            <v>41491</v>
          </cell>
          <cell r="G2505">
            <v>55000</v>
          </cell>
          <cell r="H2505">
            <v>1.27</v>
          </cell>
          <cell r="I2505">
            <v>43465</v>
          </cell>
        </row>
        <row r="2506">
          <cell r="A2506" t="str">
            <v>COLOR GLAS BLANCO(SIN ARENA)</v>
          </cell>
          <cell r="B2506">
            <v>103649</v>
          </cell>
          <cell r="C2506" t="str">
            <v>KG</v>
          </cell>
          <cell r="D2506">
            <v>6658</v>
          </cell>
          <cell r="E2506">
            <v>0</v>
          </cell>
          <cell r="F2506">
            <v>40574</v>
          </cell>
          <cell r="G2506">
            <v>4969</v>
          </cell>
          <cell r="H2506">
            <v>1.34</v>
          </cell>
          <cell r="I2506">
            <v>43465</v>
          </cell>
        </row>
        <row r="2507">
          <cell r="A2507" t="str">
            <v>COLUMNA EN ABARCO DE 18 X 18/h=3,9</v>
          </cell>
          <cell r="B2507">
            <v>104567</v>
          </cell>
          <cell r="C2507" t="str">
            <v>UNI</v>
          </cell>
          <cell r="D2507">
            <v>859560</v>
          </cell>
          <cell r="E2507">
            <v>0</v>
          </cell>
          <cell r="F2507">
            <v>41169</v>
          </cell>
          <cell r="G2507">
            <v>661200</v>
          </cell>
          <cell r="H2507">
            <v>1.3</v>
          </cell>
          <cell r="I2507">
            <v>43465</v>
          </cell>
        </row>
        <row r="2508">
          <cell r="A2508" t="str">
            <v>Columpio en Madera (3 Puestos)</v>
          </cell>
          <cell r="B2508">
            <v>103792</v>
          </cell>
          <cell r="C2508" t="str">
            <v>UNI</v>
          </cell>
          <cell r="D2508">
            <v>924630</v>
          </cell>
          <cell r="E2508">
            <v>0</v>
          </cell>
          <cell r="F2508">
            <v>43222</v>
          </cell>
          <cell r="G2508">
            <v>880600</v>
          </cell>
          <cell r="H2508">
            <v>1.05</v>
          </cell>
          <cell r="I2508">
            <v>43465</v>
          </cell>
        </row>
        <row r="2509">
          <cell r="A2509" t="str">
            <v>COMBO BAÑO ACUARIO **</v>
          </cell>
          <cell r="B2509">
            <v>103288</v>
          </cell>
          <cell r="C2509" t="str">
            <v>UNI</v>
          </cell>
          <cell r="D2509">
            <v>280850</v>
          </cell>
          <cell r="E2509">
            <v>0</v>
          </cell>
          <cell r="F2509">
            <v>40435</v>
          </cell>
          <cell r="G2509">
            <v>205000</v>
          </cell>
          <cell r="H2509">
            <v>1.37</v>
          </cell>
          <cell r="I2509">
            <v>43465</v>
          </cell>
        </row>
        <row r="2510">
          <cell r="A2510" t="str">
            <v>COMBUSTIBLES</v>
          </cell>
          <cell r="B2510">
            <v>310</v>
          </cell>
          <cell r="C2510">
            <v>0</v>
          </cell>
          <cell r="D2510" t="e">
            <v>#DIV/0!</v>
          </cell>
          <cell r="E2510">
            <v>0</v>
          </cell>
          <cell r="F2510">
            <v>0</v>
          </cell>
          <cell r="G2510">
            <v>0</v>
          </cell>
          <cell r="H2510" t="e">
            <v>#DIV/0!</v>
          </cell>
          <cell r="I2510">
            <v>43465</v>
          </cell>
        </row>
        <row r="2511">
          <cell r="A2511" t="str">
            <v>COMPACTADOR DINAPAC 1 TON (Oper+Comb)</v>
          </cell>
          <cell r="B2511">
            <v>104239</v>
          </cell>
          <cell r="C2511" t="str">
            <v>DD</v>
          </cell>
          <cell r="D2511">
            <v>226200</v>
          </cell>
          <cell r="E2511">
            <v>0</v>
          </cell>
          <cell r="F2511">
            <v>41199</v>
          </cell>
          <cell r="G2511">
            <v>174000</v>
          </cell>
          <cell r="H2511">
            <v>1.3</v>
          </cell>
          <cell r="I2511">
            <v>43465</v>
          </cell>
        </row>
        <row r="2512">
          <cell r="A2512" t="str">
            <v>COMPACTADOR DINAPAC 1/2 TON</v>
          </cell>
          <cell r="B2512">
            <v>104240</v>
          </cell>
          <cell r="C2512" t="str">
            <v>DD</v>
          </cell>
          <cell r="D2512">
            <v>165880</v>
          </cell>
          <cell r="E2512">
            <v>0</v>
          </cell>
          <cell r="F2512">
            <v>41199</v>
          </cell>
          <cell r="G2512">
            <v>127600</v>
          </cell>
          <cell r="H2512">
            <v>1.3</v>
          </cell>
          <cell r="I2512">
            <v>43465</v>
          </cell>
        </row>
        <row r="2513">
          <cell r="A2513" t="str">
            <v>COMPACTADOR DINAPAC 2 TON (Oper+Comb)</v>
          </cell>
          <cell r="B2513">
            <v>104238</v>
          </cell>
          <cell r="C2513" t="str">
            <v>DD</v>
          </cell>
          <cell r="D2513">
            <v>286520</v>
          </cell>
          <cell r="E2513">
            <v>0</v>
          </cell>
          <cell r="F2513">
            <v>41199</v>
          </cell>
          <cell r="G2513">
            <v>220400</v>
          </cell>
          <cell r="H2513">
            <v>1.3</v>
          </cell>
          <cell r="I2513">
            <v>43465</v>
          </cell>
        </row>
        <row r="2514">
          <cell r="A2514" t="str">
            <v>COMPRESOR 1.5 HP CON TANQUE 2 GAL.</v>
          </cell>
          <cell r="B2514">
            <v>1737</v>
          </cell>
          <cell r="C2514" t="str">
            <v>UNI</v>
          </cell>
          <cell r="D2514">
            <v>937866</v>
          </cell>
          <cell r="E2514">
            <v>98105</v>
          </cell>
          <cell r="F2514">
            <v>40802</v>
          </cell>
          <cell r="G2514">
            <v>699900</v>
          </cell>
          <cell r="H2514">
            <v>1.34</v>
          </cell>
          <cell r="I2514">
            <v>43465</v>
          </cell>
        </row>
        <row r="2515">
          <cell r="A2515" t="str">
            <v>COMPRESOR 2 MARTILLOS 185</v>
          </cell>
          <cell r="B2515">
            <v>376</v>
          </cell>
          <cell r="C2515" t="str">
            <v>HR</v>
          </cell>
          <cell r="D2515">
            <v>49547</v>
          </cell>
          <cell r="E2515">
            <v>0</v>
          </cell>
          <cell r="F2515">
            <v>43167</v>
          </cell>
          <cell r="G2515">
            <v>47188</v>
          </cell>
          <cell r="H2515">
            <v>1.05</v>
          </cell>
          <cell r="I2515">
            <v>43465</v>
          </cell>
        </row>
        <row r="2516">
          <cell r="A2516" t="str">
            <v>COMPRESOR 2 MARTILLOS 185</v>
          </cell>
          <cell r="B2516">
            <v>102498</v>
          </cell>
          <cell r="C2516" t="str">
            <v>HR</v>
          </cell>
          <cell r="D2516">
            <v>46690</v>
          </cell>
          <cell r="E2516">
            <v>0</v>
          </cell>
          <cell r="F2516">
            <v>42622</v>
          </cell>
          <cell r="G2516">
            <v>40600</v>
          </cell>
          <cell r="H2516">
            <v>1.1499999999999999</v>
          </cell>
          <cell r="I2516">
            <v>43465</v>
          </cell>
        </row>
        <row r="2517">
          <cell r="A2517" t="str">
            <v>COMPRESOR 2 MARTILLOS 185</v>
          </cell>
          <cell r="B2517">
            <v>2837</v>
          </cell>
          <cell r="C2517" t="str">
            <v>DD</v>
          </cell>
          <cell r="D2517">
            <v>355461</v>
          </cell>
          <cell r="E2517">
            <v>0</v>
          </cell>
          <cell r="F2517">
            <v>43266</v>
          </cell>
          <cell r="G2517">
            <v>338534.48</v>
          </cell>
          <cell r="H2517">
            <v>1.05</v>
          </cell>
          <cell r="I2517">
            <v>43465</v>
          </cell>
        </row>
        <row r="2518">
          <cell r="A2518" t="str">
            <v>COMPRESOR 250 PCM</v>
          </cell>
          <cell r="B2518">
            <v>2468</v>
          </cell>
          <cell r="C2518" t="str">
            <v>HR</v>
          </cell>
          <cell r="D2518">
            <v>43864</v>
          </cell>
          <cell r="E2518">
            <v>0</v>
          </cell>
          <cell r="F2518">
            <v>43199</v>
          </cell>
          <cell r="G2518">
            <v>41775</v>
          </cell>
          <cell r="H2518">
            <v>1.05</v>
          </cell>
          <cell r="I2518">
            <v>43465</v>
          </cell>
        </row>
        <row r="2519">
          <cell r="A2519" t="str">
            <v>COMPRESOR 2HP TANQUE 24 LT -116psi</v>
          </cell>
          <cell r="B2519">
            <v>1691</v>
          </cell>
          <cell r="C2519" t="str">
            <v>UNI</v>
          </cell>
          <cell r="D2519">
            <v>419895</v>
          </cell>
          <cell r="E2519">
            <v>40377</v>
          </cell>
          <cell r="F2519">
            <v>43167</v>
          </cell>
          <cell r="G2519">
            <v>399900</v>
          </cell>
          <cell r="H2519">
            <v>1.05</v>
          </cell>
          <cell r="I2519">
            <v>43465</v>
          </cell>
        </row>
        <row r="2520">
          <cell r="A2520" t="str">
            <v>COMPRESOR 2HP TANQUE 25 LT</v>
          </cell>
          <cell r="B2520">
            <v>100624</v>
          </cell>
          <cell r="C2520" t="str">
            <v>DD</v>
          </cell>
          <cell r="D2520">
            <v>36597</v>
          </cell>
          <cell r="E2520">
            <v>40377</v>
          </cell>
          <cell r="F2520">
            <v>43250</v>
          </cell>
          <cell r="G2520">
            <v>34854</v>
          </cell>
          <cell r="H2520">
            <v>1.05</v>
          </cell>
          <cell r="I2520">
            <v>43465</v>
          </cell>
        </row>
        <row r="2521">
          <cell r="A2521" t="str">
            <v>COMPRESOR DE 185 CFM (+ transporte.)</v>
          </cell>
          <cell r="B2521">
            <v>3233</v>
          </cell>
          <cell r="C2521" t="str">
            <v>DIA</v>
          </cell>
          <cell r="D2521">
            <v>350910</v>
          </cell>
          <cell r="E2521">
            <v>0</v>
          </cell>
          <cell r="F2521">
            <v>43199</v>
          </cell>
          <cell r="G2521">
            <v>334200</v>
          </cell>
          <cell r="H2521">
            <v>1.05</v>
          </cell>
          <cell r="I2521">
            <v>43465</v>
          </cell>
        </row>
        <row r="2522">
          <cell r="A2522" t="str">
            <v>COMPRESOR DE 750 CPM S/C</v>
          </cell>
          <cell r="B2522">
            <v>3235</v>
          </cell>
          <cell r="C2522" t="str">
            <v>MES</v>
          </cell>
          <cell r="D2522">
            <v>1000800</v>
          </cell>
          <cell r="E2522">
            <v>0</v>
          </cell>
          <cell r="F2522">
            <v>40092</v>
          </cell>
          <cell r="G2522">
            <v>720000</v>
          </cell>
          <cell r="H2522">
            <v>1.39</v>
          </cell>
          <cell r="I2522">
            <v>43465</v>
          </cell>
        </row>
        <row r="2523">
          <cell r="A2523" t="str">
            <v>COMPRESOR DE AIRE</v>
          </cell>
          <cell r="B2523">
            <v>100843</v>
          </cell>
          <cell r="C2523" t="str">
            <v>HR</v>
          </cell>
          <cell r="D2523">
            <v>3570</v>
          </cell>
          <cell r="E2523">
            <v>0</v>
          </cell>
          <cell r="F2523">
            <v>43167</v>
          </cell>
          <cell r="G2523">
            <v>3400</v>
          </cell>
          <cell r="H2523">
            <v>1.05</v>
          </cell>
          <cell r="I2523">
            <v>43465</v>
          </cell>
        </row>
        <row r="2524">
          <cell r="A2524" t="str">
            <v>COMPRESOR DE AIRE 1 HP +pistola para pintura</v>
          </cell>
          <cell r="B2524">
            <v>100971</v>
          </cell>
          <cell r="C2524" t="str">
            <v>DIA</v>
          </cell>
          <cell r="D2524">
            <v>35280</v>
          </cell>
          <cell r="E2524">
            <v>0</v>
          </cell>
          <cell r="F2524">
            <v>43167</v>
          </cell>
          <cell r="G2524">
            <v>33600</v>
          </cell>
          <cell r="H2524">
            <v>1.05</v>
          </cell>
          <cell r="I2524">
            <v>43465</v>
          </cell>
        </row>
        <row r="2525">
          <cell r="A2525" t="str">
            <v>COMPRESOR Oper. sin Combustible</v>
          </cell>
          <cell r="B2525">
            <v>1650</v>
          </cell>
          <cell r="C2525" t="str">
            <v>HR</v>
          </cell>
          <cell r="D2525">
            <v>52850</v>
          </cell>
          <cell r="E2525" t="str">
            <v>P185-WJD</v>
          </cell>
          <cell r="F2525">
            <v>40876</v>
          </cell>
          <cell r="G2525">
            <v>39440</v>
          </cell>
          <cell r="H2525">
            <v>1.34</v>
          </cell>
          <cell r="I2525">
            <v>43465</v>
          </cell>
        </row>
        <row r="2526">
          <cell r="A2526" t="str">
            <v>COMPRESOR Oper.+Comb</v>
          </cell>
          <cell r="B2526">
            <v>1659</v>
          </cell>
          <cell r="C2526" t="str">
            <v>MS</v>
          </cell>
          <cell r="D2526">
            <v>9725904</v>
          </cell>
          <cell r="E2526" t="str">
            <v>P185-WJD</v>
          </cell>
          <cell r="F2526">
            <v>40253</v>
          </cell>
          <cell r="G2526">
            <v>7099200</v>
          </cell>
          <cell r="H2526">
            <v>1.37</v>
          </cell>
          <cell r="I2526">
            <v>43465</v>
          </cell>
        </row>
        <row r="2527">
          <cell r="A2527" t="str">
            <v>COMPRESOR Oper.sin Combustible</v>
          </cell>
          <cell r="B2527">
            <v>1658</v>
          </cell>
          <cell r="C2527" t="str">
            <v>DD</v>
          </cell>
          <cell r="D2527">
            <v>432262</v>
          </cell>
          <cell r="E2527" t="str">
            <v>P185-WJD</v>
          </cell>
          <cell r="F2527">
            <v>40253</v>
          </cell>
          <cell r="G2527">
            <v>315520</v>
          </cell>
          <cell r="H2527">
            <v>1.37</v>
          </cell>
          <cell r="I2527">
            <v>43465</v>
          </cell>
        </row>
        <row r="2528">
          <cell r="A2528" t="str">
            <v>COMPRESOR PORTATIL 3/4 CABALLOS DE</v>
          </cell>
          <cell r="B2528">
            <v>2630</v>
          </cell>
          <cell r="C2528" t="str">
            <v>UNI</v>
          </cell>
          <cell r="D2528">
            <v>731032</v>
          </cell>
          <cell r="E2528">
            <v>59535</v>
          </cell>
          <cell r="F2528">
            <v>40339</v>
          </cell>
          <cell r="G2528">
            <v>533600</v>
          </cell>
          <cell r="H2528">
            <v>1.37</v>
          </cell>
          <cell r="I2528">
            <v>43465</v>
          </cell>
        </row>
        <row r="2529">
          <cell r="A2529" t="str">
            <v>Computador Alquiler con Software Autocad</v>
          </cell>
          <cell r="B2529">
            <v>102542</v>
          </cell>
          <cell r="C2529" t="str">
            <v>MES</v>
          </cell>
          <cell r="D2529">
            <v>161662</v>
          </cell>
          <cell r="E2529">
            <v>0</v>
          </cell>
          <cell r="F2529">
            <v>43167</v>
          </cell>
          <cell r="G2529">
            <v>153964</v>
          </cell>
          <cell r="H2529">
            <v>1.05</v>
          </cell>
          <cell r="I2529">
            <v>43465</v>
          </cell>
        </row>
        <row r="2530">
          <cell r="A2530" t="str">
            <v>CONCEPTUALIZACION GEOTECNICA</v>
          </cell>
          <cell r="B2530">
            <v>105783</v>
          </cell>
          <cell r="C2530" t="str">
            <v>UNI</v>
          </cell>
          <cell r="D2530">
            <v>3964050</v>
          </cell>
          <cell r="E2530">
            <v>0</v>
          </cell>
          <cell r="F2530">
            <v>42478</v>
          </cell>
          <cell r="G2530">
            <v>3447000</v>
          </cell>
          <cell r="H2530">
            <v>1.1499999999999999</v>
          </cell>
          <cell r="I2530">
            <v>43465</v>
          </cell>
        </row>
        <row r="2531">
          <cell r="A2531" t="str">
            <v>concertina 18" (Sencilla)acero inox**</v>
          </cell>
          <cell r="B2531">
            <v>100605</v>
          </cell>
          <cell r="C2531" t="str">
            <v>ML</v>
          </cell>
          <cell r="D2531">
            <v>15215</v>
          </cell>
          <cell r="E2531">
            <v>0</v>
          </cell>
          <cell r="F2531">
            <v>40402</v>
          </cell>
          <cell r="G2531">
            <v>11106</v>
          </cell>
          <cell r="H2531">
            <v>1.37</v>
          </cell>
          <cell r="I2531">
            <v>43465</v>
          </cell>
        </row>
        <row r="2532">
          <cell r="A2532" t="str">
            <v>CONCRETO 1500 PSI (105N) Gr=1"</v>
          </cell>
          <cell r="B2532">
            <v>2651</v>
          </cell>
          <cell r="C2532" t="str">
            <v>M3</v>
          </cell>
          <cell r="D2532">
            <v>331801</v>
          </cell>
          <cell r="E2532">
            <v>0</v>
          </cell>
          <cell r="F2532">
            <v>43182</v>
          </cell>
          <cell r="G2532">
            <v>316001.05</v>
          </cell>
          <cell r="H2532">
            <v>1.05</v>
          </cell>
          <cell r="I2532">
            <v>43465</v>
          </cell>
        </row>
        <row r="2533">
          <cell r="A2533" t="str">
            <v>CONCRETO 1500 PSI (105N) gravilla fina</v>
          </cell>
          <cell r="B2533">
            <v>100657</v>
          </cell>
          <cell r="C2533" t="str">
            <v>M3</v>
          </cell>
          <cell r="D2533">
            <v>356058</v>
          </cell>
          <cell r="E2533">
            <v>0</v>
          </cell>
          <cell r="F2533">
            <v>40932</v>
          </cell>
          <cell r="G2533">
            <v>273891</v>
          </cell>
          <cell r="H2533">
            <v>1.3</v>
          </cell>
          <cell r="I2533">
            <v>43465</v>
          </cell>
        </row>
        <row r="2534">
          <cell r="A2534" t="str">
            <v>CONCRETO 1500 PSI Imperm.Gr=1"</v>
          </cell>
          <cell r="B2534">
            <v>2817</v>
          </cell>
          <cell r="C2534" t="str">
            <v>M3</v>
          </cell>
          <cell r="D2534">
            <v>349276</v>
          </cell>
          <cell r="E2534" t="str">
            <v>GRAVA FINA</v>
          </cell>
          <cell r="F2534">
            <v>40932</v>
          </cell>
          <cell r="G2534">
            <v>268674</v>
          </cell>
          <cell r="H2534">
            <v>1.3</v>
          </cell>
          <cell r="I2534">
            <v>43465</v>
          </cell>
        </row>
        <row r="2535">
          <cell r="A2535" t="str">
            <v>CONCRETO 1500 PSI Imperm.Gr=1/2"</v>
          </cell>
          <cell r="B2535">
            <v>102420</v>
          </cell>
          <cell r="C2535" t="str">
            <v>M3</v>
          </cell>
          <cell r="D2535">
            <v>347155</v>
          </cell>
          <cell r="E2535" t="str">
            <v>GRAVA FINA</v>
          </cell>
          <cell r="F2535">
            <v>43203</v>
          </cell>
          <cell r="G2535">
            <v>330624</v>
          </cell>
          <cell r="H2535">
            <v>1.05</v>
          </cell>
          <cell r="I2535">
            <v>43465</v>
          </cell>
        </row>
        <row r="2536">
          <cell r="A2536" t="str">
            <v>CONCRETO 1500 PSI RAPIDO PLANTA Gr=1"</v>
          </cell>
          <cell r="B2536">
            <v>2685</v>
          </cell>
          <cell r="C2536" t="str">
            <v>M3</v>
          </cell>
          <cell r="D2536">
            <v>330242</v>
          </cell>
          <cell r="E2536">
            <v>0</v>
          </cell>
          <cell r="F2536">
            <v>42846</v>
          </cell>
          <cell r="G2536">
            <v>302974</v>
          </cell>
          <cell r="H2536">
            <v>1.0900000000000001</v>
          </cell>
          <cell r="I2536">
            <v>43465</v>
          </cell>
        </row>
        <row r="2537">
          <cell r="A2537" t="str">
            <v>CONCRETO 2000 PSI (140N) COMUN Gr=1</v>
          </cell>
          <cell r="B2537">
            <v>2652</v>
          </cell>
          <cell r="C2537" t="str">
            <v>M3</v>
          </cell>
          <cell r="D2537">
            <v>370075</v>
          </cell>
          <cell r="E2537">
            <v>0</v>
          </cell>
          <cell r="F2537">
            <v>42075</v>
          </cell>
          <cell r="G2537">
            <v>303340</v>
          </cell>
          <cell r="H2537">
            <v>1.22</v>
          </cell>
          <cell r="I2537">
            <v>43465</v>
          </cell>
        </row>
        <row r="2538">
          <cell r="A2538" t="str">
            <v>CONCRETO 2000 PSI (140N) COMUN Gr=1"</v>
          </cell>
          <cell r="B2538">
            <v>101819</v>
          </cell>
          <cell r="C2538" t="str">
            <v>M3</v>
          </cell>
          <cell r="D2538">
            <v>357247</v>
          </cell>
          <cell r="E2538">
            <v>0</v>
          </cell>
          <cell r="F2538">
            <v>41072</v>
          </cell>
          <cell r="G2538">
            <v>274805</v>
          </cell>
          <cell r="H2538">
            <v>1.3</v>
          </cell>
          <cell r="I2538">
            <v>43465</v>
          </cell>
        </row>
        <row r="2539">
          <cell r="A2539" t="str">
            <v>CONCRETO 2000 PSI (140N) Gravilla Fina</v>
          </cell>
          <cell r="B2539">
            <v>100658</v>
          </cell>
          <cell r="C2539" t="str">
            <v>M3</v>
          </cell>
          <cell r="D2539">
            <v>350308</v>
          </cell>
          <cell r="E2539">
            <v>0</v>
          </cell>
          <cell r="F2539">
            <v>41072</v>
          </cell>
          <cell r="G2539">
            <v>269468</v>
          </cell>
          <cell r="H2539">
            <v>1.3</v>
          </cell>
          <cell r="I2539">
            <v>43465</v>
          </cell>
        </row>
        <row r="2540">
          <cell r="A2540" t="str">
            <v>CONCRETO 2000 PSI COMUN Imperm.Gr=1"</v>
          </cell>
          <cell r="B2540">
            <v>2818</v>
          </cell>
          <cell r="C2540" t="str">
            <v>M3</v>
          </cell>
          <cell r="D2540">
            <v>368441</v>
          </cell>
          <cell r="E2540">
            <v>0</v>
          </cell>
          <cell r="F2540">
            <v>42962</v>
          </cell>
          <cell r="G2540">
            <v>338019.5</v>
          </cell>
          <cell r="H2540">
            <v>1.0900000000000001</v>
          </cell>
          <cell r="I2540">
            <v>43465</v>
          </cell>
        </row>
        <row r="2541">
          <cell r="A2541" t="str">
            <v>CONCRETO 2000 PSI COMUN RAPIDO PLANTA</v>
          </cell>
          <cell r="B2541">
            <v>2686</v>
          </cell>
          <cell r="C2541" t="str">
            <v>M3</v>
          </cell>
          <cell r="D2541">
            <v>357848</v>
          </cell>
          <cell r="E2541">
            <v>0</v>
          </cell>
          <cell r="F2541">
            <v>40928</v>
          </cell>
          <cell r="G2541">
            <v>275268</v>
          </cell>
          <cell r="H2541">
            <v>1.3</v>
          </cell>
          <cell r="I2541">
            <v>43465</v>
          </cell>
        </row>
        <row r="2542">
          <cell r="A2542" t="str">
            <v>CONCRETO 2500 PSI (175N) gravilla fina</v>
          </cell>
          <cell r="B2542">
            <v>100659</v>
          </cell>
          <cell r="C2542" t="str">
            <v>M3</v>
          </cell>
          <cell r="D2542">
            <v>366807</v>
          </cell>
          <cell r="E2542">
            <v>0</v>
          </cell>
          <cell r="F2542">
            <v>43223</v>
          </cell>
          <cell r="G2542">
            <v>349340</v>
          </cell>
          <cell r="H2542">
            <v>1.05</v>
          </cell>
          <cell r="I2542">
            <v>43465</v>
          </cell>
        </row>
        <row r="2543">
          <cell r="A2543" t="str">
            <v>CONCRETO 2500 PSI (175N) Ocre GF ***</v>
          </cell>
          <cell r="B2543">
            <v>105923</v>
          </cell>
          <cell r="C2543" t="str">
            <v>M3</v>
          </cell>
          <cell r="D2543">
            <v>611824</v>
          </cell>
          <cell r="E2543">
            <v>0</v>
          </cell>
          <cell r="F2543">
            <v>43244</v>
          </cell>
          <cell r="G2543">
            <v>582689.22</v>
          </cell>
          <cell r="H2543">
            <v>1.05</v>
          </cell>
          <cell r="I2543">
            <v>43465</v>
          </cell>
        </row>
        <row r="2544">
          <cell r="A2544" t="str">
            <v>CONCRETO 2500 PSI (175N) OUTINORD</v>
          </cell>
          <cell r="B2544">
            <v>3606</v>
          </cell>
          <cell r="C2544" t="str">
            <v>M3</v>
          </cell>
          <cell r="D2544">
            <v>416955</v>
          </cell>
          <cell r="E2544">
            <v>0</v>
          </cell>
          <cell r="F2544">
            <v>41897</v>
          </cell>
          <cell r="G2544">
            <v>330917</v>
          </cell>
          <cell r="H2544">
            <v>1.26</v>
          </cell>
          <cell r="I2544">
            <v>43465</v>
          </cell>
        </row>
        <row r="2545">
          <cell r="A2545" t="str">
            <v>CONCRETO 2500 PSI (175N) TREMIE Gr=1/2"</v>
          </cell>
          <cell r="B2545">
            <v>6023</v>
          </cell>
          <cell r="C2545" t="str">
            <v>M3</v>
          </cell>
          <cell r="D2545">
            <v>448905</v>
          </cell>
          <cell r="E2545">
            <v>0</v>
          </cell>
          <cell r="F2545">
            <v>41897</v>
          </cell>
          <cell r="G2545">
            <v>356274</v>
          </cell>
          <cell r="H2545">
            <v>1.26</v>
          </cell>
          <cell r="I2545">
            <v>43465</v>
          </cell>
        </row>
        <row r="2546">
          <cell r="A2546" t="str">
            <v>CONCRETO 2500 PSI COMUN C/Prem Gr=1" **</v>
          </cell>
          <cell r="B2546">
            <v>100489</v>
          </cell>
          <cell r="C2546" t="str">
            <v>M3</v>
          </cell>
          <cell r="D2546">
            <v>369331</v>
          </cell>
          <cell r="E2546">
            <v>0</v>
          </cell>
          <cell r="F2546">
            <v>43167</v>
          </cell>
          <cell r="G2546">
            <v>351744</v>
          </cell>
          <cell r="H2546">
            <v>1.05</v>
          </cell>
          <cell r="I2546">
            <v>43465</v>
          </cell>
        </row>
        <row r="2547">
          <cell r="A2547" t="str">
            <v>CONCRETO 2500 PSI COMUN Gr=1/2"(No usar)</v>
          </cell>
          <cell r="B2547">
            <v>104209</v>
          </cell>
          <cell r="C2547" t="str">
            <v>M3</v>
          </cell>
          <cell r="D2547">
            <v>409276</v>
          </cell>
          <cell r="E2547">
            <v>0</v>
          </cell>
          <cell r="F2547">
            <v>42075</v>
          </cell>
          <cell r="G2547">
            <v>335472</v>
          </cell>
          <cell r="H2547">
            <v>1.22</v>
          </cell>
          <cell r="I2547">
            <v>43465</v>
          </cell>
        </row>
        <row r="2548">
          <cell r="A2548" t="str">
            <v>CONCRETO 2500 PSICOMUN Imperm.Gr=1"</v>
          </cell>
          <cell r="B2548">
            <v>2819</v>
          </cell>
          <cell r="C2548" t="str">
            <v>M3</v>
          </cell>
          <cell r="D2548">
            <v>413145</v>
          </cell>
          <cell r="E2548">
            <v>0</v>
          </cell>
          <cell r="F2548">
            <v>43181</v>
          </cell>
          <cell r="G2548">
            <v>393471.5</v>
          </cell>
          <cell r="H2548">
            <v>1.05</v>
          </cell>
          <cell r="I2548">
            <v>43465</v>
          </cell>
        </row>
        <row r="2549">
          <cell r="A2549" t="str">
            <v>CONCRETO 3000 PSI (210N) COMUN Gr=1"</v>
          </cell>
          <cell r="B2549">
            <v>2654</v>
          </cell>
          <cell r="C2549" t="str">
            <v>M3</v>
          </cell>
          <cell r="D2549">
            <v>383148</v>
          </cell>
          <cell r="E2549">
            <v>0</v>
          </cell>
          <cell r="F2549">
            <v>43167</v>
          </cell>
          <cell r="G2549">
            <v>364903</v>
          </cell>
          <cell r="H2549">
            <v>1.05</v>
          </cell>
          <cell r="I2549">
            <v>43465</v>
          </cell>
        </row>
        <row r="2550">
          <cell r="A2550" t="str">
            <v>CONCRETO 3000 PSI (210N) COMUN Gr=1"</v>
          </cell>
          <cell r="B2550">
            <v>101820</v>
          </cell>
          <cell r="C2550" t="str">
            <v>M3</v>
          </cell>
          <cell r="D2550">
            <v>425372</v>
          </cell>
          <cell r="E2550">
            <v>0</v>
          </cell>
          <cell r="F2550">
            <v>42447</v>
          </cell>
          <cell r="G2550">
            <v>369889</v>
          </cell>
          <cell r="H2550">
            <v>1.1499999999999999</v>
          </cell>
          <cell r="I2550">
            <v>43465</v>
          </cell>
        </row>
        <row r="2551">
          <cell r="A2551" t="str">
            <v>CONCRETO 3000 PSI (210N) G.F. OUTINOURD</v>
          </cell>
          <cell r="B2551">
            <v>3607</v>
          </cell>
          <cell r="C2551" t="str">
            <v>M3</v>
          </cell>
          <cell r="D2551">
            <v>405501</v>
          </cell>
          <cell r="E2551">
            <v>0</v>
          </cell>
          <cell r="F2551">
            <v>43363</v>
          </cell>
          <cell r="G2551">
            <v>386191</v>
          </cell>
          <cell r="H2551">
            <v>1.05</v>
          </cell>
          <cell r="I2551">
            <v>43465</v>
          </cell>
        </row>
        <row r="2552">
          <cell r="A2552" t="str">
            <v>CONCRETO 3000 PSI (210N) gravilla fina 1/2" ***</v>
          </cell>
          <cell r="B2552">
            <v>100660</v>
          </cell>
          <cell r="C2552" t="str">
            <v>M3</v>
          </cell>
          <cell r="D2552">
            <v>386913</v>
          </cell>
          <cell r="E2552">
            <v>0</v>
          </cell>
          <cell r="F2552">
            <v>43181</v>
          </cell>
          <cell r="G2552">
            <v>368489</v>
          </cell>
          <cell r="H2552">
            <v>1.05</v>
          </cell>
          <cell r="I2552">
            <v>43465</v>
          </cell>
        </row>
        <row r="2553">
          <cell r="A2553" t="str">
            <v>CONCRETO 3000 PSI (210N) Ocre GC ***</v>
          </cell>
          <cell r="B2553">
            <v>100722</v>
          </cell>
          <cell r="C2553" t="str">
            <v>M3</v>
          </cell>
          <cell r="D2553">
            <v>578654</v>
          </cell>
          <cell r="E2553">
            <v>0</v>
          </cell>
          <cell r="F2553">
            <v>41897</v>
          </cell>
          <cell r="G2553">
            <v>459249</v>
          </cell>
          <cell r="H2553">
            <v>1.26</v>
          </cell>
          <cell r="I2553">
            <v>43465</v>
          </cell>
        </row>
        <row r="2554">
          <cell r="A2554" t="str">
            <v>CONCRETO 3000 PSI (210N) Ocre GF ***</v>
          </cell>
          <cell r="B2554">
            <v>100723</v>
          </cell>
          <cell r="C2554" t="str">
            <v>M3</v>
          </cell>
          <cell r="D2554">
            <v>560132</v>
          </cell>
          <cell r="E2554">
            <v>0</v>
          </cell>
          <cell r="F2554">
            <v>41897</v>
          </cell>
          <cell r="G2554">
            <v>444549</v>
          </cell>
          <cell r="H2554">
            <v>1.26</v>
          </cell>
          <cell r="I2554">
            <v>43465</v>
          </cell>
        </row>
        <row r="2555">
          <cell r="A2555" t="str">
            <v>CONCRETO 3000 PSI (210N) TREMIE 19mm</v>
          </cell>
          <cell r="B2555">
            <v>3603</v>
          </cell>
          <cell r="C2555" t="str">
            <v>M3</v>
          </cell>
          <cell r="D2555">
            <v>424608</v>
          </cell>
          <cell r="E2555">
            <v>0</v>
          </cell>
          <cell r="F2555">
            <v>43238</v>
          </cell>
          <cell r="G2555">
            <v>404389</v>
          </cell>
          <cell r="H2555">
            <v>1.05</v>
          </cell>
          <cell r="I2555">
            <v>43465</v>
          </cell>
        </row>
        <row r="2556">
          <cell r="A2556" t="str">
            <v>CONCRETO 3000 PSI (210N) Tremie tornillo cont</v>
          </cell>
          <cell r="B2556">
            <v>100732</v>
          </cell>
          <cell r="C2556" t="str">
            <v>M3</v>
          </cell>
          <cell r="D2556">
            <v>464186</v>
          </cell>
          <cell r="E2556">
            <v>0</v>
          </cell>
          <cell r="F2556">
            <v>42075</v>
          </cell>
          <cell r="G2556">
            <v>380480</v>
          </cell>
          <cell r="H2556">
            <v>1.22</v>
          </cell>
          <cell r="I2556">
            <v>43465</v>
          </cell>
        </row>
        <row r="2557">
          <cell r="A2557" t="str">
            <v>CONCRETO 3000 PSI gravilla comun Gr=1"baja</v>
          </cell>
          <cell r="B2557">
            <v>100661</v>
          </cell>
          <cell r="C2557" t="str">
            <v>M3</v>
          </cell>
          <cell r="D2557">
            <v>400923</v>
          </cell>
          <cell r="E2557">
            <v>0</v>
          </cell>
          <cell r="F2557">
            <v>43308</v>
          </cell>
          <cell r="G2557">
            <v>381831</v>
          </cell>
          <cell r="H2557">
            <v>1.05</v>
          </cell>
          <cell r="I2557">
            <v>43465</v>
          </cell>
        </row>
        <row r="2558">
          <cell r="A2558" t="str">
            <v>CONCRETO 3000 PSI Imperm. Gr=1/2"</v>
          </cell>
          <cell r="B2558">
            <v>2820</v>
          </cell>
          <cell r="C2558" t="str">
            <v>M3</v>
          </cell>
          <cell r="D2558">
            <v>442715</v>
          </cell>
          <cell r="E2558">
            <v>0</v>
          </cell>
          <cell r="F2558">
            <v>43215</v>
          </cell>
          <cell r="G2558">
            <v>421633</v>
          </cell>
          <cell r="H2558">
            <v>1.05</v>
          </cell>
          <cell r="I2558">
            <v>43465</v>
          </cell>
        </row>
        <row r="2559">
          <cell r="A2559" t="str">
            <v>CONCRETO 3000 PSI Lanzado (Inc. Bomba)</v>
          </cell>
          <cell r="B2559">
            <v>101143</v>
          </cell>
          <cell r="C2559" t="str">
            <v>M3</v>
          </cell>
          <cell r="D2559">
            <v>529119</v>
          </cell>
          <cell r="E2559">
            <v>0</v>
          </cell>
          <cell r="F2559">
            <v>43250</v>
          </cell>
          <cell r="G2559">
            <v>503923</v>
          </cell>
          <cell r="H2559">
            <v>1.05</v>
          </cell>
          <cell r="I2559">
            <v>43465</v>
          </cell>
        </row>
        <row r="2560">
          <cell r="A2560" t="str">
            <v>CONCRETO 3000 PSITRADICIONAL C/Prem</v>
          </cell>
          <cell r="B2560">
            <v>2688</v>
          </cell>
          <cell r="C2560" t="str">
            <v>M3</v>
          </cell>
          <cell r="D2560">
            <v>426453</v>
          </cell>
          <cell r="E2560">
            <v>0</v>
          </cell>
          <cell r="F2560">
            <v>42447</v>
          </cell>
          <cell r="G2560">
            <v>370829</v>
          </cell>
          <cell r="H2560">
            <v>1.1499999999999999</v>
          </cell>
          <cell r="I2560">
            <v>43465</v>
          </cell>
        </row>
        <row r="2561">
          <cell r="A2561" t="str">
            <v>CONCRETO 3500 PSI (245N) COMUN Gr=1"(No</v>
          </cell>
          <cell r="B2561">
            <v>2655</v>
          </cell>
          <cell r="C2561" t="str">
            <v>M3</v>
          </cell>
          <cell r="D2561">
            <v>436448</v>
          </cell>
          <cell r="E2561">
            <v>0</v>
          </cell>
          <cell r="F2561">
            <v>42075</v>
          </cell>
          <cell r="G2561">
            <v>357744</v>
          </cell>
          <cell r="H2561">
            <v>1.22</v>
          </cell>
          <cell r="I2561">
            <v>43465</v>
          </cell>
        </row>
        <row r="2562">
          <cell r="A2562" t="str">
            <v>CONCRETO 3500 PSI (245N) gravilla fina1/2" **</v>
          </cell>
          <cell r="B2562">
            <v>100662</v>
          </cell>
          <cell r="C2562" t="str">
            <v>M3</v>
          </cell>
          <cell r="D2562">
            <v>400506</v>
          </cell>
          <cell r="E2562">
            <v>0</v>
          </cell>
          <cell r="F2562">
            <v>43238</v>
          </cell>
          <cell r="G2562">
            <v>381434</v>
          </cell>
          <cell r="H2562">
            <v>1.05</v>
          </cell>
          <cell r="I2562">
            <v>43465</v>
          </cell>
        </row>
        <row r="2563">
          <cell r="A2563" t="str">
            <v>CONCRETO 3500 PSI (245N) Ocre GC ***</v>
          </cell>
          <cell r="B2563">
            <v>100724</v>
          </cell>
          <cell r="C2563" t="str">
            <v>M3</v>
          </cell>
          <cell r="D2563">
            <v>587072</v>
          </cell>
          <cell r="E2563">
            <v>0</v>
          </cell>
          <cell r="F2563">
            <v>41897</v>
          </cell>
          <cell r="G2563">
            <v>465930</v>
          </cell>
          <cell r="H2563">
            <v>1.26</v>
          </cell>
          <cell r="I2563">
            <v>43465</v>
          </cell>
        </row>
        <row r="2564">
          <cell r="A2564" t="str">
            <v>CONCRETO 3500 PSI (245N) Ocre GF ***</v>
          </cell>
          <cell r="B2564">
            <v>100725</v>
          </cell>
          <cell r="C2564" t="str">
            <v>M3</v>
          </cell>
          <cell r="D2564">
            <v>600428</v>
          </cell>
          <cell r="E2564">
            <v>0</v>
          </cell>
          <cell r="F2564">
            <v>42947</v>
          </cell>
          <cell r="G2564">
            <v>550851</v>
          </cell>
          <cell r="H2564">
            <v>1.0900000000000001</v>
          </cell>
          <cell r="I2564">
            <v>43465</v>
          </cell>
        </row>
        <row r="2565">
          <cell r="A2565" t="str">
            <v>CONCRETO 3500 PSI COMUN Gr=1"(No usar)</v>
          </cell>
          <cell r="B2565">
            <v>2689</v>
          </cell>
          <cell r="C2565" t="str">
            <v>M3</v>
          </cell>
          <cell r="D2565">
            <v>436448</v>
          </cell>
          <cell r="E2565">
            <v>0</v>
          </cell>
          <cell r="F2565">
            <v>42075</v>
          </cell>
          <cell r="G2565">
            <v>357744</v>
          </cell>
          <cell r="H2565">
            <v>1.22</v>
          </cell>
          <cell r="I2565">
            <v>43465</v>
          </cell>
        </row>
        <row r="2566">
          <cell r="A2566" t="str">
            <v>CONCRETO 3500 PSI COMUN Imperm.Gr=1"</v>
          </cell>
          <cell r="B2566">
            <v>2821</v>
          </cell>
          <cell r="C2566" t="str">
            <v>M3</v>
          </cell>
          <cell r="D2566">
            <v>443453</v>
          </cell>
          <cell r="E2566">
            <v>0</v>
          </cell>
          <cell r="F2566">
            <v>42075</v>
          </cell>
          <cell r="G2566">
            <v>363486</v>
          </cell>
          <cell r="H2566">
            <v>1.22</v>
          </cell>
          <cell r="I2566">
            <v>43465</v>
          </cell>
        </row>
        <row r="2567">
          <cell r="A2567" t="str">
            <v>CONCRETO 3500PSI (245N) COMUN Gr=1"</v>
          </cell>
          <cell r="B2567">
            <v>3600</v>
          </cell>
          <cell r="C2567" t="str">
            <v>M3</v>
          </cell>
          <cell r="D2567">
            <v>402074</v>
          </cell>
          <cell r="E2567">
            <v>0</v>
          </cell>
          <cell r="F2567">
            <v>43215</v>
          </cell>
          <cell r="G2567">
            <v>382928</v>
          </cell>
          <cell r="H2567">
            <v>1.05</v>
          </cell>
          <cell r="I2567">
            <v>43465</v>
          </cell>
        </row>
        <row r="2568">
          <cell r="A2568" t="str">
            <v>CONCRETO 3500PSI (245N) OUTINOURD</v>
          </cell>
          <cell r="B2568">
            <v>3608</v>
          </cell>
          <cell r="C2568" t="str">
            <v>M3</v>
          </cell>
          <cell r="D2568">
            <v>461072</v>
          </cell>
          <cell r="E2568">
            <v>0</v>
          </cell>
          <cell r="F2568">
            <v>42075</v>
          </cell>
          <cell r="G2568">
            <v>377928</v>
          </cell>
          <cell r="H2568">
            <v>1.22</v>
          </cell>
          <cell r="I2568">
            <v>43465</v>
          </cell>
        </row>
        <row r="2569">
          <cell r="A2569" t="str">
            <v>CONCRETO 3500PSI (245N) TREMIE 19mm</v>
          </cell>
          <cell r="B2569">
            <v>3604</v>
          </cell>
          <cell r="C2569" t="str">
            <v>M3</v>
          </cell>
          <cell r="D2569">
            <v>457676</v>
          </cell>
          <cell r="E2569">
            <v>0</v>
          </cell>
          <cell r="F2569">
            <v>42075</v>
          </cell>
          <cell r="G2569">
            <v>375144</v>
          </cell>
          <cell r="H2569">
            <v>1.22</v>
          </cell>
          <cell r="I2569">
            <v>43465</v>
          </cell>
        </row>
        <row r="2570">
          <cell r="A2570" t="str">
            <v>CONCRETO 4000 PSI (280N) COMUN Gr=1"</v>
          </cell>
          <cell r="B2570">
            <v>2656</v>
          </cell>
          <cell r="C2570" t="str">
            <v>M3</v>
          </cell>
          <cell r="D2570">
            <v>414589</v>
          </cell>
          <cell r="E2570">
            <v>0</v>
          </cell>
          <cell r="F2570">
            <v>43208</v>
          </cell>
          <cell r="G2570">
            <v>394847</v>
          </cell>
          <cell r="H2570">
            <v>1.05</v>
          </cell>
          <cell r="I2570">
            <v>43465</v>
          </cell>
        </row>
        <row r="2571">
          <cell r="A2571" t="str">
            <v>CONCRETO 4000 PSI (280N) COMUN Gr=1"(No</v>
          </cell>
          <cell r="B2571">
            <v>3601</v>
          </cell>
          <cell r="C2571" t="str">
            <v>M3</v>
          </cell>
          <cell r="D2571">
            <v>452066</v>
          </cell>
          <cell r="E2571">
            <v>0</v>
          </cell>
          <cell r="F2571">
            <v>42495</v>
          </cell>
          <cell r="G2571">
            <v>393101</v>
          </cell>
          <cell r="H2571">
            <v>1.1499999999999999</v>
          </cell>
          <cell r="I2571">
            <v>43465</v>
          </cell>
        </row>
        <row r="2572">
          <cell r="A2572" t="str">
            <v>CONCRETO 4000 PSI (280N) gravilla fina 1/2"</v>
          </cell>
          <cell r="B2572">
            <v>100663</v>
          </cell>
          <cell r="C2572" t="str">
            <v>M3</v>
          </cell>
          <cell r="D2572">
            <v>448727</v>
          </cell>
          <cell r="E2572">
            <v>0</v>
          </cell>
          <cell r="F2572">
            <v>43242</v>
          </cell>
          <cell r="G2572">
            <v>427359</v>
          </cell>
          <cell r="H2572">
            <v>1.05</v>
          </cell>
          <cell r="I2572">
            <v>43465</v>
          </cell>
        </row>
        <row r="2573">
          <cell r="A2573" t="str">
            <v>CONCRETO 4000 PSI (280N) Ocre GC ***</v>
          </cell>
          <cell r="B2573">
            <v>100727</v>
          </cell>
          <cell r="C2573" t="str">
            <v>M3</v>
          </cell>
          <cell r="D2573">
            <v>604471</v>
          </cell>
          <cell r="E2573">
            <v>0</v>
          </cell>
          <cell r="F2573">
            <v>41897</v>
          </cell>
          <cell r="G2573">
            <v>479739</v>
          </cell>
          <cell r="H2573">
            <v>1.26</v>
          </cell>
          <cell r="I2573">
            <v>43465</v>
          </cell>
        </row>
        <row r="2574">
          <cell r="A2574" t="str">
            <v>CONCRETO 4000 PSI (280N) Ocre GF ***</v>
          </cell>
          <cell r="B2574">
            <v>100726</v>
          </cell>
          <cell r="C2574" t="str">
            <v>M3</v>
          </cell>
          <cell r="D2574">
            <v>615696</v>
          </cell>
          <cell r="E2574">
            <v>0</v>
          </cell>
          <cell r="F2574">
            <v>41897</v>
          </cell>
          <cell r="G2574">
            <v>488648</v>
          </cell>
          <cell r="H2574">
            <v>1.26</v>
          </cell>
          <cell r="I2574">
            <v>43465</v>
          </cell>
        </row>
        <row r="2575">
          <cell r="A2575" t="str">
            <v>CONCRETO 4000 PSI (280N) OUTINOURD</v>
          </cell>
          <cell r="B2575">
            <v>3609</v>
          </cell>
          <cell r="C2575" t="str">
            <v>M3</v>
          </cell>
          <cell r="D2575">
            <v>470471</v>
          </cell>
          <cell r="E2575">
            <v>0</v>
          </cell>
          <cell r="F2575">
            <v>42856</v>
          </cell>
          <cell r="G2575">
            <v>431625</v>
          </cell>
          <cell r="H2575">
            <v>1.0900000000000001</v>
          </cell>
          <cell r="I2575">
            <v>43465</v>
          </cell>
        </row>
        <row r="2576">
          <cell r="A2576" t="str">
            <v>CONCRETO 4000 PSI (280N) TREMIE 19mm</v>
          </cell>
          <cell r="B2576">
            <v>3605</v>
          </cell>
          <cell r="C2576" t="str">
            <v>M3</v>
          </cell>
          <cell r="D2576">
            <v>448727</v>
          </cell>
          <cell r="E2576">
            <v>0</v>
          </cell>
          <cell r="F2576">
            <v>43347</v>
          </cell>
          <cell r="G2576">
            <v>427359</v>
          </cell>
          <cell r="H2576">
            <v>1.05</v>
          </cell>
          <cell r="I2576">
            <v>43465</v>
          </cell>
        </row>
        <row r="2577">
          <cell r="A2577" t="str">
            <v>CONCRETO 4000 PSI COMUN Gr=1"(No usar)</v>
          </cell>
          <cell r="B2577">
            <v>2690</v>
          </cell>
          <cell r="C2577" t="str">
            <v>M3</v>
          </cell>
          <cell r="D2577">
            <v>452066</v>
          </cell>
          <cell r="E2577">
            <v>0</v>
          </cell>
          <cell r="F2577">
            <v>42495</v>
          </cell>
          <cell r="G2577">
            <v>393101</v>
          </cell>
          <cell r="H2577">
            <v>1.1499999999999999</v>
          </cell>
          <cell r="I2577">
            <v>43465</v>
          </cell>
        </row>
        <row r="2578">
          <cell r="A2578" t="str">
            <v>CONCRETO 4000 PSI COMUN Imperm.Gr=1"</v>
          </cell>
          <cell r="B2578">
            <v>2822</v>
          </cell>
          <cell r="C2578" t="str">
            <v>M3</v>
          </cell>
          <cell r="D2578">
            <v>439323</v>
          </cell>
          <cell r="E2578">
            <v>0</v>
          </cell>
          <cell r="F2578">
            <v>43167</v>
          </cell>
          <cell r="G2578">
            <v>418403</v>
          </cell>
          <cell r="H2578">
            <v>1.05</v>
          </cell>
          <cell r="I2578">
            <v>43465</v>
          </cell>
        </row>
        <row r="2579">
          <cell r="A2579" t="str">
            <v>CONCRETO 4000 PSI COMUN Inclusor de aire</v>
          </cell>
          <cell r="B2579">
            <v>107312</v>
          </cell>
          <cell r="C2579" t="str">
            <v>M3</v>
          </cell>
          <cell r="D2579">
            <v>439323</v>
          </cell>
          <cell r="E2579">
            <v>0</v>
          </cell>
          <cell r="F2579">
            <v>43167</v>
          </cell>
          <cell r="G2579">
            <v>418403</v>
          </cell>
          <cell r="H2579">
            <v>1.05</v>
          </cell>
          <cell r="I2579">
            <v>43465</v>
          </cell>
        </row>
        <row r="2580">
          <cell r="A2580" t="str">
            <v>CONCRETO 4500 PSI (315N) COMUN Gr=1"</v>
          </cell>
          <cell r="B2580">
            <v>2657</v>
          </cell>
          <cell r="C2580" t="str">
            <v>M3</v>
          </cell>
          <cell r="D2580">
            <v>488102</v>
          </cell>
          <cell r="E2580">
            <v>0</v>
          </cell>
          <cell r="F2580">
            <v>42075</v>
          </cell>
          <cell r="G2580">
            <v>400084</v>
          </cell>
          <cell r="H2580">
            <v>1.22</v>
          </cell>
          <cell r="I2580">
            <v>43465</v>
          </cell>
        </row>
        <row r="2581">
          <cell r="A2581" t="str">
            <v>CONCRETO 4500 PSI (315N) gravilla fina 1/2" **</v>
          </cell>
          <cell r="B2581">
            <v>100664</v>
          </cell>
          <cell r="C2581" t="str">
            <v>M3</v>
          </cell>
          <cell r="D2581">
            <v>499424</v>
          </cell>
          <cell r="E2581">
            <v>0</v>
          </cell>
          <cell r="F2581">
            <v>42075</v>
          </cell>
          <cell r="G2581">
            <v>409364</v>
          </cell>
          <cell r="H2581">
            <v>1.22</v>
          </cell>
          <cell r="I2581">
            <v>43465</v>
          </cell>
        </row>
        <row r="2582">
          <cell r="A2582" t="str">
            <v>CONCRETO 4500 PSI (315N) Ocre GC ***</v>
          </cell>
          <cell r="B2582">
            <v>100728</v>
          </cell>
          <cell r="C2582" t="str">
            <v>M3</v>
          </cell>
          <cell r="D2582">
            <v>638287</v>
          </cell>
          <cell r="E2582">
            <v>0</v>
          </cell>
          <cell r="F2582">
            <v>41897</v>
          </cell>
          <cell r="G2582">
            <v>506577</v>
          </cell>
          <cell r="H2582">
            <v>1.26</v>
          </cell>
          <cell r="I2582">
            <v>43465</v>
          </cell>
        </row>
        <row r="2583">
          <cell r="A2583" t="str">
            <v>CONCRETO 4500 PSI (315N) Ocre GF ***</v>
          </cell>
          <cell r="B2583">
            <v>100729</v>
          </cell>
          <cell r="C2583" t="str">
            <v>M3</v>
          </cell>
          <cell r="D2583">
            <v>649511</v>
          </cell>
          <cell r="E2583">
            <v>0</v>
          </cell>
          <cell r="F2583">
            <v>41897</v>
          </cell>
          <cell r="G2583">
            <v>515485</v>
          </cell>
          <cell r="H2583">
            <v>1.26</v>
          </cell>
          <cell r="I2583">
            <v>43465</v>
          </cell>
        </row>
        <row r="2584">
          <cell r="A2584" t="str">
            <v>CONCRETO 4500 PSI (315N) Outinord ***</v>
          </cell>
          <cell r="B2584">
            <v>101081</v>
          </cell>
          <cell r="C2584" t="str">
            <v>M3</v>
          </cell>
          <cell r="D2584">
            <v>532823</v>
          </cell>
          <cell r="E2584">
            <v>0</v>
          </cell>
          <cell r="F2584">
            <v>42075</v>
          </cell>
          <cell r="G2584">
            <v>436740</v>
          </cell>
          <cell r="H2584">
            <v>1.22</v>
          </cell>
          <cell r="I2584">
            <v>43465</v>
          </cell>
        </row>
        <row r="2585">
          <cell r="A2585" t="str">
            <v>CONCRETO 4500 PSI C/Prem Gr=1"</v>
          </cell>
          <cell r="B2585">
            <v>2691</v>
          </cell>
          <cell r="C2585" t="str">
            <v>M3</v>
          </cell>
          <cell r="D2585">
            <v>488102</v>
          </cell>
          <cell r="E2585">
            <v>0</v>
          </cell>
          <cell r="F2585">
            <v>42075</v>
          </cell>
          <cell r="G2585">
            <v>400084</v>
          </cell>
          <cell r="H2585">
            <v>1.22</v>
          </cell>
          <cell r="I2585">
            <v>43465</v>
          </cell>
        </row>
        <row r="2586">
          <cell r="A2586" t="str">
            <v>CONCRETO 4500 PSI COMUN Imperm.Gr=1"</v>
          </cell>
          <cell r="B2586">
            <v>2823</v>
          </cell>
          <cell r="C2586" t="str">
            <v>M3</v>
          </cell>
          <cell r="D2586">
            <v>418032</v>
          </cell>
          <cell r="E2586">
            <v>0</v>
          </cell>
          <cell r="F2586">
            <v>43328</v>
          </cell>
          <cell r="G2586">
            <v>398126</v>
          </cell>
          <cell r="H2586">
            <v>1.05</v>
          </cell>
          <cell r="I2586">
            <v>43465</v>
          </cell>
        </row>
        <row r="2587">
          <cell r="A2587" t="str">
            <v>CONCRETO 5000 PSI (350N) Blanco GF ***</v>
          </cell>
          <cell r="B2587">
            <v>101065</v>
          </cell>
          <cell r="C2587" t="str">
            <v>M3</v>
          </cell>
          <cell r="D2587">
            <v>572385</v>
          </cell>
          <cell r="E2587">
            <v>0</v>
          </cell>
          <cell r="F2587">
            <v>43308</v>
          </cell>
          <cell r="G2587">
            <v>545129</v>
          </cell>
          <cell r="H2587">
            <v>1.05</v>
          </cell>
          <cell r="I2587">
            <v>43465</v>
          </cell>
        </row>
        <row r="2588">
          <cell r="A2588" t="str">
            <v>CONCRETO 5000 PSI (350N) COMUN Gr=1"</v>
          </cell>
          <cell r="B2588">
            <v>2658</v>
          </cell>
          <cell r="C2588" t="str">
            <v>M3</v>
          </cell>
          <cell r="D2588">
            <v>457155</v>
          </cell>
          <cell r="E2588">
            <v>0</v>
          </cell>
          <cell r="F2588">
            <v>43308</v>
          </cell>
          <cell r="G2588">
            <v>435386</v>
          </cell>
          <cell r="H2588">
            <v>1.05</v>
          </cell>
          <cell r="I2588">
            <v>43465</v>
          </cell>
        </row>
        <row r="2589">
          <cell r="A2589" t="str">
            <v>CONCRETO 5000 PSI (350N) gravilla fina</v>
          </cell>
          <cell r="B2589">
            <v>100665</v>
          </cell>
          <cell r="C2589" t="str">
            <v>M3</v>
          </cell>
          <cell r="D2589">
            <v>536078</v>
          </cell>
          <cell r="E2589">
            <v>0</v>
          </cell>
          <cell r="F2589">
            <v>42075</v>
          </cell>
          <cell r="G2589">
            <v>439408</v>
          </cell>
          <cell r="H2589">
            <v>1.22</v>
          </cell>
          <cell r="I2589">
            <v>43465</v>
          </cell>
        </row>
        <row r="2590">
          <cell r="A2590" t="str">
            <v>CONCRETO 5000 PSI (350N) Ocre GC ***</v>
          </cell>
          <cell r="B2590">
            <v>100731</v>
          </cell>
          <cell r="C2590" t="str">
            <v>M3</v>
          </cell>
          <cell r="D2590">
            <v>674628</v>
          </cell>
          <cell r="E2590">
            <v>0</v>
          </cell>
          <cell r="F2590">
            <v>41897</v>
          </cell>
          <cell r="G2590">
            <v>535419</v>
          </cell>
          <cell r="H2590">
            <v>1.26</v>
          </cell>
          <cell r="I2590">
            <v>43465</v>
          </cell>
        </row>
        <row r="2591">
          <cell r="A2591" t="str">
            <v>CONCRETO 5000 PSI (350N) Ocre GF ***</v>
          </cell>
          <cell r="B2591">
            <v>100730</v>
          </cell>
          <cell r="C2591" t="str">
            <v>M3</v>
          </cell>
          <cell r="D2591">
            <v>685853</v>
          </cell>
          <cell r="E2591">
            <v>0</v>
          </cell>
          <cell r="F2591">
            <v>41897</v>
          </cell>
          <cell r="G2591">
            <v>544328</v>
          </cell>
          <cell r="H2591">
            <v>1.26</v>
          </cell>
          <cell r="I2591">
            <v>43465</v>
          </cell>
        </row>
        <row r="2592">
          <cell r="A2592" t="str">
            <v>CONCRETO 5000 PSI C/Prem Gr=1"</v>
          </cell>
          <cell r="B2592">
            <v>2692</v>
          </cell>
          <cell r="C2592" t="str">
            <v>M3</v>
          </cell>
          <cell r="D2592">
            <v>524756</v>
          </cell>
          <cell r="E2592">
            <v>0</v>
          </cell>
          <cell r="F2592">
            <v>42075</v>
          </cell>
          <cell r="G2592">
            <v>430128</v>
          </cell>
          <cell r="H2592">
            <v>1.22</v>
          </cell>
          <cell r="I2592">
            <v>43465</v>
          </cell>
        </row>
        <row r="2593">
          <cell r="A2593" t="str">
            <v>CONCRETO 5000 PSI COMUN Imperm.Gr=1"</v>
          </cell>
          <cell r="B2593">
            <v>2824</v>
          </cell>
          <cell r="C2593" t="str">
            <v>M3</v>
          </cell>
          <cell r="D2593">
            <v>473671</v>
          </cell>
          <cell r="E2593">
            <v>0</v>
          </cell>
          <cell r="F2593">
            <v>43377</v>
          </cell>
          <cell r="G2593">
            <v>451115</v>
          </cell>
          <cell r="H2593">
            <v>1.05</v>
          </cell>
          <cell r="I2593">
            <v>43465</v>
          </cell>
        </row>
        <row r="2594">
          <cell r="A2594" t="str">
            <v>CONCRETO 6000 PSI (420N)</v>
          </cell>
          <cell r="B2594">
            <v>2659</v>
          </cell>
          <cell r="C2594" t="str">
            <v>M3</v>
          </cell>
          <cell r="D2594">
            <v>559290</v>
          </cell>
          <cell r="E2594">
            <v>0</v>
          </cell>
          <cell r="F2594">
            <v>41897</v>
          </cell>
          <cell r="G2594">
            <v>443881</v>
          </cell>
          <cell r="H2594">
            <v>1.26</v>
          </cell>
          <cell r="I2594">
            <v>43465</v>
          </cell>
        </row>
        <row r="2595">
          <cell r="A2595" t="str">
            <v>CONCRETO 6000 PSI (420N) gravilla fina **</v>
          </cell>
          <cell r="B2595">
            <v>100666</v>
          </cell>
          <cell r="C2595" t="str">
            <v>M3</v>
          </cell>
          <cell r="D2595">
            <v>614153</v>
          </cell>
          <cell r="E2595">
            <v>0</v>
          </cell>
          <cell r="F2595">
            <v>41897</v>
          </cell>
          <cell r="G2595">
            <v>487423</v>
          </cell>
          <cell r="H2595">
            <v>1.26</v>
          </cell>
          <cell r="I2595">
            <v>43465</v>
          </cell>
        </row>
        <row r="2596">
          <cell r="A2596" t="str">
            <v>CONCRETO 6000 PSI Imperm.</v>
          </cell>
          <cell r="B2596">
            <v>2825</v>
          </cell>
          <cell r="C2596" t="str">
            <v>M3</v>
          </cell>
          <cell r="D2596">
            <v>451205</v>
          </cell>
          <cell r="E2596">
            <v>0</v>
          </cell>
          <cell r="F2596">
            <v>40913</v>
          </cell>
          <cell r="G2596">
            <v>347081</v>
          </cell>
          <cell r="H2596">
            <v>1.3</v>
          </cell>
          <cell r="I2596">
            <v>43465</v>
          </cell>
        </row>
        <row r="2597">
          <cell r="A2597" t="str">
            <v>CONCRETO AUTOCOMPACTANTE 4000 PSI</v>
          </cell>
          <cell r="B2597">
            <v>100699</v>
          </cell>
          <cell r="C2597" t="str">
            <v>M3</v>
          </cell>
          <cell r="D2597">
            <v>515968</v>
          </cell>
          <cell r="E2597">
            <v>0</v>
          </cell>
          <cell r="F2597">
            <v>40130</v>
          </cell>
          <cell r="G2597">
            <v>371200</v>
          </cell>
          <cell r="H2597">
            <v>1.39</v>
          </cell>
          <cell r="I2597">
            <v>43465</v>
          </cell>
        </row>
        <row r="2598">
          <cell r="A2598" t="str">
            <v>CONCRETO FLUIDO 2500 psi Gr=1"</v>
          </cell>
          <cell r="B2598">
            <v>102112</v>
          </cell>
          <cell r="C2598" t="str">
            <v>M3</v>
          </cell>
          <cell r="D2598">
            <v>347725</v>
          </cell>
          <cell r="E2598">
            <v>0</v>
          </cell>
          <cell r="F2598">
            <v>40814</v>
          </cell>
          <cell r="G2598">
            <v>259496</v>
          </cell>
          <cell r="H2598">
            <v>1.34</v>
          </cell>
          <cell r="I2598">
            <v>43465</v>
          </cell>
        </row>
        <row r="2599">
          <cell r="A2599" t="str">
            <v>CONCRETO FLUIDO 3000 psi Gr=1"</v>
          </cell>
          <cell r="B2599">
            <v>82</v>
          </cell>
          <cell r="C2599" t="str">
            <v>M3</v>
          </cell>
          <cell r="D2599">
            <v>362281</v>
          </cell>
          <cell r="E2599">
            <v>0</v>
          </cell>
          <cell r="F2599">
            <v>40814</v>
          </cell>
          <cell r="G2599">
            <v>270359</v>
          </cell>
          <cell r="H2599">
            <v>1.34</v>
          </cell>
          <cell r="I2599">
            <v>43465</v>
          </cell>
        </row>
        <row r="2600">
          <cell r="A2600" t="str">
            <v>CONCRETO PAVIMENTO MR-36</v>
          </cell>
          <cell r="B2600">
            <v>2660</v>
          </cell>
          <cell r="C2600" t="str">
            <v>M3</v>
          </cell>
          <cell r="D2600">
            <v>347890</v>
          </cell>
          <cell r="E2600">
            <v>0</v>
          </cell>
          <cell r="F2600">
            <v>40227</v>
          </cell>
          <cell r="G2600">
            <v>253934</v>
          </cell>
          <cell r="H2600">
            <v>1.37</v>
          </cell>
          <cell r="I2600">
            <v>43465</v>
          </cell>
        </row>
        <row r="2601">
          <cell r="A2601" t="str">
            <v>CONCRETO PAVIMENTO MR-36 (&gt;500 M3)</v>
          </cell>
          <cell r="B2601">
            <v>105873</v>
          </cell>
          <cell r="C2601" t="str">
            <v>M3</v>
          </cell>
          <cell r="D2601">
            <v>391269</v>
          </cell>
          <cell r="E2601">
            <v>0</v>
          </cell>
          <cell r="F2601">
            <v>43278</v>
          </cell>
          <cell r="G2601">
            <v>372637</v>
          </cell>
          <cell r="H2601">
            <v>1.05</v>
          </cell>
          <cell r="I2601">
            <v>43465</v>
          </cell>
        </row>
        <row r="2602">
          <cell r="A2602" t="str">
            <v>CONCRETO PAVIMENTO MR-39</v>
          </cell>
          <cell r="B2602">
            <v>2661</v>
          </cell>
          <cell r="C2602" t="str">
            <v>M3</v>
          </cell>
          <cell r="D2602">
            <v>409494</v>
          </cell>
          <cell r="E2602">
            <v>0</v>
          </cell>
          <cell r="F2602">
            <v>42775</v>
          </cell>
          <cell r="G2602">
            <v>375683</v>
          </cell>
          <cell r="H2602">
            <v>1.0900000000000001</v>
          </cell>
          <cell r="I2602">
            <v>43465</v>
          </cell>
        </row>
        <row r="2603">
          <cell r="A2603" t="str">
            <v>CONCRETO PAVIMENTO MR-41</v>
          </cell>
          <cell r="B2603">
            <v>2662</v>
          </cell>
          <cell r="C2603" t="str">
            <v>M3</v>
          </cell>
          <cell r="D2603">
            <v>369106</v>
          </cell>
          <cell r="E2603">
            <v>0</v>
          </cell>
          <cell r="F2603">
            <v>40814</v>
          </cell>
          <cell r="G2603">
            <v>275452</v>
          </cell>
          <cell r="H2603">
            <v>1.34</v>
          </cell>
          <cell r="I2603">
            <v>43465</v>
          </cell>
        </row>
        <row r="2604">
          <cell r="A2604" t="str">
            <v>CONCRETO PAVIMENTO MR-43</v>
          </cell>
          <cell r="B2604">
            <v>2663</v>
          </cell>
          <cell r="C2604" t="str">
            <v>M3</v>
          </cell>
          <cell r="D2604">
            <v>382419</v>
          </cell>
          <cell r="E2604">
            <v>0</v>
          </cell>
          <cell r="F2604">
            <v>40814</v>
          </cell>
          <cell r="G2604">
            <v>285387</v>
          </cell>
          <cell r="H2604">
            <v>1.34</v>
          </cell>
          <cell r="I2604">
            <v>43465</v>
          </cell>
        </row>
        <row r="2605">
          <cell r="A2605" t="str">
            <v>CONCRETO PAVIMENTO MR-45</v>
          </cell>
          <cell r="B2605">
            <v>2664</v>
          </cell>
          <cell r="C2605" t="str">
            <v>M3</v>
          </cell>
          <cell r="D2605">
            <v>503908</v>
          </cell>
          <cell r="E2605">
            <v>0</v>
          </cell>
          <cell r="F2605">
            <v>43208</v>
          </cell>
          <cell r="G2605">
            <v>479912</v>
          </cell>
          <cell r="H2605">
            <v>1.05</v>
          </cell>
          <cell r="I2605">
            <v>43465</v>
          </cell>
        </row>
        <row r="2606">
          <cell r="A2606" t="str">
            <v>CONCRETO PAVIMENTO MR-46</v>
          </cell>
          <cell r="B2606">
            <v>3318</v>
          </cell>
          <cell r="C2606" t="str">
            <v>M3</v>
          </cell>
          <cell r="D2606">
            <v>536923</v>
          </cell>
          <cell r="E2606">
            <v>0</v>
          </cell>
          <cell r="F2606">
            <v>43403</v>
          </cell>
          <cell r="G2606">
            <v>511355</v>
          </cell>
          <cell r="H2606">
            <v>1.05</v>
          </cell>
          <cell r="I2606">
            <v>43465</v>
          </cell>
        </row>
        <row r="2607">
          <cell r="A2607" t="str">
            <v>CONCRETO PAVIMENTO MR-47</v>
          </cell>
          <cell r="B2607">
            <v>100491</v>
          </cell>
          <cell r="C2607" t="str">
            <v>M3</v>
          </cell>
          <cell r="D2607">
            <v>377213</v>
          </cell>
          <cell r="E2607">
            <v>0</v>
          </cell>
          <cell r="F2607">
            <v>40227</v>
          </cell>
          <cell r="G2607">
            <v>275338</v>
          </cell>
          <cell r="H2607">
            <v>1.37</v>
          </cell>
          <cell r="I2607">
            <v>43465</v>
          </cell>
        </row>
        <row r="2608">
          <cell r="A2608" t="str">
            <v>CONCRETO PAVIMENTO MR-50</v>
          </cell>
          <cell r="B2608">
            <v>4025</v>
          </cell>
          <cell r="C2608" t="str">
            <v>M3</v>
          </cell>
          <cell r="D2608">
            <v>441931</v>
          </cell>
          <cell r="E2608">
            <v>0</v>
          </cell>
          <cell r="F2608">
            <v>40814</v>
          </cell>
          <cell r="G2608">
            <v>329799</v>
          </cell>
          <cell r="H2608">
            <v>1.34</v>
          </cell>
          <cell r="I2608">
            <v>43465</v>
          </cell>
        </row>
        <row r="2609">
          <cell r="A2609" t="str">
            <v>CONCRETO PAVIMENTO MR-53</v>
          </cell>
          <cell r="B2609">
            <v>100492</v>
          </cell>
          <cell r="C2609" t="str">
            <v>M3</v>
          </cell>
          <cell r="D2609">
            <v>619807</v>
          </cell>
          <cell r="E2609">
            <v>0</v>
          </cell>
          <cell r="F2609">
            <v>40130</v>
          </cell>
          <cell r="G2609">
            <v>445904</v>
          </cell>
          <cell r="H2609">
            <v>1.39</v>
          </cell>
          <cell r="I2609">
            <v>43465</v>
          </cell>
        </row>
        <row r="2610">
          <cell r="A2610" t="str">
            <v>CONCRETO PROFESIONAL</v>
          </cell>
          <cell r="B2610">
            <v>3192</v>
          </cell>
          <cell r="C2610" t="str">
            <v>M3</v>
          </cell>
          <cell r="D2610">
            <v>515968</v>
          </cell>
          <cell r="E2610" t="str">
            <v>4000PSI</v>
          </cell>
          <cell r="F2610">
            <v>40134</v>
          </cell>
          <cell r="G2610">
            <v>371200</v>
          </cell>
          <cell r="H2610">
            <v>1.39</v>
          </cell>
          <cell r="I2610">
            <v>43465</v>
          </cell>
        </row>
        <row r="2611">
          <cell r="A2611" t="str">
            <v>CONCRETO PROFESIONAL ANTIBACTERIANO</v>
          </cell>
          <cell r="B2611">
            <v>3188</v>
          </cell>
          <cell r="C2611" t="str">
            <v>M3</v>
          </cell>
          <cell r="D2611">
            <v>475575</v>
          </cell>
          <cell r="E2611" t="str">
            <v>3500PSI</v>
          </cell>
          <cell r="F2611">
            <v>40135</v>
          </cell>
          <cell r="G2611">
            <v>342140</v>
          </cell>
          <cell r="H2611">
            <v>1.39</v>
          </cell>
          <cell r="I2611">
            <v>43465</v>
          </cell>
        </row>
        <row r="2612">
          <cell r="A2612" t="str">
            <v>CONCRETO PROFESIONAL DURACREP GC</v>
          </cell>
          <cell r="B2612">
            <v>3200</v>
          </cell>
          <cell r="C2612" t="str">
            <v>M3</v>
          </cell>
          <cell r="D2612">
            <v>501227</v>
          </cell>
          <cell r="E2612" t="str">
            <v>3500PSI</v>
          </cell>
          <cell r="F2612">
            <v>40135</v>
          </cell>
          <cell r="G2612">
            <v>360595</v>
          </cell>
          <cell r="H2612">
            <v>1.39</v>
          </cell>
          <cell r="I2612">
            <v>43465</v>
          </cell>
        </row>
        <row r="2613">
          <cell r="A2613" t="str">
            <v>CONDUCTIVIDAD Análisis Aguas Superficiales</v>
          </cell>
          <cell r="B2613">
            <v>105128</v>
          </cell>
          <cell r="C2613" t="str">
            <v>UNI</v>
          </cell>
          <cell r="D2613">
            <v>6810</v>
          </cell>
          <cell r="E2613">
            <v>0</v>
          </cell>
          <cell r="F2613">
            <v>42810</v>
          </cell>
          <cell r="G2613">
            <v>6247.5</v>
          </cell>
          <cell r="H2613">
            <v>1.0900000000000001</v>
          </cell>
          <cell r="I2613">
            <v>43465</v>
          </cell>
        </row>
        <row r="2614">
          <cell r="A2614" t="str">
            <v>CONDUCTOR ALUMINIO AWG 4/0</v>
          </cell>
          <cell r="B2614">
            <v>3692</v>
          </cell>
          <cell r="C2614" t="str">
            <v>ML</v>
          </cell>
          <cell r="D2614">
            <v>6516</v>
          </cell>
          <cell r="E2614">
            <v>0</v>
          </cell>
          <cell r="F2614">
            <v>41246</v>
          </cell>
          <cell r="G2614">
            <v>5012</v>
          </cell>
          <cell r="H2614">
            <v>1.3</v>
          </cell>
          <cell r="I2614">
            <v>43465</v>
          </cell>
        </row>
        <row r="2615">
          <cell r="A2615" t="str">
            <v>CONDUCTOS LAMINA GALV. CAL.22</v>
          </cell>
          <cell r="B2615">
            <v>2335</v>
          </cell>
          <cell r="C2615" t="str">
            <v>M2</v>
          </cell>
          <cell r="D2615">
            <v>107225</v>
          </cell>
          <cell r="E2615">
            <v>0</v>
          </cell>
          <cell r="F2615">
            <v>40024</v>
          </cell>
          <cell r="G2615">
            <v>77140</v>
          </cell>
          <cell r="H2615">
            <v>1.39</v>
          </cell>
          <cell r="I2615">
            <v>43465</v>
          </cell>
        </row>
        <row r="2616">
          <cell r="A2616" t="str">
            <v>CONDUCTOS LAMINA GALV. CAL.24</v>
          </cell>
          <cell r="B2616">
            <v>2258</v>
          </cell>
          <cell r="C2616" t="str">
            <v>M2</v>
          </cell>
          <cell r="D2616">
            <v>82232</v>
          </cell>
          <cell r="E2616">
            <v>0</v>
          </cell>
          <cell r="F2616">
            <v>40024</v>
          </cell>
          <cell r="G2616">
            <v>59160</v>
          </cell>
          <cell r="H2616">
            <v>1.39</v>
          </cell>
          <cell r="I2616">
            <v>43465</v>
          </cell>
        </row>
        <row r="2617">
          <cell r="A2617" t="str">
            <v>CONDULETA EN "T" Ø 2-EMT</v>
          </cell>
          <cell r="B2617">
            <v>105335</v>
          </cell>
          <cell r="C2617" t="str">
            <v>UNI</v>
          </cell>
          <cell r="D2617">
            <v>21339</v>
          </cell>
          <cell r="E2617">
            <v>0</v>
          </cell>
          <cell r="F2617">
            <v>41955</v>
          </cell>
          <cell r="G2617">
            <v>16936</v>
          </cell>
          <cell r="H2617">
            <v>1.26</v>
          </cell>
          <cell r="I2617">
            <v>43465</v>
          </cell>
        </row>
        <row r="2618">
          <cell r="A2618" t="str">
            <v>CONDULETA Ø 1" EN T CON ROSCA</v>
          </cell>
          <cell r="B2618">
            <v>105055</v>
          </cell>
          <cell r="C2618" t="str">
            <v>UNI</v>
          </cell>
          <cell r="D2618">
            <v>8568</v>
          </cell>
          <cell r="E2618">
            <v>0</v>
          </cell>
          <cell r="F2618">
            <v>41974</v>
          </cell>
          <cell r="G2618">
            <v>6800</v>
          </cell>
          <cell r="H2618">
            <v>1.26</v>
          </cell>
          <cell r="I2618">
            <v>43465</v>
          </cell>
        </row>
        <row r="2619">
          <cell r="A2619" t="str">
            <v>CONDULETA Ø 3/4" EN T CON ROSCA</v>
          </cell>
          <cell r="B2619">
            <v>105056</v>
          </cell>
          <cell r="C2619" t="str">
            <v>UNI</v>
          </cell>
          <cell r="D2619">
            <v>5040</v>
          </cell>
          <cell r="E2619">
            <v>0</v>
          </cell>
          <cell r="F2619">
            <v>41974</v>
          </cell>
          <cell r="G2619">
            <v>4000</v>
          </cell>
          <cell r="H2619">
            <v>1.26</v>
          </cell>
          <cell r="I2619">
            <v>43465</v>
          </cell>
        </row>
        <row r="2620">
          <cell r="A2620" t="str">
            <v>CONECTING BLOCK DE 4 PARES</v>
          </cell>
          <cell r="B2620">
            <v>9819</v>
          </cell>
          <cell r="C2620" t="str">
            <v>UNI</v>
          </cell>
          <cell r="D2620">
            <v>2225</v>
          </cell>
          <cell r="E2620">
            <v>0</v>
          </cell>
          <cell r="F2620">
            <v>40500</v>
          </cell>
          <cell r="G2620">
            <v>1624</v>
          </cell>
          <cell r="H2620">
            <v>1.37</v>
          </cell>
          <cell r="I2620">
            <v>43465</v>
          </cell>
        </row>
        <row r="2621">
          <cell r="A2621" t="str">
            <v>CONECTOR BASE DE ALUMINIO (6M)</v>
          </cell>
          <cell r="B2621">
            <v>103337</v>
          </cell>
          <cell r="C2621" t="str">
            <v>UNI</v>
          </cell>
          <cell r="D2621">
            <v>114682</v>
          </cell>
          <cell r="E2621">
            <v>0</v>
          </cell>
          <cell r="F2621">
            <v>43278</v>
          </cell>
          <cell r="G2621">
            <v>109221</v>
          </cell>
          <cell r="H2621">
            <v>1.05</v>
          </cell>
          <cell r="I2621">
            <v>43465</v>
          </cell>
        </row>
        <row r="2622">
          <cell r="A2622" t="str">
            <v>Conector bimetalico transicion de aluminio a cobre</v>
          </cell>
          <cell r="B2622">
            <v>107241</v>
          </cell>
          <cell r="C2622" t="str">
            <v>UNI</v>
          </cell>
          <cell r="D2622">
            <v>55654</v>
          </cell>
          <cell r="E2622">
            <v>0</v>
          </cell>
          <cell r="F2622">
            <v>43411</v>
          </cell>
          <cell r="G2622">
            <v>53004</v>
          </cell>
          <cell r="H2622">
            <v>1.05</v>
          </cell>
          <cell r="I2622">
            <v>43465</v>
          </cell>
        </row>
        <row r="2623">
          <cell r="A2623" t="str">
            <v>CONECTOR COBRE PARA VARILLA CW 5/8"</v>
          </cell>
          <cell r="B2623">
            <v>738</v>
          </cell>
          <cell r="C2623" t="str">
            <v>UNI</v>
          </cell>
          <cell r="D2623">
            <v>5623</v>
          </cell>
          <cell r="E2623">
            <v>0</v>
          </cell>
          <cell r="F2623">
            <v>43172</v>
          </cell>
          <cell r="G2623">
            <v>5355</v>
          </cell>
          <cell r="H2623">
            <v>1.05</v>
          </cell>
          <cell r="I2623">
            <v>43465</v>
          </cell>
        </row>
        <row r="2624">
          <cell r="A2624" t="str">
            <v>CONECTOR COBRE PARA VARILLA CW 5/8"</v>
          </cell>
          <cell r="B2624">
            <v>104111</v>
          </cell>
          <cell r="C2624" t="str">
            <v>UNI</v>
          </cell>
          <cell r="D2624">
            <v>5169</v>
          </cell>
          <cell r="E2624">
            <v>0</v>
          </cell>
          <cell r="F2624">
            <v>42459</v>
          </cell>
          <cell r="G2624">
            <v>4495</v>
          </cell>
          <cell r="H2624">
            <v>1.1499999999999999</v>
          </cell>
          <cell r="I2624">
            <v>43465</v>
          </cell>
        </row>
        <row r="2625">
          <cell r="A2625" t="str">
            <v>CONECTOR CUÑA CON ESTRIBO 4/0 - 2 AWG</v>
          </cell>
          <cell r="B2625">
            <v>105015</v>
          </cell>
          <cell r="C2625" t="str">
            <v>UNI</v>
          </cell>
          <cell r="D2625">
            <v>12878</v>
          </cell>
          <cell r="E2625">
            <v>0</v>
          </cell>
          <cell r="F2625">
            <v>43172</v>
          </cell>
          <cell r="G2625">
            <v>12265</v>
          </cell>
          <cell r="H2625">
            <v>1.05</v>
          </cell>
          <cell r="I2625">
            <v>43465</v>
          </cell>
        </row>
        <row r="2626">
          <cell r="A2626" t="str">
            <v>CONECTOR DE COMPRESIÓN RANURAS</v>
          </cell>
          <cell r="B2626">
            <v>105013</v>
          </cell>
          <cell r="C2626" t="str">
            <v>UNI</v>
          </cell>
          <cell r="D2626">
            <v>3686</v>
          </cell>
          <cell r="E2626">
            <v>0</v>
          </cell>
          <cell r="F2626">
            <v>43172</v>
          </cell>
          <cell r="G2626">
            <v>3510.5</v>
          </cell>
          <cell r="H2626">
            <v>1.05</v>
          </cell>
          <cell r="I2626">
            <v>43465</v>
          </cell>
        </row>
        <row r="2627">
          <cell r="A2627" t="str">
            <v>CONECTOR DE CORAZA RECTO 11/2"</v>
          </cell>
          <cell r="B2627">
            <v>106182</v>
          </cell>
          <cell r="C2627" t="str">
            <v>UNI</v>
          </cell>
          <cell r="D2627">
            <v>9320</v>
          </cell>
          <cell r="E2627">
            <v>0</v>
          </cell>
          <cell r="F2627">
            <v>42842</v>
          </cell>
          <cell r="G2627">
            <v>8550</v>
          </cell>
          <cell r="H2627">
            <v>1.0900000000000001</v>
          </cell>
          <cell r="I2627">
            <v>43465</v>
          </cell>
        </row>
        <row r="2628">
          <cell r="A2628" t="str">
            <v>CONECTOR DE PERFORACIÓN</v>
          </cell>
          <cell r="B2628">
            <v>106112</v>
          </cell>
          <cell r="C2628" t="str">
            <v>UNI</v>
          </cell>
          <cell r="D2628">
            <v>8174</v>
          </cell>
          <cell r="E2628">
            <v>0</v>
          </cell>
          <cell r="F2628">
            <v>42776</v>
          </cell>
          <cell r="G2628">
            <v>7499.4</v>
          </cell>
          <cell r="H2628">
            <v>1.0900000000000001</v>
          </cell>
          <cell r="I2628">
            <v>43465</v>
          </cell>
        </row>
        <row r="2629">
          <cell r="A2629" t="str">
            <v>Conector de Resorte y rosca empalme</v>
          </cell>
          <cell r="B2629">
            <v>105337</v>
          </cell>
          <cell r="C2629" t="str">
            <v>UNI</v>
          </cell>
          <cell r="D2629">
            <v>631</v>
          </cell>
          <cell r="E2629">
            <v>0</v>
          </cell>
          <cell r="F2629">
            <v>43245</v>
          </cell>
          <cell r="G2629">
            <v>601</v>
          </cell>
          <cell r="H2629">
            <v>1.05</v>
          </cell>
          <cell r="I2629">
            <v>43465</v>
          </cell>
        </row>
        <row r="2630">
          <cell r="A2630" t="str">
            <v>CONECTOR DE ROSCA PARA EMPALME DE</v>
          </cell>
          <cell r="B2630">
            <v>104699</v>
          </cell>
          <cell r="C2630" t="str">
            <v>UNI</v>
          </cell>
          <cell r="D2630">
            <v>156</v>
          </cell>
          <cell r="E2630">
            <v>0</v>
          </cell>
          <cell r="F2630">
            <v>43181</v>
          </cell>
          <cell r="G2630">
            <v>149</v>
          </cell>
          <cell r="H2630">
            <v>1.05</v>
          </cell>
          <cell r="I2630">
            <v>43465</v>
          </cell>
        </row>
        <row r="2631">
          <cell r="A2631" t="str">
            <v>CONECTOR PARA CORAZA 3/4"</v>
          </cell>
          <cell r="B2631">
            <v>104104</v>
          </cell>
          <cell r="C2631" t="str">
            <v>UNI</v>
          </cell>
          <cell r="D2631">
            <v>3367</v>
          </cell>
          <cell r="E2631">
            <v>0</v>
          </cell>
          <cell r="F2631">
            <v>43279</v>
          </cell>
          <cell r="G2631">
            <v>3207</v>
          </cell>
          <cell r="H2631">
            <v>1.05</v>
          </cell>
          <cell r="I2631">
            <v>43465</v>
          </cell>
        </row>
        <row r="2632">
          <cell r="A2632" t="str">
            <v>CONECTOR PARA CORAZA 3/4"RECTO</v>
          </cell>
          <cell r="B2632">
            <v>104173</v>
          </cell>
          <cell r="C2632" t="str">
            <v>UNI</v>
          </cell>
          <cell r="D2632">
            <v>2948</v>
          </cell>
          <cell r="E2632">
            <v>0</v>
          </cell>
          <cell r="F2632">
            <v>40778</v>
          </cell>
          <cell r="G2632">
            <v>2200</v>
          </cell>
          <cell r="H2632">
            <v>1.34</v>
          </cell>
          <cell r="I2632">
            <v>43465</v>
          </cell>
        </row>
        <row r="2633">
          <cell r="A2633" t="str">
            <v>CONECTOR PARA CORAZA LIQUID TAPE 3/4"</v>
          </cell>
          <cell r="B2633">
            <v>104176</v>
          </cell>
          <cell r="C2633" t="str">
            <v>UNI</v>
          </cell>
          <cell r="D2633">
            <v>3662</v>
          </cell>
          <cell r="E2633">
            <v>0</v>
          </cell>
          <cell r="F2633">
            <v>40780</v>
          </cell>
          <cell r="G2633">
            <v>2733</v>
          </cell>
          <cell r="H2633">
            <v>1.34</v>
          </cell>
          <cell r="I2633">
            <v>43465</v>
          </cell>
        </row>
        <row r="2634">
          <cell r="A2634" t="str">
            <v>CONECTOR PARA POLICARBONATO (12M)</v>
          </cell>
          <cell r="B2634">
            <v>103338</v>
          </cell>
          <cell r="C2634" t="str">
            <v>UNI</v>
          </cell>
          <cell r="D2634">
            <v>129011</v>
          </cell>
          <cell r="E2634">
            <v>0</v>
          </cell>
          <cell r="F2634">
            <v>43278</v>
          </cell>
          <cell r="G2634">
            <v>122868</v>
          </cell>
          <cell r="H2634">
            <v>1.05</v>
          </cell>
          <cell r="I2634">
            <v>43465</v>
          </cell>
        </row>
        <row r="2635">
          <cell r="A2635" t="str">
            <v>CONECTOR RESORTE AZUL ECO</v>
          </cell>
          <cell r="B2635">
            <v>3562</v>
          </cell>
          <cell r="C2635" t="str">
            <v>UNI</v>
          </cell>
          <cell r="D2635">
            <v>2303</v>
          </cell>
          <cell r="E2635" t="str">
            <v>99NK30</v>
          </cell>
          <cell r="F2635">
            <v>40428</v>
          </cell>
          <cell r="G2635">
            <v>1681</v>
          </cell>
          <cell r="H2635">
            <v>1.37</v>
          </cell>
          <cell r="I2635">
            <v>43465</v>
          </cell>
        </row>
        <row r="2636">
          <cell r="A2636" t="str">
            <v>CONECTOR SC AMP MM LIGHT CRIMP</v>
          </cell>
          <cell r="B2636">
            <v>3444</v>
          </cell>
          <cell r="C2636" t="str">
            <v>UNI</v>
          </cell>
          <cell r="D2636">
            <v>61171</v>
          </cell>
          <cell r="E2636" t="str">
            <v>0-0503692-1</v>
          </cell>
          <cell r="F2636">
            <v>40499</v>
          </cell>
          <cell r="G2636">
            <v>44650</v>
          </cell>
          <cell r="H2636">
            <v>1.37</v>
          </cell>
          <cell r="I2636">
            <v>43465</v>
          </cell>
        </row>
        <row r="2637">
          <cell r="A2637" t="str">
            <v>CONECTOR SC AMP MM LIGHT CRIMP PLUS</v>
          </cell>
          <cell r="B2637">
            <v>3445</v>
          </cell>
          <cell r="C2637" t="str">
            <v>UNI</v>
          </cell>
          <cell r="D2637">
            <v>61561</v>
          </cell>
          <cell r="E2637" t="str">
            <v>0-0492643-1</v>
          </cell>
          <cell r="F2637">
            <v>40500</v>
          </cell>
          <cell r="G2637">
            <v>44935</v>
          </cell>
          <cell r="H2637">
            <v>1.37</v>
          </cell>
          <cell r="I2637">
            <v>43465</v>
          </cell>
        </row>
        <row r="2638">
          <cell r="A2638" t="str">
            <v>CONECTOR ST AMP INSERT PARA FACE PLATE</v>
          </cell>
          <cell r="B2638">
            <v>3442</v>
          </cell>
          <cell r="C2638" t="str">
            <v>UNI</v>
          </cell>
          <cell r="D2638">
            <v>24111</v>
          </cell>
          <cell r="E2638" t="str">
            <v>0-0406343-X</v>
          </cell>
          <cell r="F2638">
            <v>40500</v>
          </cell>
          <cell r="G2638">
            <v>17599</v>
          </cell>
          <cell r="H2638">
            <v>1.37</v>
          </cell>
          <cell r="I2638">
            <v>43465</v>
          </cell>
        </row>
        <row r="2639">
          <cell r="A2639" t="str">
            <v>CONECTOR ST AMP MM EPOXI</v>
          </cell>
          <cell r="B2639">
            <v>3441</v>
          </cell>
          <cell r="C2639" t="str">
            <v>UNI</v>
          </cell>
          <cell r="D2639">
            <v>53248</v>
          </cell>
          <cell r="E2639" t="str">
            <v>0-0501380</v>
          </cell>
          <cell r="F2639">
            <v>40500</v>
          </cell>
          <cell r="G2639">
            <v>38867</v>
          </cell>
          <cell r="H2639">
            <v>1.37</v>
          </cell>
          <cell r="I2639">
            <v>43465</v>
          </cell>
        </row>
        <row r="2640">
          <cell r="A2640" t="str">
            <v>CONECTOR ST AMP MM LIGHT CRIMP</v>
          </cell>
          <cell r="B2640">
            <v>3443</v>
          </cell>
          <cell r="C2640" t="str">
            <v>UNI</v>
          </cell>
          <cell r="D2640">
            <v>45210</v>
          </cell>
          <cell r="E2640" t="str">
            <v>0-0492168-1</v>
          </cell>
          <cell r="F2640">
            <v>40500</v>
          </cell>
          <cell r="G2640">
            <v>33000</v>
          </cell>
          <cell r="H2640">
            <v>1.37</v>
          </cell>
          <cell r="I2640">
            <v>43465</v>
          </cell>
        </row>
        <row r="2641">
          <cell r="A2641" t="str">
            <v>CONECTOR TERMINAL COMPRE. TIPO PALA 2</v>
          </cell>
          <cell r="B2641">
            <v>105011</v>
          </cell>
          <cell r="C2641" t="str">
            <v>UNI</v>
          </cell>
          <cell r="D2641">
            <v>5465</v>
          </cell>
          <cell r="E2641">
            <v>0</v>
          </cell>
          <cell r="F2641">
            <v>43185</v>
          </cell>
          <cell r="G2641">
            <v>5205</v>
          </cell>
          <cell r="H2641">
            <v>1.05</v>
          </cell>
          <cell r="I2641">
            <v>43465</v>
          </cell>
        </row>
        <row r="2642">
          <cell r="A2642" t="str">
            <v>CONECTOR TIPO BASTAGO SERIE SC</v>
          </cell>
          <cell r="B2642">
            <v>104030</v>
          </cell>
          <cell r="C2642" t="str">
            <v>UNI</v>
          </cell>
          <cell r="D2642">
            <v>29212</v>
          </cell>
          <cell r="E2642">
            <v>0</v>
          </cell>
          <cell r="F2642">
            <v>42902</v>
          </cell>
          <cell r="G2642">
            <v>26800</v>
          </cell>
          <cell r="H2642">
            <v>1.0900000000000001</v>
          </cell>
          <cell r="I2642">
            <v>43465</v>
          </cell>
        </row>
        <row r="2643">
          <cell r="A2643" t="str">
            <v>CONECTOR TIPO TORNILLO PUESTA A</v>
          </cell>
          <cell r="B2643">
            <v>105014</v>
          </cell>
          <cell r="C2643" t="str">
            <v>UNI</v>
          </cell>
          <cell r="D2643">
            <v>5382</v>
          </cell>
          <cell r="E2643">
            <v>0</v>
          </cell>
          <cell r="F2643">
            <v>43181</v>
          </cell>
          <cell r="G2643">
            <v>5126</v>
          </cell>
          <cell r="H2643">
            <v>1.05</v>
          </cell>
          <cell r="I2643">
            <v>43465</v>
          </cell>
        </row>
        <row r="2644">
          <cell r="A2644" t="str">
            <v>CONECTOR TUBULAR 1/0</v>
          </cell>
          <cell r="B2644">
            <v>3733</v>
          </cell>
          <cell r="C2644" t="str">
            <v>UNI</v>
          </cell>
          <cell r="D2644">
            <v>2940</v>
          </cell>
          <cell r="E2644" t="str">
            <v>76CT1/0</v>
          </cell>
          <cell r="F2644">
            <v>43367</v>
          </cell>
          <cell r="G2644">
            <v>2800</v>
          </cell>
          <cell r="H2644">
            <v>1.05</v>
          </cell>
          <cell r="I2644">
            <v>43465</v>
          </cell>
        </row>
        <row r="2645">
          <cell r="A2645" t="str">
            <v>CONECTOR UNITARIO RELLENO</v>
          </cell>
          <cell r="B2645">
            <v>3392</v>
          </cell>
          <cell r="C2645" t="str">
            <v>UNI</v>
          </cell>
          <cell r="D2645">
            <v>481</v>
          </cell>
          <cell r="E2645">
            <v>0</v>
          </cell>
          <cell r="F2645">
            <v>43230</v>
          </cell>
          <cell r="G2645">
            <v>458</v>
          </cell>
          <cell r="H2645">
            <v>1.05</v>
          </cell>
          <cell r="I2645">
            <v>43465</v>
          </cell>
        </row>
        <row r="2646">
          <cell r="A2646" t="str">
            <v>CONECTOR UNITARIO RELLENO 200 PARES</v>
          </cell>
          <cell r="B2646">
            <v>3552</v>
          </cell>
          <cell r="C2646" t="str">
            <v>UNI</v>
          </cell>
          <cell r="D2646">
            <v>76282</v>
          </cell>
          <cell r="E2646">
            <v>0</v>
          </cell>
          <cell r="F2646">
            <v>40428</v>
          </cell>
          <cell r="G2646">
            <v>55680</v>
          </cell>
          <cell r="H2646">
            <v>1.37</v>
          </cell>
          <cell r="I2646">
            <v>43465</v>
          </cell>
        </row>
        <row r="2647">
          <cell r="A2647" t="str">
            <v>CONECTOR x 5.90 MARQUESINAS LAMINA</v>
          </cell>
          <cell r="B2647">
            <v>102917</v>
          </cell>
          <cell r="C2647" t="str">
            <v>UNI</v>
          </cell>
          <cell r="D2647">
            <v>91560</v>
          </cell>
          <cell r="E2647" t="str">
            <v>76CT1/0</v>
          </cell>
          <cell r="F2647">
            <v>42976</v>
          </cell>
          <cell r="G2647">
            <v>84000</v>
          </cell>
          <cell r="H2647">
            <v>1.0900000000000001</v>
          </cell>
          <cell r="I2647">
            <v>43465</v>
          </cell>
        </row>
        <row r="2648">
          <cell r="A2648" t="str">
            <v>CONECTORRESORTADO</v>
          </cell>
          <cell r="B2648">
            <v>103218</v>
          </cell>
          <cell r="C2648" t="str">
            <v>UNI</v>
          </cell>
          <cell r="D2648">
            <v>555</v>
          </cell>
          <cell r="E2648">
            <v>0</v>
          </cell>
          <cell r="F2648">
            <v>43230</v>
          </cell>
          <cell r="G2648">
            <v>529</v>
          </cell>
          <cell r="H2648">
            <v>1.05</v>
          </cell>
          <cell r="I2648">
            <v>43465</v>
          </cell>
        </row>
        <row r="2649">
          <cell r="A2649" t="str">
            <v>ConectorTerminal de Compresión Tipo vastago</v>
          </cell>
          <cell r="B2649">
            <v>106762</v>
          </cell>
          <cell r="C2649" t="str">
            <v>UNI</v>
          </cell>
          <cell r="D2649">
            <v>52851</v>
          </cell>
          <cell r="E2649">
            <v>0</v>
          </cell>
          <cell r="F2649">
            <v>43182</v>
          </cell>
          <cell r="G2649">
            <v>50334</v>
          </cell>
          <cell r="H2649">
            <v>1.05</v>
          </cell>
          <cell r="I2649">
            <v>43465</v>
          </cell>
        </row>
        <row r="2650">
          <cell r="A2650" t="str">
            <v>CONEX. NO Res.A/DUCTO+Acom.½ "</v>
          </cell>
          <cell r="B2650">
            <v>2214</v>
          </cell>
          <cell r="C2650" t="str">
            <v>UNI</v>
          </cell>
          <cell r="D2650">
            <v>128686</v>
          </cell>
          <cell r="E2650" t="str">
            <v>Desde nicho</v>
          </cell>
          <cell r="F2650">
            <v>39892</v>
          </cell>
          <cell r="G2650">
            <v>92580</v>
          </cell>
          <cell r="H2650">
            <v>1.39</v>
          </cell>
          <cell r="I2650">
            <v>43465</v>
          </cell>
        </row>
        <row r="2651">
          <cell r="A2651" t="str">
            <v>CONEXION ACOMETIDA</v>
          </cell>
          <cell r="B2651">
            <v>425</v>
          </cell>
          <cell r="C2651" t="str">
            <v>UNI</v>
          </cell>
          <cell r="D2651">
            <v>115026</v>
          </cell>
          <cell r="E2651">
            <v>0</v>
          </cell>
          <cell r="F2651">
            <v>40812</v>
          </cell>
          <cell r="G2651">
            <v>85840</v>
          </cell>
          <cell r="H2651">
            <v>1.34</v>
          </cell>
          <cell r="I2651">
            <v>43465</v>
          </cell>
        </row>
        <row r="2652">
          <cell r="A2652" t="str">
            <v>CONEXION DE DESCARGA</v>
          </cell>
          <cell r="B2652">
            <v>105940</v>
          </cell>
          <cell r="C2652" t="str">
            <v>GL</v>
          </cell>
          <cell r="D2652">
            <v>269667</v>
          </cell>
          <cell r="E2652">
            <v>0</v>
          </cell>
          <cell r="F2652">
            <v>42828</v>
          </cell>
          <cell r="G2652">
            <v>247401</v>
          </cell>
          <cell r="H2652">
            <v>1.0900000000000001</v>
          </cell>
          <cell r="I2652">
            <v>43465</v>
          </cell>
        </row>
        <row r="2653">
          <cell r="A2653" t="str">
            <v>CONEXION DE SUCCION</v>
          </cell>
          <cell r="B2653">
            <v>105939</v>
          </cell>
          <cell r="C2653" t="str">
            <v>GL</v>
          </cell>
          <cell r="D2653">
            <v>963097</v>
          </cell>
          <cell r="E2653">
            <v>0</v>
          </cell>
          <cell r="F2653">
            <v>42828</v>
          </cell>
          <cell r="G2653">
            <v>883575</v>
          </cell>
          <cell r="H2653">
            <v>1.0900000000000001</v>
          </cell>
          <cell r="I2653">
            <v>43465</v>
          </cell>
        </row>
        <row r="2654">
          <cell r="A2654" t="str">
            <v>CONEXION GASODOMESTICO</v>
          </cell>
          <cell r="B2654">
            <v>3826</v>
          </cell>
          <cell r="C2654" t="str">
            <v>ML</v>
          </cell>
          <cell r="D2654">
            <v>41700</v>
          </cell>
          <cell r="E2654" t="str">
            <v>Acero Flexom</v>
          </cell>
          <cell r="F2654">
            <v>40121</v>
          </cell>
          <cell r="G2654">
            <v>30000</v>
          </cell>
          <cell r="H2654">
            <v>1.39</v>
          </cell>
          <cell r="I2654">
            <v>43465</v>
          </cell>
        </row>
        <row r="2655">
          <cell r="A2655" t="str">
            <v>CONEXION MOTOBOMBA</v>
          </cell>
          <cell r="B2655">
            <v>105954</v>
          </cell>
          <cell r="C2655" t="str">
            <v>GL</v>
          </cell>
          <cell r="D2655">
            <v>429833</v>
          </cell>
          <cell r="E2655">
            <v>0</v>
          </cell>
          <cell r="F2655">
            <v>42828</v>
          </cell>
          <cell r="G2655">
            <v>394342</v>
          </cell>
          <cell r="H2655">
            <v>1.0900000000000001</v>
          </cell>
          <cell r="I2655">
            <v>43465</v>
          </cell>
        </row>
        <row r="2656">
          <cell r="A2656" t="str">
            <v>CONEXION NO RESIDENCIAL</v>
          </cell>
          <cell r="B2656">
            <v>1595</v>
          </cell>
          <cell r="C2656" t="str">
            <v>UNI</v>
          </cell>
          <cell r="D2656">
            <v>126185</v>
          </cell>
          <cell r="E2656">
            <v>0</v>
          </cell>
          <cell r="F2656">
            <v>39511</v>
          </cell>
          <cell r="G2656">
            <v>85840</v>
          </cell>
          <cell r="H2656">
            <v>1.47</v>
          </cell>
          <cell r="I2656">
            <v>43465</v>
          </cell>
        </row>
        <row r="2657">
          <cell r="A2657" t="str">
            <v>CONEXION Res. E-1</v>
          </cell>
          <cell r="B2657">
            <v>1596</v>
          </cell>
          <cell r="C2657" t="str">
            <v>UNI</v>
          </cell>
          <cell r="D2657">
            <v>126185</v>
          </cell>
          <cell r="E2657">
            <v>0</v>
          </cell>
          <cell r="F2657">
            <v>39511</v>
          </cell>
          <cell r="G2657">
            <v>85840</v>
          </cell>
          <cell r="H2657">
            <v>1.47</v>
          </cell>
          <cell r="I2657">
            <v>43465</v>
          </cell>
        </row>
        <row r="2658">
          <cell r="A2658" t="str">
            <v>CONEXION Res. E-2</v>
          </cell>
          <cell r="B2658">
            <v>1597</v>
          </cell>
          <cell r="C2658" t="str">
            <v>UNI</v>
          </cell>
          <cell r="D2658">
            <v>126185</v>
          </cell>
          <cell r="E2658">
            <v>0</v>
          </cell>
          <cell r="F2658">
            <v>39511</v>
          </cell>
          <cell r="G2658">
            <v>85840</v>
          </cell>
          <cell r="H2658">
            <v>1.47</v>
          </cell>
          <cell r="I2658">
            <v>43465</v>
          </cell>
        </row>
        <row r="2659">
          <cell r="A2659" t="str">
            <v>CONEXION Res. E-3</v>
          </cell>
          <cell r="B2659">
            <v>1598</v>
          </cell>
          <cell r="C2659" t="str">
            <v>UNI</v>
          </cell>
          <cell r="D2659">
            <v>126185</v>
          </cell>
          <cell r="E2659">
            <v>0</v>
          </cell>
          <cell r="F2659">
            <v>39511</v>
          </cell>
          <cell r="G2659">
            <v>85840</v>
          </cell>
          <cell r="H2659">
            <v>1.47</v>
          </cell>
          <cell r="I2659">
            <v>43465</v>
          </cell>
        </row>
        <row r="2660">
          <cell r="A2660" t="str">
            <v>CONEXION Res. E-4</v>
          </cell>
          <cell r="B2660">
            <v>1599</v>
          </cell>
          <cell r="C2660" t="str">
            <v>UNI</v>
          </cell>
          <cell r="D2660">
            <v>125717</v>
          </cell>
          <cell r="E2660">
            <v>0</v>
          </cell>
          <cell r="F2660">
            <v>39511</v>
          </cell>
          <cell r="G2660">
            <v>85522</v>
          </cell>
          <cell r="H2660">
            <v>1.47</v>
          </cell>
          <cell r="I2660">
            <v>43465</v>
          </cell>
        </row>
        <row r="2661">
          <cell r="A2661" t="str">
            <v>CONEXION Res. E-5</v>
          </cell>
          <cell r="B2661">
            <v>3571</v>
          </cell>
          <cell r="C2661" t="str">
            <v>UNI</v>
          </cell>
          <cell r="D2661">
            <v>122777</v>
          </cell>
          <cell r="E2661">
            <v>0</v>
          </cell>
          <cell r="F2661">
            <v>39659</v>
          </cell>
          <cell r="G2661">
            <v>83522</v>
          </cell>
          <cell r="H2661">
            <v>1.47</v>
          </cell>
          <cell r="I2661">
            <v>43465</v>
          </cell>
        </row>
        <row r="2662">
          <cell r="A2662" t="str">
            <v>CONEXION Res. E-6</v>
          </cell>
          <cell r="B2662">
            <v>1601</v>
          </cell>
          <cell r="C2662" t="str">
            <v>UNI</v>
          </cell>
          <cell r="D2662">
            <v>122777</v>
          </cell>
          <cell r="E2662">
            <v>0</v>
          </cell>
          <cell r="F2662">
            <v>39511</v>
          </cell>
          <cell r="G2662">
            <v>83522</v>
          </cell>
          <cell r="H2662">
            <v>1.47</v>
          </cell>
          <cell r="I2662">
            <v>43465</v>
          </cell>
        </row>
        <row r="2663">
          <cell r="A2663" t="str">
            <v>CONJUNTO BOQUILLA CHORRO Piscina</v>
          </cell>
          <cell r="B2663">
            <v>107147</v>
          </cell>
          <cell r="C2663" t="str">
            <v>UNI</v>
          </cell>
          <cell r="D2663">
            <v>909011</v>
          </cell>
          <cell r="E2663">
            <v>0</v>
          </cell>
          <cell r="F2663">
            <v>43396</v>
          </cell>
          <cell r="G2663">
            <v>865725</v>
          </cell>
          <cell r="H2663">
            <v>1.05</v>
          </cell>
          <cell r="I2663">
            <v>43465</v>
          </cell>
        </row>
        <row r="2664">
          <cell r="A2664" t="str">
            <v>CONMUTABLE AVE</v>
          </cell>
          <cell r="B2664">
            <v>763</v>
          </cell>
          <cell r="C2664" t="str">
            <v>UNI</v>
          </cell>
          <cell r="D2664">
            <v>6901</v>
          </cell>
          <cell r="E2664">
            <v>402</v>
          </cell>
          <cell r="F2664">
            <v>40177</v>
          </cell>
          <cell r="G2664">
            <v>4965</v>
          </cell>
          <cell r="H2664">
            <v>1.39</v>
          </cell>
          <cell r="I2664">
            <v>43465</v>
          </cell>
        </row>
        <row r="2665">
          <cell r="A2665" t="str">
            <v>CONMUTABLE DOBLE Pil. Clas.C L/NEX</v>
          </cell>
          <cell r="B2665">
            <v>1738</v>
          </cell>
          <cell r="C2665" t="str">
            <v>UNI</v>
          </cell>
          <cell r="D2665">
            <v>46246</v>
          </cell>
          <cell r="E2665" t="str">
            <v>LX-202CL</v>
          </cell>
          <cell r="F2665">
            <v>40428</v>
          </cell>
          <cell r="G2665">
            <v>33756</v>
          </cell>
          <cell r="H2665">
            <v>1.37</v>
          </cell>
          <cell r="I2665">
            <v>43465</v>
          </cell>
        </row>
        <row r="2666">
          <cell r="A2666" t="str">
            <v>CONMUTABLE LUZ PILOTO DEKO L/NEX</v>
          </cell>
          <cell r="B2666">
            <v>1727</v>
          </cell>
          <cell r="C2666" t="str">
            <v>UNI</v>
          </cell>
          <cell r="D2666">
            <v>37949</v>
          </cell>
          <cell r="E2666" t="str">
            <v>DK2BL+DKT2B</v>
          </cell>
          <cell r="F2666">
            <v>40428</v>
          </cell>
          <cell r="G2666">
            <v>27700</v>
          </cell>
          <cell r="H2666">
            <v>1.37</v>
          </cell>
          <cell r="I2666">
            <v>43465</v>
          </cell>
        </row>
        <row r="2667">
          <cell r="A2667" t="str">
            <v>CONMUTABLE Senc. Blc.DEKO L/NEX</v>
          </cell>
          <cell r="B2667">
            <v>1702</v>
          </cell>
          <cell r="C2667" t="str">
            <v>UNI</v>
          </cell>
          <cell r="D2667">
            <v>25901</v>
          </cell>
          <cell r="E2667" t="str">
            <v>DK-2B+DKT2B</v>
          </cell>
          <cell r="F2667">
            <v>40428</v>
          </cell>
          <cell r="G2667">
            <v>18906</v>
          </cell>
          <cell r="H2667">
            <v>1.37</v>
          </cell>
          <cell r="I2667">
            <v>43465</v>
          </cell>
        </row>
        <row r="2668">
          <cell r="A2668" t="str">
            <v>CONMUTABLE Senc. Clas.C L/NEX</v>
          </cell>
          <cell r="B2668">
            <v>1640</v>
          </cell>
          <cell r="C2668" t="str">
            <v>UNI</v>
          </cell>
          <cell r="D2668">
            <v>10171</v>
          </cell>
          <cell r="E2668" t="str">
            <v>LX-020C</v>
          </cell>
          <cell r="F2668">
            <v>40428</v>
          </cell>
          <cell r="G2668">
            <v>7424</v>
          </cell>
          <cell r="H2668">
            <v>1.37</v>
          </cell>
          <cell r="I2668">
            <v>43465</v>
          </cell>
        </row>
        <row r="2669">
          <cell r="A2669" t="str">
            <v>CONMUTABLE Senc. Pil.Clas. L/NEX</v>
          </cell>
          <cell r="B2669">
            <v>1644</v>
          </cell>
          <cell r="C2669" t="str">
            <v>UNI</v>
          </cell>
          <cell r="D2669">
            <v>19007</v>
          </cell>
          <cell r="E2669" t="str">
            <v>LX-020CL</v>
          </cell>
          <cell r="F2669">
            <v>40428</v>
          </cell>
          <cell r="G2669">
            <v>13874</v>
          </cell>
          <cell r="H2669">
            <v>1.37</v>
          </cell>
          <cell r="I2669">
            <v>43465</v>
          </cell>
        </row>
        <row r="2670">
          <cell r="A2670" t="str">
            <v>CONMUTABLE Triple Pil. ABITARE AVE</v>
          </cell>
          <cell r="B2670">
            <v>1769</v>
          </cell>
          <cell r="C2670" t="str">
            <v>UNI</v>
          </cell>
          <cell r="D2670">
            <v>25490</v>
          </cell>
          <cell r="E2670" t="str">
            <v>923LP</v>
          </cell>
          <cell r="F2670">
            <v>40428</v>
          </cell>
          <cell r="G2670">
            <v>18606</v>
          </cell>
          <cell r="H2670">
            <v>1.37</v>
          </cell>
          <cell r="I2670">
            <v>43465</v>
          </cell>
        </row>
        <row r="2671">
          <cell r="A2671" t="str">
            <v>CONMUTABLE Triple Pil.Clas.C L/NEX</v>
          </cell>
          <cell r="B2671">
            <v>1739</v>
          </cell>
          <cell r="C2671" t="str">
            <v>UNI</v>
          </cell>
          <cell r="D2671">
            <v>46405</v>
          </cell>
          <cell r="E2671" t="str">
            <v>LX-222CL</v>
          </cell>
          <cell r="F2671">
            <v>40428</v>
          </cell>
          <cell r="G2671">
            <v>33872</v>
          </cell>
          <cell r="H2671">
            <v>1.37</v>
          </cell>
          <cell r="I2671">
            <v>43465</v>
          </cell>
        </row>
        <row r="2672">
          <cell r="A2672" t="str">
            <v>Cono Camara I-1000 Concentrico</v>
          </cell>
          <cell r="B2672">
            <v>106950</v>
          </cell>
          <cell r="C2672" t="str">
            <v>UNI</v>
          </cell>
          <cell r="D2672">
            <v>959102</v>
          </cell>
          <cell r="E2672">
            <v>0</v>
          </cell>
          <cell r="F2672">
            <v>43337</v>
          </cell>
          <cell r="G2672">
            <v>913430</v>
          </cell>
          <cell r="H2672">
            <v>1.05</v>
          </cell>
          <cell r="I2672">
            <v>43465</v>
          </cell>
        </row>
        <row r="2673">
          <cell r="A2673" t="str">
            <v>Cono concentrico pozo 1.2*0.6 h=0.75 prefab **</v>
          </cell>
          <cell r="B2673">
            <v>106980</v>
          </cell>
          <cell r="C2673" t="str">
            <v>UNI</v>
          </cell>
          <cell r="D2673">
            <v>569647</v>
          </cell>
          <cell r="E2673">
            <v>0</v>
          </cell>
          <cell r="F2673">
            <v>43343</v>
          </cell>
          <cell r="G2673">
            <v>542521</v>
          </cell>
          <cell r="H2673">
            <v>1.05</v>
          </cell>
          <cell r="I2673">
            <v>43465</v>
          </cell>
        </row>
        <row r="2674">
          <cell r="A2674" t="str">
            <v>CONO DE ABRAHAMS (SLUM Concr)</v>
          </cell>
          <cell r="B2674">
            <v>2628</v>
          </cell>
          <cell r="C2674" t="str">
            <v>SM</v>
          </cell>
          <cell r="D2674">
            <v>7336</v>
          </cell>
          <cell r="E2674">
            <v>0</v>
          </cell>
          <cell r="F2674">
            <v>40150</v>
          </cell>
          <cell r="G2674">
            <v>5278</v>
          </cell>
          <cell r="H2674">
            <v>1.39</v>
          </cell>
          <cell r="I2674">
            <v>43465</v>
          </cell>
        </row>
        <row r="2675">
          <cell r="A2675" t="str">
            <v>CONO DE ABRAMS (Alquiler)</v>
          </cell>
          <cell r="B2675">
            <v>2137</v>
          </cell>
          <cell r="C2675" t="str">
            <v>DD</v>
          </cell>
          <cell r="D2675">
            <v>919</v>
          </cell>
          <cell r="E2675">
            <v>0</v>
          </cell>
          <cell r="F2675">
            <v>43172</v>
          </cell>
          <cell r="G2675">
            <v>875</v>
          </cell>
          <cell r="H2675">
            <v>1.05</v>
          </cell>
          <cell r="I2675">
            <v>43465</v>
          </cell>
        </row>
        <row r="2676">
          <cell r="A2676" t="str">
            <v>Cono excentrico pozo 1.2*0.6 h=0.75 prefab **</v>
          </cell>
          <cell r="B2676">
            <v>100644</v>
          </cell>
          <cell r="C2676" t="str">
            <v>UNI</v>
          </cell>
          <cell r="D2676">
            <v>264115</v>
          </cell>
          <cell r="E2676" t="str">
            <v>MTPA-60</v>
          </cell>
          <cell r="F2676">
            <v>39665</v>
          </cell>
          <cell r="G2676">
            <v>179670</v>
          </cell>
          <cell r="H2676">
            <v>1.47</v>
          </cell>
          <cell r="I2676">
            <v>43465</v>
          </cell>
        </row>
        <row r="2677">
          <cell r="A2677" t="str">
            <v>CONO SEÑALIZACION H = 0.90 ML</v>
          </cell>
          <cell r="B2677">
            <v>3805</v>
          </cell>
          <cell r="C2677" t="str">
            <v>UNI</v>
          </cell>
          <cell r="D2677">
            <v>63210</v>
          </cell>
          <cell r="E2677" t="str">
            <v>.70</v>
          </cell>
          <cell r="F2677">
            <v>43266</v>
          </cell>
          <cell r="G2677">
            <v>60200</v>
          </cell>
          <cell r="H2677">
            <v>1.05</v>
          </cell>
          <cell r="I2677">
            <v>43465</v>
          </cell>
        </row>
        <row r="2678">
          <cell r="A2678" t="str">
            <v>CONSOLIDATION POINT AMP PARA CABLEADO</v>
          </cell>
          <cell r="B2678">
            <v>3432</v>
          </cell>
          <cell r="C2678" t="str">
            <v>UNI</v>
          </cell>
          <cell r="D2678">
            <v>1011398</v>
          </cell>
          <cell r="E2678" t="str">
            <v>0-0406771-1</v>
          </cell>
          <cell r="F2678">
            <v>40499</v>
          </cell>
          <cell r="G2678">
            <v>738247</v>
          </cell>
          <cell r="H2678">
            <v>1.37</v>
          </cell>
          <cell r="I2678">
            <v>43465</v>
          </cell>
        </row>
        <row r="2679">
          <cell r="A2679" t="str">
            <v>CONTACTOR 100044618 3RT 1025-1AN24</v>
          </cell>
          <cell r="B2679">
            <v>101678</v>
          </cell>
          <cell r="C2679" t="str">
            <v>UNI</v>
          </cell>
          <cell r="D2679">
            <v>195672</v>
          </cell>
          <cell r="E2679">
            <v>0</v>
          </cell>
          <cell r="F2679">
            <v>43362</v>
          </cell>
          <cell r="G2679">
            <v>186354</v>
          </cell>
          <cell r="H2679">
            <v>1.05</v>
          </cell>
          <cell r="I2679">
            <v>43465</v>
          </cell>
        </row>
        <row r="2680">
          <cell r="A2680" t="str">
            <v>CONTACTOR TRIPOLAR 32A AC BOBINA 220</v>
          </cell>
          <cell r="B2680">
            <v>104253</v>
          </cell>
          <cell r="C2680" t="str">
            <v>UNI</v>
          </cell>
          <cell r="D2680">
            <v>228648</v>
          </cell>
          <cell r="E2680">
            <v>0</v>
          </cell>
          <cell r="F2680">
            <v>43322</v>
          </cell>
          <cell r="G2680">
            <v>217760</v>
          </cell>
          <cell r="H2680">
            <v>1.05</v>
          </cell>
          <cell r="I2680">
            <v>43465</v>
          </cell>
        </row>
        <row r="2681">
          <cell r="A2681" t="str">
            <v>Contactor3x70Ampx220V CHINT-Tripolar</v>
          </cell>
          <cell r="B2681">
            <v>104058</v>
          </cell>
          <cell r="C2681" t="str">
            <v>UNI</v>
          </cell>
          <cell r="D2681">
            <v>248704</v>
          </cell>
          <cell r="E2681">
            <v>0</v>
          </cell>
          <cell r="F2681">
            <v>40666</v>
          </cell>
          <cell r="G2681">
            <v>185600</v>
          </cell>
          <cell r="H2681">
            <v>1.34</v>
          </cell>
          <cell r="I2681">
            <v>43465</v>
          </cell>
        </row>
        <row r="2682">
          <cell r="A2682" t="str">
            <v>Contactor3x70Ampx220V Telemecanic</v>
          </cell>
          <cell r="B2682">
            <v>104044</v>
          </cell>
          <cell r="C2682" t="str">
            <v>UNI</v>
          </cell>
          <cell r="D2682">
            <v>652848</v>
          </cell>
          <cell r="E2682">
            <v>0</v>
          </cell>
          <cell r="F2682">
            <v>40648</v>
          </cell>
          <cell r="G2682">
            <v>487200</v>
          </cell>
          <cell r="H2682">
            <v>1.34</v>
          </cell>
          <cell r="I2682">
            <v>43465</v>
          </cell>
        </row>
        <row r="2683">
          <cell r="A2683" t="str">
            <v>Contactor3x70Ampx220V Telemecanic</v>
          </cell>
          <cell r="B2683">
            <v>104057</v>
          </cell>
          <cell r="C2683" t="str">
            <v>UNI</v>
          </cell>
          <cell r="D2683">
            <v>652848</v>
          </cell>
          <cell r="E2683">
            <v>0</v>
          </cell>
          <cell r="F2683">
            <v>40648</v>
          </cell>
          <cell r="G2683">
            <v>487200</v>
          </cell>
          <cell r="H2683">
            <v>1.34</v>
          </cell>
          <cell r="I2683">
            <v>43465</v>
          </cell>
        </row>
        <row r="2684">
          <cell r="A2684" t="str">
            <v>ContenedorLanzamientoPeso(Sum+Instal) IAAF</v>
          </cell>
          <cell r="B2684">
            <v>105992</v>
          </cell>
          <cell r="C2684" t="str">
            <v>UNI</v>
          </cell>
          <cell r="D2684">
            <v>2125500</v>
          </cell>
          <cell r="E2684">
            <v>0</v>
          </cell>
          <cell r="F2684">
            <v>42829</v>
          </cell>
          <cell r="G2684">
            <v>1950000</v>
          </cell>
          <cell r="H2684">
            <v>1.0900000000000001</v>
          </cell>
          <cell r="I2684">
            <v>43465</v>
          </cell>
        </row>
        <row r="2685">
          <cell r="A2685" t="str">
            <v>CONTRAHUELLA EN LAMINA</v>
          </cell>
          <cell r="B2685">
            <v>103736</v>
          </cell>
          <cell r="C2685" t="str">
            <v>UNI</v>
          </cell>
          <cell r="D2685">
            <v>41364</v>
          </cell>
          <cell r="E2685">
            <v>0</v>
          </cell>
          <cell r="F2685">
            <v>43235</v>
          </cell>
          <cell r="G2685">
            <v>39394</v>
          </cell>
          <cell r="H2685">
            <v>1.05</v>
          </cell>
          <cell r="I2685">
            <v>43465</v>
          </cell>
        </row>
        <row r="2686">
          <cell r="A2686" t="str">
            <v>CONTRAMAESTRO (SIN PRESTACION) NO</v>
          </cell>
          <cell r="B2686">
            <v>1552</v>
          </cell>
          <cell r="C2686" t="str">
            <v>MS</v>
          </cell>
          <cell r="D2686">
            <v>1417800</v>
          </cell>
          <cell r="E2686">
            <v>0</v>
          </cell>
          <cell r="F2686">
            <v>40106</v>
          </cell>
          <cell r="G2686">
            <v>1020000</v>
          </cell>
          <cell r="H2686">
            <v>1.39</v>
          </cell>
          <cell r="I2686">
            <v>43465</v>
          </cell>
        </row>
        <row r="2687">
          <cell r="A2687" t="str">
            <v>CONTRAMAESTRO + PREST.60.15% (NO</v>
          </cell>
          <cell r="B2687">
            <v>3771</v>
          </cell>
          <cell r="C2687" t="str">
            <v>MS</v>
          </cell>
          <cell r="D2687">
            <v>2270607</v>
          </cell>
          <cell r="E2687">
            <v>0</v>
          </cell>
          <cell r="F2687">
            <v>40131</v>
          </cell>
          <cell r="G2687">
            <v>1633530</v>
          </cell>
          <cell r="H2687">
            <v>1.39</v>
          </cell>
          <cell r="I2687">
            <v>43465</v>
          </cell>
        </row>
        <row r="2688">
          <cell r="A2688" t="str">
            <v>CONTRAPASOS ESCALERA Vinisol .Inst PAVCO</v>
          </cell>
          <cell r="B2688">
            <v>302</v>
          </cell>
          <cell r="C2688" t="str">
            <v>ML</v>
          </cell>
          <cell r="D2688">
            <v>18436</v>
          </cell>
          <cell r="E2688">
            <v>0</v>
          </cell>
          <cell r="F2688">
            <v>40798</v>
          </cell>
          <cell r="G2688">
            <v>13758</v>
          </cell>
          <cell r="H2688">
            <v>1.34</v>
          </cell>
          <cell r="I2688">
            <v>43465</v>
          </cell>
        </row>
        <row r="2689">
          <cell r="A2689" t="str">
            <v>Control de Alumbrado (S/Diagrama</v>
          </cell>
          <cell r="B2689">
            <v>104001</v>
          </cell>
          <cell r="C2689" t="str">
            <v>UNI</v>
          </cell>
          <cell r="D2689">
            <v>3601933</v>
          </cell>
          <cell r="E2689">
            <v>0</v>
          </cell>
          <cell r="F2689">
            <v>40635</v>
          </cell>
          <cell r="G2689">
            <v>2688010</v>
          </cell>
          <cell r="H2689">
            <v>1.34</v>
          </cell>
          <cell r="I2689">
            <v>43465</v>
          </cell>
        </row>
        <row r="2690">
          <cell r="A2690" t="str">
            <v>Control Roedores(1servicio)Rodenticida</v>
          </cell>
          <cell r="B2690">
            <v>100959</v>
          </cell>
          <cell r="C2690" t="str">
            <v>UNI</v>
          </cell>
          <cell r="D2690">
            <v>79460</v>
          </cell>
          <cell r="E2690">
            <v>0</v>
          </cell>
          <cell r="F2690">
            <v>40494</v>
          </cell>
          <cell r="G2690">
            <v>58000</v>
          </cell>
          <cell r="H2690">
            <v>1.37</v>
          </cell>
          <cell r="I2690">
            <v>43465</v>
          </cell>
        </row>
        <row r="2691">
          <cell r="A2691" t="str">
            <v>CONTROLADOR DE 4 ESTACIONES (rain bird)</v>
          </cell>
          <cell r="B2691">
            <v>105943</v>
          </cell>
          <cell r="C2691" t="str">
            <v>UNI</v>
          </cell>
          <cell r="D2691">
            <v>431934</v>
          </cell>
          <cell r="E2691">
            <v>0</v>
          </cell>
          <cell r="F2691">
            <v>42774</v>
          </cell>
          <cell r="G2691">
            <v>396270</v>
          </cell>
          <cell r="H2691">
            <v>1.0900000000000001</v>
          </cell>
          <cell r="I2691">
            <v>43465</v>
          </cell>
        </row>
        <row r="2692">
          <cell r="A2692" t="str">
            <v>Controlador Electrónico(para</v>
          </cell>
          <cell r="B2692">
            <v>102584</v>
          </cell>
          <cell r="C2692" t="str">
            <v>UNI</v>
          </cell>
          <cell r="D2692">
            <v>1747540</v>
          </cell>
          <cell r="E2692">
            <v>0</v>
          </cell>
          <cell r="F2692">
            <v>42426</v>
          </cell>
          <cell r="G2692">
            <v>1519600</v>
          </cell>
          <cell r="H2692">
            <v>1.1499999999999999</v>
          </cell>
          <cell r="I2692">
            <v>43465</v>
          </cell>
        </row>
        <row r="2693">
          <cell r="A2693" t="str">
            <v>CONTROLADOR PRINCIPAL 16UI/16UO</v>
          </cell>
          <cell r="B2693">
            <v>107412</v>
          </cell>
          <cell r="C2693" t="str">
            <v>UNI</v>
          </cell>
          <cell r="D2693">
            <v>9450000</v>
          </cell>
          <cell r="E2693">
            <v>0</v>
          </cell>
          <cell r="F2693">
            <v>43298</v>
          </cell>
          <cell r="G2693">
            <v>9000000</v>
          </cell>
          <cell r="H2693">
            <v>1.05</v>
          </cell>
          <cell r="I2693">
            <v>43465</v>
          </cell>
        </row>
        <row r="2694">
          <cell r="A2694" t="str">
            <v>Copa acero al carbón Sch40 d= 10 "x3" **</v>
          </cell>
          <cell r="B2694">
            <v>100066</v>
          </cell>
          <cell r="C2694" t="str">
            <v>UNI</v>
          </cell>
          <cell r="D2694">
            <v>178648</v>
          </cell>
          <cell r="E2694" t="str">
            <v>T-117</v>
          </cell>
          <cell r="F2694">
            <v>39511</v>
          </cell>
          <cell r="G2694">
            <v>121529</v>
          </cell>
          <cell r="H2694">
            <v>1.47</v>
          </cell>
          <cell r="I2694">
            <v>43465</v>
          </cell>
        </row>
        <row r="2695">
          <cell r="A2695" t="str">
            <v>Copa acero al carbón Sch40 d= 2 "x1 1/2" **</v>
          </cell>
          <cell r="B2695">
            <v>100159</v>
          </cell>
          <cell r="C2695" t="str">
            <v>UNI</v>
          </cell>
          <cell r="D2695">
            <v>18437</v>
          </cell>
          <cell r="E2695" t="str">
            <v>T-117</v>
          </cell>
          <cell r="F2695">
            <v>39671</v>
          </cell>
          <cell r="G2695">
            <v>12542</v>
          </cell>
          <cell r="H2695">
            <v>1.47</v>
          </cell>
          <cell r="I2695">
            <v>43465</v>
          </cell>
        </row>
        <row r="2696">
          <cell r="A2696" t="str">
            <v>Copa acero al carbón Sch40 d= 3 "x2" **</v>
          </cell>
          <cell r="B2696">
            <v>100079</v>
          </cell>
          <cell r="C2696" t="str">
            <v>UNI</v>
          </cell>
          <cell r="D2696">
            <v>83331</v>
          </cell>
          <cell r="E2696" t="str">
            <v>T-117</v>
          </cell>
          <cell r="F2696">
            <v>39511</v>
          </cell>
          <cell r="G2696">
            <v>56688</v>
          </cell>
          <cell r="H2696">
            <v>1.47</v>
          </cell>
          <cell r="I2696">
            <v>43465</v>
          </cell>
        </row>
        <row r="2697">
          <cell r="A2697" t="str">
            <v>Copa acero al carbón Sch40 d= 6 "x2" **</v>
          </cell>
          <cell r="B2697">
            <v>100041</v>
          </cell>
          <cell r="C2697" t="str">
            <v>UNI</v>
          </cell>
          <cell r="D2697">
            <v>170658</v>
          </cell>
          <cell r="E2697" t="str">
            <v>T-117</v>
          </cell>
          <cell r="F2697">
            <v>39660</v>
          </cell>
          <cell r="G2697">
            <v>116094</v>
          </cell>
          <cell r="H2697">
            <v>1.47</v>
          </cell>
          <cell r="I2697">
            <v>43465</v>
          </cell>
        </row>
        <row r="2698">
          <cell r="A2698" t="str">
            <v>Copa acero al carbón Sch40 d= 6 "x4" **</v>
          </cell>
          <cell r="B2698">
            <v>100158</v>
          </cell>
          <cell r="C2698" t="str">
            <v>UNI</v>
          </cell>
          <cell r="D2698">
            <v>18437</v>
          </cell>
          <cell r="E2698" t="str">
            <v>T-117</v>
          </cell>
          <cell r="F2698">
            <v>39671</v>
          </cell>
          <cell r="G2698">
            <v>12542</v>
          </cell>
          <cell r="H2698">
            <v>1.47</v>
          </cell>
          <cell r="I2698">
            <v>43465</v>
          </cell>
        </row>
        <row r="2699">
          <cell r="A2699" t="str">
            <v>Copa acero al carbón Sch80 d= 3 "x2" **</v>
          </cell>
          <cell r="B2699">
            <v>100080</v>
          </cell>
          <cell r="C2699" t="str">
            <v>UNI</v>
          </cell>
          <cell r="D2699">
            <v>28227</v>
          </cell>
          <cell r="E2699" t="str">
            <v>T-117</v>
          </cell>
          <cell r="F2699">
            <v>39511</v>
          </cell>
          <cell r="G2699">
            <v>19202</v>
          </cell>
          <cell r="H2699">
            <v>1.47</v>
          </cell>
          <cell r="I2699">
            <v>43465</v>
          </cell>
        </row>
        <row r="2700">
          <cell r="A2700" t="str">
            <v>Copa acero al carbón Sch80 d= 8 "x3" **</v>
          </cell>
          <cell r="B2700">
            <v>100081</v>
          </cell>
          <cell r="C2700" t="str">
            <v>UNI</v>
          </cell>
          <cell r="D2700">
            <v>183750</v>
          </cell>
          <cell r="E2700" t="str">
            <v>T-117</v>
          </cell>
          <cell r="F2700">
            <v>39511</v>
          </cell>
          <cell r="G2700">
            <v>125000</v>
          </cell>
          <cell r="H2700">
            <v>1.47</v>
          </cell>
          <cell r="I2700">
            <v>43465</v>
          </cell>
        </row>
        <row r="2701">
          <cell r="A2701" t="str">
            <v>Copa cobre d= 2" **</v>
          </cell>
          <cell r="B2701">
            <v>100044</v>
          </cell>
          <cell r="C2701" t="str">
            <v>UNI</v>
          </cell>
          <cell r="D2701">
            <v>33560</v>
          </cell>
          <cell r="E2701" t="str">
            <v>T-117</v>
          </cell>
          <cell r="F2701">
            <v>39660</v>
          </cell>
          <cell r="G2701">
            <v>22830</v>
          </cell>
          <cell r="H2701">
            <v>1.47</v>
          </cell>
          <cell r="I2701">
            <v>43465</v>
          </cell>
        </row>
        <row r="2702">
          <cell r="A2702" t="str">
            <v>COPA CONCENTRICA ACERO CARBON</v>
          </cell>
          <cell r="B2702">
            <v>106333</v>
          </cell>
          <cell r="C2702" t="str">
            <v>UNI</v>
          </cell>
          <cell r="D2702">
            <v>16718</v>
          </cell>
          <cell r="E2702">
            <v>0</v>
          </cell>
          <cell r="F2702">
            <v>43308</v>
          </cell>
          <cell r="G2702">
            <v>15922</v>
          </cell>
          <cell r="H2702">
            <v>1.05</v>
          </cell>
          <cell r="I2702">
            <v>43465</v>
          </cell>
        </row>
        <row r="2703">
          <cell r="A2703" t="str">
            <v>COPA CONCENTRICA ACERO NEGRO</v>
          </cell>
          <cell r="B2703">
            <v>106241</v>
          </cell>
          <cell r="C2703" t="str">
            <v>UNI</v>
          </cell>
          <cell r="D2703">
            <v>6641</v>
          </cell>
          <cell r="E2703">
            <v>0</v>
          </cell>
          <cell r="F2703">
            <v>42849</v>
          </cell>
          <cell r="G2703">
            <v>6093</v>
          </cell>
          <cell r="H2703">
            <v>1.0900000000000001</v>
          </cell>
          <cell r="I2703">
            <v>43465</v>
          </cell>
        </row>
        <row r="2704">
          <cell r="A2704" t="str">
            <v>COPA CONCENTRICA ACERO NEGRO SOLDAR</v>
          </cell>
          <cell r="B2704">
            <v>106242</v>
          </cell>
          <cell r="C2704" t="str">
            <v>UNI</v>
          </cell>
          <cell r="D2704">
            <v>13577</v>
          </cell>
          <cell r="E2704">
            <v>0</v>
          </cell>
          <cell r="F2704">
            <v>42849</v>
          </cell>
          <cell r="G2704">
            <v>12456</v>
          </cell>
          <cell r="H2704">
            <v>1.0900000000000001</v>
          </cell>
          <cell r="I2704">
            <v>43465</v>
          </cell>
        </row>
        <row r="2705">
          <cell r="A2705" t="str">
            <v>COPA EXCENTRICA ACERO NEGRO ROSCAR</v>
          </cell>
          <cell r="B2705">
            <v>106243</v>
          </cell>
          <cell r="C2705" t="str">
            <v>UNI</v>
          </cell>
          <cell r="D2705">
            <v>29589</v>
          </cell>
          <cell r="E2705">
            <v>0</v>
          </cell>
          <cell r="F2705">
            <v>43325</v>
          </cell>
          <cell r="G2705">
            <v>28180</v>
          </cell>
          <cell r="H2705">
            <v>1.05</v>
          </cell>
          <cell r="I2705">
            <v>43465</v>
          </cell>
        </row>
        <row r="2706">
          <cell r="A2706" t="str">
            <v>CORAZA AMERICANA 3/4"</v>
          </cell>
          <cell r="B2706">
            <v>104103</v>
          </cell>
          <cell r="C2706" t="str">
            <v>ML</v>
          </cell>
          <cell r="D2706">
            <v>3124</v>
          </cell>
          <cell r="E2706">
            <v>0</v>
          </cell>
          <cell r="F2706">
            <v>43279</v>
          </cell>
          <cell r="G2706">
            <v>2975</v>
          </cell>
          <cell r="H2706">
            <v>1.05</v>
          </cell>
          <cell r="I2706">
            <v>43465</v>
          </cell>
        </row>
        <row r="2707">
          <cell r="A2707" t="str">
            <v>CORAZA DE 2"</v>
          </cell>
          <cell r="B2707">
            <v>102644</v>
          </cell>
          <cell r="C2707" t="str">
            <v>ML</v>
          </cell>
          <cell r="D2707">
            <v>28290</v>
          </cell>
          <cell r="E2707" t="str">
            <v>66CM200U</v>
          </cell>
          <cell r="F2707">
            <v>40689</v>
          </cell>
          <cell r="G2707">
            <v>21112</v>
          </cell>
          <cell r="H2707">
            <v>1.34</v>
          </cell>
          <cell r="I2707">
            <v>43465</v>
          </cell>
        </row>
        <row r="2708">
          <cell r="A2708" t="str">
            <v>CORAZA LIQUID TAPE 3/4"</v>
          </cell>
          <cell r="B2708">
            <v>104174</v>
          </cell>
          <cell r="C2708" t="str">
            <v>ML</v>
          </cell>
          <cell r="D2708">
            <v>6411</v>
          </cell>
          <cell r="E2708">
            <v>0</v>
          </cell>
          <cell r="F2708">
            <v>40780</v>
          </cell>
          <cell r="G2708">
            <v>4784</v>
          </cell>
          <cell r="H2708">
            <v>1.34</v>
          </cell>
          <cell r="I2708">
            <v>43465</v>
          </cell>
        </row>
        <row r="2709">
          <cell r="A2709" t="str">
            <v>CORAZA METALICA DE 2"</v>
          </cell>
          <cell r="B2709">
            <v>1897</v>
          </cell>
          <cell r="C2709" t="str">
            <v>ML</v>
          </cell>
          <cell r="D2709">
            <v>8053</v>
          </cell>
          <cell r="E2709" t="str">
            <v>66CM200U</v>
          </cell>
          <cell r="F2709">
            <v>40428</v>
          </cell>
          <cell r="G2709">
            <v>5878</v>
          </cell>
          <cell r="H2709">
            <v>1.37</v>
          </cell>
          <cell r="I2709">
            <v>43465</v>
          </cell>
        </row>
        <row r="2710">
          <cell r="A2710" t="str">
            <v>CORAZA TIPO AMERICANA Ø 11/2"</v>
          </cell>
          <cell r="B2710">
            <v>106157</v>
          </cell>
          <cell r="C2710" t="str">
            <v>ML</v>
          </cell>
          <cell r="D2710">
            <v>10069</v>
          </cell>
          <cell r="E2710">
            <v>0</v>
          </cell>
          <cell r="F2710">
            <v>42833</v>
          </cell>
          <cell r="G2710">
            <v>9238</v>
          </cell>
          <cell r="H2710">
            <v>1.0900000000000001</v>
          </cell>
          <cell r="I2710">
            <v>43465</v>
          </cell>
        </row>
        <row r="2711">
          <cell r="A2711" t="str">
            <v>CORAZA Y NEUMATICO DE 4 LONAS PARA</v>
          </cell>
          <cell r="B2711">
            <v>105466</v>
          </cell>
          <cell r="C2711" t="str">
            <v>UNI</v>
          </cell>
          <cell r="D2711">
            <v>15561</v>
          </cell>
          <cell r="E2711">
            <v>0</v>
          </cell>
          <cell r="F2711">
            <v>42872</v>
          </cell>
          <cell r="G2711">
            <v>14276</v>
          </cell>
          <cell r="H2711">
            <v>1.0900000000000001</v>
          </cell>
          <cell r="I2711">
            <v>43465</v>
          </cell>
        </row>
        <row r="2712">
          <cell r="A2712" t="str">
            <v>CORDEL PARA COMPETENCIA 25m piscina</v>
          </cell>
          <cell r="B2712">
            <v>107124</v>
          </cell>
          <cell r="C2712" t="str">
            <v>UNI</v>
          </cell>
          <cell r="D2712">
            <v>4329900</v>
          </cell>
          <cell r="E2712">
            <v>0</v>
          </cell>
          <cell r="F2712">
            <v>43395</v>
          </cell>
          <cell r="G2712">
            <v>4123714</v>
          </cell>
          <cell r="H2712">
            <v>1.05</v>
          </cell>
          <cell r="I2712">
            <v>43465</v>
          </cell>
        </row>
        <row r="2713">
          <cell r="A2713" t="str">
            <v>CORDEL PARA COMPETENCIA 50m piscina</v>
          </cell>
          <cell r="B2713">
            <v>107087</v>
          </cell>
          <cell r="C2713" t="str">
            <v>UNI</v>
          </cell>
          <cell r="D2713">
            <v>9439223</v>
          </cell>
          <cell r="E2713">
            <v>0</v>
          </cell>
          <cell r="F2713">
            <v>43395</v>
          </cell>
          <cell r="G2713">
            <v>8989736</v>
          </cell>
          <cell r="H2713">
            <v>1.05</v>
          </cell>
          <cell r="I2713">
            <v>43465</v>
          </cell>
        </row>
        <row r="2714">
          <cell r="A2714" t="str">
            <v>CORNISA DECORADA</v>
          </cell>
          <cell r="B2714">
            <v>3182</v>
          </cell>
          <cell r="C2714" t="str">
            <v>ML</v>
          </cell>
          <cell r="D2714">
            <v>12555</v>
          </cell>
          <cell r="E2714" t="str">
            <v>CD3</v>
          </cell>
          <cell r="F2714">
            <v>40337</v>
          </cell>
          <cell r="G2714">
            <v>9164</v>
          </cell>
          <cell r="H2714">
            <v>1.37</v>
          </cell>
          <cell r="I2714">
            <v>43465</v>
          </cell>
        </row>
        <row r="2715">
          <cell r="A2715" t="str">
            <v>CORNISA MEDIACANA ATENAS</v>
          </cell>
          <cell r="B2715">
            <v>3181</v>
          </cell>
          <cell r="C2715" t="str">
            <v>ML</v>
          </cell>
          <cell r="D2715">
            <v>13414</v>
          </cell>
          <cell r="E2715" t="str">
            <v>MC2</v>
          </cell>
          <cell r="F2715">
            <v>40122</v>
          </cell>
          <cell r="G2715">
            <v>9650</v>
          </cell>
          <cell r="H2715">
            <v>1.39</v>
          </cell>
          <cell r="I2715">
            <v>43465</v>
          </cell>
        </row>
        <row r="2716">
          <cell r="A2716" t="str">
            <v>CORNISA PECHO DE PALOMA</v>
          </cell>
          <cell r="B2716">
            <v>3183</v>
          </cell>
          <cell r="C2716" t="str">
            <v>ML</v>
          </cell>
          <cell r="D2716">
            <v>13221</v>
          </cell>
          <cell r="E2716" t="str">
            <v>PP1</v>
          </cell>
          <cell r="F2716">
            <v>40337</v>
          </cell>
          <cell r="G2716">
            <v>9650</v>
          </cell>
          <cell r="H2716">
            <v>1.37</v>
          </cell>
          <cell r="I2716">
            <v>43465</v>
          </cell>
        </row>
        <row r="2717">
          <cell r="A2717" t="str">
            <v>CORONA ANTIESCALATORIA DE SEGURIDAD</v>
          </cell>
          <cell r="B2717">
            <v>104110</v>
          </cell>
          <cell r="C2717" t="str">
            <v>UNI</v>
          </cell>
          <cell r="D2717">
            <v>116204</v>
          </cell>
          <cell r="E2717">
            <v>0</v>
          </cell>
          <cell r="F2717">
            <v>43447</v>
          </cell>
          <cell r="G2717">
            <v>110670</v>
          </cell>
          <cell r="H2717">
            <v>1.05</v>
          </cell>
          <cell r="I2717">
            <v>43465</v>
          </cell>
        </row>
        <row r="2718">
          <cell r="A2718" t="str">
            <v>CORREDERA METALICA (ZINC ) CAJON X</v>
          </cell>
          <cell r="B2718">
            <v>106519</v>
          </cell>
          <cell r="C2718" t="str">
            <v>UNI</v>
          </cell>
          <cell r="D2718">
            <v>20942</v>
          </cell>
          <cell r="E2718">
            <v>0</v>
          </cell>
          <cell r="F2718">
            <v>43195</v>
          </cell>
          <cell r="G2718">
            <v>19945</v>
          </cell>
          <cell r="H2718">
            <v>1.05</v>
          </cell>
          <cell r="I2718">
            <v>43465</v>
          </cell>
        </row>
        <row r="2719">
          <cell r="A2719" t="str">
            <v>CORTA CIRCUIT IND.TRIP.AUT 25</v>
          </cell>
          <cell r="B2719">
            <v>101437</v>
          </cell>
          <cell r="C2719" t="str">
            <v>UNI</v>
          </cell>
          <cell r="D2719">
            <v>200549</v>
          </cell>
          <cell r="E2719" t="str">
            <v>50CT15K</v>
          </cell>
          <cell r="F2719">
            <v>42857</v>
          </cell>
          <cell r="G2719">
            <v>183989.47</v>
          </cell>
          <cell r="H2719">
            <v>1.0900000000000001</v>
          </cell>
          <cell r="I2719">
            <v>43465</v>
          </cell>
        </row>
        <row r="2720">
          <cell r="A2720" t="str">
            <v>CORTA CIRCUIT. IND.TRIP.AUT25</v>
          </cell>
          <cell r="B2720">
            <v>101436</v>
          </cell>
          <cell r="C2720" t="str">
            <v>UNI</v>
          </cell>
          <cell r="D2720">
            <v>355290</v>
          </cell>
          <cell r="E2720" t="str">
            <v>50CT15K</v>
          </cell>
          <cell r="F2720">
            <v>40177</v>
          </cell>
          <cell r="G2720">
            <v>255604</v>
          </cell>
          <cell r="H2720">
            <v>1.39</v>
          </cell>
          <cell r="I2720">
            <v>43465</v>
          </cell>
        </row>
        <row r="2721">
          <cell r="A2721" t="str">
            <v>CORTA CIRCUITO IND. 15 kv 100A</v>
          </cell>
          <cell r="B2721">
            <v>1172</v>
          </cell>
          <cell r="C2721" t="str">
            <v>UNI</v>
          </cell>
          <cell r="D2721">
            <v>140280</v>
          </cell>
          <cell r="E2721" t="str">
            <v>50CT15K</v>
          </cell>
          <cell r="F2721">
            <v>43329</v>
          </cell>
          <cell r="G2721">
            <v>133600</v>
          </cell>
          <cell r="H2721">
            <v>1.05</v>
          </cell>
          <cell r="I2721">
            <v>43465</v>
          </cell>
        </row>
        <row r="2722">
          <cell r="A2722" t="str">
            <v>CORTA CIRCUITO IND.TRIP AUT.10</v>
          </cell>
          <cell r="B2722">
            <v>101440</v>
          </cell>
          <cell r="C2722" t="str">
            <v>UNI</v>
          </cell>
          <cell r="D2722">
            <v>174812</v>
          </cell>
          <cell r="E2722" t="str">
            <v>50CT15K</v>
          </cell>
          <cell r="F2722">
            <v>40429</v>
          </cell>
          <cell r="G2722">
            <v>127600</v>
          </cell>
          <cell r="H2722">
            <v>1.37</v>
          </cell>
          <cell r="I2722">
            <v>43465</v>
          </cell>
        </row>
        <row r="2723">
          <cell r="A2723" t="str">
            <v>CORTA CIRCUITO IND.TRIP AUT.10</v>
          </cell>
          <cell r="B2723">
            <v>101439</v>
          </cell>
          <cell r="C2723" t="str">
            <v>UNI</v>
          </cell>
          <cell r="D2723">
            <v>188512</v>
          </cell>
          <cell r="E2723" t="str">
            <v>50CT15K</v>
          </cell>
          <cell r="F2723">
            <v>40429</v>
          </cell>
          <cell r="G2723">
            <v>137600</v>
          </cell>
          <cell r="H2723">
            <v>1.37</v>
          </cell>
          <cell r="I2723">
            <v>43465</v>
          </cell>
        </row>
        <row r="2724">
          <cell r="A2724" t="str">
            <v>CORTA CIRCUITO IND.TRIP AUT25</v>
          </cell>
          <cell r="B2724">
            <v>101438</v>
          </cell>
          <cell r="C2724" t="str">
            <v>UNI</v>
          </cell>
          <cell r="D2724">
            <v>204942</v>
          </cell>
          <cell r="E2724" t="str">
            <v>50CT15K</v>
          </cell>
          <cell r="F2724">
            <v>42857</v>
          </cell>
          <cell r="G2724">
            <v>188020</v>
          </cell>
          <cell r="H2724">
            <v>1.0900000000000001</v>
          </cell>
          <cell r="I2724">
            <v>43465</v>
          </cell>
        </row>
        <row r="2725">
          <cell r="A2725" t="str">
            <v>CORTA CIRCUITO MONOPOLAR. AUT.10</v>
          </cell>
          <cell r="B2725">
            <v>101441</v>
          </cell>
          <cell r="C2725" t="str">
            <v>UNI</v>
          </cell>
          <cell r="D2725">
            <v>25975</v>
          </cell>
          <cell r="E2725" t="str">
            <v>50CT15K</v>
          </cell>
          <cell r="F2725">
            <v>40429</v>
          </cell>
          <cell r="G2725">
            <v>18960</v>
          </cell>
          <cell r="H2725">
            <v>1.37</v>
          </cell>
          <cell r="I2725">
            <v>43465</v>
          </cell>
        </row>
        <row r="2726">
          <cell r="A2726" t="str">
            <v>CORTABALDOSA 400 MM</v>
          </cell>
          <cell r="B2726">
            <v>3333</v>
          </cell>
          <cell r="C2726" t="str">
            <v>DD</v>
          </cell>
          <cell r="D2726">
            <v>17810</v>
          </cell>
          <cell r="E2726">
            <v>0</v>
          </cell>
          <cell r="F2726">
            <v>40494</v>
          </cell>
          <cell r="G2726">
            <v>13000</v>
          </cell>
          <cell r="H2726">
            <v>1.37</v>
          </cell>
          <cell r="I2726">
            <v>43465</v>
          </cell>
        </row>
        <row r="2727">
          <cell r="A2727" t="str">
            <v>CORTACIRCUITO ATORN.1POL 20AMP AVE</v>
          </cell>
          <cell r="B2727">
            <v>739</v>
          </cell>
          <cell r="C2727" t="str">
            <v>UNI</v>
          </cell>
          <cell r="D2727">
            <v>16221</v>
          </cell>
          <cell r="E2727" t="str">
            <v>2220/S1</v>
          </cell>
          <cell r="F2727">
            <v>40429</v>
          </cell>
          <cell r="G2727">
            <v>11840</v>
          </cell>
          <cell r="H2727">
            <v>1.37</v>
          </cell>
          <cell r="I2727">
            <v>43465</v>
          </cell>
        </row>
        <row r="2728">
          <cell r="A2728" t="str">
            <v>CORTACIRCUITO ATORN.1POL 50AMP L/NEX</v>
          </cell>
          <cell r="B2728">
            <v>2991</v>
          </cell>
          <cell r="C2728" t="str">
            <v>UNI</v>
          </cell>
          <cell r="D2728">
            <v>35916</v>
          </cell>
          <cell r="E2728" t="str">
            <v>DSA-1050</v>
          </cell>
          <cell r="F2728">
            <v>40429</v>
          </cell>
          <cell r="G2728">
            <v>26216</v>
          </cell>
          <cell r="H2728">
            <v>1.37</v>
          </cell>
          <cell r="I2728">
            <v>43465</v>
          </cell>
        </row>
        <row r="2729">
          <cell r="A2729" t="str">
            <v>CORTACIRCUITO ATORN.2POL 20AMP L/NEX</v>
          </cell>
          <cell r="B2729">
            <v>2992</v>
          </cell>
          <cell r="C2729" t="str">
            <v>UNI</v>
          </cell>
          <cell r="D2729">
            <v>38255</v>
          </cell>
          <cell r="E2729" t="str">
            <v>DSA-2020</v>
          </cell>
          <cell r="F2729">
            <v>40429</v>
          </cell>
          <cell r="G2729">
            <v>27923</v>
          </cell>
          <cell r="H2729">
            <v>1.37</v>
          </cell>
          <cell r="I2729">
            <v>43465</v>
          </cell>
        </row>
        <row r="2730">
          <cell r="A2730" t="str">
            <v>CORTACIRCUITO ATORN.2POL 50AMP L/NEX</v>
          </cell>
          <cell r="B2730">
            <v>2994</v>
          </cell>
          <cell r="C2730" t="str">
            <v>UNI</v>
          </cell>
          <cell r="D2730">
            <v>60866</v>
          </cell>
          <cell r="E2730" t="str">
            <v>DSA-2050</v>
          </cell>
          <cell r="F2730">
            <v>40429</v>
          </cell>
          <cell r="G2730">
            <v>44428</v>
          </cell>
          <cell r="H2730">
            <v>1.37</v>
          </cell>
          <cell r="I2730">
            <v>43465</v>
          </cell>
        </row>
        <row r="2731">
          <cell r="A2731" t="str">
            <v>CORTACIRCUITO ATORN.3POL 20AMP L/NEX</v>
          </cell>
          <cell r="B2731">
            <v>2995</v>
          </cell>
          <cell r="C2731" t="str">
            <v>UNI</v>
          </cell>
          <cell r="D2731">
            <v>139373</v>
          </cell>
          <cell r="E2731" t="str">
            <v>DSA-3020</v>
          </cell>
          <cell r="F2731">
            <v>40429</v>
          </cell>
          <cell r="G2731">
            <v>101732</v>
          </cell>
          <cell r="H2731">
            <v>1.37</v>
          </cell>
          <cell r="I2731">
            <v>43465</v>
          </cell>
        </row>
        <row r="2732">
          <cell r="A2732" t="str">
            <v>CORTACIRCUITO ATORN.3POL 30AMP L/NEX</v>
          </cell>
          <cell r="B2732">
            <v>2996</v>
          </cell>
          <cell r="C2732" t="str">
            <v>UNI</v>
          </cell>
          <cell r="D2732">
            <v>139373</v>
          </cell>
          <cell r="E2732" t="str">
            <v>DSA-3030</v>
          </cell>
          <cell r="F2732">
            <v>40429</v>
          </cell>
          <cell r="G2732">
            <v>101732</v>
          </cell>
          <cell r="H2732">
            <v>1.37</v>
          </cell>
          <cell r="I2732">
            <v>43465</v>
          </cell>
        </row>
        <row r="2733">
          <cell r="A2733" t="str">
            <v>CORTACIRCUITO ATORN.3POL 50AMP L/NEX</v>
          </cell>
          <cell r="B2733">
            <v>2997</v>
          </cell>
          <cell r="C2733" t="str">
            <v>UNI</v>
          </cell>
          <cell r="D2733">
            <v>139373</v>
          </cell>
          <cell r="E2733" t="str">
            <v>DSA-3050</v>
          </cell>
          <cell r="F2733">
            <v>40429</v>
          </cell>
          <cell r="G2733">
            <v>101732</v>
          </cell>
          <cell r="H2733">
            <v>1.37</v>
          </cell>
          <cell r="I2733">
            <v>43465</v>
          </cell>
        </row>
        <row r="2734">
          <cell r="A2734" t="str">
            <v>CORTACIRCUITO ENCH. 1POL 20AMP L/NEX</v>
          </cell>
          <cell r="B2734">
            <v>2980</v>
          </cell>
          <cell r="C2734" t="str">
            <v>UNI</v>
          </cell>
          <cell r="D2734">
            <v>10689</v>
          </cell>
          <cell r="E2734" t="str">
            <v>DSE-1020</v>
          </cell>
          <cell r="F2734">
            <v>40429</v>
          </cell>
          <cell r="G2734">
            <v>7802</v>
          </cell>
          <cell r="H2734">
            <v>1.37</v>
          </cell>
          <cell r="I2734">
            <v>43465</v>
          </cell>
        </row>
        <row r="2735">
          <cell r="A2735" t="str">
            <v>CORTACIRCUITO ENCH. 1POL 30AMP L/NEX</v>
          </cell>
          <cell r="B2735">
            <v>2981</v>
          </cell>
          <cell r="C2735" t="str">
            <v>UNI</v>
          </cell>
          <cell r="D2735">
            <v>10312</v>
          </cell>
          <cell r="E2735" t="str">
            <v>DSE-1030</v>
          </cell>
          <cell r="F2735">
            <v>41537</v>
          </cell>
          <cell r="G2735">
            <v>8120</v>
          </cell>
          <cell r="H2735">
            <v>1.27</v>
          </cell>
          <cell r="I2735">
            <v>43465</v>
          </cell>
        </row>
        <row r="2736">
          <cell r="A2736" t="str">
            <v>CORTACIRCUITO ENCH. 1POL 50AMP L/NEX</v>
          </cell>
          <cell r="B2736">
            <v>2982</v>
          </cell>
          <cell r="C2736" t="str">
            <v>UNI</v>
          </cell>
          <cell r="D2736">
            <v>10689</v>
          </cell>
          <cell r="E2736" t="str">
            <v>DSE-1050</v>
          </cell>
          <cell r="F2736">
            <v>40429</v>
          </cell>
          <cell r="G2736">
            <v>7802</v>
          </cell>
          <cell r="H2736">
            <v>1.37</v>
          </cell>
          <cell r="I2736">
            <v>43465</v>
          </cell>
        </row>
        <row r="2737">
          <cell r="A2737" t="str">
            <v>CORTACIRCUITO ENCH. 2POL 20AMP L/NEX</v>
          </cell>
          <cell r="B2737">
            <v>2983</v>
          </cell>
          <cell r="C2737" t="str">
            <v>UNI</v>
          </cell>
          <cell r="D2737">
            <v>54192</v>
          </cell>
          <cell r="E2737" t="str">
            <v>DSE-2020</v>
          </cell>
          <cell r="F2737">
            <v>40429</v>
          </cell>
          <cell r="G2737">
            <v>39556</v>
          </cell>
          <cell r="H2737">
            <v>1.37</v>
          </cell>
          <cell r="I2737">
            <v>43465</v>
          </cell>
        </row>
        <row r="2738">
          <cell r="A2738" t="str">
            <v>CORTACIRCUITO ENCH. 2POL 30AMP L/NEX</v>
          </cell>
          <cell r="B2738">
            <v>2984</v>
          </cell>
          <cell r="C2738" t="str">
            <v>UNI</v>
          </cell>
          <cell r="D2738">
            <v>64839</v>
          </cell>
          <cell r="E2738" t="str">
            <v>DSE-2030</v>
          </cell>
          <cell r="F2738">
            <v>40429</v>
          </cell>
          <cell r="G2738">
            <v>47328</v>
          </cell>
          <cell r="H2738">
            <v>1.37</v>
          </cell>
          <cell r="I2738">
            <v>43465</v>
          </cell>
        </row>
        <row r="2739">
          <cell r="A2739" t="str">
            <v>CORTACIRCUITO ENCH. 2POL 50AMP L/NEX</v>
          </cell>
          <cell r="B2739">
            <v>2985</v>
          </cell>
          <cell r="C2739" t="str">
            <v>UNI</v>
          </cell>
          <cell r="D2739">
            <v>60866</v>
          </cell>
          <cell r="E2739" t="str">
            <v>DSE-2050</v>
          </cell>
          <cell r="F2739">
            <v>40429</v>
          </cell>
          <cell r="G2739">
            <v>44428</v>
          </cell>
          <cell r="H2739">
            <v>1.37</v>
          </cell>
          <cell r="I2739">
            <v>43465</v>
          </cell>
        </row>
        <row r="2740">
          <cell r="A2740" t="str">
            <v>CORTACIRCUITO ENCH. 3POL 20AMP L/NEX</v>
          </cell>
          <cell r="B2740">
            <v>2986</v>
          </cell>
          <cell r="C2740" t="str">
            <v>UNI</v>
          </cell>
          <cell r="D2740">
            <v>120461</v>
          </cell>
          <cell r="E2740" t="str">
            <v>DSE-3020</v>
          </cell>
          <cell r="F2740">
            <v>40429</v>
          </cell>
          <cell r="G2740">
            <v>87928</v>
          </cell>
          <cell r="H2740">
            <v>1.37</v>
          </cell>
          <cell r="I2740">
            <v>43465</v>
          </cell>
        </row>
        <row r="2741">
          <cell r="A2741" t="str">
            <v>CORTACIRCUITO ENCH. 3POL 30AMP L/NEX</v>
          </cell>
          <cell r="B2741">
            <v>2987</v>
          </cell>
          <cell r="C2741" t="str">
            <v>UNI</v>
          </cell>
          <cell r="D2741">
            <v>122220</v>
          </cell>
          <cell r="E2741" t="str">
            <v>DSE-3030</v>
          </cell>
          <cell r="F2741">
            <v>40177</v>
          </cell>
          <cell r="G2741">
            <v>87928</v>
          </cell>
          <cell r="H2741">
            <v>1.39</v>
          </cell>
          <cell r="I2741">
            <v>43465</v>
          </cell>
        </row>
        <row r="2742">
          <cell r="A2742" t="str">
            <v>CORTACIRCUITO ENCH. 3POL 50AMP L/NEX</v>
          </cell>
          <cell r="B2742">
            <v>2988</v>
          </cell>
          <cell r="C2742" t="str">
            <v>UNI</v>
          </cell>
          <cell r="D2742">
            <v>120461</v>
          </cell>
          <cell r="E2742" t="str">
            <v>DSE-3050</v>
          </cell>
          <cell r="F2742">
            <v>40429</v>
          </cell>
          <cell r="G2742">
            <v>87928</v>
          </cell>
          <cell r="H2742">
            <v>1.37</v>
          </cell>
          <cell r="I2742">
            <v>43465</v>
          </cell>
        </row>
        <row r="2743">
          <cell r="A2743" t="str">
            <v>CORTACIRCUITO IND. 2POL 30AMP L/NEX</v>
          </cell>
          <cell r="B2743">
            <v>626</v>
          </cell>
          <cell r="C2743" t="str">
            <v>UNI</v>
          </cell>
          <cell r="D2743">
            <v>509914</v>
          </cell>
          <cell r="E2743" t="str">
            <v>DPX-U 527111</v>
          </cell>
          <cell r="F2743">
            <v>40429</v>
          </cell>
          <cell r="G2743">
            <v>372200</v>
          </cell>
          <cell r="H2743">
            <v>1.37</v>
          </cell>
          <cell r="I2743">
            <v>43465</v>
          </cell>
        </row>
        <row r="2744">
          <cell r="A2744" t="str">
            <v>CORTACIRCUITO IND. 2POL 40AMP L/NEX</v>
          </cell>
          <cell r="B2744">
            <v>447</v>
          </cell>
          <cell r="C2744" t="str">
            <v>UNI</v>
          </cell>
          <cell r="D2744">
            <v>476102</v>
          </cell>
          <cell r="E2744" t="str">
            <v>DPX-U 527112</v>
          </cell>
          <cell r="F2744">
            <v>40798</v>
          </cell>
          <cell r="G2744">
            <v>355300</v>
          </cell>
          <cell r="H2744">
            <v>1.34</v>
          </cell>
          <cell r="I2744">
            <v>43465</v>
          </cell>
        </row>
        <row r="2745">
          <cell r="A2745" t="str">
            <v>CORTACIRCUITO IND. 3POL 25AMP L/NEX</v>
          </cell>
          <cell r="B2745">
            <v>855</v>
          </cell>
          <cell r="C2745" t="str">
            <v>UNI</v>
          </cell>
          <cell r="D2745">
            <v>489525</v>
          </cell>
          <cell r="E2745" t="str">
            <v>DPX-U 527211</v>
          </cell>
          <cell r="F2745">
            <v>40177</v>
          </cell>
          <cell r="G2745">
            <v>352176</v>
          </cell>
          <cell r="H2745">
            <v>1.39</v>
          </cell>
          <cell r="I2745">
            <v>43465</v>
          </cell>
        </row>
        <row r="2746">
          <cell r="A2746" t="str">
            <v>CORTACIRCUITO IND. 3POL 40AMP L/NEX</v>
          </cell>
          <cell r="B2746">
            <v>648</v>
          </cell>
          <cell r="C2746" t="str">
            <v>UNI</v>
          </cell>
          <cell r="D2746">
            <v>428130</v>
          </cell>
          <cell r="E2746" t="str">
            <v>DPXU 527212</v>
          </cell>
          <cell r="F2746">
            <v>40429</v>
          </cell>
          <cell r="G2746">
            <v>312504</v>
          </cell>
          <cell r="H2746">
            <v>1.37</v>
          </cell>
          <cell r="I2746">
            <v>43465</v>
          </cell>
        </row>
        <row r="2747">
          <cell r="A2747" t="str">
            <v>Cortacircuitos 15 KV-100A</v>
          </cell>
          <cell r="B2747">
            <v>101699</v>
          </cell>
          <cell r="C2747" t="str">
            <v>UNI</v>
          </cell>
          <cell r="D2747">
            <v>125625</v>
          </cell>
          <cell r="E2747" t="str">
            <v>AP</v>
          </cell>
          <cell r="F2747">
            <v>43238</v>
          </cell>
          <cell r="G2747">
            <v>119643</v>
          </cell>
          <cell r="H2747">
            <v>1.05</v>
          </cell>
          <cell r="I2747">
            <v>43465</v>
          </cell>
        </row>
        <row r="2748">
          <cell r="A2748" t="str">
            <v>Cortacircuitos 15 KV-100A+fusibles+tierra</v>
          </cell>
          <cell r="B2748">
            <v>101695</v>
          </cell>
          <cell r="C2748" t="str">
            <v>UNI</v>
          </cell>
          <cell r="D2748">
            <v>1918200</v>
          </cell>
          <cell r="E2748" t="str">
            <v>AP</v>
          </cell>
          <cell r="F2748">
            <v>39965</v>
          </cell>
          <cell r="G2748">
            <v>1380000</v>
          </cell>
          <cell r="H2748">
            <v>1.39</v>
          </cell>
          <cell r="I2748">
            <v>43465</v>
          </cell>
        </row>
        <row r="2749">
          <cell r="A2749" t="str">
            <v>CORTACIRCUTO ATORN.2POL 30AMP L/NEX</v>
          </cell>
          <cell r="B2749">
            <v>2993</v>
          </cell>
          <cell r="C2749" t="str">
            <v>UNI</v>
          </cell>
          <cell r="D2749">
            <v>60866</v>
          </cell>
          <cell r="E2749" t="str">
            <v>DSA-2030</v>
          </cell>
          <cell r="F2749">
            <v>40429</v>
          </cell>
          <cell r="G2749">
            <v>44428</v>
          </cell>
          <cell r="H2749">
            <v>1.37</v>
          </cell>
          <cell r="I2749">
            <v>43465</v>
          </cell>
        </row>
        <row r="2750">
          <cell r="A2750" t="str">
            <v>CORTADORA CERAMICA KROM</v>
          </cell>
          <cell r="B2750">
            <v>498</v>
          </cell>
          <cell r="C2750" t="str">
            <v>UNI</v>
          </cell>
          <cell r="D2750">
            <v>602663</v>
          </cell>
          <cell r="E2750">
            <v>0</v>
          </cell>
          <cell r="F2750">
            <v>40339</v>
          </cell>
          <cell r="G2750">
            <v>439900</v>
          </cell>
          <cell r="H2750">
            <v>1.37</v>
          </cell>
          <cell r="I2750">
            <v>43465</v>
          </cell>
        </row>
        <row r="2751">
          <cell r="A2751" t="str">
            <v>CORTADORA CIRCULAR</v>
          </cell>
          <cell r="B2751">
            <v>103057</v>
          </cell>
          <cell r="C2751" t="str">
            <v>DD</v>
          </cell>
          <cell r="D2751">
            <v>13700</v>
          </cell>
          <cell r="E2751">
            <v>0</v>
          </cell>
          <cell r="F2751">
            <v>40388</v>
          </cell>
          <cell r="G2751">
            <v>10000</v>
          </cell>
          <cell r="H2751">
            <v>1.37</v>
          </cell>
          <cell r="I2751">
            <v>43465</v>
          </cell>
        </row>
        <row r="2752">
          <cell r="A2752" t="str">
            <v>CORTADORA CONCRETO SIN DISCO</v>
          </cell>
          <cell r="B2752">
            <v>3239</v>
          </cell>
          <cell r="C2752" t="str">
            <v>DD</v>
          </cell>
          <cell r="D2752">
            <v>49741</v>
          </cell>
          <cell r="E2752">
            <v>0</v>
          </cell>
          <cell r="F2752">
            <v>40868</v>
          </cell>
          <cell r="G2752">
            <v>37120</v>
          </cell>
          <cell r="H2752">
            <v>1.34</v>
          </cell>
          <cell r="I2752">
            <v>43465</v>
          </cell>
        </row>
        <row r="2753">
          <cell r="A2753" t="str">
            <v>CORTADORA CONCRETO SIN DISCO</v>
          </cell>
          <cell r="B2753">
            <v>3240</v>
          </cell>
          <cell r="C2753" t="str">
            <v>MES</v>
          </cell>
          <cell r="D2753">
            <v>606216</v>
          </cell>
          <cell r="E2753">
            <v>0</v>
          </cell>
          <cell r="F2753">
            <v>40868</v>
          </cell>
          <cell r="G2753">
            <v>452400</v>
          </cell>
          <cell r="H2753">
            <v>1.34</v>
          </cell>
          <cell r="I2753">
            <v>43465</v>
          </cell>
        </row>
        <row r="2754">
          <cell r="A2754" t="str">
            <v>CORTADORA DE LADRILLO GASOLINA (sin</v>
          </cell>
          <cell r="B2754">
            <v>378</v>
          </cell>
          <cell r="C2754" t="str">
            <v>DIA</v>
          </cell>
          <cell r="D2754">
            <v>24990</v>
          </cell>
          <cell r="E2754" t="str">
            <v>Trifasica</v>
          </cell>
          <cell r="F2754">
            <v>43167</v>
          </cell>
          <cell r="G2754">
            <v>23800</v>
          </cell>
          <cell r="H2754">
            <v>1.05</v>
          </cell>
          <cell r="I2754">
            <v>43465</v>
          </cell>
        </row>
        <row r="2755">
          <cell r="A2755" t="str">
            <v>CORTADORA DE LADRILLO MOTOR</v>
          </cell>
          <cell r="B2755">
            <v>1694</v>
          </cell>
          <cell r="C2755" t="str">
            <v>MES</v>
          </cell>
          <cell r="D2755">
            <v>450776</v>
          </cell>
          <cell r="E2755">
            <v>0</v>
          </cell>
          <cell r="F2755">
            <v>40868</v>
          </cell>
          <cell r="G2755">
            <v>336400</v>
          </cell>
          <cell r="H2755">
            <v>1.34</v>
          </cell>
          <cell r="I2755">
            <v>43465</v>
          </cell>
        </row>
        <row r="2756">
          <cell r="A2756" t="str">
            <v>CORTADORA DE LADRILLO MOTOR</v>
          </cell>
          <cell r="B2756">
            <v>1672</v>
          </cell>
          <cell r="C2756" t="str">
            <v>DD</v>
          </cell>
          <cell r="D2756">
            <v>24990</v>
          </cell>
          <cell r="E2756">
            <v>0</v>
          </cell>
          <cell r="F2756">
            <v>43182</v>
          </cell>
          <cell r="G2756">
            <v>23800</v>
          </cell>
          <cell r="H2756">
            <v>1.05</v>
          </cell>
          <cell r="I2756">
            <v>43465</v>
          </cell>
        </row>
        <row r="2757">
          <cell r="A2757" t="str">
            <v>CORTADORA DE LAMINA</v>
          </cell>
          <cell r="B2757">
            <v>103679</v>
          </cell>
          <cell r="C2757" t="str">
            <v>DIA</v>
          </cell>
          <cell r="D2757">
            <v>34505</v>
          </cell>
          <cell r="E2757">
            <v>0</v>
          </cell>
          <cell r="F2757">
            <v>40596</v>
          </cell>
          <cell r="G2757">
            <v>25750</v>
          </cell>
          <cell r="H2757">
            <v>1.34</v>
          </cell>
          <cell r="I2757">
            <v>43465</v>
          </cell>
        </row>
        <row r="2758">
          <cell r="A2758" t="str">
            <v>CORTADORA LADRILLO (SIN DISCO) (NO</v>
          </cell>
          <cell r="B2758">
            <v>1035</v>
          </cell>
          <cell r="C2758" t="str">
            <v>MES</v>
          </cell>
          <cell r="D2758">
            <v>452400</v>
          </cell>
          <cell r="E2758">
            <v>0</v>
          </cell>
          <cell r="F2758">
            <v>41180</v>
          </cell>
          <cell r="G2758">
            <v>348000</v>
          </cell>
          <cell r="H2758">
            <v>1.3</v>
          </cell>
          <cell r="I2758">
            <v>43465</v>
          </cell>
        </row>
        <row r="2759">
          <cell r="A2759" t="str">
            <v>CORTADORA LADRILLO GASOLINA (sin disco)</v>
          </cell>
          <cell r="B2759">
            <v>101239</v>
          </cell>
          <cell r="C2759" t="str">
            <v>DD</v>
          </cell>
          <cell r="D2759">
            <v>17342</v>
          </cell>
          <cell r="E2759">
            <v>0</v>
          </cell>
          <cell r="F2759">
            <v>42579</v>
          </cell>
          <cell r="G2759">
            <v>15080</v>
          </cell>
          <cell r="H2759">
            <v>1.1499999999999999</v>
          </cell>
          <cell r="I2759">
            <v>43465</v>
          </cell>
        </row>
        <row r="2760">
          <cell r="A2760" t="str">
            <v>CORTADORA PAV. CONCRETO-Gasolina(sin</v>
          </cell>
          <cell r="B2760">
            <v>100936</v>
          </cell>
          <cell r="C2760" t="str">
            <v>DD</v>
          </cell>
          <cell r="D2760">
            <v>34111</v>
          </cell>
          <cell r="E2760" t="str">
            <v>Trifasica</v>
          </cell>
          <cell r="F2760">
            <v>43180</v>
          </cell>
          <cell r="G2760">
            <v>32487</v>
          </cell>
          <cell r="H2760">
            <v>1.05</v>
          </cell>
          <cell r="I2760">
            <v>43465</v>
          </cell>
        </row>
        <row r="2761">
          <cell r="A2761" t="str">
            <v>CORTADORA PAV. CONCRETO-Gasolina(sin</v>
          </cell>
          <cell r="B2761">
            <v>101241</v>
          </cell>
          <cell r="C2761" t="str">
            <v>MES</v>
          </cell>
          <cell r="D2761">
            <v>579072</v>
          </cell>
          <cell r="E2761" t="str">
            <v>Trifasica</v>
          </cell>
          <cell r="F2761">
            <v>41207</v>
          </cell>
          <cell r="G2761">
            <v>445440</v>
          </cell>
          <cell r="H2761">
            <v>1.3</v>
          </cell>
          <cell r="I2761">
            <v>43465</v>
          </cell>
        </row>
        <row r="2762">
          <cell r="A2762" t="str">
            <v>Cortasol Aerobrise 100 (Separac. 175mm) en</v>
          </cell>
          <cell r="B2762">
            <v>101447</v>
          </cell>
          <cell r="C2762" t="str">
            <v>M2</v>
          </cell>
          <cell r="D2762">
            <v>381500</v>
          </cell>
          <cell r="E2762">
            <v>0</v>
          </cell>
          <cell r="F2762">
            <v>42857</v>
          </cell>
          <cell r="G2762">
            <v>350000</v>
          </cell>
          <cell r="H2762">
            <v>1.0900000000000001</v>
          </cell>
          <cell r="I2762">
            <v>43465</v>
          </cell>
        </row>
        <row r="2763">
          <cell r="A2763" t="str">
            <v>Cortasol CeloscreenPanel Liso(Separ.120mm)</v>
          </cell>
          <cell r="B2763">
            <v>101448</v>
          </cell>
          <cell r="C2763" t="str">
            <v>M2</v>
          </cell>
          <cell r="D2763">
            <v>166866</v>
          </cell>
          <cell r="E2763">
            <v>0</v>
          </cell>
          <cell r="F2763">
            <v>40324</v>
          </cell>
          <cell r="G2763">
            <v>121800</v>
          </cell>
          <cell r="H2763">
            <v>1.37</v>
          </cell>
          <cell r="I2763">
            <v>43465</v>
          </cell>
        </row>
        <row r="2764">
          <cell r="A2764" t="str">
            <v>Cortasol Termobrise 150 Hunter Douglas**</v>
          </cell>
          <cell r="B2764">
            <v>103410</v>
          </cell>
          <cell r="C2764" t="str">
            <v>M2</v>
          </cell>
          <cell r="D2764">
            <v>619781</v>
          </cell>
          <cell r="E2764">
            <v>0</v>
          </cell>
          <cell r="F2764">
            <v>40467</v>
          </cell>
          <cell r="G2764">
            <v>452395</v>
          </cell>
          <cell r="H2764">
            <v>1.37</v>
          </cell>
          <cell r="I2764">
            <v>43465</v>
          </cell>
        </row>
        <row r="2765">
          <cell r="A2765" t="str">
            <v>Cortassol Termobraise -150 + Estructura</v>
          </cell>
          <cell r="B2765">
            <v>106470</v>
          </cell>
          <cell r="C2765" t="str">
            <v>M2</v>
          </cell>
          <cell r="D2765">
            <v>1225241</v>
          </cell>
          <cell r="E2765">
            <v>0</v>
          </cell>
          <cell r="F2765">
            <v>42976</v>
          </cell>
          <cell r="G2765">
            <v>1124074</v>
          </cell>
          <cell r="H2765">
            <v>1.0900000000000001</v>
          </cell>
          <cell r="I2765">
            <v>43465</v>
          </cell>
        </row>
        <row r="2766">
          <cell r="A2766" t="str">
            <v>CORTE DE LAMINA POLICARBONATO CON</v>
          </cell>
          <cell r="B2766">
            <v>104207</v>
          </cell>
          <cell r="C2766" t="str">
            <v>ML</v>
          </cell>
          <cell r="D2766">
            <v>4270</v>
          </cell>
          <cell r="E2766">
            <v>0</v>
          </cell>
          <cell r="F2766">
            <v>42271</v>
          </cell>
          <cell r="G2766">
            <v>3500</v>
          </cell>
          <cell r="H2766">
            <v>1.22</v>
          </cell>
          <cell r="I2766">
            <v>43465</v>
          </cell>
        </row>
        <row r="2767">
          <cell r="A2767" t="str">
            <v>CORTE DE NUCLEOS DE CONCRETO</v>
          </cell>
          <cell r="B2767">
            <v>9477</v>
          </cell>
          <cell r="C2767" t="str">
            <v>UNI</v>
          </cell>
          <cell r="D2767">
            <v>25610</v>
          </cell>
          <cell r="E2767">
            <v>0</v>
          </cell>
          <cell r="F2767">
            <v>41155</v>
          </cell>
          <cell r="G2767">
            <v>19700</v>
          </cell>
          <cell r="H2767">
            <v>1.3</v>
          </cell>
          <cell r="I2767">
            <v>43465</v>
          </cell>
        </row>
        <row r="2768">
          <cell r="A2768" t="str">
            <v>CORTE DE PISO CORTADORA 1.0X0.30M</v>
          </cell>
          <cell r="B2768">
            <v>102704</v>
          </cell>
          <cell r="C2768" t="str">
            <v>UNI</v>
          </cell>
          <cell r="D2768">
            <v>219200</v>
          </cell>
          <cell r="E2768" t="str">
            <v>41820 ARENA</v>
          </cell>
          <cell r="F2768">
            <v>40282</v>
          </cell>
          <cell r="G2768">
            <v>160000</v>
          </cell>
          <cell r="H2768">
            <v>1.37</v>
          </cell>
          <cell r="I2768">
            <v>43465</v>
          </cell>
        </row>
        <row r="2769">
          <cell r="A2769" t="str">
            <v>CORTE DE PLATINA (100X50CM)</v>
          </cell>
          <cell r="B2769">
            <v>102462</v>
          </cell>
          <cell r="C2769" t="str">
            <v>UNI</v>
          </cell>
          <cell r="D2769">
            <v>23838</v>
          </cell>
          <cell r="E2769">
            <v>0</v>
          </cell>
          <cell r="F2769">
            <v>40211</v>
          </cell>
          <cell r="G2769">
            <v>17400</v>
          </cell>
          <cell r="H2769">
            <v>1.37</v>
          </cell>
          <cell r="I2769">
            <v>43465</v>
          </cell>
        </row>
        <row r="2770">
          <cell r="A2770" t="str">
            <v>CORTE DE PLATINA (10X10CM)</v>
          </cell>
          <cell r="B2770">
            <v>102465</v>
          </cell>
          <cell r="C2770" t="str">
            <v>UNI</v>
          </cell>
          <cell r="D2770">
            <v>4768</v>
          </cell>
          <cell r="E2770">
            <v>0</v>
          </cell>
          <cell r="F2770">
            <v>40211</v>
          </cell>
          <cell r="G2770">
            <v>3480</v>
          </cell>
          <cell r="H2770">
            <v>1.37</v>
          </cell>
          <cell r="I2770">
            <v>43465</v>
          </cell>
        </row>
        <row r="2771">
          <cell r="A2771" t="str">
            <v>CORTE DE PLATINA (10X60CM)</v>
          </cell>
          <cell r="B2771">
            <v>102464</v>
          </cell>
          <cell r="C2771" t="str">
            <v>UNI</v>
          </cell>
          <cell r="D2771">
            <v>14303</v>
          </cell>
          <cell r="E2771">
            <v>0</v>
          </cell>
          <cell r="F2771">
            <v>40211</v>
          </cell>
          <cell r="G2771">
            <v>10440</v>
          </cell>
          <cell r="H2771">
            <v>1.37</v>
          </cell>
          <cell r="I2771">
            <v>43465</v>
          </cell>
        </row>
        <row r="2772">
          <cell r="A2772" t="str">
            <v>CORTE DE PLATINA (30X64CM)</v>
          </cell>
          <cell r="B2772">
            <v>102463</v>
          </cell>
          <cell r="C2772" t="str">
            <v>UNI</v>
          </cell>
          <cell r="D2772">
            <v>14303</v>
          </cell>
          <cell r="E2772">
            <v>0</v>
          </cell>
          <cell r="F2772">
            <v>40211</v>
          </cell>
          <cell r="G2772">
            <v>10440</v>
          </cell>
          <cell r="H2772">
            <v>1.37</v>
          </cell>
          <cell r="I2772">
            <v>43465</v>
          </cell>
        </row>
        <row r="2773">
          <cell r="A2773" t="str">
            <v>CORTE DE VARILLA LISA</v>
          </cell>
          <cell r="B2773">
            <v>101271</v>
          </cell>
          <cell r="C2773" t="str">
            <v>KG</v>
          </cell>
          <cell r="D2773">
            <v>403</v>
          </cell>
          <cell r="E2773">
            <v>0</v>
          </cell>
          <cell r="F2773">
            <v>39864</v>
          </cell>
          <cell r="G2773">
            <v>290</v>
          </cell>
          <cell r="H2773">
            <v>1.39</v>
          </cell>
          <cell r="I2773">
            <v>43465</v>
          </cell>
        </row>
        <row r="2774">
          <cell r="A2774" t="str">
            <v>CORTE EN CONCRETO(CORTAD.MANUAL</v>
          </cell>
          <cell r="B2774">
            <v>103490</v>
          </cell>
          <cell r="C2774" t="str">
            <v>CM</v>
          </cell>
          <cell r="D2774">
            <v>4384</v>
          </cell>
          <cell r="E2774">
            <v>0</v>
          </cell>
          <cell r="F2774">
            <v>40493</v>
          </cell>
          <cell r="G2774">
            <v>3200</v>
          </cell>
          <cell r="H2774">
            <v>1.37</v>
          </cell>
          <cell r="I2774">
            <v>43465</v>
          </cell>
        </row>
        <row r="2775">
          <cell r="A2775" t="str">
            <v>CORTE Y BISELADO PARA GUARDAESCOBA</v>
          </cell>
          <cell r="B2775">
            <v>103418</v>
          </cell>
          <cell r="C2775" t="str">
            <v>UNI</v>
          </cell>
          <cell r="D2775">
            <v>3425</v>
          </cell>
          <cell r="E2775">
            <v>0</v>
          </cell>
          <cell r="F2775">
            <v>40470</v>
          </cell>
          <cell r="G2775">
            <v>2500</v>
          </cell>
          <cell r="H2775">
            <v>1.37</v>
          </cell>
          <cell r="I2775">
            <v>43465</v>
          </cell>
        </row>
        <row r="2776">
          <cell r="A2776" t="str">
            <v>CORTE Y ENSAYO DE NUCLEOS</v>
          </cell>
          <cell r="B2776">
            <v>3587</v>
          </cell>
          <cell r="C2776" t="str">
            <v>UNI</v>
          </cell>
          <cell r="D2776">
            <v>29510</v>
          </cell>
          <cell r="E2776" t="str">
            <v>E130</v>
          </cell>
          <cell r="F2776">
            <v>41155</v>
          </cell>
          <cell r="G2776">
            <v>22700</v>
          </cell>
          <cell r="H2776">
            <v>1.3</v>
          </cell>
          <cell r="I2776">
            <v>43465</v>
          </cell>
        </row>
        <row r="2777">
          <cell r="A2777" t="str">
            <v>Cortina enrollable 2,10x2,50Coliseo Primero de</v>
          </cell>
          <cell r="B2777">
            <v>104856</v>
          </cell>
          <cell r="C2777" t="str">
            <v>UNI</v>
          </cell>
          <cell r="D2777">
            <v>1809600</v>
          </cell>
          <cell r="E2777">
            <v>0</v>
          </cell>
          <cell r="F2777">
            <v>41215</v>
          </cell>
          <cell r="G2777">
            <v>1392000</v>
          </cell>
          <cell r="H2777">
            <v>1.3</v>
          </cell>
          <cell r="I2777">
            <v>43465</v>
          </cell>
        </row>
        <row r="2778">
          <cell r="A2778" t="str">
            <v>Cortina Enrollable Black out blanco 100% polieste</v>
          </cell>
          <cell r="B2778">
            <v>106654</v>
          </cell>
          <cell r="C2778" t="str">
            <v>M2</v>
          </cell>
          <cell r="D2778">
            <v>62261</v>
          </cell>
          <cell r="E2778">
            <v>0</v>
          </cell>
          <cell r="F2778">
            <v>43063</v>
          </cell>
          <cell r="G2778">
            <v>57120</v>
          </cell>
          <cell r="H2778">
            <v>1.0900000000000001</v>
          </cell>
          <cell r="I2778">
            <v>43465</v>
          </cell>
        </row>
        <row r="2779">
          <cell r="A2779" t="str">
            <v>COUPLING ACERO RANURADO FLEXIBLE 1"</v>
          </cell>
          <cell r="B2779">
            <v>106251</v>
          </cell>
          <cell r="C2779" t="str">
            <v>UNI</v>
          </cell>
          <cell r="D2779">
            <v>7935</v>
          </cell>
          <cell r="E2779">
            <v>0</v>
          </cell>
          <cell r="F2779">
            <v>43272</v>
          </cell>
          <cell r="G2779">
            <v>7557</v>
          </cell>
          <cell r="H2779">
            <v>1.05</v>
          </cell>
          <cell r="I2779">
            <v>43465</v>
          </cell>
        </row>
        <row r="2780">
          <cell r="A2780" t="str">
            <v>COUPLING ACERO RANURADO FLEXIBLE 3"</v>
          </cell>
          <cell r="B2780">
            <v>106252</v>
          </cell>
          <cell r="C2780" t="str">
            <v>UNI</v>
          </cell>
          <cell r="D2780">
            <v>14787</v>
          </cell>
          <cell r="E2780">
            <v>0</v>
          </cell>
          <cell r="F2780">
            <v>42849</v>
          </cell>
          <cell r="G2780">
            <v>13566</v>
          </cell>
          <cell r="H2780">
            <v>1.0900000000000001</v>
          </cell>
          <cell r="I2780">
            <v>43465</v>
          </cell>
        </row>
        <row r="2781">
          <cell r="A2781" t="str">
            <v>COUPLING ACERO RANURADO REGIDO 1 ½"</v>
          </cell>
          <cell r="B2781">
            <v>106253</v>
          </cell>
          <cell r="C2781" t="str">
            <v>UNI</v>
          </cell>
          <cell r="D2781">
            <v>7368</v>
          </cell>
          <cell r="E2781">
            <v>0</v>
          </cell>
          <cell r="F2781">
            <v>43272</v>
          </cell>
          <cell r="G2781">
            <v>7017</v>
          </cell>
          <cell r="H2781">
            <v>1.05</v>
          </cell>
          <cell r="I2781">
            <v>43465</v>
          </cell>
        </row>
        <row r="2782">
          <cell r="A2782" t="str">
            <v>COUPLING ACERO RANURADO RIGIDO 2 "</v>
          </cell>
          <cell r="B2782">
            <v>106254</v>
          </cell>
          <cell r="C2782" t="str">
            <v>UNI</v>
          </cell>
          <cell r="D2782">
            <v>8208</v>
          </cell>
          <cell r="E2782">
            <v>0</v>
          </cell>
          <cell r="F2782">
            <v>43272</v>
          </cell>
          <cell r="G2782">
            <v>7817</v>
          </cell>
          <cell r="H2782">
            <v>1.05</v>
          </cell>
          <cell r="I2782">
            <v>43465</v>
          </cell>
        </row>
        <row r="2783">
          <cell r="A2783" t="str">
            <v>COUPLING ACERO RANURADO RIGIDO 2 ½"</v>
          </cell>
          <cell r="B2783">
            <v>106255</v>
          </cell>
          <cell r="C2783" t="str">
            <v>UNI</v>
          </cell>
          <cell r="D2783">
            <v>10156</v>
          </cell>
          <cell r="E2783">
            <v>0</v>
          </cell>
          <cell r="F2783">
            <v>43272</v>
          </cell>
          <cell r="G2783">
            <v>9672</v>
          </cell>
          <cell r="H2783">
            <v>1.05</v>
          </cell>
          <cell r="I2783">
            <v>43465</v>
          </cell>
        </row>
        <row r="2784">
          <cell r="A2784" t="str">
            <v>COUPLING ACERO RANURADO RIGIDO 3"</v>
          </cell>
          <cell r="B2784">
            <v>106180</v>
          </cell>
          <cell r="C2784" t="str">
            <v>UNI</v>
          </cell>
          <cell r="D2784">
            <v>11173</v>
          </cell>
          <cell r="E2784">
            <v>0</v>
          </cell>
          <cell r="F2784">
            <v>43272</v>
          </cell>
          <cell r="G2784">
            <v>10641</v>
          </cell>
          <cell r="H2784">
            <v>1.05</v>
          </cell>
          <cell r="I2784">
            <v>43465</v>
          </cell>
        </row>
        <row r="2785">
          <cell r="A2785" t="str">
            <v>COUPLING ACERO RANURADO RIGIDO 4"</v>
          </cell>
          <cell r="B2785">
            <v>106178</v>
          </cell>
          <cell r="C2785" t="str">
            <v>UNI</v>
          </cell>
          <cell r="D2785">
            <v>13614</v>
          </cell>
          <cell r="E2785">
            <v>0</v>
          </cell>
          <cell r="F2785">
            <v>43272</v>
          </cell>
          <cell r="G2785">
            <v>12966</v>
          </cell>
          <cell r="H2785">
            <v>1.05</v>
          </cell>
          <cell r="I2785">
            <v>43465</v>
          </cell>
        </row>
        <row r="2786">
          <cell r="A2786" t="str">
            <v>COUPLING ACERO RANURADO RIGIDO 6"</v>
          </cell>
          <cell r="B2786">
            <v>106176</v>
          </cell>
          <cell r="C2786" t="str">
            <v>UNI</v>
          </cell>
          <cell r="D2786">
            <v>24553</v>
          </cell>
          <cell r="E2786">
            <v>0</v>
          </cell>
          <cell r="F2786">
            <v>43272</v>
          </cell>
          <cell r="G2786">
            <v>23384</v>
          </cell>
          <cell r="H2786">
            <v>1.05</v>
          </cell>
          <cell r="I2786">
            <v>43465</v>
          </cell>
        </row>
        <row r="2787">
          <cell r="A2787" t="str">
            <v>COUPLING HIERRO FUNDIDO NH 1 2"</v>
          </cell>
          <cell r="B2787">
            <v>107305</v>
          </cell>
          <cell r="C2787" t="str">
            <v>UNI</v>
          </cell>
          <cell r="D2787">
            <v>21242</v>
          </cell>
          <cell r="E2787">
            <v>0</v>
          </cell>
          <cell r="F2787">
            <v>43412</v>
          </cell>
          <cell r="G2787">
            <v>20230</v>
          </cell>
          <cell r="H2787">
            <v>1.05</v>
          </cell>
          <cell r="I2787">
            <v>43465</v>
          </cell>
        </row>
        <row r="2788">
          <cell r="A2788" t="str">
            <v>COUPLING HIERRO FUNDIDO NH 1 3"</v>
          </cell>
          <cell r="B2788">
            <v>107360</v>
          </cell>
          <cell r="C2788" t="str">
            <v>UNI</v>
          </cell>
          <cell r="D2788">
            <v>25115</v>
          </cell>
          <cell r="E2788">
            <v>0</v>
          </cell>
          <cell r="F2788">
            <v>43413</v>
          </cell>
          <cell r="G2788">
            <v>23919</v>
          </cell>
          <cell r="H2788">
            <v>1.05</v>
          </cell>
          <cell r="I2788">
            <v>43465</v>
          </cell>
        </row>
        <row r="2789">
          <cell r="A2789" t="str">
            <v>COUPLING HIERRO FUNDIDO NH 1 4"</v>
          </cell>
          <cell r="B2789">
            <v>107366</v>
          </cell>
          <cell r="C2789" t="str">
            <v>UNI</v>
          </cell>
          <cell r="D2789">
            <v>29738</v>
          </cell>
          <cell r="E2789">
            <v>0</v>
          </cell>
          <cell r="F2789">
            <v>43413</v>
          </cell>
          <cell r="G2789">
            <v>28322</v>
          </cell>
          <cell r="H2789">
            <v>1.05</v>
          </cell>
          <cell r="I2789">
            <v>43465</v>
          </cell>
        </row>
        <row r="2790">
          <cell r="A2790" t="str">
            <v>CRISTAL MULTILAMINADO/NIVEL 1</v>
          </cell>
          <cell r="B2790">
            <v>2648</v>
          </cell>
          <cell r="C2790" t="str">
            <v>M2</v>
          </cell>
          <cell r="D2790">
            <v>261209</v>
          </cell>
          <cell r="E2790">
            <v>0</v>
          </cell>
          <cell r="F2790">
            <v>40026</v>
          </cell>
          <cell r="G2790">
            <v>187920</v>
          </cell>
          <cell r="H2790">
            <v>1.39</v>
          </cell>
          <cell r="I2790">
            <v>43465</v>
          </cell>
        </row>
        <row r="2791">
          <cell r="A2791" t="str">
            <v>CROMO TOTAL</v>
          </cell>
          <cell r="B2791">
            <v>105529</v>
          </cell>
          <cell r="C2791" t="str">
            <v>UNI</v>
          </cell>
          <cell r="D2791">
            <v>40859</v>
          </cell>
          <cell r="E2791">
            <v>0</v>
          </cell>
          <cell r="F2791">
            <v>42810</v>
          </cell>
          <cell r="G2791">
            <v>37485</v>
          </cell>
          <cell r="H2791">
            <v>1.0900000000000001</v>
          </cell>
          <cell r="I2791">
            <v>43465</v>
          </cell>
        </row>
        <row r="2792">
          <cell r="A2792" t="str">
            <v>Cruceta de 2.40m con abrazadera para 4</v>
          </cell>
          <cell r="B2792">
            <v>106705</v>
          </cell>
          <cell r="C2792" t="str">
            <v>UNI</v>
          </cell>
          <cell r="D2792">
            <v>112455</v>
          </cell>
          <cell r="E2792">
            <v>0</v>
          </cell>
          <cell r="F2792">
            <v>43140</v>
          </cell>
          <cell r="G2792">
            <v>107100</v>
          </cell>
          <cell r="H2792">
            <v>1.05</v>
          </cell>
          <cell r="I2792">
            <v>43465</v>
          </cell>
        </row>
        <row r="2793">
          <cell r="A2793" t="str">
            <v>CRUCETA DE MADERA DE 2 ML para</v>
          </cell>
          <cell r="B2793">
            <v>104999</v>
          </cell>
          <cell r="C2793" t="str">
            <v>UNI</v>
          </cell>
          <cell r="D2793">
            <v>117050</v>
          </cell>
          <cell r="E2793">
            <v>0</v>
          </cell>
          <cell r="F2793">
            <v>43171</v>
          </cell>
          <cell r="G2793">
            <v>111476</v>
          </cell>
          <cell r="H2793">
            <v>1.05</v>
          </cell>
          <cell r="I2793">
            <v>43465</v>
          </cell>
        </row>
        <row r="2794">
          <cell r="A2794" t="str">
            <v>CRUCETA MADERA INMUNIZ. 2.5</v>
          </cell>
          <cell r="B2794">
            <v>3698</v>
          </cell>
          <cell r="C2794" t="str">
            <v>UNI</v>
          </cell>
          <cell r="D2794">
            <v>110625</v>
          </cell>
          <cell r="E2794">
            <v>0</v>
          </cell>
          <cell r="F2794">
            <v>43182</v>
          </cell>
          <cell r="G2794">
            <v>105357</v>
          </cell>
          <cell r="H2794">
            <v>1.05</v>
          </cell>
          <cell r="I2794">
            <v>43465</v>
          </cell>
        </row>
        <row r="2795">
          <cell r="A2795" t="str">
            <v>CRUCETAS CORTAS</v>
          </cell>
          <cell r="B2795">
            <v>329</v>
          </cell>
          <cell r="C2795" t="str">
            <v>SM</v>
          </cell>
          <cell r="D2795">
            <v>364</v>
          </cell>
          <cell r="E2795">
            <v>0</v>
          </cell>
          <cell r="F2795">
            <v>41064</v>
          </cell>
          <cell r="G2795">
            <v>280</v>
          </cell>
          <cell r="H2795">
            <v>1.3</v>
          </cell>
          <cell r="I2795">
            <v>43465</v>
          </cell>
        </row>
        <row r="2796">
          <cell r="A2796" t="str">
            <v>CRUCETAS CORTAS</v>
          </cell>
          <cell r="B2796">
            <v>31918</v>
          </cell>
          <cell r="C2796" t="str">
            <v>DIA</v>
          </cell>
          <cell r="D2796">
            <v>38</v>
          </cell>
          <cell r="E2796">
            <v>0</v>
          </cell>
          <cell r="F2796">
            <v>43266</v>
          </cell>
          <cell r="G2796">
            <v>36</v>
          </cell>
          <cell r="H2796">
            <v>1.05</v>
          </cell>
          <cell r="I2796">
            <v>43465</v>
          </cell>
        </row>
        <row r="2797">
          <cell r="A2797" t="str">
            <v>CRUCETAS LARGAS</v>
          </cell>
          <cell r="B2797">
            <v>384</v>
          </cell>
          <cell r="C2797" t="str">
            <v>DIA</v>
          </cell>
          <cell r="D2797">
            <v>40</v>
          </cell>
          <cell r="E2797">
            <v>0</v>
          </cell>
          <cell r="F2797">
            <v>43167</v>
          </cell>
          <cell r="G2797">
            <v>38</v>
          </cell>
          <cell r="H2797">
            <v>1.05</v>
          </cell>
          <cell r="I2797">
            <v>43465</v>
          </cell>
        </row>
        <row r="2798">
          <cell r="A2798" t="str">
            <v>CRUCETAS LARGAS (NO USAR)</v>
          </cell>
          <cell r="B2798">
            <v>346</v>
          </cell>
          <cell r="C2798" t="str">
            <v>SM</v>
          </cell>
          <cell r="D2798">
            <v>364</v>
          </cell>
          <cell r="E2798">
            <v>0</v>
          </cell>
          <cell r="F2798">
            <v>41064</v>
          </cell>
          <cell r="G2798">
            <v>280</v>
          </cell>
          <cell r="H2798">
            <v>1.3</v>
          </cell>
          <cell r="I2798">
            <v>43465</v>
          </cell>
        </row>
        <row r="2799">
          <cell r="A2799" t="str">
            <v>CRYPTOSPORIDIUM PARVUM Análisis Aguas</v>
          </cell>
          <cell r="B2799">
            <v>105143</v>
          </cell>
          <cell r="C2799" t="str">
            <v>UNI</v>
          </cell>
          <cell r="D2799">
            <v>2075360</v>
          </cell>
          <cell r="E2799">
            <v>0</v>
          </cell>
          <cell r="F2799">
            <v>42810</v>
          </cell>
          <cell r="G2799">
            <v>1904000</v>
          </cell>
          <cell r="H2799">
            <v>1.0900000000000001</v>
          </cell>
          <cell r="I2799">
            <v>43465</v>
          </cell>
        </row>
        <row r="2800">
          <cell r="A2800" t="str">
            <v>CUADRILLA (OFIC+2 AYUDANT)GENER+</v>
          </cell>
          <cell r="B2800">
            <v>2116</v>
          </cell>
          <cell r="C2800" t="str">
            <v>JR</v>
          </cell>
          <cell r="D2800">
            <v>188648</v>
          </cell>
          <cell r="E2800">
            <v>0</v>
          </cell>
          <cell r="F2800">
            <v>42751</v>
          </cell>
          <cell r="G2800">
            <v>173071.74</v>
          </cell>
          <cell r="H2800">
            <v>1.0900000000000001</v>
          </cell>
          <cell r="I2800">
            <v>43465</v>
          </cell>
        </row>
        <row r="2801">
          <cell r="A2801" t="str">
            <v>CUADRILLA (OFICIAL+ AY ELECTRICO) +</v>
          </cell>
          <cell r="B2801">
            <v>101474</v>
          </cell>
          <cell r="C2801" t="str">
            <v>HR</v>
          </cell>
          <cell r="D2801">
            <v>17833</v>
          </cell>
          <cell r="E2801">
            <v>0</v>
          </cell>
          <cell r="F2801">
            <v>43110</v>
          </cell>
          <cell r="G2801">
            <v>16984</v>
          </cell>
          <cell r="H2801">
            <v>1.05</v>
          </cell>
          <cell r="I2801">
            <v>43465</v>
          </cell>
        </row>
        <row r="2802">
          <cell r="A2802" t="str">
            <v>CUADRILLA METALICA (TEC. SOLDADOR +</v>
          </cell>
          <cell r="B2802">
            <v>3972</v>
          </cell>
          <cell r="C2802" t="str">
            <v>JR</v>
          </cell>
          <cell r="D2802">
            <v>154548</v>
          </cell>
          <cell r="E2802">
            <v>0</v>
          </cell>
          <cell r="F2802">
            <v>43110</v>
          </cell>
          <cell r="G2802">
            <v>147189</v>
          </cell>
          <cell r="H2802">
            <v>1.05</v>
          </cell>
          <cell r="I2802">
            <v>43465</v>
          </cell>
        </row>
        <row r="2803">
          <cell r="A2803" t="str">
            <v>Cuarto 10 m X 5 m a prueba de fuego x 3 horas</v>
          </cell>
          <cell r="B2803">
            <v>101684</v>
          </cell>
          <cell r="C2803" t="str">
            <v>UNI</v>
          </cell>
          <cell r="D2803">
            <v>23632500</v>
          </cell>
          <cell r="E2803">
            <v>0</v>
          </cell>
          <cell r="F2803">
            <v>40429</v>
          </cell>
          <cell r="G2803">
            <v>17250000</v>
          </cell>
          <cell r="H2803">
            <v>1.37</v>
          </cell>
          <cell r="I2803">
            <v>43465</v>
          </cell>
        </row>
        <row r="2804">
          <cell r="A2804" t="str">
            <v>CUARTOBOCEL MEDIA CAÑA 2 x 2 x 2.80</v>
          </cell>
          <cell r="B2804">
            <v>883</v>
          </cell>
          <cell r="C2804" t="str">
            <v>ML</v>
          </cell>
          <cell r="D2804">
            <v>1223</v>
          </cell>
          <cell r="E2804">
            <v>0</v>
          </cell>
          <cell r="F2804">
            <v>39662</v>
          </cell>
          <cell r="G2804">
            <v>832</v>
          </cell>
          <cell r="H2804">
            <v>1.47</v>
          </cell>
          <cell r="I2804">
            <v>43465</v>
          </cell>
        </row>
        <row r="2805">
          <cell r="A2805" t="str">
            <v>CUARTON / DURMIENTE EN FLORMORADO</v>
          </cell>
          <cell r="B2805">
            <v>2416</v>
          </cell>
          <cell r="C2805" t="str">
            <v>UNI</v>
          </cell>
          <cell r="D2805">
            <v>10556</v>
          </cell>
          <cell r="E2805">
            <v>0</v>
          </cell>
          <cell r="F2805">
            <v>41121</v>
          </cell>
          <cell r="G2805">
            <v>8120</v>
          </cell>
          <cell r="H2805">
            <v>1.3</v>
          </cell>
          <cell r="I2805">
            <v>43465</v>
          </cell>
        </row>
        <row r="2806">
          <cell r="A2806" t="str">
            <v>CUARTON /DURMIENTE EN AMARILLO</v>
          </cell>
          <cell r="B2806">
            <v>2413</v>
          </cell>
          <cell r="C2806" t="str">
            <v>UNI</v>
          </cell>
          <cell r="D2806">
            <v>9048</v>
          </cell>
          <cell r="E2806">
            <v>0</v>
          </cell>
          <cell r="F2806">
            <v>41121</v>
          </cell>
          <cell r="G2806">
            <v>6960</v>
          </cell>
          <cell r="H2806">
            <v>1.3</v>
          </cell>
          <cell r="I2806">
            <v>43465</v>
          </cell>
        </row>
        <row r="2807">
          <cell r="A2807" t="str">
            <v>CUARTON /DURMIENTE EN ORDINARIO</v>
          </cell>
          <cell r="B2807">
            <v>104425</v>
          </cell>
          <cell r="C2807" t="str">
            <v>UNI</v>
          </cell>
          <cell r="D2807">
            <v>4826</v>
          </cell>
          <cell r="E2807">
            <v>0</v>
          </cell>
          <cell r="F2807">
            <v>41121</v>
          </cell>
          <cell r="G2807">
            <v>3712</v>
          </cell>
          <cell r="H2807">
            <v>1.3</v>
          </cell>
          <cell r="I2807">
            <v>43465</v>
          </cell>
        </row>
        <row r="2808">
          <cell r="A2808" t="str">
            <v>CUARTON OTOBO 4 x 2 x 3.00</v>
          </cell>
          <cell r="B2808">
            <v>3746</v>
          </cell>
          <cell r="C2808" t="str">
            <v>UNI</v>
          </cell>
          <cell r="D2808">
            <v>3896</v>
          </cell>
          <cell r="E2808">
            <v>0</v>
          </cell>
          <cell r="F2808">
            <v>39659</v>
          </cell>
          <cell r="G2808">
            <v>2650</v>
          </cell>
          <cell r="H2808">
            <v>1.47</v>
          </cell>
          <cell r="I2808">
            <v>43465</v>
          </cell>
        </row>
        <row r="2809">
          <cell r="A2809" t="str">
            <v>CUARTON OTOBO 4 x 3 x 3m</v>
          </cell>
          <cell r="B2809">
            <v>2420</v>
          </cell>
          <cell r="C2809" t="str">
            <v>UNI</v>
          </cell>
          <cell r="D2809">
            <v>3896</v>
          </cell>
          <cell r="E2809">
            <v>0</v>
          </cell>
          <cell r="F2809">
            <v>39659</v>
          </cell>
          <cell r="G2809">
            <v>2650</v>
          </cell>
          <cell r="H2809">
            <v>1.47</v>
          </cell>
          <cell r="I2809">
            <v>43465</v>
          </cell>
        </row>
        <row r="2810">
          <cell r="A2810" t="str">
            <v>CUARTON/DUEMIENTE EN SAJO (4X4X3M)</v>
          </cell>
          <cell r="B2810">
            <v>2422</v>
          </cell>
          <cell r="C2810" t="str">
            <v>UNI</v>
          </cell>
          <cell r="D2810">
            <v>6334</v>
          </cell>
          <cell r="E2810">
            <v>0</v>
          </cell>
          <cell r="F2810">
            <v>41121</v>
          </cell>
          <cell r="G2810">
            <v>4872</v>
          </cell>
          <cell r="H2810">
            <v>1.3</v>
          </cell>
          <cell r="I2810">
            <v>43465</v>
          </cell>
        </row>
        <row r="2811">
          <cell r="A2811" t="str">
            <v>CUARTON/DURMIENTE EN ABARCO (4X4X3M)</v>
          </cell>
          <cell r="B2811">
            <v>2412</v>
          </cell>
          <cell r="C2811" t="str">
            <v>UNI</v>
          </cell>
          <cell r="D2811">
            <v>22620</v>
          </cell>
          <cell r="E2811">
            <v>0</v>
          </cell>
          <cell r="F2811">
            <v>41121</v>
          </cell>
          <cell r="G2811">
            <v>17400</v>
          </cell>
          <cell r="H2811">
            <v>1.3</v>
          </cell>
          <cell r="I2811">
            <v>43465</v>
          </cell>
        </row>
        <row r="2812">
          <cell r="A2812" t="str">
            <v>Cub.Sand.Deck333CBand.lisaAisl.Polui30MM-Pin</v>
          </cell>
          <cell r="B2812">
            <v>100993</v>
          </cell>
          <cell r="C2812" t="str">
            <v>M2</v>
          </cell>
          <cell r="D2812">
            <v>146671</v>
          </cell>
          <cell r="E2812">
            <v>0</v>
          </cell>
          <cell r="F2812">
            <v>40324</v>
          </cell>
          <cell r="G2812">
            <v>107059</v>
          </cell>
          <cell r="H2812">
            <v>1.37</v>
          </cell>
          <cell r="I2812">
            <v>43465</v>
          </cell>
        </row>
        <row r="2813">
          <cell r="A2813" t="str">
            <v>Cub.Sencilla.Deck333CAlumin-Pintura2Caras</v>
          </cell>
          <cell r="B2813">
            <v>101451</v>
          </cell>
          <cell r="C2813" t="str">
            <v>M2</v>
          </cell>
          <cell r="D2813">
            <v>125445</v>
          </cell>
          <cell r="E2813">
            <v>0</v>
          </cell>
          <cell r="F2813">
            <v>40324</v>
          </cell>
          <cell r="G2813">
            <v>91566</v>
          </cell>
          <cell r="H2813">
            <v>1.37</v>
          </cell>
          <cell r="I2813">
            <v>43465</v>
          </cell>
        </row>
        <row r="2814">
          <cell r="A2814" t="str">
            <v>CUBEIRT SANDW 2 LAM CAL 26 FIBR VDR</v>
          </cell>
          <cell r="B2814">
            <v>103704</v>
          </cell>
          <cell r="C2814" t="str">
            <v>M2</v>
          </cell>
          <cell r="D2814">
            <v>127914</v>
          </cell>
          <cell r="E2814">
            <v>0</v>
          </cell>
          <cell r="F2814">
            <v>42836</v>
          </cell>
          <cell r="G2814">
            <v>117352</v>
          </cell>
          <cell r="H2814">
            <v>1.0900000000000001</v>
          </cell>
          <cell r="I2814">
            <v>43465</v>
          </cell>
        </row>
        <row r="2815">
          <cell r="A2815" t="str">
            <v>CUBIERT.POLICARB.ALVEOLAR10mm+CONEC</v>
          </cell>
          <cell r="B2815">
            <v>101707</v>
          </cell>
          <cell r="C2815" t="str">
            <v>M2</v>
          </cell>
          <cell r="D2815">
            <v>57519</v>
          </cell>
          <cell r="E2815">
            <v>0</v>
          </cell>
          <cell r="F2815">
            <v>40494</v>
          </cell>
          <cell r="G2815">
            <v>41985</v>
          </cell>
          <cell r="H2815">
            <v>1.37</v>
          </cell>
          <cell r="I2815">
            <v>43465</v>
          </cell>
        </row>
        <row r="2816">
          <cell r="A2816" t="str">
            <v>CUBIERTA Arq. Galv. 3.05</v>
          </cell>
          <cell r="B2816">
            <v>104596</v>
          </cell>
          <cell r="C2816" t="str">
            <v>UNI</v>
          </cell>
          <cell r="D2816">
            <v>33176</v>
          </cell>
          <cell r="E2816">
            <v>0</v>
          </cell>
          <cell r="F2816">
            <v>41172</v>
          </cell>
          <cell r="G2816">
            <v>25520</v>
          </cell>
          <cell r="H2816">
            <v>1.3</v>
          </cell>
          <cell r="I2816">
            <v>43465</v>
          </cell>
        </row>
        <row r="2817">
          <cell r="A2817" t="str">
            <v>CUBIERTA Arq. Galv.3.05 color</v>
          </cell>
          <cell r="B2817">
            <v>99</v>
          </cell>
          <cell r="C2817" t="str">
            <v>UNI</v>
          </cell>
          <cell r="D2817">
            <v>80892</v>
          </cell>
          <cell r="E2817" t="str">
            <v>TZA73x305-30</v>
          </cell>
          <cell r="F2817">
            <v>41764</v>
          </cell>
          <cell r="G2817">
            <v>64200</v>
          </cell>
          <cell r="H2817">
            <v>1.26</v>
          </cell>
          <cell r="I2817">
            <v>43465</v>
          </cell>
        </row>
        <row r="2818">
          <cell r="A2818" t="str">
            <v>CUBIERTA Arq. Galv.3.66 ACESCO</v>
          </cell>
          <cell r="B2818">
            <v>159</v>
          </cell>
          <cell r="C2818" t="str">
            <v>UNI</v>
          </cell>
          <cell r="D2818">
            <v>41234</v>
          </cell>
          <cell r="E2818" t="str">
            <v>TZA73x366-30</v>
          </cell>
          <cell r="F2818">
            <v>43220</v>
          </cell>
          <cell r="G2818">
            <v>39270</v>
          </cell>
          <cell r="H2818">
            <v>1.05</v>
          </cell>
          <cell r="I2818">
            <v>43465</v>
          </cell>
        </row>
        <row r="2819">
          <cell r="A2819" t="str">
            <v>CUBIERTA ROYALCO</v>
          </cell>
          <cell r="B2819">
            <v>3483</v>
          </cell>
          <cell r="C2819" t="str">
            <v>M2</v>
          </cell>
          <cell r="D2819">
            <v>100663</v>
          </cell>
          <cell r="E2819">
            <v>0</v>
          </cell>
          <cell r="F2819">
            <v>40325</v>
          </cell>
          <cell r="G2819">
            <v>73477</v>
          </cell>
          <cell r="H2819">
            <v>1.37</v>
          </cell>
          <cell r="I2819">
            <v>43465</v>
          </cell>
        </row>
        <row r="2820">
          <cell r="A2820" t="str">
            <v>CUBIERTA SANDWICH FIBRA Aluzinc. Cal 26</v>
          </cell>
          <cell r="B2820">
            <v>104783</v>
          </cell>
          <cell r="C2820" t="str">
            <v>M2</v>
          </cell>
          <cell r="D2820">
            <v>137445</v>
          </cell>
          <cell r="E2820">
            <v>0</v>
          </cell>
          <cell r="F2820">
            <v>43220</v>
          </cell>
          <cell r="G2820">
            <v>130900</v>
          </cell>
          <cell r="H2820">
            <v>1.05</v>
          </cell>
          <cell r="I2820">
            <v>43465</v>
          </cell>
        </row>
        <row r="2821">
          <cell r="A2821" t="str">
            <v>CUBIERTA SANDWICH FIBRA Aluzinc. Cal 26</v>
          </cell>
          <cell r="B2821">
            <v>105652</v>
          </cell>
          <cell r="C2821" t="str">
            <v>M2</v>
          </cell>
          <cell r="D2821">
            <v>119298</v>
          </cell>
          <cell r="E2821">
            <v>0</v>
          </cell>
          <cell r="F2821">
            <v>42220</v>
          </cell>
          <cell r="G2821">
            <v>97785</v>
          </cell>
          <cell r="H2821">
            <v>1.22</v>
          </cell>
          <cell r="I2821">
            <v>43465</v>
          </cell>
        </row>
        <row r="2822">
          <cell r="A2822" t="str">
            <v>CUBIERTA SANDWICH FIBRA GALV. cal.28</v>
          </cell>
          <cell r="B2822">
            <v>3898</v>
          </cell>
          <cell r="C2822" t="str">
            <v>M2</v>
          </cell>
          <cell r="D2822">
            <v>127136</v>
          </cell>
          <cell r="E2822" t="str">
            <v>250c</v>
          </cell>
          <cell r="F2822">
            <v>40324</v>
          </cell>
          <cell r="G2822">
            <v>92800</v>
          </cell>
          <cell r="H2822">
            <v>1.37</v>
          </cell>
          <cell r="I2822">
            <v>43465</v>
          </cell>
        </row>
        <row r="2823">
          <cell r="A2823" t="str">
            <v>CUBIERTA SANDWICH ICOPOR ALUZINC cal.28</v>
          </cell>
          <cell r="B2823">
            <v>3187</v>
          </cell>
          <cell r="C2823" t="str">
            <v>M2</v>
          </cell>
          <cell r="D2823">
            <v>119190</v>
          </cell>
          <cell r="E2823" t="str">
            <v>250c</v>
          </cell>
          <cell r="F2823">
            <v>40324</v>
          </cell>
          <cell r="G2823">
            <v>87000</v>
          </cell>
          <cell r="H2823">
            <v>1.37</v>
          </cell>
          <cell r="I2823">
            <v>43465</v>
          </cell>
        </row>
        <row r="2824">
          <cell r="A2824" t="str">
            <v>CUBIERTA SANDWICH ICOPOR GALV. cal.28</v>
          </cell>
          <cell r="B2824">
            <v>3897</v>
          </cell>
          <cell r="C2824" t="str">
            <v>M2</v>
          </cell>
          <cell r="D2824">
            <v>132439</v>
          </cell>
          <cell r="E2824" t="str">
            <v>250c</v>
          </cell>
          <cell r="F2824">
            <v>40324</v>
          </cell>
          <cell r="G2824">
            <v>96671</v>
          </cell>
          <cell r="H2824">
            <v>1.37</v>
          </cell>
          <cell r="I2824">
            <v>43465</v>
          </cell>
        </row>
        <row r="2825">
          <cell r="A2825" t="str">
            <v>CUBIERTA SANDWICH POLIURET. ALUZINC</v>
          </cell>
          <cell r="B2825">
            <v>3903</v>
          </cell>
          <cell r="C2825" t="str">
            <v>M2</v>
          </cell>
          <cell r="D2825">
            <v>153099</v>
          </cell>
          <cell r="E2825" t="str">
            <v>250c</v>
          </cell>
          <cell r="F2825">
            <v>40324</v>
          </cell>
          <cell r="G2825">
            <v>111751</v>
          </cell>
          <cell r="H2825">
            <v>1.37</v>
          </cell>
          <cell r="I2825">
            <v>43465</v>
          </cell>
        </row>
        <row r="2826">
          <cell r="A2826" t="str">
            <v>CUBIERTA SANDWICH POLIURET. GALV. cal.28</v>
          </cell>
          <cell r="B2826">
            <v>3902</v>
          </cell>
          <cell r="C2826" t="str">
            <v>M2</v>
          </cell>
          <cell r="D2826">
            <v>149330</v>
          </cell>
          <cell r="E2826" t="str">
            <v>250c</v>
          </cell>
          <cell r="F2826">
            <v>40324</v>
          </cell>
          <cell r="G2826">
            <v>109000</v>
          </cell>
          <cell r="H2826">
            <v>1.37</v>
          </cell>
          <cell r="I2826">
            <v>43465</v>
          </cell>
        </row>
        <row r="2827">
          <cell r="A2827" t="str">
            <v>CUBIERTA SENCILLA ALUZINC cal.28 2.5m</v>
          </cell>
          <cell r="B2827">
            <v>3904</v>
          </cell>
          <cell r="C2827" t="str">
            <v>M2</v>
          </cell>
          <cell r="D2827">
            <v>79940</v>
          </cell>
          <cell r="E2827" t="str">
            <v>250c</v>
          </cell>
          <cell r="F2827">
            <v>40325</v>
          </cell>
          <cell r="G2827">
            <v>58350</v>
          </cell>
          <cell r="H2827">
            <v>1.37</v>
          </cell>
          <cell r="I2827">
            <v>43465</v>
          </cell>
        </row>
        <row r="2828">
          <cell r="A2828" t="str">
            <v>CUBIERTA SENCILLA ALUZINC cal.28 3.5m</v>
          </cell>
          <cell r="B2828">
            <v>3907</v>
          </cell>
          <cell r="C2828" t="str">
            <v>M2</v>
          </cell>
          <cell r="D2828">
            <v>79940</v>
          </cell>
          <cell r="E2828" t="str">
            <v>350c</v>
          </cell>
          <cell r="F2828">
            <v>40324</v>
          </cell>
          <cell r="G2828">
            <v>58350</v>
          </cell>
          <cell r="H2828">
            <v>1.37</v>
          </cell>
          <cell r="I2828">
            <v>43465</v>
          </cell>
        </row>
        <row r="2829">
          <cell r="A2829" t="str">
            <v>CUBIERTA SENCILLA GALV. cal.28 2.5m</v>
          </cell>
          <cell r="B2829">
            <v>3905</v>
          </cell>
          <cell r="C2829" t="str">
            <v>M2</v>
          </cell>
          <cell r="D2829">
            <v>52195</v>
          </cell>
          <cell r="E2829" t="str">
            <v>250c</v>
          </cell>
          <cell r="F2829">
            <v>40100</v>
          </cell>
          <cell r="G2829">
            <v>37550</v>
          </cell>
          <cell r="H2829">
            <v>1.39</v>
          </cell>
          <cell r="I2829">
            <v>43465</v>
          </cell>
        </row>
        <row r="2830">
          <cell r="A2830" t="str">
            <v>CUBIERTA SENCILLA GALV. cal.28 3.5m</v>
          </cell>
          <cell r="B2830">
            <v>3906</v>
          </cell>
          <cell r="C2830" t="str">
            <v>M2</v>
          </cell>
          <cell r="D2830">
            <v>46881</v>
          </cell>
          <cell r="E2830" t="str">
            <v>350c</v>
          </cell>
          <cell r="F2830">
            <v>40325</v>
          </cell>
          <cell r="G2830">
            <v>34220</v>
          </cell>
          <cell r="H2830">
            <v>1.37</v>
          </cell>
          <cell r="I2830">
            <v>43465</v>
          </cell>
        </row>
        <row r="2831">
          <cell r="A2831" t="str">
            <v>CUBIERTA TEJA ACESCO CAL.26</v>
          </cell>
          <cell r="B2831">
            <v>102871</v>
          </cell>
          <cell r="C2831" t="str">
            <v>M2</v>
          </cell>
          <cell r="D2831">
            <v>63842</v>
          </cell>
          <cell r="E2831" t="str">
            <v>TZA73x305-30</v>
          </cell>
          <cell r="F2831">
            <v>40336</v>
          </cell>
          <cell r="G2831">
            <v>46600</v>
          </cell>
          <cell r="H2831">
            <v>1.37</v>
          </cell>
          <cell r="I2831">
            <v>43465</v>
          </cell>
        </row>
        <row r="2832">
          <cell r="A2832" t="str">
            <v>CubiertaBastidorFosoAguaPistaAtlet(Sum+Inst)IA</v>
          </cell>
          <cell r="B2832">
            <v>105984</v>
          </cell>
          <cell r="C2832" t="str">
            <v>UNI</v>
          </cell>
          <cell r="D2832">
            <v>33712743</v>
          </cell>
          <cell r="E2832">
            <v>0</v>
          </cell>
          <cell r="F2832">
            <v>42829</v>
          </cell>
          <cell r="G2832">
            <v>30929122</v>
          </cell>
          <cell r="H2832">
            <v>1.0900000000000001</v>
          </cell>
          <cell r="I2832">
            <v>43465</v>
          </cell>
        </row>
        <row r="2833">
          <cell r="A2833" t="str">
            <v>CUBIERTAS Y ACCESORIOS</v>
          </cell>
          <cell r="B2833">
            <v>5</v>
          </cell>
          <cell r="C2833">
            <v>0</v>
          </cell>
          <cell r="D2833" t="e">
            <v>#DIV/0!</v>
          </cell>
          <cell r="E2833">
            <v>0</v>
          </cell>
          <cell r="F2833">
            <v>0</v>
          </cell>
          <cell r="G2833">
            <v>0</v>
          </cell>
          <cell r="H2833" t="e">
            <v>#DIV/0!</v>
          </cell>
          <cell r="I2833">
            <v>43465</v>
          </cell>
        </row>
        <row r="2834">
          <cell r="A2834" t="str">
            <v>CubiertaStandingSeamSandwichCal.26-38mmcolo</v>
          </cell>
          <cell r="B2834">
            <v>105820</v>
          </cell>
          <cell r="C2834" t="str">
            <v>M2</v>
          </cell>
          <cell r="D2834">
            <v>162156</v>
          </cell>
          <cell r="E2834">
            <v>0</v>
          </cell>
          <cell r="F2834">
            <v>43229</v>
          </cell>
          <cell r="G2834">
            <v>154434</v>
          </cell>
          <cell r="H2834">
            <v>1.05</v>
          </cell>
          <cell r="I2834">
            <v>43465</v>
          </cell>
        </row>
        <row r="2835">
          <cell r="A2835" t="str">
            <v>Cuchara de salida para tunel, en fibra de vidrio</v>
          </cell>
          <cell r="B2835">
            <v>105250</v>
          </cell>
          <cell r="C2835" t="str">
            <v>UNI</v>
          </cell>
          <cell r="D2835">
            <v>526176</v>
          </cell>
          <cell r="E2835">
            <v>0</v>
          </cell>
          <cell r="F2835">
            <v>41859</v>
          </cell>
          <cell r="G2835">
            <v>417600</v>
          </cell>
          <cell r="H2835">
            <v>1.26</v>
          </cell>
          <cell r="I2835">
            <v>43465</v>
          </cell>
        </row>
        <row r="2836">
          <cell r="A2836" t="str">
            <v>CUCHILLA MONOP. 400 A 15K</v>
          </cell>
          <cell r="B2836">
            <v>1044</v>
          </cell>
          <cell r="C2836" t="str">
            <v>UNI</v>
          </cell>
          <cell r="D2836">
            <v>169195</v>
          </cell>
          <cell r="E2836">
            <v>0</v>
          </cell>
          <cell r="F2836">
            <v>40429</v>
          </cell>
          <cell r="G2836">
            <v>123500</v>
          </cell>
          <cell r="H2836">
            <v>1.37</v>
          </cell>
          <cell r="I2836">
            <v>43465</v>
          </cell>
        </row>
        <row r="2837">
          <cell r="A2837" t="str">
            <v>CUCHILLA PARA GUADAÑADORA DE 1” PARA</v>
          </cell>
          <cell r="B2837">
            <v>105519</v>
          </cell>
          <cell r="C2837" t="str">
            <v>UNI</v>
          </cell>
          <cell r="D2837">
            <v>6540</v>
          </cell>
          <cell r="E2837">
            <v>0</v>
          </cell>
          <cell r="F2837">
            <v>42872</v>
          </cell>
          <cell r="G2837">
            <v>6000</v>
          </cell>
          <cell r="H2837">
            <v>1.0900000000000001</v>
          </cell>
          <cell r="I2837">
            <v>43465</v>
          </cell>
        </row>
        <row r="2838">
          <cell r="A2838" t="str">
            <v>CUELLO CISNE 3” EN ACERO</v>
          </cell>
          <cell r="B2838">
            <v>105950</v>
          </cell>
          <cell r="C2838" t="str">
            <v>UNI</v>
          </cell>
          <cell r="D2838">
            <v>275504</v>
          </cell>
          <cell r="E2838">
            <v>0</v>
          </cell>
          <cell r="F2838">
            <v>42828</v>
          </cell>
          <cell r="G2838">
            <v>252756</v>
          </cell>
          <cell r="H2838">
            <v>1.0900000000000001</v>
          </cell>
          <cell r="I2838">
            <v>43465</v>
          </cell>
        </row>
        <row r="2839">
          <cell r="A2839" t="str">
            <v>CUERDA PARA IZAJE BOMBAS</v>
          </cell>
          <cell r="B2839">
            <v>107182</v>
          </cell>
          <cell r="C2839" t="str">
            <v>UNI</v>
          </cell>
          <cell r="D2839">
            <v>9582</v>
          </cell>
          <cell r="E2839">
            <v>0</v>
          </cell>
          <cell r="F2839">
            <v>43374</v>
          </cell>
          <cell r="G2839">
            <v>9125.4599999999991</v>
          </cell>
          <cell r="H2839">
            <v>1.05</v>
          </cell>
          <cell r="I2839">
            <v>43465</v>
          </cell>
        </row>
        <row r="2840">
          <cell r="A2840" t="str">
            <v>CUERPO DIFUSOR TAPA (Mant. Equip)</v>
          </cell>
          <cell r="B2840">
            <v>105442</v>
          </cell>
          <cell r="C2840" t="str">
            <v>UNI</v>
          </cell>
          <cell r="D2840">
            <v>79472</v>
          </cell>
          <cell r="E2840">
            <v>0</v>
          </cell>
          <cell r="F2840">
            <v>42207</v>
          </cell>
          <cell r="G2840">
            <v>65141</v>
          </cell>
          <cell r="H2840">
            <v>1.22</v>
          </cell>
          <cell r="I2840">
            <v>43465</v>
          </cell>
        </row>
        <row r="2841">
          <cell r="A2841" t="str">
            <v>CUMBRERA No. 1 220x90 3mm.</v>
          </cell>
          <cell r="B2841">
            <v>2280</v>
          </cell>
          <cell r="C2841" t="str">
            <v>UNI</v>
          </cell>
          <cell r="D2841">
            <v>548274</v>
          </cell>
          <cell r="E2841">
            <v>13175</v>
          </cell>
          <cell r="F2841">
            <v>40325</v>
          </cell>
          <cell r="G2841">
            <v>400200</v>
          </cell>
          <cell r="H2841">
            <v>1.37</v>
          </cell>
          <cell r="I2841">
            <v>43465</v>
          </cell>
        </row>
        <row r="2842">
          <cell r="A2842" t="str">
            <v>CUMBRERA No. 2 150x204 3mm.</v>
          </cell>
          <cell r="B2842">
            <v>2281</v>
          </cell>
          <cell r="C2842" t="str">
            <v>UNI</v>
          </cell>
          <cell r="D2842">
            <v>841865</v>
          </cell>
          <cell r="E2842">
            <v>13177</v>
          </cell>
          <cell r="F2842">
            <v>40325</v>
          </cell>
          <cell r="G2842">
            <v>614500</v>
          </cell>
          <cell r="H2842">
            <v>1.37</v>
          </cell>
          <cell r="I2842">
            <v>43465</v>
          </cell>
        </row>
        <row r="2843">
          <cell r="A2843" t="str">
            <v>CUNETA PARA VIAS L= 1.00</v>
          </cell>
          <cell r="B2843">
            <v>1117</v>
          </cell>
          <cell r="C2843" t="str">
            <v>UNI</v>
          </cell>
          <cell r="D2843">
            <v>31072</v>
          </cell>
          <cell r="E2843" t="str">
            <v>CU-30-10</v>
          </cell>
          <cell r="F2843">
            <v>40143</v>
          </cell>
          <cell r="G2843">
            <v>22354</v>
          </cell>
          <cell r="H2843">
            <v>1.39</v>
          </cell>
          <cell r="I2843">
            <v>43465</v>
          </cell>
        </row>
        <row r="2844">
          <cell r="A2844" t="str">
            <v>Cuneta Prefabricada</v>
          </cell>
          <cell r="B2844">
            <v>101387</v>
          </cell>
          <cell r="C2844" t="str">
            <v>UNI</v>
          </cell>
          <cell r="D2844">
            <v>49655</v>
          </cell>
          <cell r="E2844" t="str">
            <v>CU-30-10</v>
          </cell>
          <cell r="F2844">
            <v>42079</v>
          </cell>
          <cell r="G2844">
            <v>40701</v>
          </cell>
          <cell r="H2844">
            <v>1.22</v>
          </cell>
          <cell r="I2844">
            <v>43465</v>
          </cell>
        </row>
        <row r="2845">
          <cell r="A2845" t="str">
            <v>CUPULA CONCENTRICA 5"x3" Br.</v>
          </cell>
          <cell r="B2845">
            <v>136</v>
          </cell>
          <cell r="C2845" t="str">
            <v>UNI</v>
          </cell>
          <cell r="D2845">
            <v>128072</v>
          </cell>
          <cell r="E2845" t="str">
            <v>CC5"x3"</v>
          </cell>
          <cell r="F2845">
            <v>40142</v>
          </cell>
          <cell r="G2845">
            <v>92138</v>
          </cell>
          <cell r="H2845">
            <v>1.39</v>
          </cell>
          <cell r="I2845">
            <v>43465</v>
          </cell>
        </row>
        <row r="2846">
          <cell r="A2846" t="str">
            <v>CÚPULA CONCÉNTRICA EN ALUMINIO 8 x 4"</v>
          </cell>
          <cell r="B2846">
            <v>107270</v>
          </cell>
          <cell r="C2846" t="str">
            <v>UNI</v>
          </cell>
          <cell r="D2846">
            <v>60304</v>
          </cell>
          <cell r="E2846">
            <v>0</v>
          </cell>
          <cell r="F2846">
            <v>43286</v>
          </cell>
          <cell r="G2846">
            <v>57432</v>
          </cell>
          <cell r="H2846">
            <v>1.05</v>
          </cell>
          <cell r="I2846">
            <v>43465</v>
          </cell>
        </row>
        <row r="2847">
          <cell r="A2847" t="str">
            <v>CUPULA No.1 158x114 3mm.</v>
          </cell>
          <cell r="B2847">
            <v>2284</v>
          </cell>
          <cell r="C2847" t="str">
            <v>UNI</v>
          </cell>
          <cell r="D2847">
            <v>397300</v>
          </cell>
          <cell r="E2847">
            <v>13150</v>
          </cell>
          <cell r="F2847">
            <v>40325</v>
          </cell>
          <cell r="G2847">
            <v>290000</v>
          </cell>
          <cell r="H2847">
            <v>1.37</v>
          </cell>
          <cell r="I2847">
            <v>43465</v>
          </cell>
        </row>
        <row r="2848">
          <cell r="A2848" t="str">
            <v>CUPULA No.2 158x140 3mm.</v>
          </cell>
          <cell r="B2848">
            <v>2285</v>
          </cell>
          <cell r="C2848" t="str">
            <v>UNI</v>
          </cell>
          <cell r="D2848">
            <v>397300</v>
          </cell>
          <cell r="E2848">
            <v>13151</v>
          </cell>
          <cell r="F2848">
            <v>40325</v>
          </cell>
          <cell r="G2848">
            <v>290000</v>
          </cell>
          <cell r="H2848">
            <v>1.37</v>
          </cell>
          <cell r="I2848">
            <v>43465</v>
          </cell>
        </row>
        <row r="2849">
          <cell r="A2849" t="str">
            <v>CUPULA No.3 158x230 3mm.</v>
          </cell>
          <cell r="B2849">
            <v>2286</v>
          </cell>
          <cell r="C2849" t="str">
            <v>UNI</v>
          </cell>
          <cell r="D2849">
            <v>626090</v>
          </cell>
          <cell r="E2849">
            <v>13152</v>
          </cell>
          <cell r="F2849">
            <v>40325</v>
          </cell>
          <cell r="G2849">
            <v>457000</v>
          </cell>
          <cell r="H2849">
            <v>1.37</v>
          </cell>
          <cell r="I2849">
            <v>43465</v>
          </cell>
        </row>
        <row r="2850">
          <cell r="A2850" t="str">
            <v>CUPULA TRADICIONAL C-4"x2" Aluminio.</v>
          </cell>
          <cell r="B2850">
            <v>1118</v>
          </cell>
          <cell r="C2850" t="str">
            <v>UNI</v>
          </cell>
          <cell r="D2850">
            <v>8113</v>
          </cell>
          <cell r="E2850" t="str">
            <v>C4"X2"</v>
          </cell>
          <cell r="F2850">
            <v>43372</v>
          </cell>
          <cell r="G2850">
            <v>7727</v>
          </cell>
          <cell r="H2850">
            <v>1.05</v>
          </cell>
          <cell r="I2850">
            <v>43465</v>
          </cell>
        </row>
        <row r="2851">
          <cell r="A2851" t="str">
            <v>CURASEAL BLANCO 20 KILOS</v>
          </cell>
          <cell r="B2851">
            <v>645</v>
          </cell>
          <cell r="C2851" t="str">
            <v>KG</v>
          </cell>
          <cell r="D2851">
            <v>8316</v>
          </cell>
          <cell r="E2851">
            <v>0</v>
          </cell>
          <cell r="F2851">
            <v>40688</v>
          </cell>
          <cell r="G2851">
            <v>6206</v>
          </cell>
          <cell r="H2851">
            <v>1.34</v>
          </cell>
          <cell r="I2851">
            <v>43465</v>
          </cell>
        </row>
        <row r="2852">
          <cell r="A2852" t="str">
            <v>CURASEAL Blanco 20Kg **</v>
          </cell>
          <cell r="B2852">
            <v>100678</v>
          </cell>
          <cell r="C2852" t="str">
            <v>KG</v>
          </cell>
          <cell r="D2852">
            <v>8316</v>
          </cell>
          <cell r="E2852">
            <v>0</v>
          </cell>
          <cell r="F2852">
            <v>40688</v>
          </cell>
          <cell r="G2852">
            <v>6206</v>
          </cell>
          <cell r="H2852">
            <v>1.34</v>
          </cell>
          <cell r="I2852">
            <v>43465</v>
          </cell>
        </row>
        <row r="2853">
          <cell r="A2853" t="str">
            <v>CURASEAL TRANSPARENTE 20 Kg</v>
          </cell>
          <cell r="B2853">
            <v>646</v>
          </cell>
          <cell r="C2853" t="str">
            <v>KG</v>
          </cell>
          <cell r="D2853">
            <v>13739</v>
          </cell>
          <cell r="E2853">
            <v>0</v>
          </cell>
          <cell r="F2853">
            <v>41835</v>
          </cell>
          <cell r="G2853">
            <v>10904</v>
          </cell>
          <cell r="H2853">
            <v>1.26</v>
          </cell>
          <cell r="I2853">
            <v>43465</v>
          </cell>
        </row>
        <row r="2854">
          <cell r="A2854" t="str">
            <v>CURVA 90° EMT 3/4"</v>
          </cell>
          <cell r="B2854">
            <v>106838</v>
          </cell>
          <cell r="C2854" t="str">
            <v>UNI</v>
          </cell>
          <cell r="D2854">
            <v>1575</v>
          </cell>
          <cell r="E2854">
            <v>0</v>
          </cell>
          <cell r="F2854">
            <v>43251</v>
          </cell>
          <cell r="G2854">
            <v>1500</v>
          </cell>
          <cell r="H2854">
            <v>1.05</v>
          </cell>
          <cell r="I2854">
            <v>43465</v>
          </cell>
        </row>
        <row r="2855">
          <cell r="A2855" t="str">
            <v>CURVA 90° Ø 4" EN ACERO</v>
          </cell>
          <cell r="B2855">
            <v>106764</v>
          </cell>
          <cell r="C2855" t="str">
            <v>UNI</v>
          </cell>
          <cell r="D2855">
            <v>114726</v>
          </cell>
          <cell r="E2855">
            <v>0</v>
          </cell>
          <cell r="F2855">
            <v>43182</v>
          </cell>
          <cell r="G2855">
            <v>109263</v>
          </cell>
          <cell r="H2855">
            <v>1.05</v>
          </cell>
          <cell r="I2855">
            <v>43465</v>
          </cell>
        </row>
        <row r="2856">
          <cell r="A2856" t="str">
            <v>CURVA 90° PVC 1"</v>
          </cell>
          <cell r="B2856">
            <v>103119</v>
          </cell>
          <cell r="C2856" t="str">
            <v>UNI</v>
          </cell>
          <cell r="D2856">
            <v>645</v>
          </cell>
          <cell r="E2856">
            <v>11076</v>
          </cell>
          <cell r="F2856">
            <v>40416</v>
          </cell>
          <cell r="G2856">
            <v>471</v>
          </cell>
          <cell r="H2856">
            <v>1.37</v>
          </cell>
          <cell r="I2856">
            <v>43465</v>
          </cell>
        </row>
        <row r="2857">
          <cell r="A2857" t="str">
            <v>CURVA CONDUIT 90° PVC 1 1/2"</v>
          </cell>
          <cell r="B2857">
            <v>100749</v>
          </cell>
          <cell r="C2857" t="str">
            <v>UNI</v>
          </cell>
          <cell r="D2857">
            <v>1551</v>
          </cell>
          <cell r="E2857">
            <v>11076</v>
          </cell>
          <cell r="F2857">
            <v>43172</v>
          </cell>
          <cell r="G2857">
            <v>1477</v>
          </cell>
          <cell r="H2857">
            <v>1.05</v>
          </cell>
          <cell r="I2857">
            <v>43465</v>
          </cell>
        </row>
        <row r="2858">
          <cell r="A2858" t="str">
            <v>CURVA CONDUIT 90° PVC 1"</v>
          </cell>
          <cell r="B2858">
            <v>103185</v>
          </cell>
          <cell r="C2858" t="str">
            <v>UNI</v>
          </cell>
          <cell r="D2858">
            <v>526</v>
          </cell>
          <cell r="E2858">
            <v>0</v>
          </cell>
          <cell r="F2858">
            <v>43172</v>
          </cell>
          <cell r="G2858">
            <v>501</v>
          </cell>
          <cell r="H2858">
            <v>1.05</v>
          </cell>
          <cell r="I2858">
            <v>43465</v>
          </cell>
        </row>
        <row r="2859">
          <cell r="A2859" t="str">
            <v>CURVA CONDUIT 90° PVC 1/2"CE**</v>
          </cell>
          <cell r="B2859">
            <v>103213</v>
          </cell>
          <cell r="C2859" t="str">
            <v>UNI</v>
          </cell>
          <cell r="D2859">
            <v>260</v>
          </cell>
          <cell r="E2859">
            <v>0</v>
          </cell>
          <cell r="F2859">
            <v>41172</v>
          </cell>
          <cell r="G2859">
            <v>200</v>
          </cell>
          <cell r="H2859">
            <v>1.3</v>
          </cell>
          <cell r="I2859">
            <v>43465</v>
          </cell>
        </row>
        <row r="2860">
          <cell r="A2860" t="str">
            <v>CURVA CONDUIT 90° PVC 2"</v>
          </cell>
          <cell r="B2860">
            <v>756</v>
          </cell>
          <cell r="C2860" t="str">
            <v>UNI</v>
          </cell>
          <cell r="D2860">
            <v>2624</v>
          </cell>
          <cell r="E2860">
            <v>11076</v>
          </cell>
          <cell r="F2860">
            <v>43172</v>
          </cell>
          <cell r="G2860">
            <v>2499</v>
          </cell>
          <cell r="H2860">
            <v>1.05</v>
          </cell>
          <cell r="I2860">
            <v>43465</v>
          </cell>
        </row>
        <row r="2861">
          <cell r="A2861" t="str">
            <v>CURVA CONDUIT 90º PVC 1 1/4"</v>
          </cell>
          <cell r="B2861">
            <v>104353</v>
          </cell>
          <cell r="C2861" t="str">
            <v>UNI</v>
          </cell>
          <cell r="D2861">
            <v>3185</v>
          </cell>
          <cell r="E2861">
            <v>0</v>
          </cell>
          <cell r="F2861">
            <v>41072</v>
          </cell>
          <cell r="G2861">
            <v>2450</v>
          </cell>
          <cell r="H2861">
            <v>1.3</v>
          </cell>
          <cell r="I2861">
            <v>43465</v>
          </cell>
        </row>
        <row r="2862">
          <cell r="A2862" t="str">
            <v>CURVA CONDUIT 90º PVC 1/2"</v>
          </cell>
          <cell r="B2862">
            <v>104355</v>
          </cell>
          <cell r="C2862" t="str">
            <v>UNI</v>
          </cell>
          <cell r="D2862">
            <v>297</v>
          </cell>
          <cell r="E2862">
            <v>0</v>
          </cell>
          <cell r="F2862">
            <v>43213</v>
          </cell>
          <cell r="G2862">
            <v>283</v>
          </cell>
          <cell r="H2862">
            <v>1.05</v>
          </cell>
          <cell r="I2862">
            <v>43465</v>
          </cell>
        </row>
        <row r="2863">
          <cell r="A2863" t="str">
            <v>CURVA CONDUIT 90º PVC 3/4"</v>
          </cell>
          <cell r="B2863">
            <v>104354</v>
          </cell>
          <cell r="C2863" t="str">
            <v>UNI</v>
          </cell>
          <cell r="D2863">
            <v>572</v>
          </cell>
          <cell r="E2863">
            <v>0</v>
          </cell>
          <cell r="F2863">
            <v>43213</v>
          </cell>
          <cell r="G2863">
            <v>545</v>
          </cell>
          <cell r="H2863">
            <v>1.05</v>
          </cell>
          <cell r="I2863">
            <v>43465</v>
          </cell>
        </row>
        <row r="2864">
          <cell r="A2864" t="str">
            <v>CURVA EMT 1"</v>
          </cell>
          <cell r="B2864">
            <v>103122</v>
          </cell>
          <cell r="C2864" t="str">
            <v>UNI</v>
          </cell>
          <cell r="D2864">
            <v>2943</v>
          </cell>
          <cell r="E2864">
            <v>12856</v>
          </cell>
          <cell r="F2864">
            <v>43362</v>
          </cell>
          <cell r="G2864">
            <v>2803</v>
          </cell>
          <cell r="H2864">
            <v>1.05</v>
          </cell>
          <cell r="I2864">
            <v>43465</v>
          </cell>
        </row>
        <row r="2865">
          <cell r="A2865" t="str">
            <v>CURVA EMT 1/2"</v>
          </cell>
          <cell r="B2865">
            <v>105193</v>
          </cell>
          <cell r="C2865" t="str">
            <v>UNI</v>
          </cell>
          <cell r="D2865">
            <v>1105</v>
          </cell>
          <cell r="E2865">
            <v>0</v>
          </cell>
          <cell r="F2865">
            <v>41806</v>
          </cell>
          <cell r="G2865">
            <v>877</v>
          </cell>
          <cell r="H2865">
            <v>1.26</v>
          </cell>
          <cell r="I2865">
            <v>43465</v>
          </cell>
        </row>
        <row r="2866">
          <cell r="A2866" t="str">
            <v>CURVA EMT 2"</v>
          </cell>
          <cell r="B2866">
            <v>105334</v>
          </cell>
          <cell r="C2866" t="str">
            <v>UNI</v>
          </cell>
          <cell r="D2866">
            <v>10791</v>
          </cell>
          <cell r="E2866">
            <v>0</v>
          </cell>
          <cell r="F2866">
            <v>43000</v>
          </cell>
          <cell r="G2866">
            <v>9900</v>
          </cell>
          <cell r="H2866">
            <v>1.0900000000000001</v>
          </cell>
          <cell r="I2866">
            <v>43465</v>
          </cell>
        </row>
        <row r="2867">
          <cell r="A2867" t="str">
            <v>CURVA EMT 3"</v>
          </cell>
          <cell r="B2867">
            <v>102470</v>
          </cell>
          <cell r="C2867" t="str">
            <v>UNI</v>
          </cell>
          <cell r="D2867">
            <v>45413</v>
          </cell>
          <cell r="E2867" t="str">
            <v>14CM150</v>
          </cell>
          <cell r="F2867">
            <v>43235</v>
          </cell>
          <cell r="G2867">
            <v>43250</v>
          </cell>
          <cell r="H2867">
            <v>1.05</v>
          </cell>
          <cell r="I2867">
            <v>43465</v>
          </cell>
        </row>
        <row r="2868">
          <cell r="A2868" t="str">
            <v>CURVA EMT 4"</v>
          </cell>
          <cell r="B2868">
            <v>106467</v>
          </cell>
          <cell r="C2868" t="str">
            <v>UNI</v>
          </cell>
          <cell r="D2868">
            <v>49980</v>
          </cell>
          <cell r="E2868">
            <v>0</v>
          </cell>
          <cell r="F2868">
            <v>43172</v>
          </cell>
          <cell r="G2868">
            <v>47600</v>
          </cell>
          <cell r="H2868">
            <v>1.05</v>
          </cell>
          <cell r="I2868">
            <v>43465</v>
          </cell>
        </row>
        <row r="2869">
          <cell r="A2869" t="str">
            <v>CURVA GALV IMC 1 1/2"</v>
          </cell>
          <cell r="B2869">
            <v>104357</v>
          </cell>
          <cell r="C2869" t="str">
            <v>UNI</v>
          </cell>
          <cell r="D2869">
            <v>10621</v>
          </cell>
          <cell r="E2869">
            <v>0</v>
          </cell>
          <cell r="F2869">
            <v>43214</v>
          </cell>
          <cell r="G2869">
            <v>10115</v>
          </cell>
          <cell r="H2869">
            <v>1.05</v>
          </cell>
          <cell r="I2869">
            <v>43465</v>
          </cell>
        </row>
        <row r="2870">
          <cell r="A2870" t="str">
            <v>CURVA GALV IMC 1 1/4"</v>
          </cell>
          <cell r="B2870">
            <v>104362</v>
          </cell>
          <cell r="C2870" t="str">
            <v>UNI</v>
          </cell>
          <cell r="D2870">
            <v>18556</v>
          </cell>
          <cell r="E2870">
            <v>0</v>
          </cell>
          <cell r="F2870">
            <v>41073</v>
          </cell>
          <cell r="G2870">
            <v>14274</v>
          </cell>
          <cell r="H2870">
            <v>1.3</v>
          </cell>
          <cell r="I2870">
            <v>43465</v>
          </cell>
        </row>
        <row r="2871">
          <cell r="A2871" t="str">
            <v>CURVA GALV IMC 1"</v>
          </cell>
          <cell r="B2871">
            <v>104363</v>
          </cell>
          <cell r="C2871" t="str">
            <v>UNI</v>
          </cell>
          <cell r="D2871">
            <v>7687</v>
          </cell>
          <cell r="E2871">
            <v>0</v>
          </cell>
          <cell r="F2871">
            <v>41554</v>
          </cell>
          <cell r="G2871">
            <v>6053</v>
          </cell>
          <cell r="H2871">
            <v>1.27</v>
          </cell>
          <cell r="I2871">
            <v>43465</v>
          </cell>
        </row>
        <row r="2872">
          <cell r="A2872" t="str">
            <v>CURVA GALV IMC 1/2"</v>
          </cell>
          <cell r="B2872">
            <v>104369</v>
          </cell>
          <cell r="C2872" t="str">
            <v>UNI</v>
          </cell>
          <cell r="D2872">
            <v>5884</v>
          </cell>
          <cell r="E2872">
            <v>0</v>
          </cell>
          <cell r="F2872">
            <v>41073</v>
          </cell>
          <cell r="G2872">
            <v>4526</v>
          </cell>
          <cell r="H2872">
            <v>1.3</v>
          </cell>
          <cell r="I2872">
            <v>43465</v>
          </cell>
        </row>
        <row r="2873">
          <cell r="A2873" t="str">
            <v>CURVA GALV IMC 2"</v>
          </cell>
          <cell r="B2873">
            <v>104096</v>
          </cell>
          <cell r="C2873" t="str">
            <v>UNI</v>
          </cell>
          <cell r="D2873">
            <v>20228</v>
          </cell>
          <cell r="E2873">
            <v>0</v>
          </cell>
          <cell r="F2873">
            <v>43180</v>
          </cell>
          <cell r="G2873">
            <v>19265</v>
          </cell>
          <cell r="H2873">
            <v>1.05</v>
          </cell>
          <cell r="I2873">
            <v>43465</v>
          </cell>
        </row>
        <row r="2874">
          <cell r="A2874" t="str">
            <v>CURVA GALV IMC 3"</v>
          </cell>
          <cell r="B2874">
            <v>104068</v>
          </cell>
          <cell r="C2874" t="str">
            <v>UNI</v>
          </cell>
          <cell r="D2874">
            <v>140184</v>
          </cell>
          <cell r="E2874">
            <v>0</v>
          </cell>
          <cell r="F2874">
            <v>41072</v>
          </cell>
          <cell r="G2874">
            <v>107834</v>
          </cell>
          <cell r="H2874">
            <v>1.3</v>
          </cell>
          <cell r="I2874">
            <v>43465</v>
          </cell>
        </row>
        <row r="2875">
          <cell r="A2875" t="str">
            <v>CURVA GALV IMC 3/4"</v>
          </cell>
          <cell r="B2875">
            <v>104366</v>
          </cell>
          <cell r="C2875" t="str">
            <v>UNI</v>
          </cell>
          <cell r="D2875">
            <v>5725</v>
          </cell>
          <cell r="E2875">
            <v>0</v>
          </cell>
          <cell r="F2875">
            <v>41554</v>
          </cell>
          <cell r="G2875">
            <v>4508</v>
          </cell>
          <cell r="H2875">
            <v>1.27</v>
          </cell>
          <cell r="I2875">
            <v>43465</v>
          </cell>
        </row>
        <row r="2876">
          <cell r="A2876" t="str">
            <v>CURVA IMC - GALVANIZADA- Ø 6"</v>
          </cell>
          <cell r="B2876">
            <v>106785</v>
          </cell>
          <cell r="C2876" t="str">
            <v>UNI</v>
          </cell>
          <cell r="D2876">
            <v>678510</v>
          </cell>
          <cell r="E2876">
            <v>0</v>
          </cell>
          <cell r="F2876">
            <v>43192</v>
          </cell>
          <cell r="G2876">
            <v>646200</v>
          </cell>
          <cell r="H2876">
            <v>1.05</v>
          </cell>
          <cell r="I2876">
            <v>43465</v>
          </cell>
        </row>
        <row r="2877">
          <cell r="A2877" t="str">
            <v>CURVA PVC CONDUIT CXE 45º 3/4" **</v>
          </cell>
          <cell r="B2877">
            <v>103252</v>
          </cell>
          <cell r="C2877" t="str">
            <v>UNI</v>
          </cell>
          <cell r="D2877">
            <v>436</v>
          </cell>
          <cell r="E2877">
            <v>36802520</v>
          </cell>
          <cell r="F2877">
            <v>42865</v>
          </cell>
          <cell r="G2877">
            <v>400</v>
          </cell>
          <cell r="H2877">
            <v>1.0900000000000001</v>
          </cell>
          <cell r="I2877">
            <v>43465</v>
          </cell>
        </row>
        <row r="2878">
          <cell r="A2878" t="str">
            <v>CURVO DE GRES 4" MOORE</v>
          </cell>
          <cell r="B2878">
            <v>1109</v>
          </cell>
          <cell r="C2878" t="str">
            <v>UNI</v>
          </cell>
          <cell r="D2878">
            <v>28241</v>
          </cell>
          <cell r="E2878" t="str">
            <v>SEGUNDAS</v>
          </cell>
          <cell r="F2878">
            <v>40136</v>
          </cell>
          <cell r="G2878">
            <v>20317</v>
          </cell>
          <cell r="H2878">
            <v>1.39</v>
          </cell>
          <cell r="I2878">
            <v>43465</v>
          </cell>
        </row>
        <row r="2879">
          <cell r="A2879" t="str">
            <v>CURVO DE GRES 6" MOORE</v>
          </cell>
          <cell r="B2879">
            <v>1110</v>
          </cell>
          <cell r="C2879" t="str">
            <v>UNI</v>
          </cell>
          <cell r="D2879">
            <v>35291</v>
          </cell>
          <cell r="E2879">
            <v>273</v>
          </cell>
          <cell r="F2879">
            <v>40136</v>
          </cell>
          <cell r="G2879">
            <v>25389</v>
          </cell>
          <cell r="H2879">
            <v>1.39</v>
          </cell>
          <cell r="I2879">
            <v>43465</v>
          </cell>
        </row>
        <row r="2880">
          <cell r="A2880" t="str">
            <v>DBO (Demanda bioquimica de oxigeno)</v>
          </cell>
          <cell r="B2880">
            <v>105497</v>
          </cell>
          <cell r="C2880" t="str">
            <v>UNI</v>
          </cell>
          <cell r="D2880">
            <v>45399</v>
          </cell>
          <cell r="E2880">
            <v>0</v>
          </cell>
          <cell r="F2880">
            <v>42809</v>
          </cell>
          <cell r="G2880">
            <v>41650</v>
          </cell>
          <cell r="H2880">
            <v>1.0900000000000001</v>
          </cell>
          <cell r="I2880">
            <v>43465</v>
          </cell>
        </row>
        <row r="2881">
          <cell r="A2881" t="str">
            <v>DECAMETRO STANLEY 30 MTS</v>
          </cell>
          <cell r="B2881">
            <v>487</v>
          </cell>
          <cell r="C2881" t="str">
            <v>UNI</v>
          </cell>
          <cell r="D2881">
            <v>48106</v>
          </cell>
          <cell r="E2881">
            <v>400010</v>
          </cell>
          <cell r="F2881">
            <v>40802</v>
          </cell>
          <cell r="G2881">
            <v>35900</v>
          </cell>
          <cell r="H2881">
            <v>1.34</v>
          </cell>
          <cell r="I2881">
            <v>43465</v>
          </cell>
        </row>
        <row r="2882">
          <cell r="A2882" t="str">
            <v>Decapar (limpieza mecanica abrasiva)</v>
          </cell>
          <cell r="B2882">
            <v>105651</v>
          </cell>
          <cell r="C2882" t="str">
            <v>M2</v>
          </cell>
          <cell r="D2882">
            <v>14152</v>
          </cell>
          <cell r="E2882">
            <v>0</v>
          </cell>
          <cell r="F2882">
            <v>42219</v>
          </cell>
          <cell r="G2882">
            <v>11600</v>
          </cell>
          <cell r="H2882">
            <v>1.22</v>
          </cell>
          <cell r="I2882">
            <v>43465</v>
          </cell>
        </row>
        <row r="2883">
          <cell r="A2883" t="str">
            <v>Deck</v>
          </cell>
          <cell r="B2883">
            <v>106120</v>
          </cell>
          <cell r="C2883" t="str">
            <v>M2</v>
          </cell>
          <cell r="D2883">
            <v>451566</v>
          </cell>
          <cell r="E2883">
            <v>0</v>
          </cell>
          <cell r="F2883">
            <v>43244</v>
          </cell>
          <cell r="G2883">
            <v>430063</v>
          </cell>
          <cell r="H2883">
            <v>1.05</v>
          </cell>
          <cell r="I2883">
            <v>43465</v>
          </cell>
        </row>
        <row r="2884">
          <cell r="A2884" t="str">
            <v>Deck Liston WPC Macizo A=16cm ; E=2cm , L=3m</v>
          </cell>
          <cell r="B2884">
            <v>106797</v>
          </cell>
          <cell r="C2884" t="str">
            <v>UNI</v>
          </cell>
          <cell r="D2884">
            <v>88788</v>
          </cell>
          <cell r="E2884">
            <v>0</v>
          </cell>
          <cell r="F2884">
            <v>43200</v>
          </cell>
          <cell r="G2884">
            <v>84560</v>
          </cell>
          <cell r="H2884">
            <v>1.05</v>
          </cell>
          <cell r="I2884">
            <v>43465</v>
          </cell>
        </row>
        <row r="2885">
          <cell r="A2885" t="str">
            <v>DECK PLASTICO 40%</v>
          </cell>
          <cell r="B2885">
            <v>104200</v>
          </cell>
          <cell r="C2885" t="str">
            <v>M2</v>
          </cell>
          <cell r="D2885">
            <v>331118</v>
          </cell>
          <cell r="E2885">
            <v>0</v>
          </cell>
          <cell r="F2885">
            <v>43327</v>
          </cell>
          <cell r="G2885">
            <v>315350</v>
          </cell>
          <cell r="H2885">
            <v>1.05</v>
          </cell>
          <cell r="I2885">
            <v>43465</v>
          </cell>
        </row>
        <row r="2886">
          <cell r="A2886" t="str">
            <v>DECORAMA TIPO 2 PHILAAC 1201</v>
          </cell>
          <cell r="B2886">
            <v>1744</v>
          </cell>
          <cell r="C2886" t="str">
            <v>GLN</v>
          </cell>
          <cell r="D2886">
            <v>38860</v>
          </cell>
          <cell r="E2886">
            <v>1201</v>
          </cell>
          <cell r="F2886">
            <v>40798</v>
          </cell>
          <cell r="G2886">
            <v>29000</v>
          </cell>
          <cell r="H2886">
            <v>1.34</v>
          </cell>
          <cell r="I2886">
            <v>43465</v>
          </cell>
        </row>
        <row r="2887">
          <cell r="A2887" t="str">
            <v>DelimitadorAluminMovilPistaAtletismo(Sum+Ins)IA</v>
          </cell>
          <cell r="B2887">
            <v>105981</v>
          </cell>
          <cell r="C2887" t="str">
            <v>ML</v>
          </cell>
          <cell r="D2887">
            <v>67606</v>
          </cell>
          <cell r="E2887">
            <v>0</v>
          </cell>
          <cell r="F2887">
            <v>42829</v>
          </cell>
          <cell r="G2887">
            <v>62024</v>
          </cell>
          <cell r="H2887">
            <v>1.0900000000000001</v>
          </cell>
          <cell r="I2887">
            <v>43465</v>
          </cell>
        </row>
        <row r="2888">
          <cell r="A2888" t="str">
            <v>DEMARCACION BALONCESTO -</v>
          </cell>
          <cell r="B2888">
            <v>9788</v>
          </cell>
          <cell r="C2888" t="str">
            <v>UNI</v>
          </cell>
          <cell r="D2888">
            <v>492652</v>
          </cell>
          <cell r="E2888">
            <v>0</v>
          </cell>
          <cell r="F2888">
            <v>40491</v>
          </cell>
          <cell r="G2888">
            <v>359600</v>
          </cell>
          <cell r="H2888">
            <v>1.37</v>
          </cell>
          <cell r="I2888">
            <v>43465</v>
          </cell>
        </row>
        <row r="2889">
          <cell r="A2889" t="str">
            <v>DEMARCACION EN DECO-SPORT BLANCO</v>
          </cell>
          <cell r="B2889">
            <v>101790</v>
          </cell>
          <cell r="C2889" t="str">
            <v>M2</v>
          </cell>
          <cell r="D2889">
            <v>914</v>
          </cell>
          <cell r="E2889">
            <v>0</v>
          </cell>
          <cell r="F2889">
            <v>43314</v>
          </cell>
          <cell r="G2889">
            <v>870</v>
          </cell>
          <cell r="H2889">
            <v>1.05</v>
          </cell>
          <cell r="I2889">
            <v>43465</v>
          </cell>
        </row>
        <row r="2890">
          <cell r="A2890" t="str">
            <v>DEMARCACION SOBRE PAVIMENTO FLEXIBLE</v>
          </cell>
          <cell r="B2890">
            <v>9489</v>
          </cell>
          <cell r="C2890" t="str">
            <v>UNI</v>
          </cell>
          <cell r="D2890">
            <v>460868</v>
          </cell>
          <cell r="E2890">
            <v>0</v>
          </cell>
          <cell r="F2890">
            <v>40491</v>
          </cell>
          <cell r="G2890">
            <v>336400</v>
          </cell>
          <cell r="H2890">
            <v>1.37</v>
          </cell>
          <cell r="I2890">
            <v>43465</v>
          </cell>
        </row>
        <row r="2891">
          <cell r="A2891" t="str">
            <v>Densidad del terreno con Densímetro nuclear</v>
          </cell>
          <cell r="B2891">
            <v>100829</v>
          </cell>
          <cell r="C2891" t="str">
            <v>UNI</v>
          </cell>
          <cell r="D2891">
            <v>55041</v>
          </cell>
          <cell r="E2891">
            <v>0</v>
          </cell>
          <cell r="F2891">
            <v>43168</v>
          </cell>
          <cell r="G2891">
            <v>52420</v>
          </cell>
          <cell r="H2891">
            <v>1.05</v>
          </cell>
          <cell r="I2891">
            <v>43465</v>
          </cell>
        </row>
        <row r="2892">
          <cell r="A2892" t="str">
            <v>DESAGUE AUTOMATICO GRIVAL</v>
          </cell>
          <cell r="B2892">
            <v>550</v>
          </cell>
          <cell r="C2892" t="str">
            <v>UNI</v>
          </cell>
          <cell r="D2892">
            <v>18701</v>
          </cell>
          <cell r="E2892" t="str">
            <v>93100Cromo</v>
          </cell>
          <cell r="F2892">
            <v>40400</v>
          </cell>
          <cell r="G2892">
            <v>13650</v>
          </cell>
          <cell r="H2892">
            <v>1.37</v>
          </cell>
          <cell r="I2892">
            <v>43465</v>
          </cell>
        </row>
        <row r="2893">
          <cell r="A2893" t="str">
            <v>Desague con rejilla lavamanos Ref. 62-AA-210</v>
          </cell>
          <cell r="B2893">
            <v>104502</v>
          </cell>
          <cell r="C2893" t="str">
            <v>UNI</v>
          </cell>
          <cell r="D2893">
            <v>56608</v>
          </cell>
          <cell r="E2893" t="str">
            <v>62-AA-101044</v>
          </cell>
          <cell r="F2893">
            <v>42320</v>
          </cell>
          <cell r="G2893">
            <v>46400</v>
          </cell>
          <cell r="H2893">
            <v>1.22</v>
          </cell>
          <cell r="I2893">
            <v>43465</v>
          </cell>
        </row>
        <row r="2894">
          <cell r="A2894" t="str">
            <v>DESAGUE ITALIANA Senc.Cr-Gris GRICOL</v>
          </cell>
          <cell r="B2894">
            <v>2095</v>
          </cell>
          <cell r="C2894" t="str">
            <v>UNI</v>
          </cell>
          <cell r="D2894">
            <v>10138</v>
          </cell>
          <cell r="E2894" t="str">
            <v>01-193304</v>
          </cell>
          <cell r="F2894">
            <v>40400</v>
          </cell>
          <cell r="G2894">
            <v>7400</v>
          </cell>
          <cell r="H2894">
            <v>1.37</v>
          </cell>
          <cell r="I2894">
            <v>43465</v>
          </cell>
        </row>
        <row r="2895">
          <cell r="A2895" t="str">
            <v>DESAGUE ORINAL</v>
          </cell>
          <cell r="B2895">
            <v>101840</v>
          </cell>
          <cell r="C2895" t="str">
            <v>UNI</v>
          </cell>
          <cell r="D2895">
            <v>13015</v>
          </cell>
          <cell r="E2895" t="str">
            <v>93110Neutro</v>
          </cell>
          <cell r="F2895">
            <v>40400</v>
          </cell>
          <cell r="G2895">
            <v>9500</v>
          </cell>
          <cell r="H2895">
            <v>1.37</v>
          </cell>
          <cell r="I2895">
            <v>43465</v>
          </cell>
        </row>
        <row r="2896">
          <cell r="A2896" t="str">
            <v>DESAGUE PUSH PLÁSTICO SIN REBOSE</v>
          </cell>
          <cell r="B2896">
            <v>105053</v>
          </cell>
          <cell r="C2896" t="str">
            <v>UNI</v>
          </cell>
          <cell r="D2896">
            <v>36478</v>
          </cell>
          <cell r="E2896">
            <v>0</v>
          </cell>
          <cell r="F2896">
            <v>42144</v>
          </cell>
          <cell r="G2896">
            <v>29900</v>
          </cell>
          <cell r="H2896">
            <v>1.22</v>
          </cell>
          <cell r="I2896">
            <v>43465</v>
          </cell>
        </row>
        <row r="2897">
          <cell r="A2897" t="str">
            <v>DESAGUE SENCILLO INTEGRAL rebose</v>
          </cell>
          <cell r="B2897">
            <v>551</v>
          </cell>
          <cell r="C2897" t="str">
            <v>UNI</v>
          </cell>
          <cell r="D2897">
            <v>9314</v>
          </cell>
          <cell r="E2897" t="str">
            <v>93110Neutro</v>
          </cell>
          <cell r="F2897">
            <v>43167</v>
          </cell>
          <cell r="G2897">
            <v>8870</v>
          </cell>
          <cell r="H2897">
            <v>1.05</v>
          </cell>
          <cell r="I2897">
            <v>43465</v>
          </cell>
        </row>
        <row r="2898">
          <cell r="A2898" t="str">
            <v>DESARMADO DE TORRE GRUA</v>
          </cell>
          <cell r="B2898">
            <v>101123</v>
          </cell>
          <cell r="C2898" t="str">
            <v>UNI</v>
          </cell>
          <cell r="D2898">
            <v>1029000</v>
          </cell>
          <cell r="E2898">
            <v>0</v>
          </cell>
          <cell r="F2898">
            <v>39672</v>
          </cell>
          <cell r="G2898">
            <v>700000</v>
          </cell>
          <cell r="H2898">
            <v>1.47</v>
          </cell>
          <cell r="I2898">
            <v>43465</v>
          </cell>
        </row>
        <row r="2899">
          <cell r="A2899" t="str">
            <v>DESCARGADOR DE SOBRETENSIÓN 12KV -</v>
          </cell>
          <cell r="B2899">
            <v>104997</v>
          </cell>
          <cell r="C2899" t="str">
            <v>UNI</v>
          </cell>
          <cell r="D2899">
            <v>111177</v>
          </cell>
          <cell r="E2899">
            <v>0</v>
          </cell>
          <cell r="F2899">
            <v>43171</v>
          </cell>
          <cell r="G2899">
            <v>105883</v>
          </cell>
          <cell r="H2899">
            <v>1.05</v>
          </cell>
          <cell r="I2899">
            <v>43465</v>
          </cell>
        </row>
        <row r="2900">
          <cell r="A2900" t="str">
            <v>DESCARGADOR DE SOBRETENSIÓN TIPO</v>
          </cell>
          <cell r="B2900">
            <v>105609</v>
          </cell>
          <cell r="C2900" t="str">
            <v>UNI</v>
          </cell>
          <cell r="D2900">
            <v>162716</v>
          </cell>
          <cell r="E2900">
            <v>0</v>
          </cell>
          <cell r="F2900">
            <v>43279</v>
          </cell>
          <cell r="G2900">
            <v>154968</v>
          </cell>
          <cell r="H2900">
            <v>1.05</v>
          </cell>
          <cell r="I2900">
            <v>43465</v>
          </cell>
        </row>
        <row r="2901">
          <cell r="A2901" t="str">
            <v>DESEMBUCHADORES</v>
          </cell>
          <cell r="B2901">
            <v>105531</v>
          </cell>
          <cell r="C2901" t="str">
            <v>UNI</v>
          </cell>
          <cell r="D2901">
            <v>126794</v>
          </cell>
          <cell r="E2901">
            <v>0</v>
          </cell>
          <cell r="F2901">
            <v>42872</v>
          </cell>
          <cell r="G2901">
            <v>116325</v>
          </cell>
          <cell r="H2901">
            <v>1.0900000000000001</v>
          </cell>
          <cell r="I2901">
            <v>43465</v>
          </cell>
        </row>
        <row r="2902">
          <cell r="A2902" t="str">
            <v>DESENGRASANTE HODROSOLVENTE</v>
          </cell>
          <cell r="B2902">
            <v>104888</v>
          </cell>
          <cell r="C2902" t="str">
            <v>GAL</v>
          </cell>
          <cell r="D2902">
            <v>18242</v>
          </cell>
          <cell r="E2902">
            <v>0</v>
          </cell>
          <cell r="F2902">
            <v>43245</v>
          </cell>
          <cell r="G2902">
            <v>17373</v>
          </cell>
          <cell r="H2902">
            <v>1.05</v>
          </cell>
          <cell r="I2902">
            <v>43465</v>
          </cell>
        </row>
        <row r="2903">
          <cell r="A2903" t="str">
            <v>Desengrasante industrial</v>
          </cell>
          <cell r="B2903">
            <v>105152</v>
          </cell>
          <cell r="C2903" t="str">
            <v>gln</v>
          </cell>
          <cell r="D2903">
            <v>26149</v>
          </cell>
          <cell r="E2903">
            <v>0</v>
          </cell>
          <cell r="F2903">
            <v>42810</v>
          </cell>
          <cell r="G2903">
            <v>23990</v>
          </cell>
          <cell r="H2903">
            <v>1.0900000000000001</v>
          </cell>
          <cell r="I2903">
            <v>43465</v>
          </cell>
        </row>
        <row r="2904">
          <cell r="A2904" t="str">
            <v>DESENGRASANTE IXELL-COLPISA</v>
          </cell>
          <cell r="B2904">
            <v>104191</v>
          </cell>
          <cell r="C2904" t="str">
            <v>gln</v>
          </cell>
          <cell r="D2904">
            <v>29610</v>
          </cell>
          <cell r="E2904">
            <v>0</v>
          </cell>
          <cell r="F2904">
            <v>41787</v>
          </cell>
          <cell r="G2904">
            <v>23500</v>
          </cell>
          <cell r="H2904">
            <v>1.26</v>
          </cell>
          <cell r="I2904">
            <v>43465</v>
          </cell>
        </row>
        <row r="2905">
          <cell r="A2905" t="str">
            <v>DESENRAIZADO DE ARBOLES ver descripcion</v>
          </cell>
          <cell r="B2905">
            <v>105430</v>
          </cell>
          <cell r="C2905" t="str">
            <v>UNI</v>
          </cell>
          <cell r="D2905">
            <v>441000</v>
          </cell>
          <cell r="E2905">
            <v>0</v>
          </cell>
          <cell r="F2905">
            <v>42003</v>
          </cell>
          <cell r="G2905">
            <v>350000</v>
          </cell>
          <cell r="H2905">
            <v>1.26</v>
          </cell>
          <cell r="I2905">
            <v>43465</v>
          </cell>
        </row>
        <row r="2906">
          <cell r="A2906" t="str">
            <v>DESENRAIZADO DE ARBOLES ver descripcion</v>
          </cell>
          <cell r="B2906">
            <v>105431</v>
          </cell>
          <cell r="C2906" t="str">
            <v>UNI</v>
          </cell>
          <cell r="D2906">
            <v>756000</v>
          </cell>
          <cell r="E2906">
            <v>0</v>
          </cell>
          <cell r="F2906">
            <v>42003</v>
          </cell>
          <cell r="G2906">
            <v>600000</v>
          </cell>
          <cell r="H2906">
            <v>1.26</v>
          </cell>
          <cell r="I2906">
            <v>43465</v>
          </cell>
        </row>
        <row r="2907">
          <cell r="A2907" t="str">
            <v>DESENRAIZADO DE ARBOLES ver descripcion</v>
          </cell>
          <cell r="B2907">
            <v>105432</v>
          </cell>
          <cell r="C2907" t="str">
            <v>UNI</v>
          </cell>
          <cell r="D2907">
            <v>1386000</v>
          </cell>
          <cell r="E2907">
            <v>0</v>
          </cell>
          <cell r="F2907">
            <v>42003</v>
          </cell>
          <cell r="G2907">
            <v>1100000</v>
          </cell>
          <cell r="H2907">
            <v>1.26</v>
          </cell>
          <cell r="I2907">
            <v>43465</v>
          </cell>
        </row>
        <row r="2908">
          <cell r="A2908" t="str">
            <v>Desgaste en la Máquina de los Angeles con trit.</v>
          </cell>
          <cell r="B2908">
            <v>100828</v>
          </cell>
          <cell r="C2908" t="str">
            <v>UNI</v>
          </cell>
          <cell r="D2908">
            <v>135298</v>
          </cell>
          <cell r="E2908">
            <v>0</v>
          </cell>
          <cell r="F2908">
            <v>43167</v>
          </cell>
          <cell r="G2908">
            <v>128855</v>
          </cell>
          <cell r="H2908">
            <v>1.05</v>
          </cell>
          <cell r="I2908">
            <v>43465</v>
          </cell>
        </row>
        <row r="2909">
          <cell r="A2909" t="str">
            <v>Deslizadero en Fibra de Vidrio 2.40m.***</v>
          </cell>
          <cell r="B2909">
            <v>102994</v>
          </cell>
          <cell r="C2909" t="str">
            <v>UNI</v>
          </cell>
          <cell r="D2909">
            <v>399840</v>
          </cell>
          <cell r="E2909">
            <v>0</v>
          </cell>
          <cell r="F2909">
            <v>43222</v>
          </cell>
          <cell r="G2909">
            <v>380800</v>
          </cell>
          <cell r="H2909">
            <v>1.05</v>
          </cell>
          <cell r="I2909">
            <v>43465</v>
          </cell>
        </row>
        <row r="2910">
          <cell r="A2910" t="str">
            <v>Deslizadero en Fibra de Vidrio 4mts. **</v>
          </cell>
          <cell r="B2910">
            <v>102978</v>
          </cell>
          <cell r="C2910" t="str">
            <v>UNI</v>
          </cell>
          <cell r="D2910">
            <v>769155</v>
          </cell>
          <cell r="E2910">
            <v>0</v>
          </cell>
          <cell r="F2910">
            <v>43222</v>
          </cell>
          <cell r="G2910">
            <v>732529</v>
          </cell>
          <cell r="H2910">
            <v>1.05</v>
          </cell>
          <cell r="I2910">
            <v>43465</v>
          </cell>
        </row>
        <row r="2911">
          <cell r="A2911" t="str">
            <v>Deslizadero en Fibra de Vidrio 5Mts (Inc. Transp)</v>
          </cell>
          <cell r="B2911">
            <v>104265</v>
          </cell>
          <cell r="C2911" t="str">
            <v>UNI</v>
          </cell>
          <cell r="D2911">
            <v>1942749</v>
          </cell>
          <cell r="E2911">
            <v>0</v>
          </cell>
          <cell r="F2911">
            <v>43228</v>
          </cell>
          <cell r="G2911">
            <v>1850237</v>
          </cell>
          <cell r="H2911">
            <v>1.05</v>
          </cell>
          <cell r="I2911">
            <v>43465</v>
          </cell>
        </row>
        <row r="2912">
          <cell r="A2912" t="str">
            <v>Deslizadero en Fibra de vidrio Recorrido=3.00m</v>
          </cell>
          <cell r="B2912">
            <v>103560</v>
          </cell>
          <cell r="C2912" t="str">
            <v>UNI</v>
          </cell>
          <cell r="D2912">
            <v>562275</v>
          </cell>
          <cell r="E2912">
            <v>0</v>
          </cell>
          <cell r="F2912">
            <v>43222</v>
          </cell>
          <cell r="G2912">
            <v>535500</v>
          </cell>
          <cell r="H2912">
            <v>1.05</v>
          </cell>
          <cell r="I2912">
            <v>43465</v>
          </cell>
        </row>
        <row r="2913">
          <cell r="A2913" t="str">
            <v>DESMOLDATOC 16 KILOS</v>
          </cell>
          <cell r="B2913">
            <v>647</v>
          </cell>
          <cell r="C2913" t="str">
            <v>KG</v>
          </cell>
          <cell r="D2913">
            <v>17919</v>
          </cell>
          <cell r="E2913">
            <v>0</v>
          </cell>
          <cell r="F2913">
            <v>43273</v>
          </cell>
          <cell r="G2913">
            <v>17066</v>
          </cell>
          <cell r="H2913">
            <v>1.05</v>
          </cell>
          <cell r="I2913">
            <v>43465</v>
          </cell>
        </row>
        <row r="2914">
          <cell r="A2914" t="str">
            <v>DESMONT.MUROS DRY-WALLCON RETIRO.(A</v>
          </cell>
          <cell r="B2914">
            <v>102695</v>
          </cell>
          <cell r="C2914" t="str">
            <v>M2</v>
          </cell>
          <cell r="D2914">
            <v>33154</v>
          </cell>
          <cell r="E2914">
            <v>0</v>
          </cell>
          <cell r="F2914">
            <v>40281</v>
          </cell>
          <cell r="G2914">
            <v>24200</v>
          </cell>
          <cell r="H2914">
            <v>1.37</v>
          </cell>
          <cell r="I2914">
            <v>43465</v>
          </cell>
        </row>
        <row r="2915">
          <cell r="A2915" t="str">
            <v>DESMONTE ACOPLE</v>
          </cell>
          <cell r="B2915">
            <v>103721</v>
          </cell>
          <cell r="C2915" t="str">
            <v>UNI</v>
          </cell>
          <cell r="D2915">
            <v>17172</v>
          </cell>
          <cell r="E2915">
            <v>0</v>
          </cell>
          <cell r="F2915">
            <v>40617</v>
          </cell>
          <cell r="G2915">
            <v>12815</v>
          </cell>
          <cell r="H2915">
            <v>1.34</v>
          </cell>
          <cell r="I2915">
            <v>43465</v>
          </cell>
        </row>
        <row r="2916">
          <cell r="A2916" t="str">
            <v>Desmonte de Silla Estadio</v>
          </cell>
          <cell r="B2916">
            <v>103321</v>
          </cell>
          <cell r="C2916" t="str">
            <v>UNI</v>
          </cell>
          <cell r="D2916">
            <v>9039</v>
          </cell>
          <cell r="E2916">
            <v>0</v>
          </cell>
          <cell r="F2916">
            <v>41060</v>
          </cell>
          <cell r="G2916">
            <v>6953</v>
          </cell>
          <cell r="H2916">
            <v>1.3</v>
          </cell>
          <cell r="I2916">
            <v>43465</v>
          </cell>
        </row>
        <row r="2917">
          <cell r="A2917" t="str">
            <v>DESMONTE E INSTALACIÒN PUERTAS VIDRIO</v>
          </cell>
          <cell r="B2917">
            <v>103688</v>
          </cell>
          <cell r="C2917" t="str">
            <v>UNI</v>
          </cell>
          <cell r="D2917">
            <v>149222</v>
          </cell>
          <cell r="E2917">
            <v>0</v>
          </cell>
          <cell r="F2917">
            <v>40599</v>
          </cell>
          <cell r="G2917">
            <v>111360</v>
          </cell>
          <cell r="H2917">
            <v>1.34</v>
          </cell>
          <cell r="I2917">
            <v>43465</v>
          </cell>
        </row>
        <row r="2918">
          <cell r="A2918" t="str">
            <v>Desmonte Puerta Batient.Aluminio.</v>
          </cell>
          <cell r="B2918">
            <v>102680</v>
          </cell>
          <cell r="C2918" t="str">
            <v>UNI</v>
          </cell>
          <cell r="D2918">
            <v>91208</v>
          </cell>
          <cell r="E2918">
            <v>0</v>
          </cell>
          <cell r="F2918">
            <v>43270</v>
          </cell>
          <cell r="G2918">
            <v>86864.54</v>
          </cell>
          <cell r="H2918">
            <v>1.05</v>
          </cell>
          <cell r="I2918">
            <v>43465</v>
          </cell>
        </row>
        <row r="2919">
          <cell r="A2919" t="str">
            <v>Desmonte,reubic,</v>
          </cell>
          <cell r="B2919">
            <v>102679</v>
          </cell>
          <cell r="C2919" t="str">
            <v>UNI</v>
          </cell>
          <cell r="D2919">
            <v>1024760</v>
          </cell>
          <cell r="E2919">
            <v>0</v>
          </cell>
          <cell r="F2919">
            <v>40283</v>
          </cell>
          <cell r="G2919">
            <v>748000</v>
          </cell>
          <cell r="H2919">
            <v>1.37</v>
          </cell>
          <cell r="I2919">
            <v>43465</v>
          </cell>
        </row>
        <row r="2920">
          <cell r="A2920" t="str">
            <v>Desmonte,reubic,</v>
          </cell>
          <cell r="B2920">
            <v>102678</v>
          </cell>
          <cell r="C2920" t="str">
            <v>UNI</v>
          </cell>
          <cell r="D2920">
            <v>1808400</v>
          </cell>
          <cell r="E2920">
            <v>0</v>
          </cell>
          <cell r="F2920">
            <v>40283</v>
          </cell>
          <cell r="G2920">
            <v>1320000</v>
          </cell>
          <cell r="H2920">
            <v>1.37</v>
          </cell>
          <cell r="I2920">
            <v>43465</v>
          </cell>
        </row>
        <row r="2921">
          <cell r="A2921" t="str">
            <v>Desmonte.Mod.divis.Med. Altura+paño2caras(S+I)</v>
          </cell>
          <cell r="B2921">
            <v>102661</v>
          </cell>
          <cell r="C2921" t="str">
            <v>M2</v>
          </cell>
          <cell r="D2921">
            <v>97955</v>
          </cell>
          <cell r="E2921" t="str">
            <v>DA-17ANOL</v>
          </cell>
          <cell r="F2921">
            <v>40283</v>
          </cell>
          <cell r="G2921">
            <v>71500</v>
          </cell>
          <cell r="H2921">
            <v>1.37</v>
          </cell>
          <cell r="I2921">
            <v>43465</v>
          </cell>
        </row>
        <row r="2922">
          <cell r="A2922" t="str">
            <v>DESNATADOR DE PISCINA 2"</v>
          </cell>
          <cell r="B2922">
            <v>104924</v>
          </cell>
          <cell r="C2922" t="str">
            <v>UNI</v>
          </cell>
          <cell r="D2922">
            <v>119700</v>
          </cell>
          <cell r="E2922">
            <v>0</v>
          </cell>
          <cell r="F2922">
            <v>41750</v>
          </cell>
          <cell r="G2922">
            <v>95000</v>
          </cell>
          <cell r="H2922">
            <v>1.26</v>
          </cell>
          <cell r="I2922">
            <v>43465</v>
          </cell>
        </row>
        <row r="2923">
          <cell r="A2923" t="str">
            <v>Desperdicio elementos no ejecutados (NO USAR)</v>
          </cell>
          <cell r="B2923">
            <v>100539</v>
          </cell>
          <cell r="C2923" t="str">
            <v>%</v>
          </cell>
          <cell r="D2923">
            <v>0</v>
          </cell>
          <cell r="E2923">
            <v>0</v>
          </cell>
          <cell r="F2923">
            <v>38050</v>
          </cell>
          <cell r="G2923">
            <v>0</v>
          </cell>
          <cell r="H2923">
            <v>1.67</v>
          </cell>
          <cell r="I2923">
            <v>43465</v>
          </cell>
        </row>
        <row r="2924">
          <cell r="A2924" t="str">
            <v>DESTORNILLADOR DE PALA,ESTRELLA</v>
          </cell>
          <cell r="B2924">
            <v>1257</v>
          </cell>
          <cell r="C2924" t="str">
            <v>UNI</v>
          </cell>
          <cell r="D2924">
            <v>4934</v>
          </cell>
          <cell r="E2924">
            <v>0</v>
          </cell>
          <cell r="F2924">
            <v>39884</v>
          </cell>
          <cell r="G2924">
            <v>3549.6</v>
          </cell>
          <cell r="H2924">
            <v>1.39</v>
          </cell>
          <cell r="I2924">
            <v>43465</v>
          </cell>
        </row>
        <row r="2925">
          <cell r="A2925" t="str">
            <v>DESTORNILLADOR ESTRELLA 1/4" X 4"</v>
          </cell>
          <cell r="B2925">
            <v>106582</v>
          </cell>
          <cell r="C2925" t="str">
            <v>UNI</v>
          </cell>
          <cell r="D2925">
            <v>5623</v>
          </cell>
          <cell r="E2925">
            <v>0</v>
          </cell>
          <cell r="F2925">
            <v>43455</v>
          </cell>
          <cell r="G2925">
            <v>5355</v>
          </cell>
          <cell r="H2925">
            <v>1.05</v>
          </cell>
          <cell r="I2925">
            <v>43465</v>
          </cell>
        </row>
        <row r="2926">
          <cell r="A2926" t="str">
            <v>DESTORNILLADOR ESTRELLA 6" X ¼ (LARGO</v>
          </cell>
          <cell r="B2926">
            <v>106581</v>
          </cell>
          <cell r="C2926" t="str">
            <v>UNI</v>
          </cell>
          <cell r="D2926">
            <v>8122</v>
          </cell>
          <cell r="E2926">
            <v>0</v>
          </cell>
          <cell r="F2926">
            <v>43455</v>
          </cell>
          <cell r="G2926">
            <v>7735</v>
          </cell>
          <cell r="H2926">
            <v>1.05</v>
          </cell>
          <cell r="I2926">
            <v>43465</v>
          </cell>
        </row>
        <row r="2927">
          <cell r="A2927" t="str">
            <v>DESTORNILLADOR PALA 1/4" X 6" STANLEY O</v>
          </cell>
          <cell r="B2927">
            <v>488</v>
          </cell>
          <cell r="C2927" t="str">
            <v>UNI</v>
          </cell>
          <cell r="D2927">
            <v>10290</v>
          </cell>
          <cell r="E2927">
            <v>425905</v>
          </cell>
          <cell r="F2927">
            <v>43455</v>
          </cell>
          <cell r="G2927">
            <v>9800</v>
          </cell>
          <cell r="H2927">
            <v>1.05</v>
          </cell>
          <cell r="I2927">
            <v>43465</v>
          </cell>
        </row>
        <row r="2928">
          <cell r="A2928" t="str">
            <v>DESTORNILLADORES X 6 PIEZAS PALA Y</v>
          </cell>
          <cell r="B2928">
            <v>102979</v>
          </cell>
          <cell r="C2928" t="str">
            <v>JUNIEGO</v>
          </cell>
          <cell r="D2928">
            <v>30509</v>
          </cell>
          <cell r="E2928" t="str">
            <v>60-060</v>
          </cell>
          <cell r="F2928">
            <v>42872</v>
          </cell>
          <cell r="G2928">
            <v>27990</v>
          </cell>
          <cell r="H2928">
            <v>1.0900000000000001</v>
          </cell>
          <cell r="I2928">
            <v>43465</v>
          </cell>
        </row>
        <row r="2929">
          <cell r="A2929" t="str">
            <v>DESTRONCADO-PULIDA Y BRILLADO DE</v>
          </cell>
          <cell r="B2929">
            <v>104824</v>
          </cell>
          <cell r="C2929" t="str">
            <v>M2</v>
          </cell>
          <cell r="D2929">
            <v>16447</v>
          </cell>
          <cell r="E2929">
            <v>0</v>
          </cell>
          <cell r="F2929">
            <v>41464</v>
          </cell>
          <cell r="G2929">
            <v>12950</v>
          </cell>
          <cell r="H2929">
            <v>1.27</v>
          </cell>
          <cell r="I2929">
            <v>43465</v>
          </cell>
        </row>
        <row r="2930">
          <cell r="A2930" t="str">
            <v>Destronque, pulida y brillada piso granito cancha</v>
          </cell>
          <cell r="B2930">
            <v>103348</v>
          </cell>
          <cell r="C2930" t="str">
            <v>M2</v>
          </cell>
          <cell r="D2930">
            <v>18769</v>
          </cell>
          <cell r="E2930">
            <v>0</v>
          </cell>
          <cell r="F2930">
            <v>40359</v>
          </cell>
          <cell r="G2930">
            <v>13700</v>
          </cell>
          <cell r="H2930">
            <v>1.37</v>
          </cell>
          <cell r="I2930">
            <v>43465</v>
          </cell>
        </row>
        <row r="2931">
          <cell r="A2931" t="str">
            <v>Diafragma MallaTriple</v>
          </cell>
          <cell r="B2931">
            <v>105696</v>
          </cell>
          <cell r="C2931" t="str">
            <v>M2</v>
          </cell>
          <cell r="D2931">
            <v>8052</v>
          </cell>
          <cell r="E2931">
            <v>0</v>
          </cell>
          <cell r="F2931">
            <v>42311</v>
          </cell>
          <cell r="G2931">
            <v>6600</v>
          </cell>
          <cell r="H2931">
            <v>1.22</v>
          </cell>
          <cell r="I2931">
            <v>43465</v>
          </cell>
        </row>
        <row r="2932">
          <cell r="A2932" t="str">
            <v>Diagnóstico,Mtto, suministro y MdeO EyV archivo</v>
          </cell>
          <cell r="B2932">
            <v>102262</v>
          </cell>
          <cell r="C2932" t="str">
            <v>UNI</v>
          </cell>
          <cell r="D2932">
            <v>30580000</v>
          </cell>
          <cell r="E2932" t="str">
            <v>DK1B+DKT2B</v>
          </cell>
          <cell r="F2932">
            <v>40113</v>
          </cell>
          <cell r="G2932">
            <v>22000000</v>
          </cell>
          <cell r="H2932">
            <v>1.39</v>
          </cell>
          <cell r="I2932">
            <v>43465</v>
          </cell>
        </row>
        <row r="2933">
          <cell r="A2933" t="str">
            <v>DIAGONAL ANGULO RECTO 1 1/2" x 3/16 x 1.40.</v>
          </cell>
          <cell r="B2933">
            <v>3699</v>
          </cell>
          <cell r="C2933" t="str">
            <v>UNI</v>
          </cell>
          <cell r="D2933">
            <v>31442</v>
          </cell>
          <cell r="E2933">
            <v>0</v>
          </cell>
          <cell r="F2933">
            <v>39892</v>
          </cell>
          <cell r="G2933">
            <v>22620</v>
          </cell>
          <cell r="H2933">
            <v>1.39</v>
          </cell>
          <cell r="I2933">
            <v>43465</v>
          </cell>
        </row>
        <row r="2934">
          <cell r="A2934" t="str">
            <v>DIAGONAL METALICA VARILLA T1 - Galv.</v>
          </cell>
          <cell r="B2934">
            <v>105002</v>
          </cell>
          <cell r="C2934" t="str">
            <v>UNI</v>
          </cell>
          <cell r="D2934">
            <v>9039</v>
          </cell>
          <cell r="E2934">
            <v>0</v>
          </cell>
          <cell r="F2934">
            <v>43171</v>
          </cell>
          <cell r="G2934">
            <v>8609</v>
          </cell>
          <cell r="H2934">
            <v>1.05</v>
          </cell>
          <cell r="I2934">
            <v>43465</v>
          </cell>
        </row>
        <row r="2935">
          <cell r="A2935" t="str">
            <v>DIAGONAL VARILLA 77CM</v>
          </cell>
          <cell r="B2935">
            <v>3705</v>
          </cell>
          <cell r="C2935" t="str">
            <v>UNI</v>
          </cell>
          <cell r="D2935">
            <v>12645</v>
          </cell>
          <cell r="E2935" t="str">
            <v>50DV077</v>
          </cell>
          <cell r="F2935">
            <v>40242</v>
          </cell>
          <cell r="G2935">
            <v>9230</v>
          </cell>
          <cell r="H2935">
            <v>1.37</v>
          </cell>
          <cell r="I2935">
            <v>43465</v>
          </cell>
        </row>
        <row r="2936">
          <cell r="A2936" t="str">
            <v>DIFUSOR DE SUMINISTRO 12x12</v>
          </cell>
          <cell r="B2936">
            <v>2336</v>
          </cell>
          <cell r="C2936" t="str">
            <v>UNI</v>
          </cell>
          <cell r="D2936">
            <v>162046</v>
          </cell>
          <cell r="E2936">
            <v>0</v>
          </cell>
          <cell r="F2936">
            <v>40024</v>
          </cell>
          <cell r="G2936">
            <v>116580</v>
          </cell>
          <cell r="H2936">
            <v>1.39</v>
          </cell>
          <cell r="I2936">
            <v>43465</v>
          </cell>
        </row>
        <row r="2937">
          <cell r="A2937" t="str">
            <v>DIFUSOR DE SUMINISTRO 9x9</v>
          </cell>
          <cell r="B2937">
            <v>2337</v>
          </cell>
          <cell r="C2937" t="str">
            <v>UNI</v>
          </cell>
          <cell r="D2937">
            <v>130604</v>
          </cell>
          <cell r="E2937">
            <v>0</v>
          </cell>
          <cell r="F2937">
            <v>40024</v>
          </cell>
          <cell r="G2937">
            <v>93960</v>
          </cell>
          <cell r="H2937">
            <v>1.39</v>
          </cell>
          <cell r="I2937">
            <v>43465</v>
          </cell>
        </row>
        <row r="2938">
          <cell r="A2938" t="str">
            <v>DILATACION BRONCE ML</v>
          </cell>
          <cell r="B2938">
            <v>489</v>
          </cell>
          <cell r="C2938" t="str">
            <v>ML</v>
          </cell>
          <cell r="D2938">
            <v>8529</v>
          </cell>
          <cell r="E2938" t="str">
            <v>Fundiciòn</v>
          </cell>
          <cell r="F2938">
            <v>43203</v>
          </cell>
          <cell r="G2938">
            <v>8123</v>
          </cell>
          <cell r="H2938">
            <v>1.05</v>
          </cell>
          <cell r="I2938">
            <v>43465</v>
          </cell>
        </row>
        <row r="2939">
          <cell r="A2939" t="str">
            <v>DILATACION EN COBRE</v>
          </cell>
          <cell r="B2939">
            <v>103124</v>
          </cell>
          <cell r="C2939" t="str">
            <v>ML</v>
          </cell>
          <cell r="D2939">
            <v>12330</v>
          </cell>
          <cell r="E2939" t="str">
            <v>Fundiciòn</v>
          </cell>
          <cell r="F2939">
            <v>40411</v>
          </cell>
          <cell r="G2939">
            <v>9000</v>
          </cell>
          <cell r="H2939">
            <v>1.37</v>
          </cell>
          <cell r="I2939">
            <v>43465</v>
          </cell>
        </row>
        <row r="2940">
          <cell r="A2940" t="str">
            <v>DILATACION EN Z 12MM PLASTICA 3.00 MTS</v>
          </cell>
          <cell r="B2940">
            <v>103228</v>
          </cell>
          <cell r="C2940" t="str">
            <v>UNI</v>
          </cell>
          <cell r="D2940">
            <v>2749</v>
          </cell>
          <cell r="E2940">
            <v>0</v>
          </cell>
          <cell r="F2940">
            <v>43273</v>
          </cell>
          <cell r="G2940">
            <v>2618</v>
          </cell>
          <cell r="H2940">
            <v>1.05</v>
          </cell>
          <cell r="I2940">
            <v>43465</v>
          </cell>
        </row>
        <row r="2941">
          <cell r="A2941" t="str">
            <v>Dilatación Plástica 5mm L=2m** (NO USAR)</v>
          </cell>
          <cell r="B2941">
            <v>103595</v>
          </cell>
          <cell r="C2941" t="str">
            <v>UNI</v>
          </cell>
          <cell r="D2941">
            <v>3538</v>
          </cell>
          <cell r="E2941">
            <v>0</v>
          </cell>
          <cell r="F2941">
            <v>42320</v>
          </cell>
          <cell r="G2941">
            <v>2900</v>
          </cell>
          <cell r="H2941">
            <v>1.22</v>
          </cell>
          <cell r="I2941">
            <v>43465</v>
          </cell>
        </row>
        <row r="2942">
          <cell r="A2942" t="str">
            <v>Dilatación Plástica A=2.4cm;E=.51cm L=2m</v>
          </cell>
          <cell r="B2942">
            <v>105046</v>
          </cell>
          <cell r="C2942" t="str">
            <v>UNI</v>
          </cell>
          <cell r="D2942">
            <v>3130</v>
          </cell>
          <cell r="E2942">
            <v>0</v>
          </cell>
          <cell r="F2942">
            <v>43206</v>
          </cell>
          <cell r="G2942">
            <v>2981</v>
          </cell>
          <cell r="H2942">
            <v>1.05</v>
          </cell>
          <cell r="I2942">
            <v>43465</v>
          </cell>
        </row>
        <row r="2943">
          <cell r="A2943" t="str">
            <v>DIMMER 500 W - 110V ABITARE AVE</v>
          </cell>
          <cell r="B2943">
            <v>775</v>
          </cell>
          <cell r="C2943" t="str">
            <v>UNI</v>
          </cell>
          <cell r="D2943">
            <v>25057</v>
          </cell>
          <cell r="E2943">
            <v>918</v>
          </cell>
          <cell r="F2943">
            <v>40429</v>
          </cell>
          <cell r="G2943">
            <v>18290</v>
          </cell>
          <cell r="H2943">
            <v>1.37</v>
          </cell>
          <cell r="I2943">
            <v>43465</v>
          </cell>
        </row>
        <row r="2944">
          <cell r="A2944" t="str">
            <v>DIMMER 500 W - 110V VOLARE</v>
          </cell>
          <cell r="B2944">
            <v>3211</v>
          </cell>
          <cell r="C2944" t="str">
            <v>UNI</v>
          </cell>
          <cell r="D2944">
            <v>40348</v>
          </cell>
          <cell r="E2944">
            <v>1018</v>
          </cell>
          <cell r="F2944">
            <v>40429</v>
          </cell>
          <cell r="G2944">
            <v>29451</v>
          </cell>
          <cell r="H2944">
            <v>1.37</v>
          </cell>
          <cell r="I2944">
            <v>43465</v>
          </cell>
        </row>
        <row r="2945">
          <cell r="A2945" t="str">
            <v>DIMMER DE TOQUE SENC O CONM LUZ PIL</v>
          </cell>
          <cell r="B2945">
            <v>3339</v>
          </cell>
          <cell r="C2945" t="str">
            <v>UNI</v>
          </cell>
          <cell r="D2945">
            <v>72887</v>
          </cell>
          <cell r="E2945" t="str">
            <v>XMC-7D3L</v>
          </cell>
          <cell r="F2945">
            <v>40429</v>
          </cell>
          <cell r="G2945">
            <v>53202</v>
          </cell>
          <cell r="H2945">
            <v>1.37</v>
          </cell>
          <cell r="I2945">
            <v>43465</v>
          </cell>
        </row>
        <row r="2946">
          <cell r="A2946" t="str">
            <v>DIMMER DESL SENC 120V+TAPA MAX L/NEX</v>
          </cell>
          <cell r="B2946">
            <v>3068</v>
          </cell>
          <cell r="C2946" t="str">
            <v>UNI</v>
          </cell>
          <cell r="D2946">
            <v>95768</v>
          </cell>
          <cell r="E2946" t="str">
            <v>XMC-7L</v>
          </cell>
          <cell r="F2946">
            <v>40429</v>
          </cell>
          <cell r="G2946">
            <v>69904</v>
          </cell>
          <cell r="H2946">
            <v>1.37</v>
          </cell>
          <cell r="I2946">
            <v>43465</v>
          </cell>
        </row>
        <row r="2947">
          <cell r="A2947" t="str">
            <v>DIMMER GIRATORIO DOBLE L/NEX</v>
          </cell>
          <cell r="B2947">
            <v>1950</v>
          </cell>
          <cell r="C2947" t="str">
            <v>UNI</v>
          </cell>
          <cell r="D2947">
            <v>78090</v>
          </cell>
          <cell r="E2947" t="str">
            <v>LX-707C3</v>
          </cell>
          <cell r="F2947">
            <v>40429</v>
          </cell>
          <cell r="G2947">
            <v>57000</v>
          </cell>
          <cell r="H2947">
            <v>1.37</v>
          </cell>
          <cell r="I2947">
            <v>43465</v>
          </cell>
        </row>
        <row r="2948">
          <cell r="A2948" t="str">
            <v>DIMMER GIRATORIO SENCILLO L/NEX</v>
          </cell>
          <cell r="B2948">
            <v>1963</v>
          </cell>
          <cell r="C2948" t="str">
            <v>UNI</v>
          </cell>
          <cell r="D2948">
            <v>50964</v>
          </cell>
          <cell r="E2948" t="str">
            <v>LX-070C3</v>
          </cell>
          <cell r="F2948">
            <v>40429</v>
          </cell>
          <cell r="G2948">
            <v>37200</v>
          </cell>
          <cell r="H2948">
            <v>1.37</v>
          </cell>
          <cell r="I2948">
            <v>43465</v>
          </cell>
        </row>
        <row r="2949">
          <cell r="A2949" t="str">
            <v>DIMMERS DESLIZ SENC 120V KORA L/NEX</v>
          </cell>
          <cell r="B2949">
            <v>3363</v>
          </cell>
          <cell r="C2949" t="str">
            <v>UNI</v>
          </cell>
          <cell r="D2949">
            <v>63839</v>
          </cell>
          <cell r="E2949" t="str">
            <v>KR7BDL</v>
          </cell>
          <cell r="F2949">
            <v>40177</v>
          </cell>
          <cell r="G2949">
            <v>45927</v>
          </cell>
          <cell r="H2949">
            <v>1.39</v>
          </cell>
          <cell r="I2949">
            <v>43465</v>
          </cell>
        </row>
        <row r="2950">
          <cell r="A2950" t="str">
            <v>DIMMERS TOQUE SENC O CONM LUZ PIL</v>
          </cell>
          <cell r="B2950">
            <v>3364</v>
          </cell>
          <cell r="C2950" t="str">
            <v>UNI</v>
          </cell>
          <cell r="D2950">
            <v>58006</v>
          </cell>
          <cell r="E2950" t="str">
            <v>KR7BD3L</v>
          </cell>
          <cell r="F2950">
            <v>40429</v>
          </cell>
          <cell r="G2950">
            <v>42340</v>
          </cell>
          <cell r="H2950">
            <v>1.37</v>
          </cell>
          <cell r="I2950">
            <v>43465</v>
          </cell>
        </row>
        <row r="2951">
          <cell r="A2951" t="str">
            <v>Director de Proyecto + Prestac..50.81% Cat.-5**</v>
          </cell>
          <cell r="B2951">
            <v>102543</v>
          </cell>
          <cell r="C2951" t="str">
            <v>MS</v>
          </cell>
          <cell r="D2951">
            <v>7071042</v>
          </cell>
          <cell r="E2951">
            <v>0</v>
          </cell>
          <cell r="F2951">
            <v>43368</v>
          </cell>
          <cell r="G2951">
            <v>6734326</v>
          </cell>
          <cell r="H2951">
            <v>1.05</v>
          </cell>
          <cell r="I2951">
            <v>43465</v>
          </cell>
        </row>
        <row r="2952">
          <cell r="A2952" t="str">
            <v>DISCO 9"X1/8" para corte de metal</v>
          </cell>
          <cell r="B2952">
            <v>104018</v>
          </cell>
          <cell r="C2952" t="str">
            <v>UNI</v>
          </cell>
          <cell r="D2952">
            <v>13990</v>
          </cell>
          <cell r="E2952">
            <v>0</v>
          </cell>
          <cell r="F2952">
            <v>40639</v>
          </cell>
          <cell r="G2952">
            <v>10440</v>
          </cell>
          <cell r="H2952">
            <v>1.34</v>
          </cell>
          <cell r="I2952">
            <v>43465</v>
          </cell>
        </row>
        <row r="2953">
          <cell r="A2953" t="str">
            <v>DISCO CORTALADRILLO-ASF PTA. DIAMANTE</v>
          </cell>
          <cell r="B2953">
            <v>3372</v>
          </cell>
          <cell r="C2953" t="str">
            <v>UNI</v>
          </cell>
          <cell r="D2953">
            <v>120750</v>
          </cell>
          <cell r="E2953">
            <v>0</v>
          </cell>
          <cell r="F2953">
            <v>43167</v>
          </cell>
          <cell r="G2953">
            <v>115000</v>
          </cell>
          <cell r="H2953">
            <v>1.05</v>
          </cell>
          <cell r="I2953">
            <v>43465</v>
          </cell>
        </row>
        <row r="2954">
          <cell r="A2954" t="str">
            <v>DISCO CORTE METAL 12" X 1/8"</v>
          </cell>
          <cell r="B2954">
            <v>101786</v>
          </cell>
          <cell r="C2954" t="str">
            <v>UNI</v>
          </cell>
          <cell r="D2954">
            <v>18200</v>
          </cell>
          <cell r="E2954">
            <v>0</v>
          </cell>
          <cell r="F2954">
            <v>41227</v>
          </cell>
          <cell r="G2954">
            <v>14000</v>
          </cell>
          <cell r="H2954">
            <v>1.3</v>
          </cell>
          <cell r="I2954">
            <v>43465</v>
          </cell>
        </row>
        <row r="2955">
          <cell r="A2955" t="str">
            <v>DISCO DE CORTE 41/2"</v>
          </cell>
          <cell r="B2955">
            <v>103067</v>
          </cell>
          <cell r="C2955" t="str">
            <v>UNI</v>
          </cell>
          <cell r="D2955">
            <v>18070</v>
          </cell>
          <cell r="E2955">
            <v>0</v>
          </cell>
          <cell r="F2955">
            <v>41179</v>
          </cell>
          <cell r="G2955">
            <v>13900</v>
          </cell>
          <cell r="H2955">
            <v>1.3</v>
          </cell>
          <cell r="I2955">
            <v>43465</v>
          </cell>
        </row>
        <row r="2956">
          <cell r="A2956" t="str">
            <v>DISCO DE CORTE 7" (DISCOS PARA CORTAR</v>
          </cell>
          <cell r="B2956">
            <v>103068</v>
          </cell>
          <cell r="C2956" t="str">
            <v>UNI</v>
          </cell>
          <cell r="D2956">
            <v>5376</v>
          </cell>
          <cell r="E2956">
            <v>0</v>
          </cell>
          <cell r="F2956">
            <v>43266</v>
          </cell>
          <cell r="G2956">
            <v>5120</v>
          </cell>
          <cell r="H2956">
            <v>1.05</v>
          </cell>
          <cell r="I2956">
            <v>43465</v>
          </cell>
        </row>
        <row r="2957">
          <cell r="A2957" t="str">
            <v>DISCO DE CORTE 9"</v>
          </cell>
          <cell r="B2957">
            <v>103154</v>
          </cell>
          <cell r="C2957" t="str">
            <v>UNI</v>
          </cell>
          <cell r="D2957">
            <v>92873</v>
          </cell>
          <cell r="E2957">
            <v>0</v>
          </cell>
          <cell r="F2957">
            <v>43181</v>
          </cell>
          <cell r="G2957">
            <v>88450</v>
          </cell>
          <cell r="H2957">
            <v>1.05</v>
          </cell>
          <cell r="I2957">
            <v>43465</v>
          </cell>
        </row>
        <row r="2958">
          <cell r="A2958" t="str">
            <v>DISCO DIAMANT.14"CONCRETO</v>
          </cell>
          <cell r="B2958">
            <v>101251</v>
          </cell>
          <cell r="C2958" t="str">
            <v>UNI</v>
          </cell>
          <cell r="D2958">
            <v>482370</v>
          </cell>
          <cell r="E2958">
            <v>0</v>
          </cell>
          <cell r="F2958">
            <v>43213</v>
          </cell>
          <cell r="G2958">
            <v>459400</v>
          </cell>
          <cell r="H2958">
            <v>1.05</v>
          </cell>
          <cell r="I2958">
            <v>43465</v>
          </cell>
        </row>
        <row r="2959">
          <cell r="A2959" t="str">
            <v>DISCO DIAMANT.14"CONCRETO (NO USAR)</v>
          </cell>
          <cell r="B2959">
            <v>103484</v>
          </cell>
          <cell r="C2959" t="str">
            <v>UNI</v>
          </cell>
          <cell r="D2959">
            <v>555791</v>
          </cell>
          <cell r="E2959">
            <v>0</v>
          </cell>
          <cell r="F2959">
            <v>42851</v>
          </cell>
          <cell r="G2959">
            <v>509900</v>
          </cell>
          <cell r="H2959">
            <v>1.0900000000000001</v>
          </cell>
          <cell r="I2959">
            <v>43465</v>
          </cell>
        </row>
        <row r="2960">
          <cell r="A2960" t="str">
            <v>DISCO DIAMANT.14"CORTE ASFALTO</v>
          </cell>
          <cell r="B2960">
            <v>101250</v>
          </cell>
          <cell r="C2960" t="str">
            <v>UNI</v>
          </cell>
          <cell r="D2960">
            <v>660623</v>
          </cell>
          <cell r="E2960">
            <v>0</v>
          </cell>
          <cell r="F2960">
            <v>43182</v>
          </cell>
          <cell r="G2960">
            <v>629165</v>
          </cell>
          <cell r="H2960">
            <v>1.05</v>
          </cell>
          <cell r="I2960">
            <v>43465</v>
          </cell>
        </row>
        <row r="2961">
          <cell r="A2961" t="str">
            <v>DISCO DIAMANTADO 14'' PARA CORTADORA</v>
          </cell>
          <cell r="B2961">
            <v>1259</v>
          </cell>
          <cell r="C2961" t="str">
            <v>UNI</v>
          </cell>
          <cell r="D2961">
            <v>427245</v>
          </cell>
          <cell r="E2961">
            <v>0</v>
          </cell>
          <cell r="F2961">
            <v>43167</v>
          </cell>
          <cell r="G2961">
            <v>406900</v>
          </cell>
          <cell r="H2961">
            <v>1.05</v>
          </cell>
          <cell r="I2961">
            <v>43465</v>
          </cell>
        </row>
        <row r="2962">
          <cell r="A2962" t="str">
            <v>DISCO DIAMANTADO 4 1/2" SEGMENTADO</v>
          </cell>
          <cell r="B2962">
            <v>100969</v>
          </cell>
          <cell r="C2962" t="str">
            <v>UNI</v>
          </cell>
          <cell r="D2962">
            <v>14061</v>
          </cell>
          <cell r="E2962">
            <v>0</v>
          </cell>
          <cell r="F2962">
            <v>42993</v>
          </cell>
          <cell r="G2962">
            <v>12900</v>
          </cell>
          <cell r="H2962">
            <v>1.0900000000000001</v>
          </cell>
          <cell r="I2962">
            <v>43465</v>
          </cell>
        </row>
        <row r="2963">
          <cell r="A2963" t="str">
            <v>DISCO DIAMANTADO 9'' PARA PULIDORA</v>
          </cell>
          <cell r="B2963">
            <v>1260</v>
          </cell>
          <cell r="C2963" t="str">
            <v>UNI</v>
          </cell>
          <cell r="D2963">
            <v>47125</v>
          </cell>
          <cell r="E2963">
            <v>0</v>
          </cell>
          <cell r="F2963">
            <v>41233</v>
          </cell>
          <cell r="G2963">
            <v>36250</v>
          </cell>
          <cell r="H2963">
            <v>1.3</v>
          </cell>
          <cell r="I2963">
            <v>43465</v>
          </cell>
        </row>
        <row r="2964">
          <cell r="A2964" t="str">
            <v>DISCO DIAMANTADO 9" ASFALTO</v>
          </cell>
          <cell r="B2964">
            <v>104732</v>
          </cell>
          <cell r="C2964" t="str">
            <v>UNI</v>
          </cell>
          <cell r="D2964">
            <v>474500</v>
          </cell>
          <cell r="E2964">
            <v>0</v>
          </cell>
          <cell r="F2964">
            <v>41199</v>
          </cell>
          <cell r="G2964">
            <v>365000</v>
          </cell>
          <cell r="H2964">
            <v>1.3</v>
          </cell>
          <cell r="I2964">
            <v>43465</v>
          </cell>
        </row>
        <row r="2965">
          <cell r="A2965" t="str">
            <v>DISCO DIAMANTADO 9" DIAMOND(Utilizar</v>
          </cell>
          <cell r="B2965">
            <v>490</v>
          </cell>
          <cell r="C2965" t="str">
            <v>UNI</v>
          </cell>
          <cell r="D2965">
            <v>121878</v>
          </cell>
          <cell r="E2965">
            <v>0</v>
          </cell>
          <cell r="F2965">
            <v>42264</v>
          </cell>
          <cell r="G2965">
            <v>99900</v>
          </cell>
          <cell r="H2965">
            <v>1.22</v>
          </cell>
          <cell r="I2965">
            <v>43465</v>
          </cell>
        </row>
        <row r="2966">
          <cell r="A2966" t="str">
            <v>DISCO DIAMANTADO SEGMENTADO 7pg</v>
          </cell>
          <cell r="B2966">
            <v>103186</v>
          </cell>
          <cell r="C2966" t="str">
            <v>UNI</v>
          </cell>
          <cell r="D2966">
            <v>90870</v>
          </cell>
          <cell r="E2966">
            <v>0</v>
          </cell>
          <cell r="F2966">
            <v>41206</v>
          </cell>
          <cell r="G2966">
            <v>69900</v>
          </cell>
          <cell r="H2966">
            <v>1.3</v>
          </cell>
          <cell r="I2966">
            <v>43465</v>
          </cell>
        </row>
        <row r="2967">
          <cell r="A2967" t="str">
            <v>DISCO MULTIPROPÓSITO-9"(CONC/ASFALTO)</v>
          </cell>
          <cell r="B2967">
            <v>104731</v>
          </cell>
          <cell r="C2967" t="str">
            <v>UNI</v>
          </cell>
          <cell r="D2967">
            <v>234000</v>
          </cell>
          <cell r="E2967">
            <v>0</v>
          </cell>
          <cell r="F2967">
            <v>41199</v>
          </cell>
          <cell r="G2967">
            <v>180000</v>
          </cell>
          <cell r="H2967">
            <v>1.3</v>
          </cell>
          <cell r="I2967">
            <v>43465</v>
          </cell>
        </row>
        <row r="2968">
          <cell r="A2968" t="str">
            <v>DISCO PARA METAL DE 9'' dewualt</v>
          </cell>
          <cell r="B2968">
            <v>1258</v>
          </cell>
          <cell r="C2968" t="str">
            <v>UNI</v>
          </cell>
          <cell r="D2968">
            <v>10980</v>
          </cell>
          <cell r="E2968">
            <v>0</v>
          </cell>
          <cell r="F2968">
            <v>43325</v>
          </cell>
          <cell r="G2968">
            <v>10457</v>
          </cell>
          <cell r="H2968">
            <v>1.05</v>
          </cell>
          <cell r="I2968">
            <v>43465</v>
          </cell>
        </row>
        <row r="2969">
          <cell r="A2969" t="str">
            <v>DISCO PARA PULILIR MADERA VELCRO 5"</v>
          </cell>
          <cell r="B2969">
            <v>104002</v>
          </cell>
          <cell r="C2969" t="str">
            <v>UNI</v>
          </cell>
          <cell r="D2969">
            <v>2278</v>
          </cell>
          <cell r="E2969">
            <v>0</v>
          </cell>
          <cell r="F2969">
            <v>40637</v>
          </cell>
          <cell r="G2969">
            <v>1700</v>
          </cell>
          <cell r="H2969">
            <v>1.34</v>
          </cell>
          <cell r="I2969">
            <v>43465</v>
          </cell>
        </row>
        <row r="2970">
          <cell r="A2970" t="str">
            <v>DISCO PARA PULIR METAL 7X1/4 DEWALT</v>
          </cell>
          <cell r="B2970">
            <v>1262</v>
          </cell>
          <cell r="C2970" t="str">
            <v>UNI</v>
          </cell>
          <cell r="D2970">
            <v>18626</v>
          </cell>
          <cell r="E2970">
            <v>0</v>
          </cell>
          <cell r="F2970">
            <v>40826</v>
          </cell>
          <cell r="G2970">
            <v>13900</v>
          </cell>
          <cell r="H2970">
            <v>1.34</v>
          </cell>
          <cell r="I2970">
            <v>43465</v>
          </cell>
        </row>
        <row r="2971">
          <cell r="A2971" t="str">
            <v>DISCO PARA SIERRA 10" 80 DIENTES</v>
          </cell>
          <cell r="B2971">
            <v>103988</v>
          </cell>
          <cell r="C2971" t="str">
            <v>UNI</v>
          </cell>
          <cell r="D2971">
            <v>120466</v>
          </cell>
          <cell r="E2971" t="str">
            <v>32018-73187</v>
          </cell>
          <cell r="F2971">
            <v>40634</v>
          </cell>
          <cell r="G2971">
            <v>89900</v>
          </cell>
          <cell r="H2971">
            <v>1.34</v>
          </cell>
          <cell r="I2971">
            <v>43465</v>
          </cell>
        </row>
        <row r="2972">
          <cell r="A2972" t="str">
            <v>DISCO PARA SIERRA 24 dientes 7 1/4 BAUKER</v>
          </cell>
          <cell r="B2972">
            <v>1553</v>
          </cell>
          <cell r="C2972" t="str">
            <v>UNI</v>
          </cell>
          <cell r="D2972">
            <v>43703</v>
          </cell>
          <cell r="E2972" t="str">
            <v>32018-73187</v>
          </cell>
          <cell r="F2972">
            <v>40340</v>
          </cell>
          <cell r="G2972">
            <v>31900</v>
          </cell>
          <cell r="H2972">
            <v>1.37</v>
          </cell>
          <cell r="I2972">
            <v>43465</v>
          </cell>
        </row>
        <row r="2973">
          <cell r="A2973" t="str">
            <v>DISCO PARA TROSADORA DE 14''</v>
          </cell>
          <cell r="B2973">
            <v>1263</v>
          </cell>
          <cell r="C2973" t="str">
            <v>UNI</v>
          </cell>
          <cell r="D2973">
            <v>14931</v>
          </cell>
          <cell r="E2973">
            <v>0</v>
          </cell>
          <cell r="F2973">
            <v>39888</v>
          </cell>
          <cell r="G2973">
            <v>10742</v>
          </cell>
          <cell r="H2973">
            <v>1.39</v>
          </cell>
          <cell r="I2973">
            <v>43465</v>
          </cell>
        </row>
        <row r="2974">
          <cell r="A2974" t="str">
            <v>DISCO REFRACTARIO T-1 9"x 1/8"</v>
          </cell>
          <cell r="B2974">
            <v>491</v>
          </cell>
          <cell r="C2974" t="str">
            <v>UNI</v>
          </cell>
          <cell r="D2974">
            <v>17481</v>
          </cell>
          <cell r="E2974">
            <v>434203</v>
          </cell>
          <cell r="F2974">
            <v>40340</v>
          </cell>
          <cell r="G2974">
            <v>12760</v>
          </cell>
          <cell r="H2974">
            <v>1.37</v>
          </cell>
          <cell r="I2974">
            <v>43465</v>
          </cell>
        </row>
        <row r="2975">
          <cell r="A2975" t="str">
            <v>Disco Secchi (Piscinas)</v>
          </cell>
          <cell r="B2975">
            <v>105156</v>
          </cell>
          <cell r="C2975" t="str">
            <v>UNI</v>
          </cell>
          <cell r="D2975">
            <v>214505</v>
          </cell>
          <cell r="E2975">
            <v>0</v>
          </cell>
          <cell r="F2975">
            <v>42872</v>
          </cell>
          <cell r="G2975">
            <v>196794</v>
          </cell>
          <cell r="H2975">
            <v>1.0900000000000001</v>
          </cell>
          <cell r="I2975">
            <v>43465</v>
          </cell>
        </row>
        <row r="2976">
          <cell r="A2976" t="str">
            <v>DISCO ZIRCONIO CORTE METAL 9'' DEWALT</v>
          </cell>
          <cell r="B2976">
            <v>1261</v>
          </cell>
          <cell r="C2976" t="str">
            <v>UNI</v>
          </cell>
          <cell r="D2976">
            <v>45073</v>
          </cell>
          <cell r="E2976" t="str">
            <v>DW8828</v>
          </cell>
          <cell r="F2976">
            <v>40458</v>
          </cell>
          <cell r="G2976">
            <v>32900</v>
          </cell>
          <cell r="H2976">
            <v>1.37</v>
          </cell>
          <cell r="I2976">
            <v>43465</v>
          </cell>
        </row>
        <row r="2977">
          <cell r="A2977" t="str">
            <v>DISEÑO ARQUITECT. PARQUE</v>
          </cell>
          <cell r="B2977">
            <v>104861</v>
          </cell>
          <cell r="C2977" t="str">
            <v>PARQ</v>
          </cell>
          <cell r="D2977">
            <v>38591675</v>
          </cell>
          <cell r="E2977">
            <v>0</v>
          </cell>
          <cell r="F2977">
            <v>41220</v>
          </cell>
          <cell r="G2977">
            <v>29685904</v>
          </cell>
          <cell r="H2977">
            <v>1.3</v>
          </cell>
          <cell r="I2977">
            <v>43465</v>
          </cell>
        </row>
        <row r="2978">
          <cell r="A2978" t="str">
            <v>DISEÑO ARQUITECT. PARQUE</v>
          </cell>
          <cell r="B2978">
            <v>104860</v>
          </cell>
          <cell r="C2978" t="str">
            <v>PARQ</v>
          </cell>
          <cell r="D2978">
            <v>34442034</v>
          </cell>
          <cell r="E2978">
            <v>0</v>
          </cell>
          <cell r="F2978">
            <v>41220</v>
          </cell>
          <cell r="G2978">
            <v>26493872</v>
          </cell>
          <cell r="H2978">
            <v>1.3</v>
          </cell>
          <cell r="I2978">
            <v>43465</v>
          </cell>
        </row>
        <row r="2979">
          <cell r="A2979" t="str">
            <v>DISEÑO ARQUITECT. PARQUE</v>
          </cell>
          <cell r="B2979">
            <v>104862</v>
          </cell>
          <cell r="C2979" t="str">
            <v>PARQ</v>
          </cell>
          <cell r="D2979">
            <v>41496425</v>
          </cell>
          <cell r="E2979">
            <v>0</v>
          </cell>
          <cell r="F2979">
            <v>41220</v>
          </cell>
          <cell r="G2979">
            <v>31920327</v>
          </cell>
          <cell r="H2979">
            <v>1.3</v>
          </cell>
          <cell r="I2979">
            <v>43465</v>
          </cell>
        </row>
        <row r="2980">
          <cell r="A2980" t="str">
            <v>DISEÑO ARQUITECT. PARQUE</v>
          </cell>
          <cell r="B2980">
            <v>101402</v>
          </cell>
          <cell r="C2980" t="str">
            <v>M2</v>
          </cell>
          <cell r="D2980">
            <v>1738</v>
          </cell>
          <cell r="E2980">
            <v>0</v>
          </cell>
          <cell r="F2980">
            <v>41220</v>
          </cell>
          <cell r="G2980">
            <v>1337</v>
          </cell>
          <cell r="H2980">
            <v>1.3</v>
          </cell>
          <cell r="I2980">
            <v>43465</v>
          </cell>
        </row>
        <row r="2981">
          <cell r="A2981" t="str">
            <v>DISEÑO ARQUITECT. PARQUE</v>
          </cell>
          <cell r="B2981">
            <v>104859</v>
          </cell>
          <cell r="C2981" t="str">
            <v>PARQ</v>
          </cell>
          <cell r="D2981">
            <v>26070821</v>
          </cell>
          <cell r="E2981">
            <v>0</v>
          </cell>
          <cell r="F2981">
            <v>41220</v>
          </cell>
          <cell r="G2981">
            <v>20054478</v>
          </cell>
          <cell r="H2981">
            <v>1.3</v>
          </cell>
          <cell r="I2981">
            <v>43465</v>
          </cell>
        </row>
        <row r="2982">
          <cell r="A2982" t="str">
            <v>DISEÑO ARQUITECT. PARQUE</v>
          </cell>
          <cell r="B2982">
            <v>101401</v>
          </cell>
          <cell r="C2982" t="str">
            <v>PARQ</v>
          </cell>
          <cell r="D2982">
            <v>17900217</v>
          </cell>
          <cell r="E2982">
            <v>0</v>
          </cell>
          <cell r="F2982">
            <v>41220</v>
          </cell>
          <cell r="G2982">
            <v>13769398</v>
          </cell>
          <cell r="H2982">
            <v>1.3</v>
          </cell>
          <cell r="I2982">
            <v>43465</v>
          </cell>
        </row>
        <row r="2983">
          <cell r="A2983" t="str">
            <v>DISEÑO ARQUITECT. PARQUE (&lt;8000M2)</v>
          </cell>
          <cell r="B2983">
            <v>101400</v>
          </cell>
          <cell r="C2983" t="str">
            <v>PARQ</v>
          </cell>
          <cell r="D2983">
            <v>14238637</v>
          </cell>
          <cell r="E2983">
            <v>0</v>
          </cell>
          <cell r="F2983">
            <v>41220</v>
          </cell>
          <cell r="G2983">
            <v>10952798</v>
          </cell>
          <cell r="H2983">
            <v>1.3</v>
          </cell>
          <cell r="I2983">
            <v>43465</v>
          </cell>
        </row>
        <row r="2984">
          <cell r="A2984" t="str">
            <v>DISEÑO ARQUITECTONICO PARA PARQUE DE</v>
          </cell>
          <cell r="B2984">
            <v>101062</v>
          </cell>
          <cell r="C2984" t="str">
            <v>M2</v>
          </cell>
          <cell r="D2984">
            <v>935</v>
          </cell>
          <cell r="E2984">
            <v>0</v>
          </cell>
          <cell r="F2984">
            <v>39636</v>
          </cell>
          <cell r="G2984">
            <v>636</v>
          </cell>
          <cell r="H2984">
            <v>1.47</v>
          </cell>
          <cell r="I2984">
            <v>43465</v>
          </cell>
        </row>
        <row r="2985">
          <cell r="A2985" t="str">
            <v>DISEÑO DE MEZCLA ASFALTICA, MÉTODO</v>
          </cell>
          <cell r="B2985">
            <v>9474</v>
          </cell>
          <cell r="C2985" t="str">
            <v>UNI</v>
          </cell>
          <cell r="D2985">
            <v>745290</v>
          </cell>
          <cell r="E2985">
            <v>0</v>
          </cell>
          <cell r="F2985">
            <v>41155</v>
          </cell>
          <cell r="G2985">
            <v>573300</v>
          </cell>
          <cell r="H2985">
            <v>1.3</v>
          </cell>
          <cell r="I2985">
            <v>43465</v>
          </cell>
        </row>
        <row r="2986">
          <cell r="A2986" t="str">
            <v>DISEÑO DE MEZCLAS ASFALTICAS, Mét.</v>
          </cell>
          <cell r="B2986">
            <v>100894</v>
          </cell>
          <cell r="C2986" t="str">
            <v>UNI</v>
          </cell>
          <cell r="D2986">
            <v>1221830</v>
          </cell>
          <cell r="E2986">
            <v>0</v>
          </cell>
          <cell r="F2986">
            <v>42286</v>
          </cell>
          <cell r="G2986">
            <v>1001500</v>
          </cell>
          <cell r="H2986">
            <v>1.22</v>
          </cell>
          <cell r="I2986">
            <v>43465</v>
          </cell>
        </row>
        <row r="2987">
          <cell r="A2987" t="str">
            <v>DISEÑO DE MEZCLAS DE CONCRETO</v>
          </cell>
          <cell r="B2987">
            <v>100911</v>
          </cell>
          <cell r="C2987" t="str">
            <v>UNI</v>
          </cell>
          <cell r="D2987">
            <v>522311</v>
          </cell>
          <cell r="E2987">
            <v>0</v>
          </cell>
          <cell r="F2987">
            <v>43172</v>
          </cell>
          <cell r="G2987">
            <v>497439</v>
          </cell>
          <cell r="H2987">
            <v>1.05</v>
          </cell>
          <cell r="I2987">
            <v>43465</v>
          </cell>
        </row>
        <row r="2988">
          <cell r="A2988" t="str">
            <v>Diseño de mezclas de mortero (1 agregado)</v>
          </cell>
          <cell r="B2988">
            <v>100912</v>
          </cell>
          <cell r="C2988" t="str">
            <v>UNI</v>
          </cell>
          <cell r="D2988">
            <v>285574</v>
          </cell>
          <cell r="E2988">
            <v>0</v>
          </cell>
          <cell r="F2988">
            <v>43378</v>
          </cell>
          <cell r="G2988">
            <v>271975</v>
          </cell>
          <cell r="H2988">
            <v>1.05</v>
          </cell>
          <cell r="I2988">
            <v>43465</v>
          </cell>
        </row>
        <row r="2989">
          <cell r="A2989" t="str">
            <v>DISEÑO DE MEZCLAS DE MORTERO. (CON 1</v>
          </cell>
          <cell r="B2989">
            <v>9475</v>
          </cell>
          <cell r="C2989" t="str">
            <v>UNI</v>
          </cell>
          <cell r="D2989">
            <v>467480</v>
          </cell>
          <cell r="E2989">
            <v>0</v>
          </cell>
          <cell r="F2989">
            <v>41155</v>
          </cell>
          <cell r="G2989">
            <v>359600</v>
          </cell>
          <cell r="H2989">
            <v>1.3</v>
          </cell>
          <cell r="I2989">
            <v>43465</v>
          </cell>
        </row>
        <row r="2990">
          <cell r="A2990" t="str">
            <v>DISEÑO DE UNA MEZCLA DE HORMIGON</v>
          </cell>
          <cell r="B2990">
            <v>9476</v>
          </cell>
          <cell r="C2990" t="str">
            <v>UNI</v>
          </cell>
          <cell r="D2990">
            <v>689390</v>
          </cell>
          <cell r="E2990">
            <v>0</v>
          </cell>
          <cell r="F2990">
            <v>41155</v>
          </cell>
          <cell r="G2990">
            <v>530300</v>
          </cell>
          <cell r="H2990">
            <v>1.3</v>
          </cell>
          <cell r="I2990">
            <v>43465</v>
          </cell>
        </row>
        <row r="2991">
          <cell r="A2991" t="str">
            <v>DISEÑO ELECTRICO PARA PARQUE DE</v>
          </cell>
          <cell r="B2991">
            <v>101060</v>
          </cell>
          <cell r="C2991" t="str">
            <v>PARQ</v>
          </cell>
          <cell r="D2991">
            <v>1066151</v>
          </cell>
          <cell r="E2991">
            <v>0</v>
          </cell>
          <cell r="F2991">
            <v>41491</v>
          </cell>
          <cell r="G2991">
            <v>839489</v>
          </cell>
          <cell r="H2991">
            <v>1.27</v>
          </cell>
          <cell r="I2991">
            <v>43465</v>
          </cell>
        </row>
        <row r="2992">
          <cell r="A2992" t="str">
            <v>DISEÑO ESTRUCT. OBRAS DE CONTENC.</v>
          </cell>
          <cell r="B2992">
            <v>101059</v>
          </cell>
          <cell r="C2992" t="str">
            <v>UNI</v>
          </cell>
          <cell r="D2992">
            <v>1816649</v>
          </cell>
          <cell r="E2992">
            <v>0</v>
          </cell>
          <cell r="F2992">
            <v>41260</v>
          </cell>
          <cell r="G2992">
            <v>1397422</v>
          </cell>
          <cell r="H2992">
            <v>1.3</v>
          </cell>
          <cell r="I2992">
            <v>43465</v>
          </cell>
        </row>
        <row r="2993">
          <cell r="A2993" t="str">
            <v>DISEÑO ESTRUCTURAL PARA PARQUE DE</v>
          </cell>
          <cell r="B2993">
            <v>101398</v>
          </cell>
          <cell r="C2993" t="str">
            <v>PARQ</v>
          </cell>
          <cell r="D2993">
            <v>1277997</v>
          </cell>
          <cell r="E2993">
            <v>0</v>
          </cell>
          <cell r="F2993">
            <v>39918</v>
          </cell>
          <cell r="G2993">
            <v>919422</v>
          </cell>
          <cell r="H2993">
            <v>1.39</v>
          </cell>
          <cell r="I2993">
            <v>43465</v>
          </cell>
        </row>
        <row r="2994">
          <cell r="A2994" t="str">
            <v>DISEÑO HIDRAULICO PARA PARQUE DE</v>
          </cell>
          <cell r="B2994">
            <v>101061</v>
          </cell>
          <cell r="C2994" t="str">
            <v>PARQ</v>
          </cell>
          <cell r="D2994">
            <v>2130344</v>
          </cell>
          <cell r="E2994">
            <v>0</v>
          </cell>
          <cell r="F2994">
            <v>43179</v>
          </cell>
          <cell r="G2994">
            <v>2028899</v>
          </cell>
          <cell r="H2994">
            <v>1.05</v>
          </cell>
          <cell r="I2994">
            <v>43465</v>
          </cell>
        </row>
        <row r="2995">
          <cell r="A2995" t="str">
            <v>DISOLVENTE D-20</v>
          </cell>
          <cell r="B2995">
            <v>104217</v>
          </cell>
          <cell r="C2995" t="str">
            <v>GLN</v>
          </cell>
          <cell r="D2995">
            <v>40698</v>
          </cell>
          <cell r="E2995">
            <v>0</v>
          </cell>
          <cell r="F2995">
            <v>41787</v>
          </cell>
          <cell r="G2995">
            <v>32300</v>
          </cell>
          <cell r="H2995">
            <v>1.26</v>
          </cell>
          <cell r="I2995">
            <v>43465</v>
          </cell>
        </row>
        <row r="2996">
          <cell r="A2996" t="str">
            <v>DISOLVENTE LENTO O RAPIDO (IXELL PLUS) **</v>
          </cell>
          <cell r="B2996">
            <v>104220</v>
          </cell>
          <cell r="C2996" t="str">
            <v>GL</v>
          </cell>
          <cell r="D2996">
            <v>63102</v>
          </cell>
          <cell r="E2996">
            <v>0</v>
          </cell>
          <cell r="F2996">
            <v>40842</v>
          </cell>
          <cell r="G2996">
            <v>47091</v>
          </cell>
          <cell r="H2996">
            <v>1.34</v>
          </cell>
          <cell r="I2996">
            <v>43465</v>
          </cell>
        </row>
        <row r="2997">
          <cell r="A2997" t="str">
            <v>DISOLVENTE PINTURA EPOXICA</v>
          </cell>
          <cell r="B2997">
            <v>1034</v>
          </cell>
          <cell r="C2997" t="str">
            <v>GN</v>
          </cell>
          <cell r="D2997">
            <v>26775</v>
          </cell>
          <cell r="E2997">
            <v>121009</v>
          </cell>
          <cell r="F2997">
            <v>43162</v>
          </cell>
          <cell r="G2997">
            <v>25500</v>
          </cell>
          <cell r="H2997">
            <v>1.05</v>
          </cell>
          <cell r="I2997">
            <v>43465</v>
          </cell>
        </row>
        <row r="2998">
          <cell r="A2998" t="str">
            <v>DISOLVENTE PINTURA POLIURETANO</v>
          </cell>
          <cell r="B2998">
            <v>104563</v>
          </cell>
          <cell r="C2998" t="str">
            <v>GL</v>
          </cell>
          <cell r="D2998">
            <v>36911</v>
          </cell>
          <cell r="E2998">
            <v>0</v>
          </cell>
          <cell r="F2998">
            <v>42802</v>
          </cell>
          <cell r="G2998">
            <v>33863</v>
          </cell>
          <cell r="H2998">
            <v>1.0900000000000001</v>
          </cell>
          <cell r="I2998">
            <v>43465</v>
          </cell>
        </row>
        <row r="2999">
          <cell r="A2999" t="str">
            <v>DISOLVENTE THINNER</v>
          </cell>
          <cell r="B2999">
            <v>103059</v>
          </cell>
          <cell r="C2999" t="str">
            <v>GL</v>
          </cell>
          <cell r="D2999">
            <v>17325</v>
          </cell>
          <cell r="E2999">
            <v>0</v>
          </cell>
          <cell r="F2999">
            <v>43181</v>
          </cell>
          <cell r="G2999">
            <v>16500</v>
          </cell>
          <cell r="H2999">
            <v>1.05</v>
          </cell>
          <cell r="I2999">
            <v>43465</v>
          </cell>
        </row>
        <row r="3000">
          <cell r="A3000" t="str">
            <v>DISOLVENTE VARSOL (No utilizar mas)</v>
          </cell>
          <cell r="B3000">
            <v>103559</v>
          </cell>
          <cell r="C3000" t="str">
            <v>gln</v>
          </cell>
          <cell r="D3000">
            <v>16380</v>
          </cell>
          <cell r="E3000">
            <v>0</v>
          </cell>
          <cell r="F3000">
            <v>41759</v>
          </cell>
          <cell r="G3000">
            <v>13000</v>
          </cell>
          <cell r="H3000">
            <v>1.26</v>
          </cell>
          <cell r="I3000">
            <v>43465</v>
          </cell>
        </row>
        <row r="3001">
          <cell r="A3001" t="str">
            <v>Dispensad jabon Empotr Import 950cc Acer-In</v>
          </cell>
          <cell r="B3001">
            <v>100099</v>
          </cell>
          <cell r="C3001" t="str">
            <v>UNI</v>
          </cell>
          <cell r="D3001">
            <v>119333</v>
          </cell>
          <cell r="E3001" t="str">
            <v>2200EA</v>
          </cell>
          <cell r="F3001">
            <v>42856</v>
          </cell>
          <cell r="G3001">
            <v>109480</v>
          </cell>
          <cell r="H3001">
            <v>1.0900000000000001</v>
          </cell>
          <cell r="I3001">
            <v>43465</v>
          </cell>
        </row>
        <row r="3002">
          <cell r="A3002" t="str">
            <v>Dispensador jabon 1000 cc acero inoxidable **</v>
          </cell>
          <cell r="B3002">
            <v>100092</v>
          </cell>
          <cell r="C3002" t="str">
            <v>UNI</v>
          </cell>
          <cell r="D3002">
            <v>204624</v>
          </cell>
          <cell r="E3002" t="str">
            <v>2200EA</v>
          </cell>
          <cell r="F3002">
            <v>39669</v>
          </cell>
          <cell r="G3002">
            <v>139200</v>
          </cell>
          <cell r="H3002">
            <v>1.47</v>
          </cell>
          <cell r="I3002">
            <v>43465</v>
          </cell>
        </row>
        <row r="3003">
          <cell r="A3003" t="str">
            <v>Dispensador jabon 750 cc acero inoxidable **</v>
          </cell>
          <cell r="B3003">
            <v>100093</v>
          </cell>
          <cell r="C3003" t="str">
            <v>UNI</v>
          </cell>
          <cell r="D3003">
            <v>191835</v>
          </cell>
          <cell r="E3003" t="str">
            <v>2200EA</v>
          </cell>
          <cell r="F3003">
            <v>39669</v>
          </cell>
          <cell r="G3003">
            <v>130500</v>
          </cell>
          <cell r="H3003">
            <v>1.47</v>
          </cell>
          <cell r="I3003">
            <v>43465</v>
          </cell>
        </row>
        <row r="3004">
          <cell r="A3004" t="str">
            <v>Dispensador jabon de empotrar ABS 900cc **</v>
          </cell>
          <cell r="B3004">
            <v>100098</v>
          </cell>
          <cell r="C3004" t="str">
            <v>UNI</v>
          </cell>
          <cell r="D3004">
            <v>92081</v>
          </cell>
          <cell r="E3004" t="str">
            <v>2200EA</v>
          </cell>
          <cell r="F3004">
            <v>39671</v>
          </cell>
          <cell r="G3004">
            <v>62640</v>
          </cell>
          <cell r="H3004">
            <v>1.47</v>
          </cell>
          <cell r="I3004">
            <v>43465</v>
          </cell>
        </row>
        <row r="3005">
          <cell r="A3005" t="str">
            <v>Dispensador jabon de empotrar acero inox 1200cc</v>
          </cell>
          <cell r="B3005">
            <v>100096</v>
          </cell>
          <cell r="C3005" t="str">
            <v>UNI</v>
          </cell>
          <cell r="D3005">
            <v>117392</v>
          </cell>
          <cell r="E3005" t="str">
            <v>2200EA</v>
          </cell>
          <cell r="F3005">
            <v>42699</v>
          </cell>
          <cell r="G3005">
            <v>102080</v>
          </cell>
          <cell r="H3005">
            <v>1.1499999999999999</v>
          </cell>
          <cell r="I3005">
            <v>43465</v>
          </cell>
        </row>
        <row r="3006">
          <cell r="A3006" t="str">
            <v>Dispensador jabon de empotrar acero inox 700cc</v>
          </cell>
          <cell r="B3006">
            <v>100097</v>
          </cell>
          <cell r="C3006" t="str">
            <v>UNI</v>
          </cell>
          <cell r="D3006">
            <v>102912</v>
          </cell>
          <cell r="E3006" t="str">
            <v>2200EA</v>
          </cell>
          <cell r="F3006">
            <v>40494</v>
          </cell>
          <cell r="G3006">
            <v>75118</v>
          </cell>
          <cell r="H3006">
            <v>1.37</v>
          </cell>
          <cell r="I3006">
            <v>43465</v>
          </cell>
        </row>
        <row r="3007">
          <cell r="A3007" t="str">
            <v>Dispensador jabon de empotrar Polimero 950cc **</v>
          </cell>
          <cell r="B3007">
            <v>100100</v>
          </cell>
          <cell r="C3007" t="str">
            <v>UNI</v>
          </cell>
          <cell r="D3007">
            <v>184860</v>
          </cell>
          <cell r="E3007" t="str">
            <v>2200EA</v>
          </cell>
          <cell r="F3007">
            <v>39671</v>
          </cell>
          <cell r="G3007">
            <v>125755</v>
          </cell>
          <cell r="H3007">
            <v>1.47</v>
          </cell>
          <cell r="I3007">
            <v>43465</v>
          </cell>
        </row>
        <row r="3008">
          <cell r="A3008" t="str">
            <v>Dispensador jabon empotrar acero cromado</v>
          </cell>
          <cell r="B3008">
            <v>100216</v>
          </cell>
          <cell r="C3008" t="str">
            <v>UNI</v>
          </cell>
          <cell r="D3008">
            <v>202861</v>
          </cell>
          <cell r="E3008" t="str">
            <v>2200EA</v>
          </cell>
          <cell r="F3008">
            <v>39668</v>
          </cell>
          <cell r="G3008">
            <v>138001</v>
          </cell>
          <cell r="H3008">
            <v>1.47</v>
          </cell>
          <cell r="I3008">
            <v>43465</v>
          </cell>
        </row>
        <row r="3009">
          <cell r="A3009" t="str">
            <v>Dispensador jabon en acero inoxidable RE</v>
          </cell>
          <cell r="B3009">
            <v>107107</v>
          </cell>
          <cell r="C3009" t="str">
            <v>UNI</v>
          </cell>
          <cell r="D3009">
            <v>243390</v>
          </cell>
          <cell r="E3009" t="str">
            <v>2200EA</v>
          </cell>
          <cell r="F3009">
            <v>43395</v>
          </cell>
          <cell r="G3009">
            <v>231800</v>
          </cell>
          <cell r="H3009">
            <v>1.05</v>
          </cell>
          <cell r="I3009">
            <v>43465</v>
          </cell>
        </row>
        <row r="3010">
          <cell r="A3010" t="str">
            <v>Dispensador jabon horizontal acero inox 1000cc **</v>
          </cell>
          <cell r="B3010">
            <v>100095</v>
          </cell>
          <cell r="C3010" t="str">
            <v>UNI</v>
          </cell>
          <cell r="D3010">
            <v>207044</v>
          </cell>
          <cell r="E3010" t="str">
            <v>2200EA</v>
          </cell>
          <cell r="F3010">
            <v>39671</v>
          </cell>
          <cell r="G3010">
            <v>140846</v>
          </cell>
          <cell r="H3010">
            <v>1.47</v>
          </cell>
          <cell r="I3010">
            <v>43465</v>
          </cell>
        </row>
        <row r="3011">
          <cell r="A3011" t="str">
            <v>DISPENSADOR JABON MANOS LIB. 1-AA-RSD</v>
          </cell>
          <cell r="B3011">
            <v>102427</v>
          </cell>
          <cell r="C3011" t="str">
            <v>UNI</v>
          </cell>
          <cell r="D3011">
            <v>465650</v>
          </cell>
          <cell r="E3011" t="str">
            <v>Cromo</v>
          </cell>
          <cell r="F3011">
            <v>40168</v>
          </cell>
          <cell r="G3011">
            <v>335000</v>
          </cell>
          <cell r="H3011">
            <v>1.39</v>
          </cell>
          <cell r="I3011">
            <v>43465</v>
          </cell>
        </row>
        <row r="3012">
          <cell r="A3012" t="str">
            <v>Dispensador jabon sobreMeson acero inox 1000cc</v>
          </cell>
          <cell r="B3012">
            <v>100094</v>
          </cell>
          <cell r="C3012" t="str">
            <v>UNI</v>
          </cell>
          <cell r="D3012">
            <v>139388</v>
          </cell>
          <cell r="E3012" t="str">
            <v>2200EA</v>
          </cell>
          <cell r="F3012">
            <v>39671</v>
          </cell>
          <cell r="G3012">
            <v>94822</v>
          </cell>
          <cell r="H3012">
            <v>1.47</v>
          </cell>
          <cell r="I3012">
            <v>43465</v>
          </cell>
        </row>
        <row r="3013">
          <cell r="A3013" t="str">
            <v>Dispensador jabon sobreMeson acero inox 750cc</v>
          </cell>
          <cell r="B3013">
            <v>100246</v>
          </cell>
          <cell r="C3013" t="str">
            <v>UNI</v>
          </cell>
          <cell r="D3013">
            <v>191835</v>
          </cell>
          <cell r="E3013" t="str">
            <v>2200EA</v>
          </cell>
          <cell r="F3013">
            <v>39668</v>
          </cell>
          <cell r="G3013">
            <v>130500</v>
          </cell>
          <cell r="H3013">
            <v>1.47</v>
          </cell>
          <cell r="I3013">
            <v>43465</v>
          </cell>
        </row>
        <row r="3014">
          <cell r="A3014" t="str">
            <v>Dispensador jabon Vertical **</v>
          </cell>
          <cell r="B3014">
            <v>102717</v>
          </cell>
          <cell r="C3014" t="str">
            <v>UNI</v>
          </cell>
          <cell r="D3014">
            <v>141836</v>
          </cell>
          <cell r="E3014" t="str">
            <v>2200EA</v>
          </cell>
          <cell r="F3014">
            <v>40288</v>
          </cell>
          <cell r="G3014">
            <v>103530</v>
          </cell>
          <cell r="H3014">
            <v>1.37</v>
          </cell>
          <cell r="I3014">
            <v>43465</v>
          </cell>
        </row>
        <row r="3015">
          <cell r="A3015" t="str">
            <v>Dispensador papel acero inoxidableAA-845 **</v>
          </cell>
          <cell r="B3015">
            <v>100247</v>
          </cell>
          <cell r="C3015" t="str">
            <v>UNI</v>
          </cell>
          <cell r="D3015">
            <v>126764</v>
          </cell>
          <cell r="E3015" t="str">
            <v>2200EA</v>
          </cell>
          <cell r="F3015">
            <v>43270</v>
          </cell>
          <cell r="G3015">
            <v>120728</v>
          </cell>
          <cell r="H3015">
            <v>1.05</v>
          </cell>
          <cell r="I3015">
            <v>43465</v>
          </cell>
        </row>
        <row r="3016">
          <cell r="A3016" t="str">
            <v>Dispensador papel higienico 400 m cal 304 **</v>
          </cell>
          <cell r="B3016">
            <v>100215</v>
          </cell>
          <cell r="C3016" t="str">
            <v>UNI</v>
          </cell>
          <cell r="D3016">
            <v>134951</v>
          </cell>
          <cell r="E3016" t="str">
            <v>2200EA</v>
          </cell>
          <cell r="F3016">
            <v>42856</v>
          </cell>
          <cell r="G3016">
            <v>123808</v>
          </cell>
          <cell r="H3016">
            <v>1.0900000000000001</v>
          </cell>
          <cell r="I3016">
            <v>43465</v>
          </cell>
        </row>
        <row r="3017">
          <cell r="A3017" t="str">
            <v>DispensadorAntiBact.BlancoBocherini(1 Botella)</v>
          </cell>
          <cell r="B3017">
            <v>104311</v>
          </cell>
          <cell r="C3017" t="str">
            <v>UNI</v>
          </cell>
          <cell r="D3017">
            <v>59670</v>
          </cell>
          <cell r="E3017">
            <v>0</v>
          </cell>
          <cell r="F3017">
            <v>40952</v>
          </cell>
          <cell r="G3017">
            <v>45900</v>
          </cell>
          <cell r="H3017">
            <v>1.3</v>
          </cell>
          <cell r="I3017">
            <v>43465</v>
          </cell>
        </row>
        <row r="3018">
          <cell r="A3018" t="str">
            <v>DispensadorPapel higienico200/400m con llave</v>
          </cell>
          <cell r="B3018">
            <v>100214</v>
          </cell>
          <cell r="C3018" t="str">
            <v>UNI</v>
          </cell>
          <cell r="D3018">
            <v>135450</v>
          </cell>
          <cell r="E3018" t="str">
            <v>8-AA-845</v>
          </cell>
          <cell r="F3018">
            <v>43270</v>
          </cell>
          <cell r="G3018">
            <v>129000</v>
          </cell>
          <cell r="H3018">
            <v>1.05</v>
          </cell>
          <cell r="I3018">
            <v>43465</v>
          </cell>
        </row>
        <row r="3019">
          <cell r="A3019" t="str">
            <v>DISPOSICION DE RESIDUOS LODOS POZOS</v>
          </cell>
          <cell r="B3019">
            <v>105781</v>
          </cell>
          <cell r="C3019" t="str">
            <v>KG</v>
          </cell>
          <cell r="D3019">
            <v>2220</v>
          </cell>
          <cell r="E3019">
            <v>0</v>
          </cell>
          <cell r="F3019">
            <v>43214</v>
          </cell>
          <cell r="G3019">
            <v>2114</v>
          </cell>
          <cell r="H3019">
            <v>1.05</v>
          </cell>
          <cell r="I3019">
            <v>43465</v>
          </cell>
        </row>
        <row r="3020">
          <cell r="A3020" t="str">
            <v>DISPOSITIVO PARA PROTECCION</v>
          </cell>
          <cell r="B3020">
            <v>105575</v>
          </cell>
          <cell r="C3020" t="str">
            <v>UNI</v>
          </cell>
          <cell r="D3020">
            <v>1085816</v>
          </cell>
          <cell r="E3020">
            <v>0</v>
          </cell>
          <cell r="F3020">
            <v>43214</v>
          </cell>
          <cell r="G3020">
            <v>1034110</v>
          </cell>
          <cell r="H3020">
            <v>1.05</v>
          </cell>
          <cell r="I3020">
            <v>43465</v>
          </cell>
        </row>
        <row r="3021">
          <cell r="A3021" t="str">
            <v>DISPOSITIVO PARA PROTECCION</v>
          </cell>
          <cell r="B3021">
            <v>105569</v>
          </cell>
          <cell r="C3021" t="str">
            <v>UNI</v>
          </cell>
          <cell r="D3021">
            <v>1083336</v>
          </cell>
          <cell r="E3021">
            <v>0</v>
          </cell>
          <cell r="F3021">
            <v>43329</v>
          </cell>
          <cell r="G3021">
            <v>1031749</v>
          </cell>
          <cell r="H3021">
            <v>1.05</v>
          </cell>
          <cell r="I3021">
            <v>43465</v>
          </cell>
        </row>
        <row r="3022">
          <cell r="A3022" t="str">
            <v>DISTANCIADOR DOBLE 1"X3.5CM INC.</v>
          </cell>
          <cell r="B3022">
            <v>103654</v>
          </cell>
          <cell r="C3022" t="str">
            <v>UNI</v>
          </cell>
          <cell r="D3022">
            <v>59944</v>
          </cell>
          <cell r="E3022">
            <v>0</v>
          </cell>
          <cell r="F3022">
            <v>41564</v>
          </cell>
          <cell r="G3022">
            <v>47200</v>
          </cell>
          <cell r="H3022">
            <v>1.27</v>
          </cell>
          <cell r="I3022">
            <v>43465</v>
          </cell>
        </row>
        <row r="3023">
          <cell r="A3023" t="str">
            <v>Distanciometro</v>
          </cell>
          <cell r="B3023">
            <v>100848</v>
          </cell>
          <cell r="C3023" t="str">
            <v>MES</v>
          </cell>
          <cell r="D3023">
            <v>3763981</v>
          </cell>
          <cell r="E3023">
            <v>0</v>
          </cell>
          <cell r="F3023">
            <v>41157</v>
          </cell>
          <cell r="G3023">
            <v>2895370.2</v>
          </cell>
          <cell r="H3023">
            <v>1.3</v>
          </cell>
          <cell r="I3023">
            <v>43465</v>
          </cell>
        </row>
        <row r="3024">
          <cell r="A3024" t="str">
            <v>DIVAN TAPIZADO</v>
          </cell>
          <cell r="B3024">
            <v>103750</v>
          </cell>
          <cell r="C3024" t="str">
            <v>UNI</v>
          </cell>
          <cell r="D3024">
            <v>317489</v>
          </cell>
          <cell r="E3024">
            <v>0</v>
          </cell>
          <cell r="F3024">
            <v>41052</v>
          </cell>
          <cell r="G3024">
            <v>244222</v>
          </cell>
          <cell r="H3024">
            <v>1.3</v>
          </cell>
          <cell r="I3024">
            <v>43465</v>
          </cell>
        </row>
        <row r="3025">
          <cell r="A3025" t="str">
            <v>Divis.Mod.MixtaPañoCol+Vidrio4mmH=2.2+Sanbl</v>
          </cell>
          <cell r="B3025">
            <v>102660</v>
          </cell>
          <cell r="C3025" t="str">
            <v>M2</v>
          </cell>
          <cell r="D3025">
            <v>384285</v>
          </cell>
          <cell r="E3025" t="str">
            <v>DA-17ANOL</v>
          </cell>
          <cell r="F3025">
            <v>40283</v>
          </cell>
          <cell r="G3025">
            <v>280500</v>
          </cell>
          <cell r="H3025">
            <v>1.37</v>
          </cell>
          <cell r="I3025">
            <v>43465</v>
          </cell>
        </row>
        <row r="3026">
          <cell r="A3026" t="str">
            <v>Divisi.Modul.PisoTecho.lMixto+VidrioSanblast(S+I)</v>
          </cell>
          <cell r="B3026">
            <v>102665</v>
          </cell>
          <cell r="C3026" t="str">
            <v>M2</v>
          </cell>
          <cell r="D3026">
            <v>384285</v>
          </cell>
          <cell r="E3026" t="str">
            <v>DA-17ANOL</v>
          </cell>
          <cell r="F3026">
            <v>40283</v>
          </cell>
          <cell r="G3026">
            <v>280500</v>
          </cell>
          <cell r="H3026">
            <v>1.37</v>
          </cell>
          <cell r="I3026">
            <v>43465</v>
          </cell>
        </row>
        <row r="3027">
          <cell r="A3027" t="str">
            <v>DIVISION ALUMINIO</v>
          </cell>
          <cell r="B3027">
            <v>102677</v>
          </cell>
          <cell r="C3027" t="str">
            <v>M2</v>
          </cell>
          <cell r="D3027">
            <v>497310</v>
          </cell>
          <cell r="E3027">
            <v>0</v>
          </cell>
          <cell r="F3027">
            <v>40283</v>
          </cell>
          <cell r="G3027">
            <v>363000</v>
          </cell>
          <cell r="H3027">
            <v>1.37</v>
          </cell>
          <cell r="I3027">
            <v>43465</v>
          </cell>
        </row>
        <row r="3028">
          <cell r="A3028" t="str">
            <v>DIVISION ALUMINIO VIDRIO TEMPLADO</v>
          </cell>
          <cell r="B3028">
            <v>993</v>
          </cell>
          <cell r="C3028" t="str">
            <v>M2</v>
          </cell>
          <cell r="D3028">
            <v>594429</v>
          </cell>
          <cell r="E3028">
            <v>0</v>
          </cell>
          <cell r="F3028">
            <v>42641</v>
          </cell>
          <cell r="G3028">
            <v>516894.84</v>
          </cell>
          <cell r="H3028">
            <v>1.1499999999999999</v>
          </cell>
          <cell r="I3028">
            <v>43465</v>
          </cell>
        </row>
        <row r="3029">
          <cell r="A3029" t="str">
            <v>DIVISION BAÑO AL. LAMINA PLAST(ACRILICA)</v>
          </cell>
          <cell r="B3029">
            <v>991</v>
          </cell>
          <cell r="C3029" t="str">
            <v>M2</v>
          </cell>
          <cell r="D3029">
            <v>270250</v>
          </cell>
          <cell r="E3029">
            <v>0</v>
          </cell>
          <cell r="F3029">
            <v>42612</v>
          </cell>
          <cell r="G3029">
            <v>235000</v>
          </cell>
          <cell r="H3029">
            <v>1.1499999999999999</v>
          </cell>
          <cell r="I3029">
            <v>43465</v>
          </cell>
        </row>
        <row r="3030">
          <cell r="A3030" t="str">
            <v>DIVISION BAÑO VIDRIO TEMPL. 2 FIJOS 2</v>
          </cell>
          <cell r="B3030">
            <v>103299</v>
          </cell>
          <cell r="C3030" t="str">
            <v>UNI</v>
          </cell>
          <cell r="D3030">
            <v>4916985</v>
          </cell>
          <cell r="E3030">
            <v>0</v>
          </cell>
          <cell r="F3030">
            <v>40435</v>
          </cell>
          <cell r="G3030">
            <v>3589040</v>
          </cell>
          <cell r="H3030">
            <v>1.37</v>
          </cell>
          <cell r="I3030">
            <v>43465</v>
          </cell>
        </row>
        <row r="3031">
          <cell r="A3031" t="str">
            <v>DIVISION BAÑO VIDRIO TEMPL. 5 FIJOS 3</v>
          </cell>
          <cell r="B3031">
            <v>103294</v>
          </cell>
          <cell r="C3031" t="str">
            <v>UNI</v>
          </cell>
          <cell r="D3031">
            <v>8487917</v>
          </cell>
          <cell r="E3031">
            <v>0</v>
          </cell>
          <cell r="F3031">
            <v>40435</v>
          </cell>
          <cell r="G3031">
            <v>6195560</v>
          </cell>
          <cell r="H3031">
            <v>1.37</v>
          </cell>
          <cell r="I3031">
            <v>43465</v>
          </cell>
        </row>
        <row r="3032">
          <cell r="A3032" t="str">
            <v>DIVISION EN ACERO INOX.PARA BAÑO</v>
          </cell>
          <cell r="B3032">
            <v>103497</v>
          </cell>
          <cell r="C3032" t="str">
            <v>M2</v>
          </cell>
          <cell r="D3032">
            <v>599500</v>
          </cell>
          <cell r="E3032">
            <v>0</v>
          </cell>
          <cell r="F3032">
            <v>42850</v>
          </cell>
          <cell r="G3032">
            <v>550000</v>
          </cell>
          <cell r="H3032">
            <v>1.0900000000000001</v>
          </cell>
          <cell r="I3032">
            <v>43465</v>
          </cell>
        </row>
        <row r="3033">
          <cell r="A3033" t="str">
            <v>División media alt. mixta (paño vidrio) h=1.65 **</v>
          </cell>
          <cell r="B3033">
            <v>103313</v>
          </cell>
          <cell r="C3033" t="str">
            <v>M2</v>
          </cell>
          <cell r="D3033">
            <v>381408</v>
          </cell>
          <cell r="E3033">
            <v>0</v>
          </cell>
          <cell r="F3033">
            <v>40444</v>
          </cell>
          <cell r="G3033">
            <v>278400</v>
          </cell>
          <cell r="H3033">
            <v>1.37</v>
          </cell>
          <cell r="I3033">
            <v>43465</v>
          </cell>
        </row>
        <row r="3034">
          <cell r="A3034" t="str">
            <v>DIVISION MEDIA ALT.H=1.20M PAÑO</v>
          </cell>
          <cell r="B3034">
            <v>102657</v>
          </cell>
          <cell r="C3034" t="str">
            <v>M2</v>
          </cell>
          <cell r="D3034">
            <v>331540</v>
          </cell>
          <cell r="E3034" t="str">
            <v>DA-17ANOL</v>
          </cell>
          <cell r="F3034">
            <v>40283</v>
          </cell>
          <cell r="G3034">
            <v>242000</v>
          </cell>
          <cell r="H3034">
            <v>1.37</v>
          </cell>
          <cell r="I3034">
            <v>43465</v>
          </cell>
        </row>
        <row r="3035">
          <cell r="A3035" t="str">
            <v>DIVISION MEDIA ALTURA PAÑO</v>
          </cell>
          <cell r="B3035">
            <v>102266</v>
          </cell>
          <cell r="C3035" t="str">
            <v>M2</v>
          </cell>
          <cell r="D3035">
            <v>227102</v>
          </cell>
          <cell r="E3035" t="str">
            <v>DA-17ANOL</v>
          </cell>
          <cell r="F3035">
            <v>40541</v>
          </cell>
          <cell r="G3035">
            <v>165768</v>
          </cell>
          <cell r="H3035">
            <v>1.37</v>
          </cell>
          <cell r="I3035">
            <v>43465</v>
          </cell>
        </row>
        <row r="3036">
          <cell r="A3036" t="str">
            <v>División Mod.Mixta</v>
          </cell>
          <cell r="B3036">
            <v>102658</v>
          </cell>
          <cell r="C3036" t="str">
            <v>M2</v>
          </cell>
          <cell r="D3036">
            <v>331540</v>
          </cell>
          <cell r="E3036" t="str">
            <v>DA-17ANOL</v>
          </cell>
          <cell r="F3036">
            <v>40283</v>
          </cell>
          <cell r="G3036">
            <v>242000</v>
          </cell>
          <cell r="H3036">
            <v>1.37</v>
          </cell>
          <cell r="I3036">
            <v>43465</v>
          </cell>
        </row>
        <row r="3037">
          <cell r="A3037" t="str">
            <v>DIVISION ORINAL BAÑO VIDRIO TEMPLADO</v>
          </cell>
          <cell r="B3037">
            <v>103295</v>
          </cell>
          <cell r="C3037" t="str">
            <v>UNI</v>
          </cell>
          <cell r="D3037">
            <v>317840</v>
          </cell>
          <cell r="E3037">
            <v>0</v>
          </cell>
          <cell r="F3037">
            <v>40435</v>
          </cell>
          <cell r="G3037">
            <v>232000</v>
          </cell>
          <cell r="H3037">
            <v>1.37</v>
          </cell>
          <cell r="I3037">
            <v>43465</v>
          </cell>
        </row>
        <row r="3038">
          <cell r="A3038" t="str">
            <v>DIVISION PISOTECHOVIDRIO-PAÑO(Sum+Inst)</v>
          </cell>
          <cell r="B3038">
            <v>102265</v>
          </cell>
          <cell r="C3038" t="str">
            <v>M2</v>
          </cell>
          <cell r="D3038">
            <v>216661</v>
          </cell>
          <cell r="E3038" t="str">
            <v>DA-17ANOL</v>
          </cell>
          <cell r="F3038">
            <v>40113</v>
          </cell>
          <cell r="G3038">
            <v>155871</v>
          </cell>
          <cell r="H3038">
            <v>1.39</v>
          </cell>
          <cell r="I3038">
            <v>43465</v>
          </cell>
        </row>
        <row r="3039">
          <cell r="A3039" t="str">
            <v>División vidrio 8mm sandbl. 1mont 3 fijos 1 puerta</v>
          </cell>
          <cell r="B3039">
            <v>103334</v>
          </cell>
          <cell r="C3039" t="str">
            <v>UNI</v>
          </cell>
          <cell r="D3039">
            <v>9606714</v>
          </cell>
          <cell r="E3039">
            <v>0</v>
          </cell>
          <cell r="F3039">
            <v>40448</v>
          </cell>
          <cell r="G3039">
            <v>7012200</v>
          </cell>
          <cell r="H3039">
            <v>1.37</v>
          </cell>
          <cell r="I3039">
            <v>43465</v>
          </cell>
        </row>
        <row r="3040">
          <cell r="A3040" t="str">
            <v>Divisiones acero inox.Cal20cantilever</v>
          </cell>
          <cell r="B3040">
            <v>103104</v>
          </cell>
          <cell r="C3040" t="str">
            <v>M2</v>
          </cell>
          <cell r="D3040">
            <v>515570</v>
          </cell>
          <cell r="E3040">
            <v>0</v>
          </cell>
          <cell r="F3040">
            <v>42857</v>
          </cell>
          <cell r="G3040">
            <v>473000</v>
          </cell>
          <cell r="H3040">
            <v>1.0900000000000001</v>
          </cell>
          <cell r="I3040">
            <v>43465</v>
          </cell>
        </row>
        <row r="3041">
          <cell r="A3041" t="str">
            <v>DOBLADORA (Alquiler)</v>
          </cell>
          <cell r="B3041">
            <v>102488</v>
          </cell>
          <cell r="C3041" t="str">
            <v>DD</v>
          </cell>
          <cell r="D3041">
            <v>148761</v>
          </cell>
          <cell r="E3041">
            <v>0</v>
          </cell>
          <cell r="F3041">
            <v>43367</v>
          </cell>
          <cell r="G3041">
            <v>141677</v>
          </cell>
          <cell r="H3041">
            <v>1.05</v>
          </cell>
          <cell r="I3041">
            <v>43465</v>
          </cell>
        </row>
        <row r="3042">
          <cell r="A3042" t="str">
            <v>DOBLADORA (Alquiler) (NO USAR)</v>
          </cell>
          <cell r="B3042">
            <v>103325</v>
          </cell>
          <cell r="C3042" t="str">
            <v>DD</v>
          </cell>
          <cell r="D3042">
            <v>137000</v>
          </cell>
          <cell r="E3042">
            <v>0</v>
          </cell>
          <cell r="F3042">
            <v>40519</v>
          </cell>
          <cell r="G3042">
            <v>100000</v>
          </cell>
          <cell r="H3042">
            <v>1.37</v>
          </cell>
          <cell r="I3042">
            <v>43465</v>
          </cell>
        </row>
        <row r="3043">
          <cell r="A3043" t="str">
            <v>DOBLADORA (Alquiler) (NO USAR)</v>
          </cell>
          <cell r="B3043">
            <v>103549</v>
          </cell>
          <cell r="C3043" t="str">
            <v>DD</v>
          </cell>
          <cell r="D3043">
            <v>137000</v>
          </cell>
          <cell r="E3043">
            <v>0</v>
          </cell>
          <cell r="F3043">
            <v>40519</v>
          </cell>
          <cell r="G3043">
            <v>100000</v>
          </cell>
          <cell r="H3043">
            <v>1.37</v>
          </cell>
          <cell r="I3043">
            <v>43465</v>
          </cell>
        </row>
        <row r="3044">
          <cell r="A3044" t="str">
            <v>DOBLADORA DE LÁMINA (Alquiler)</v>
          </cell>
          <cell r="B3044">
            <v>103550</v>
          </cell>
          <cell r="C3044" t="str">
            <v>DD</v>
          </cell>
          <cell r="D3044">
            <v>321265</v>
          </cell>
          <cell r="E3044">
            <v>0</v>
          </cell>
          <cell r="F3044">
            <v>40519</v>
          </cell>
          <cell r="G3044">
            <v>234500</v>
          </cell>
          <cell r="H3044">
            <v>1.37</v>
          </cell>
          <cell r="I3044">
            <v>43465</v>
          </cell>
        </row>
        <row r="3045">
          <cell r="A3045" t="str">
            <v>DOMO CIRCULAR 0.80 DIAMETRO</v>
          </cell>
          <cell r="B3045">
            <v>213</v>
          </cell>
          <cell r="C3045" t="str">
            <v>UNI</v>
          </cell>
          <cell r="D3045">
            <v>143028</v>
          </cell>
          <cell r="E3045">
            <v>13092</v>
          </cell>
          <cell r="F3045">
            <v>40325</v>
          </cell>
          <cell r="G3045">
            <v>104400</v>
          </cell>
          <cell r="H3045">
            <v>1.37</v>
          </cell>
          <cell r="I3045">
            <v>43465</v>
          </cell>
        </row>
        <row r="3046">
          <cell r="A3046" t="str">
            <v>DOMO CIRCULAR 1.10 DIAMETRO</v>
          </cell>
          <cell r="B3046">
            <v>214</v>
          </cell>
          <cell r="C3046" t="str">
            <v>UNI</v>
          </cell>
          <cell r="D3046">
            <v>207692</v>
          </cell>
          <cell r="E3046">
            <v>13094</v>
          </cell>
          <cell r="F3046">
            <v>40325</v>
          </cell>
          <cell r="G3046">
            <v>151600</v>
          </cell>
          <cell r="H3046">
            <v>1.37</v>
          </cell>
          <cell r="I3046">
            <v>43465</v>
          </cell>
        </row>
        <row r="3047">
          <cell r="A3047" t="str">
            <v>Domo circular acrílico 3mm D=0.76 (sum e inst) **</v>
          </cell>
          <cell r="B3047">
            <v>103343</v>
          </cell>
          <cell r="C3047" t="str">
            <v>UNI</v>
          </cell>
          <cell r="D3047">
            <v>143028</v>
          </cell>
          <cell r="E3047">
            <v>0</v>
          </cell>
          <cell r="F3047">
            <v>40451</v>
          </cell>
          <cell r="G3047">
            <v>104400</v>
          </cell>
          <cell r="H3047">
            <v>1.37</v>
          </cell>
          <cell r="I3047">
            <v>43465</v>
          </cell>
        </row>
        <row r="3048">
          <cell r="A3048" t="str">
            <v>DOMO Cuadr.BURBUJA 117x117 3mm</v>
          </cell>
          <cell r="B3048">
            <v>2287</v>
          </cell>
          <cell r="C3048" t="str">
            <v>UNI</v>
          </cell>
          <cell r="D3048">
            <v>278822</v>
          </cell>
          <cell r="E3048">
            <v>13052</v>
          </cell>
          <cell r="F3048">
            <v>42895</v>
          </cell>
          <cell r="G3048">
            <v>255800</v>
          </cell>
          <cell r="H3048">
            <v>1.0900000000000001</v>
          </cell>
          <cell r="I3048">
            <v>43465</v>
          </cell>
        </row>
        <row r="3049">
          <cell r="A3049" t="str">
            <v>DOMO Cuadr.BURBUJA 65x65 3mm.</v>
          </cell>
          <cell r="B3049">
            <v>2288</v>
          </cell>
          <cell r="C3049" t="str">
            <v>UNI</v>
          </cell>
          <cell r="D3049">
            <v>110926</v>
          </cell>
          <cell r="E3049">
            <v>13091</v>
          </cell>
          <cell r="F3049">
            <v>40325</v>
          </cell>
          <cell r="G3049">
            <v>80968</v>
          </cell>
          <cell r="H3049">
            <v>1.37</v>
          </cell>
          <cell r="I3049">
            <v>43465</v>
          </cell>
        </row>
        <row r="3050">
          <cell r="A3050" t="str">
            <v>DOMO Cuadr.DIAMANT 117x117 3mm</v>
          </cell>
          <cell r="B3050">
            <v>2289</v>
          </cell>
          <cell r="C3050" t="str">
            <v>UNI</v>
          </cell>
          <cell r="D3050">
            <v>254272</v>
          </cell>
          <cell r="E3050">
            <v>13053</v>
          </cell>
          <cell r="F3050">
            <v>40325</v>
          </cell>
          <cell r="G3050">
            <v>185600</v>
          </cell>
          <cell r="H3050">
            <v>1.37</v>
          </cell>
          <cell r="I3050">
            <v>43465</v>
          </cell>
        </row>
        <row r="3051">
          <cell r="A3051" t="str">
            <v>DOMO Cuadr.DIAMANT 65x65 3mm.</v>
          </cell>
          <cell r="B3051">
            <v>2290</v>
          </cell>
          <cell r="C3051" t="str">
            <v>UNI</v>
          </cell>
          <cell r="D3051">
            <v>111244</v>
          </cell>
          <cell r="E3051">
            <v>13072</v>
          </cell>
          <cell r="F3051">
            <v>40325</v>
          </cell>
          <cell r="G3051">
            <v>81200</v>
          </cell>
          <cell r="H3051">
            <v>1.37</v>
          </cell>
          <cell r="I3051">
            <v>43465</v>
          </cell>
        </row>
        <row r="3052">
          <cell r="A3052" t="str">
            <v>DOMO Rect.BURBUJA 80x115 3mm.</v>
          </cell>
          <cell r="B3052">
            <v>2291</v>
          </cell>
          <cell r="C3052" t="str">
            <v>UNI</v>
          </cell>
          <cell r="D3052">
            <v>180440</v>
          </cell>
          <cell r="E3052">
            <v>13083</v>
          </cell>
          <cell r="F3052">
            <v>41056</v>
          </cell>
          <cell r="G3052">
            <v>138800</v>
          </cell>
          <cell r="H3052">
            <v>1.3</v>
          </cell>
          <cell r="I3052">
            <v>43465</v>
          </cell>
        </row>
        <row r="3053">
          <cell r="A3053" t="str">
            <v>DOMO Rect.DIAMANT 80x115 3mm.</v>
          </cell>
          <cell r="B3053">
            <v>2292</v>
          </cell>
          <cell r="C3053" t="str">
            <v>UNI</v>
          </cell>
          <cell r="D3053">
            <v>166866</v>
          </cell>
          <cell r="E3053">
            <v>13084</v>
          </cell>
          <cell r="F3053">
            <v>40319</v>
          </cell>
          <cell r="G3053">
            <v>121800</v>
          </cell>
          <cell r="H3053">
            <v>1.37</v>
          </cell>
          <cell r="I3053">
            <v>43465</v>
          </cell>
        </row>
        <row r="3054">
          <cell r="A3054" t="str">
            <v>DPS (TVSS) CATEGORIA - A (25KA) 120</v>
          </cell>
          <cell r="B3054">
            <v>104963</v>
          </cell>
          <cell r="C3054" t="str">
            <v>UNI</v>
          </cell>
          <cell r="D3054">
            <v>184621</v>
          </cell>
          <cell r="E3054">
            <v>0</v>
          </cell>
          <cell r="F3054">
            <v>41480</v>
          </cell>
          <cell r="G3054">
            <v>145371</v>
          </cell>
          <cell r="H3054">
            <v>1.27</v>
          </cell>
          <cell r="I3054">
            <v>43465</v>
          </cell>
        </row>
        <row r="3055">
          <cell r="A3055" t="str">
            <v>DPS TIPO C TRIF.208V/120V-5</v>
          </cell>
          <cell r="B3055">
            <v>103551</v>
          </cell>
          <cell r="C3055" t="str">
            <v>UNI</v>
          </cell>
          <cell r="D3055">
            <v>778439</v>
          </cell>
          <cell r="E3055">
            <v>0</v>
          </cell>
          <cell r="F3055">
            <v>43172</v>
          </cell>
          <cell r="G3055">
            <v>741370</v>
          </cell>
          <cell r="H3055">
            <v>1.05</v>
          </cell>
          <cell r="I3055">
            <v>43465</v>
          </cell>
        </row>
        <row r="3056">
          <cell r="A3056" t="str">
            <v>DQO (Demanda quimica de oxigeno)</v>
          </cell>
          <cell r="B3056">
            <v>105498</v>
          </cell>
          <cell r="C3056" t="str">
            <v>UNI</v>
          </cell>
          <cell r="D3056">
            <v>45399</v>
          </cell>
          <cell r="E3056">
            <v>0</v>
          </cell>
          <cell r="F3056">
            <v>42809</v>
          </cell>
          <cell r="G3056">
            <v>41650</v>
          </cell>
          <cell r="H3056">
            <v>1.0900000000000001</v>
          </cell>
          <cell r="I3056">
            <v>43465</v>
          </cell>
        </row>
        <row r="3057">
          <cell r="A3057" t="str">
            <v>DRYWALL</v>
          </cell>
          <cell r="B3057">
            <v>303</v>
          </cell>
          <cell r="C3057">
            <v>0</v>
          </cell>
          <cell r="D3057" t="e">
            <v>#DIV/0!</v>
          </cell>
          <cell r="E3057">
            <v>0</v>
          </cell>
          <cell r="F3057">
            <v>0</v>
          </cell>
          <cell r="G3057">
            <v>0</v>
          </cell>
          <cell r="H3057" t="e">
            <v>#DIV/0!</v>
          </cell>
          <cell r="I3057">
            <v>43465</v>
          </cell>
        </row>
        <row r="3058">
          <cell r="A3058" t="str">
            <v>DUCHA 2 LLAVES FRANCESA</v>
          </cell>
          <cell r="B3058">
            <v>3556</v>
          </cell>
          <cell r="C3058" t="str">
            <v>UNI</v>
          </cell>
          <cell r="D3058">
            <v>284823</v>
          </cell>
          <cell r="E3058">
            <v>1033011</v>
          </cell>
          <cell r="F3058">
            <v>40400</v>
          </cell>
          <cell r="G3058">
            <v>207900</v>
          </cell>
          <cell r="H3058">
            <v>1.37</v>
          </cell>
          <cell r="I3058">
            <v>43465</v>
          </cell>
        </row>
        <row r="3059">
          <cell r="A3059" t="str">
            <v>DUCHA ANTIVAND.CROMADA</v>
          </cell>
          <cell r="B3059">
            <v>104299</v>
          </cell>
          <cell r="C3059" t="str">
            <v>UNI</v>
          </cell>
          <cell r="D3059">
            <v>335110</v>
          </cell>
          <cell r="E3059">
            <v>0</v>
          </cell>
          <cell r="F3059">
            <v>42590</v>
          </cell>
          <cell r="G3059">
            <v>291400</v>
          </cell>
          <cell r="H3059">
            <v>1.1499999999999999</v>
          </cell>
          <cell r="I3059">
            <v>43465</v>
          </cell>
        </row>
        <row r="3060">
          <cell r="A3060" t="str">
            <v>DUCHA ANTIVANDALICA COMPLETA</v>
          </cell>
          <cell r="B3060">
            <v>103640</v>
          </cell>
          <cell r="C3060" t="str">
            <v>UNI</v>
          </cell>
          <cell r="D3060">
            <v>237270</v>
          </cell>
          <cell r="E3060">
            <v>0</v>
          </cell>
          <cell r="F3060">
            <v>43209</v>
          </cell>
          <cell r="G3060">
            <v>225971</v>
          </cell>
          <cell r="H3060">
            <v>1.05</v>
          </cell>
          <cell r="I3060">
            <v>43465</v>
          </cell>
        </row>
        <row r="3061">
          <cell r="A3061" t="str">
            <v>DUCHA CHATEAU MONTICHELLO br</v>
          </cell>
          <cell r="B3061">
            <v>2595</v>
          </cell>
          <cell r="C3061" t="str">
            <v>UNI</v>
          </cell>
          <cell r="D3061">
            <v>725124</v>
          </cell>
          <cell r="E3061">
            <v>2526</v>
          </cell>
          <cell r="F3061">
            <v>40130</v>
          </cell>
          <cell r="G3061">
            <v>521672</v>
          </cell>
          <cell r="H3061">
            <v>1.39</v>
          </cell>
          <cell r="I3061">
            <v>43465</v>
          </cell>
        </row>
        <row r="3062">
          <cell r="A3062" t="str">
            <v>DUCHA CHATEAU MONTICHELLO Cr 4"</v>
          </cell>
          <cell r="B3062">
            <v>2604</v>
          </cell>
          <cell r="C3062" t="str">
            <v>UNI</v>
          </cell>
          <cell r="D3062">
            <v>661286</v>
          </cell>
          <cell r="E3062">
            <v>2528</v>
          </cell>
          <cell r="F3062">
            <v>40130</v>
          </cell>
          <cell r="G3062">
            <v>475745</v>
          </cell>
          <cell r="H3062">
            <v>1.39</v>
          </cell>
          <cell r="I3062">
            <v>43465</v>
          </cell>
        </row>
        <row r="3063">
          <cell r="A3063" t="str">
            <v>DUCHA CHATEAU MONTICHELLO Cr 8"</v>
          </cell>
          <cell r="B3063">
            <v>2607</v>
          </cell>
          <cell r="C3063" t="str">
            <v>UNI</v>
          </cell>
          <cell r="D3063">
            <v>777983</v>
          </cell>
          <cell r="E3063" t="str">
            <v>L2605</v>
          </cell>
          <cell r="F3063">
            <v>40130</v>
          </cell>
          <cell r="G3063">
            <v>559700</v>
          </cell>
          <cell r="H3063">
            <v>1.39</v>
          </cell>
          <cell r="I3063">
            <v>43465</v>
          </cell>
        </row>
        <row r="3064">
          <cell r="A3064" t="str">
            <v>DUCHA CHATEAU POSI TEMP Cr</v>
          </cell>
          <cell r="B3064">
            <v>2591</v>
          </cell>
          <cell r="C3064" t="str">
            <v>UNI</v>
          </cell>
          <cell r="D3064">
            <v>506729</v>
          </cell>
          <cell r="E3064">
            <v>2352</v>
          </cell>
          <cell r="F3064">
            <v>40130</v>
          </cell>
          <cell r="G3064">
            <v>364553</v>
          </cell>
          <cell r="H3064">
            <v>1.39</v>
          </cell>
          <cell r="I3064">
            <v>43465</v>
          </cell>
        </row>
        <row r="3065">
          <cell r="A3065" t="str">
            <v>DUCHA CHATEAU POSI-TEMP</v>
          </cell>
          <cell r="B3065">
            <v>2558</v>
          </cell>
          <cell r="C3065" t="str">
            <v>UNI</v>
          </cell>
          <cell r="D3065">
            <v>102941</v>
          </cell>
          <cell r="E3065" t="str">
            <v>2346cp BLANC</v>
          </cell>
          <cell r="F3065">
            <v>40130</v>
          </cell>
          <cell r="G3065">
            <v>74058</v>
          </cell>
          <cell r="H3065">
            <v>1.39</v>
          </cell>
          <cell r="I3065">
            <v>43465</v>
          </cell>
        </row>
        <row r="3066">
          <cell r="A3066" t="str">
            <v>DUCHA ELÉCTRICA — 110V — 220 V</v>
          </cell>
          <cell r="B3066">
            <v>106580</v>
          </cell>
          <cell r="C3066" t="str">
            <v>UNI</v>
          </cell>
          <cell r="D3066">
            <v>52920</v>
          </cell>
          <cell r="E3066">
            <v>0</v>
          </cell>
          <cell r="F3066">
            <v>43455</v>
          </cell>
          <cell r="G3066">
            <v>50400</v>
          </cell>
          <cell r="H3066">
            <v>1.05</v>
          </cell>
          <cell r="I3066">
            <v>43465</v>
          </cell>
        </row>
        <row r="3067">
          <cell r="A3067" t="str">
            <v>DUCHA ELITE GRIVAL (NO USAR)</v>
          </cell>
          <cell r="B3067">
            <v>732</v>
          </cell>
          <cell r="C3067" t="str">
            <v>UNI</v>
          </cell>
          <cell r="D3067">
            <v>490114</v>
          </cell>
          <cell r="E3067">
            <v>5740</v>
          </cell>
          <cell r="F3067">
            <v>40130</v>
          </cell>
          <cell r="G3067">
            <v>352600</v>
          </cell>
          <cell r="H3067">
            <v>1.39</v>
          </cell>
          <cell r="I3067">
            <v>43465</v>
          </cell>
        </row>
        <row r="3068">
          <cell r="A3068" t="str">
            <v>DUCHA ELITE s/bañera GRIVAL</v>
          </cell>
          <cell r="B3068">
            <v>731</v>
          </cell>
          <cell r="C3068" t="str">
            <v>UNI</v>
          </cell>
          <cell r="D3068">
            <v>274000</v>
          </cell>
          <cell r="E3068">
            <v>57419</v>
          </cell>
          <cell r="F3068">
            <v>40401</v>
          </cell>
          <cell r="G3068">
            <v>200000</v>
          </cell>
          <cell r="H3068">
            <v>1.37</v>
          </cell>
          <cell r="I3068">
            <v>43465</v>
          </cell>
        </row>
        <row r="3069">
          <cell r="A3069" t="str">
            <v>DUCHA FENIX GRIVAL</v>
          </cell>
          <cell r="B3069">
            <v>887</v>
          </cell>
          <cell r="C3069" t="str">
            <v>UNI</v>
          </cell>
          <cell r="D3069">
            <v>85947</v>
          </cell>
          <cell r="E3069">
            <v>58400</v>
          </cell>
          <cell r="F3069">
            <v>40401</v>
          </cell>
          <cell r="G3069">
            <v>62735</v>
          </cell>
          <cell r="H3069">
            <v>1.37</v>
          </cell>
          <cell r="I3069">
            <v>43465</v>
          </cell>
        </row>
        <row r="3070">
          <cell r="A3070" t="str">
            <v>DUCHA FENIX s/bañera GRIVAL</v>
          </cell>
          <cell r="B3070">
            <v>888</v>
          </cell>
          <cell r="C3070" t="str">
            <v>UNI</v>
          </cell>
          <cell r="D3070">
            <v>274000</v>
          </cell>
          <cell r="E3070">
            <v>58410</v>
          </cell>
          <cell r="F3070">
            <v>40401</v>
          </cell>
          <cell r="G3070">
            <v>200000</v>
          </cell>
          <cell r="H3070">
            <v>1.37</v>
          </cell>
          <cell r="I3070">
            <v>43465</v>
          </cell>
        </row>
        <row r="3071">
          <cell r="A3071" t="str">
            <v>DUCHA GAVIOTA GRIVAL</v>
          </cell>
          <cell r="B3071">
            <v>559</v>
          </cell>
          <cell r="C3071" t="str">
            <v>UNI</v>
          </cell>
          <cell r="D3071">
            <v>922835</v>
          </cell>
          <cell r="E3071">
            <v>52480</v>
          </cell>
          <cell r="F3071">
            <v>40130</v>
          </cell>
          <cell r="G3071">
            <v>663910</v>
          </cell>
          <cell r="H3071">
            <v>1.39</v>
          </cell>
          <cell r="I3071">
            <v>43465</v>
          </cell>
        </row>
        <row r="3072">
          <cell r="A3072" t="str">
            <v>DUCHA GAVIOTA s/bañera GRIVAL</v>
          </cell>
          <cell r="B3072">
            <v>563</v>
          </cell>
          <cell r="C3072" t="str">
            <v>UNI</v>
          </cell>
          <cell r="D3072">
            <v>274000</v>
          </cell>
          <cell r="E3072">
            <v>52400</v>
          </cell>
          <cell r="F3072">
            <v>40401</v>
          </cell>
          <cell r="G3072">
            <v>200000</v>
          </cell>
          <cell r="H3072">
            <v>1.37</v>
          </cell>
          <cell r="I3072">
            <v>43465</v>
          </cell>
        </row>
        <row r="3073">
          <cell r="A3073" t="str">
            <v>DUCHA HELVETIA Cromada GRICOL</v>
          </cell>
          <cell r="B3073">
            <v>104683</v>
          </cell>
          <cell r="C3073" t="str">
            <v>UNID</v>
          </cell>
          <cell r="D3073">
            <v>82680</v>
          </cell>
          <cell r="E3073">
            <v>690453</v>
          </cell>
          <cell r="F3073">
            <v>41184</v>
          </cell>
          <cell r="G3073">
            <v>63600</v>
          </cell>
          <cell r="H3073">
            <v>1.3</v>
          </cell>
          <cell r="I3073">
            <v>43465</v>
          </cell>
        </row>
        <row r="3074">
          <cell r="A3074" t="str">
            <v>DUCHA KRISTHAL Conj.Mezc.GRICOL</v>
          </cell>
          <cell r="B3074">
            <v>3574</v>
          </cell>
          <cell r="C3074" t="str">
            <v>UNI</v>
          </cell>
          <cell r="D3074">
            <v>41839</v>
          </cell>
          <cell r="E3074">
            <v>1113500</v>
          </cell>
          <cell r="F3074">
            <v>40134</v>
          </cell>
          <cell r="G3074">
            <v>30100</v>
          </cell>
          <cell r="H3074">
            <v>1.39</v>
          </cell>
          <cell r="I3074">
            <v>43465</v>
          </cell>
        </row>
        <row r="3075">
          <cell r="A3075" t="str">
            <v>DUCHA LIS GRIVAL</v>
          </cell>
          <cell r="B3075">
            <v>900</v>
          </cell>
          <cell r="C3075" t="str">
            <v>UNI</v>
          </cell>
          <cell r="D3075">
            <v>164263</v>
          </cell>
          <cell r="E3075">
            <v>55403</v>
          </cell>
          <cell r="F3075">
            <v>40401</v>
          </cell>
          <cell r="G3075">
            <v>119900</v>
          </cell>
          <cell r="H3075">
            <v>1.37</v>
          </cell>
          <cell r="I3075">
            <v>43465</v>
          </cell>
        </row>
        <row r="3076">
          <cell r="A3076" t="str">
            <v>DUCHA LIS s/bañera GRIVAL</v>
          </cell>
          <cell r="B3076">
            <v>899</v>
          </cell>
          <cell r="C3076" t="str">
            <v>UNI</v>
          </cell>
          <cell r="D3076">
            <v>274000</v>
          </cell>
          <cell r="E3076">
            <v>5541</v>
          </cell>
          <cell r="F3076">
            <v>40401</v>
          </cell>
          <cell r="G3076">
            <v>200000</v>
          </cell>
          <cell r="H3076">
            <v>1.37</v>
          </cell>
          <cell r="I3076">
            <v>43465</v>
          </cell>
        </row>
        <row r="3077">
          <cell r="A3077" t="str">
            <v>DUCHA LOIRA Crist.VENEc GRIVAL</v>
          </cell>
          <cell r="B3077">
            <v>553</v>
          </cell>
          <cell r="C3077" t="str">
            <v>UNI</v>
          </cell>
          <cell r="D3077">
            <v>171137</v>
          </cell>
          <cell r="E3077">
            <v>45400</v>
          </cell>
          <cell r="F3077">
            <v>40134</v>
          </cell>
          <cell r="G3077">
            <v>123120</v>
          </cell>
          <cell r="H3077">
            <v>1.39</v>
          </cell>
          <cell r="I3077">
            <v>43465</v>
          </cell>
        </row>
        <row r="3078">
          <cell r="A3078" t="str">
            <v>DUCHA LOIRA EUROPA GRIVAL</v>
          </cell>
          <cell r="B3078">
            <v>554</v>
          </cell>
          <cell r="C3078" t="str">
            <v>UNI</v>
          </cell>
          <cell r="D3078">
            <v>136672</v>
          </cell>
          <cell r="E3078">
            <v>45410</v>
          </cell>
          <cell r="F3078">
            <v>40134</v>
          </cell>
          <cell r="G3078">
            <v>98325</v>
          </cell>
          <cell r="H3078">
            <v>1.39</v>
          </cell>
          <cell r="I3078">
            <v>43465</v>
          </cell>
        </row>
        <row r="3079">
          <cell r="A3079" t="str">
            <v>DUCHA MONOCROMADO Conj.Mezc.GRICOL</v>
          </cell>
          <cell r="B3079">
            <v>3569</v>
          </cell>
          <cell r="C3079" t="str">
            <v>UNI</v>
          </cell>
          <cell r="D3079">
            <v>284823</v>
          </cell>
          <cell r="E3079">
            <v>1084011</v>
          </cell>
          <cell r="F3079">
            <v>40401</v>
          </cell>
          <cell r="G3079">
            <v>207900</v>
          </cell>
          <cell r="H3079">
            <v>1.37</v>
          </cell>
          <cell r="I3079">
            <v>43465</v>
          </cell>
        </row>
        <row r="3080">
          <cell r="A3080" t="str">
            <v>DUCHA PICIS GRIVAL</v>
          </cell>
          <cell r="B3080">
            <v>560</v>
          </cell>
          <cell r="C3080" t="str">
            <v>UNI</v>
          </cell>
          <cell r="D3080">
            <v>75213</v>
          </cell>
          <cell r="E3080">
            <v>54410</v>
          </cell>
          <cell r="F3080">
            <v>40401</v>
          </cell>
          <cell r="G3080">
            <v>54900</v>
          </cell>
          <cell r="H3080">
            <v>1.37</v>
          </cell>
          <cell r="I3080">
            <v>43465</v>
          </cell>
        </row>
        <row r="3081">
          <cell r="A3081" t="str">
            <v>DUCHA PLATINO Conj.Mezc. 8" GRICOL</v>
          </cell>
          <cell r="B3081">
            <v>2084</v>
          </cell>
          <cell r="C3081" t="str">
            <v>UNI</v>
          </cell>
          <cell r="D3081">
            <v>135247</v>
          </cell>
          <cell r="E3081" t="str">
            <v>01-0620-00</v>
          </cell>
          <cell r="F3081">
            <v>40134</v>
          </cell>
          <cell r="G3081">
            <v>97300</v>
          </cell>
          <cell r="H3081">
            <v>1.39</v>
          </cell>
          <cell r="I3081">
            <v>43465</v>
          </cell>
        </row>
        <row r="3082">
          <cell r="A3082" t="str">
            <v>DUCHA PRISMA s/bañera GRIVAL</v>
          </cell>
          <cell r="B3082">
            <v>901</v>
          </cell>
          <cell r="C3082" t="str">
            <v>UNI</v>
          </cell>
          <cell r="D3082">
            <v>93434</v>
          </cell>
          <cell r="E3082">
            <v>51405</v>
          </cell>
          <cell r="F3082">
            <v>40401</v>
          </cell>
          <cell r="G3082">
            <v>68200</v>
          </cell>
          <cell r="H3082">
            <v>1.37</v>
          </cell>
          <cell r="I3082">
            <v>43465</v>
          </cell>
        </row>
        <row r="3083">
          <cell r="A3083" t="str">
            <v>DUCHA PRISMA senc GRIVAL</v>
          </cell>
          <cell r="B3083">
            <v>557</v>
          </cell>
          <cell r="C3083" t="str">
            <v>UNI</v>
          </cell>
          <cell r="D3083">
            <v>49183</v>
          </cell>
          <cell r="E3083" t="str">
            <v>J9400</v>
          </cell>
          <cell r="F3083">
            <v>40401</v>
          </cell>
          <cell r="G3083">
            <v>35900</v>
          </cell>
          <cell r="H3083">
            <v>1.37</v>
          </cell>
          <cell r="I3083">
            <v>43465</v>
          </cell>
        </row>
        <row r="3084">
          <cell r="A3084" t="str">
            <v>DUCHA TELEFONO Cl-Cr GRICOL</v>
          </cell>
          <cell r="B3084">
            <v>2097</v>
          </cell>
          <cell r="C3084" t="str">
            <v>UNI</v>
          </cell>
          <cell r="D3084">
            <v>143865</v>
          </cell>
          <cell r="E3084">
            <v>10522122</v>
          </cell>
          <cell r="F3084">
            <v>40130</v>
          </cell>
          <cell r="G3084">
            <v>103500</v>
          </cell>
          <cell r="H3084">
            <v>1.39</v>
          </cell>
          <cell r="I3084">
            <v>43465</v>
          </cell>
        </row>
        <row r="3085">
          <cell r="A3085" t="str">
            <v>DUCHA TELEFONO ITALIANA 8"Cr GRICOL</v>
          </cell>
          <cell r="B3085">
            <v>3566</v>
          </cell>
          <cell r="C3085" t="str">
            <v>UNI</v>
          </cell>
          <cell r="D3085">
            <v>82705</v>
          </cell>
          <cell r="E3085">
            <v>1041211</v>
          </cell>
          <cell r="F3085">
            <v>40134</v>
          </cell>
          <cell r="G3085">
            <v>59500</v>
          </cell>
          <cell r="H3085">
            <v>1.39</v>
          </cell>
          <cell r="I3085">
            <v>43465</v>
          </cell>
        </row>
        <row r="3086">
          <cell r="A3086" t="str">
            <v>DUCHA URANO Conj.Mezc.8"GRICOL</v>
          </cell>
          <cell r="B3086">
            <v>2076</v>
          </cell>
          <cell r="C3086" t="str">
            <v>UNI</v>
          </cell>
          <cell r="D3086">
            <v>54844</v>
          </cell>
          <cell r="E3086">
            <v>1103622</v>
          </cell>
          <cell r="F3086">
            <v>40401</v>
          </cell>
          <cell r="G3086">
            <v>40032</v>
          </cell>
          <cell r="H3086">
            <v>1.37</v>
          </cell>
          <cell r="I3086">
            <v>43465</v>
          </cell>
        </row>
        <row r="3087">
          <cell r="A3087" t="str">
            <v>DUCTO 4" (Tubo 4 M)MLC ETERNIT</v>
          </cell>
          <cell r="B3087">
            <v>1160</v>
          </cell>
          <cell r="C3087" t="str">
            <v>ML</v>
          </cell>
          <cell r="D3087">
            <v>9164</v>
          </cell>
          <cell r="E3087">
            <v>0</v>
          </cell>
          <cell r="F3087">
            <v>40170</v>
          </cell>
          <cell r="G3087">
            <v>6593</v>
          </cell>
          <cell r="H3087">
            <v>1.39</v>
          </cell>
          <cell r="I3087">
            <v>43465</v>
          </cell>
        </row>
        <row r="3088">
          <cell r="A3088" t="str">
            <v>DUCTO BASURA RECT 40x40ETERNIT</v>
          </cell>
          <cell r="B3088">
            <v>461</v>
          </cell>
          <cell r="C3088" t="str">
            <v>PS</v>
          </cell>
          <cell r="D3088">
            <v>94628</v>
          </cell>
          <cell r="E3088">
            <v>40101010</v>
          </cell>
          <cell r="F3088">
            <v>39888</v>
          </cell>
          <cell r="G3088">
            <v>68078</v>
          </cell>
          <cell r="H3088">
            <v>1.39</v>
          </cell>
          <cell r="I3088">
            <v>43465</v>
          </cell>
        </row>
        <row r="3089">
          <cell r="A3089" t="str">
            <v>DUCTO DIVIS.PISOTECHOY MEDIA ALTC.22</v>
          </cell>
          <cell r="B3089">
            <v>102282</v>
          </cell>
          <cell r="C3089" t="str">
            <v>ML</v>
          </cell>
          <cell r="D3089">
            <v>63568</v>
          </cell>
          <cell r="E3089">
            <v>0</v>
          </cell>
          <cell r="F3089">
            <v>40278</v>
          </cell>
          <cell r="G3089">
            <v>46400</v>
          </cell>
          <cell r="H3089">
            <v>1.37</v>
          </cell>
          <cell r="I3089">
            <v>43465</v>
          </cell>
        </row>
        <row r="3090">
          <cell r="A3090" t="str">
            <v>DUCTO ELECTRICO DB 3" L=6M NORMA</v>
          </cell>
          <cell r="B3090">
            <v>103602</v>
          </cell>
          <cell r="C3090" t="str">
            <v>ML</v>
          </cell>
          <cell r="D3090">
            <v>7175</v>
          </cell>
          <cell r="E3090">
            <v>0</v>
          </cell>
          <cell r="F3090">
            <v>43172</v>
          </cell>
          <cell r="G3090">
            <v>6833</v>
          </cell>
          <cell r="H3090">
            <v>1.05</v>
          </cell>
          <cell r="I3090">
            <v>43465</v>
          </cell>
        </row>
        <row r="3091">
          <cell r="A3091" t="str">
            <v>DUCTO METALICO S. DIVISORIO .30</v>
          </cell>
          <cell r="B3091">
            <v>3740</v>
          </cell>
          <cell r="C3091" t="str">
            <v>UNI</v>
          </cell>
          <cell r="D3091">
            <v>16607</v>
          </cell>
          <cell r="E3091">
            <v>0</v>
          </cell>
          <cell r="F3091">
            <v>40506</v>
          </cell>
          <cell r="G3091">
            <v>12122</v>
          </cell>
          <cell r="H3091">
            <v>1.37</v>
          </cell>
          <cell r="I3091">
            <v>43465</v>
          </cell>
        </row>
        <row r="3092">
          <cell r="A3092" t="str">
            <v>DUCTO PVC 3" TDP CORRUGADO</v>
          </cell>
          <cell r="B3092">
            <v>103420</v>
          </cell>
          <cell r="C3092" t="str">
            <v>ML</v>
          </cell>
          <cell r="D3092">
            <v>6409</v>
          </cell>
          <cell r="E3092">
            <v>0</v>
          </cell>
          <cell r="F3092">
            <v>43235</v>
          </cell>
          <cell r="G3092">
            <v>6104</v>
          </cell>
          <cell r="H3092">
            <v>1.05</v>
          </cell>
          <cell r="I3092">
            <v>43465</v>
          </cell>
        </row>
        <row r="3093">
          <cell r="A3093" t="str">
            <v>DUCTO TEL.LIV.3"(TUBO 6M)PAVCO</v>
          </cell>
          <cell r="B3093">
            <v>66</v>
          </cell>
          <cell r="C3093" t="str">
            <v>ML</v>
          </cell>
          <cell r="D3093">
            <v>6756</v>
          </cell>
          <cell r="E3093">
            <v>12511</v>
          </cell>
          <cell r="F3093">
            <v>40778</v>
          </cell>
          <cell r="G3093">
            <v>5042</v>
          </cell>
          <cell r="H3093">
            <v>1.34</v>
          </cell>
          <cell r="I3093">
            <v>43465</v>
          </cell>
        </row>
        <row r="3094">
          <cell r="A3094" t="str">
            <v>DUCTO VERT .80"P/MANEJ.CABLE</v>
          </cell>
          <cell r="B3094">
            <v>3516</v>
          </cell>
          <cell r="C3094" t="str">
            <v>UNI</v>
          </cell>
          <cell r="D3094">
            <v>26150</v>
          </cell>
          <cell r="E3094">
            <v>0</v>
          </cell>
          <cell r="F3094">
            <v>42857</v>
          </cell>
          <cell r="G3094">
            <v>23990.400000000001</v>
          </cell>
          <cell r="H3094">
            <v>1.0900000000000001</v>
          </cell>
          <cell r="I3094">
            <v>43465</v>
          </cell>
        </row>
        <row r="3095">
          <cell r="A3095" t="str">
            <v>DUCTO VERTICAL DE 3X8</v>
          </cell>
          <cell r="B3095">
            <v>1709</v>
          </cell>
          <cell r="C3095" t="str">
            <v>ML</v>
          </cell>
          <cell r="D3095">
            <v>82282</v>
          </cell>
          <cell r="E3095">
            <v>0</v>
          </cell>
          <cell r="F3095">
            <v>39892</v>
          </cell>
          <cell r="G3095">
            <v>59196</v>
          </cell>
          <cell r="H3095">
            <v>1.39</v>
          </cell>
          <cell r="I3095">
            <v>43465</v>
          </cell>
        </row>
        <row r="3096">
          <cell r="A3096" t="str">
            <v>DURACUSTIC 5/8" S/inst. Fglas</v>
          </cell>
          <cell r="B3096">
            <v>148</v>
          </cell>
          <cell r="C3096" t="str">
            <v>M2</v>
          </cell>
          <cell r="D3096">
            <v>41374</v>
          </cell>
          <cell r="E3096">
            <v>20409</v>
          </cell>
          <cell r="F3096">
            <v>40337</v>
          </cell>
          <cell r="G3096">
            <v>30200</v>
          </cell>
          <cell r="H3096">
            <v>1.37</v>
          </cell>
          <cell r="I3096">
            <v>43465</v>
          </cell>
        </row>
        <row r="3097">
          <cell r="A3097" t="str">
            <v>DURACUSTIC 5/8" S/inst.Fglas Cielo Raso</v>
          </cell>
          <cell r="B3097">
            <v>101371</v>
          </cell>
          <cell r="C3097" t="str">
            <v>UNI</v>
          </cell>
          <cell r="D3097">
            <v>19309</v>
          </cell>
          <cell r="E3097">
            <v>20409</v>
          </cell>
          <cell r="F3097">
            <v>40337</v>
          </cell>
          <cell r="G3097">
            <v>14094</v>
          </cell>
          <cell r="H3097">
            <v>1.37</v>
          </cell>
          <cell r="I3097">
            <v>43465</v>
          </cell>
        </row>
        <row r="3098">
          <cell r="A3098" t="str">
            <v>DURACUSTIC ROCKS Fglas</v>
          </cell>
          <cell r="B3098">
            <v>2501</v>
          </cell>
          <cell r="C3098" t="str">
            <v>PLC</v>
          </cell>
          <cell r="D3098">
            <v>19591</v>
          </cell>
          <cell r="E3098">
            <v>20022</v>
          </cell>
          <cell r="F3098">
            <v>40112</v>
          </cell>
          <cell r="G3098">
            <v>14094</v>
          </cell>
          <cell r="H3098">
            <v>1.39</v>
          </cell>
          <cell r="I3098">
            <v>43465</v>
          </cell>
        </row>
        <row r="3099">
          <cell r="A3099" t="str">
            <v>Durflex 101SP Roller Capa Rodamiento</v>
          </cell>
          <cell r="B3099">
            <v>102908</v>
          </cell>
          <cell r="C3099" t="str">
            <v>KG</v>
          </cell>
          <cell r="D3099">
            <v>21920</v>
          </cell>
          <cell r="E3099">
            <v>25180</v>
          </cell>
          <cell r="F3099">
            <v>40339</v>
          </cell>
          <cell r="G3099">
            <v>16000</v>
          </cell>
          <cell r="H3099">
            <v>1.37</v>
          </cell>
          <cell r="I3099">
            <v>43465</v>
          </cell>
        </row>
        <row r="3100">
          <cell r="A3100" t="str">
            <v>Durflex 101SP Roller Intermedio</v>
          </cell>
          <cell r="B3100">
            <v>102907</v>
          </cell>
          <cell r="C3100" t="str">
            <v>KG</v>
          </cell>
          <cell r="D3100">
            <v>19180</v>
          </cell>
          <cell r="E3100">
            <v>25180</v>
          </cell>
          <cell r="F3100">
            <v>40339</v>
          </cell>
          <cell r="G3100">
            <v>14000</v>
          </cell>
          <cell r="H3100">
            <v>1.37</v>
          </cell>
          <cell r="I3100">
            <v>43465</v>
          </cell>
        </row>
        <row r="3101">
          <cell r="A3101" t="str">
            <v>Durflex 101SP Roller Sellante e Imprimante</v>
          </cell>
          <cell r="B3101">
            <v>102906</v>
          </cell>
          <cell r="C3101" t="str">
            <v>KG</v>
          </cell>
          <cell r="D3101">
            <v>15070</v>
          </cell>
          <cell r="E3101">
            <v>25180</v>
          </cell>
          <cell r="F3101">
            <v>40339</v>
          </cell>
          <cell r="G3101">
            <v>11000</v>
          </cell>
          <cell r="H3101">
            <v>1.37</v>
          </cell>
          <cell r="I3101">
            <v>43465</v>
          </cell>
        </row>
        <row r="3102">
          <cell r="A3102" t="str">
            <v>DURMIENTE .04mx.08m (3m)</v>
          </cell>
          <cell r="B3102">
            <v>103666</v>
          </cell>
          <cell r="C3102" t="str">
            <v>ML</v>
          </cell>
          <cell r="D3102">
            <v>2764</v>
          </cell>
          <cell r="E3102">
            <v>0</v>
          </cell>
          <cell r="F3102">
            <v>41068</v>
          </cell>
          <cell r="G3102">
            <v>2126</v>
          </cell>
          <cell r="H3102">
            <v>1.3</v>
          </cell>
          <cell r="I3102">
            <v>43465</v>
          </cell>
        </row>
        <row r="3103">
          <cell r="A3103" t="str">
            <v>DURMIENTE ABARCO 4mx.(0.04mx0.04m)</v>
          </cell>
          <cell r="B3103">
            <v>3278</v>
          </cell>
          <cell r="C3103" t="str">
            <v>ML</v>
          </cell>
          <cell r="D3103">
            <v>8747</v>
          </cell>
          <cell r="E3103">
            <v>0</v>
          </cell>
          <cell r="F3103">
            <v>43364</v>
          </cell>
          <cell r="G3103">
            <v>8330</v>
          </cell>
          <cell r="H3103">
            <v>1.05</v>
          </cell>
          <cell r="I3103">
            <v>43465</v>
          </cell>
        </row>
        <row r="3104">
          <cell r="A3104" t="str">
            <v>DURMIENTE ORDINARIO (0.04m x 0.04m) x 2.80</v>
          </cell>
          <cell r="B3104">
            <v>2665</v>
          </cell>
          <cell r="C3104" t="str">
            <v>ML</v>
          </cell>
          <cell r="D3104">
            <v>905</v>
          </cell>
          <cell r="E3104">
            <v>0</v>
          </cell>
          <cell r="F3104">
            <v>41068</v>
          </cell>
          <cell r="G3104">
            <v>696</v>
          </cell>
          <cell r="H3104">
            <v>1.3</v>
          </cell>
          <cell r="I3104">
            <v>43465</v>
          </cell>
        </row>
        <row r="3105">
          <cell r="A3105" t="str">
            <v>DURMIENTE ORDINARIO (4CMx4CM) L=6M</v>
          </cell>
          <cell r="B3105">
            <v>2666</v>
          </cell>
          <cell r="C3105" t="str">
            <v>ML</v>
          </cell>
          <cell r="D3105">
            <v>2812</v>
          </cell>
          <cell r="E3105">
            <v>0</v>
          </cell>
          <cell r="F3105">
            <v>43168</v>
          </cell>
          <cell r="G3105">
            <v>2678</v>
          </cell>
          <cell r="H3105">
            <v>1.05</v>
          </cell>
          <cell r="I3105">
            <v>43465</v>
          </cell>
        </row>
        <row r="3106">
          <cell r="A3106" t="str">
            <v>DURMIENTE ORDINARIO (4x4CM) L=3M</v>
          </cell>
          <cell r="B3106">
            <v>891</v>
          </cell>
          <cell r="C3106" t="str">
            <v>ML</v>
          </cell>
          <cell r="D3106">
            <v>1638</v>
          </cell>
          <cell r="E3106">
            <v>0</v>
          </cell>
          <cell r="F3106">
            <v>43162</v>
          </cell>
          <cell r="G3106">
            <v>1560</v>
          </cell>
          <cell r="H3106">
            <v>1.05</v>
          </cell>
          <cell r="I3106">
            <v>43465</v>
          </cell>
        </row>
        <row r="3107">
          <cell r="A3107" t="str">
            <v>DURMIENTE ORDINARIO (4x4CM) L=4M</v>
          </cell>
          <cell r="B3107">
            <v>892</v>
          </cell>
          <cell r="C3107" t="str">
            <v>ML</v>
          </cell>
          <cell r="D3107">
            <v>2031</v>
          </cell>
          <cell r="E3107">
            <v>0</v>
          </cell>
          <cell r="F3107">
            <v>43182</v>
          </cell>
          <cell r="G3107">
            <v>1934</v>
          </cell>
          <cell r="H3107">
            <v>1.05</v>
          </cell>
          <cell r="I3107">
            <v>43465</v>
          </cell>
        </row>
        <row r="3108">
          <cell r="A3108" t="str">
            <v>DURMIENTE ORDINARIO (5x5CM) L=3M</v>
          </cell>
          <cell r="B3108">
            <v>101149</v>
          </cell>
          <cell r="C3108" t="str">
            <v>ML</v>
          </cell>
          <cell r="D3108">
            <v>2082</v>
          </cell>
          <cell r="E3108">
            <v>0</v>
          </cell>
          <cell r="F3108">
            <v>43168</v>
          </cell>
          <cell r="G3108">
            <v>1983</v>
          </cell>
          <cell r="H3108">
            <v>1.05</v>
          </cell>
          <cell r="I3108">
            <v>43465</v>
          </cell>
        </row>
        <row r="3109">
          <cell r="A3109" t="str">
            <v>DURMIENTE ORDINARIO 5Mx.04x.04</v>
          </cell>
          <cell r="B3109">
            <v>101288</v>
          </cell>
          <cell r="C3109" t="str">
            <v>ML</v>
          </cell>
          <cell r="D3109">
            <v>2262</v>
          </cell>
          <cell r="E3109">
            <v>0</v>
          </cell>
          <cell r="F3109">
            <v>41068</v>
          </cell>
          <cell r="G3109">
            <v>1740</v>
          </cell>
          <cell r="H3109">
            <v>1.3</v>
          </cell>
          <cell r="I3109">
            <v>43465</v>
          </cell>
        </row>
        <row r="3110">
          <cell r="A3110" t="str">
            <v>DURMIENTE PINO SECO CEPILLADO (4X4CM)</v>
          </cell>
          <cell r="B3110">
            <v>104868</v>
          </cell>
          <cell r="C3110" t="str">
            <v>ML</v>
          </cell>
          <cell r="D3110">
            <v>3019</v>
          </cell>
          <cell r="E3110">
            <v>0</v>
          </cell>
          <cell r="F3110">
            <v>43391</v>
          </cell>
          <cell r="G3110">
            <v>2875</v>
          </cell>
          <cell r="H3110">
            <v>1.05</v>
          </cell>
          <cell r="I3110">
            <v>43465</v>
          </cell>
        </row>
        <row r="3111">
          <cell r="A3111" t="str">
            <v>Duro Panel concreto e=0.10m Titán</v>
          </cell>
          <cell r="B3111">
            <v>103362</v>
          </cell>
          <cell r="C3111" t="str">
            <v>M2</v>
          </cell>
          <cell r="D3111">
            <v>178785</v>
          </cell>
          <cell r="E3111">
            <v>0</v>
          </cell>
          <cell r="F3111">
            <v>40458</v>
          </cell>
          <cell r="G3111">
            <v>130500</v>
          </cell>
          <cell r="H3111">
            <v>1.37</v>
          </cell>
          <cell r="I3111">
            <v>43465</v>
          </cell>
        </row>
        <row r="3112">
          <cell r="A3112" t="str">
            <v>DURRSBANT</v>
          </cell>
          <cell r="B3112">
            <v>717</v>
          </cell>
          <cell r="C3112" t="str">
            <v>LT</v>
          </cell>
          <cell r="D3112">
            <v>40689</v>
          </cell>
          <cell r="E3112">
            <v>0</v>
          </cell>
          <cell r="F3112">
            <v>40499</v>
          </cell>
          <cell r="G3112">
            <v>29700</v>
          </cell>
          <cell r="H3112">
            <v>1.37</v>
          </cell>
          <cell r="I3112">
            <v>43465</v>
          </cell>
        </row>
        <row r="3113">
          <cell r="A3113" t="str">
            <v>DYMONIC FC Sellante Blanco (300 CM3)</v>
          </cell>
          <cell r="B3113">
            <v>3073</v>
          </cell>
          <cell r="C3113" t="str">
            <v>CARTUNI</v>
          </cell>
          <cell r="D3113">
            <v>24093</v>
          </cell>
          <cell r="E3113">
            <v>0</v>
          </cell>
          <cell r="F3113">
            <v>40688</v>
          </cell>
          <cell r="G3113">
            <v>17980</v>
          </cell>
          <cell r="H3113">
            <v>1.34</v>
          </cell>
          <cell r="I3113">
            <v>43465</v>
          </cell>
        </row>
        <row r="3114">
          <cell r="A3114" t="str">
            <v>E3F GROUT 5 KILOS</v>
          </cell>
          <cell r="B3114">
            <v>2192</v>
          </cell>
          <cell r="C3114" t="str">
            <v>KG</v>
          </cell>
          <cell r="D3114">
            <v>29300</v>
          </cell>
          <cell r="E3114">
            <v>0</v>
          </cell>
          <cell r="F3114">
            <v>40719</v>
          </cell>
          <cell r="G3114">
            <v>21866</v>
          </cell>
          <cell r="H3114">
            <v>1.34</v>
          </cell>
          <cell r="I3114">
            <v>43465</v>
          </cell>
        </row>
        <row r="3115">
          <cell r="A3115" t="str">
            <v>Eje central grif. presmatic (lavam,orinal, ducha)</v>
          </cell>
          <cell r="B3115">
            <v>105909</v>
          </cell>
          <cell r="C3115" t="str">
            <v>UNI</v>
          </cell>
          <cell r="D3115">
            <v>27347</v>
          </cell>
          <cell r="E3115">
            <v>0</v>
          </cell>
          <cell r="F3115">
            <v>42628</v>
          </cell>
          <cell r="G3115">
            <v>23780</v>
          </cell>
          <cell r="H3115">
            <v>1.1499999999999999</v>
          </cell>
          <cell r="I3115">
            <v>43465</v>
          </cell>
        </row>
        <row r="3116">
          <cell r="A3116" t="str">
            <v>Eje de 3/4" L=15cm Pintura Electrost.Biosaludable</v>
          </cell>
          <cell r="B3116">
            <v>106466</v>
          </cell>
          <cell r="C3116" t="str">
            <v>UNI</v>
          </cell>
          <cell r="D3116">
            <v>38200</v>
          </cell>
          <cell r="E3116">
            <v>0</v>
          </cell>
          <cell r="F3116">
            <v>42942</v>
          </cell>
          <cell r="G3116">
            <v>35046</v>
          </cell>
          <cell r="H3116">
            <v>1.0900000000000001</v>
          </cell>
          <cell r="I3116">
            <v>43465</v>
          </cell>
        </row>
        <row r="3117">
          <cell r="A3117" t="str">
            <v>Elaboracion rosca tuberia entre 2" y 3" **</v>
          </cell>
          <cell r="B3117">
            <v>100140</v>
          </cell>
          <cell r="C3117" t="str">
            <v>UNI</v>
          </cell>
          <cell r="D3117">
            <v>5562</v>
          </cell>
          <cell r="E3117">
            <v>0</v>
          </cell>
          <cell r="F3117">
            <v>40445</v>
          </cell>
          <cell r="G3117">
            <v>4060</v>
          </cell>
          <cell r="H3117">
            <v>1.37</v>
          </cell>
          <cell r="I3117">
            <v>43465</v>
          </cell>
        </row>
        <row r="3118">
          <cell r="A3118" t="str">
            <v>Elaboracion rosca tuberia entre 3" y 4" **</v>
          </cell>
          <cell r="B3118">
            <v>100141</v>
          </cell>
          <cell r="C3118" t="str">
            <v>UNI</v>
          </cell>
          <cell r="D3118">
            <v>6357</v>
          </cell>
          <cell r="E3118">
            <v>0</v>
          </cell>
          <cell r="F3118">
            <v>40445</v>
          </cell>
          <cell r="G3118">
            <v>4640</v>
          </cell>
          <cell r="H3118">
            <v>1.37</v>
          </cell>
          <cell r="I3118">
            <v>43465</v>
          </cell>
        </row>
        <row r="3119">
          <cell r="A3119" t="str">
            <v>Elaboracion rosca tuberia entre 3/8" y 2" **</v>
          </cell>
          <cell r="B3119">
            <v>100139</v>
          </cell>
          <cell r="C3119" t="str">
            <v>UNI</v>
          </cell>
          <cell r="D3119">
            <v>1589</v>
          </cell>
          <cell r="E3119">
            <v>0</v>
          </cell>
          <cell r="F3119">
            <v>40445</v>
          </cell>
          <cell r="G3119">
            <v>1160</v>
          </cell>
          <cell r="H3119">
            <v>1.37</v>
          </cell>
          <cell r="I3119">
            <v>43465</v>
          </cell>
        </row>
        <row r="3120">
          <cell r="A3120" t="str">
            <v>ELECTROBOMBA 10HP-TRIFAS.ALTA PRES.</v>
          </cell>
          <cell r="B3120">
            <v>104252</v>
          </cell>
          <cell r="C3120" t="str">
            <v>UNI</v>
          </cell>
          <cell r="D3120">
            <v>2695921</v>
          </cell>
          <cell r="E3120" t="str">
            <v>2020HHE-10-3</v>
          </cell>
          <cell r="F3120">
            <v>43390</v>
          </cell>
          <cell r="G3120">
            <v>2567544</v>
          </cell>
          <cell r="H3120">
            <v>1.05</v>
          </cell>
          <cell r="I3120">
            <v>43465</v>
          </cell>
        </row>
        <row r="3121">
          <cell r="A3121" t="str">
            <v>ELECTRODO IGN WESTWOCO 9/16”X12”</v>
          </cell>
          <cell r="B3121">
            <v>101559</v>
          </cell>
          <cell r="C3121" t="str">
            <v>UNI</v>
          </cell>
          <cell r="D3121">
            <v>93380</v>
          </cell>
          <cell r="E3121">
            <v>0</v>
          </cell>
          <cell r="F3121">
            <v>42389</v>
          </cell>
          <cell r="G3121">
            <v>81200</v>
          </cell>
          <cell r="H3121">
            <v>1.1499999999999999</v>
          </cell>
          <cell r="I3121">
            <v>43465</v>
          </cell>
        </row>
        <row r="3122">
          <cell r="A3122" t="str">
            <v>ELECTROVALVULA SELENOIDE BRONCE</v>
          </cell>
          <cell r="B3122">
            <v>106391</v>
          </cell>
          <cell r="C3122" t="str">
            <v>UNID</v>
          </cell>
          <cell r="D3122">
            <v>455653</v>
          </cell>
          <cell r="E3122">
            <v>0</v>
          </cell>
          <cell r="F3122">
            <v>42512</v>
          </cell>
          <cell r="G3122">
            <v>396220</v>
          </cell>
          <cell r="H3122">
            <v>1.1499999999999999</v>
          </cell>
          <cell r="I3122">
            <v>43465</v>
          </cell>
        </row>
        <row r="3123">
          <cell r="A3123" t="str">
            <v>ELEMENTOS CONSUMIBLES ACTIVIDADES %</v>
          </cell>
          <cell r="B3123">
            <v>107310</v>
          </cell>
          <cell r="C3123" t="str">
            <v>%MDEO</v>
          </cell>
          <cell r="D3123">
            <v>0</v>
          </cell>
          <cell r="E3123">
            <v>0</v>
          </cell>
          <cell r="F3123">
            <v>43412</v>
          </cell>
          <cell r="G3123">
            <v>0</v>
          </cell>
          <cell r="H3123">
            <v>1.05</v>
          </cell>
          <cell r="I3123">
            <v>43465</v>
          </cell>
        </row>
        <row r="3124">
          <cell r="A3124" t="str">
            <v>ELEMENTOS DE</v>
          </cell>
          <cell r="B3124">
            <v>101145</v>
          </cell>
          <cell r="C3124" t="str">
            <v>UNI</v>
          </cell>
          <cell r="D3124">
            <v>52603</v>
          </cell>
          <cell r="E3124" t="str">
            <v>Ref90178</v>
          </cell>
          <cell r="F3124">
            <v>40339</v>
          </cell>
          <cell r="G3124">
            <v>38396</v>
          </cell>
          <cell r="H3124">
            <v>1.37</v>
          </cell>
          <cell r="I3124">
            <v>43465</v>
          </cell>
        </row>
        <row r="3125">
          <cell r="A3125" t="str">
            <v>ELEMENTOS DE ASEO</v>
          </cell>
          <cell r="B3125">
            <v>315</v>
          </cell>
          <cell r="C3125">
            <v>0</v>
          </cell>
          <cell r="D3125" t="e">
            <v>#DIV/0!</v>
          </cell>
          <cell r="E3125">
            <v>0</v>
          </cell>
          <cell r="F3125">
            <v>0</v>
          </cell>
          <cell r="G3125">
            <v>0</v>
          </cell>
          <cell r="H3125" t="e">
            <v>#DIV/0!</v>
          </cell>
          <cell r="I3125">
            <v>43465</v>
          </cell>
        </row>
        <row r="3126">
          <cell r="A3126" t="str">
            <v>ELEMENTOS DE FIJACION TEJA CINDU</v>
          </cell>
          <cell r="B3126">
            <v>3275</v>
          </cell>
          <cell r="C3126" t="str">
            <v>UNI</v>
          </cell>
          <cell r="D3126">
            <v>272</v>
          </cell>
          <cell r="E3126" t="str">
            <v>Perfil en C</v>
          </cell>
          <cell r="F3126">
            <v>43210</v>
          </cell>
          <cell r="G3126">
            <v>259</v>
          </cell>
          <cell r="H3126">
            <v>1.05</v>
          </cell>
          <cell r="I3126">
            <v>43465</v>
          </cell>
        </row>
        <row r="3127">
          <cell r="A3127" t="str">
            <v>ELEMENTOS DE PROTECCION LAGOS</v>
          </cell>
          <cell r="B3127">
            <v>316</v>
          </cell>
          <cell r="C3127">
            <v>0</v>
          </cell>
          <cell r="D3127" t="e">
            <v>#DIV/0!</v>
          </cell>
          <cell r="E3127">
            <v>0</v>
          </cell>
          <cell r="F3127">
            <v>0</v>
          </cell>
          <cell r="G3127">
            <v>0</v>
          </cell>
          <cell r="H3127" t="e">
            <v>#DIV/0!</v>
          </cell>
          <cell r="I3127">
            <v>43465</v>
          </cell>
        </row>
        <row r="3128">
          <cell r="A3128" t="str">
            <v>ELEMENTOS DE SEGURIDAD</v>
          </cell>
          <cell r="B3128">
            <v>304</v>
          </cell>
          <cell r="C3128">
            <v>0</v>
          </cell>
          <cell r="D3128" t="e">
            <v>#DIV/0!</v>
          </cell>
          <cell r="E3128">
            <v>0</v>
          </cell>
          <cell r="F3128">
            <v>0</v>
          </cell>
          <cell r="G3128">
            <v>0</v>
          </cell>
          <cell r="H3128" t="e">
            <v>#DIV/0!</v>
          </cell>
          <cell r="I3128">
            <v>43465</v>
          </cell>
        </row>
        <row r="3129">
          <cell r="A3129" t="str">
            <v>ELEMENTOS EN DESUSO</v>
          </cell>
          <cell r="B3129">
            <v>314</v>
          </cell>
          <cell r="C3129">
            <v>0</v>
          </cell>
          <cell r="D3129" t="e">
            <v>#DIV/0!</v>
          </cell>
          <cell r="E3129">
            <v>0</v>
          </cell>
          <cell r="F3129">
            <v>0</v>
          </cell>
          <cell r="G3129">
            <v>0</v>
          </cell>
          <cell r="H3129" t="e">
            <v>#DIV/0!</v>
          </cell>
          <cell r="I3129">
            <v>43465</v>
          </cell>
        </row>
        <row r="3130">
          <cell r="A3130" t="str">
            <v>Elementos fijacion Archivador**</v>
          </cell>
          <cell r="B3130">
            <v>101216</v>
          </cell>
          <cell r="C3130" t="str">
            <v>UNI</v>
          </cell>
          <cell r="D3130">
            <v>8563</v>
          </cell>
          <cell r="E3130">
            <v>0</v>
          </cell>
          <cell r="F3130">
            <v>40409</v>
          </cell>
          <cell r="G3130">
            <v>6250</v>
          </cell>
          <cell r="H3130">
            <v>1.37</v>
          </cell>
          <cell r="I3130">
            <v>43465</v>
          </cell>
        </row>
        <row r="3131">
          <cell r="A3131" t="str">
            <v>elementos fijacion bandit**</v>
          </cell>
          <cell r="B3131">
            <v>100750</v>
          </cell>
          <cell r="C3131" t="str">
            <v>ML</v>
          </cell>
          <cell r="D3131">
            <v>2585</v>
          </cell>
          <cell r="E3131">
            <v>0</v>
          </cell>
          <cell r="F3131">
            <v>43362</v>
          </cell>
          <cell r="G3131">
            <v>2462</v>
          </cell>
          <cell r="H3131">
            <v>1.05</v>
          </cell>
          <cell r="I3131">
            <v>43465</v>
          </cell>
        </row>
        <row r="3132">
          <cell r="A3132" t="str">
            <v>Elementos Varios Repar.Juego Madera**</v>
          </cell>
          <cell r="B3132">
            <v>102707</v>
          </cell>
          <cell r="C3132" t="str">
            <v>UNI</v>
          </cell>
          <cell r="D3132">
            <v>302560</v>
          </cell>
          <cell r="E3132">
            <v>0</v>
          </cell>
          <cell r="F3132">
            <v>42100</v>
          </cell>
          <cell r="G3132">
            <v>248000</v>
          </cell>
          <cell r="H3132">
            <v>1.22</v>
          </cell>
          <cell r="I3132">
            <v>43465</v>
          </cell>
        </row>
        <row r="3133">
          <cell r="A3133" t="str">
            <v>ELEMNTOS DE FIJACION PARA ARGOLLA EN</v>
          </cell>
          <cell r="B3133">
            <v>103709</v>
          </cell>
          <cell r="C3133" t="str">
            <v>UNI</v>
          </cell>
          <cell r="D3133">
            <v>670</v>
          </cell>
          <cell r="E3133">
            <v>0</v>
          </cell>
          <cell r="F3133">
            <v>40611</v>
          </cell>
          <cell r="G3133">
            <v>500</v>
          </cell>
          <cell r="H3133">
            <v>1.34</v>
          </cell>
          <cell r="I3133">
            <v>43465</v>
          </cell>
        </row>
        <row r="3134">
          <cell r="A3134" t="str">
            <v>ELEVADOR 1000 KILOS</v>
          </cell>
          <cell r="B3134">
            <v>2632</v>
          </cell>
          <cell r="C3134" t="str">
            <v>MES</v>
          </cell>
          <cell r="D3134">
            <v>2145420</v>
          </cell>
          <cell r="E3134">
            <v>0</v>
          </cell>
          <cell r="F3134">
            <v>40367</v>
          </cell>
          <cell r="G3134">
            <v>1566000</v>
          </cell>
          <cell r="H3134">
            <v>1.37</v>
          </cell>
          <cell r="I3134">
            <v>43465</v>
          </cell>
        </row>
        <row r="3135">
          <cell r="A3135" t="str">
            <v>ELEVADOR 250 KILOS</v>
          </cell>
          <cell r="B3135">
            <v>3565</v>
          </cell>
          <cell r="C3135" t="str">
            <v>MES</v>
          </cell>
          <cell r="D3135">
            <v>858168</v>
          </cell>
          <cell r="E3135">
            <v>0</v>
          </cell>
          <cell r="F3135">
            <v>40367</v>
          </cell>
          <cell r="G3135">
            <v>626400</v>
          </cell>
          <cell r="H3135">
            <v>1.37</v>
          </cell>
          <cell r="I3135">
            <v>43465</v>
          </cell>
        </row>
        <row r="3136">
          <cell r="A3136" t="str">
            <v>ELEVADOR CAMARA DE</v>
          </cell>
          <cell r="B3136">
            <v>105687</v>
          </cell>
          <cell r="C3136" t="str">
            <v>UNI</v>
          </cell>
          <cell r="D3136">
            <v>524119</v>
          </cell>
          <cell r="E3136">
            <v>0</v>
          </cell>
          <cell r="F3136">
            <v>42297</v>
          </cell>
          <cell r="G3136">
            <v>429606</v>
          </cell>
          <cell r="H3136">
            <v>1.22</v>
          </cell>
          <cell r="I3136">
            <v>43465</v>
          </cell>
        </row>
        <row r="3137">
          <cell r="A3137" t="str">
            <v>ELEVADOR GAS DE ½"</v>
          </cell>
          <cell r="B3137">
            <v>3830</v>
          </cell>
          <cell r="C3137" t="str">
            <v>UNI</v>
          </cell>
          <cell r="D3137">
            <v>16680</v>
          </cell>
          <cell r="E3137">
            <v>0</v>
          </cell>
          <cell r="F3137">
            <v>40121</v>
          </cell>
          <cell r="G3137">
            <v>12000</v>
          </cell>
          <cell r="H3137">
            <v>1.39</v>
          </cell>
          <cell r="I3137">
            <v>43465</v>
          </cell>
        </row>
        <row r="3138">
          <cell r="A3138" t="str">
            <v>EMEFLEX MOZAICO INST.</v>
          </cell>
          <cell r="B3138">
            <v>306</v>
          </cell>
          <cell r="C3138" t="str">
            <v>M2</v>
          </cell>
          <cell r="D3138">
            <v>99671</v>
          </cell>
          <cell r="E3138" t="str">
            <v>AZUL</v>
          </cell>
          <cell r="F3138">
            <v>40808</v>
          </cell>
          <cell r="G3138">
            <v>74381</v>
          </cell>
          <cell r="H3138">
            <v>1.34</v>
          </cell>
          <cell r="I3138">
            <v>43465</v>
          </cell>
        </row>
        <row r="3139">
          <cell r="A3139" t="str">
            <v>EMPALME 500 Amp 3M subterráneo</v>
          </cell>
          <cell r="B3139">
            <v>103577</v>
          </cell>
          <cell r="C3139" t="str">
            <v>UNI</v>
          </cell>
          <cell r="D3139">
            <v>205856</v>
          </cell>
          <cell r="E3139">
            <v>0</v>
          </cell>
          <cell r="F3139">
            <v>43235</v>
          </cell>
          <cell r="G3139">
            <v>196053</v>
          </cell>
          <cell r="H3139">
            <v>1.05</v>
          </cell>
          <cell r="I3139">
            <v>43465</v>
          </cell>
        </row>
        <row r="3140">
          <cell r="A3140" t="str">
            <v>Empalme BT 1000 V con resina 91-B1x2 3M o</v>
          </cell>
          <cell r="B3140">
            <v>101535</v>
          </cell>
          <cell r="C3140" t="str">
            <v>JGO</v>
          </cell>
          <cell r="D3140">
            <v>152385</v>
          </cell>
          <cell r="E3140">
            <v>0</v>
          </cell>
          <cell r="F3140">
            <v>43340</v>
          </cell>
          <cell r="G3140">
            <v>145129</v>
          </cell>
          <cell r="H3140">
            <v>1.05</v>
          </cell>
          <cell r="I3140">
            <v>43465</v>
          </cell>
        </row>
        <row r="3141">
          <cell r="A3141" t="str">
            <v>Empalme de Resina Sumergible **</v>
          </cell>
          <cell r="B3141">
            <v>101418</v>
          </cell>
          <cell r="C3141" t="str">
            <v>JGO</v>
          </cell>
          <cell r="D3141">
            <v>177240</v>
          </cell>
          <cell r="E3141">
            <v>0</v>
          </cell>
          <cell r="F3141">
            <v>43308</v>
          </cell>
          <cell r="G3141">
            <v>168800</v>
          </cell>
          <cell r="H3141">
            <v>1.05</v>
          </cell>
          <cell r="I3141">
            <v>43465</v>
          </cell>
        </row>
        <row r="3142">
          <cell r="A3142" t="str">
            <v>Empalme en Derivación 91B1 (Juego x 2</v>
          </cell>
          <cell r="B3142">
            <v>104318</v>
          </cell>
          <cell r="C3142" t="str">
            <v>UNI</v>
          </cell>
          <cell r="D3142">
            <v>159887</v>
          </cell>
          <cell r="E3142">
            <v>0</v>
          </cell>
          <cell r="F3142">
            <v>43168</v>
          </cell>
          <cell r="G3142">
            <v>152273</v>
          </cell>
          <cell r="H3142">
            <v>1.05</v>
          </cell>
          <cell r="I3142">
            <v>43465</v>
          </cell>
        </row>
        <row r="3143">
          <cell r="A3143" t="str">
            <v>Empalme para afloramiento de 3" **</v>
          </cell>
          <cell r="B3143">
            <v>102625</v>
          </cell>
          <cell r="C3143" t="str">
            <v>UNI</v>
          </cell>
          <cell r="D3143">
            <v>4450</v>
          </cell>
          <cell r="E3143">
            <v>0</v>
          </cell>
          <cell r="F3143">
            <v>40250</v>
          </cell>
          <cell r="G3143">
            <v>3248</v>
          </cell>
          <cell r="H3143">
            <v>1.37</v>
          </cell>
          <cell r="I3143">
            <v>43465</v>
          </cell>
        </row>
        <row r="3144">
          <cell r="A3144" t="str">
            <v>Empalme Resina 91 B1 PARA 8AWG-14</v>
          </cell>
          <cell r="B3144">
            <v>100751</v>
          </cell>
          <cell r="C3144" t="str">
            <v>JGO</v>
          </cell>
          <cell r="D3144">
            <v>219912</v>
          </cell>
          <cell r="E3144">
            <v>0</v>
          </cell>
          <cell r="F3144">
            <v>43185</v>
          </cell>
          <cell r="G3144">
            <v>209440</v>
          </cell>
          <cell r="H3144">
            <v>1.05</v>
          </cell>
          <cell r="I3144">
            <v>43465</v>
          </cell>
        </row>
        <row r="3145">
          <cell r="A3145" t="str">
            <v>EMPAQUE DE CAUCHO NEOPRENO 1"X3MM</v>
          </cell>
          <cell r="B3145">
            <v>104206</v>
          </cell>
          <cell r="C3145" t="str">
            <v>ML</v>
          </cell>
          <cell r="D3145">
            <v>5983</v>
          </cell>
          <cell r="E3145">
            <v>0</v>
          </cell>
          <cell r="F3145">
            <v>43363</v>
          </cell>
          <cell r="G3145">
            <v>5698</v>
          </cell>
          <cell r="H3145">
            <v>1.05</v>
          </cell>
          <cell r="I3145">
            <v>43465</v>
          </cell>
        </row>
        <row r="3146">
          <cell r="A3146" t="str">
            <v>Empaque Flexitalico d=10" **</v>
          </cell>
          <cell r="B3146">
            <v>100065</v>
          </cell>
          <cell r="C3146" t="str">
            <v>UNI</v>
          </cell>
          <cell r="D3146">
            <v>63447</v>
          </cell>
          <cell r="E3146">
            <v>0</v>
          </cell>
          <cell r="F3146">
            <v>39511</v>
          </cell>
          <cell r="G3146">
            <v>43161</v>
          </cell>
          <cell r="H3146">
            <v>1.47</v>
          </cell>
          <cell r="I3146">
            <v>43465</v>
          </cell>
        </row>
        <row r="3147">
          <cell r="A3147" t="str">
            <v>Empaque Flexitalico d=6" **</v>
          </cell>
          <cell r="B3147">
            <v>100052</v>
          </cell>
          <cell r="C3147" t="str">
            <v>UNI</v>
          </cell>
          <cell r="D3147">
            <v>29756</v>
          </cell>
          <cell r="E3147">
            <v>0</v>
          </cell>
          <cell r="F3147">
            <v>40130</v>
          </cell>
          <cell r="G3147">
            <v>21407</v>
          </cell>
          <cell r="H3147">
            <v>1.39</v>
          </cell>
          <cell r="I3147">
            <v>43465</v>
          </cell>
        </row>
        <row r="3148">
          <cell r="A3148" t="str">
            <v>Empaque Flexitalico d=8" **</v>
          </cell>
          <cell r="B3148">
            <v>100064</v>
          </cell>
          <cell r="C3148" t="str">
            <v>UNI</v>
          </cell>
          <cell r="D3148">
            <v>48578</v>
          </cell>
          <cell r="E3148">
            <v>0</v>
          </cell>
          <cell r="F3148">
            <v>40130</v>
          </cell>
          <cell r="G3148">
            <v>34948</v>
          </cell>
          <cell r="H3148">
            <v>1.39</v>
          </cell>
          <cell r="I3148">
            <v>43465</v>
          </cell>
        </row>
        <row r="3149">
          <cell r="A3149" t="str">
            <v>Empaques Asiento de Fibra Lona Columpio **</v>
          </cell>
          <cell r="B3149">
            <v>102483</v>
          </cell>
          <cell r="C3149" t="str">
            <v>JG</v>
          </cell>
          <cell r="D3149">
            <v>5403</v>
          </cell>
          <cell r="E3149">
            <v>0</v>
          </cell>
          <cell r="F3149">
            <v>40224</v>
          </cell>
          <cell r="G3149">
            <v>3944</v>
          </cell>
          <cell r="H3149">
            <v>1.37</v>
          </cell>
          <cell r="I3149">
            <v>43465</v>
          </cell>
        </row>
        <row r="3150">
          <cell r="A3150" t="str">
            <v>EMPRADIZACION con pasto kikuyo</v>
          </cell>
          <cell r="B3150">
            <v>1717</v>
          </cell>
          <cell r="C3150" t="str">
            <v>M2</v>
          </cell>
          <cell r="D3150">
            <v>6187</v>
          </cell>
          <cell r="E3150" t="str">
            <v>Sugerido M2</v>
          </cell>
          <cell r="F3150">
            <v>43251</v>
          </cell>
          <cell r="G3150">
            <v>5892</v>
          </cell>
          <cell r="H3150">
            <v>1.05</v>
          </cell>
          <cell r="I3150">
            <v>43465</v>
          </cell>
        </row>
        <row r="3151">
          <cell r="A3151" t="str">
            <v>EMULSIÓN</v>
          </cell>
          <cell r="B3151">
            <v>104472</v>
          </cell>
          <cell r="C3151" t="str">
            <v>UNI</v>
          </cell>
          <cell r="D3151">
            <v>708760</v>
          </cell>
          <cell r="E3151">
            <v>0</v>
          </cell>
          <cell r="F3151">
            <v>41135</v>
          </cell>
          <cell r="G3151">
            <v>545200</v>
          </cell>
          <cell r="H3151">
            <v>1.3</v>
          </cell>
          <cell r="I3151">
            <v>43465</v>
          </cell>
        </row>
        <row r="3152">
          <cell r="A3152" t="str">
            <v>EMULSION ASFALTICA</v>
          </cell>
          <cell r="B3152">
            <v>101256</v>
          </cell>
          <cell r="C3152" t="str">
            <v>KG</v>
          </cell>
          <cell r="D3152">
            <v>1202</v>
          </cell>
          <cell r="E3152">
            <v>25180</v>
          </cell>
          <cell r="F3152">
            <v>43167</v>
          </cell>
          <cell r="G3152">
            <v>1145</v>
          </cell>
          <cell r="H3152">
            <v>1.05</v>
          </cell>
          <cell r="I3152">
            <v>43465</v>
          </cell>
        </row>
        <row r="3153">
          <cell r="A3153" t="str">
            <v>EMULSION ASFALTICA (CRL-0)**</v>
          </cell>
          <cell r="B3153">
            <v>103080</v>
          </cell>
          <cell r="C3153" t="str">
            <v>M2</v>
          </cell>
          <cell r="D3153">
            <v>1096</v>
          </cell>
          <cell r="E3153">
            <v>25180</v>
          </cell>
          <cell r="F3153">
            <v>40236</v>
          </cell>
          <cell r="G3153">
            <v>800</v>
          </cell>
          <cell r="H3153">
            <v>1.37</v>
          </cell>
          <cell r="I3153">
            <v>43465</v>
          </cell>
        </row>
        <row r="3154">
          <cell r="A3154" t="str">
            <v>EMULSION ASFALTICA (CRR-1)Riego de</v>
          </cell>
          <cell r="B3154">
            <v>101257</v>
          </cell>
          <cell r="C3154" t="str">
            <v>KG</v>
          </cell>
          <cell r="D3154">
            <v>1202</v>
          </cell>
          <cell r="E3154">
            <v>25180</v>
          </cell>
          <cell r="F3154">
            <v>43167</v>
          </cell>
          <cell r="G3154">
            <v>1145</v>
          </cell>
          <cell r="H3154">
            <v>1.05</v>
          </cell>
          <cell r="I3154">
            <v>43465</v>
          </cell>
        </row>
        <row r="3155">
          <cell r="A3155" t="str">
            <v>EMULSION ASFALTICA (En frio)CANEC. 55GLNS.</v>
          </cell>
          <cell r="B3155">
            <v>102574</v>
          </cell>
          <cell r="C3155" t="str">
            <v>LT</v>
          </cell>
          <cell r="D3155">
            <v>1364</v>
          </cell>
          <cell r="E3155">
            <v>25180</v>
          </cell>
          <cell r="F3155">
            <v>43180</v>
          </cell>
          <cell r="G3155">
            <v>1299</v>
          </cell>
          <cell r="H3155">
            <v>1.05</v>
          </cell>
          <cell r="I3155">
            <v>43465</v>
          </cell>
        </row>
        <row r="3156">
          <cell r="A3156" t="str">
            <v>EMULSION ASFALTICA ED 9 / 55 GLN.</v>
          </cell>
          <cell r="B3156">
            <v>104864</v>
          </cell>
          <cell r="C3156" t="str">
            <v>CANEC</v>
          </cell>
          <cell r="D3156">
            <v>474833</v>
          </cell>
          <cell r="E3156">
            <v>0</v>
          </cell>
          <cell r="F3156">
            <v>41221</v>
          </cell>
          <cell r="G3156">
            <v>365256</v>
          </cell>
          <cell r="H3156">
            <v>1.3</v>
          </cell>
          <cell r="I3156">
            <v>43465</v>
          </cell>
        </row>
        <row r="3157">
          <cell r="A3157" t="str">
            <v>EMULSION ASFALTICA ED-9</v>
          </cell>
          <cell r="B3157">
            <v>661</v>
          </cell>
          <cell r="C3157" t="str">
            <v>GN</v>
          </cell>
          <cell r="D3157">
            <v>15320</v>
          </cell>
          <cell r="E3157">
            <v>0</v>
          </cell>
          <cell r="F3157">
            <v>43167</v>
          </cell>
          <cell r="G3157">
            <v>14590</v>
          </cell>
          <cell r="H3157">
            <v>1.05</v>
          </cell>
          <cell r="I3157">
            <v>43465</v>
          </cell>
        </row>
        <row r="3158">
          <cell r="A3158" t="str">
            <v>EMULSION ASFALTICA EMULSION PLASTICA</v>
          </cell>
          <cell r="B3158">
            <v>662</v>
          </cell>
          <cell r="C3158" t="str">
            <v>GN</v>
          </cell>
          <cell r="D3158">
            <v>16244</v>
          </cell>
          <cell r="E3158">
            <v>0</v>
          </cell>
          <cell r="F3158">
            <v>43167</v>
          </cell>
          <cell r="G3158">
            <v>15470</v>
          </cell>
          <cell r="H3158">
            <v>1.05</v>
          </cell>
          <cell r="I3158">
            <v>43465</v>
          </cell>
        </row>
        <row r="3159">
          <cell r="A3159" t="str">
            <v>EMULSION ASFALTICA SIKA 18 KILOS</v>
          </cell>
          <cell r="B3159">
            <v>663</v>
          </cell>
          <cell r="C3159" t="str">
            <v>KG</v>
          </cell>
          <cell r="D3159">
            <v>4063</v>
          </cell>
          <cell r="E3159">
            <v>0</v>
          </cell>
          <cell r="F3159">
            <v>43210</v>
          </cell>
          <cell r="G3159">
            <v>3869.17</v>
          </cell>
          <cell r="H3159">
            <v>1.05</v>
          </cell>
          <cell r="I3159">
            <v>43465</v>
          </cell>
        </row>
        <row r="3160">
          <cell r="A3160" t="str">
            <v>EMULSION ASFALTICA -SIKA- 3.5 Kg</v>
          </cell>
          <cell r="B3160">
            <v>3186</v>
          </cell>
          <cell r="C3160" t="str">
            <v>UNI</v>
          </cell>
          <cell r="D3160">
            <v>17569</v>
          </cell>
          <cell r="E3160">
            <v>25180</v>
          </cell>
          <cell r="F3160">
            <v>43167</v>
          </cell>
          <cell r="G3160">
            <v>16732</v>
          </cell>
          <cell r="H3160">
            <v>1.05</v>
          </cell>
          <cell r="I3160">
            <v>43465</v>
          </cell>
        </row>
        <row r="3161">
          <cell r="A3161" t="str">
            <v>EMULSION PX-900 / 5 GLN Fglas</v>
          </cell>
          <cell r="B3161">
            <v>3060</v>
          </cell>
          <cell r="C3161" t="str">
            <v>CANEC</v>
          </cell>
          <cell r="D3161">
            <v>50040</v>
          </cell>
          <cell r="E3161">
            <v>25060</v>
          </cell>
          <cell r="F3161">
            <v>40147</v>
          </cell>
          <cell r="G3161">
            <v>36000</v>
          </cell>
          <cell r="H3161">
            <v>1.39</v>
          </cell>
          <cell r="I3161">
            <v>43465</v>
          </cell>
        </row>
        <row r="3162">
          <cell r="A3162" t="str">
            <v>EMULSION PX-900 / 55 GLN Fglas</v>
          </cell>
          <cell r="B3162">
            <v>3062</v>
          </cell>
          <cell r="C3162" t="str">
            <v>CANEC</v>
          </cell>
          <cell r="D3162">
            <v>361400</v>
          </cell>
          <cell r="E3162">
            <v>25080</v>
          </cell>
          <cell r="F3162">
            <v>40147</v>
          </cell>
          <cell r="G3162">
            <v>260000</v>
          </cell>
          <cell r="H3162">
            <v>1.39</v>
          </cell>
          <cell r="I3162">
            <v>43465</v>
          </cell>
        </row>
        <row r="3163">
          <cell r="A3163" t="str">
            <v>ENCENDEDOR TIPO CHIMENEA (CHISPERO)</v>
          </cell>
          <cell r="B3163">
            <v>102620</v>
          </cell>
          <cell r="C3163" t="str">
            <v>UNI</v>
          </cell>
          <cell r="D3163">
            <v>44102</v>
          </cell>
          <cell r="E3163">
            <v>0</v>
          </cell>
          <cell r="F3163">
            <v>43162</v>
          </cell>
          <cell r="G3163">
            <v>42002</v>
          </cell>
          <cell r="H3163">
            <v>1.05</v>
          </cell>
          <cell r="I3163">
            <v>43465</v>
          </cell>
        </row>
        <row r="3164">
          <cell r="A3164" t="str">
            <v>ENCHAPE ANTICADO TICINO 25 x 25 CRNA</v>
          </cell>
          <cell r="B3164">
            <v>2829</v>
          </cell>
          <cell r="C3164" t="str">
            <v>M2</v>
          </cell>
          <cell r="D3164">
            <v>42456</v>
          </cell>
          <cell r="E3164">
            <v>257049001</v>
          </cell>
          <cell r="F3164">
            <v>40346</v>
          </cell>
          <cell r="G3164">
            <v>30990</v>
          </cell>
          <cell r="H3164">
            <v>1.37</v>
          </cell>
          <cell r="I3164">
            <v>43465</v>
          </cell>
        </row>
        <row r="3165">
          <cell r="A3165" t="str">
            <v>ENCHAPE BALTICO AZUL (25 x 35 cm)</v>
          </cell>
          <cell r="B3165">
            <v>889</v>
          </cell>
          <cell r="C3165" t="str">
            <v>M2</v>
          </cell>
          <cell r="D3165">
            <v>21420</v>
          </cell>
          <cell r="E3165">
            <v>0</v>
          </cell>
          <cell r="F3165">
            <v>41781</v>
          </cell>
          <cell r="G3165">
            <v>17000</v>
          </cell>
          <cell r="H3165">
            <v>1.26</v>
          </cell>
          <cell r="I3165">
            <v>43465</v>
          </cell>
        </row>
        <row r="3166">
          <cell r="A3166" t="str">
            <v>ENCHAPE BLANCO 20.5x30,5 CORONA</v>
          </cell>
          <cell r="B3166">
            <v>101379</v>
          </cell>
          <cell r="C3166" t="str">
            <v>M2</v>
          </cell>
          <cell r="D3166">
            <v>31625</v>
          </cell>
          <cell r="E3166">
            <v>202903001</v>
          </cell>
          <cell r="F3166">
            <v>40347</v>
          </cell>
          <cell r="G3166">
            <v>23084</v>
          </cell>
          <cell r="H3166">
            <v>1.37</v>
          </cell>
          <cell r="I3166">
            <v>43465</v>
          </cell>
        </row>
        <row r="3167">
          <cell r="A3167" t="str">
            <v>Enchape blanco 25x40cm brillante**</v>
          </cell>
          <cell r="B3167">
            <v>103610</v>
          </cell>
          <cell r="C3167" t="str">
            <v>M2</v>
          </cell>
          <cell r="D3167">
            <v>23029</v>
          </cell>
          <cell r="E3167">
            <v>0</v>
          </cell>
          <cell r="F3167">
            <v>43193</v>
          </cell>
          <cell r="G3167">
            <v>21932</v>
          </cell>
          <cell r="H3167">
            <v>1.05</v>
          </cell>
          <cell r="I3167">
            <v>43465</v>
          </cell>
        </row>
        <row r="3168">
          <cell r="A3168" t="str">
            <v>ENCHAPE BLANCO BRILLANTE 20.3x30,5</v>
          </cell>
          <cell r="B3168">
            <v>101380</v>
          </cell>
          <cell r="C3168" t="str">
            <v>M2</v>
          </cell>
          <cell r="D3168">
            <v>27846</v>
          </cell>
          <cell r="E3168">
            <v>202903001</v>
          </cell>
          <cell r="F3168">
            <v>41780</v>
          </cell>
          <cell r="G3168">
            <v>22100</v>
          </cell>
          <cell r="H3168">
            <v>1.26</v>
          </cell>
          <cell r="I3168">
            <v>43465</v>
          </cell>
        </row>
        <row r="3169">
          <cell r="A3169" t="str">
            <v>ENCHAPE CARRARA REC BLANCO 30 X 60</v>
          </cell>
          <cell r="B3169">
            <v>1794</v>
          </cell>
          <cell r="C3169" t="str">
            <v>M2</v>
          </cell>
          <cell r="D3169">
            <v>82199</v>
          </cell>
          <cell r="E3169">
            <v>455099171</v>
          </cell>
          <cell r="F3169">
            <v>40347</v>
          </cell>
          <cell r="G3169">
            <v>59999</v>
          </cell>
          <cell r="H3169">
            <v>1.37</v>
          </cell>
          <cell r="I3169">
            <v>43465</v>
          </cell>
        </row>
        <row r="3170">
          <cell r="A3170" t="str">
            <v>Enchape ceramica 25x25 ref. ticino de corona o</v>
          </cell>
          <cell r="B3170">
            <v>107319</v>
          </cell>
          <cell r="C3170" t="str">
            <v>M2</v>
          </cell>
          <cell r="D3170">
            <v>36568</v>
          </cell>
          <cell r="E3170">
            <v>0</v>
          </cell>
          <cell r="F3170">
            <v>43333</v>
          </cell>
          <cell r="G3170">
            <v>34827</v>
          </cell>
          <cell r="H3170">
            <v>1.05</v>
          </cell>
          <cell r="I3170">
            <v>43465</v>
          </cell>
        </row>
        <row r="3171">
          <cell r="A3171" t="str">
            <v>Enchape ceramica color blanco 30x60 ref. egeo de</v>
          </cell>
          <cell r="B3171">
            <v>107239</v>
          </cell>
          <cell r="C3171" t="str">
            <v>M2</v>
          </cell>
          <cell r="D3171">
            <v>31185</v>
          </cell>
          <cell r="E3171">
            <v>0</v>
          </cell>
          <cell r="F3171">
            <v>43291</v>
          </cell>
          <cell r="G3171">
            <v>29700</v>
          </cell>
          <cell r="H3171">
            <v>1.05</v>
          </cell>
          <cell r="I3171">
            <v>43465</v>
          </cell>
        </row>
        <row r="3172">
          <cell r="A3172" t="str">
            <v>ENCHAPE CLASICA CARRARA 30x45 CRNA</v>
          </cell>
          <cell r="B3172">
            <v>1796</v>
          </cell>
          <cell r="C3172" t="str">
            <v>M2</v>
          </cell>
          <cell r="D3172">
            <v>40963</v>
          </cell>
          <cell r="E3172">
            <v>455119521</v>
          </cell>
          <cell r="F3172">
            <v>40347</v>
          </cell>
          <cell r="G3172">
            <v>29900</v>
          </cell>
          <cell r="H3172">
            <v>1.37</v>
          </cell>
          <cell r="I3172">
            <v>43465</v>
          </cell>
        </row>
        <row r="3173">
          <cell r="A3173" t="str">
            <v>ENCHAPE CLASICA CORATO 20x30 CRNA ***</v>
          </cell>
          <cell r="B3173">
            <v>2526</v>
          </cell>
          <cell r="C3173" t="str">
            <v>M2</v>
          </cell>
          <cell r="D3173">
            <v>31510</v>
          </cell>
          <cell r="E3173" t="str">
            <v>28806 BEIGE</v>
          </cell>
          <cell r="F3173">
            <v>40347</v>
          </cell>
          <cell r="G3173">
            <v>23000</v>
          </cell>
          <cell r="H3173">
            <v>1.37</v>
          </cell>
          <cell r="I3173">
            <v>43465</v>
          </cell>
        </row>
        <row r="3174">
          <cell r="A3174" t="str">
            <v>ENCHAPE CLASICA CREMA MARFIL 25x35</v>
          </cell>
          <cell r="B3174">
            <v>1865</v>
          </cell>
          <cell r="C3174" t="str">
            <v>M2</v>
          </cell>
          <cell r="D3174">
            <v>31509</v>
          </cell>
          <cell r="E3174">
            <v>355069031</v>
          </cell>
          <cell r="F3174">
            <v>40347</v>
          </cell>
          <cell r="G3174">
            <v>22999</v>
          </cell>
          <cell r="H3174">
            <v>1.37</v>
          </cell>
          <cell r="I3174">
            <v>43465</v>
          </cell>
        </row>
        <row r="3175">
          <cell r="A3175" t="str">
            <v>ENCHAPE CLASICA FORLI 25x35 CRNA</v>
          </cell>
          <cell r="B3175">
            <v>2838</v>
          </cell>
          <cell r="C3175" t="str">
            <v>M2</v>
          </cell>
          <cell r="D3175">
            <v>40675</v>
          </cell>
          <cell r="E3175">
            <v>521059011</v>
          </cell>
          <cell r="F3175">
            <v>40347</v>
          </cell>
          <cell r="G3175">
            <v>29690</v>
          </cell>
          <cell r="H3175">
            <v>1.37</v>
          </cell>
          <cell r="I3175">
            <v>43465</v>
          </cell>
        </row>
        <row r="3176">
          <cell r="A3176" t="str">
            <v>ENCHAPE CLASICA MADRID 20*30 CRNA</v>
          </cell>
          <cell r="B3176">
            <v>102443</v>
          </cell>
          <cell r="C3176" t="str">
            <v>M2</v>
          </cell>
          <cell r="D3176">
            <v>29176</v>
          </cell>
          <cell r="E3176">
            <v>288099501</v>
          </cell>
          <cell r="F3176">
            <v>40026</v>
          </cell>
          <cell r="G3176">
            <v>20990</v>
          </cell>
          <cell r="H3176">
            <v>1.39</v>
          </cell>
          <cell r="I3176">
            <v>43465</v>
          </cell>
        </row>
        <row r="3177">
          <cell r="A3177" t="str">
            <v>ENCHAPE CLASICA MARMOL AURORA BONE</v>
          </cell>
          <cell r="B3177">
            <v>2839</v>
          </cell>
          <cell r="C3177" t="str">
            <v>M2</v>
          </cell>
          <cell r="D3177">
            <v>31746</v>
          </cell>
          <cell r="E3177" t="str">
            <v>28804 BONE</v>
          </cell>
          <cell r="F3177">
            <v>40347</v>
          </cell>
          <cell r="G3177">
            <v>23172</v>
          </cell>
          <cell r="H3177">
            <v>1.37</v>
          </cell>
          <cell r="I3177">
            <v>43465</v>
          </cell>
        </row>
        <row r="3178">
          <cell r="A3178" t="str">
            <v>ENCHAPE CLASICA MARMOL PULPIS 30*45</v>
          </cell>
          <cell r="B3178">
            <v>2861</v>
          </cell>
          <cell r="C3178" t="str">
            <v>M2</v>
          </cell>
          <cell r="D3178">
            <v>51855</v>
          </cell>
          <cell r="E3178">
            <v>455179061</v>
          </cell>
          <cell r="F3178">
            <v>40347</v>
          </cell>
          <cell r="G3178">
            <v>37850</v>
          </cell>
          <cell r="H3178">
            <v>1.37</v>
          </cell>
          <cell r="I3178">
            <v>43465</v>
          </cell>
        </row>
        <row r="3179">
          <cell r="A3179" t="str">
            <v>ENCHAPE CLASICA MARMOL ROJO ALIC. 30x45</v>
          </cell>
          <cell r="B3179">
            <v>2751</v>
          </cell>
          <cell r="C3179" t="str">
            <v>M2</v>
          </cell>
          <cell r="D3179">
            <v>49767</v>
          </cell>
          <cell r="E3179">
            <v>455099781</v>
          </cell>
          <cell r="F3179">
            <v>40347</v>
          </cell>
          <cell r="G3179">
            <v>36326.559999999998</v>
          </cell>
          <cell r="H3179">
            <v>1.37</v>
          </cell>
          <cell r="I3179">
            <v>43465</v>
          </cell>
        </row>
        <row r="3180">
          <cell r="A3180" t="str">
            <v>ENCHAPE CLASICA MIRO 25x35 CRNA</v>
          </cell>
          <cell r="B3180">
            <v>1904</v>
          </cell>
          <cell r="C3180" t="str">
            <v>M2</v>
          </cell>
          <cell r="D3180">
            <v>38676</v>
          </cell>
          <cell r="E3180">
            <v>355059051</v>
          </cell>
          <cell r="F3180">
            <v>40347</v>
          </cell>
          <cell r="G3180">
            <v>28230.92</v>
          </cell>
          <cell r="H3180">
            <v>1.37</v>
          </cell>
          <cell r="I3180">
            <v>43465</v>
          </cell>
        </row>
        <row r="3181">
          <cell r="A3181" t="str">
            <v>ENCHAPE CLASICA ROMA 25x35 CRNA</v>
          </cell>
          <cell r="B3181">
            <v>1800</v>
          </cell>
          <cell r="C3181" t="str">
            <v>M2</v>
          </cell>
          <cell r="D3181">
            <v>37675</v>
          </cell>
          <cell r="E3181" t="str">
            <v>35810 CAFE C</v>
          </cell>
          <cell r="F3181">
            <v>40347</v>
          </cell>
          <cell r="G3181">
            <v>27500</v>
          </cell>
          <cell r="H3181">
            <v>1.37</v>
          </cell>
          <cell r="I3181">
            <v>43465</v>
          </cell>
        </row>
        <row r="3182">
          <cell r="A3182" t="str">
            <v>ENCHAPE CLASICA TRANI DECORADO 25 x 25</v>
          </cell>
          <cell r="B3182">
            <v>1802</v>
          </cell>
          <cell r="C3182" t="str">
            <v>M2</v>
          </cell>
          <cell r="D3182">
            <v>33132</v>
          </cell>
          <cell r="E3182">
            <v>25805</v>
          </cell>
          <cell r="F3182">
            <v>40347</v>
          </cell>
          <cell r="G3182">
            <v>24183.68</v>
          </cell>
          <cell r="H3182">
            <v>1.37</v>
          </cell>
          <cell r="I3182">
            <v>43465</v>
          </cell>
        </row>
        <row r="3183">
          <cell r="A3183" t="str">
            <v>ENCHAPE CLASICA VENECIA 25*35 CRNA</v>
          </cell>
          <cell r="B3183">
            <v>1792</v>
          </cell>
          <cell r="C3183" t="str">
            <v>M2</v>
          </cell>
          <cell r="D3183">
            <v>22575</v>
          </cell>
          <cell r="E3183">
            <v>355099121</v>
          </cell>
          <cell r="F3183">
            <v>43349</v>
          </cell>
          <cell r="G3183">
            <v>21500</v>
          </cell>
          <cell r="H3183">
            <v>1.05</v>
          </cell>
          <cell r="I3183">
            <v>43465</v>
          </cell>
        </row>
        <row r="3184">
          <cell r="A3184" t="str">
            <v>ENCHAPE CLASICA VICTORIA 20x30 CRNA</v>
          </cell>
          <cell r="B3184">
            <v>2639</v>
          </cell>
          <cell r="C3184" t="str">
            <v>M2</v>
          </cell>
          <cell r="D3184">
            <v>31746</v>
          </cell>
          <cell r="E3184" t="str">
            <v>28800 AZUL O</v>
          </cell>
          <cell r="F3184">
            <v>40347</v>
          </cell>
          <cell r="G3184">
            <v>23172</v>
          </cell>
          <cell r="H3184">
            <v>1.37</v>
          </cell>
          <cell r="I3184">
            <v>43465</v>
          </cell>
        </row>
        <row r="3185">
          <cell r="A3185" t="str">
            <v>ENCHAPE CRISTANAC</v>
          </cell>
          <cell r="B3185">
            <v>103913</v>
          </cell>
          <cell r="C3185" t="str">
            <v>M2</v>
          </cell>
          <cell r="D3185">
            <v>19430</v>
          </cell>
          <cell r="E3185">
            <v>0</v>
          </cell>
          <cell r="F3185">
            <v>40628</v>
          </cell>
          <cell r="G3185">
            <v>14500</v>
          </cell>
          <cell r="H3185">
            <v>1.34</v>
          </cell>
          <cell r="I3185">
            <v>43465</v>
          </cell>
        </row>
        <row r="3186">
          <cell r="A3186" t="str">
            <v>ENCHAPE CRISTANAC MOSAICO CRISTAL</v>
          </cell>
          <cell r="B3186">
            <v>104429</v>
          </cell>
          <cell r="C3186" t="str">
            <v>M2</v>
          </cell>
          <cell r="D3186">
            <v>65100</v>
          </cell>
          <cell r="E3186">
            <v>0</v>
          </cell>
          <cell r="F3186">
            <v>43271</v>
          </cell>
          <cell r="G3186">
            <v>62000</v>
          </cell>
          <cell r="H3186">
            <v>1.05</v>
          </cell>
          <cell r="I3186">
            <v>43465</v>
          </cell>
        </row>
        <row r="3187">
          <cell r="A3187" t="str">
            <v>ENCHAPE EGEO 20.5x20,5 CORONA</v>
          </cell>
          <cell r="B3187">
            <v>2946</v>
          </cell>
          <cell r="C3187" t="str">
            <v>M2</v>
          </cell>
          <cell r="D3187">
            <v>20033</v>
          </cell>
          <cell r="E3187">
            <v>202903001</v>
          </cell>
          <cell r="F3187">
            <v>40628</v>
          </cell>
          <cell r="G3187">
            <v>14950</v>
          </cell>
          <cell r="H3187">
            <v>1.34</v>
          </cell>
          <cell r="I3187">
            <v>43465</v>
          </cell>
        </row>
        <row r="3188">
          <cell r="A3188" t="str">
            <v>ENCHAPE ELITE ACUARELA 20x 25 ITALIA</v>
          </cell>
          <cell r="B3188">
            <v>3941</v>
          </cell>
          <cell r="C3188" t="str">
            <v>M2</v>
          </cell>
          <cell r="D3188">
            <v>40071</v>
          </cell>
          <cell r="E3188">
            <v>0</v>
          </cell>
          <cell r="F3188">
            <v>39660</v>
          </cell>
          <cell r="G3188">
            <v>27259</v>
          </cell>
          <cell r="H3188">
            <v>1.47</v>
          </cell>
          <cell r="I3188">
            <v>43465</v>
          </cell>
        </row>
        <row r="3189">
          <cell r="A3189" t="str">
            <v>ENCHAPE ITALICA BEIGE 20x30 CRNA</v>
          </cell>
          <cell r="B3189">
            <v>2425</v>
          </cell>
          <cell r="C3189" t="str">
            <v>M2</v>
          </cell>
          <cell r="D3189">
            <v>27386</v>
          </cell>
          <cell r="E3189" t="str">
            <v>28501 BEIGE</v>
          </cell>
          <cell r="F3189">
            <v>40347</v>
          </cell>
          <cell r="G3189">
            <v>19990</v>
          </cell>
          <cell r="H3189">
            <v>1.37</v>
          </cell>
          <cell r="I3189">
            <v>43465</v>
          </cell>
        </row>
        <row r="3190">
          <cell r="A3190" t="str">
            <v>ENCHAPE JULIANA 20x30 CRNA (NO USAR)</v>
          </cell>
          <cell r="B3190">
            <v>2428</v>
          </cell>
          <cell r="C3190" t="str">
            <v>M2</v>
          </cell>
          <cell r="D3190">
            <v>27386</v>
          </cell>
          <cell r="E3190">
            <v>288139101</v>
          </cell>
          <cell r="F3190">
            <v>40347</v>
          </cell>
          <cell r="G3190">
            <v>19990</v>
          </cell>
          <cell r="H3190">
            <v>1.37</v>
          </cell>
          <cell r="I3190">
            <v>43465</v>
          </cell>
        </row>
        <row r="3191">
          <cell r="A3191" t="str">
            <v>ENCHAPE JULIANA BALNCO 20 x 30 CRNA</v>
          </cell>
          <cell r="B3191">
            <v>289</v>
          </cell>
          <cell r="C3191" t="str">
            <v>M2</v>
          </cell>
          <cell r="D3191">
            <v>27263</v>
          </cell>
          <cell r="E3191" t="str">
            <v>28821 BEIGE</v>
          </cell>
          <cell r="F3191">
            <v>40346</v>
          </cell>
          <cell r="G3191">
            <v>19900</v>
          </cell>
          <cell r="H3191">
            <v>1.37</v>
          </cell>
          <cell r="I3191">
            <v>43465</v>
          </cell>
        </row>
        <row r="3192">
          <cell r="A3192" t="str">
            <v>ENCHAPE LUGO 20.5X30.5 CORONA</v>
          </cell>
          <cell r="B3192">
            <v>2424</v>
          </cell>
          <cell r="C3192" t="str">
            <v>M2</v>
          </cell>
          <cell r="D3192">
            <v>29311</v>
          </cell>
          <cell r="E3192">
            <v>285139031</v>
          </cell>
          <cell r="F3192">
            <v>40347</v>
          </cell>
          <cell r="G3192">
            <v>21395.040000000001</v>
          </cell>
          <cell r="H3192">
            <v>1.37</v>
          </cell>
          <cell r="I3192">
            <v>43465</v>
          </cell>
        </row>
        <row r="3193">
          <cell r="A3193" t="str">
            <v>ENCHAPE LUMIK 25x35 CRNA</v>
          </cell>
          <cell r="B3193">
            <v>2859</v>
          </cell>
          <cell r="C3193" t="str">
            <v>M2</v>
          </cell>
          <cell r="D3193">
            <v>38346</v>
          </cell>
          <cell r="E3193" t="str">
            <v>35507 BEIGE</v>
          </cell>
          <cell r="F3193">
            <v>40347</v>
          </cell>
          <cell r="G3193">
            <v>27990</v>
          </cell>
          <cell r="H3193">
            <v>1.37</v>
          </cell>
          <cell r="I3193">
            <v>43465</v>
          </cell>
        </row>
        <row r="3194">
          <cell r="A3194" t="str">
            <v>ENCHAPE LUMIK BLANCO 25x35 CRNA</v>
          </cell>
          <cell r="B3194">
            <v>1902</v>
          </cell>
          <cell r="C3194" t="str">
            <v>M2</v>
          </cell>
          <cell r="D3194">
            <v>38346</v>
          </cell>
          <cell r="E3194" t="str">
            <v>35700 CREMA</v>
          </cell>
          <cell r="F3194">
            <v>40227</v>
          </cell>
          <cell r="G3194">
            <v>27990</v>
          </cell>
          <cell r="H3194">
            <v>1.37</v>
          </cell>
          <cell r="I3194">
            <v>43465</v>
          </cell>
        </row>
        <row r="3195">
          <cell r="A3195" t="str">
            <v>ENCHAPE MACEDONIA 25 x 25 CRNA</v>
          </cell>
          <cell r="B3195">
            <v>2679</v>
          </cell>
          <cell r="C3195" t="str">
            <v>M2</v>
          </cell>
          <cell r="D3195">
            <v>22570</v>
          </cell>
          <cell r="E3195">
            <v>256009001</v>
          </cell>
          <cell r="F3195">
            <v>42263</v>
          </cell>
          <cell r="G3195">
            <v>18500</v>
          </cell>
          <cell r="H3195">
            <v>1.22</v>
          </cell>
          <cell r="I3195">
            <v>43465</v>
          </cell>
        </row>
        <row r="3196">
          <cell r="A3196" t="str">
            <v>ENCHAPE MACEDONIA 25x35 CRNA</v>
          </cell>
          <cell r="B3196">
            <v>332</v>
          </cell>
          <cell r="C3196" t="str">
            <v>M2</v>
          </cell>
          <cell r="D3196">
            <v>20475</v>
          </cell>
          <cell r="E3196">
            <v>356009051</v>
          </cell>
          <cell r="F3196">
            <v>43222</v>
          </cell>
          <cell r="G3196">
            <v>19500</v>
          </cell>
          <cell r="H3196">
            <v>1.05</v>
          </cell>
          <cell r="I3196">
            <v>43465</v>
          </cell>
        </row>
        <row r="3197">
          <cell r="A3197" t="str">
            <v>ENCHAPE MURO NEVADA 45*30 CRNA</v>
          </cell>
          <cell r="B3197">
            <v>103327</v>
          </cell>
          <cell r="C3197" t="str">
            <v>M2</v>
          </cell>
          <cell r="D3197">
            <v>23980</v>
          </cell>
          <cell r="E3197">
            <v>0</v>
          </cell>
          <cell r="F3197">
            <v>42856</v>
          </cell>
          <cell r="G3197">
            <v>22000</v>
          </cell>
          <cell r="H3197">
            <v>1.0900000000000001</v>
          </cell>
          <cell r="I3197">
            <v>43465</v>
          </cell>
        </row>
        <row r="3198">
          <cell r="A3198" t="str">
            <v>ENCHAPE PARED COLOR 35x25CM)</v>
          </cell>
          <cell r="B3198">
            <v>1294</v>
          </cell>
          <cell r="C3198" t="str">
            <v>M2</v>
          </cell>
          <cell r="D3198">
            <v>20816</v>
          </cell>
          <cell r="E3198">
            <v>0</v>
          </cell>
          <cell r="F3198">
            <v>43193</v>
          </cell>
          <cell r="G3198">
            <v>19825</v>
          </cell>
          <cell r="H3198">
            <v>1.05</v>
          </cell>
          <cell r="I3198">
            <v>43465</v>
          </cell>
        </row>
        <row r="3199">
          <cell r="A3199" t="str">
            <v>ENCHAPE PRESTIGIO BALTICO 25x35 ITALIA</v>
          </cell>
          <cell r="B3199">
            <v>3940</v>
          </cell>
          <cell r="C3199" t="str">
            <v>M2</v>
          </cell>
          <cell r="D3199">
            <v>27693</v>
          </cell>
          <cell r="E3199">
            <v>0</v>
          </cell>
          <cell r="F3199">
            <v>40347</v>
          </cell>
          <cell r="G3199">
            <v>20214</v>
          </cell>
          <cell r="H3199">
            <v>1.37</v>
          </cell>
          <cell r="I3199">
            <v>43465</v>
          </cell>
        </row>
        <row r="3200">
          <cell r="A3200" t="str">
            <v>ENCHAPE TAMPICO BEIGE 20x30 CRNA</v>
          </cell>
          <cell r="B3200">
            <v>2744</v>
          </cell>
          <cell r="C3200" t="str">
            <v>M2</v>
          </cell>
          <cell r="D3200">
            <v>27386</v>
          </cell>
          <cell r="E3200">
            <v>288039001</v>
          </cell>
          <cell r="F3200">
            <v>40347</v>
          </cell>
          <cell r="G3200">
            <v>19990</v>
          </cell>
          <cell r="H3200">
            <v>1.37</v>
          </cell>
          <cell r="I3200">
            <v>43465</v>
          </cell>
        </row>
        <row r="3201">
          <cell r="A3201" t="str">
            <v>ENCHAPE TURQUI AZUL 25x25 CRNA</v>
          </cell>
          <cell r="B3201">
            <v>339</v>
          </cell>
          <cell r="C3201" t="str">
            <v>M2</v>
          </cell>
          <cell r="D3201">
            <v>42746</v>
          </cell>
          <cell r="E3201">
            <v>25601</v>
          </cell>
          <cell r="F3201">
            <v>40793</v>
          </cell>
          <cell r="G3201">
            <v>31900</v>
          </cell>
          <cell r="H3201">
            <v>1.34</v>
          </cell>
          <cell r="I3201">
            <v>43465</v>
          </cell>
        </row>
        <row r="3202">
          <cell r="A3202" t="str">
            <v>ENCHAPE VERACRUZ AZUL 20*30 CRNA</v>
          </cell>
          <cell r="B3202">
            <v>331</v>
          </cell>
          <cell r="C3202" t="str">
            <v>M2</v>
          </cell>
          <cell r="D3202">
            <v>30686</v>
          </cell>
          <cell r="E3202" t="str">
            <v>28807 BEIGE</v>
          </cell>
          <cell r="F3202">
            <v>40793</v>
          </cell>
          <cell r="G3202">
            <v>22900</v>
          </cell>
          <cell r="H3202">
            <v>1.34</v>
          </cell>
          <cell r="I3202">
            <v>43465</v>
          </cell>
        </row>
        <row r="3203">
          <cell r="A3203" t="str">
            <v>ENCHAPES,PISOS,ALFOMBRAS,PAPEL</v>
          </cell>
          <cell r="B3203">
            <v>6</v>
          </cell>
          <cell r="C3203">
            <v>0</v>
          </cell>
          <cell r="D3203" t="e">
            <v>#DIV/0!</v>
          </cell>
          <cell r="E3203">
            <v>0</v>
          </cell>
          <cell r="F3203">
            <v>0</v>
          </cell>
          <cell r="G3203">
            <v>0</v>
          </cell>
          <cell r="H3203" t="e">
            <v>#DIV/0!</v>
          </cell>
          <cell r="I3203">
            <v>43465</v>
          </cell>
        </row>
        <row r="3204">
          <cell r="A3204" t="str">
            <v>ENDURECEDOR COLPISA X 20</v>
          </cell>
          <cell r="B3204">
            <v>104216</v>
          </cell>
          <cell r="C3204" t="str">
            <v>gln</v>
          </cell>
          <cell r="D3204">
            <v>160765</v>
          </cell>
          <cell r="E3204">
            <v>0</v>
          </cell>
          <cell r="F3204">
            <v>41787</v>
          </cell>
          <cell r="G3204">
            <v>127591</v>
          </cell>
          <cell r="H3204">
            <v>1.26</v>
          </cell>
          <cell r="I3204">
            <v>43465</v>
          </cell>
        </row>
        <row r="3205">
          <cell r="A3205" t="str">
            <v>ENROLLADOR PARA MANTA TERMICA USO DE</v>
          </cell>
          <cell r="B3205">
            <v>106002</v>
          </cell>
          <cell r="C3205" t="str">
            <v>UNI</v>
          </cell>
          <cell r="D3205">
            <v>13475700</v>
          </cell>
          <cell r="E3205">
            <v>0</v>
          </cell>
          <cell r="F3205">
            <v>42671</v>
          </cell>
          <cell r="G3205">
            <v>11718000</v>
          </cell>
          <cell r="H3205">
            <v>1.1499999999999999</v>
          </cell>
          <cell r="I3205">
            <v>43465</v>
          </cell>
        </row>
        <row r="3206">
          <cell r="A3206" t="str">
            <v>ENSAYO (Prueba corte directo con veleta) SVT **</v>
          </cell>
          <cell r="B3206">
            <v>104198</v>
          </cell>
          <cell r="C3206" t="str">
            <v>UNI</v>
          </cell>
          <cell r="D3206">
            <v>132373</v>
          </cell>
          <cell r="E3206">
            <v>0</v>
          </cell>
          <cell r="F3206">
            <v>42801</v>
          </cell>
          <cell r="G3206">
            <v>121443</v>
          </cell>
          <cell r="H3206">
            <v>1.0900000000000001</v>
          </cell>
          <cell r="I3206">
            <v>43465</v>
          </cell>
        </row>
        <row r="3207">
          <cell r="A3207" t="str">
            <v>ENSAYO (Prueba estandar de penetración) SPT **</v>
          </cell>
          <cell r="B3207">
            <v>104197</v>
          </cell>
          <cell r="C3207" t="str">
            <v>UNI</v>
          </cell>
          <cell r="D3207">
            <v>98702</v>
          </cell>
          <cell r="E3207">
            <v>0</v>
          </cell>
          <cell r="F3207">
            <v>43168</v>
          </cell>
          <cell r="G3207">
            <v>94002</v>
          </cell>
          <cell r="H3207">
            <v>1.05</v>
          </cell>
          <cell r="I3207">
            <v>43465</v>
          </cell>
        </row>
        <row r="3208">
          <cell r="A3208" t="str">
            <v>ENSAYO (Prueba penetración dinámica cono)</v>
          </cell>
          <cell r="B3208">
            <v>100862</v>
          </cell>
          <cell r="C3208" t="str">
            <v>UNI</v>
          </cell>
          <cell r="D3208">
            <v>48731</v>
          </cell>
          <cell r="E3208">
            <v>0</v>
          </cell>
          <cell r="F3208">
            <v>43172</v>
          </cell>
          <cell r="G3208">
            <v>46410</v>
          </cell>
          <cell r="H3208">
            <v>1.05</v>
          </cell>
          <cell r="I3208">
            <v>43465</v>
          </cell>
        </row>
        <row r="3209">
          <cell r="A3209" t="str">
            <v>ENSAYO ABSORCION EN BLOQUES HUECOS</v>
          </cell>
          <cell r="B3209">
            <v>100914</v>
          </cell>
          <cell r="C3209" t="str">
            <v>UNI</v>
          </cell>
          <cell r="D3209">
            <v>27144</v>
          </cell>
          <cell r="E3209">
            <v>0</v>
          </cell>
          <cell r="F3209">
            <v>41155</v>
          </cell>
          <cell r="G3209">
            <v>20880</v>
          </cell>
          <cell r="H3209">
            <v>1.3</v>
          </cell>
          <cell r="I3209">
            <v>43465</v>
          </cell>
        </row>
        <row r="3210">
          <cell r="A3210" t="str">
            <v>ENSAYO ACELEROGRAMAS</v>
          </cell>
          <cell r="B3210">
            <v>100868</v>
          </cell>
          <cell r="C3210" t="str">
            <v>UNI</v>
          </cell>
          <cell r="D3210">
            <v>136806</v>
          </cell>
          <cell r="E3210">
            <v>0</v>
          </cell>
          <cell r="F3210">
            <v>39549</v>
          </cell>
          <cell r="G3210">
            <v>93065</v>
          </cell>
          <cell r="H3210">
            <v>1.47</v>
          </cell>
          <cell r="I3210">
            <v>43465</v>
          </cell>
        </row>
        <row r="3211">
          <cell r="A3211" t="str">
            <v>ENSAYO ADHERENCIA A TENSION pintura</v>
          </cell>
          <cell r="B3211">
            <v>100933</v>
          </cell>
          <cell r="C3211" t="str">
            <v>UNI</v>
          </cell>
          <cell r="D3211">
            <v>70781</v>
          </cell>
          <cell r="E3211">
            <v>0</v>
          </cell>
          <cell r="F3211">
            <v>43235</v>
          </cell>
          <cell r="G3211">
            <v>67410</v>
          </cell>
          <cell r="H3211">
            <v>1.05</v>
          </cell>
          <cell r="I3211">
            <v>43465</v>
          </cell>
        </row>
        <row r="3212">
          <cell r="A3212" t="str">
            <v>ENSAYO ADHERENCIA PINTURA CON CINTA**</v>
          </cell>
          <cell r="B3212">
            <v>101520</v>
          </cell>
          <cell r="C3212" t="str">
            <v>UNI</v>
          </cell>
          <cell r="D3212">
            <v>70781</v>
          </cell>
          <cell r="E3212">
            <v>0</v>
          </cell>
          <cell r="F3212">
            <v>43174</v>
          </cell>
          <cell r="G3212">
            <v>67410</v>
          </cell>
          <cell r="H3212">
            <v>1.05</v>
          </cell>
          <cell r="I3212">
            <v>43465</v>
          </cell>
        </row>
        <row r="3213">
          <cell r="A3213" t="str">
            <v>ENSAYO ANÁLISIS COMPACTACIÓN SUELO</v>
          </cell>
          <cell r="B3213">
            <v>100879</v>
          </cell>
          <cell r="C3213" t="str">
            <v>UNI</v>
          </cell>
          <cell r="D3213">
            <v>107561</v>
          </cell>
          <cell r="E3213">
            <v>0</v>
          </cell>
          <cell r="F3213">
            <v>43172</v>
          </cell>
          <cell r="G3213">
            <v>102439</v>
          </cell>
          <cell r="H3213">
            <v>1.05</v>
          </cell>
          <cell r="I3213">
            <v>43465</v>
          </cell>
        </row>
        <row r="3214">
          <cell r="A3214" t="str">
            <v>ENSAYO ANGULO DE FRICCION Y COHESION</v>
          </cell>
          <cell r="B3214">
            <v>100880</v>
          </cell>
          <cell r="C3214" t="str">
            <v>UNI</v>
          </cell>
          <cell r="D3214">
            <v>424560</v>
          </cell>
          <cell r="E3214">
            <v>0</v>
          </cell>
          <cell r="F3214">
            <v>42087</v>
          </cell>
          <cell r="G3214">
            <v>348000</v>
          </cell>
          <cell r="H3214">
            <v>1.22</v>
          </cell>
          <cell r="I3214">
            <v>43465</v>
          </cell>
        </row>
        <row r="3215">
          <cell r="A3215" t="str">
            <v>Ensayo azul de metileno (cantidad arcilla)</v>
          </cell>
          <cell r="B3215">
            <v>104989</v>
          </cell>
          <cell r="C3215" t="str">
            <v>UNI</v>
          </cell>
          <cell r="D3215">
            <v>161856</v>
          </cell>
          <cell r="E3215">
            <v>0</v>
          </cell>
          <cell r="F3215">
            <v>43172</v>
          </cell>
          <cell r="G3215">
            <v>154149</v>
          </cell>
          <cell r="H3215">
            <v>1.05</v>
          </cell>
          <cell r="I3215">
            <v>43465</v>
          </cell>
        </row>
        <row r="3216">
          <cell r="A3216" t="str">
            <v>ENSAYO CALIDAD DEL</v>
          </cell>
          <cell r="B3216">
            <v>100836</v>
          </cell>
          <cell r="C3216" t="str">
            <v>UNI</v>
          </cell>
          <cell r="D3216">
            <v>9371</v>
          </cell>
          <cell r="E3216">
            <v>0</v>
          </cell>
          <cell r="F3216">
            <v>43167</v>
          </cell>
          <cell r="G3216">
            <v>8925</v>
          </cell>
          <cell r="H3216">
            <v>1.05</v>
          </cell>
          <cell r="I3216">
            <v>43465</v>
          </cell>
        </row>
        <row r="3217">
          <cell r="A3217" t="str">
            <v>ENSAYO CALIDAD DEL ACERO &lt;= 1"</v>
          </cell>
          <cell r="B3217">
            <v>100897</v>
          </cell>
          <cell r="C3217" t="str">
            <v>UNI</v>
          </cell>
          <cell r="D3217">
            <v>197325</v>
          </cell>
          <cell r="E3217">
            <v>0</v>
          </cell>
          <cell r="F3217">
            <v>43172</v>
          </cell>
          <cell r="G3217">
            <v>187929</v>
          </cell>
          <cell r="H3217">
            <v>1.05</v>
          </cell>
          <cell r="I3217">
            <v>43465</v>
          </cell>
        </row>
        <row r="3218">
          <cell r="A3218" t="str">
            <v>ENSAYO CALIDAD DEL ADOQUIN(MODULO DE</v>
          </cell>
          <cell r="B3218">
            <v>100898</v>
          </cell>
          <cell r="C3218" t="str">
            <v>UNI</v>
          </cell>
          <cell r="D3218">
            <v>26487</v>
          </cell>
          <cell r="E3218">
            <v>0</v>
          </cell>
          <cell r="F3218">
            <v>43172</v>
          </cell>
          <cell r="G3218">
            <v>25226</v>
          </cell>
          <cell r="H3218">
            <v>1.05</v>
          </cell>
          <cell r="I3218">
            <v>43465</v>
          </cell>
        </row>
        <row r="3219">
          <cell r="A3219" t="str">
            <v>ENSAYO CBR EN CAMPO</v>
          </cell>
          <cell r="B3219">
            <v>100887</v>
          </cell>
          <cell r="C3219" t="str">
            <v>UNI</v>
          </cell>
          <cell r="D3219">
            <v>232012</v>
          </cell>
          <cell r="E3219">
            <v>0</v>
          </cell>
          <cell r="F3219">
            <v>43327</v>
          </cell>
          <cell r="G3219">
            <v>220964</v>
          </cell>
          <cell r="H3219">
            <v>1.05</v>
          </cell>
          <cell r="I3219">
            <v>43465</v>
          </cell>
        </row>
        <row r="3220">
          <cell r="A3220" t="str">
            <v>ENSAYO CBR MATERIAL GRANULAR INCLUYE</v>
          </cell>
          <cell r="B3220">
            <v>100883</v>
          </cell>
          <cell r="C3220" t="str">
            <v>UNI</v>
          </cell>
          <cell r="D3220">
            <v>250383</v>
          </cell>
          <cell r="E3220">
            <v>0</v>
          </cell>
          <cell r="F3220">
            <v>43172</v>
          </cell>
          <cell r="G3220">
            <v>238460</v>
          </cell>
          <cell r="H3220">
            <v>1.05</v>
          </cell>
          <cell r="I3220">
            <v>43465</v>
          </cell>
        </row>
        <row r="3221">
          <cell r="A3221" t="str">
            <v>ENSAYO CBR MUESTRA INALTERADA CON</v>
          </cell>
          <cell r="B3221">
            <v>100881</v>
          </cell>
          <cell r="C3221" t="str">
            <v>UNI</v>
          </cell>
          <cell r="D3221">
            <v>130476</v>
          </cell>
          <cell r="E3221">
            <v>0</v>
          </cell>
          <cell r="F3221">
            <v>43231</v>
          </cell>
          <cell r="G3221">
            <v>124263</v>
          </cell>
          <cell r="H3221">
            <v>1.05</v>
          </cell>
          <cell r="I3221">
            <v>43465</v>
          </cell>
        </row>
        <row r="3222">
          <cell r="A3222" t="str">
            <v>ENSAYO CBR MUESTRA INALTERADA SIN</v>
          </cell>
          <cell r="B3222">
            <v>100882</v>
          </cell>
          <cell r="C3222" t="str">
            <v>UNI</v>
          </cell>
          <cell r="D3222">
            <v>88851</v>
          </cell>
          <cell r="E3222">
            <v>0</v>
          </cell>
          <cell r="F3222">
            <v>42863</v>
          </cell>
          <cell r="G3222">
            <v>81515</v>
          </cell>
          <cell r="H3222">
            <v>1.0900000000000001</v>
          </cell>
          <cell r="I3222">
            <v>43465</v>
          </cell>
        </row>
        <row r="3223">
          <cell r="A3223" t="str">
            <v>ENSAYO COLUMNA RESONANTE</v>
          </cell>
          <cell r="B3223">
            <v>100867</v>
          </cell>
          <cell r="C3223" t="str">
            <v>UNI</v>
          </cell>
          <cell r="D3223">
            <v>1278633</v>
          </cell>
          <cell r="E3223">
            <v>0</v>
          </cell>
          <cell r="F3223">
            <v>39916</v>
          </cell>
          <cell r="G3223">
            <v>919880</v>
          </cell>
          <cell r="H3223">
            <v>1.39</v>
          </cell>
          <cell r="I3223">
            <v>43465</v>
          </cell>
        </row>
        <row r="3224">
          <cell r="A3224" t="str">
            <v>ENSAYO COMP. 1 PROBETA ESTAB. MARSHALL</v>
          </cell>
          <cell r="B3224">
            <v>101457</v>
          </cell>
          <cell r="C3224" t="str">
            <v>UNI</v>
          </cell>
          <cell r="D3224">
            <v>41927</v>
          </cell>
          <cell r="E3224">
            <v>0</v>
          </cell>
          <cell r="F3224">
            <v>43172</v>
          </cell>
          <cell r="G3224">
            <v>39930</v>
          </cell>
          <cell r="H3224">
            <v>1.05</v>
          </cell>
          <cell r="I3224">
            <v>43465</v>
          </cell>
        </row>
        <row r="3225">
          <cell r="A3225" t="str">
            <v>ENSAYO compresión de muretes (superior a una</v>
          </cell>
          <cell r="B3225">
            <v>100900</v>
          </cell>
          <cell r="C3225" t="str">
            <v>UNI</v>
          </cell>
          <cell r="D3225">
            <v>96014</v>
          </cell>
          <cell r="E3225">
            <v>0</v>
          </cell>
          <cell r="F3225">
            <v>43172</v>
          </cell>
          <cell r="G3225">
            <v>91442</v>
          </cell>
          <cell r="H3225">
            <v>1.05</v>
          </cell>
          <cell r="I3225">
            <v>43465</v>
          </cell>
        </row>
        <row r="3226">
          <cell r="A3226" t="str">
            <v>ENSAYO COMPRESION EN BLOQUES HUECOS</v>
          </cell>
          <cell r="B3226">
            <v>100913</v>
          </cell>
          <cell r="C3226" t="str">
            <v>UNI</v>
          </cell>
          <cell r="D3226">
            <v>27144</v>
          </cell>
          <cell r="E3226">
            <v>0</v>
          </cell>
          <cell r="F3226">
            <v>41155</v>
          </cell>
          <cell r="G3226">
            <v>20880</v>
          </cell>
          <cell r="H3226">
            <v>1.3</v>
          </cell>
          <cell r="I3226">
            <v>43465</v>
          </cell>
        </row>
        <row r="3227">
          <cell r="A3227" t="str">
            <v>ENSAYO COMPRESION INCONFINADA EN</v>
          </cell>
          <cell r="B3227">
            <v>100873</v>
          </cell>
          <cell r="C3227" t="str">
            <v>UNI</v>
          </cell>
          <cell r="D3227">
            <v>67098</v>
          </cell>
          <cell r="E3227">
            <v>0</v>
          </cell>
          <cell r="F3227">
            <v>43168</v>
          </cell>
          <cell r="G3227">
            <v>63903</v>
          </cell>
          <cell r="H3227">
            <v>1.05</v>
          </cell>
          <cell r="I3227">
            <v>43465</v>
          </cell>
        </row>
        <row r="3228">
          <cell r="A3228" t="str">
            <v>ENSAYO COMPRESION INCONFINADA EN</v>
          </cell>
          <cell r="B3228">
            <v>100874</v>
          </cell>
          <cell r="C3228" t="str">
            <v>UNI</v>
          </cell>
          <cell r="D3228">
            <v>45240</v>
          </cell>
          <cell r="E3228">
            <v>0</v>
          </cell>
          <cell r="F3228">
            <v>41155</v>
          </cell>
          <cell r="G3228">
            <v>34800</v>
          </cell>
          <cell r="H3228">
            <v>1.3</v>
          </cell>
          <cell r="I3228">
            <v>43465</v>
          </cell>
        </row>
        <row r="3229">
          <cell r="A3229" t="str">
            <v>ENSAYO CONSOLIDACION LENTA</v>
          </cell>
          <cell r="B3229">
            <v>100871</v>
          </cell>
          <cell r="C3229" t="str">
            <v>UNI</v>
          </cell>
          <cell r="D3229">
            <v>572151</v>
          </cell>
          <cell r="E3229">
            <v>0</v>
          </cell>
          <cell r="F3229">
            <v>43167</v>
          </cell>
          <cell r="G3229">
            <v>544906</v>
          </cell>
          <cell r="H3229">
            <v>1.05</v>
          </cell>
          <cell r="I3229">
            <v>43465</v>
          </cell>
        </row>
        <row r="3230">
          <cell r="A3230" t="str">
            <v>ENSAYO CONSOLIDACION RAPIDA</v>
          </cell>
          <cell r="B3230">
            <v>100872</v>
          </cell>
          <cell r="C3230" t="str">
            <v>UNI</v>
          </cell>
          <cell r="D3230">
            <v>255399</v>
          </cell>
          <cell r="E3230">
            <v>0</v>
          </cell>
          <cell r="F3230">
            <v>42863</v>
          </cell>
          <cell r="G3230">
            <v>234311</v>
          </cell>
          <cell r="H3230">
            <v>1.0900000000000001</v>
          </cell>
          <cell r="I3230">
            <v>43465</v>
          </cell>
        </row>
        <row r="3231">
          <cell r="A3231" t="str">
            <v>ENSAYO CONSULTA SISMICA</v>
          </cell>
          <cell r="B3231">
            <v>100869</v>
          </cell>
          <cell r="C3231" t="str">
            <v>UNI</v>
          </cell>
          <cell r="D3231">
            <v>36116</v>
          </cell>
          <cell r="E3231">
            <v>0</v>
          </cell>
          <cell r="F3231">
            <v>39549</v>
          </cell>
          <cell r="G3231">
            <v>24569</v>
          </cell>
          <cell r="H3231">
            <v>1.47</v>
          </cell>
          <cell r="I3231">
            <v>43465</v>
          </cell>
        </row>
        <row r="3232">
          <cell r="A3232" t="str">
            <v>ENSAYO CONTENIDO DE ARCILLA</v>
          </cell>
          <cell r="B3232">
            <v>100904</v>
          </cell>
          <cell r="C3232" t="str">
            <v>UNI</v>
          </cell>
          <cell r="D3232">
            <v>34986</v>
          </cell>
          <cell r="E3232">
            <v>0</v>
          </cell>
          <cell r="F3232">
            <v>43378</v>
          </cell>
          <cell r="G3232">
            <v>33320</v>
          </cell>
          <cell r="H3232">
            <v>1.05</v>
          </cell>
          <cell r="I3232">
            <v>43465</v>
          </cell>
        </row>
        <row r="3233">
          <cell r="A3233" t="str">
            <v>ENSAYO CONTENIDO DE ASFALTO Y</v>
          </cell>
          <cell r="B3233">
            <v>100890</v>
          </cell>
          <cell r="C3233" t="str">
            <v>UNI</v>
          </cell>
          <cell r="D3233">
            <v>126851</v>
          </cell>
          <cell r="E3233">
            <v>0</v>
          </cell>
          <cell r="F3233">
            <v>43172</v>
          </cell>
          <cell r="G3233">
            <v>120810</v>
          </cell>
          <cell r="H3233">
            <v>1.05</v>
          </cell>
          <cell r="I3233">
            <v>43465</v>
          </cell>
        </row>
        <row r="3234">
          <cell r="A3234" t="str">
            <v>ENSAYO CONTENIDO DE MATERIA ORGANICA</v>
          </cell>
          <cell r="B3234">
            <v>100905</v>
          </cell>
          <cell r="C3234" t="str">
            <v>UNI</v>
          </cell>
          <cell r="D3234">
            <v>32385</v>
          </cell>
          <cell r="E3234">
            <v>0</v>
          </cell>
          <cell r="F3234">
            <v>43327</v>
          </cell>
          <cell r="G3234">
            <v>30843</v>
          </cell>
          <cell r="H3234">
            <v>1.05</v>
          </cell>
          <cell r="I3234">
            <v>43465</v>
          </cell>
        </row>
        <row r="3235">
          <cell r="A3235" t="str">
            <v>ENSAYO CONTENIDO DE MATERIA ORGANICA</v>
          </cell>
          <cell r="B3235">
            <v>100864</v>
          </cell>
          <cell r="C3235" t="str">
            <v>UNI</v>
          </cell>
          <cell r="D3235">
            <v>46232</v>
          </cell>
          <cell r="E3235">
            <v>0</v>
          </cell>
          <cell r="F3235">
            <v>43172</v>
          </cell>
          <cell r="G3235">
            <v>44030</v>
          </cell>
          <cell r="H3235">
            <v>1.05</v>
          </cell>
          <cell r="I3235">
            <v>43465</v>
          </cell>
        </row>
        <row r="3236">
          <cell r="A3236" t="str">
            <v>ENSAYO CORTE DIRECTO M. COHESIVO CD</v>
          </cell>
          <cell r="B3236">
            <v>101396</v>
          </cell>
          <cell r="C3236" t="str">
            <v>UNI</v>
          </cell>
          <cell r="D3236">
            <v>392683</v>
          </cell>
          <cell r="E3236">
            <v>0</v>
          </cell>
          <cell r="F3236">
            <v>41093</v>
          </cell>
          <cell r="G3236">
            <v>302064</v>
          </cell>
          <cell r="H3236">
            <v>1.3</v>
          </cell>
          <cell r="I3236">
            <v>43465</v>
          </cell>
        </row>
        <row r="3237">
          <cell r="A3237" t="str">
            <v>ENSAYO CORTE DIRECTO M. COHESIVO CU</v>
          </cell>
          <cell r="B3237">
            <v>101395</v>
          </cell>
          <cell r="C3237" t="str">
            <v>UNI</v>
          </cell>
          <cell r="D3237">
            <v>408392</v>
          </cell>
          <cell r="E3237">
            <v>0</v>
          </cell>
          <cell r="F3237">
            <v>42863</v>
          </cell>
          <cell r="G3237">
            <v>374672</v>
          </cell>
          <cell r="H3237">
            <v>1.0900000000000001</v>
          </cell>
          <cell r="I3237">
            <v>43465</v>
          </cell>
        </row>
        <row r="3238">
          <cell r="A3238" t="str">
            <v>ENSAYO CORTE DIRECTO M. COHESIVO UU</v>
          </cell>
          <cell r="B3238">
            <v>101397</v>
          </cell>
          <cell r="C3238" t="str">
            <v>UNI</v>
          </cell>
          <cell r="D3238">
            <v>508544</v>
          </cell>
          <cell r="E3238">
            <v>0</v>
          </cell>
          <cell r="F3238">
            <v>40359</v>
          </cell>
          <cell r="G3238">
            <v>371200</v>
          </cell>
          <cell r="H3238">
            <v>1.37</v>
          </cell>
          <cell r="I3238">
            <v>43465</v>
          </cell>
        </row>
        <row r="3239">
          <cell r="A3239" t="str">
            <v>ENSAYO DE CARBONATACION</v>
          </cell>
          <cell r="B3239">
            <v>100902</v>
          </cell>
          <cell r="C3239" t="str">
            <v>UNI</v>
          </cell>
          <cell r="D3239">
            <v>44969</v>
          </cell>
          <cell r="E3239">
            <v>0</v>
          </cell>
          <cell r="F3239">
            <v>43168</v>
          </cell>
          <cell r="G3239">
            <v>42828</v>
          </cell>
          <cell r="H3239">
            <v>1.05</v>
          </cell>
          <cell r="I3239">
            <v>43465</v>
          </cell>
        </row>
        <row r="3240">
          <cell r="A3240" t="str">
            <v>ENSAYO DE CILINDRO DE 24 HORAS DE EDAD</v>
          </cell>
          <cell r="B3240">
            <v>3586</v>
          </cell>
          <cell r="C3240" t="str">
            <v>UNI</v>
          </cell>
          <cell r="D3240">
            <v>4865</v>
          </cell>
          <cell r="E3240">
            <v>0</v>
          </cell>
          <cell r="F3240">
            <v>42801</v>
          </cell>
          <cell r="G3240">
            <v>4463</v>
          </cell>
          <cell r="H3240">
            <v>1.0900000000000001</v>
          </cell>
          <cell r="I3240">
            <v>43465</v>
          </cell>
        </row>
        <row r="3241">
          <cell r="A3241" t="str">
            <v>ENSAYO DE COMPRESIÓN EN ADOQUIN</v>
          </cell>
          <cell r="B3241">
            <v>104396</v>
          </cell>
          <cell r="C3241" t="str">
            <v>UNI</v>
          </cell>
          <cell r="D3241">
            <v>27198</v>
          </cell>
          <cell r="E3241">
            <v>0</v>
          </cell>
          <cell r="F3241">
            <v>43172</v>
          </cell>
          <cell r="G3241">
            <v>25903</v>
          </cell>
          <cell r="H3241">
            <v>1.05</v>
          </cell>
          <cell r="I3241">
            <v>43465</v>
          </cell>
        </row>
        <row r="3242">
          <cell r="A3242" t="str">
            <v>ENSAYO DE DENSIDAD EN NUCLEO DE</v>
          </cell>
          <cell r="B3242">
            <v>104393</v>
          </cell>
          <cell r="C3242" t="str">
            <v>UNI</v>
          </cell>
          <cell r="D3242">
            <v>39026</v>
          </cell>
          <cell r="E3242">
            <v>0</v>
          </cell>
          <cell r="F3242">
            <v>43172</v>
          </cell>
          <cell r="G3242">
            <v>37168</v>
          </cell>
          <cell r="H3242">
            <v>1.05</v>
          </cell>
          <cell r="I3242">
            <v>43465</v>
          </cell>
        </row>
        <row r="3243">
          <cell r="A3243" t="str">
            <v>ENSAYO DE DOBLADO EN BARRAS DE ACERO</v>
          </cell>
          <cell r="B3243">
            <v>3589</v>
          </cell>
          <cell r="C3243" t="str">
            <v>UNI</v>
          </cell>
          <cell r="D3243">
            <v>125204</v>
          </cell>
          <cell r="E3243">
            <v>0</v>
          </cell>
          <cell r="F3243">
            <v>43378</v>
          </cell>
          <cell r="G3243">
            <v>119242</v>
          </cell>
          <cell r="H3243">
            <v>1.05</v>
          </cell>
          <cell r="I3243">
            <v>43465</v>
          </cell>
        </row>
        <row r="3244">
          <cell r="A3244" t="str">
            <v>ENSAYO DE FLEXION EN ADOQUIN</v>
          </cell>
          <cell r="B3244">
            <v>104395</v>
          </cell>
          <cell r="C3244" t="str">
            <v>UNI</v>
          </cell>
          <cell r="D3244">
            <v>34241</v>
          </cell>
          <cell r="E3244">
            <v>0</v>
          </cell>
          <cell r="F3244">
            <v>43172</v>
          </cell>
          <cell r="G3244">
            <v>32610</v>
          </cell>
          <cell r="H3244">
            <v>1.05</v>
          </cell>
          <cell r="I3244">
            <v>43465</v>
          </cell>
        </row>
        <row r="3245">
          <cell r="A3245" t="str">
            <v>ENSAYO DE NUCLEOS DE CONCRETO</v>
          </cell>
          <cell r="B3245">
            <v>100925</v>
          </cell>
          <cell r="C3245" t="str">
            <v>UNI</v>
          </cell>
          <cell r="D3245">
            <v>33112</v>
          </cell>
          <cell r="E3245">
            <v>0</v>
          </cell>
          <cell r="F3245">
            <v>43172</v>
          </cell>
          <cell r="G3245">
            <v>31535</v>
          </cell>
          <cell r="H3245">
            <v>1.05</v>
          </cell>
          <cell r="I3245">
            <v>43465</v>
          </cell>
        </row>
        <row r="3246">
          <cell r="A3246" t="str">
            <v>ENSAYO DE PERMEABILIDAD EN CAMPO Y</v>
          </cell>
          <cell r="B3246">
            <v>104401</v>
          </cell>
          <cell r="C3246" t="str">
            <v>UNI</v>
          </cell>
          <cell r="D3246">
            <v>214022</v>
          </cell>
          <cell r="E3246">
            <v>0</v>
          </cell>
          <cell r="F3246">
            <v>42800</v>
          </cell>
          <cell r="G3246">
            <v>196350</v>
          </cell>
          <cell r="H3246">
            <v>1.0900000000000001</v>
          </cell>
          <cell r="I3246">
            <v>43465</v>
          </cell>
        </row>
        <row r="3247">
          <cell r="A3247" t="str">
            <v>ENSAYO DE POROSIDAD CONCRETO</v>
          </cell>
          <cell r="B3247">
            <v>100930</v>
          </cell>
          <cell r="C3247" t="str">
            <v>UNI</v>
          </cell>
          <cell r="D3247">
            <v>75400</v>
          </cell>
          <cell r="E3247">
            <v>0</v>
          </cell>
          <cell r="F3247">
            <v>41155</v>
          </cell>
          <cell r="G3247">
            <v>58000</v>
          </cell>
          <cell r="H3247">
            <v>1.3</v>
          </cell>
          <cell r="I3247">
            <v>43465</v>
          </cell>
        </row>
        <row r="3248">
          <cell r="A3248" t="str">
            <v>ENSAYO DE TINTAS PENETRANTES</v>
          </cell>
          <cell r="B3248">
            <v>107068</v>
          </cell>
          <cell r="C3248" t="str">
            <v>DIA</v>
          </cell>
          <cell r="D3248">
            <v>616657</v>
          </cell>
          <cell r="E3248">
            <v>0</v>
          </cell>
          <cell r="F3248">
            <v>43391</v>
          </cell>
          <cell r="G3248">
            <v>587292</v>
          </cell>
          <cell r="H3248">
            <v>1.05</v>
          </cell>
          <cell r="I3248">
            <v>43465</v>
          </cell>
        </row>
        <row r="3249">
          <cell r="A3249" t="str">
            <v>ENSAYO DE ULTRASONIDO PHASED ARRAY</v>
          </cell>
          <cell r="B3249">
            <v>107069</v>
          </cell>
          <cell r="C3249" t="str">
            <v>ML</v>
          </cell>
          <cell r="D3249">
            <v>928261</v>
          </cell>
          <cell r="E3249">
            <v>0</v>
          </cell>
          <cell r="F3249">
            <v>43391</v>
          </cell>
          <cell r="G3249">
            <v>884058</v>
          </cell>
          <cell r="H3249">
            <v>1.05</v>
          </cell>
          <cell r="I3249">
            <v>43465</v>
          </cell>
        </row>
        <row r="3250">
          <cell r="A3250" t="str">
            <v>ENSAYO DE VELOCIDAD DE INFILTRACIÓN EN</v>
          </cell>
          <cell r="B3250">
            <v>104402</v>
          </cell>
          <cell r="C3250" t="str">
            <v>UNI</v>
          </cell>
          <cell r="D3250">
            <v>624750</v>
          </cell>
          <cell r="E3250">
            <v>0</v>
          </cell>
          <cell r="F3250">
            <v>43244</v>
          </cell>
          <cell r="G3250">
            <v>595000</v>
          </cell>
          <cell r="H3250">
            <v>1.05</v>
          </cell>
          <cell r="I3250">
            <v>43465</v>
          </cell>
        </row>
        <row r="3251">
          <cell r="A3251" t="str">
            <v>ENSAYO DENSIDAD CONCRETO</v>
          </cell>
          <cell r="B3251">
            <v>100929</v>
          </cell>
          <cell r="C3251" t="str">
            <v>UNI</v>
          </cell>
          <cell r="D3251">
            <v>75400</v>
          </cell>
          <cell r="E3251">
            <v>0</v>
          </cell>
          <cell r="F3251">
            <v>41155</v>
          </cell>
          <cell r="G3251">
            <v>58000</v>
          </cell>
          <cell r="H3251">
            <v>1.3</v>
          </cell>
          <cell r="I3251">
            <v>43465</v>
          </cell>
        </row>
        <row r="3252">
          <cell r="A3252" t="str">
            <v>ENSAYO DENSIDAD EN ARENAS Y GRAVAS</v>
          </cell>
          <cell r="B3252">
            <v>100903</v>
          </cell>
          <cell r="C3252" t="str">
            <v>UNI</v>
          </cell>
          <cell r="D3252">
            <v>32894</v>
          </cell>
          <cell r="E3252">
            <v>0</v>
          </cell>
          <cell r="F3252">
            <v>43172</v>
          </cell>
          <cell r="G3252">
            <v>31328</v>
          </cell>
          <cell r="H3252">
            <v>1.05</v>
          </cell>
          <cell r="I3252">
            <v>43465</v>
          </cell>
        </row>
        <row r="3253">
          <cell r="A3253" t="str">
            <v>ENSAYO DENSIDAD EN TERRENO CON</v>
          </cell>
          <cell r="B3253">
            <v>100934</v>
          </cell>
          <cell r="C3253" t="str">
            <v>UNI</v>
          </cell>
          <cell r="D3253">
            <v>55041</v>
          </cell>
          <cell r="E3253">
            <v>0</v>
          </cell>
          <cell r="F3253">
            <v>43167</v>
          </cell>
          <cell r="G3253">
            <v>52420</v>
          </cell>
          <cell r="H3253">
            <v>1.05</v>
          </cell>
          <cell r="I3253">
            <v>43465</v>
          </cell>
        </row>
        <row r="3254">
          <cell r="A3254" t="str">
            <v>ENSAYO DESGASTE MAQUINA DE LOS</v>
          </cell>
          <cell r="B3254">
            <v>100906</v>
          </cell>
          <cell r="C3254" t="str">
            <v>UNI</v>
          </cell>
          <cell r="D3254">
            <v>113590</v>
          </cell>
          <cell r="E3254">
            <v>0</v>
          </cell>
          <cell r="F3254">
            <v>43167</v>
          </cell>
          <cell r="G3254">
            <v>108181</v>
          </cell>
          <cell r="H3254">
            <v>1.05</v>
          </cell>
          <cell r="I3254">
            <v>43465</v>
          </cell>
        </row>
        <row r="3255">
          <cell r="A3255" t="str">
            <v>ENSAYO DESGASTE MAQUINA DE LOS</v>
          </cell>
          <cell r="B3255">
            <v>100885</v>
          </cell>
          <cell r="C3255" t="str">
            <v>UNI</v>
          </cell>
          <cell r="D3255">
            <v>135298</v>
          </cell>
          <cell r="E3255">
            <v>0</v>
          </cell>
          <cell r="F3255">
            <v>43180</v>
          </cell>
          <cell r="G3255">
            <v>128855</v>
          </cell>
          <cell r="H3255">
            <v>1.05</v>
          </cell>
          <cell r="I3255">
            <v>43465</v>
          </cell>
        </row>
        <row r="3256">
          <cell r="A3256" t="str">
            <v>ENSAYO DOWN HOLE (0-50m) uniandes</v>
          </cell>
          <cell r="B3256">
            <v>101382</v>
          </cell>
          <cell r="C3256" t="str">
            <v>UNI</v>
          </cell>
          <cell r="D3256">
            <v>1123120</v>
          </cell>
          <cell r="E3256">
            <v>0</v>
          </cell>
          <cell r="F3256">
            <v>39916</v>
          </cell>
          <cell r="G3256">
            <v>808000</v>
          </cell>
          <cell r="H3256">
            <v>1.39</v>
          </cell>
          <cell r="I3256">
            <v>43465</v>
          </cell>
        </row>
        <row r="3257">
          <cell r="A3257" t="str">
            <v>ENSAYO DOWN HOLE (50-100m) uniandes</v>
          </cell>
          <cell r="B3257">
            <v>101383</v>
          </cell>
          <cell r="C3257" t="str">
            <v>UNI</v>
          </cell>
          <cell r="D3257">
            <v>1495640</v>
          </cell>
          <cell r="E3257">
            <v>0</v>
          </cell>
          <cell r="F3257">
            <v>39916</v>
          </cell>
          <cell r="G3257">
            <v>1076000</v>
          </cell>
          <cell r="H3257">
            <v>1.39</v>
          </cell>
          <cell r="I3257">
            <v>43465</v>
          </cell>
        </row>
        <row r="3258">
          <cell r="A3258" t="str">
            <v>ENSAYO ECOMETRO ESPESOR PINTURA **</v>
          </cell>
          <cell r="B3258">
            <v>101525</v>
          </cell>
          <cell r="C3258" t="str">
            <v>UNI</v>
          </cell>
          <cell r="D3258">
            <v>70781</v>
          </cell>
          <cell r="E3258">
            <v>0</v>
          </cell>
          <cell r="F3258">
            <v>43181</v>
          </cell>
          <cell r="G3258">
            <v>67410</v>
          </cell>
          <cell r="H3258">
            <v>1.05</v>
          </cell>
          <cell r="I3258">
            <v>43465</v>
          </cell>
        </row>
        <row r="3259">
          <cell r="A3259" t="str">
            <v>ENSAYO EQUIVALENTE DE ARENA</v>
          </cell>
          <cell r="B3259">
            <v>100833</v>
          </cell>
          <cell r="C3259" t="str">
            <v>UNI</v>
          </cell>
          <cell r="D3259">
            <v>87878</v>
          </cell>
          <cell r="E3259">
            <v>0</v>
          </cell>
          <cell r="F3259">
            <v>43167</v>
          </cell>
          <cell r="G3259">
            <v>83693</v>
          </cell>
          <cell r="H3259">
            <v>1.05</v>
          </cell>
          <cell r="I3259">
            <v>43465</v>
          </cell>
        </row>
        <row r="3260">
          <cell r="A3260" t="str">
            <v>ENSAYO EQUIVALENTE DE ARENA</v>
          </cell>
          <cell r="B3260">
            <v>100884</v>
          </cell>
          <cell r="C3260" t="str">
            <v>UNI</v>
          </cell>
          <cell r="D3260">
            <v>87878</v>
          </cell>
          <cell r="E3260">
            <v>0</v>
          </cell>
          <cell r="F3260">
            <v>43167</v>
          </cell>
          <cell r="G3260">
            <v>83693</v>
          </cell>
          <cell r="H3260">
            <v>1.05</v>
          </cell>
          <cell r="I3260">
            <v>43465</v>
          </cell>
        </row>
        <row r="3261">
          <cell r="A3261" t="str">
            <v>ENSAYO ESTABILIDAD MARSHALL</v>
          </cell>
          <cell r="B3261">
            <v>100892</v>
          </cell>
          <cell r="C3261" t="str">
            <v>UNI</v>
          </cell>
          <cell r="D3261">
            <v>56201</v>
          </cell>
          <cell r="E3261">
            <v>0</v>
          </cell>
          <cell r="F3261">
            <v>43167</v>
          </cell>
          <cell r="G3261">
            <v>53525</v>
          </cell>
          <cell r="H3261">
            <v>1.05</v>
          </cell>
          <cell r="I3261">
            <v>43465</v>
          </cell>
        </row>
        <row r="3262">
          <cell r="A3262" t="str">
            <v>ENSAYO ESTABILIDAD Y FLUJO</v>
          </cell>
          <cell r="B3262">
            <v>101455</v>
          </cell>
          <cell r="C3262" t="str">
            <v>UNI</v>
          </cell>
          <cell r="D3262">
            <v>58370</v>
          </cell>
          <cell r="E3262">
            <v>0</v>
          </cell>
          <cell r="F3262">
            <v>42801</v>
          </cell>
          <cell r="G3262">
            <v>53550</v>
          </cell>
          <cell r="H3262">
            <v>1.0900000000000001</v>
          </cell>
          <cell r="I3262">
            <v>43465</v>
          </cell>
        </row>
        <row r="3263">
          <cell r="A3263" t="str">
            <v>ENSAYO EXPANSION EN EL APARATO DE</v>
          </cell>
          <cell r="B3263">
            <v>100863</v>
          </cell>
          <cell r="C3263" t="str">
            <v>UNI</v>
          </cell>
          <cell r="D3263">
            <v>175699</v>
          </cell>
          <cell r="E3263">
            <v>0</v>
          </cell>
          <cell r="F3263">
            <v>43167</v>
          </cell>
          <cell r="G3263">
            <v>167332</v>
          </cell>
          <cell r="H3263">
            <v>1.05</v>
          </cell>
          <cell r="I3263">
            <v>43465</v>
          </cell>
        </row>
        <row r="3264">
          <cell r="A3264" t="str">
            <v>ENSAYO EXPANSION LIBRE EN PROBETA</v>
          </cell>
          <cell r="B3264">
            <v>100886</v>
          </cell>
          <cell r="C3264" t="str">
            <v>UNI</v>
          </cell>
          <cell r="D3264">
            <v>55960</v>
          </cell>
          <cell r="E3264">
            <v>0</v>
          </cell>
          <cell r="F3264">
            <v>42801</v>
          </cell>
          <cell r="G3264">
            <v>51339</v>
          </cell>
          <cell r="H3264">
            <v>1.0900000000000001</v>
          </cell>
          <cell r="I3264">
            <v>43465</v>
          </cell>
        </row>
        <row r="3265">
          <cell r="A3265" t="str">
            <v>ENSAYO GRANULOMETRIA POR TAMIZADO</v>
          </cell>
          <cell r="B3265">
            <v>100907</v>
          </cell>
          <cell r="C3265" t="str">
            <v>UNI</v>
          </cell>
          <cell r="D3265">
            <v>75972</v>
          </cell>
          <cell r="E3265">
            <v>0</v>
          </cell>
          <cell r="F3265">
            <v>43139</v>
          </cell>
          <cell r="G3265">
            <v>72354</v>
          </cell>
          <cell r="H3265">
            <v>1.05</v>
          </cell>
          <cell r="I3265">
            <v>43465</v>
          </cell>
        </row>
        <row r="3266">
          <cell r="A3266" t="str">
            <v>ENSAYO GRANULOMETRIA POR TAMIZADO</v>
          </cell>
          <cell r="B3266">
            <v>100878</v>
          </cell>
          <cell r="C3266" t="str">
            <v>UNI</v>
          </cell>
          <cell r="D3266">
            <v>78094</v>
          </cell>
          <cell r="E3266">
            <v>0</v>
          </cell>
          <cell r="F3266">
            <v>43168</v>
          </cell>
          <cell r="G3266">
            <v>74375</v>
          </cell>
          <cell r="H3266">
            <v>1.05</v>
          </cell>
          <cell r="I3266">
            <v>43465</v>
          </cell>
        </row>
        <row r="3267">
          <cell r="A3267" t="str">
            <v>ENSAYO HORMIGON ROTURA POR</v>
          </cell>
          <cell r="B3267">
            <v>2033</v>
          </cell>
          <cell r="C3267" t="str">
            <v>UNI</v>
          </cell>
          <cell r="D3267">
            <v>7736</v>
          </cell>
          <cell r="E3267" t="str">
            <v>C800</v>
          </cell>
          <cell r="F3267">
            <v>43315</v>
          </cell>
          <cell r="G3267">
            <v>7368</v>
          </cell>
          <cell r="H3267">
            <v>1.05</v>
          </cell>
          <cell r="I3267">
            <v>43465</v>
          </cell>
        </row>
        <row r="3268">
          <cell r="A3268" t="str">
            <v>ENSAYO HORMIGON TIEMPO FRAGUADO DE</v>
          </cell>
          <cell r="B3268">
            <v>2030</v>
          </cell>
          <cell r="C3268" t="str">
            <v>UNI</v>
          </cell>
          <cell r="D3268">
            <v>322480</v>
          </cell>
          <cell r="E3268" t="str">
            <v>D1200</v>
          </cell>
          <cell r="F3268">
            <v>40150</v>
          </cell>
          <cell r="G3268">
            <v>232000</v>
          </cell>
          <cell r="H3268">
            <v>1.39</v>
          </cell>
          <cell r="I3268">
            <v>43465</v>
          </cell>
        </row>
        <row r="3269">
          <cell r="A3269" t="str">
            <v>ENSAYO HUMEDAD NATURAL</v>
          </cell>
          <cell r="B3269">
            <v>100875</v>
          </cell>
          <cell r="C3269" t="str">
            <v>UNI</v>
          </cell>
          <cell r="D3269">
            <v>9900</v>
          </cell>
          <cell r="E3269">
            <v>0</v>
          </cell>
          <cell r="F3269">
            <v>43167</v>
          </cell>
          <cell r="G3269">
            <v>9429</v>
          </cell>
          <cell r="H3269">
            <v>1.05</v>
          </cell>
          <cell r="I3269">
            <v>43465</v>
          </cell>
        </row>
        <row r="3270">
          <cell r="A3270" t="str">
            <v>ENSAYO INDICE DE CARAS FRACTURADAS</v>
          </cell>
          <cell r="B3270">
            <v>100910</v>
          </cell>
          <cell r="C3270" t="str">
            <v>UNI</v>
          </cell>
          <cell r="D3270">
            <v>60320</v>
          </cell>
          <cell r="E3270">
            <v>0</v>
          </cell>
          <cell r="F3270">
            <v>41155</v>
          </cell>
          <cell r="G3270">
            <v>46400</v>
          </cell>
          <cell r="H3270">
            <v>1.3</v>
          </cell>
          <cell r="I3270">
            <v>43465</v>
          </cell>
        </row>
        <row r="3271">
          <cell r="A3271" t="str">
            <v>ENSAYO INDICE DE PARTICULAS PLANAS Y</v>
          </cell>
          <cell r="B3271">
            <v>100909</v>
          </cell>
          <cell r="C3271" t="str">
            <v>UNI</v>
          </cell>
          <cell r="D3271">
            <v>102960</v>
          </cell>
          <cell r="E3271">
            <v>0</v>
          </cell>
          <cell r="F3271">
            <v>41155</v>
          </cell>
          <cell r="G3271">
            <v>79200</v>
          </cell>
          <cell r="H3271">
            <v>1.3</v>
          </cell>
          <cell r="I3271">
            <v>43465</v>
          </cell>
        </row>
        <row r="3272">
          <cell r="A3272" t="str">
            <v>ENSAYO INFORMACION SUBSUELO</v>
          </cell>
          <cell r="B3272">
            <v>100870</v>
          </cell>
          <cell r="C3272" t="str">
            <v>UNI</v>
          </cell>
          <cell r="D3272">
            <v>136806</v>
          </cell>
          <cell r="E3272">
            <v>0</v>
          </cell>
          <cell r="F3272">
            <v>39549</v>
          </cell>
          <cell r="G3272">
            <v>93065</v>
          </cell>
          <cell r="H3272">
            <v>1.47</v>
          </cell>
          <cell r="I3272">
            <v>43465</v>
          </cell>
        </row>
        <row r="3273">
          <cell r="A3273" t="str">
            <v>Ensayo Laboratorio Cancha Grama sintetic Futbol</v>
          </cell>
          <cell r="B3273">
            <v>106639</v>
          </cell>
          <cell r="C3273" t="str">
            <v>UNI</v>
          </cell>
          <cell r="D3273">
            <v>3623550</v>
          </cell>
          <cell r="E3273">
            <v>0</v>
          </cell>
          <cell r="F3273">
            <v>43172</v>
          </cell>
          <cell r="G3273">
            <v>3451000</v>
          </cell>
          <cell r="H3273">
            <v>1.05</v>
          </cell>
          <cell r="I3273">
            <v>43465</v>
          </cell>
        </row>
        <row r="3274">
          <cell r="A3274" t="str">
            <v>Ensayo Laboratorio Cancha Grama sintetica</v>
          </cell>
          <cell r="B3274">
            <v>106637</v>
          </cell>
          <cell r="C3274" t="str">
            <v>UNI</v>
          </cell>
          <cell r="D3274">
            <v>3248700</v>
          </cell>
          <cell r="E3274">
            <v>0</v>
          </cell>
          <cell r="F3274">
            <v>43172</v>
          </cell>
          <cell r="G3274">
            <v>3094000</v>
          </cell>
          <cell r="H3274">
            <v>1.05</v>
          </cell>
          <cell r="I3274">
            <v>43465</v>
          </cell>
        </row>
        <row r="3275">
          <cell r="A3275" t="str">
            <v>Ensayo Laboratorio Cancha Grama sintetica</v>
          </cell>
          <cell r="B3275">
            <v>106638</v>
          </cell>
          <cell r="C3275" t="str">
            <v>UNI</v>
          </cell>
          <cell r="D3275">
            <v>3436125</v>
          </cell>
          <cell r="E3275">
            <v>0</v>
          </cell>
          <cell r="F3275">
            <v>43172</v>
          </cell>
          <cell r="G3275">
            <v>3272500</v>
          </cell>
          <cell r="H3275">
            <v>1.05</v>
          </cell>
          <cell r="I3275">
            <v>43465</v>
          </cell>
        </row>
        <row r="3276">
          <cell r="A3276" t="str">
            <v>ENSAYO LIMITES DE CONSISTENCIA</v>
          </cell>
          <cell r="B3276">
            <v>100877</v>
          </cell>
          <cell r="C3276" t="str">
            <v>UNI</v>
          </cell>
          <cell r="D3276">
            <v>50644</v>
          </cell>
          <cell r="E3276">
            <v>0</v>
          </cell>
          <cell r="F3276">
            <v>43167</v>
          </cell>
          <cell r="G3276">
            <v>48232</v>
          </cell>
          <cell r="H3276">
            <v>1.05</v>
          </cell>
          <cell r="I3276">
            <v>43465</v>
          </cell>
        </row>
        <row r="3277">
          <cell r="A3277" t="str">
            <v>ENSAYO LIMITES DE CONTRACCION</v>
          </cell>
          <cell r="B3277">
            <v>101429</v>
          </cell>
          <cell r="C3277" t="str">
            <v>UNI</v>
          </cell>
          <cell r="D3277">
            <v>74992</v>
          </cell>
          <cell r="E3277" t="str">
            <v>E130</v>
          </cell>
          <cell r="F3277">
            <v>42914</v>
          </cell>
          <cell r="G3277">
            <v>68800</v>
          </cell>
          <cell r="H3277">
            <v>1.0900000000000001</v>
          </cell>
          <cell r="I3277">
            <v>43465</v>
          </cell>
        </row>
        <row r="3278">
          <cell r="A3278" t="str">
            <v>ENSAYO MEDICION EN CAMPO CON</v>
          </cell>
          <cell r="B3278">
            <v>100931</v>
          </cell>
          <cell r="C3278" t="str">
            <v>UNI</v>
          </cell>
          <cell r="D3278">
            <v>940667</v>
          </cell>
          <cell r="E3278">
            <v>0</v>
          </cell>
          <cell r="F3278">
            <v>43167</v>
          </cell>
          <cell r="G3278">
            <v>895873</v>
          </cell>
          <cell r="H3278">
            <v>1.05</v>
          </cell>
          <cell r="I3278">
            <v>43465</v>
          </cell>
        </row>
        <row r="3279">
          <cell r="A3279" t="str">
            <v>ENSAYO MEDICION EN CAMPO CON</v>
          </cell>
          <cell r="B3279">
            <v>101454</v>
          </cell>
          <cell r="C3279" t="str">
            <v>DD</v>
          </cell>
          <cell r="D3279">
            <v>940667</v>
          </cell>
          <cell r="E3279">
            <v>0</v>
          </cell>
          <cell r="F3279">
            <v>43173</v>
          </cell>
          <cell r="G3279">
            <v>895873</v>
          </cell>
          <cell r="H3279">
            <v>1.05</v>
          </cell>
          <cell r="I3279">
            <v>43465</v>
          </cell>
        </row>
        <row r="3280">
          <cell r="A3280" t="str">
            <v>ENSAYO MODULO DE ROTURA SOBRE</v>
          </cell>
          <cell r="B3280">
            <v>100889</v>
          </cell>
          <cell r="C3280" t="str">
            <v>UNI</v>
          </cell>
          <cell r="D3280">
            <v>28652</v>
          </cell>
          <cell r="E3280">
            <v>0</v>
          </cell>
          <cell r="F3280">
            <v>41155</v>
          </cell>
          <cell r="G3280">
            <v>22040</v>
          </cell>
          <cell r="H3280">
            <v>1.3</v>
          </cell>
          <cell r="I3280">
            <v>43465</v>
          </cell>
        </row>
        <row r="3281">
          <cell r="A3281" t="str">
            <v>ENSAYO MORTERO DE</v>
          </cell>
          <cell r="B3281">
            <v>100901</v>
          </cell>
          <cell r="C3281" t="str">
            <v>UNI</v>
          </cell>
          <cell r="D3281">
            <v>14877</v>
          </cell>
          <cell r="E3281">
            <v>0</v>
          </cell>
          <cell r="F3281">
            <v>43167</v>
          </cell>
          <cell r="G3281">
            <v>14169</v>
          </cell>
          <cell r="H3281">
            <v>1.05</v>
          </cell>
          <cell r="I3281">
            <v>43465</v>
          </cell>
        </row>
        <row r="3282">
          <cell r="A3282" t="str">
            <v>ENSAYO MORTERO ROTURA POR</v>
          </cell>
          <cell r="B3282">
            <v>3582</v>
          </cell>
          <cell r="C3282" t="str">
            <v>UNI</v>
          </cell>
          <cell r="D3282">
            <v>7535</v>
          </cell>
          <cell r="E3282">
            <v>0</v>
          </cell>
          <cell r="F3282">
            <v>43168</v>
          </cell>
          <cell r="G3282">
            <v>7176</v>
          </cell>
          <cell r="H3282">
            <v>1.05</v>
          </cell>
          <cell r="I3282">
            <v>43465</v>
          </cell>
        </row>
        <row r="3283">
          <cell r="A3283" t="str">
            <v>ENSAYO NUCLEO CONCRETO D=7.6cm 3"</v>
          </cell>
          <cell r="B3283">
            <v>2087</v>
          </cell>
          <cell r="C3283" t="str">
            <v>UNI</v>
          </cell>
          <cell r="D3283">
            <v>139490</v>
          </cell>
          <cell r="E3283">
            <v>0</v>
          </cell>
          <cell r="F3283">
            <v>41155</v>
          </cell>
          <cell r="G3283">
            <v>107300</v>
          </cell>
          <cell r="H3283">
            <v>1.3</v>
          </cell>
          <cell r="I3283">
            <v>43465</v>
          </cell>
        </row>
        <row r="3284">
          <cell r="A3284" t="str">
            <v>ENSAYO NUCLEO CONC-ROTURA D=4"(PARA</v>
          </cell>
          <cell r="B3284">
            <v>2083</v>
          </cell>
          <cell r="C3284" t="str">
            <v>UNI</v>
          </cell>
          <cell r="D3284">
            <v>304834</v>
          </cell>
          <cell r="E3284">
            <v>0</v>
          </cell>
          <cell r="F3284">
            <v>42286</v>
          </cell>
          <cell r="G3284">
            <v>249864</v>
          </cell>
          <cell r="H3284">
            <v>1.22</v>
          </cell>
          <cell r="I3284">
            <v>43465</v>
          </cell>
        </row>
        <row r="3285">
          <cell r="A3285" t="str">
            <v>ENSAYO NUCLEO DE COMPRESION</v>
          </cell>
          <cell r="B3285">
            <v>3588</v>
          </cell>
          <cell r="C3285" t="str">
            <v>UNI</v>
          </cell>
          <cell r="D3285">
            <v>33112</v>
          </cell>
          <cell r="E3285">
            <v>0</v>
          </cell>
          <cell r="F3285">
            <v>43378</v>
          </cell>
          <cell r="G3285">
            <v>31535</v>
          </cell>
          <cell r="H3285">
            <v>1.05</v>
          </cell>
          <cell r="I3285">
            <v>43465</v>
          </cell>
        </row>
        <row r="3286">
          <cell r="A3286" t="str">
            <v>ENSAYO PERF. (SONDEO) MANUAL SUELOS</v>
          </cell>
          <cell r="B3286">
            <v>100858</v>
          </cell>
          <cell r="C3286" t="str">
            <v>ML</v>
          </cell>
          <cell r="D3286">
            <v>77977</v>
          </cell>
          <cell r="E3286">
            <v>0</v>
          </cell>
          <cell r="F3286">
            <v>43167</v>
          </cell>
          <cell r="G3286">
            <v>74264</v>
          </cell>
          <cell r="H3286">
            <v>1.05</v>
          </cell>
          <cell r="I3286">
            <v>43465</v>
          </cell>
        </row>
        <row r="3287">
          <cell r="A3287" t="str">
            <v>ENSAYO PESO ESPECIFICO DE ASFALTOS</v>
          </cell>
          <cell r="B3287">
            <v>100896</v>
          </cell>
          <cell r="C3287" t="str">
            <v>UNI</v>
          </cell>
          <cell r="D3287">
            <v>61329</v>
          </cell>
          <cell r="E3287">
            <v>0</v>
          </cell>
          <cell r="F3287">
            <v>43168</v>
          </cell>
          <cell r="G3287">
            <v>58409</v>
          </cell>
          <cell r="H3287">
            <v>1.05</v>
          </cell>
          <cell r="I3287">
            <v>43465</v>
          </cell>
        </row>
        <row r="3288">
          <cell r="A3288" t="str">
            <v>ENSAYO PESO UNITARIO DE SUELOS</v>
          </cell>
          <cell r="B3288">
            <v>100876</v>
          </cell>
          <cell r="C3288" t="str">
            <v>UNI</v>
          </cell>
          <cell r="D3288">
            <v>40827</v>
          </cell>
          <cell r="E3288">
            <v>0</v>
          </cell>
          <cell r="F3288">
            <v>43167</v>
          </cell>
          <cell r="G3288">
            <v>38883</v>
          </cell>
          <cell r="H3288">
            <v>1.05</v>
          </cell>
          <cell r="I3288">
            <v>43465</v>
          </cell>
        </row>
        <row r="3289">
          <cell r="A3289" t="str">
            <v>ENSAYO PROCTOR MODIFICADO</v>
          </cell>
          <cell r="B3289">
            <v>1682</v>
          </cell>
          <cell r="C3289" t="str">
            <v>UNI</v>
          </cell>
          <cell r="D3289">
            <v>103819</v>
          </cell>
          <cell r="E3289" t="str">
            <v>A400</v>
          </cell>
          <cell r="F3289">
            <v>43168</v>
          </cell>
          <cell r="G3289">
            <v>98875</v>
          </cell>
          <cell r="H3289">
            <v>1.05</v>
          </cell>
          <cell r="I3289">
            <v>43465</v>
          </cell>
        </row>
        <row r="3290">
          <cell r="A3290" t="str">
            <v>ENSAYO PUNTO DE ABLANDAMIENTO</v>
          </cell>
          <cell r="B3290">
            <v>100893</v>
          </cell>
          <cell r="C3290" t="str">
            <v>UNI</v>
          </cell>
          <cell r="D3290">
            <v>95004</v>
          </cell>
          <cell r="E3290">
            <v>0</v>
          </cell>
          <cell r="F3290">
            <v>41155</v>
          </cell>
          <cell r="G3290">
            <v>73080</v>
          </cell>
          <cell r="H3290">
            <v>1.3</v>
          </cell>
          <cell r="I3290">
            <v>43465</v>
          </cell>
        </row>
        <row r="3291">
          <cell r="A3291" t="str">
            <v>ENSAYO PUNTO DE LLAMA E IGNICION</v>
          </cell>
          <cell r="B3291">
            <v>100891</v>
          </cell>
          <cell r="C3291" t="str">
            <v>UNI</v>
          </cell>
          <cell r="D3291">
            <v>76944</v>
          </cell>
          <cell r="E3291">
            <v>0</v>
          </cell>
          <cell r="F3291">
            <v>43168</v>
          </cell>
          <cell r="G3291">
            <v>73280</v>
          </cell>
          <cell r="H3291">
            <v>1.05</v>
          </cell>
          <cell r="I3291">
            <v>43465</v>
          </cell>
        </row>
        <row r="3292">
          <cell r="A3292" t="str">
            <v>ENSAYO RECUPERACION DE POLVO DE</v>
          </cell>
          <cell r="B3292">
            <v>100926</v>
          </cell>
          <cell r="C3292" t="str">
            <v>UNI</v>
          </cell>
          <cell r="D3292">
            <v>29068</v>
          </cell>
          <cell r="E3292">
            <v>0</v>
          </cell>
          <cell r="F3292">
            <v>39899</v>
          </cell>
          <cell r="G3292">
            <v>20912</v>
          </cell>
          <cell r="H3292">
            <v>1.39</v>
          </cell>
          <cell r="I3292">
            <v>43465</v>
          </cell>
        </row>
        <row r="3293">
          <cell r="A3293" t="str">
            <v>ENSAYO RELLENO DE HUECO NUCLEO</v>
          </cell>
          <cell r="B3293">
            <v>100927</v>
          </cell>
          <cell r="C3293" t="str">
            <v>UNI</v>
          </cell>
          <cell r="D3293">
            <v>32428</v>
          </cell>
          <cell r="E3293">
            <v>0</v>
          </cell>
          <cell r="F3293">
            <v>42914</v>
          </cell>
          <cell r="G3293">
            <v>29750</v>
          </cell>
          <cell r="H3293">
            <v>1.0900000000000001</v>
          </cell>
          <cell r="I3293">
            <v>43465</v>
          </cell>
        </row>
        <row r="3294">
          <cell r="A3294" t="str">
            <v>ENSAYO RESISTENCIA A LOS SULFATOS</v>
          </cell>
          <cell r="B3294">
            <v>100908</v>
          </cell>
          <cell r="C3294" t="str">
            <v>UNI</v>
          </cell>
          <cell r="D3294">
            <v>180960</v>
          </cell>
          <cell r="E3294">
            <v>0</v>
          </cell>
          <cell r="F3294">
            <v>41155</v>
          </cell>
          <cell r="G3294">
            <v>139200</v>
          </cell>
          <cell r="H3294">
            <v>1.3</v>
          </cell>
          <cell r="I3294">
            <v>43465</v>
          </cell>
        </row>
        <row r="3295">
          <cell r="A3295" t="str">
            <v>ENSAYO ROTURA POR COMPRESION EN</v>
          </cell>
          <cell r="B3295">
            <v>3590</v>
          </cell>
          <cell r="C3295" t="str">
            <v>UNI</v>
          </cell>
          <cell r="D3295">
            <v>18118</v>
          </cell>
          <cell r="E3295">
            <v>0</v>
          </cell>
          <cell r="F3295">
            <v>43378</v>
          </cell>
          <cell r="G3295">
            <v>17255</v>
          </cell>
          <cell r="H3295">
            <v>1.05</v>
          </cell>
          <cell r="I3295">
            <v>43465</v>
          </cell>
        </row>
        <row r="3296">
          <cell r="A3296" t="str">
            <v>ENSAYO SOLIDEZ 5</v>
          </cell>
          <cell r="B3296">
            <v>101456</v>
          </cell>
          <cell r="C3296" t="str">
            <v>UNI</v>
          </cell>
          <cell r="D3296">
            <v>256360</v>
          </cell>
          <cell r="E3296">
            <v>0</v>
          </cell>
          <cell r="F3296">
            <v>41155</v>
          </cell>
          <cell r="G3296">
            <v>197200</v>
          </cell>
          <cell r="H3296">
            <v>1.3</v>
          </cell>
          <cell r="I3296">
            <v>43465</v>
          </cell>
        </row>
        <row r="3297">
          <cell r="A3297" t="str">
            <v>ENSAYO SONDEO MECANICO, suelo blando **</v>
          </cell>
          <cell r="B3297">
            <v>100857</v>
          </cell>
          <cell r="C3297" t="str">
            <v>ML</v>
          </cell>
          <cell r="D3297">
            <v>112455</v>
          </cell>
          <cell r="E3297">
            <v>0</v>
          </cell>
          <cell r="F3297">
            <v>43167</v>
          </cell>
          <cell r="G3297">
            <v>107100</v>
          </cell>
          <cell r="H3297">
            <v>1.05</v>
          </cell>
          <cell r="I3297">
            <v>43465</v>
          </cell>
        </row>
        <row r="3298">
          <cell r="A3298" t="str">
            <v>ENSAYO TRIAXIAL DINAMICO</v>
          </cell>
          <cell r="B3298">
            <v>100866</v>
          </cell>
          <cell r="C3298" t="str">
            <v>UNI</v>
          </cell>
          <cell r="D3298">
            <v>1272753</v>
          </cell>
          <cell r="E3298">
            <v>0</v>
          </cell>
          <cell r="F3298">
            <v>43168</v>
          </cell>
          <cell r="G3298">
            <v>1212146</v>
          </cell>
          <cell r="H3298">
            <v>1.05</v>
          </cell>
          <cell r="I3298">
            <v>43465</v>
          </cell>
        </row>
        <row r="3299">
          <cell r="A3299" t="str">
            <v>ENSAYO TRIAXIAL ESTATICO CD. Monotónico (3</v>
          </cell>
          <cell r="B3299">
            <v>101430</v>
          </cell>
          <cell r="C3299" t="str">
            <v>UNI</v>
          </cell>
          <cell r="D3299">
            <v>2389178</v>
          </cell>
          <cell r="E3299" t="str">
            <v>E130</v>
          </cell>
          <cell r="F3299">
            <v>43180</v>
          </cell>
          <cell r="G3299">
            <v>2275408</v>
          </cell>
          <cell r="H3299">
            <v>1.05</v>
          </cell>
          <cell r="I3299">
            <v>43465</v>
          </cell>
        </row>
        <row r="3300">
          <cell r="A3300" t="str">
            <v>ENSAYO ULTRASONIDO POR ELEMENTO</v>
          </cell>
          <cell r="B3300">
            <v>101431</v>
          </cell>
          <cell r="C3300" t="str">
            <v>UNI</v>
          </cell>
          <cell r="D3300">
            <v>139069</v>
          </cell>
          <cell r="E3300" t="str">
            <v>E130</v>
          </cell>
          <cell r="F3300">
            <v>43378</v>
          </cell>
          <cell r="G3300">
            <v>132447</v>
          </cell>
          <cell r="H3300">
            <v>1.05</v>
          </cell>
          <cell r="I3300">
            <v>43465</v>
          </cell>
        </row>
        <row r="3301">
          <cell r="A3301" t="str">
            <v>ENSAYOS DE LABORATORIO</v>
          </cell>
          <cell r="B3301">
            <v>307</v>
          </cell>
          <cell r="C3301">
            <v>0</v>
          </cell>
          <cell r="D3301" t="e">
            <v>#DIV/0!</v>
          </cell>
          <cell r="E3301">
            <v>0</v>
          </cell>
          <cell r="F3301">
            <v>0</v>
          </cell>
          <cell r="G3301">
            <v>0</v>
          </cell>
          <cell r="H3301" t="e">
            <v>#DIV/0!</v>
          </cell>
          <cell r="I3301">
            <v>43465</v>
          </cell>
        </row>
        <row r="3302">
          <cell r="A3302" t="str">
            <v>ENSAYOS DENSIDAD ARENA</v>
          </cell>
          <cell r="B3302">
            <v>3583</v>
          </cell>
          <cell r="C3302" t="str">
            <v>UNI</v>
          </cell>
          <cell r="D3302">
            <v>32894</v>
          </cell>
          <cell r="E3302">
            <v>0</v>
          </cell>
          <cell r="F3302">
            <v>43378</v>
          </cell>
          <cell r="G3302">
            <v>31328</v>
          </cell>
          <cell r="H3302">
            <v>1.05</v>
          </cell>
          <cell r="I3302">
            <v>43465</v>
          </cell>
        </row>
        <row r="3303">
          <cell r="A3303" t="str">
            <v>ENSAYOS DENSIDAD CEMENTO</v>
          </cell>
          <cell r="B3303">
            <v>3581</v>
          </cell>
          <cell r="C3303" t="str">
            <v>UNI</v>
          </cell>
          <cell r="D3303">
            <v>47637</v>
          </cell>
          <cell r="E3303">
            <v>0</v>
          </cell>
          <cell r="F3303">
            <v>43378</v>
          </cell>
          <cell r="G3303">
            <v>45369</v>
          </cell>
          <cell r="H3303">
            <v>1.05</v>
          </cell>
          <cell r="I3303">
            <v>43465</v>
          </cell>
        </row>
        <row r="3304">
          <cell r="A3304" t="str">
            <v>ENSAYOS DENSIDAD GRAVAS</v>
          </cell>
          <cell r="B3304">
            <v>3584</v>
          </cell>
          <cell r="C3304" t="str">
            <v>UNI</v>
          </cell>
          <cell r="D3304">
            <v>34736</v>
          </cell>
          <cell r="E3304">
            <v>0</v>
          </cell>
          <cell r="F3304">
            <v>43378</v>
          </cell>
          <cell r="G3304">
            <v>33082</v>
          </cell>
          <cell r="H3304">
            <v>1.05</v>
          </cell>
          <cell r="I3304">
            <v>43465</v>
          </cell>
        </row>
        <row r="3305">
          <cell r="A3305" t="str">
            <v>ENSAYOS DENSIDAD TERRENO DENSIMETRO</v>
          </cell>
          <cell r="B3305">
            <v>1681</v>
          </cell>
          <cell r="C3305" t="str">
            <v>UNI</v>
          </cell>
          <cell r="D3305">
            <v>55041</v>
          </cell>
          <cell r="E3305" t="str">
            <v>D100</v>
          </cell>
          <cell r="F3305">
            <v>43168</v>
          </cell>
          <cell r="G3305">
            <v>52420</v>
          </cell>
          <cell r="H3305">
            <v>1.05</v>
          </cell>
          <cell r="I3305">
            <v>43465</v>
          </cell>
        </row>
        <row r="3306">
          <cell r="A3306" t="str">
            <v>ENSAYOS HUMEDAD NATURAL</v>
          </cell>
          <cell r="B3306">
            <v>3577</v>
          </cell>
          <cell r="C3306" t="str">
            <v>UNI</v>
          </cell>
          <cell r="D3306">
            <v>9900</v>
          </cell>
          <cell r="E3306">
            <v>0</v>
          </cell>
          <cell r="F3306">
            <v>43168</v>
          </cell>
          <cell r="G3306">
            <v>9429</v>
          </cell>
          <cell r="H3306">
            <v>1.05</v>
          </cell>
          <cell r="I3306">
            <v>43465</v>
          </cell>
        </row>
        <row r="3307">
          <cell r="A3307" t="str">
            <v>ENSAYOS POR EL SISTEMA DE ULTRASONIDO</v>
          </cell>
          <cell r="B3307">
            <v>3591</v>
          </cell>
          <cell r="C3307" t="str">
            <v>UNI</v>
          </cell>
          <cell r="D3307">
            <v>139069</v>
          </cell>
          <cell r="E3307" t="str">
            <v>F2000</v>
          </cell>
          <cell r="F3307">
            <v>43378</v>
          </cell>
          <cell r="G3307">
            <v>132447</v>
          </cell>
          <cell r="H3307">
            <v>1.05</v>
          </cell>
          <cell r="I3307">
            <v>43465</v>
          </cell>
        </row>
        <row r="3308">
          <cell r="A3308" t="str">
            <v>ENTREPISO ICOPOR 10mm</v>
          </cell>
          <cell r="B3308">
            <v>3924</v>
          </cell>
          <cell r="C3308" t="str">
            <v>M2</v>
          </cell>
          <cell r="D3308">
            <v>2145</v>
          </cell>
          <cell r="E3308" t="str">
            <v>Original</v>
          </cell>
          <cell r="F3308">
            <v>40478</v>
          </cell>
          <cell r="G3308">
            <v>1566</v>
          </cell>
          <cell r="H3308">
            <v>1.37</v>
          </cell>
          <cell r="I3308">
            <v>43465</v>
          </cell>
        </row>
        <row r="3309">
          <cell r="A3309" t="str">
            <v>ENTREPISO ICOPOR 5mm</v>
          </cell>
          <cell r="B3309">
            <v>3289</v>
          </cell>
          <cell r="C3309" t="str">
            <v>M2</v>
          </cell>
          <cell r="D3309">
            <v>1073</v>
          </cell>
          <cell r="E3309" t="str">
            <v>Original</v>
          </cell>
          <cell r="F3309">
            <v>40478</v>
          </cell>
          <cell r="G3309">
            <v>783</v>
          </cell>
          <cell r="H3309">
            <v>1.37</v>
          </cell>
          <cell r="I3309">
            <v>43465</v>
          </cell>
        </row>
        <row r="3310">
          <cell r="A3310" t="str">
            <v>ENTREPISO ICOPOR 8mm</v>
          </cell>
          <cell r="B3310">
            <v>3923</v>
          </cell>
          <cell r="C3310" t="str">
            <v>M2</v>
          </cell>
          <cell r="D3310">
            <v>1717</v>
          </cell>
          <cell r="E3310" t="str">
            <v>Original</v>
          </cell>
          <cell r="F3310">
            <v>40478</v>
          </cell>
          <cell r="G3310">
            <v>1253</v>
          </cell>
          <cell r="H3310">
            <v>1.37</v>
          </cell>
          <cell r="I3310">
            <v>43465</v>
          </cell>
        </row>
        <row r="3311">
          <cell r="A3311" t="str">
            <v>EPOTOC (4 Kg.) TOXEMENT</v>
          </cell>
          <cell r="B3311">
            <v>3076</v>
          </cell>
          <cell r="C3311" t="str">
            <v>KG</v>
          </cell>
          <cell r="D3311">
            <v>49593</v>
          </cell>
          <cell r="E3311">
            <v>0</v>
          </cell>
          <cell r="F3311">
            <v>43210</v>
          </cell>
          <cell r="G3311">
            <v>47231</v>
          </cell>
          <cell r="H3311">
            <v>1.05</v>
          </cell>
          <cell r="I3311">
            <v>43465</v>
          </cell>
        </row>
        <row r="3312">
          <cell r="A3312" t="str">
            <v>EPOTOC 1-1 (4 Kg) **</v>
          </cell>
          <cell r="B3312">
            <v>101294</v>
          </cell>
          <cell r="C3312" t="str">
            <v>KG</v>
          </cell>
          <cell r="D3312">
            <v>66607</v>
          </cell>
          <cell r="E3312">
            <v>0</v>
          </cell>
          <cell r="F3312">
            <v>40688</v>
          </cell>
          <cell r="G3312">
            <v>49707</v>
          </cell>
          <cell r="H3312">
            <v>1.34</v>
          </cell>
          <cell r="I3312">
            <v>43465</v>
          </cell>
        </row>
        <row r="3313">
          <cell r="A3313" t="str">
            <v>EPOXICO MASTER TOP 216 (ANRES TOP 1116)</v>
          </cell>
          <cell r="B3313">
            <v>103094</v>
          </cell>
          <cell r="C3313" t="str">
            <v>KG</v>
          </cell>
          <cell r="D3313">
            <v>23139</v>
          </cell>
          <cell r="E3313">
            <v>0</v>
          </cell>
          <cell r="F3313">
            <v>43206</v>
          </cell>
          <cell r="G3313">
            <v>22037</v>
          </cell>
          <cell r="H3313">
            <v>1.05</v>
          </cell>
          <cell r="I3313">
            <v>43465</v>
          </cell>
        </row>
        <row r="3314">
          <cell r="A3314" t="str">
            <v>Equip.Hidroneum.Capac.50gal/min.Presión</v>
          </cell>
          <cell r="B3314">
            <v>103222</v>
          </cell>
          <cell r="C3314" t="str">
            <v>UNI</v>
          </cell>
          <cell r="D3314">
            <v>4937644</v>
          </cell>
          <cell r="E3314" t="str">
            <v>1J2312</v>
          </cell>
          <cell r="F3314">
            <v>40430</v>
          </cell>
          <cell r="G3314">
            <v>3604120</v>
          </cell>
          <cell r="H3314">
            <v>1.37</v>
          </cell>
          <cell r="I3314">
            <v>43465</v>
          </cell>
        </row>
        <row r="3315">
          <cell r="A3315" t="str">
            <v>Equip.PresiónAguaPotable(Sist.Presurizacion N°1)</v>
          </cell>
          <cell r="B3315">
            <v>105553</v>
          </cell>
          <cell r="C3315" t="str">
            <v>UNI</v>
          </cell>
          <cell r="D3315">
            <v>13019840</v>
          </cell>
          <cell r="E3315">
            <v>0</v>
          </cell>
          <cell r="F3315">
            <v>42109</v>
          </cell>
          <cell r="G3315">
            <v>10672000</v>
          </cell>
          <cell r="H3315">
            <v>1.22</v>
          </cell>
          <cell r="I3315">
            <v>43465</v>
          </cell>
        </row>
        <row r="3316">
          <cell r="A3316" t="str">
            <v>Equip.PresiónAguaPotable(Sist.Presurización N°2)</v>
          </cell>
          <cell r="B3316">
            <v>105555</v>
          </cell>
          <cell r="C3316" t="str">
            <v>UNI</v>
          </cell>
          <cell r="D3316">
            <v>19188572</v>
          </cell>
          <cell r="E3316">
            <v>0</v>
          </cell>
          <cell r="F3316">
            <v>43318</v>
          </cell>
          <cell r="G3316">
            <v>18274830</v>
          </cell>
          <cell r="H3316">
            <v>1.05</v>
          </cell>
          <cell r="I3316">
            <v>43465</v>
          </cell>
        </row>
        <row r="3317">
          <cell r="A3317" t="str">
            <v>Equip.PresiónAguaPotable(Sist.Presurización N°3)</v>
          </cell>
          <cell r="B3317">
            <v>105556</v>
          </cell>
          <cell r="C3317" t="str">
            <v>UNI</v>
          </cell>
          <cell r="D3317">
            <v>13423628</v>
          </cell>
          <cell r="E3317">
            <v>0</v>
          </cell>
          <cell r="F3317">
            <v>43168</v>
          </cell>
          <cell r="G3317">
            <v>12784408</v>
          </cell>
          <cell r="H3317">
            <v>1.05</v>
          </cell>
          <cell r="I3317">
            <v>43465</v>
          </cell>
        </row>
        <row r="3318">
          <cell r="A3318" t="str">
            <v>EQUIPO ALQUILER Y MAQUINARIA</v>
          </cell>
          <cell r="B3318">
            <v>7</v>
          </cell>
          <cell r="C3318">
            <v>0</v>
          </cell>
          <cell r="D3318" t="e">
            <v>#DIV/0!</v>
          </cell>
          <cell r="E3318">
            <v>0</v>
          </cell>
          <cell r="F3318">
            <v>0</v>
          </cell>
          <cell r="G3318">
            <v>0</v>
          </cell>
          <cell r="H3318" t="e">
            <v>#DIV/0!</v>
          </cell>
          <cell r="I3318">
            <v>43465</v>
          </cell>
        </row>
        <row r="3319">
          <cell r="A3319" t="str">
            <v>Equipo automático alumbrado emergencia 2x20W</v>
          </cell>
          <cell r="B3319">
            <v>102294</v>
          </cell>
          <cell r="C3319" t="str">
            <v>UNI</v>
          </cell>
          <cell r="D3319">
            <v>915491</v>
          </cell>
          <cell r="E3319">
            <v>0</v>
          </cell>
          <cell r="F3319">
            <v>42857</v>
          </cell>
          <cell r="G3319">
            <v>839900</v>
          </cell>
          <cell r="H3319">
            <v>1.0900000000000001</v>
          </cell>
          <cell r="I3319">
            <v>43465</v>
          </cell>
        </row>
        <row r="3320">
          <cell r="A3320" t="str">
            <v>EQUIPO COMPRESOR MICROESFERAS</v>
          </cell>
          <cell r="B3320">
            <v>102909</v>
          </cell>
          <cell r="C3320" t="str">
            <v>DD</v>
          </cell>
          <cell r="D3320">
            <v>46605</v>
          </cell>
          <cell r="E3320">
            <v>40377</v>
          </cell>
          <cell r="F3320">
            <v>43230</v>
          </cell>
          <cell r="G3320">
            <v>44386</v>
          </cell>
          <cell r="H3320">
            <v>1.05</v>
          </cell>
          <cell r="I3320">
            <v>43465</v>
          </cell>
        </row>
        <row r="3321">
          <cell r="A3321" t="str">
            <v>EQUIPO CONTRA</v>
          </cell>
          <cell r="B3321">
            <v>104790</v>
          </cell>
          <cell r="C3321" t="str">
            <v>UNI</v>
          </cell>
          <cell r="D3321">
            <v>21413600</v>
          </cell>
          <cell r="E3321">
            <v>0</v>
          </cell>
          <cell r="F3321">
            <v>41207</v>
          </cell>
          <cell r="G3321">
            <v>16472000</v>
          </cell>
          <cell r="H3321">
            <v>1.3</v>
          </cell>
          <cell r="I3321">
            <v>43465</v>
          </cell>
        </row>
        <row r="3322">
          <cell r="A3322" t="str">
            <v>Equipo contra incendio -(S/Descripcion Técnica)</v>
          </cell>
          <cell r="B3322">
            <v>104964</v>
          </cell>
          <cell r="C3322" t="str">
            <v>UNI</v>
          </cell>
          <cell r="D3322">
            <v>17307501</v>
          </cell>
          <cell r="E3322">
            <v>0</v>
          </cell>
          <cell r="F3322">
            <v>42857</v>
          </cell>
          <cell r="G3322">
            <v>15878441.529999999</v>
          </cell>
          <cell r="H3322">
            <v>1.0900000000000001</v>
          </cell>
          <cell r="I3322">
            <v>43465</v>
          </cell>
        </row>
        <row r="3323">
          <cell r="A3323" t="str">
            <v>Equipo Contra Incendio Coliseo Eduardo Santos</v>
          </cell>
          <cell r="B3323">
            <v>105647</v>
          </cell>
          <cell r="C3323" t="str">
            <v>UNI</v>
          </cell>
          <cell r="D3323">
            <v>18513646</v>
          </cell>
          <cell r="E3323">
            <v>0</v>
          </cell>
          <cell r="F3323">
            <v>42214</v>
          </cell>
          <cell r="G3323">
            <v>15175120</v>
          </cell>
          <cell r="H3323">
            <v>1.22</v>
          </cell>
          <cell r="I3323">
            <v>43465</v>
          </cell>
        </row>
        <row r="3324">
          <cell r="A3324" t="str">
            <v>EQUIPO CORTE ACETILENO</v>
          </cell>
          <cell r="B3324">
            <v>102708</v>
          </cell>
          <cell r="C3324" t="str">
            <v>DD</v>
          </cell>
          <cell r="D3324">
            <v>47676</v>
          </cell>
          <cell r="E3324">
            <v>0</v>
          </cell>
          <cell r="F3324">
            <v>40218</v>
          </cell>
          <cell r="G3324">
            <v>34800</v>
          </cell>
          <cell r="H3324">
            <v>1.37</v>
          </cell>
          <cell r="I3324">
            <v>43465</v>
          </cell>
        </row>
        <row r="3325">
          <cell r="A3325" t="str">
            <v>EQUIPO DE COMPACTACION CANGURO</v>
          </cell>
          <cell r="B3325">
            <v>3232</v>
          </cell>
          <cell r="C3325" t="str">
            <v>MS</v>
          </cell>
          <cell r="D3325">
            <v>1398960</v>
          </cell>
          <cell r="E3325">
            <v>0</v>
          </cell>
          <cell r="F3325">
            <v>40868</v>
          </cell>
          <cell r="G3325">
            <v>1044000</v>
          </cell>
          <cell r="H3325">
            <v>1.34</v>
          </cell>
          <cell r="I3325">
            <v>43465</v>
          </cell>
        </row>
        <row r="3326">
          <cell r="A3326" t="str">
            <v>EQUIPO DE CORTE OXICORTE</v>
          </cell>
          <cell r="B3326">
            <v>102493</v>
          </cell>
          <cell r="C3326" t="str">
            <v>DD</v>
          </cell>
          <cell r="D3326">
            <v>40962</v>
          </cell>
          <cell r="E3326">
            <v>0</v>
          </cell>
          <cell r="F3326">
            <v>43174</v>
          </cell>
          <cell r="G3326">
            <v>39011</v>
          </cell>
          <cell r="H3326">
            <v>1.05</v>
          </cell>
          <cell r="I3326">
            <v>43465</v>
          </cell>
        </row>
        <row r="3327">
          <cell r="A3327" t="str">
            <v>EQUIPO DE GAS PROPANO</v>
          </cell>
          <cell r="B3327">
            <v>3812</v>
          </cell>
          <cell r="C3327" t="str">
            <v>UNI</v>
          </cell>
          <cell r="D3327">
            <v>190280</v>
          </cell>
          <cell r="E3327">
            <v>0</v>
          </cell>
          <cell r="F3327">
            <v>40813</v>
          </cell>
          <cell r="G3327">
            <v>142000</v>
          </cell>
          <cell r="H3327">
            <v>1.34</v>
          </cell>
          <cell r="I3327">
            <v>43465</v>
          </cell>
        </row>
        <row r="3328">
          <cell r="A3328" t="str">
            <v>Equipo de montaje para Duro panel</v>
          </cell>
          <cell r="B3328">
            <v>103359</v>
          </cell>
          <cell r="C3328" t="str">
            <v>DD</v>
          </cell>
          <cell r="D3328">
            <v>33195</v>
          </cell>
          <cell r="E3328">
            <v>0</v>
          </cell>
          <cell r="F3328">
            <v>40464</v>
          </cell>
          <cell r="G3328">
            <v>24230</v>
          </cell>
          <cell r="H3328">
            <v>1.37</v>
          </cell>
          <cell r="I3328">
            <v>43465</v>
          </cell>
        </row>
        <row r="3329">
          <cell r="A3329" t="str">
            <v>EQUIPO DE PRESIÓN AGUA</v>
          </cell>
          <cell r="B3329">
            <v>105095</v>
          </cell>
          <cell r="C3329" t="str">
            <v>UNI</v>
          </cell>
          <cell r="D3329">
            <v>28377954</v>
          </cell>
          <cell r="E3329">
            <v>0</v>
          </cell>
          <cell r="F3329">
            <v>42914</v>
          </cell>
          <cell r="G3329">
            <v>26034820</v>
          </cell>
          <cell r="H3329">
            <v>1.0900000000000001</v>
          </cell>
          <cell r="I3329">
            <v>43465</v>
          </cell>
        </row>
        <row r="3330">
          <cell r="A3330" t="str">
            <v>EQUIPO DE PRESIÓN AGUA POTABLE</v>
          </cell>
          <cell r="B3330">
            <v>105094</v>
          </cell>
          <cell r="C3330" t="str">
            <v>UNI</v>
          </cell>
          <cell r="D3330">
            <v>14368001</v>
          </cell>
          <cell r="E3330">
            <v>0</v>
          </cell>
          <cell r="F3330">
            <v>43318</v>
          </cell>
          <cell r="G3330">
            <v>13683810</v>
          </cell>
          <cell r="H3330">
            <v>1.05</v>
          </cell>
          <cell r="I3330">
            <v>43465</v>
          </cell>
        </row>
        <row r="3331">
          <cell r="A3331" t="str">
            <v>EQUIPO DE PRESIÓN AGUA POTABLE</v>
          </cell>
          <cell r="B3331">
            <v>104965</v>
          </cell>
          <cell r="C3331" t="str">
            <v>UNI</v>
          </cell>
          <cell r="D3331">
            <v>11031111</v>
          </cell>
          <cell r="E3331">
            <v>0</v>
          </cell>
          <cell r="F3331">
            <v>42857</v>
          </cell>
          <cell r="G3331">
            <v>10120285</v>
          </cell>
          <cell r="H3331">
            <v>1.0900000000000001</v>
          </cell>
          <cell r="I3331">
            <v>43465</v>
          </cell>
        </row>
        <row r="3332">
          <cell r="A3332" t="str">
            <v>EQUIPO DE PRESIÓN CON 2 MOTOBOMBAS</v>
          </cell>
          <cell r="B3332">
            <v>104681</v>
          </cell>
          <cell r="C3332" t="str">
            <v>UNI</v>
          </cell>
          <cell r="D3332">
            <v>11683984</v>
          </cell>
          <cell r="E3332">
            <v>0</v>
          </cell>
          <cell r="F3332">
            <v>41183</v>
          </cell>
          <cell r="G3332">
            <v>8987680</v>
          </cell>
          <cell r="H3332">
            <v>1.3</v>
          </cell>
          <cell r="I3332">
            <v>43465</v>
          </cell>
        </row>
        <row r="3333">
          <cell r="A3333" t="str">
            <v>EQUIPO DE SEGURIDAD</v>
          </cell>
          <cell r="B3333">
            <v>102414</v>
          </cell>
          <cell r="C3333" t="str">
            <v>UNI</v>
          </cell>
          <cell r="D3333">
            <v>166800</v>
          </cell>
          <cell r="E3333" t="str">
            <v>Ref90178</v>
          </cell>
          <cell r="F3333">
            <v>40156</v>
          </cell>
          <cell r="G3333">
            <v>120000</v>
          </cell>
          <cell r="H3333">
            <v>1.39</v>
          </cell>
          <cell r="I3333">
            <v>43465</v>
          </cell>
        </row>
        <row r="3334">
          <cell r="A3334" t="str">
            <v>EQUIPO DE SEGURIDAD INDUSTRIAL</v>
          </cell>
          <cell r="B3334">
            <v>41</v>
          </cell>
          <cell r="C3334">
            <v>0</v>
          </cell>
          <cell r="D3334" t="e">
            <v>#DIV/0!</v>
          </cell>
          <cell r="E3334">
            <v>0</v>
          </cell>
          <cell r="F3334">
            <v>0</v>
          </cell>
          <cell r="G3334">
            <v>0</v>
          </cell>
          <cell r="H3334" t="e">
            <v>#DIV/0!</v>
          </cell>
          <cell r="I3334">
            <v>43465</v>
          </cell>
        </row>
        <row r="3335">
          <cell r="A3335" t="str">
            <v>EQUIPO DE TOPOGRAFIA</v>
          </cell>
          <cell r="B3335">
            <v>100746</v>
          </cell>
          <cell r="C3335" t="str">
            <v>DIA</v>
          </cell>
          <cell r="D3335">
            <v>125811</v>
          </cell>
          <cell r="E3335">
            <v>0</v>
          </cell>
          <cell r="F3335">
            <v>40367</v>
          </cell>
          <cell r="G3335">
            <v>91833</v>
          </cell>
          <cell r="H3335">
            <v>1.37</v>
          </cell>
          <cell r="I3335">
            <v>43465</v>
          </cell>
        </row>
        <row r="3336">
          <cell r="A3336" t="str">
            <v>EQUIPO DE TOPOGRAFIA</v>
          </cell>
          <cell r="B3336">
            <v>101119</v>
          </cell>
          <cell r="C3336" t="str">
            <v>HR</v>
          </cell>
          <cell r="D3336">
            <v>15726</v>
          </cell>
          <cell r="E3336">
            <v>0</v>
          </cell>
          <cell r="F3336">
            <v>40368</v>
          </cell>
          <cell r="G3336">
            <v>11479</v>
          </cell>
          <cell r="H3336">
            <v>1.37</v>
          </cell>
          <cell r="I3336">
            <v>43465</v>
          </cell>
        </row>
        <row r="3337">
          <cell r="A3337" t="str">
            <v>EQUIPO FUMIGACION</v>
          </cell>
          <cell r="B3337">
            <v>102533</v>
          </cell>
          <cell r="C3337" t="str">
            <v>M2</v>
          </cell>
          <cell r="D3337">
            <v>390</v>
          </cell>
          <cell r="E3337">
            <v>0</v>
          </cell>
          <cell r="F3337">
            <v>40960</v>
          </cell>
          <cell r="G3337">
            <v>300</v>
          </cell>
          <cell r="H3337">
            <v>1.3</v>
          </cell>
          <cell r="I3337">
            <v>43465</v>
          </cell>
        </row>
        <row r="3338">
          <cell r="A3338" t="str">
            <v>Equipo Fumigador de Bomba**</v>
          </cell>
          <cell r="B3338">
            <v>102580</v>
          </cell>
          <cell r="C3338" t="str">
            <v>HR</v>
          </cell>
          <cell r="D3338">
            <v>33147</v>
          </cell>
          <cell r="E3338">
            <v>0</v>
          </cell>
          <cell r="F3338">
            <v>41411</v>
          </cell>
          <cell r="G3338">
            <v>26100</v>
          </cell>
          <cell r="H3338">
            <v>1.27</v>
          </cell>
          <cell r="I3338">
            <v>43465</v>
          </cell>
        </row>
        <row r="3339">
          <cell r="A3339" t="str">
            <v>EQUIPO FUMIGADOR MANUAL DE ESPALDA –</v>
          </cell>
          <cell r="B3339">
            <v>105539</v>
          </cell>
          <cell r="C3339" t="str">
            <v>UNI</v>
          </cell>
          <cell r="D3339">
            <v>209990</v>
          </cell>
          <cell r="E3339">
            <v>0</v>
          </cell>
          <cell r="F3339">
            <v>43167</v>
          </cell>
          <cell r="G3339">
            <v>199990</v>
          </cell>
          <cell r="H3339">
            <v>1.05</v>
          </cell>
          <cell r="I3339">
            <v>43465</v>
          </cell>
        </row>
        <row r="3340">
          <cell r="A3340" t="str">
            <v>EQUIPO INYECTOR PARA SUBMURACION**</v>
          </cell>
          <cell r="B3340">
            <v>102225</v>
          </cell>
          <cell r="C3340" t="str">
            <v>hr</v>
          </cell>
          <cell r="D3340">
            <v>83400</v>
          </cell>
          <cell r="E3340" t="str">
            <v>97627001C1</v>
          </cell>
          <cell r="F3340">
            <v>40078</v>
          </cell>
          <cell r="G3340">
            <v>60000</v>
          </cell>
          <cell r="H3340">
            <v>1.39</v>
          </cell>
          <cell r="I3340">
            <v>43465</v>
          </cell>
        </row>
        <row r="3341">
          <cell r="A3341" t="str">
            <v>EQUIPO PARA SOLDADURA</v>
          </cell>
          <cell r="B3341">
            <v>104301</v>
          </cell>
          <cell r="C3341" t="str">
            <v>mes</v>
          </cell>
          <cell r="D3341">
            <v>1061400</v>
          </cell>
          <cell r="E3341">
            <v>0</v>
          </cell>
          <cell r="F3341">
            <v>42213</v>
          </cell>
          <cell r="G3341">
            <v>870000</v>
          </cell>
          <cell r="H3341">
            <v>1.22</v>
          </cell>
          <cell r="I3341">
            <v>43465</v>
          </cell>
        </row>
        <row r="3342">
          <cell r="A3342" t="str">
            <v>EQUIPO PRESION AGUA</v>
          </cell>
          <cell r="B3342">
            <v>104788</v>
          </cell>
          <cell r="C3342" t="str">
            <v>UNI</v>
          </cell>
          <cell r="D3342">
            <v>15834000</v>
          </cell>
          <cell r="E3342">
            <v>0</v>
          </cell>
          <cell r="F3342">
            <v>41207</v>
          </cell>
          <cell r="G3342">
            <v>12180000</v>
          </cell>
          <cell r="H3342">
            <v>1.3</v>
          </cell>
          <cell r="I3342">
            <v>43465</v>
          </cell>
        </row>
        <row r="3343">
          <cell r="A3343" t="str">
            <v>EQUIPO REACTOR EXP2 GRACO (POLIUREA)</v>
          </cell>
          <cell r="B3343">
            <v>102231</v>
          </cell>
          <cell r="C3343" t="str">
            <v>DIA</v>
          </cell>
          <cell r="D3343">
            <v>55600</v>
          </cell>
          <cell r="E3343">
            <v>0</v>
          </cell>
          <cell r="F3343">
            <v>40085</v>
          </cell>
          <cell r="G3343">
            <v>40000</v>
          </cell>
          <cell r="H3343">
            <v>1.39</v>
          </cell>
          <cell r="I3343">
            <v>43465</v>
          </cell>
        </row>
        <row r="3344">
          <cell r="A3344" t="str">
            <v>EQUIPO SOLDADURA 220 AMP ELECTRICO</v>
          </cell>
          <cell r="B3344">
            <v>102486</v>
          </cell>
          <cell r="C3344" t="str">
            <v>DIA</v>
          </cell>
          <cell r="D3344">
            <v>29400</v>
          </cell>
          <cell r="E3344">
            <v>0</v>
          </cell>
          <cell r="F3344">
            <v>43167</v>
          </cell>
          <cell r="G3344">
            <v>28000</v>
          </cell>
          <cell r="H3344">
            <v>1.05</v>
          </cell>
          <cell r="I3344">
            <v>43465</v>
          </cell>
        </row>
        <row r="3345">
          <cell r="A3345" t="str">
            <v>EQUIPO SOLDADURA 220 AMP ELECTRICO(NO</v>
          </cell>
          <cell r="B3345">
            <v>380</v>
          </cell>
          <cell r="C3345" t="str">
            <v>DD</v>
          </cell>
          <cell r="D3345">
            <v>30520</v>
          </cell>
          <cell r="E3345">
            <v>0</v>
          </cell>
          <cell r="F3345">
            <v>42950</v>
          </cell>
          <cell r="G3345">
            <v>28000</v>
          </cell>
          <cell r="H3345">
            <v>1.0900000000000001</v>
          </cell>
          <cell r="I3345">
            <v>43465</v>
          </cell>
        </row>
        <row r="3346">
          <cell r="A3346" t="str">
            <v>Equipo termofusion para tubo agua potab d=8" **</v>
          </cell>
          <cell r="B3346">
            <v>100528</v>
          </cell>
          <cell r="C3346" t="str">
            <v>HR</v>
          </cell>
          <cell r="D3346">
            <v>31761</v>
          </cell>
          <cell r="E3346">
            <v>240408001</v>
          </cell>
          <cell r="F3346">
            <v>40445</v>
          </cell>
          <cell r="G3346">
            <v>23183</v>
          </cell>
          <cell r="H3346">
            <v>1.37</v>
          </cell>
          <cell r="I3346">
            <v>43465</v>
          </cell>
        </row>
        <row r="3347">
          <cell r="A3347" t="str">
            <v>Equipo termofusion para tubo gas d=3" **</v>
          </cell>
          <cell r="B3347">
            <v>100210</v>
          </cell>
          <cell r="C3347" t="str">
            <v>ML</v>
          </cell>
          <cell r="D3347">
            <v>15881</v>
          </cell>
          <cell r="E3347">
            <v>240408001</v>
          </cell>
          <cell r="F3347">
            <v>40445</v>
          </cell>
          <cell r="G3347">
            <v>11592</v>
          </cell>
          <cell r="H3347">
            <v>1.37</v>
          </cell>
          <cell r="I3347">
            <v>43465</v>
          </cell>
        </row>
        <row r="3348">
          <cell r="A3348" t="str">
            <v>Equipo termofusion tubo gas/ polietileno+Operario</v>
          </cell>
          <cell r="B3348">
            <v>100211</v>
          </cell>
          <cell r="C3348" t="str">
            <v>hr</v>
          </cell>
          <cell r="D3348">
            <v>22964</v>
          </cell>
          <cell r="E3348">
            <v>240408001</v>
          </cell>
          <cell r="F3348">
            <v>43273</v>
          </cell>
          <cell r="G3348">
            <v>21870</v>
          </cell>
          <cell r="H3348">
            <v>1.05</v>
          </cell>
          <cell r="I3348">
            <v>43465</v>
          </cell>
        </row>
        <row r="3349">
          <cell r="A3349" t="str">
            <v>EQUIPO TOP DRESSING (OPER+COMB)</v>
          </cell>
          <cell r="B3349">
            <v>102532</v>
          </cell>
          <cell r="C3349" t="str">
            <v>M2</v>
          </cell>
          <cell r="D3349">
            <v>545</v>
          </cell>
          <cell r="E3349">
            <v>0</v>
          </cell>
          <cell r="F3349">
            <v>43185</v>
          </cell>
          <cell r="G3349">
            <v>519.41</v>
          </cell>
          <cell r="H3349">
            <v>1.05</v>
          </cell>
          <cell r="I3349">
            <v>43465</v>
          </cell>
        </row>
        <row r="3350">
          <cell r="A3350" t="str">
            <v>EQUIPOS ATLETISMO</v>
          </cell>
          <cell r="B3350">
            <v>323</v>
          </cell>
          <cell r="C3350">
            <v>0</v>
          </cell>
          <cell r="D3350" t="e">
            <v>#DIV/0!</v>
          </cell>
          <cell r="E3350">
            <v>0</v>
          </cell>
          <cell r="F3350">
            <v>0</v>
          </cell>
          <cell r="G3350">
            <v>0</v>
          </cell>
          <cell r="H3350" t="e">
            <v>#DIV/0!</v>
          </cell>
          <cell r="I3350">
            <v>43465</v>
          </cell>
        </row>
        <row r="3351">
          <cell r="A3351" t="str">
            <v>EQUIPOS DE PRESION</v>
          </cell>
          <cell r="B3351">
            <v>296</v>
          </cell>
          <cell r="C3351" t="str">
            <v>UNI</v>
          </cell>
          <cell r="D3351">
            <v>5129520</v>
          </cell>
          <cell r="E3351" t="str">
            <v>97630001C1</v>
          </cell>
          <cell r="F3351">
            <v>40808</v>
          </cell>
          <cell r="G3351">
            <v>3828000</v>
          </cell>
          <cell r="H3351">
            <v>1.34</v>
          </cell>
          <cell r="I3351">
            <v>43465</v>
          </cell>
        </row>
        <row r="3352">
          <cell r="A3352" t="str">
            <v>EQUIPOS DE PRESION</v>
          </cell>
          <cell r="B3352">
            <v>3079</v>
          </cell>
          <cell r="C3352" t="str">
            <v>UNI</v>
          </cell>
          <cell r="D3352">
            <v>4910628</v>
          </cell>
          <cell r="E3352" t="str">
            <v>97631001C1</v>
          </cell>
          <cell r="F3352">
            <v>40200</v>
          </cell>
          <cell r="G3352">
            <v>3584400</v>
          </cell>
          <cell r="H3352">
            <v>1.37</v>
          </cell>
          <cell r="I3352">
            <v>43465</v>
          </cell>
        </row>
        <row r="3353">
          <cell r="A3353" t="str">
            <v>EQUIPOS DE PRESION MOD.15H-1.5</v>
          </cell>
          <cell r="B3353">
            <v>68</v>
          </cell>
          <cell r="C3353" t="str">
            <v>UNI</v>
          </cell>
          <cell r="D3353">
            <v>3861756</v>
          </cell>
          <cell r="E3353" t="str">
            <v>97627001C1</v>
          </cell>
          <cell r="F3353">
            <v>40200</v>
          </cell>
          <cell r="G3353">
            <v>2818800</v>
          </cell>
          <cell r="H3353">
            <v>1.37</v>
          </cell>
          <cell r="I3353">
            <v>43465</v>
          </cell>
        </row>
        <row r="3354">
          <cell r="A3354" t="str">
            <v>EQUIPOS DE PRESION MOD.15H-3TW-L200H</v>
          </cell>
          <cell r="B3354">
            <v>1683</v>
          </cell>
          <cell r="C3354" t="str">
            <v>UNI</v>
          </cell>
          <cell r="D3354">
            <v>4207975</v>
          </cell>
          <cell r="E3354" t="str">
            <v>97629001C1</v>
          </cell>
          <cell r="F3354">
            <v>42857</v>
          </cell>
          <cell r="G3354">
            <v>3860527.92</v>
          </cell>
          <cell r="H3354">
            <v>1.0900000000000001</v>
          </cell>
          <cell r="I3354">
            <v>43465</v>
          </cell>
        </row>
        <row r="3355">
          <cell r="A3355" t="str">
            <v>EQUIPOS DE PRESION MOD.20A- 6W - L500</v>
          </cell>
          <cell r="B3355">
            <v>3085</v>
          </cell>
          <cell r="C3355" t="str">
            <v>UNI</v>
          </cell>
          <cell r="D3355">
            <v>7032210</v>
          </cell>
          <cell r="E3355" t="str">
            <v>97639001C1</v>
          </cell>
          <cell r="F3355">
            <v>40200</v>
          </cell>
          <cell r="G3355">
            <v>5133000</v>
          </cell>
          <cell r="H3355">
            <v>1.37</v>
          </cell>
          <cell r="I3355">
            <v>43465</v>
          </cell>
        </row>
        <row r="3356">
          <cell r="A3356" t="str">
            <v>EQUIPOS DE PRESION MOD.20A-5TW-L300</v>
          </cell>
          <cell r="B3356">
            <v>3084</v>
          </cell>
          <cell r="C3356" t="str">
            <v>UNI</v>
          </cell>
          <cell r="D3356">
            <v>5196684</v>
          </cell>
          <cell r="E3356" t="str">
            <v>97633001C1</v>
          </cell>
          <cell r="F3356">
            <v>40200</v>
          </cell>
          <cell r="G3356">
            <v>3793200</v>
          </cell>
          <cell r="H3356">
            <v>1.37</v>
          </cell>
          <cell r="I3356">
            <v>43465</v>
          </cell>
        </row>
        <row r="3357">
          <cell r="A3357" t="str">
            <v>EQUIPOS DE PRESION MOD.20H-6W- L500</v>
          </cell>
          <cell r="B3357">
            <v>3083</v>
          </cell>
          <cell r="C3357" t="str">
            <v>UNI</v>
          </cell>
          <cell r="D3357">
            <v>8354424</v>
          </cell>
          <cell r="E3357" t="str">
            <v>97636001C1</v>
          </cell>
          <cell r="F3357">
            <v>40200</v>
          </cell>
          <cell r="G3357">
            <v>6098120</v>
          </cell>
          <cell r="H3357">
            <v>1.37</v>
          </cell>
          <cell r="I3357">
            <v>43465</v>
          </cell>
        </row>
        <row r="3358">
          <cell r="A3358" t="str">
            <v>EQUIPOS DE PRESION MOD.20H-6W-L300</v>
          </cell>
          <cell r="B3358">
            <v>3081</v>
          </cell>
          <cell r="C3358" t="str">
            <v>UNI</v>
          </cell>
          <cell r="D3358">
            <v>5562200</v>
          </cell>
          <cell r="E3358" t="str">
            <v>97634001C1</v>
          </cell>
          <cell r="F3358">
            <v>40200</v>
          </cell>
          <cell r="G3358">
            <v>4060000</v>
          </cell>
          <cell r="H3358">
            <v>1.37</v>
          </cell>
          <cell r="I3358">
            <v>43465</v>
          </cell>
        </row>
        <row r="3359">
          <cell r="A3359" t="str">
            <v>EQUIPOS DE PRESION MOD.20H-7.5W-L300</v>
          </cell>
          <cell r="B3359">
            <v>3082</v>
          </cell>
          <cell r="C3359" t="str">
            <v>UNI</v>
          </cell>
          <cell r="D3359">
            <v>6936858</v>
          </cell>
          <cell r="E3359" t="str">
            <v>65273202C1</v>
          </cell>
          <cell r="F3359">
            <v>40200</v>
          </cell>
          <cell r="G3359">
            <v>5063400</v>
          </cell>
          <cell r="H3359">
            <v>1.37</v>
          </cell>
          <cell r="I3359">
            <v>43465</v>
          </cell>
        </row>
        <row r="3360">
          <cell r="A3360" t="str">
            <v>EQUIPOS ESPECIALES</v>
          </cell>
          <cell r="B3360">
            <v>8</v>
          </cell>
          <cell r="C3360">
            <v>0</v>
          </cell>
          <cell r="D3360" t="e">
            <v>#DIV/0!</v>
          </cell>
          <cell r="E3360">
            <v>0</v>
          </cell>
          <cell r="F3360">
            <v>0</v>
          </cell>
          <cell r="G3360">
            <v>0</v>
          </cell>
          <cell r="H3360" t="e">
            <v>#DIV/0!</v>
          </cell>
          <cell r="I3360">
            <v>43465</v>
          </cell>
        </row>
        <row r="3361">
          <cell r="A3361" t="str">
            <v>EQUIPOS PARA COCINA</v>
          </cell>
          <cell r="B3361">
            <v>9</v>
          </cell>
          <cell r="C3361">
            <v>0</v>
          </cell>
          <cell r="D3361" t="e">
            <v>#DIV/0!</v>
          </cell>
          <cell r="E3361">
            <v>0</v>
          </cell>
          <cell r="F3361">
            <v>0</v>
          </cell>
          <cell r="G3361">
            <v>0</v>
          </cell>
          <cell r="H3361" t="e">
            <v>#DIV/0!</v>
          </cell>
          <cell r="I3361">
            <v>43465</v>
          </cell>
        </row>
        <row r="3362">
          <cell r="A3362" t="str">
            <v>Equipos Sistema Eyector Automático N°1</v>
          </cell>
          <cell r="B3362">
            <v>105557</v>
          </cell>
          <cell r="C3362" t="str">
            <v>UNI</v>
          </cell>
          <cell r="D3362">
            <v>15441762</v>
          </cell>
          <cell r="E3362">
            <v>0</v>
          </cell>
          <cell r="F3362">
            <v>43040</v>
          </cell>
          <cell r="G3362">
            <v>14166754</v>
          </cell>
          <cell r="H3362">
            <v>1.0900000000000001</v>
          </cell>
          <cell r="I3362">
            <v>43465</v>
          </cell>
        </row>
        <row r="3363">
          <cell r="A3363" t="str">
            <v>Equipos Sistema Eyector Automático N°2</v>
          </cell>
          <cell r="B3363">
            <v>105558</v>
          </cell>
          <cell r="C3363" t="str">
            <v>UNI</v>
          </cell>
          <cell r="D3363">
            <v>6597360</v>
          </cell>
          <cell r="E3363">
            <v>0</v>
          </cell>
          <cell r="F3363">
            <v>43318</v>
          </cell>
          <cell r="G3363">
            <v>6283200</v>
          </cell>
          <cell r="H3363">
            <v>1.05</v>
          </cell>
          <cell r="I3363">
            <v>43465</v>
          </cell>
        </row>
        <row r="3364">
          <cell r="A3364" t="str">
            <v>Escalador de Arbol (sum.) **</v>
          </cell>
          <cell r="B3364">
            <v>102638</v>
          </cell>
          <cell r="C3364" t="str">
            <v>UNI</v>
          </cell>
          <cell r="D3364">
            <v>480334</v>
          </cell>
          <cell r="E3364" t="str">
            <v>A-130</v>
          </cell>
          <cell r="F3364">
            <v>40267</v>
          </cell>
          <cell r="G3364">
            <v>350609</v>
          </cell>
          <cell r="H3364">
            <v>1.37</v>
          </cell>
          <cell r="I3364">
            <v>43465</v>
          </cell>
        </row>
        <row r="3365">
          <cell r="A3365" t="str">
            <v>Escalador de Arbol (sum.) **</v>
          </cell>
          <cell r="B3365">
            <v>102640</v>
          </cell>
          <cell r="C3365" t="str">
            <v>UNI</v>
          </cell>
          <cell r="D3365">
            <v>386174</v>
          </cell>
          <cell r="E3365" t="str">
            <v>A-130</v>
          </cell>
          <cell r="F3365">
            <v>43229</v>
          </cell>
          <cell r="G3365">
            <v>367785</v>
          </cell>
          <cell r="H3365">
            <v>1.05</v>
          </cell>
          <cell r="I3365">
            <v>43465</v>
          </cell>
        </row>
        <row r="3366">
          <cell r="A3366" t="str">
            <v>ESCALADOR DE ARCO</v>
          </cell>
          <cell r="B3366">
            <v>103813</v>
          </cell>
          <cell r="C3366" t="str">
            <v>UNI</v>
          </cell>
          <cell r="D3366">
            <v>371309</v>
          </cell>
          <cell r="E3366">
            <v>0</v>
          </cell>
          <cell r="F3366">
            <v>41052</v>
          </cell>
          <cell r="G3366">
            <v>285622</v>
          </cell>
          <cell r="H3366">
            <v>1.3</v>
          </cell>
          <cell r="I3366">
            <v>43465</v>
          </cell>
        </row>
        <row r="3367">
          <cell r="A3367" t="str">
            <v>Escalador de Arco (sum.) **</v>
          </cell>
          <cell r="B3367">
            <v>102639</v>
          </cell>
          <cell r="C3367" t="str">
            <v>UNI</v>
          </cell>
          <cell r="D3367">
            <v>399122</v>
          </cell>
          <cell r="E3367" t="str">
            <v>A-130</v>
          </cell>
          <cell r="F3367">
            <v>43229</v>
          </cell>
          <cell r="G3367">
            <v>380116</v>
          </cell>
          <cell r="H3367">
            <v>1.05</v>
          </cell>
          <cell r="I3367">
            <v>43465</v>
          </cell>
        </row>
        <row r="3368">
          <cell r="A3368" t="str">
            <v>Escalera 3, pasos en aluminio/metal plegable</v>
          </cell>
          <cell r="B3368">
            <v>102977</v>
          </cell>
          <cell r="C3368" t="str">
            <v>UNI</v>
          </cell>
          <cell r="D3368">
            <v>97991</v>
          </cell>
          <cell r="E3368">
            <v>0</v>
          </cell>
          <cell r="F3368">
            <v>42999</v>
          </cell>
          <cell r="G3368">
            <v>89900</v>
          </cell>
          <cell r="H3368">
            <v>1.0900000000000001</v>
          </cell>
          <cell r="I3368">
            <v>43465</v>
          </cell>
        </row>
        <row r="3369">
          <cell r="A3369" t="str">
            <v>Escalera acero inox para canal Piscina</v>
          </cell>
          <cell r="B3369">
            <v>107148</v>
          </cell>
          <cell r="C3369" t="str">
            <v>UNI</v>
          </cell>
          <cell r="D3369">
            <v>3762205</v>
          </cell>
          <cell r="E3369">
            <v>0</v>
          </cell>
          <cell r="F3369">
            <v>43396</v>
          </cell>
          <cell r="G3369">
            <v>3583052</v>
          </cell>
          <cell r="H3369">
            <v>1.05</v>
          </cell>
          <cell r="I3369">
            <v>43465</v>
          </cell>
        </row>
        <row r="3370">
          <cell r="A3370" t="str">
            <v>Escalera acero inox para canal-4 pasos</v>
          </cell>
          <cell r="B3370">
            <v>107127</v>
          </cell>
          <cell r="C3370" t="str">
            <v>UNI</v>
          </cell>
          <cell r="D3370">
            <v>4325329</v>
          </cell>
          <cell r="E3370">
            <v>0</v>
          </cell>
          <cell r="F3370">
            <v>43396</v>
          </cell>
          <cell r="G3370">
            <v>4119361</v>
          </cell>
          <cell r="H3370">
            <v>1.05</v>
          </cell>
          <cell r="I3370">
            <v>43465</v>
          </cell>
        </row>
        <row r="3371">
          <cell r="A3371" t="str">
            <v>ESCALERA DE EXTENSIÓN 16 PASOS</v>
          </cell>
          <cell r="B3371">
            <v>103719</v>
          </cell>
          <cell r="C3371" t="str">
            <v>DIA</v>
          </cell>
          <cell r="D3371">
            <v>18760</v>
          </cell>
          <cell r="E3371">
            <v>0</v>
          </cell>
          <cell r="F3371">
            <v>40616</v>
          </cell>
          <cell r="G3371">
            <v>14000</v>
          </cell>
          <cell r="H3371">
            <v>1.34</v>
          </cell>
          <cell r="I3371">
            <v>43465</v>
          </cell>
        </row>
        <row r="3372">
          <cell r="A3372" t="str">
            <v>ESCALERA DE EXTENSIÓN 24 PASOS</v>
          </cell>
          <cell r="B3372">
            <v>103718</v>
          </cell>
          <cell r="C3372" t="str">
            <v>DIA</v>
          </cell>
          <cell r="D3372">
            <v>29480</v>
          </cell>
          <cell r="E3372">
            <v>0</v>
          </cell>
          <cell r="F3372">
            <v>40616</v>
          </cell>
          <cell r="G3372">
            <v>22000</v>
          </cell>
          <cell r="H3372">
            <v>1.34</v>
          </cell>
          <cell r="I3372">
            <v>43465</v>
          </cell>
        </row>
        <row r="3373">
          <cell r="A3373" t="str">
            <v>Escalera de Gato (sum.) **</v>
          </cell>
          <cell r="B3373">
            <v>102643</v>
          </cell>
          <cell r="C3373" t="str">
            <v>UNI</v>
          </cell>
          <cell r="D3373">
            <v>464135</v>
          </cell>
          <cell r="E3373" t="str">
            <v>A-130</v>
          </cell>
          <cell r="F3373">
            <v>41052</v>
          </cell>
          <cell r="G3373">
            <v>357027</v>
          </cell>
          <cell r="H3373">
            <v>1.3</v>
          </cell>
          <cell r="I3373">
            <v>43465</v>
          </cell>
        </row>
        <row r="3374">
          <cell r="A3374" t="str">
            <v>Escalera de Gato A. Inox. 10 pasos para tanque</v>
          </cell>
          <cell r="B3374">
            <v>104684</v>
          </cell>
          <cell r="C3374" t="str">
            <v>UNI</v>
          </cell>
          <cell r="D3374">
            <v>744978</v>
          </cell>
          <cell r="E3374">
            <v>0</v>
          </cell>
          <cell r="F3374">
            <v>41726</v>
          </cell>
          <cell r="G3374">
            <v>591252</v>
          </cell>
          <cell r="H3374">
            <v>1.26</v>
          </cell>
          <cell r="I3374">
            <v>43465</v>
          </cell>
        </row>
        <row r="3375">
          <cell r="A3375" t="str">
            <v>Escalera de Gato en AluminioH=2.00M (suministro)</v>
          </cell>
          <cell r="B3375">
            <v>105655</v>
          </cell>
          <cell r="C3375" t="str">
            <v>UNI</v>
          </cell>
          <cell r="D3375">
            <v>380567</v>
          </cell>
          <cell r="E3375">
            <v>0</v>
          </cell>
          <cell r="F3375">
            <v>43269</v>
          </cell>
          <cell r="G3375">
            <v>362445</v>
          </cell>
          <cell r="H3375">
            <v>1.05</v>
          </cell>
          <cell r="I3375">
            <v>43465</v>
          </cell>
        </row>
        <row r="3376">
          <cell r="A3376" t="str">
            <v>Escalera de gato para pozos de inspecc **</v>
          </cell>
          <cell r="B3376">
            <v>100412</v>
          </cell>
          <cell r="C3376" t="str">
            <v>ML</v>
          </cell>
          <cell r="D3376">
            <v>127041</v>
          </cell>
          <cell r="E3376">
            <v>0</v>
          </cell>
          <cell r="F3376">
            <v>40506</v>
          </cell>
          <cell r="G3376">
            <v>92731</v>
          </cell>
          <cell r="H3376">
            <v>1.37</v>
          </cell>
          <cell r="I3376">
            <v>43465</v>
          </cell>
        </row>
        <row r="3377">
          <cell r="A3377" t="str">
            <v>ESCALERA DE TIJERA (8 PASOS)</v>
          </cell>
          <cell r="B3377">
            <v>103494</v>
          </cell>
          <cell r="C3377" t="str">
            <v>DIA</v>
          </cell>
          <cell r="D3377">
            <v>13440</v>
          </cell>
          <cell r="E3377">
            <v>0</v>
          </cell>
          <cell r="F3377">
            <v>43167</v>
          </cell>
          <cell r="G3377">
            <v>12800</v>
          </cell>
          <cell r="H3377">
            <v>1.05</v>
          </cell>
          <cell r="I3377">
            <v>43465</v>
          </cell>
        </row>
        <row r="3378">
          <cell r="A3378" t="str">
            <v>Escalera de tijera 8 pasos fibra de vidrio</v>
          </cell>
          <cell r="B3378">
            <v>107375</v>
          </cell>
          <cell r="C3378" t="str">
            <v>UNI</v>
          </cell>
          <cell r="D3378">
            <v>522291</v>
          </cell>
          <cell r="E3378">
            <v>0</v>
          </cell>
          <cell r="F3378">
            <v>43434</v>
          </cell>
          <cell r="G3378">
            <v>497420</v>
          </cell>
          <cell r="H3378">
            <v>1.05</v>
          </cell>
          <cell r="I3378">
            <v>43465</v>
          </cell>
        </row>
        <row r="3379">
          <cell r="A3379" t="str">
            <v>ESCALERA Elec. 3.3 M. INCL.35</v>
          </cell>
          <cell r="B3379">
            <v>2834</v>
          </cell>
          <cell r="C3379" t="str">
            <v>UNI</v>
          </cell>
          <cell r="D3379">
            <v>166800000</v>
          </cell>
          <cell r="E3379">
            <v>0</v>
          </cell>
          <cell r="F3379">
            <v>40021</v>
          </cell>
          <cell r="G3379">
            <v>120000000</v>
          </cell>
          <cell r="H3379">
            <v>1.39</v>
          </cell>
          <cell r="I3379">
            <v>43465</v>
          </cell>
        </row>
        <row r="3380">
          <cell r="A3380" t="str">
            <v>ESCALERA EXTENCIBLE EN AL. DE 3.5 A 7 Mts.</v>
          </cell>
          <cell r="B3380">
            <v>3245</v>
          </cell>
          <cell r="C3380" t="str">
            <v>DD</v>
          </cell>
          <cell r="D3380">
            <v>25636</v>
          </cell>
          <cell r="E3380">
            <v>0</v>
          </cell>
          <cell r="F3380">
            <v>41179</v>
          </cell>
          <cell r="G3380">
            <v>19720</v>
          </cell>
          <cell r="H3380">
            <v>1.3</v>
          </cell>
          <cell r="I3380">
            <v>43465</v>
          </cell>
        </row>
        <row r="3381">
          <cell r="A3381" t="str">
            <v>ESCALERA MET. RECTA A=1.35 H= 1.66</v>
          </cell>
          <cell r="B3381">
            <v>101118</v>
          </cell>
          <cell r="C3381" t="str">
            <v>UNI</v>
          </cell>
          <cell r="D3381">
            <v>3064068</v>
          </cell>
          <cell r="E3381">
            <v>0</v>
          </cell>
          <cell r="F3381">
            <v>39671</v>
          </cell>
          <cell r="G3381">
            <v>2084400</v>
          </cell>
          <cell r="H3381">
            <v>1.47</v>
          </cell>
          <cell r="I3381">
            <v>43465</v>
          </cell>
        </row>
        <row r="3382">
          <cell r="A3382" t="str">
            <v>ESCALERA TIPO EXTENSION DE 4.88MT A</v>
          </cell>
          <cell r="B3382">
            <v>102996</v>
          </cell>
          <cell r="C3382" t="str">
            <v>UNI</v>
          </cell>
          <cell r="D3382">
            <v>1120797</v>
          </cell>
          <cell r="E3382" t="str">
            <v>10-A-32-2</v>
          </cell>
          <cell r="F3382">
            <v>40359</v>
          </cell>
          <cell r="G3382">
            <v>818100</v>
          </cell>
          <cell r="H3382">
            <v>1.37</v>
          </cell>
          <cell r="I3382">
            <v>43465</v>
          </cell>
        </row>
        <row r="3383">
          <cell r="A3383" t="str">
            <v>ESCALERILLA Trans. VERTICAL</v>
          </cell>
          <cell r="B3383">
            <v>922</v>
          </cell>
          <cell r="C3383" t="str">
            <v>DD</v>
          </cell>
          <cell r="D3383">
            <v>2384</v>
          </cell>
          <cell r="E3383">
            <v>0</v>
          </cell>
          <cell r="F3383">
            <v>40368</v>
          </cell>
          <cell r="G3383">
            <v>1740</v>
          </cell>
          <cell r="H3383">
            <v>1.37</v>
          </cell>
          <cell r="I3383">
            <v>43465</v>
          </cell>
        </row>
        <row r="3384">
          <cell r="A3384" t="str">
            <v>ESCALGRES ROJO 30.5 X 30.5</v>
          </cell>
          <cell r="B3384">
            <v>104733</v>
          </cell>
          <cell r="C3384" t="str">
            <v>M2</v>
          </cell>
          <cell r="D3384">
            <v>41184</v>
          </cell>
          <cell r="E3384">
            <v>0</v>
          </cell>
          <cell r="F3384">
            <v>43367</v>
          </cell>
          <cell r="G3384">
            <v>39223</v>
          </cell>
          <cell r="H3384">
            <v>1.05</v>
          </cell>
          <cell r="I3384">
            <v>43465</v>
          </cell>
        </row>
        <row r="3385">
          <cell r="A3385" t="str">
            <v>ESCLEROMETRO (MINIMO 5 ELEMENTOS)</v>
          </cell>
          <cell r="B3385">
            <v>100928</v>
          </cell>
          <cell r="C3385" t="str">
            <v>UNI</v>
          </cell>
          <cell r="D3385">
            <v>64641</v>
          </cell>
          <cell r="E3385">
            <v>0</v>
          </cell>
          <cell r="F3385">
            <v>43167</v>
          </cell>
          <cell r="G3385">
            <v>61563</v>
          </cell>
          <cell r="H3385">
            <v>1.05</v>
          </cell>
          <cell r="I3385">
            <v>43465</v>
          </cell>
        </row>
        <row r="3386">
          <cell r="A3386" t="str">
            <v>ESCOBA FIBRA PLASTICA DURA MANGO DE</v>
          </cell>
          <cell r="B3386">
            <v>2017</v>
          </cell>
          <cell r="C3386" t="str">
            <v>UNI</v>
          </cell>
          <cell r="D3386">
            <v>4304</v>
          </cell>
          <cell r="E3386" t="str">
            <v>SUAVE</v>
          </cell>
          <cell r="F3386">
            <v>42872</v>
          </cell>
          <cell r="G3386">
            <v>3949</v>
          </cell>
          <cell r="H3386">
            <v>1.0900000000000001</v>
          </cell>
          <cell r="I3386">
            <v>43465</v>
          </cell>
        </row>
        <row r="3387">
          <cell r="A3387" t="str">
            <v>Escrit. archivador metálico (Rec.IDRD) **</v>
          </cell>
          <cell r="B3387">
            <v>101171</v>
          </cell>
          <cell r="C3387" t="str">
            <v>UNI</v>
          </cell>
          <cell r="D3387">
            <v>574241</v>
          </cell>
          <cell r="E3387">
            <v>6441052</v>
          </cell>
          <cell r="F3387">
            <v>40470</v>
          </cell>
          <cell r="G3387">
            <v>419154</v>
          </cell>
          <cell r="H3387">
            <v>1.37</v>
          </cell>
          <cell r="I3387">
            <v>43465</v>
          </cell>
        </row>
        <row r="3388">
          <cell r="A3388" t="str">
            <v>Escrit. cost. H metálico (Rec.IDRD) **</v>
          </cell>
          <cell r="B3388">
            <v>101167</v>
          </cell>
          <cell r="C3388" t="str">
            <v>UNI</v>
          </cell>
          <cell r="D3388">
            <v>102312</v>
          </cell>
          <cell r="E3388">
            <v>6441052</v>
          </cell>
          <cell r="F3388">
            <v>40470</v>
          </cell>
          <cell r="G3388">
            <v>74680</v>
          </cell>
          <cell r="H3388">
            <v>1.37</v>
          </cell>
          <cell r="I3388">
            <v>43465</v>
          </cell>
        </row>
        <row r="3389">
          <cell r="A3389" t="str">
            <v>Escrit. portateclado plástico (Rec.IDRD) **</v>
          </cell>
          <cell r="B3389">
            <v>101169</v>
          </cell>
          <cell r="C3389" t="str">
            <v>UNI</v>
          </cell>
          <cell r="D3389">
            <v>48391</v>
          </cell>
          <cell r="E3389">
            <v>6441052</v>
          </cell>
          <cell r="F3389">
            <v>40470</v>
          </cell>
          <cell r="G3389">
            <v>35322</v>
          </cell>
          <cell r="H3389">
            <v>1.37</v>
          </cell>
          <cell r="I3389">
            <v>43465</v>
          </cell>
        </row>
        <row r="3390">
          <cell r="A3390" t="str">
            <v>Escrit. superf. fórmica 0.575X1.49C (Rec.IDRD) **</v>
          </cell>
          <cell r="B3390">
            <v>101165</v>
          </cell>
          <cell r="C3390" t="str">
            <v>UNI</v>
          </cell>
          <cell r="D3390">
            <v>358056</v>
          </cell>
          <cell r="E3390">
            <v>6441052</v>
          </cell>
          <cell r="F3390">
            <v>40470</v>
          </cell>
          <cell r="G3390">
            <v>261355</v>
          </cell>
          <cell r="H3390">
            <v>1.37</v>
          </cell>
          <cell r="I3390">
            <v>43465</v>
          </cell>
        </row>
        <row r="3391">
          <cell r="A3391" t="str">
            <v>Escrit. superf. P fórmica 0.84X1.41 (Rec.IDRD) **</v>
          </cell>
          <cell r="B3391">
            <v>101166</v>
          </cell>
          <cell r="C3391" t="str">
            <v>UNI</v>
          </cell>
          <cell r="D3391">
            <v>468582</v>
          </cell>
          <cell r="E3391">
            <v>6441052</v>
          </cell>
          <cell r="F3391">
            <v>40470</v>
          </cell>
          <cell r="G3391">
            <v>342031</v>
          </cell>
          <cell r="H3391">
            <v>1.37</v>
          </cell>
          <cell r="I3391">
            <v>43465</v>
          </cell>
        </row>
        <row r="3392">
          <cell r="A3392" t="str">
            <v>ESCRITORIO AUXILIAR KEFREN</v>
          </cell>
          <cell r="B3392">
            <v>4029</v>
          </cell>
          <cell r="C3392" t="str">
            <v>UNI</v>
          </cell>
          <cell r="D3392">
            <v>327834</v>
          </cell>
          <cell r="E3392">
            <v>6441052</v>
          </cell>
          <cell r="F3392">
            <v>40470</v>
          </cell>
          <cell r="G3392">
            <v>239295</v>
          </cell>
          <cell r="H3392">
            <v>1.37</v>
          </cell>
          <cell r="I3392">
            <v>43465</v>
          </cell>
        </row>
        <row r="3393">
          <cell r="A3393" t="str">
            <v>ESCRITORIO EJECUTIVO KEFREN</v>
          </cell>
          <cell r="B3393">
            <v>4027</v>
          </cell>
          <cell r="C3393" t="str">
            <v>UNI</v>
          </cell>
          <cell r="D3393">
            <v>274000</v>
          </cell>
          <cell r="E3393">
            <v>6441552</v>
          </cell>
          <cell r="F3393">
            <v>40470</v>
          </cell>
          <cell r="G3393">
            <v>200000</v>
          </cell>
          <cell r="H3393">
            <v>1.37</v>
          </cell>
          <cell r="I3393">
            <v>43465</v>
          </cell>
        </row>
        <row r="3394">
          <cell r="A3394" t="str">
            <v>ESCUADRA FALSA DE 8"</v>
          </cell>
          <cell r="B3394">
            <v>492</v>
          </cell>
          <cell r="C3394" t="str">
            <v>UNI</v>
          </cell>
          <cell r="D3394">
            <v>11792</v>
          </cell>
          <cell r="E3394">
            <v>460347</v>
          </cell>
          <cell r="F3394">
            <v>40802</v>
          </cell>
          <cell r="G3394">
            <v>8800</v>
          </cell>
          <cell r="H3394">
            <v>1.34</v>
          </cell>
          <cell r="I3394">
            <v>43465</v>
          </cell>
        </row>
        <row r="3395">
          <cell r="A3395" t="str">
            <v>ESCUDO ACRILICO BLANCO</v>
          </cell>
          <cell r="B3395">
            <v>103274</v>
          </cell>
          <cell r="C3395" t="str">
            <v>UNI</v>
          </cell>
          <cell r="D3395">
            <v>315960</v>
          </cell>
          <cell r="E3395">
            <v>0</v>
          </cell>
          <cell r="F3395">
            <v>43213</v>
          </cell>
          <cell r="G3395">
            <v>300914</v>
          </cell>
          <cell r="H3395">
            <v>1.05</v>
          </cell>
          <cell r="I3395">
            <v>43465</v>
          </cell>
        </row>
        <row r="3396">
          <cell r="A3396" t="str">
            <v>ESCUDO DOBLE PARA ROCIADOR CROMADO</v>
          </cell>
          <cell r="B3396">
            <v>106245</v>
          </cell>
          <cell r="C3396" t="str">
            <v>UNI</v>
          </cell>
          <cell r="D3396">
            <v>4373</v>
          </cell>
          <cell r="E3396">
            <v>0</v>
          </cell>
          <cell r="F3396">
            <v>43273</v>
          </cell>
          <cell r="G3396">
            <v>4165</v>
          </cell>
          <cell r="H3396">
            <v>1.05</v>
          </cell>
          <cell r="I3396">
            <v>43465</v>
          </cell>
        </row>
        <row r="3397">
          <cell r="A3397" t="str">
            <v>ESCUDO EN PELICULA DE SEGURIDAD</v>
          </cell>
          <cell r="B3397">
            <v>103278</v>
          </cell>
          <cell r="C3397" t="str">
            <v>UNI</v>
          </cell>
          <cell r="D3397">
            <v>68939</v>
          </cell>
          <cell r="E3397">
            <v>0</v>
          </cell>
          <cell r="F3397">
            <v>41094</v>
          </cell>
          <cell r="G3397">
            <v>53030</v>
          </cell>
          <cell r="H3397">
            <v>1.3</v>
          </cell>
          <cell r="I3397">
            <v>43465</v>
          </cell>
        </row>
        <row r="3398">
          <cell r="A3398" t="str">
            <v>ESCUDO PARA ROCIADOR CROMADO 1/2”</v>
          </cell>
          <cell r="B3398">
            <v>106244</v>
          </cell>
          <cell r="C3398" t="str">
            <v>UNI</v>
          </cell>
          <cell r="D3398">
            <v>4373</v>
          </cell>
          <cell r="E3398">
            <v>0</v>
          </cell>
          <cell r="F3398">
            <v>43273</v>
          </cell>
          <cell r="G3398">
            <v>4165</v>
          </cell>
          <cell r="H3398">
            <v>1.05</v>
          </cell>
          <cell r="I3398">
            <v>43465</v>
          </cell>
        </row>
        <row r="3399">
          <cell r="A3399" t="str">
            <v>ESFUERZO CORTANTE EN MALLAS</v>
          </cell>
          <cell r="B3399">
            <v>9478</v>
          </cell>
          <cell r="C3399" t="str">
            <v>UNI</v>
          </cell>
          <cell r="D3399">
            <v>111256</v>
          </cell>
          <cell r="E3399">
            <v>0</v>
          </cell>
          <cell r="F3399">
            <v>40150</v>
          </cell>
          <cell r="G3399">
            <v>80040</v>
          </cell>
          <cell r="H3399">
            <v>1.39</v>
          </cell>
          <cell r="I3399">
            <v>43465</v>
          </cell>
        </row>
        <row r="3400">
          <cell r="A3400" t="str">
            <v>ESLINGA CON ABSORVEDOR CHOQUE</v>
          </cell>
          <cell r="B3400">
            <v>103540</v>
          </cell>
          <cell r="C3400" t="str">
            <v>UNI</v>
          </cell>
          <cell r="D3400">
            <v>231041</v>
          </cell>
          <cell r="E3400">
            <v>0</v>
          </cell>
          <cell r="F3400">
            <v>41095</v>
          </cell>
          <cell r="G3400">
            <v>177724</v>
          </cell>
          <cell r="H3400">
            <v>1.3</v>
          </cell>
          <cell r="I3400">
            <v>43465</v>
          </cell>
        </row>
        <row r="3401">
          <cell r="A3401" t="str">
            <v>ESLINGA EN Y CON</v>
          </cell>
          <cell r="B3401">
            <v>104085</v>
          </cell>
          <cell r="C3401" t="str">
            <v>UNI</v>
          </cell>
          <cell r="D3401">
            <v>329533</v>
          </cell>
          <cell r="E3401">
            <v>0</v>
          </cell>
          <cell r="F3401">
            <v>40676</v>
          </cell>
          <cell r="G3401">
            <v>245920</v>
          </cell>
          <cell r="H3401">
            <v>1.34</v>
          </cell>
          <cell r="I3401">
            <v>43465</v>
          </cell>
        </row>
        <row r="3402">
          <cell r="A3402" t="str">
            <v>ESMALTE ACRILICO PINTUCO</v>
          </cell>
          <cell r="B3402">
            <v>104553</v>
          </cell>
          <cell r="C3402" t="str">
            <v>GN</v>
          </cell>
          <cell r="D3402">
            <v>143000</v>
          </cell>
          <cell r="E3402">
            <v>0</v>
          </cell>
          <cell r="F3402">
            <v>41164</v>
          </cell>
          <cell r="G3402">
            <v>110000</v>
          </cell>
          <cell r="H3402">
            <v>1.3</v>
          </cell>
          <cell r="I3402">
            <v>43465</v>
          </cell>
        </row>
        <row r="3403">
          <cell r="A3403" t="str">
            <v>ESMALTE ALQUIDICO BLANCO SIKA (313050)</v>
          </cell>
          <cell r="B3403">
            <v>752</v>
          </cell>
          <cell r="C3403" t="str">
            <v>GN</v>
          </cell>
          <cell r="D3403">
            <v>71019</v>
          </cell>
          <cell r="E3403">
            <v>313050</v>
          </cell>
          <cell r="F3403">
            <v>43179</v>
          </cell>
          <cell r="G3403">
            <v>67637</v>
          </cell>
          <cell r="H3403">
            <v>1.05</v>
          </cell>
          <cell r="I3403">
            <v>43465</v>
          </cell>
        </row>
        <row r="3404">
          <cell r="A3404" t="str">
            <v>ESMALTE BRILLANTE COLOR (POR 5 GL)</v>
          </cell>
          <cell r="B3404">
            <v>1826</v>
          </cell>
          <cell r="C3404" t="str">
            <v>GN</v>
          </cell>
          <cell r="D3404">
            <v>41895</v>
          </cell>
          <cell r="E3404">
            <v>1011</v>
          </cell>
          <cell r="F3404">
            <v>43202</v>
          </cell>
          <cell r="G3404">
            <v>39900</v>
          </cell>
          <cell r="H3404">
            <v>1.05</v>
          </cell>
          <cell r="I3404">
            <v>43465</v>
          </cell>
        </row>
        <row r="3405">
          <cell r="A3405" t="str">
            <v>ESMALTE BRILLANTE SINTÉTICO INT. Y</v>
          </cell>
          <cell r="B3405">
            <v>1824</v>
          </cell>
          <cell r="C3405" t="str">
            <v>GN</v>
          </cell>
          <cell r="D3405">
            <v>63945</v>
          </cell>
          <cell r="E3405">
            <v>0</v>
          </cell>
          <cell r="F3405">
            <v>43179</v>
          </cell>
          <cell r="G3405">
            <v>60900</v>
          </cell>
          <cell r="H3405">
            <v>1.05</v>
          </cell>
          <cell r="I3405">
            <v>43465</v>
          </cell>
        </row>
        <row r="3406">
          <cell r="A3406" t="str">
            <v>ESMALTE DOMESTICO(interior)</v>
          </cell>
          <cell r="B3406">
            <v>1037</v>
          </cell>
          <cell r="C3406" t="str">
            <v>GN</v>
          </cell>
          <cell r="D3406">
            <v>46585</v>
          </cell>
          <cell r="E3406">
            <v>0</v>
          </cell>
          <cell r="F3406">
            <v>43202</v>
          </cell>
          <cell r="G3406">
            <v>44367</v>
          </cell>
          <cell r="H3406">
            <v>1.05</v>
          </cell>
          <cell r="I3406">
            <v>43465</v>
          </cell>
        </row>
        <row r="3407">
          <cell r="A3407" t="str">
            <v>ESMALTE EPOXICO AMARILLO (Componente</v>
          </cell>
          <cell r="B3407">
            <v>105970</v>
          </cell>
          <cell r="C3407" t="str">
            <v>GAL</v>
          </cell>
          <cell r="D3407">
            <v>250792</v>
          </cell>
          <cell r="E3407">
            <v>0</v>
          </cell>
          <cell r="F3407">
            <v>42661</v>
          </cell>
          <cell r="G3407">
            <v>218080</v>
          </cell>
          <cell r="H3407">
            <v>1.1499999999999999</v>
          </cell>
          <cell r="I3407">
            <v>43465</v>
          </cell>
        </row>
        <row r="3408">
          <cell r="A3408" t="str">
            <v>ESMALTE HORNEABLE BLANCO ICO</v>
          </cell>
          <cell r="B3408">
            <v>1850</v>
          </cell>
          <cell r="C3408" t="str">
            <v>GN</v>
          </cell>
          <cell r="D3408">
            <v>103797</v>
          </cell>
          <cell r="E3408">
            <v>3032152</v>
          </cell>
          <cell r="F3408">
            <v>40127</v>
          </cell>
          <cell r="G3408">
            <v>74674</v>
          </cell>
          <cell r="H3408">
            <v>1.39</v>
          </cell>
          <cell r="I3408">
            <v>43465</v>
          </cell>
        </row>
        <row r="3409">
          <cell r="A3409" t="str">
            <v>ESMALTE HORNEABLE NEGRO ICO</v>
          </cell>
          <cell r="B3409">
            <v>1851</v>
          </cell>
          <cell r="C3409" t="str">
            <v>GN</v>
          </cell>
          <cell r="D3409">
            <v>88298</v>
          </cell>
          <cell r="E3409">
            <v>3032450</v>
          </cell>
          <cell r="F3409">
            <v>40127</v>
          </cell>
          <cell r="G3409">
            <v>63524</v>
          </cell>
          <cell r="H3409">
            <v>1.39</v>
          </cell>
          <cell r="I3409">
            <v>43465</v>
          </cell>
        </row>
        <row r="3410">
          <cell r="A3410" t="str">
            <v>ESMALTE ICOMATE BLANCO ICO</v>
          </cell>
          <cell r="B3410">
            <v>1827</v>
          </cell>
          <cell r="C3410" t="str">
            <v>GN</v>
          </cell>
          <cell r="D3410">
            <v>82772</v>
          </cell>
          <cell r="E3410">
            <v>1012150</v>
          </cell>
          <cell r="F3410">
            <v>40127</v>
          </cell>
          <cell r="G3410">
            <v>59548</v>
          </cell>
          <cell r="H3410">
            <v>1.39</v>
          </cell>
          <cell r="I3410">
            <v>43465</v>
          </cell>
        </row>
        <row r="3411">
          <cell r="A3411" t="str">
            <v>ESMALTE ICOMATE NEGRO ICO</v>
          </cell>
          <cell r="B3411">
            <v>1828</v>
          </cell>
          <cell r="C3411" t="str">
            <v>GN</v>
          </cell>
          <cell r="D3411">
            <v>67404</v>
          </cell>
          <cell r="E3411">
            <v>1012450</v>
          </cell>
          <cell r="F3411">
            <v>40452</v>
          </cell>
          <cell r="G3411">
            <v>49200</v>
          </cell>
          <cell r="H3411">
            <v>1.37</v>
          </cell>
          <cell r="I3411">
            <v>43465</v>
          </cell>
        </row>
        <row r="3412">
          <cell r="A3412" t="str">
            <v>ESMALTE MARTILLADO azul real ICO</v>
          </cell>
          <cell r="B3412">
            <v>1853</v>
          </cell>
          <cell r="C3412" t="str">
            <v>GN</v>
          </cell>
          <cell r="D3412">
            <v>120744</v>
          </cell>
          <cell r="E3412">
            <v>3035119</v>
          </cell>
          <cell r="F3412">
            <v>40127</v>
          </cell>
          <cell r="G3412">
            <v>86866</v>
          </cell>
          <cell r="H3412">
            <v>1.39</v>
          </cell>
          <cell r="I3412">
            <v>43465</v>
          </cell>
        </row>
        <row r="3413">
          <cell r="A3413" t="str">
            <v>ESMALTE MARTILLADO G/PLATA ICO</v>
          </cell>
          <cell r="B3413">
            <v>1854</v>
          </cell>
          <cell r="C3413" t="str">
            <v>GN</v>
          </cell>
          <cell r="D3413">
            <v>120744</v>
          </cell>
          <cell r="E3413">
            <v>3035119</v>
          </cell>
          <cell r="F3413">
            <v>40127</v>
          </cell>
          <cell r="G3413">
            <v>86866</v>
          </cell>
          <cell r="H3413">
            <v>1.39</v>
          </cell>
          <cell r="I3413">
            <v>43465</v>
          </cell>
        </row>
        <row r="3414">
          <cell r="A3414" t="str">
            <v>ESMALTE MATE SUPERSINTETICO Tipo-1</v>
          </cell>
          <cell r="B3414">
            <v>1038</v>
          </cell>
          <cell r="C3414" t="str">
            <v>GN</v>
          </cell>
          <cell r="D3414">
            <v>46959</v>
          </cell>
          <cell r="E3414">
            <v>0</v>
          </cell>
          <cell r="F3414">
            <v>43202</v>
          </cell>
          <cell r="G3414">
            <v>44723</v>
          </cell>
          <cell r="H3414">
            <v>1.05</v>
          </cell>
          <cell r="I3414">
            <v>43465</v>
          </cell>
        </row>
        <row r="3415">
          <cell r="A3415" t="str">
            <v>ESMALTE SEMI-Brillante</v>
          </cell>
          <cell r="B3415">
            <v>1040</v>
          </cell>
          <cell r="C3415" t="str">
            <v>GN</v>
          </cell>
          <cell r="D3415">
            <v>42992</v>
          </cell>
          <cell r="E3415">
            <v>1100</v>
          </cell>
          <cell r="F3415">
            <v>43206</v>
          </cell>
          <cell r="G3415">
            <v>40945</v>
          </cell>
          <cell r="H3415">
            <v>1.05</v>
          </cell>
          <cell r="I3415">
            <v>43465</v>
          </cell>
        </row>
        <row r="3416">
          <cell r="A3416" t="str">
            <v>ESMALTE SIKA AMARILLO 1gall</v>
          </cell>
          <cell r="B3416">
            <v>1942</v>
          </cell>
          <cell r="C3416" t="str">
            <v>GN</v>
          </cell>
          <cell r="D3416">
            <v>85956</v>
          </cell>
          <cell r="E3416">
            <v>311044</v>
          </cell>
          <cell r="F3416">
            <v>41045</v>
          </cell>
          <cell r="G3416">
            <v>66120</v>
          </cell>
          <cell r="H3416">
            <v>1.3</v>
          </cell>
          <cell r="I3416">
            <v>43465</v>
          </cell>
        </row>
        <row r="3417">
          <cell r="A3417" t="str">
            <v>ESMALTE SIKA NEGRO 1gall</v>
          </cell>
          <cell r="B3417">
            <v>856</v>
          </cell>
          <cell r="C3417" t="str">
            <v>GN</v>
          </cell>
          <cell r="D3417">
            <v>75400</v>
          </cell>
          <cell r="E3417">
            <v>316091</v>
          </cell>
          <cell r="F3417">
            <v>41045</v>
          </cell>
          <cell r="G3417">
            <v>58000</v>
          </cell>
          <cell r="H3417">
            <v>1.3</v>
          </cell>
          <cell r="I3417">
            <v>43465</v>
          </cell>
        </row>
        <row r="3418">
          <cell r="A3418" t="str">
            <v>ESMALTE SIKA ROJO 1gall</v>
          </cell>
          <cell r="B3418">
            <v>1955</v>
          </cell>
          <cell r="C3418" t="str">
            <v>GN</v>
          </cell>
          <cell r="D3418">
            <v>93496</v>
          </cell>
          <cell r="E3418">
            <v>317044</v>
          </cell>
          <cell r="F3418">
            <v>41064</v>
          </cell>
          <cell r="G3418">
            <v>71920</v>
          </cell>
          <cell r="H3418">
            <v>1.3</v>
          </cell>
          <cell r="I3418">
            <v>43465</v>
          </cell>
        </row>
        <row r="3419">
          <cell r="A3419" t="str">
            <v>ESMALTE SIKA VERDE1gall</v>
          </cell>
          <cell r="B3419">
            <v>2524</v>
          </cell>
          <cell r="C3419" t="str">
            <v>GN</v>
          </cell>
          <cell r="D3419">
            <v>90480</v>
          </cell>
          <cell r="E3419">
            <v>319044</v>
          </cell>
          <cell r="F3419">
            <v>41045</v>
          </cell>
          <cell r="G3419">
            <v>69600</v>
          </cell>
          <cell r="H3419">
            <v>1.3</v>
          </cell>
          <cell r="I3419">
            <v>43465</v>
          </cell>
        </row>
        <row r="3420">
          <cell r="A3420" t="str">
            <v>ESMALTE Sint. UNIHOGAR BLANCO PHILAAC</v>
          </cell>
          <cell r="B3420">
            <v>1765</v>
          </cell>
          <cell r="C3420" t="str">
            <v>GN</v>
          </cell>
          <cell r="D3420">
            <v>60300</v>
          </cell>
          <cell r="E3420" t="str">
            <v>Blanco</v>
          </cell>
          <cell r="F3420">
            <v>40798</v>
          </cell>
          <cell r="G3420">
            <v>45000</v>
          </cell>
          <cell r="H3420">
            <v>1.34</v>
          </cell>
          <cell r="I3420">
            <v>43465</v>
          </cell>
        </row>
        <row r="3421">
          <cell r="A3421" t="str">
            <v>ESMALTE SINTETICO BRILLANTE (Cuñete de</v>
          </cell>
          <cell r="B3421">
            <v>1811</v>
          </cell>
          <cell r="C3421" t="str">
            <v>GN</v>
          </cell>
          <cell r="D3421">
            <v>53445</v>
          </cell>
          <cell r="E3421">
            <v>0</v>
          </cell>
          <cell r="F3421">
            <v>43162</v>
          </cell>
          <cell r="G3421">
            <v>50900</v>
          </cell>
          <cell r="H3421">
            <v>1.05</v>
          </cell>
          <cell r="I3421">
            <v>43465</v>
          </cell>
        </row>
        <row r="3422">
          <cell r="A3422" t="str">
            <v>ESMALTE SINTÉTICO DOMÉSTICO INTERIOR</v>
          </cell>
          <cell r="B3422">
            <v>102904</v>
          </cell>
          <cell r="C3422" t="str">
            <v>GN</v>
          </cell>
          <cell r="D3422">
            <v>42992</v>
          </cell>
          <cell r="E3422">
            <v>0</v>
          </cell>
          <cell r="F3422">
            <v>43206</v>
          </cell>
          <cell r="G3422">
            <v>40945</v>
          </cell>
          <cell r="H3422">
            <v>1.05</v>
          </cell>
          <cell r="I3422">
            <v>43465</v>
          </cell>
        </row>
        <row r="3423">
          <cell r="A3423" t="str">
            <v>ESMALTE SINTETICO UNICOLOR BLANCO</v>
          </cell>
          <cell r="B3423">
            <v>1039</v>
          </cell>
          <cell r="C3423" t="str">
            <v>GN</v>
          </cell>
          <cell r="D3423">
            <v>57173</v>
          </cell>
          <cell r="E3423" t="str">
            <v>Blanco</v>
          </cell>
          <cell r="F3423">
            <v>43202</v>
          </cell>
          <cell r="G3423">
            <v>54450</v>
          </cell>
          <cell r="H3423">
            <v>1.05</v>
          </cell>
          <cell r="I3423">
            <v>43465</v>
          </cell>
        </row>
        <row r="3424">
          <cell r="A3424" t="str">
            <v>ESMALTE URETANO AMARILLO (Componente</v>
          </cell>
          <cell r="B3424">
            <v>105971</v>
          </cell>
          <cell r="C3424" t="str">
            <v>GAL</v>
          </cell>
          <cell r="D3424">
            <v>278473</v>
          </cell>
          <cell r="E3424">
            <v>0</v>
          </cell>
          <cell r="F3424">
            <v>42661</v>
          </cell>
          <cell r="G3424">
            <v>242150</v>
          </cell>
          <cell r="H3424">
            <v>1.1499999999999999</v>
          </cell>
          <cell r="I3424">
            <v>43465</v>
          </cell>
        </row>
        <row r="3425">
          <cell r="A3425" t="str">
            <v>ESMALTE URETANO GRIS+CATALIZADOR **</v>
          </cell>
          <cell r="B3425">
            <v>100353</v>
          </cell>
          <cell r="C3425" t="str">
            <v>GN</v>
          </cell>
          <cell r="D3425">
            <v>289517</v>
          </cell>
          <cell r="E3425">
            <v>0</v>
          </cell>
          <cell r="F3425">
            <v>43245</v>
          </cell>
          <cell r="G3425">
            <v>275730</v>
          </cell>
          <cell r="H3425">
            <v>1.05</v>
          </cell>
          <cell r="I3425">
            <v>43465</v>
          </cell>
        </row>
        <row r="3426">
          <cell r="A3426" t="str">
            <v>ESMALTE URETANO NEGRO</v>
          </cell>
          <cell r="B3426">
            <v>104138</v>
          </cell>
          <cell r="C3426" t="str">
            <v>GLN</v>
          </cell>
          <cell r="D3426">
            <v>208290</v>
          </cell>
          <cell r="E3426">
            <v>0</v>
          </cell>
          <cell r="F3426">
            <v>40716</v>
          </cell>
          <cell r="G3426">
            <v>155440</v>
          </cell>
          <cell r="H3426">
            <v>1.34</v>
          </cell>
          <cell r="I3426">
            <v>43465</v>
          </cell>
        </row>
        <row r="3427">
          <cell r="A3427" t="str">
            <v>ESMALTE URETANO NEGRO</v>
          </cell>
          <cell r="B3427">
            <v>104139</v>
          </cell>
          <cell r="C3427" t="str">
            <v>GLN</v>
          </cell>
          <cell r="D3427">
            <v>310880</v>
          </cell>
          <cell r="E3427">
            <v>0</v>
          </cell>
          <cell r="F3427">
            <v>40716</v>
          </cell>
          <cell r="G3427">
            <v>232000</v>
          </cell>
          <cell r="H3427">
            <v>1.34</v>
          </cell>
          <cell r="I3427">
            <v>43465</v>
          </cell>
        </row>
        <row r="3428">
          <cell r="A3428" t="str">
            <v>Espaldar para Banca M-30.</v>
          </cell>
          <cell r="B3428">
            <v>102491</v>
          </cell>
          <cell r="C3428" t="str">
            <v>UNI</v>
          </cell>
          <cell r="D3428">
            <v>315100</v>
          </cell>
          <cell r="E3428">
            <v>0</v>
          </cell>
          <cell r="F3428">
            <v>40224</v>
          </cell>
          <cell r="G3428">
            <v>230000</v>
          </cell>
          <cell r="H3428">
            <v>1.37</v>
          </cell>
          <cell r="I3428">
            <v>43465</v>
          </cell>
        </row>
        <row r="3429">
          <cell r="A3429" t="str">
            <v>ESPALDAR PARA BANCA M-31</v>
          </cell>
          <cell r="B3429">
            <v>103809</v>
          </cell>
          <cell r="C3429" t="str">
            <v>UNI</v>
          </cell>
          <cell r="D3429">
            <v>243653</v>
          </cell>
          <cell r="E3429">
            <v>0</v>
          </cell>
          <cell r="F3429">
            <v>43217</v>
          </cell>
          <cell r="G3429">
            <v>232050</v>
          </cell>
          <cell r="H3429">
            <v>1.05</v>
          </cell>
          <cell r="I3429">
            <v>43465</v>
          </cell>
        </row>
        <row r="3430">
          <cell r="A3430" t="str">
            <v>ESPARRAGO 5/8"L=5" GRADO-7</v>
          </cell>
          <cell r="B3430">
            <v>104757</v>
          </cell>
          <cell r="C3430" t="str">
            <v>UNI</v>
          </cell>
          <cell r="D3430">
            <v>3570</v>
          </cell>
          <cell r="E3430">
            <v>0</v>
          </cell>
          <cell r="F3430">
            <v>42934</v>
          </cell>
          <cell r="G3430">
            <v>3275</v>
          </cell>
          <cell r="H3430">
            <v>1.0900000000000001</v>
          </cell>
          <cell r="I3430">
            <v>43465</v>
          </cell>
        </row>
        <row r="3431">
          <cell r="A3431" t="str">
            <v>ESPARRAGO 5/8x20 "+ TUERCAS</v>
          </cell>
          <cell r="B3431">
            <v>3708</v>
          </cell>
          <cell r="C3431" t="str">
            <v>UNI</v>
          </cell>
          <cell r="D3431">
            <v>6735</v>
          </cell>
          <cell r="E3431">
            <v>0</v>
          </cell>
          <cell r="F3431">
            <v>43182</v>
          </cell>
          <cell r="G3431">
            <v>6414</v>
          </cell>
          <cell r="H3431">
            <v>1.05</v>
          </cell>
          <cell r="I3431">
            <v>43465</v>
          </cell>
        </row>
        <row r="3432">
          <cell r="A3432" t="str">
            <v>ESPARRAGO 5/8x24 "</v>
          </cell>
          <cell r="B3432">
            <v>105003</v>
          </cell>
          <cell r="C3432" t="str">
            <v>UNI</v>
          </cell>
          <cell r="D3432">
            <v>7980</v>
          </cell>
          <cell r="E3432">
            <v>0</v>
          </cell>
          <cell r="F3432">
            <v>43157</v>
          </cell>
          <cell r="G3432">
            <v>7600</v>
          </cell>
          <cell r="H3432">
            <v>1.05</v>
          </cell>
          <cell r="I3432">
            <v>43465</v>
          </cell>
        </row>
        <row r="3433">
          <cell r="A3433" t="str">
            <v>ESPARRAGO DE 3/16"x60 GA-6 ACESCO</v>
          </cell>
          <cell r="B3433">
            <v>3957</v>
          </cell>
          <cell r="C3433" t="str">
            <v>ML</v>
          </cell>
          <cell r="D3433">
            <v>297</v>
          </cell>
          <cell r="E3433" t="str">
            <v>TORN</v>
          </cell>
          <cell r="F3433">
            <v>40143</v>
          </cell>
          <cell r="G3433">
            <v>214</v>
          </cell>
          <cell r="H3433">
            <v>1.39</v>
          </cell>
          <cell r="I3433">
            <v>43465</v>
          </cell>
        </row>
        <row r="3434">
          <cell r="A3434" t="str">
            <v>ESPARRAGO DE 3/16"xTA-18 ACESCO</v>
          </cell>
          <cell r="B3434">
            <v>3956</v>
          </cell>
          <cell r="C3434" t="str">
            <v>ML</v>
          </cell>
          <cell r="D3434">
            <v>554</v>
          </cell>
          <cell r="E3434" t="str">
            <v>TORN</v>
          </cell>
          <cell r="F3434">
            <v>39660</v>
          </cell>
          <cell r="G3434">
            <v>377</v>
          </cell>
          <cell r="H3434">
            <v>1.47</v>
          </cell>
          <cell r="I3434">
            <v>43465</v>
          </cell>
        </row>
        <row r="3435">
          <cell r="A3435" t="str">
            <v>ESPARRAGO DE 3/16"xTA-9 ACESCO</v>
          </cell>
          <cell r="B3435">
            <v>3955</v>
          </cell>
          <cell r="C3435" t="str">
            <v>ML</v>
          </cell>
          <cell r="D3435">
            <v>289</v>
          </cell>
          <cell r="E3435" t="str">
            <v>TORN</v>
          </cell>
          <cell r="F3435">
            <v>39888</v>
          </cell>
          <cell r="G3435">
            <v>208</v>
          </cell>
          <cell r="H3435">
            <v>1.39</v>
          </cell>
          <cell r="I3435">
            <v>43465</v>
          </cell>
        </row>
        <row r="3436">
          <cell r="A3436" t="str">
            <v>ESPARRAGO DE 578X18" + TUERCAS</v>
          </cell>
          <cell r="B3436">
            <v>106761</v>
          </cell>
          <cell r="C3436" t="str">
            <v>UNI</v>
          </cell>
          <cell r="D3436">
            <v>6440</v>
          </cell>
          <cell r="E3436">
            <v>0</v>
          </cell>
          <cell r="F3436">
            <v>43182</v>
          </cell>
          <cell r="G3436">
            <v>6133</v>
          </cell>
          <cell r="H3436">
            <v>1.05</v>
          </cell>
          <cell r="I3436">
            <v>43465</v>
          </cell>
        </row>
        <row r="3437">
          <cell r="A3437" t="str">
            <v>ESPATULA 2" DE ACERO CARBONO - MANGO</v>
          </cell>
          <cell r="B3437">
            <v>494</v>
          </cell>
          <cell r="C3437" t="str">
            <v>UNI</v>
          </cell>
          <cell r="D3437">
            <v>4505</v>
          </cell>
          <cell r="E3437">
            <v>468266</v>
          </cell>
          <cell r="F3437">
            <v>43195</v>
          </cell>
          <cell r="G3437">
            <v>4290</v>
          </cell>
          <cell r="H3437">
            <v>1.05</v>
          </cell>
          <cell r="I3437">
            <v>43465</v>
          </cell>
        </row>
        <row r="3438">
          <cell r="A3438" t="str">
            <v>ESPATULA DE ACERO CARBONO - MANGO</v>
          </cell>
          <cell r="B3438">
            <v>516</v>
          </cell>
          <cell r="C3438" t="str">
            <v>UNI</v>
          </cell>
          <cell r="D3438">
            <v>5663</v>
          </cell>
          <cell r="E3438">
            <v>468301</v>
          </cell>
          <cell r="F3438">
            <v>43195</v>
          </cell>
          <cell r="G3438">
            <v>5393</v>
          </cell>
          <cell r="H3438">
            <v>1.05</v>
          </cell>
          <cell r="I3438">
            <v>43465</v>
          </cell>
        </row>
        <row r="3439">
          <cell r="A3439" t="str">
            <v>ESPECIALISTA INFRAESTRUCTURA VIAL**</v>
          </cell>
          <cell r="B3439">
            <v>102795</v>
          </cell>
          <cell r="C3439" t="str">
            <v>MS</v>
          </cell>
          <cell r="D3439">
            <v>1668000</v>
          </cell>
          <cell r="E3439">
            <v>0</v>
          </cell>
          <cell r="F3439">
            <v>40106</v>
          </cell>
          <cell r="G3439">
            <v>1200000</v>
          </cell>
          <cell r="H3439">
            <v>1.39</v>
          </cell>
          <cell r="I3439">
            <v>43465</v>
          </cell>
        </row>
        <row r="3440">
          <cell r="A3440" t="str">
            <v>ESPEJO 4mm CDD CRISTAL DILATADORES</v>
          </cell>
          <cell r="B3440">
            <v>103298</v>
          </cell>
          <cell r="C3440" t="str">
            <v>UNI</v>
          </cell>
          <cell r="D3440">
            <v>217720</v>
          </cell>
          <cell r="E3440">
            <v>0</v>
          </cell>
          <cell r="F3440">
            <v>40435</v>
          </cell>
          <cell r="G3440">
            <v>158920</v>
          </cell>
          <cell r="H3440">
            <v>1.37</v>
          </cell>
          <cell r="I3440">
            <v>43465</v>
          </cell>
        </row>
        <row r="3441">
          <cell r="A3441" t="str">
            <v>ESPEJO BRONCE BISELADO 4mm</v>
          </cell>
          <cell r="B3441">
            <v>104806</v>
          </cell>
          <cell r="C3441" t="str">
            <v>M2</v>
          </cell>
          <cell r="D3441">
            <v>50570</v>
          </cell>
          <cell r="E3441">
            <v>0</v>
          </cell>
          <cell r="F3441">
            <v>41208</v>
          </cell>
          <cell r="G3441">
            <v>38900</v>
          </cell>
          <cell r="H3441">
            <v>1.3</v>
          </cell>
          <cell r="I3441">
            <v>43465</v>
          </cell>
        </row>
        <row r="3442">
          <cell r="A3442" t="str">
            <v>ESPEJO CRISTAL INCOLORO 3mm</v>
          </cell>
          <cell r="B3442">
            <v>2965</v>
          </cell>
          <cell r="C3442" t="str">
            <v>M2</v>
          </cell>
          <cell r="D3442">
            <v>25397</v>
          </cell>
          <cell r="E3442" t="str">
            <v>6 mm</v>
          </cell>
          <cell r="F3442">
            <v>42857</v>
          </cell>
          <cell r="G3442">
            <v>23300</v>
          </cell>
          <cell r="H3442">
            <v>1.0900000000000001</v>
          </cell>
          <cell r="I3442">
            <v>43465</v>
          </cell>
        </row>
        <row r="3443">
          <cell r="A3443" t="str">
            <v>ESPEJO CRISTAL INCOLORO 4mm</v>
          </cell>
          <cell r="B3443">
            <v>1208</v>
          </cell>
          <cell r="C3443" t="str">
            <v>M2</v>
          </cell>
          <cell r="D3443">
            <v>98310</v>
          </cell>
          <cell r="E3443" t="str">
            <v>4 mm</v>
          </cell>
          <cell r="F3443">
            <v>43196</v>
          </cell>
          <cell r="G3443">
            <v>93629</v>
          </cell>
          <cell r="H3443">
            <v>1.05</v>
          </cell>
          <cell r="I3443">
            <v>43465</v>
          </cell>
        </row>
        <row r="3444">
          <cell r="A3444" t="str">
            <v>ESPEJO CRISTAL incoloro BISELADO 4MM imp.</v>
          </cell>
          <cell r="B3444">
            <v>103365</v>
          </cell>
          <cell r="C3444" t="str">
            <v>M2</v>
          </cell>
          <cell r="D3444">
            <v>109000</v>
          </cell>
          <cell r="E3444">
            <v>0</v>
          </cell>
          <cell r="F3444">
            <v>42856</v>
          </cell>
          <cell r="G3444">
            <v>100000</v>
          </cell>
          <cell r="H3444">
            <v>1.0900000000000001</v>
          </cell>
          <cell r="I3444">
            <v>43465</v>
          </cell>
        </row>
        <row r="3445">
          <cell r="A3445" t="str">
            <v>ESPEJO CRISTAL INCOLORO(SUM+INST)</v>
          </cell>
          <cell r="B3445">
            <v>104266</v>
          </cell>
          <cell r="C3445" t="str">
            <v>M2</v>
          </cell>
          <cell r="D3445">
            <v>88440</v>
          </cell>
          <cell r="E3445">
            <v>0</v>
          </cell>
          <cell r="F3445">
            <v>40896</v>
          </cell>
          <cell r="G3445">
            <v>66000</v>
          </cell>
          <cell r="H3445">
            <v>1.34</v>
          </cell>
          <cell r="I3445">
            <v>43465</v>
          </cell>
        </row>
        <row r="3446">
          <cell r="A3446" t="str">
            <v>Espejo para baño sec. IDRD marco en madera **</v>
          </cell>
          <cell r="B3446">
            <v>103332</v>
          </cell>
          <cell r="C3446" t="str">
            <v>UNI</v>
          </cell>
          <cell r="D3446">
            <v>164263</v>
          </cell>
          <cell r="E3446">
            <v>0</v>
          </cell>
          <cell r="F3446">
            <v>40448</v>
          </cell>
          <cell r="G3446">
            <v>119900</v>
          </cell>
          <cell r="H3446">
            <v>1.37</v>
          </cell>
          <cell r="I3446">
            <v>43465</v>
          </cell>
        </row>
        <row r="3447">
          <cell r="A3447" t="str">
            <v>ESPEJO PELDAR BRONCE 4 mm</v>
          </cell>
          <cell r="B3447">
            <v>257</v>
          </cell>
          <cell r="C3447" t="str">
            <v>M2</v>
          </cell>
          <cell r="D3447">
            <v>44936</v>
          </cell>
          <cell r="E3447" t="str">
            <v>4 mm</v>
          </cell>
          <cell r="F3447">
            <v>40371</v>
          </cell>
          <cell r="G3447">
            <v>32800</v>
          </cell>
          <cell r="H3447">
            <v>1.37</v>
          </cell>
          <cell r="I3447">
            <v>43465</v>
          </cell>
        </row>
        <row r="3448">
          <cell r="A3448" t="str">
            <v>ESPEJO PELDAR CLARO 3 mm</v>
          </cell>
          <cell r="B3448">
            <v>2711</v>
          </cell>
          <cell r="C3448" t="str">
            <v>M2</v>
          </cell>
          <cell r="D3448">
            <v>38771</v>
          </cell>
          <cell r="E3448" t="str">
            <v>3 mm</v>
          </cell>
          <cell r="F3448">
            <v>40371</v>
          </cell>
          <cell r="G3448">
            <v>28300</v>
          </cell>
          <cell r="H3448">
            <v>1.37</v>
          </cell>
          <cell r="I3448">
            <v>43465</v>
          </cell>
        </row>
        <row r="3449">
          <cell r="A3449" t="str">
            <v>ESPEJO PELDAR CLARO 4 mm</v>
          </cell>
          <cell r="B3449">
            <v>108</v>
          </cell>
          <cell r="C3449" t="str">
            <v>M2</v>
          </cell>
          <cell r="D3449">
            <v>44936</v>
          </cell>
          <cell r="E3449" t="str">
            <v>4 mm</v>
          </cell>
          <cell r="F3449">
            <v>40371</v>
          </cell>
          <cell r="G3449">
            <v>32800</v>
          </cell>
          <cell r="H3449">
            <v>1.37</v>
          </cell>
          <cell r="I3449">
            <v>43465</v>
          </cell>
        </row>
        <row r="3450">
          <cell r="A3450" t="str">
            <v>ESPONJA FIBRA ABRASIVA X 36 UNIDADES</v>
          </cell>
          <cell r="B3450">
            <v>105732</v>
          </cell>
          <cell r="C3450" t="str">
            <v>UNI</v>
          </cell>
          <cell r="D3450">
            <v>5927</v>
          </cell>
          <cell r="E3450">
            <v>0</v>
          </cell>
          <cell r="F3450">
            <v>42872</v>
          </cell>
          <cell r="G3450">
            <v>5437.5</v>
          </cell>
          <cell r="H3450">
            <v>1.0900000000000001</v>
          </cell>
          <cell r="I3450">
            <v>43465</v>
          </cell>
        </row>
        <row r="3451">
          <cell r="A3451" t="str">
            <v>ESQUINERA DE 6 NATURAL MOORE</v>
          </cell>
          <cell r="B3451">
            <v>1930</v>
          </cell>
          <cell r="C3451" t="str">
            <v>ML</v>
          </cell>
          <cell r="D3451">
            <v>1056</v>
          </cell>
          <cell r="E3451">
            <v>0</v>
          </cell>
          <cell r="F3451">
            <v>40102</v>
          </cell>
          <cell r="G3451">
            <v>760</v>
          </cell>
          <cell r="H3451">
            <v>1.39</v>
          </cell>
          <cell r="I3451">
            <v>43465</v>
          </cell>
        </row>
        <row r="3452">
          <cell r="A3452" t="str">
            <v>ESQUINERA DE 6 Vitrif. MOORE</v>
          </cell>
          <cell r="B3452">
            <v>1929</v>
          </cell>
          <cell r="C3452" t="str">
            <v>ML</v>
          </cell>
          <cell r="D3452">
            <v>11782</v>
          </cell>
          <cell r="E3452">
            <v>0</v>
          </cell>
          <cell r="F3452">
            <v>40347</v>
          </cell>
          <cell r="G3452">
            <v>8600</v>
          </cell>
          <cell r="H3452">
            <v>1.37</v>
          </cell>
          <cell r="I3452">
            <v>43465</v>
          </cell>
        </row>
        <row r="3453">
          <cell r="A3453" t="str">
            <v>ESQUINERA DE 8 NATURAL MOORE</v>
          </cell>
          <cell r="B3453">
            <v>1928</v>
          </cell>
          <cell r="C3453" t="str">
            <v>ML</v>
          </cell>
          <cell r="D3453">
            <v>6836</v>
          </cell>
          <cell r="E3453" t="str">
            <v>+flete</v>
          </cell>
          <cell r="F3453">
            <v>40347</v>
          </cell>
          <cell r="G3453">
            <v>4990</v>
          </cell>
          <cell r="H3453">
            <v>1.37</v>
          </cell>
          <cell r="I3453">
            <v>43465</v>
          </cell>
        </row>
        <row r="3454">
          <cell r="A3454" t="str">
            <v>ESQUINERA DE 8 Vitrif. MOORE</v>
          </cell>
          <cell r="B3454">
            <v>1927</v>
          </cell>
          <cell r="C3454" t="str">
            <v>ML</v>
          </cell>
          <cell r="D3454">
            <v>9549</v>
          </cell>
          <cell r="E3454">
            <v>0</v>
          </cell>
          <cell r="F3454">
            <v>40347</v>
          </cell>
          <cell r="G3454">
            <v>6970</v>
          </cell>
          <cell r="H3454">
            <v>1.37</v>
          </cell>
          <cell r="I3454">
            <v>43465</v>
          </cell>
        </row>
        <row r="3455">
          <cell r="A3455" t="str">
            <v>ESQUINERO BLANCO X 2.40M - PVC</v>
          </cell>
          <cell r="B3455">
            <v>102738</v>
          </cell>
          <cell r="C3455" t="str">
            <v>UNI</v>
          </cell>
          <cell r="D3455">
            <v>1157</v>
          </cell>
          <cell r="E3455" t="str">
            <v>Fundiciòn</v>
          </cell>
          <cell r="F3455">
            <v>43185</v>
          </cell>
          <cell r="G3455">
            <v>1102</v>
          </cell>
          <cell r="H3455">
            <v>1.05</v>
          </cell>
          <cell r="I3455">
            <v>43465</v>
          </cell>
        </row>
        <row r="3456">
          <cell r="A3456" t="str">
            <v>ESQUINERO PISO EASY DECK AQUA</v>
          </cell>
          <cell r="B3456">
            <v>106412</v>
          </cell>
          <cell r="C3456" t="str">
            <v>UNI</v>
          </cell>
          <cell r="D3456">
            <v>2071</v>
          </cell>
          <cell r="E3456">
            <v>0</v>
          </cell>
          <cell r="F3456">
            <v>42879</v>
          </cell>
          <cell r="G3456">
            <v>1900</v>
          </cell>
          <cell r="H3456">
            <v>1.0900000000000001</v>
          </cell>
          <cell r="I3456">
            <v>43465</v>
          </cell>
        </row>
        <row r="3457">
          <cell r="A3457" t="str">
            <v>EST. GEOTECNICO PARQUE DE BARRIO</v>
          </cell>
          <cell r="B3457">
            <v>101102</v>
          </cell>
          <cell r="C3457" t="str">
            <v>UNI</v>
          </cell>
          <cell r="D3457">
            <v>22255637</v>
          </cell>
          <cell r="E3457">
            <v>0</v>
          </cell>
          <cell r="F3457">
            <v>39665</v>
          </cell>
          <cell r="G3457">
            <v>15139889</v>
          </cell>
          <cell r="H3457">
            <v>1.47</v>
          </cell>
          <cell r="I3457">
            <v>43465</v>
          </cell>
        </row>
        <row r="3458">
          <cell r="A3458" t="str">
            <v>ESTABILIDAD MARSHALL (1 BRIQUETA)</v>
          </cell>
          <cell r="B3458">
            <v>9473</v>
          </cell>
          <cell r="C3458" t="str">
            <v>UNI</v>
          </cell>
          <cell r="D3458">
            <v>56434</v>
          </cell>
          <cell r="E3458">
            <v>0</v>
          </cell>
          <cell r="F3458">
            <v>40150</v>
          </cell>
          <cell r="G3458">
            <v>40600</v>
          </cell>
          <cell r="H3458">
            <v>1.39</v>
          </cell>
          <cell r="I3458">
            <v>43465</v>
          </cell>
        </row>
        <row r="3459">
          <cell r="A3459" t="str">
            <v>EstacaPlást.Poliet.AltoImpact(6x6cm)L=30cm(Su+</v>
          </cell>
          <cell r="B3459">
            <v>106121</v>
          </cell>
          <cell r="C3459" t="str">
            <v>UNI</v>
          </cell>
          <cell r="D3459">
            <v>36194</v>
          </cell>
          <cell r="E3459">
            <v>0</v>
          </cell>
          <cell r="F3459">
            <v>43244</v>
          </cell>
          <cell r="G3459">
            <v>34470</v>
          </cell>
          <cell r="H3459">
            <v>1.05</v>
          </cell>
          <cell r="I3459">
            <v>43465</v>
          </cell>
        </row>
        <row r="3460">
          <cell r="A3460" t="str">
            <v>ESTACION 10- BANCA ABDOMINALES BAJO</v>
          </cell>
          <cell r="B3460">
            <v>103795</v>
          </cell>
          <cell r="C3460" t="str">
            <v>UNI</v>
          </cell>
          <cell r="D3460">
            <v>1402532</v>
          </cell>
          <cell r="E3460">
            <v>0</v>
          </cell>
          <cell r="F3460">
            <v>43222</v>
          </cell>
          <cell r="G3460">
            <v>1335745</v>
          </cell>
          <cell r="H3460">
            <v>1.05</v>
          </cell>
          <cell r="I3460">
            <v>43465</v>
          </cell>
        </row>
        <row r="3461">
          <cell r="A3461" t="str">
            <v>ESTACION 11- BANCA FORTALECIMIENTO</v>
          </cell>
          <cell r="B3461">
            <v>103796</v>
          </cell>
          <cell r="C3461" t="str">
            <v>UNI</v>
          </cell>
          <cell r="D3461">
            <v>1625000</v>
          </cell>
          <cell r="E3461">
            <v>0</v>
          </cell>
          <cell r="F3461">
            <v>41242</v>
          </cell>
          <cell r="G3461">
            <v>1250000</v>
          </cell>
          <cell r="H3461">
            <v>1.3</v>
          </cell>
          <cell r="I3461">
            <v>43465</v>
          </cell>
        </row>
        <row r="3462">
          <cell r="A3462" t="str">
            <v>ESTACION 12- POSTE ABDOMINALES</v>
          </cell>
          <cell r="B3462">
            <v>103797</v>
          </cell>
          <cell r="C3462" t="str">
            <v>UNI</v>
          </cell>
          <cell r="D3462">
            <v>617500</v>
          </cell>
          <cell r="E3462">
            <v>0</v>
          </cell>
          <cell r="F3462">
            <v>41242</v>
          </cell>
          <cell r="G3462">
            <v>475000</v>
          </cell>
          <cell r="H3462">
            <v>1.3</v>
          </cell>
          <cell r="I3462">
            <v>43465</v>
          </cell>
        </row>
        <row r="3463">
          <cell r="A3463" t="str">
            <v>ESTACION 1-POSTE ESTIRAMIENTO</v>
          </cell>
          <cell r="B3463">
            <v>103794</v>
          </cell>
          <cell r="C3463" t="str">
            <v>UNI</v>
          </cell>
          <cell r="D3463">
            <v>520260</v>
          </cell>
          <cell r="E3463">
            <v>0</v>
          </cell>
          <cell r="F3463">
            <v>42601</v>
          </cell>
          <cell r="G3463">
            <v>452400</v>
          </cell>
          <cell r="H3463">
            <v>1.1499999999999999</v>
          </cell>
          <cell r="I3463">
            <v>43465</v>
          </cell>
        </row>
        <row r="3464">
          <cell r="A3464" t="str">
            <v>ESTACION 2-TUBO EJERCICIO GEMELOS</v>
          </cell>
          <cell r="B3464">
            <v>103800</v>
          </cell>
          <cell r="C3464" t="str">
            <v>UNI</v>
          </cell>
          <cell r="D3464">
            <v>520000</v>
          </cell>
          <cell r="E3464">
            <v>0</v>
          </cell>
          <cell r="F3464">
            <v>41242</v>
          </cell>
          <cell r="G3464">
            <v>400000</v>
          </cell>
          <cell r="H3464">
            <v>1.3</v>
          </cell>
          <cell r="I3464">
            <v>43465</v>
          </cell>
        </row>
        <row r="3465">
          <cell r="A3465" t="str">
            <v>ESTACION 3- BANCA ABDOMINALES</v>
          </cell>
          <cell r="B3465">
            <v>103801</v>
          </cell>
          <cell r="C3465" t="str">
            <v>UNI</v>
          </cell>
          <cell r="D3465">
            <v>1560000</v>
          </cell>
          <cell r="E3465">
            <v>0</v>
          </cell>
          <cell r="F3465">
            <v>41242</v>
          </cell>
          <cell r="G3465">
            <v>1200000</v>
          </cell>
          <cell r="H3465">
            <v>1.3</v>
          </cell>
          <cell r="I3465">
            <v>43465</v>
          </cell>
        </row>
        <row r="3466">
          <cell r="A3466" t="str">
            <v>ESTACION 4- BARRA PARA SALTO</v>
          </cell>
          <cell r="B3466">
            <v>103802</v>
          </cell>
          <cell r="C3466" t="str">
            <v>UNI</v>
          </cell>
          <cell r="D3466">
            <v>754000</v>
          </cell>
          <cell r="E3466">
            <v>0</v>
          </cell>
          <cell r="F3466">
            <v>41242</v>
          </cell>
          <cell r="G3466">
            <v>580000</v>
          </cell>
          <cell r="H3466">
            <v>1.3</v>
          </cell>
          <cell r="I3466">
            <v>43465</v>
          </cell>
        </row>
        <row r="3467">
          <cell r="A3467" t="str">
            <v>ESTACION 5- BARRA FLEXION ESPALDA</v>
          </cell>
          <cell r="B3467">
            <v>103803</v>
          </cell>
          <cell r="C3467" t="str">
            <v>UNI</v>
          </cell>
          <cell r="D3467">
            <v>780774</v>
          </cell>
          <cell r="E3467">
            <v>0</v>
          </cell>
          <cell r="F3467">
            <v>43223</v>
          </cell>
          <cell r="G3467">
            <v>743594</v>
          </cell>
          <cell r="H3467">
            <v>1.05</v>
          </cell>
          <cell r="I3467">
            <v>43465</v>
          </cell>
        </row>
        <row r="3468">
          <cell r="A3468" t="str">
            <v>ESTACION 6- BANCA PARA ESTIRAMIENTO</v>
          </cell>
          <cell r="B3468">
            <v>103805</v>
          </cell>
          <cell r="C3468" t="str">
            <v>UNI</v>
          </cell>
          <cell r="D3468">
            <v>1560000</v>
          </cell>
          <cell r="E3468">
            <v>0</v>
          </cell>
          <cell r="F3468">
            <v>41242</v>
          </cell>
          <cell r="G3468">
            <v>1200000</v>
          </cell>
          <cell r="H3468">
            <v>1.3</v>
          </cell>
          <cell r="I3468">
            <v>43465</v>
          </cell>
        </row>
        <row r="3469">
          <cell r="A3469" t="str">
            <v>ESTACION 6- BARRA FLEXION PECHO</v>
          </cell>
          <cell r="B3469">
            <v>103804</v>
          </cell>
          <cell r="C3469" t="str">
            <v>UNI</v>
          </cell>
          <cell r="D3469">
            <v>624000</v>
          </cell>
          <cell r="E3469">
            <v>0</v>
          </cell>
          <cell r="F3469">
            <v>41242</v>
          </cell>
          <cell r="G3469">
            <v>480000</v>
          </cell>
          <cell r="H3469">
            <v>1.3</v>
          </cell>
          <cell r="I3469">
            <v>43465</v>
          </cell>
        </row>
        <row r="3470">
          <cell r="A3470" t="str">
            <v>ESTACION 7- BARRAS PARALELAS</v>
          </cell>
          <cell r="B3470">
            <v>103806</v>
          </cell>
          <cell r="C3470" t="str">
            <v>UNI</v>
          </cell>
          <cell r="D3470">
            <v>884000</v>
          </cell>
          <cell r="E3470">
            <v>0</v>
          </cell>
          <cell r="F3470">
            <v>41242</v>
          </cell>
          <cell r="G3470">
            <v>680000</v>
          </cell>
          <cell r="H3470">
            <v>1.3</v>
          </cell>
          <cell r="I3470">
            <v>43465</v>
          </cell>
        </row>
        <row r="3471">
          <cell r="A3471" t="str">
            <v>ESTACION 8- TUBOS PARA BRINCO</v>
          </cell>
          <cell r="B3471">
            <v>103807</v>
          </cell>
          <cell r="C3471" t="str">
            <v>UNI</v>
          </cell>
          <cell r="D3471">
            <v>650000</v>
          </cell>
          <cell r="E3471">
            <v>0</v>
          </cell>
          <cell r="F3471">
            <v>41242</v>
          </cell>
          <cell r="G3471">
            <v>500000</v>
          </cell>
          <cell r="H3471">
            <v>1.3</v>
          </cell>
          <cell r="I3471">
            <v>43465</v>
          </cell>
        </row>
        <row r="3472">
          <cell r="A3472" t="str">
            <v>ESTACION 9- BANCA ABDOMINALES ALTO</v>
          </cell>
          <cell r="B3472">
            <v>103808</v>
          </cell>
          <cell r="C3472" t="str">
            <v>UNI</v>
          </cell>
          <cell r="D3472">
            <v>1560000</v>
          </cell>
          <cell r="E3472">
            <v>0</v>
          </cell>
          <cell r="F3472">
            <v>41242</v>
          </cell>
          <cell r="G3472">
            <v>1200000</v>
          </cell>
          <cell r="H3472">
            <v>1.3</v>
          </cell>
          <cell r="I3472">
            <v>43465</v>
          </cell>
        </row>
        <row r="3473">
          <cell r="A3473" t="str">
            <v>ESTACION AJEDREZ URBANO(EN A. INOX</v>
          </cell>
          <cell r="B3473">
            <v>106442</v>
          </cell>
          <cell r="C3473" t="str">
            <v>UNI</v>
          </cell>
          <cell r="D3473">
            <v>3561075</v>
          </cell>
          <cell r="E3473">
            <v>0</v>
          </cell>
          <cell r="F3473">
            <v>43174</v>
          </cell>
          <cell r="G3473">
            <v>3391500</v>
          </cell>
          <cell r="H3473">
            <v>1.05</v>
          </cell>
          <cell r="I3473">
            <v>43465</v>
          </cell>
        </row>
        <row r="3474">
          <cell r="A3474" t="str">
            <v>ESTACION DE COMPUTO HOME</v>
          </cell>
          <cell r="B3474">
            <v>4034</v>
          </cell>
          <cell r="C3474" t="str">
            <v>UNI</v>
          </cell>
          <cell r="D3474">
            <v>2931490</v>
          </cell>
          <cell r="E3474">
            <v>6708352</v>
          </cell>
          <cell r="F3474">
            <v>40470</v>
          </cell>
          <cell r="G3474">
            <v>2139774</v>
          </cell>
          <cell r="H3474">
            <v>1.37</v>
          </cell>
          <cell r="I3474">
            <v>43465</v>
          </cell>
        </row>
        <row r="3475">
          <cell r="A3475" t="str">
            <v>ESTACION DE GIMNASIA NTD LIGTH</v>
          </cell>
          <cell r="B3475">
            <v>106827</v>
          </cell>
          <cell r="C3475" t="str">
            <v>UNI</v>
          </cell>
          <cell r="D3475">
            <v>8746500</v>
          </cell>
          <cell r="E3475">
            <v>0</v>
          </cell>
          <cell r="F3475">
            <v>43227</v>
          </cell>
          <cell r="G3475">
            <v>8330000</v>
          </cell>
          <cell r="H3475">
            <v>1.05</v>
          </cell>
          <cell r="I3475">
            <v>43465</v>
          </cell>
        </row>
        <row r="3476">
          <cell r="A3476" t="str">
            <v>Estacion Gimnasia NTD- Street Workout(Diseño</v>
          </cell>
          <cell r="B3476">
            <v>106620</v>
          </cell>
          <cell r="C3476" t="str">
            <v>UNI</v>
          </cell>
          <cell r="D3476">
            <v>12819870</v>
          </cell>
          <cell r="E3476">
            <v>0</v>
          </cell>
          <cell r="F3476">
            <v>43174</v>
          </cell>
          <cell r="G3476">
            <v>12209400</v>
          </cell>
          <cell r="H3476">
            <v>1.05</v>
          </cell>
          <cell r="I3476">
            <v>43465</v>
          </cell>
        </row>
        <row r="3477">
          <cell r="A3477" t="str">
            <v>ESTACION METEOROLOGICA INALAMBRICA</v>
          </cell>
          <cell r="B3477">
            <v>105956</v>
          </cell>
          <cell r="C3477" t="str">
            <v>UNI</v>
          </cell>
          <cell r="D3477">
            <v>7110702</v>
          </cell>
          <cell r="E3477">
            <v>0</v>
          </cell>
          <cell r="F3477">
            <v>42829</v>
          </cell>
          <cell r="G3477">
            <v>6523580</v>
          </cell>
          <cell r="H3477">
            <v>1.0900000000000001</v>
          </cell>
          <cell r="I3477">
            <v>43465</v>
          </cell>
        </row>
        <row r="3478">
          <cell r="A3478" t="str">
            <v>ESTACION MULTIMEDIA HOME</v>
          </cell>
          <cell r="B3478">
            <v>4035</v>
          </cell>
          <cell r="C3478" t="str">
            <v>UNI</v>
          </cell>
          <cell r="D3478">
            <v>394560</v>
          </cell>
          <cell r="E3478">
            <v>6702652</v>
          </cell>
          <cell r="F3478">
            <v>40470</v>
          </cell>
          <cell r="G3478">
            <v>288000</v>
          </cell>
          <cell r="H3478">
            <v>1.37</v>
          </cell>
          <cell r="I3478">
            <v>43465</v>
          </cell>
        </row>
        <row r="3479">
          <cell r="A3479" t="str">
            <v>ESTACION MULTIMEDIA HOME</v>
          </cell>
          <cell r="B3479">
            <v>101117</v>
          </cell>
          <cell r="C3479" t="str">
            <v>UNI</v>
          </cell>
          <cell r="D3479">
            <v>418234</v>
          </cell>
          <cell r="E3479">
            <v>6702652</v>
          </cell>
          <cell r="F3479">
            <v>40470</v>
          </cell>
          <cell r="G3479">
            <v>305280</v>
          </cell>
          <cell r="H3479">
            <v>1.37</v>
          </cell>
          <cell r="I3479">
            <v>43465</v>
          </cell>
        </row>
        <row r="3480">
          <cell r="A3480" t="str">
            <v>ESTACION PARA COMPUTO KEFREN</v>
          </cell>
          <cell r="B3480">
            <v>4028</v>
          </cell>
          <cell r="C3480" t="str">
            <v>UNI</v>
          </cell>
          <cell r="D3480">
            <v>533531</v>
          </cell>
          <cell r="E3480">
            <v>6740052</v>
          </cell>
          <cell r="F3480">
            <v>40470</v>
          </cell>
          <cell r="G3480">
            <v>389439</v>
          </cell>
          <cell r="H3480">
            <v>1.37</v>
          </cell>
          <cell r="I3480">
            <v>43465</v>
          </cell>
        </row>
        <row r="3481">
          <cell r="A3481" t="str">
            <v>ESTACION PARA EXTENSION DE PIERNAS</v>
          </cell>
          <cell r="B3481">
            <v>106800</v>
          </cell>
          <cell r="C3481" t="str">
            <v>UNI</v>
          </cell>
          <cell r="D3481">
            <v>9027638</v>
          </cell>
          <cell r="E3481">
            <v>0</v>
          </cell>
          <cell r="F3481">
            <v>43206</v>
          </cell>
          <cell r="G3481">
            <v>8597750</v>
          </cell>
          <cell r="H3481">
            <v>1.05</v>
          </cell>
          <cell r="I3481">
            <v>43465</v>
          </cell>
        </row>
        <row r="3482">
          <cell r="A3482" t="str">
            <v>ESTACION PARA FLEXION DE PIERNAS</v>
          </cell>
          <cell r="B3482">
            <v>106801</v>
          </cell>
          <cell r="C3482" t="str">
            <v>UNI</v>
          </cell>
          <cell r="D3482">
            <v>9027638</v>
          </cell>
          <cell r="E3482">
            <v>0</v>
          </cell>
          <cell r="F3482">
            <v>43206</v>
          </cell>
          <cell r="G3482">
            <v>8597750</v>
          </cell>
          <cell r="H3482">
            <v>1.05</v>
          </cell>
          <cell r="I3482">
            <v>43465</v>
          </cell>
        </row>
        <row r="3483">
          <cell r="A3483" t="str">
            <v>ESTACION PARA HALON SUPERIOR ESPALDA</v>
          </cell>
          <cell r="B3483">
            <v>106809</v>
          </cell>
          <cell r="C3483" t="str">
            <v>UNI</v>
          </cell>
          <cell r="D3483">
            <v>9027638</v>
          </cell>
          <cell r="E3483">
            <v>0</v>
          </cell>
          <cell r="F3483">
            <v>43207</v>
          </cell>
          <cell r="G3483">
            <v>8597750</v>
          </cell>
          <cell r="H3483">
            <v>1.05</v>
          </cell>
          <cell r="I3483">
            <v>43465</v>
          </cell>
        </row>
        <row r="3484">
          <cell r="A3484" t="str">
            <v>ESTACION PARA PANTORRILLA PRENSA</v>
          </cell>
          <cell r="B3484">
            <v>106802</v>
          </cell>
          <cell r="C3484" t="str">
            <v>UNI</v>
          </cell>
          <cell r="D3484">
            <v>9027638</v>
          </cell>
          <cell r="E3484">
            <v>0</v>
          </cell>
          <cell r="F3484">
            <v>43206</v>
          </cell>
          <cell r="G3484">
            <v>8597750</v>
          </cell>
          <cell r="H3484">
            <v>1.05</v>
          </cell>
          <cell r="I3484">
            <v>43465</v>
          </cell>
        </row>
        <row r="3485">
          <cell r="A3485" t="str">
            <v>ESTACION PARA PRESION HOMBRO</v>
          </cell>
          <cell r="B3485">
            <v>106805</v>
          </cell>
          <cell r="C3485" t="str">
            <v>UNI</v>
          </cell>
          <cell r="D3485">
            <v>9027638</v>
          </cell>
          <cell r="E3485">
            <v>0</v>
          </cell>
          <cell r="F3485">
            <v>43206</v>
          </cell>
          <cell r="G3485">
            <v>8597750</v>
          </cell>
          <cell r="H3485">
            <v>1.05</v>
          </cell>
          <cell r="I3485">
            <v>43465</v>
          </cell>
        </row>
        <row r="3486">
          <cell r="A3486" t="str">
            <v>ESTACION PARA PRESION PECHO</v>
          </cell>
          <cell r="B3486">
            <v>106804</v>
          </cell>
          <cell r="C3486" t="str">
            <v>UNI</v>
          </cell>
          <cell r="D3486">
            <v>9027638</v>
          </cell>
          <cell r="E3486">
            <v>0</v>
          </cell>
          <cell r="F3486">
            <v>43206</v>
          </cell>
          <cell r="G3486">
            <v>8597750</v>
          </cell>
          <cell r="H3486">
            <v>1.05</v>
          </cell>
          <cell r="I3486">
            <v>43465</v>
          </cell>
        </row>
        <row r="3487">
          <cell r="A3487" t="str">
            <v>ESTACION PARA REMO BAJO</v>
          </cell>
          <cell r="B3487">
            <v>106808</v>
          </cell>
          <cell r="C3487" t="str">
            <v>UNI</v>
          </cell>
          <cell r="D3487">
            <v>9027638</v>
          </cell>
          <cell r="E3487">
            <v>0</v>
          </cell>
          <cell r="F3487">
            <v>43207</v>
          </cell>
          <cell r="G3487">
            <v>8597750</v>
          </cell>
          <cell r="H3487">
            <v>1.05</v>
          </cell>
          <cell r="I3487">
            <v>43465</v>
          </cell>
        </row>
        <row r="3488">
          <cell r="A3488" t="str">
            <v>ESTACION PARA TRICEP FONDOS PARALELAS</v>
          </cell>
          <cell r="B3488">
            <v>106807</v>
          </cell>
          <cell r="C3488" t="str">
            <v>UNI</v>
          </cell>
          <cell r="D3488">
            <v>9027638</v>
          </cell>
          <cell r="E3488">
            <v>0</v>
          </cell>
          <cell r="F3488">
            <v>43206</v>
          </cell>
          <cell r="G3488">
            <v>8597750</v>
          </cell>
          <cell r="H3488">
            <v>1.05</v>
          </cell>
          <cell r="I3488">
            <v>43465</v>
          </cell>
        </row>
        <row r="3489">
          <cell r="A3489" t="str">
            <v>ESTACION PREDICADOR BICEPS</v>
          </cell>
          <cell r="B3489">
            <v>106806</v>
          </cell>
          <cell r="C3489" t="str">
            <v>UNI</v>
          </cell>
          <cell r="D3489">
            <v>9027638</v>
          </cell>
          <cell r="E3489">
            <v>0</v>
          </cell>
          <cell r="F3489">
            <v>43206</v>
          </cell>
          <cell r="G3489">
            <v>8597750</v>
          </cell>
          <cell r="H3489">
            <v>1.05</v>
          </cell>
          <cell r="I3489">
            <v>43465</v>
          </cell>
        </row>
        <row r="3490">
          <cell r="A3490" t="str">
            <v>Estación Total (dia) **</v>
          </cell>
          <cell r="B3490">
            <v>100976</v>
          </cell>
          <cell r="C3490" t="str">
            <v>DIA</v>
          </cell>
          <cell r="D3490">
            <v>72358</v>
          </cell>
          <cell r="E3490">
            <v>0</v>
          </cell>
          <cell r="F3490">
            <v>43168</v>
          </cell>
          <cell r="G3490">
            <v>68912</v>
          </cell>
          <cell r="H3490">
            <v>1.05</v>
          </cell>
          <cell r="I3490">
            <v>43465</v>
          </cell>
        </row>
        <row r="3491">
          <cell r="A3491" t="str">
            <v>Estación Total (mes) **</v>
          </cell>
          <cell r="B3491">
            <v>100849</v>
          </cell>
          <cell r="C3491" t="str">
            <v>MES</v>
          </cell>
          <cell r="D3491">
            <v>2170721</v>
          </cell>
          <cell r="E3491">
            <v>0</v>
          </cell>
          <cell r="F3491">
            <v>43168</v>
          </cell>
          <cell r="G3491">
            <v>2067353</v>
          </cell>
          <cell r="H3491">
            <v>1.05</v>
          </cell>
          <cell r="I3491">
            <v>43465</v>
          </cell>
        </row>
        <row r="3492">
          <cell r="A3492" t="str">
            <v>ESTACION TOTAL TOPOGRAFICA</v>
          </cell>
          <cell r="B3492">
            <v>814</v>
          </cell>
          <cell r="C3492" t="str">
            <v>MES</v>
          </cell>
          <cell r="D3492">
            <v>2154515</v>
          </cell>
          <cell r="E3492">
            <v>0</v>
          </cell>
          <cell r="F3492">
            <v>43167</v>
          </cell>
          <cell r="G3492">
            <v>2051919</v>
          </cell>
          <cell r="H3492">
            <v>1.05</v>
          </cell>
          <cell r="I3492">
            <v>43465</v>
          </cell>
        </row>
        <row r="3493">
          <cell r="A3493" t="str">
            <v>EstaciónGimnasiaConvencionalIDRD(Usar</v>
          </cell>
          <cell r="B3493">
            <v>106119</v>
          </cell>
          <cell r="C3493" t="str">
            <v>UNI</v>
          </cell>
          <cell r="D3493">
            <v>21791367</v>
          </cell>
          <cell r="E3493">
            <v>0</v>
          </cell>
          <cell r="F3493">
            <v>42803</v>
          </cell>
          <cell r="G3493">
            <v>19992080</v>
          </cell>
          <cell r="H3493">
            <v>1.0900000000000001</v>
          </cell>
          <cell r="I3493">
            <v>43465</v>
          </cell>
        </row>
        <row r="3494">
          <cell r="A3494" t="str">
            <v>Esterilla Guadua (A=0.40M) L=4M</v>
          </cell>
          <cell r="B3494">
            <v>102417</v>
          </cell>
          <cell r="C3494" t="str">
            <v>UNI</v>
          </cell>
          <cell r="D3494">
            <v>6615</v>
          </cell>
          <cell r="E3494">
            <v>0</v>
          </cell>
          <cell r="F3494">
            <v>43206</v>
          </cell>
          <cell r="G3494">
            <v>6300</v>
          </cell>
          <cell r="H3494">
            <v>1.05</v>
          </cell>
          <cell r="I3494">
            <v>43465</v>
          </cell>
        </row>
        <row r="3495">
          <cell r="A3495" t="str">
            <v>ESTOPA (1 Kg) **</v>
          </cell>
          <cell r="B3495">
            <v>102924</v>
          </cell>
          <cell r="C3495" t="str">
            <v>KG</v>
          </cell>
          <cell r="D3495">
            <v>6412</v>
          </cell>
          <cell r="E3495">
            <v>0</v>
          </cell>
          <cell r="F3495">
            <v>43173</v>
          </cell>
          <cell r="G3495">
            <v>6107</v>
          </cell>
          <cell r="H3495">
            <v>1.05</v>
          </cell>
          <cell r="I3495">
            <v>43465</v>
          </cell>
        </row>
        <row r="3496">
          <cell r="A3496" t="str">
            <v>ESTOPA BLANCA PEINADA</v>
          </cell>
          <cell r="B3496">
            <v>1265</v>
          </cell>
          <cell r="C3496" t="str">
            <v>UNI</v>
          </cell>
          <cell r="D3496">
            <v>6772</v>
          </cell>
          <cell r="E3496">
            <v>0</v>
          </cell>
          <cell r="F3496">
            <v>39888</v>
          </cell>
          <cell r="G3496">
            <v>4872</v>
          </cell>
          <cell r="H3496">
            <v>1.39</v>
          </cell>
          <cell r="I3496">
            <v>43465</v>
          </cell>
        </row>
        <row r="3497">
          <cell r="A3497" t="str">
            <v>ESTOPA CORRIENTE</v>
          </cell>
          <cell r="B3497">
            <v>1264</v>
          </cell>
          <cell r="C3497" t="str">
            <v>UNI</v>
          </cell>
          <cell r="D3497">
            <v>6713</v>
          </cell>
          <cell r="E3497">
            <v>0</v>
          </cell>
          <cell r="F3497">
            <v>40414</v>
          </cell>
          <cell r="G3497">
            <v>4900</v>
          </cell>
          <cell r="H3497">
            <v>1.37</v>
          </cell>
          <cell r="I3497">
            <v>43465</v>
          </cell>
        </row>
        <row r="3498">
          <cell r="A3498" t="str">
            <v>ESTOPA No.4 (250 Grs)</v>
          </cell>
          <cell r="B3498">
            <v>1981</v>
          </cell>
          <cell r="C3498" t="str">
            <v>UNI</v>
          </cell>
          <cell r="D3498">
            <v>1686</v>
          </cell>
          <cell r="E3498">
            <v>0</v>
          </cell>
          <cell r="F3498">
            <v>40344</v>
          </cell>
          <cell r="G3498">
            <v>1231</v>
          </cell>
          <cell r="H3498">
            <v>1.37</v>
          </cell>
          <cell r="I3498">
            <v>43465</v>
          </cell>
        </row>
        <row r="3499">
          <cell r="A3499" t="str">
            <v>ESTOPEROL REDUCTOR VELOCIDAD</v>
          </cell>
          <cell r="B3499">
            <v>3796</v>
          </cell>
          <cell r="C3499" t="str">
            <v>UNI</v>
          </cell>
          <cell r="D3499">
            <v>2579</v>
          </cell>
          <cell r="E3499">
            <v>0</v>
          </cell>
          <cell r="F3499">
            <v>43273</v>
          </cell>
          <cell r="G3499">
            <v>2456</v>
          </cell>
          <cell r="H3499">
            <v>1.05</v>
          </cell>
          <cell r="I3499">
            <v>43465</v>
          </cell>
        </row>
        <row r="3500">
          <cell r="A3500" t="str">
            <v>Estructura</v>
          </cell>
          <cell r="B3500">
            <v>107078</v>
          </cell>
          <cell r="C3500" t="str">
            <v>KG</v>
          </cell>
          <cell r="D3500">
            <v>8665</v>
          </cell>
          <cell r="E3500">
            <v>0</v>
          </cell>
          <cell r="F3500">
            <v>43286</v>
          </cell>
          <cell r="G3500">
            <v>8252</v>
          </cell>
          <cell r="H3500">
            <v>1.05</v>
          </cell>
          <cell r="I3500">
            <v>43465</v>
          </cell>
        </row>
        <row r="3501">
          <cell r="A3501" t="str">
            <v>Estructura Aluminio para cortasol termobrise 150*</v>
          </cell>
          <cell r="B3501">
            <v>103411</v>
          </cell>
          <cell r="C3501" t="str">
            <v>M2</v>
          </cell>
          <cell r="D3501">
            <v>48312</v>
          </cell>
          <cell r="E3501">
            <v>0</v>
          </cell>
          <cell r="F3501">
            <v>40467</v>
          </cell>
          <cell r="G3501">
            <v>35264</v>
          </cell>
          <cell r="H3501">
            <v>1.37</v>
          </cell>
          <cell r="I3501">
            <v>43465</v>
          </cell>
        </row>
        <row r="3502">
          <cell r="A3502" t="str">
            <v>ESTRUCTURA BALONCESTO ANTIBANDALICA</v>
          </cell>
          <cell r="B3502">
            <v>103757</v>
          </cell>
          <cell r="C3502" t="str">
            <v>JGO</v>
          </cell>
          <cell r="D3502">
            <v>3123750</v>
          </cell>
          <cell r="E3502">
            <v>0</v>
          </cell>
          <cell r="F3502">
            <v>43175</v>
          </cell>
          <cell r="G3502">
            <v>2975000</v>
          </cell>
          <cell r="H3502">
            <v>1.05</v>
          </cell>
          <cell r="I3502">
            <v>43465</v>
          </cell>
        </row>
        <row r="3503">
          <cell r="A3503" t="str">
            <v>ESTRUCTURA CANCHA MULTINIVEL</v>
          </cell>
          <cell r="B3503">
            <v>105653</v>
          </cell>
          <cell r="C3503" t="str">
            <v>JG</v>
          </cell>
          <cell r="D3503">
            <v>10472480</v>
          </cell>
          <cell r="E3503">
            <v>0</v>
          </cell>
          <cell r="F3503">
            <v>42220</v>
          </cell>
          <cell r="G3503">
            <v>8584000</v>
          </cell>
          <cell r="H3503">
            <v>1.22</v>
          </cell>
          <cell r="I3503">
            <v>43465</v>
          </cell>
        </row>
        <row r="3504">
          <cell r="A3504" t="str">
            <v>ESTRUCTURA CANCHA MULTIPLE</v>
          </cell>
          <cell r="B3504">
            <v>104815</v>
          </cell>
          <cell r="C3504" t="str">
            <v>UNI</v>
          </cell>
          <cell r="D3504">
            <v>4225000</v>
          </cell>
          <cell r="E3504">
            <v>0</v>
          </cell>
          <cell r="F3504">
            <v>41208</v>
          </cell>
          <cell r="G3504">
            <v>3250000</v>
          </cell>
          <cell r="H3504">
            <v>1.3</v>
          </cell>
          <cell r="I3504">
            <v>43465</v>
          </cell>
        </row>
        <row r="3505">
          <cell r="A3505" t="str">
            <v>ESTRUCTURA DE MINIFUTBOL+malla (sum.) **</v>
          </cell>
          <cell r="B3505">
            <v>101565</v>
          </cell>
          <cell r="C3505" t="str">
            <v>JG</v>
          </cell>
          <cell r="D3505">
            <v>2196000</v>
          </cell>
          <cell r="E3505">
            <v>0</v>
          </cell>
          <cell r="F3505">
            <v>42117</v>
          </cell>
          <cell r="G3505">
            <v>1800000</v>
          </cell>
          <cell r="H3505">
            <v>1.22</v>
          </cell>
          <cell r="I3505">
            <v>43465</v>
          </cell>
        </row>
        <row r="3506">
          <cell r="A3506" t="str">
            <v>ESTRUCTURA DE TENIS (Sunministro)</v>
          </cell>
          <cell r="B3506">
            <v>103743</v>
          </cell>
          <cell r="C3506" t="str">
            <v>JG</v>
          </cell>
          <cell r="D3506">
            <v>849527</v>
          </cell>
          <cell r="E3506">
            <v>0</v>
          </cell>
          <cell r="F3506">
            <v>43230</v>
          </cell>
          <cell r="G3506">
            <v>809073</v>
          </cell>
          <cell r="H3506">
            <v>1.05</v>
          </cell>
          <cell r="I3506">
            <v>43465</v>
          </cell>
        </row>
        <row r="3507">
          <cell r="A3507" t="str">
            <v>ESTRUCTURA ENTRENAMIENTO FUNCIONAL</v>
          </cell>
          <cell r="B3507">
            <v>106811</v>
          </cell>
          <cell r="C3507" t="str">
            <v>UNI</v>
          </cell>
          <cell r="D3507">
            <v>17205615</v>
          </cell>
          <cell r="E3507">
            <v>0</v>
          </cell>
          <cell r="F3507">
            <v>43207</v>
          </cell>
          <cell r="G3507">
            <v>16386300</v>
          </cell>
          <cell r="H3507">
            <v>1.05</v>
          </cell>
          <cell r="I3507">
            <v>43465</v>
          </cell>
        </row>
        <row r="3508">
          <cell r="A3508" t="str">
            <v>Estructura LA 220+templete+tierra (VER</v>
          </cell>
          <cell r="B3508">
            <v>101697</v>
          </cell>
          <cell r="C3508" t="str">
            <v>UNI</v>
          </cell>
          <cell r="D3508">
            <v>3648993</v>
          </cell>
          <cell r="E3508" t="str">
            <v>AP</v>
          </cell>
          <cell r="F3508">
            <v>42821</v>
          </cell>
          <cell r="G3508">
            <v>3347700</v>
          </cell>
          <cell r="H3508">
            <v>1.0900000000000001</v>
          </cell>
          <cell r="I3508">
            <v>43465</v>
          </cell>
        </row>
        <row r="3509">
          <cell r="A3509" t="str">
            <v>Estructura Lavado de LLantas</v>
          </cell>
          <cell r="B3509">
            <v>100838</v>
          </cell>
          <cell r="C3509" t="str">
            <v>UNI</v>
          </cell>
          <cell r="D3509">
            <v>1309150</v>
          </cell>
          <cell r="E3509">
            <v>0</v>
          </cell>
          <cell r="F3509">
            <v>39542</v>
          </cell>
          <cell r="G3509">
            <v>890578</v>
          </cell>
          <cell r="H3509">
            <v>1.47</v>
          </cell>
          <cell r="I3509">
            <v>43465</v>
          </cell>
        </row>
        <row r="3510">
          <cell r="A3510" t="str">
            <v>Estructura liviana recepción IDRD según diseño</v>
          </cell>
          <cell r="B3510">
            <v>101152</v>
          </cell>
          <cell r="C3510" t="str">
            <v>UNI</v>
          </cell>
          <cell r="D3510">
            <v>15655500</v>
          </cell>
          <cell r="E3510">
            <v>0</v>
          </cell>
          <cell r="F3510">
            <v>39702</v>
          </cell>
          <cell r="G3510">
            <v>10650000</v>
          </cell>
          <cell r="H3510">
            <v>1.47</v>
          </cell>
          <cell r="I3510">
            <v>43465</v>
          </cell>
        </row>
        <row r="3511">
          <cell r="A3511" t="str">
            <v>Estructura Metálica **</v>
          </cell>
          <cell r="B3511">
            <v>102873</v>
          </cell>
          <cell r="C3511" t="str">
            <v>KG</v>
          </cell>
          <cell r="D3511">
            <v>12193</v>
          </cell>
          <cell r="E3511">
            <v>0</v>
          </cell>
          <cell r="F3511">
            <v>40336</v>
          </cell>
          <cell r="G3511">
            <v>8900</v>
          </cell>
          <cell r="H3511">
            <v>1.37</v>
          </cell>
          <cell r="I3511">
            <v>43465</v>
          </cell>
        </row>
        <row r="3512">
          <cell r="A3512" t="str">
            <v>Estructura microfutbol **</v>
          </cell>
          <cell r="B3512">
            <v>101506</v>
          </cell>
          <cell r="C3512" t="str">
            <v>JUNIego</v>
          </cell>
          <cell r="D3512">
            <v>1968337</v>
          </cell>
          <cell r="E3512">
            <v>0</v>
          </cell>
          <cell r="F3512">
            <v>43230</v>
          </cell>
          <cell r="G3512">
            <v>1874607</v>
          </cell>
          <cell r="H3512">
            <v>1.05</v>
          </cell>
          <cell r="I3512">
            <v>43465</v>
          </cell>
        </row>
        <row r="3513">
          <cell r="A3513" t="str">
            <v>ESTRUCTURA MICROFUTBOL MOVIL</v>
          </cell>
          <cell r="B3513">
            <v>105654</v>
          </cell>
          <cell r="C3513" t="str">
            <v>JG</v>
          </cell>
          <cell r="D3513">
            <v>1731780</v>
          </cell>
          <cell r="E3513">
            <v>0</v>
          </cell>
          <cell r="F3513">
            <v>42221</v>
          </cell>
          <cell r="G3513">
            <v>1419492</v>
          </cell>
          <cell r="H3513">
            <v>1.22</v>
          </cell>
          <cell r="I3513">
            <v>43465</v>
          </cell>
        </row>
        <row r="3514">
          <cell r="A3514" t="str">
            <v>ESTRUCTURA MINITENIS</v>
          </cell>
          <cell r="B3514">
            <v>103744</v>
          </cell>
          <cell r="C3514" t="str">
            <v>JG</v>
          </cell>
          <cell r="D3514">
            <v>551216</v>
          </cell>
          <cell r="E3514">
            <v>0</v>
          </cell>
          <cell r="F3514">
            <v>43230</v>
          </cell>
          <cell r="G3514">
            <v>524968</v>
          </cell>
          <cell r="H3514">
            <v>1.05</v>
          </cell>
          <cell r="I3514">
            <v>43465</v>
          </cell>
        </row>
        <row r="3515">
          <cell r="A3515" t="str">
            <v>ESTRUCTURA PARA BALONCESTO</v>
          </cell>
          <cell r="B3515">
            <v>3638</v>
          </cell>
          <cell r="C3515" t="str">
            <v>UNI</v>
          </cell>
          <cell r="D3515">
            <v>3001493</v>
          </cell>
          <cell r="E3515">
            <v>0</v>
          </cell>
          <cell r="F3515">
            <v>40884</v>
          </cell>
          <cell r="G3515">
            <v>2239920</v>
          </cell>
          <cell r="H3515">
            <v>1.34</v>
          </cell>
          <cell r="I3515">
            <v>43465</v>
          </cell>
        </row>
        <row r="3516">
          <cell r="A3516" t="str">
            <v>Estructura terminal LA 218</v>
          </cell>
          <cell r="B3516">
            <v>101694</v>
          </cell>
          <cell r="C3516" t="str">
            <v>UNI</v>
          </cell>
          <cell r="D3516">
            <v>551425</v>
          </cell>
          <cell r="E3516" t="str">
            <v>AP</v>
          </cell>
          <cell r="F3516">
            <v>40478</v>
          </cell>
          <cell r="G3516">
            <v>402500</v>
          </cell>
          <cell r="H3516">
            <v>1.37</v>
          </cell>
          <cell r="I3516">
            <v>43465</v>
          </cell>
        </row>
        <row r="3517">
          <cell r="A3517" t="str">
            <v>ESTRUCTURA VOLEIBOL</v>
          </cell>
          <cell r="B3517">
            <v>103759</v>
          </cell>
          <cell r="C3517" t="str">
            <v>JGO</v>
          </cell>
          <cell r="D3517">
            <v>787335</v>
          </cell>
          <cell r="E3517">
            <v>0</v>
          </cell>
          <cell r="F3517">
            <v>43230</v>
          </cell>
          <cell r="G3517">
            <v>749843</v>
          </cell>
          <cell r="H3517">
            <v>1.05</v>
          </cell>
          <cell r="I3517">
            <v>43465</v>
          </cell>
        </row>
        <row r="3518">
          <cell r="A3518" t="str">
            <v>Estructura voleyball</v>
          </cell>
          <cell r="B3518">
            <v>100402</v>
          </cell>
          <cell r="C3518" t="str">
            <v>jUNIego</v>
          </cell>
          <cell r="D3518">
            <v>579600</v>
          </cell>
          <cell r="E3518">
            <v>0</v>
          </cell>
          <cell r="F3518">
            <v>41733</v>
          </cell>
          <cell r="G3518">
            <v>460000</v>
          </cell>
          <cell r="H3518">
            <v>1.26</v>
          </cell>
          <cell r="I3518">
            <v>43465</v>
          </cell>
        </row>
        <row r="3519">
          <cell r="A3519" t="str">
            <v>ESTUCO CORONA BLANCO POR 5 Kg</v>
          </cell>
          <cell r="B3519">
            <v>1041</v>
          </cell>
          <cell r="C3519" t="str">
            <v>KG</v>
          </cell>
          <cell r="D3519">
            <v>1313</v>
          </cell>
          <cell r="E3519">
            <v>0</v>
          </cell>
          <cell r="F3519">
            <v>40823</v>
          </cell>
          <cell r="G3519">
            <v>980</v>
          </cell>
          <cell r="H3519">
            <v>1.34</v>
          </cell>
          <cell r="I3519">
            <v>43465</v>
          </cell>
        </row>
        <row r="3520">
          <cell r="A3520" t="str">
            <v>ESTUCO PASTA PINTUCO Int.</v>
          </cell>
          <cell r="B3520">
            <v>1806</v>
          </cell>
          <cell r="C3520" t="str">
            <v>GN</v>
          </cell>
          <cell r="D3520">
            <v>14740</v>
          </cell>
          <cell r="E3520">
            <v>117060</v>
          </cell>
          <cell r="F3520">
            <v>40786</v>
          </cell>
          <cell r="G3520">
            <v>11000</v>
          </cell>
          <cell r="H3520">
            <v>1.34</v>
          </cell>
          <cell r="I3520">
            <v>43465</v>
          </cell>
        </row>
        <row r="3521">
          <cell r="A3521" t="str">
            <v>ESTUCO PLASTICO</v>
          </cell>
          <cell r="B3521">
            <v>1266</v>
          </cell>
          <cell r="C3521" t="str">
            <v>GLN</v>
          </cell>
          <cell r="D3521">
            <v>17554</v>
          </cell>
          <cell r="E3521">
            <v>0</v>
          </cell>
          <cell r="F3521">
            <v>40792</v>
          </cell>
          <cell r="G3521">
            <v>13100</v>
          </cell>
          <cell r="H3521">
            <v>1.34</v>
          </cell>
          <cell r="I3521">
            <v>43465</v>
          </cell>
        </row>
        <row r="3522">
          <cell r="A3522" t="str">
            <v>ESTUCO PLASTICO</v>
          </cell>
          <cell r="B3522">
            <v>1267</v>
          </cell>
          <cell r="C3522" t="str">
            <v>CUNIÑET</v>
          </cell>
          <cell r="D3522">
            <v>46671</v>
          </cell>
          <cell r="E3522">
            <v>0</v>
          </cell>
          <cell r="F3522">
            <v>43193</v>
          </cell>
          <cell r="G3522">
            <v>44449</v>
          </cell>
          <cell r="H3522">
            <v>1.05</v>
          </cell>
          <cell r="I3522">
            <v>43465</v>
          </cell>
        </row>
        <row r="3523">
          <cell r="A3523" t="str">
            <v>ESTUCO VENECIANO CLARO</v>
          </cell>
          <cell r="B3523">
            <v>266</v>
          </cell>
          <cell r="C3523" t="str">
            <v>GN</v>
          </cell>
          <cell r="D3523">
            <v>46900</v>
          </cell>
          <cell r="E3523" t="str">
            <v>Col. claro</v>
          </cell>
          <cell r="F3523">
            <v>40792</v>
          </cell>
          <cell r="G3523">
            <v>35000</v>
          </cell>
          <cell r="H3523">
            <v>1.34</v>
          </cell>
          <cell r="I3523">
            <v>43465</v>
          </cell>
        </row>
        <row r="3524">
          <cell r="A3524" t="str">
            <v>ESTUCO VENECIANO CLARO</v>
          </cell>
          <cell r="B3524">
            <v>102391</v>
          </cell>
          <cell r="C3524" t="str">
            <v>M2</v>
          </cell>
          <cell r="D3524">
            <v>5863</v>
          </cell>
          <cell r="E3524" t="str">
            <v>Col. claro</v>
          </cell>
          <cell r="F3524">
            <v>40792</v>
          </cell>
          <cell r="G3524">
            <v>4375</v>
          </cell>
          <cell r="H3524">
            <v>1.34</v>
          </cell>
          <cell r="I3524">
            <v>43465</v>
          </cell>
        </row>
        <row r="3525">
          <cell r="A3525" t="str">
            <v>ESTUCO VENECIANO CLARO INSTALADO</v>
          </cell>
          <cell r="B3525">
            <v>102399</v>
          </cell>
          <cell r="C3525" t="str">
            <v>M2</v>
          </cell>
          <cell r="D3525">
            <v>46900</v>
          </cell>
          <cell r="E3525" t="str">
            <v>Col. claro</v>
          </cell>
          <cell r="F3525">
            <v>40792</v>
          </cell>
          <cell r="G3525">
            <v>35000</v>
          </cell>
          <cell r="H3525">
            <v>1.34</v>
          </cell>
          <cell r="I3525">
            <v>43465</v>
          </cell>
        </row>
        <row r="3526">
          <cell r="A3526" t="str">
            <v>ESTUCO VENECIANO OSCURO</v>
          </cell>
          <cell r="B3526">
            <v>102392</v>
          </cell>
          <cell r="C3526" t="str">
            <v>M2</v>
          </cell>
          <cell r="D3526">
            <v>7538</v>
          </cell>
          <cell r="E3526" t="str">
            <v>Col. claro</v>
          </cell>
          <cell r="F3526">
            <v>40792</v>
          </cell>
          <cell r="G3526">
            <v>5625</v>
          </cell>
          <cell r="H3526">
            <v>1.34</v>
          </cell>
          <cell r="I3526">
            <v>43465</v>
          </cell>
        </row>
        <row r="3527">
          <cell r="A3527" t="str">
            <v>ESTUCO VENECIANO OSCURO</v>
          </cell>
          <cell r="B3527">
            <v>102398</v>
          </cell>
          <cell r="C3527" t="str">
            <v>GN</v>
          </cell>
          <cell r="D3527">
            <v>60300</v>
          </cell>
          <cell r="E3527" t="str">
            <v>Col. claro</v>
          </cell>
          <cell r="F3527">
            <v>40792</v>
          </cell>
          <cell r="G3527">
            <v>45000</v>
          </cell>
          <cell r="H3527">
            <v>1.34</v>
          </cell>
          <cell r="I3527">
            <v>43465</v>
          </cell>
        </row>
        <row r="3528">
          <cell r="A3528" t="str">
            <v>ESTUCO VENECIANO OSCURO INSTALADO</v>
          </cell>
          <cell r="B3528">
            <v>102400</v>
          </cell>
          <cell r="C3528" t="str">
            <v>M2</v>
          </cell>
          <cell r="D3528">
            <v>46900</v>
          </cell>
          <cell r="E3528" t="str">
            <v>Col. claro</v>
          </cell>
          <cell r="F3528">
            <v>40792</v>
          </cell>
          <cell r="G3528">
            <v>35000</v>
          </cell>
          <cell r="H3528">
            <v>1.34</v>
          </cell>
          <cell r="I3528">
            <v>43465</v>
          </cell>
        </row>
        <row r="3529">
          <cell r="A3529" t="str">
            <v>ESTUCOR BLANCO CRNA</v>
          </cell>
          <cell r="B3529">
            <v>2726</v>
          </cell>
          <cell r="C3529" t="str">
            <v>KG</v>
          </cell>
          <cell r="D3529">
            <v>1313</v>
          </cell>
          <cell r="E3529" t="str">
            <v>31100 5KL</v>
          </cell>
          <cell r="F3529">
            <v>40823</v>
          </cell>
          <cell r="G3529">
            <v>980</v>
          </cell>
          <cell r="H3529">
            <v>1.34</v>
          </cell>
          <cell r="I3529">
            <v>43465</v>
          </cell>
        </row>
        <row r="3530">
          <cell r="A3530" t="str">
            <v>ESTUDIO GEOTECNICO PARA PARQUE DE</v>
          </cell>
          <cell r="B3530">
            <v>101399</v>
          </cell>
          <cell r="C3530" t="str">
            <v>PARQ</v>
          </cell>
          <cell r="D3530">
            <v>1979164</v>
          </cell>
          <cell r="E3530">
            <v>0</v>
          </cell>
          <cell r="F3530">
            <v>41491</v>
          </cell>
          <cell r="G3530">
            <v>1558397</v>
          </cell>
          <cell r="H3530">
            <v>1.27</v>
          </cell>
          <cell r="I3530">
            <v>43465</v>
          </cell>
        </row>
        <row r="3531">
          <cell r="A3531" t="str">
            <v>ESTUDIO GEOTECNICO Y ANALISIS DE</v>
          </cell>
          <cell r="B3531">
            <v>101064</v>
          </cell>
          <cell r="C3531" t="str">
            <v>UNI</v>
          </cell>
          <cell r="D3531">
            <v>22303893</v>
          </cell>
          <cell r="E3531">
            <v>0</v>
          </cell>
          <cell r="F3531">
            <v>39636</v>
          </cell>
          <cell r="G3531">
            <v>15172716</v>
          </cell>
          <cell r="H3531">
            <v>1.47</v>
          </cell>
          <cell r="I3531">
            <v>43465</v>
          </cell>
        </row>
        <row r="3532">
          <cell r="A3532" t="str">
            <v>ESTUFA 3 pts. PRECISA 5000 CHLLG</v>
          </cell>
          <cell r="B3532">
            <v>726</v>
          </cell>
          <cell r="C3532" t="str">
            <v>UNI</v>
          </cell>
          <cell r="D3532">
            <v>397947</v>
          </cell>
          <cell r="E3532" t="str">
            <v>SP5030EI</v>
          </cell>
          <cell r="F3532">
            <v>39892</v>
          </cell>
          <cell r="G3532">
            <v>286293</v>
          </cell>
          <cell r="H3532">
            <v>1.39</v>
          </cell>
          <cell r="I3532">
            <v>43465</v>
          </cell>
        </row>
        <row r="3533">
          <cell r="A3533" t="str">
            <v>ESTUFA GAS .Piso Gabinete</v>
          </cell>
          <cell r="B3533">
            <v>1868</v>
          </cell>
          <cell r="C3533" t="str">
            <v>UNI</v>
          </cell>
          <cell r="D3533">
            <v>305426</v>
          </cell>
          <cell r="E3533">
            <v>405</v>
          </cell>
          <cell r="F3533">
            <v>40023</v>
          </cell>
          <cell r="G3533">
            <v>219731</v>
          </cell>
          <cell r="H3533">
            <v>1.39</v>
          </cell>
          <cell r="I3533">
            <v>43465</v>
          </cell>
        </row>
        <row r="3534">
          <cell r="A3534" t="str">
            <v>ESTUFA GAS 2 pts. PRECISA CHLLG</v>
          </cell>
          <cell r="B3534">
            <v>1014</v>
          </cell>
          <cell r="C3534" t="str">
            <v>UNI</v>
          </cell>
          <cell r="D3534">
            <v>417881</v>
          </cell>
          <cell r="E3534" t="str">
            <v>SP5020ES</v>
          </cell>
          <cell r="F3534">
            <v>39892</v>
          </cell>
          <cell r="G3534">
            <v>300634</v>
          </cell>
          <cell r="H3534">
            <v>1.39</v>
          </cell>
          <cell r="I3534">
            <v>43465</v>
          </cell>
        </row>
        <row r="3535">
          <cell r="A3535" t="str">
            <v>ESTUFA GAS 3 pts. PRECISA CHLLG</v>
          </cell>
          <cell r="B3535">
            <v>9455</v>
          </cell>
          <cell r="C3535" t="str">
            <v>UNI</v>
          </cell>
          <cell r="D3535">
            <v>397947</v>
          </cell>
          <cell r="E3535" t="str">
            <v>SP5030EI</v>
          </cell>
          <cell r="F3535">
            <v>39892</v>
          </cell>
          <cell r="G3535">
            <v>286293</v>
          </cell>
          <cell r="H3535">
            <v>1.39</v>
          </cell>
          <cell r="I3535">
            <v>43465</v>
          </cell>
        </row>
        <row r="3536">
          <cell r="A3536" t="str">
            <v>ESTUFA GAS 4 Ptos</v>
          </cell>
          <cell r="B3536">
            <v>1870</v>
          </cell>
          <cell r="C3536" t="str">
            <v>UNI</v>
          </cell>
          <cell r="D3536">
            <v>164330</v>
          </cell>
          <cell r="E3536">
            <v>412</v>
          </cell>
          <cell r="F3536">
            <v>39888</v>
          </cell>
          <cell r="G3536">
            <v>118223</v>
          </cell>
          <cell r="H3536">
            <v>1.39</v>
          </cell>
          <cell r="I3536">
            <v>43465</v>
          </cell>
        </row>
        <row r="3537">
          <cell r="A3537" t="str">
            <v>ESTUFA GAS 4 Ptos ECONOMICA</v>
          </cell>
          <cell r="B3537">
            <v>434</v>
          </cell>
          <cell r="C3537" t="str">
            <v>UNI</v>
          </cell>
          <cell r="D3537">
            <v>98338</v>
          </cell>
          <cell r="E3537">
            <v>700</v>
          </cell>
          <cell r="F3537">
            <v>40023</v>
          </cell>
          <cell r="G3537">
            <v>70747</v>
          </cell>
          <cell r="H3537">
            <v>1.39</v>
          </cell>
          <cell r="I3537">
            <v>43465</v>
          </cell>
        </row>
        <row r="3538">
          <cell r="A3538" t="str">
            <v>ESTUFA GAS 4 pts, CORNING GLASS</v>
          </cell>
          <cell r="B3538">
            <v>1098</v>
          </cell>
          <cell r="C3538" t="str">
            <v>UNI</v>
          </cell>
          <cell r="D3538">
            <v>1201968</v>
          </cell>
          <cell r="E3538" t="str">
            <v>SL6440E</v>
          </cell>
          <cell r="F3538">
            <v>39892</v>
          </cell>
          <cell r="G3538">
            <v>864725</v>
          </cell>
          <cell r="H3538">
            <v>1.39</v>
          </cell>
          <cell r="I3538">
            <v>43465</v>
          </cell>
        </row>
        <row r="3539">
          <cell r="A3539" t="str">
            <v>ESTUFA GAS 4 pts. Compact 6000 CHLLG</v>
          </cell>
          <cell r="B3539">
            <v>987</v>
          </cell>
          <cell r="C3539" t="str">
            <v>UNI</v>
          </cell>
          <cell r="D3539">
            <v>717390</v>
          </cell>
          <cell r="E3539" t="str">
            <v>SS 6640EI</v>
          </cell>
          <cell r="F3539">
            <v>39892</v>
          </cell>
          <cell r="G3539">
            <v>516108</v>
          </cell>
          <cell r="H3539">
            <v>1.39</v>
          </cell>
          <cell r="I3539">
            <v>43465</v>
          </cell>
        </row>
        <row r="3540">
          <cell r="A3540" t="str">
            <v>ESTUFA GAS 4 pts. CORNING GLASS</v>
          </cell>
          <cell r="B3540">
            <v>1097</v>
          </cell>
          <cell r="C3540" t="str">
            <v>UNI</v>
          </cell>
          <cell r="D3540">
            <v>1280228</v>
          </cell>
          <cell r="E3540" t="str">
            <v>SL6540EI</v>
          </cell>
          <cell r="F3540">
            <v>39892</v>
          </cell>
          <cell r="G3540">
            <v>921027</v>
          </cell>
          <cell r="H3540">
            <v>1.39</v>
          </cell>
          <cell r="I3540">
            <v>43465</v>
          </cell>
        </row>
        <row r="3541">
          <cell r="A3541" t="str">
            <v>ESTUFA GAS 4pts. Classic CHLLG</v>
          </cell>
          <cell r="B3541">
            <v>3258</v>
          </cell>
          <cell r="C3541" t="str">
            <v>UNI</v>
          </cell>
          <cell r="D3541">
            <v>793683</v>
          </cell>
          <cell r="E3541" t="str">
            <v>SC6040EI</v>
          </cell>
          <cell r="F3541">
            <v>39892</v>
          </cell>
          <cell r="G3541">
            <v>570995</v>
          </cell>
          <cell r="H3541">
            <v>1.39</v>
          </cell>
          <cell r="I3541">
            <v>43465</v>
          </cell>
        </row>
        <row r="3542">
          <cell r="A3542" t="str">
            <v>ESTUFA GAS Color 3 Ptos.ALMENDRA</v>
          </cell>
          <cell r="B3542">
            <v>432</v>
          </cell>
          <cell r="C3542" t="str">
            <v>UNI</v>
          </cell>
          <cell r="D3542">
            <v>73268</v>
          </cell>
          <cell r="E3542">
            <v>306</v>
          </cell>
          <cell r="F3542">
            <v>39888</v>
          </cell>
          <cell r="G3542">
            <v>52711</v>
          </cell>
          <cell r="H3542">
            <v>1.39</v>
          </cell>
          <cell r="I3542">
            <v>43465</v>
          </cell>
        </row>
        <row r="3543">
          <cell r="A3543" t="str">
            <v>ESTUFA GAS Cr. 2 Ptos. INDUC.</v>
          </cell>
          <cell r="B3543">
            <v>433</v>
          </cell>
          <cell r="C3543" t="str">
            <v>UNI</v>
          </cell>
          <cell r="D3543">
            <v>417883</v>
          </cell>
          <cell r="E3543" t="str">
            <v>SP5020EI</v>
          </cell>
          <cell r="F3543">
            <v>39892</v>
          </cell>
          <cell r="G3543">
            <v>300635</v>
          </cell>
          <cell r="H3543">
            <v>1.39</v>
          </cell>
          <cell r="I3543">
            <v>43465</v>
          </cell>
        </row>
        <row r="3544">
          <cell r="A3544" t="str">
            <v>ESTUFA GAS Cr. 3 Ptos. INDUC.</v>
          </cell>
          <cell r="B3544">
            <v>1867</v>
          </cell>
          <cell r="C3544" t="str">
            <v>UNI</v>
          </cell>
          <cell r="D3544">
            <v>350697</v>
          </cell>
          <cell r="E3544" t="str">
            <v>SP5030</v>
          </cell>
          <cell r="F3544">
            <v>39892</v>
          </cell>
          <cell r="G3544">
            <v>252300</v>
          </cell>
          <cell r="H3544">
            <v>1.39</v>
          </cell>
          <cell r="I3544">
            <v>43465</v>
          </cell>
        </row>
        <row r="3545">
          <cell r="A3545" t="str">
            <v>ESTUFA GAS Cr.Piso INDUC</v>
          </cell>
          <cell r="B3545">
            <v>1869</v>
          </cell>
          <cell r="C3545" t="str">
            <v>UNI</v>
          </cell>
          <cell r="D3545">
            <v>491921</v>
          </cell>
          <cell r="E3545" t="str">
            <v>SP5040E</v>
          </cell>
          <cell r="F3545">
            <v>39892</v>
          </cell>
          <cell r="G3545">
            <v>353900</v>
          </cell>
          <cell r="H3545">
            <v>1.39</v>
          </cell>
          <cell r="I3545">
            <v>43465</v>
          </cell>
        </row>
        <row r="3546">
          <cell r="A3546" t="str">
            <v>ESTUFA GAS Esmlt. 2Ptos</v>
          </cell>
          <cell r="B3546">
            <v>1866</v>
          </cell>
          <cell r="C3546" t="str">
            <v>UNI</v>
          </cell>
          <cell r="D3546">
            <v>47755</v>
          </cell>
          <cell r="E3546">
            <v>302</v>
          </cell>
          <cell r="F3546">
            <v>39888</v>
          </cell>
          <cell r="G3546">
            <v>34356</v>
          </cell>
          <cell r="H3546">
            <v>1.39</v>
          </cell>
          <cell r="I3546">
            <v>43465</v>
          </cell>
        </row>
        <row r="3547">
          <cell r="A3547" t="str">
            <v>ESTUFA Gas HACEB</v>
          </cell>
          <cell r="B3547">
            <v>435</v>
          </cell>
          <cell r="C3547" t="str">
            <v>UNI</v>
          </cell>
          <cell r="D3547">
            <v>595335</v>
          </cell>
          <cell r="E3547" t="str">
            <v>G504</v>
          </cell>
          <cell r="F3547">
            <v>40835</v>
          </cell>
          <cell r="G3547">
            <v>444280</v>
          </cell>
          <cell r="H3547">
            <v>1.34</v>
          </cell>
          <cell r="I3547">
            <v>43465</v>
          </cell>
        </row>
        <row r="3548">
          <cell r="A3548" t="str">
            <v>ESTUFA INDUSTRIAL A GAS</v>
          </cell>
          <cell r="B3548">
            <v>3659</v>
          </cell>
          <cell r="C3548" t="str">
            <v>UNI</v>
          </cell>
          <cell r="D3548">
            <v>1777423</v>
          </cell>
          <cell r="E3548">
            <v>0</v>
          </cell>
          <cell r="F3548">
            <v>39659</v>
          </cell>
          <cell r="G3548">
            <v>1209131</v>
          </cell>
          <cell r="H3548">
            <v>1.47</v>
          </cell>
          <cell r="I3548">
            <v>43465</v>
          </cell>
        </row>
        <row r="3549">
          <cell r="A3549" t="str">
            <v>ESTUFA INDUSTRIAL A GAS MARCA INOX</v>
          </cell>
          <cell r="B3549">
            <v>3650</v>
          </cell>
          <cell r="C3549" t="str">
            <v>UNI</v>
          </cell>
          <cell r="D3549">
            <v>6116000</v>
          </cell>
          <cell r="E3549">
            <v>0</v>
          </cell>
          <cell r="F3549">
            <v>40026</v>
          </cell>
          <cell r="G3549">
            <v>4400000</v>
          </cell>
          <cell r="H3549">
            <v>1.39</v>
          </cell>
          <cell r="I3549">
            <v>43465</v>
          </cell>
        </row>
        <row r="3550">
          <cell r="A3550" t="str">
            <v>ESTUFA MIXTA 4 pts. 6000 CHLLG</v>
          </cell>
          <cell r="B3550">
            <v>3257</v>
          </cell>
          <cell r="C3550" t="str">
            <v>UNI</v>
          </cell>
          <cell r="D3550">
            <v>784823</v>
          </cell>
          <cell r="E3550" t="str">
            <v>SS6631EI</v>
          </cell>
          <cell r="F3550">
            <v>39892</v>
          </cell>
          <cell r="G3550">
            <v>564621</v>
          </cell>
          <cell r="H3550">
            <v>1.39</v>
          </cell>
          <cell r="I3550">
            <v>43465</v>
          </cell>
        </row>
        <row r="3551">
          <cell r="A3551" t="str">
            <v>ESTUFA MIXTA 4 pts. Cristal CHLLG</v>
          </cell>
          <cell r="B3551">
            <v>1127</v>
          </cell>
          <cell r="C3551" t="str">
            <v>UNI</v>
          </cell>
          <cell r="D3551">
            <v>1272353</v>
          </cell>
          <cell r="E3551" t="str">
            <v>SL6431EI</v>
          </cell>
          <cell r="F3551">
            <v>39892</v>
          </cell>
          <cell r="G3551">
            <v>915362</v>
          </cell>
          <cell r="H3551">
            <v>1.39</v>
          </cell>
          <cell r="I3551">
            <v>43465</v>
          </cell>
        </row>
        <row r="3552">
          <cell r="A3552" t="str">
            <v>ESTUFA MIXTA 4 pts. enc. e/tronic Classic</v>
          </cell>
          <cell r="B3552">
            <v>3260</v>
          </cell>
          <cell r="C3552" t="str">
            <v>UNI</v>
          </cell>
          <cell r="D3552">
            <v>784822</v>
          </cell>
          <cell r="E3552" t="str">
            <v>SC6631EI</v>
          </cell>
          <cell r="F3552">
            <v>39892</v>
          </cell>
          <cell r="G3552">
            <v>564620</v>
          </cell>
          <cell r="H3552">
            <v>1.39</v>
          </cell>
          <cell r="I3552">
            <v>43465</v>
          </cell>
        </row>
        <row r="3553">
          <cell r="A3553" t="str">
            <v>ESTUFA MIXTA 4 pts.DELTA CHLLG</v>
          </cell>
          <cell r="B3553">
            <v>1013</v>
          </cell>
          <cell r="C3553" t="str">
            <v>UNI</v>
          </cell>
          <cell r="D3553">
            <v>779900</v>
          </cell>
          <cell r="E3553" t="str">
            <v>SD6131EI</v>
          </cell>
          <cell r="F3553">
            <v>39892</v>
          </cell>
          <cell r="G3553">
            <v>561079</v>
          </cell>
          <cell r="H3553">
            <v>1.39</v>
          </cell>
          <cell r="I3553">
            <v>43465</v>
          </cell>
        </row>
        <row r="3554">
          <cell r="A3554" t="str">
            <v>ESTUFA MIXTA 5 pts. INOX Classic</v>
          </cell>
          <cell r="B3554">
            <v>994</v>
          </cell>
          <cell r="C3554" t="str">
            <v>UNI</v>
          </cell>
          <cell r="D3554">
            <v>1197046</v>
          </cell>
          <cell r="E3554" t="str">
            <v>SI7641EI</v>
          </cell>
          <cell r="F3554">
            <v>39892</v>
          </cell>
          <cell r="G3554">
            <v>861184</v>
          </cell>
          <cell r="H3554">
            <v>1.39</v>
          </cell>
          <cell r="I3554">
            <v>43465</v>
          </cell>
        </row>
        <row r="3555">
          <cell r="A3555" t="str">
            <v>ESTUFA MIXTA 6Pts CIMSA</v>
          </cell>
          <cell r="B3555">
            <v>2754</v>
          </cell>
          <cell r="C3555" t="str">
            <v>UNI</v>
          </cell>
          <cell r="D3555">
            <v>936509</v>
          </cell>
          <cell r="E3555" t="str">
            <v>AM2A-6</v>
          </cell>
          <cell r="F3555">
            <v>39661</v>
          </cell>
          <cell r="G3555">
            <v>637081</v>
          </cell>
          <cell r="H3555">
            <v>1.47</v>
          </cell>
          <cell r="I3555">
            <v>43465</v>
          </cell>
        </row>
        <row r="3556">
          <cell r="A3556" t="str">
            <v>ESTUFA MIXTA HACEB</v>
          </cell>
          <cell r="B3556">
            <v>436</v>
          </cell>
          <cell r="C3556" t="str">
            <v>UNI</v>
          </cell>
          <cell r="D3556">
            <v>817614</v>
          </cell>
          <cell r="E3556" t="str">
            <v>502-2</v>
          </cell>
          <cell r="F3556">
            <v>40835</v>
          </cell>
          <cell r="G3556">
            <v>610160</v>
          </cell>
          <cell r="H3556">
            <v>1.34</v>
          </cell>
          <cell r="I3556">
            <v>43465</v>
          </cell>
        </row>
        <row r="3557">
          <cell r="A3557" t="str">
            <v>ESTUFA MIXTA4 pts.enc.e/tronicClassCHLLG(NO</v>
          </cell>
          <cell r="B3557">
            <v>3259</v>
          </cell>
          <cell r="C3557" t="str">
            <v>UNI</v>
          </cell>
          <cell r="D3557">
            <v>835519</v>
          </cell>
          <cell r="E3557" t="str">
            <v>SC6031EI</v>
          </cell>
          <cell r="F3557">
            <v>39892</v>
          </cell>
          <cell r="G3557">
            <v>601093</v>
          </cell>
          <cell r="H3557">
            <v>1.39</v>
          </cell>
          <cell r="I3557">
            <v>43465</v>
          </cell>
        </row>
        <row r="3558">
          <cell r="A3558" t="str">
            <v>ESTUKA ACRILICO 1gall</v>
          </cell>
          <cell r="B3558">
            <v>454</v>
          </cell>
          <cell r="C3558" t="str">
            <v>GN</v>
          </cell>
          <cell r="D3558">
            <v>2976</v>
          </cell>
          <cell r="E3558">
            <v>218249</v>
          </cell>
          <cell r="F3558">
            <v>40688</v>
          </cell>
          <cell r="G3558">
            <v>2221</v>
          </cell>
          <cell r="H3558">
            <v>1.34</v>
          </cell>
          <cell r="I3558">
            <v>43465</v>
          </cell>
        </row>
        <row r="3559">
          <cell r="A3559" t="str">
            <v>Estuka AcrílicoEstuco plástico, listo para usar en</v>
          </cell>
          <cell r="B3559">
            <v>107175</v>
          </cell>
          <cell r="C3559" t="str">
            <v>gln</v>
          </cell>
          <cell r="D3559">
            <v>21509</v>
          </cell>
          <cell r="E3559">
            <v>0</v>
          </cell>
          <cell r="F3559">
            <v>43291</v>
          </cell>
          <cell r="G3559">
            <v>20485</v>
          </cell>
          <cell r="H3559">
            <v>1.05</v>
          </cell>
          <cell r="I3559">
            <v>43465</v>
          </cell>
        </row>
        <row r="3560">
          <cell r="A3560" t="str">
            <v>ETERBOARD 4mm (122X122cm) -ETERNIT</v>
          </cell>
          <cell r="B3560">
            <v>103441</v>
          </cell>
          <cell r="C3560" t="str">
            <v>UNI</v>
          </cell>
          <cell r="D3560">
            <v>19728</v>
          </cell>
          <cell r="E3560">
            <v>0</v>
          </cell>
          <cell r="F3560">
            <v>40477</v>
          </cell>
          <cell r="G3560">
            <v>14400</v>
          </cell>
          <cell r="H3560">
            <v>1.37</v>
          </cell>
          <cell r="I3560">
            <v>43465</v>
          </cell>
        </row>
        <row r="3561">
          <cell r="A3561" t="str">
            <v>ETERBOARD 6mm (244X122cm)</v>
          </cell>
          <cell r="B3561">
            <v>103204</v>
          </cell>
          <cell r="C3561" t="str">
            <v>UNI</v>
          </cell>
          <cell r="D3561">
            <v>33154</v>
          </cell>
          <cell r="E3561">
            <v>0</v>
          </cell>
          <cell r="F3561">
            <v>40465</v>
          </cell>
          <cell r="G3561">
            <v>24200</v>
          </cell>
          <cell r="H3561">
            <v>1.37</v>
          </cell>
          <cell r="I3561">
            <v>43465</v>
          </cell>
        </row>
        <row r="3562">
          <cell r="A3562" t="str">
            <v>EUCO ENCHAPE GRIS 5 KILOS</v>
          </cell>
          <cell r="B3562">
            <v>635</v>
          </cell>
          <cell r="C3562" t="str">
            <v>KG</v>
          </cell>
          <cell r="D3562">
            <v>1081</v>
          </cell>
          <cell r="E3562">
            <v>0</v>
          </cell>
          <cell r="F3562">
            <v>40484</v>
          </cell>
          <cell r="G3562">
            <v>789</v>
          </cell>
          <cell r="H3562">
            <v>1.37</v>
          </cell>
          <cell r="I3562">
            <v>43465</v>
          </cell>
        </row>
        <row r="3563">
          <cell r="A3563" t="str">
            <v>EUCO FILLER COLOR 1 - 8 KILOS</v>
          </cell>
          <cell r="B3563">
            <v>2747</v>
          </cell>
          <cell r="C3563" t="str">
            <v>KG</v>
          </cell>
          <cell r="D3563">
            <v>1938</v>
          </cell>
          <cell r="E3563">
            <v>0</v>
          </cell>
          <cell r="F3563">
            <v>40147</v>
          </cell>
          <cell r="G3563">
            <v>1394</v>
          </cell>
          <cell r="H3563">
            <v>1.39</v>
          </cell>
          <cell r="I3563">
            <v>43465</v>
          </cell>
        </row>
        <row r="3564">
          <cell r="A3564" t="str">
            <v>EUCO FILLER FINO 9 KILOS</v>
          </cell>
          <cell r="B3564">
            <v>2544</v>
          </cell>
          <cell r="C3564" t="str">
            <v>KG</v>
          </cell>
          <cell r="D3564">
            <v>1887</v>
          </cell>
          <cell r="E3564">
            <v>0</v>
          </cell>
          <cell r="F3564">
            <v>40688</v>
          </cell>
          <cell r="G3564">
            <v>1408</v>
          </cell>
          <cell r="H3564">
            <v>1.34</v>
          </cell>
          <cell r="I3564">
            <v>43465</v>
          </cell>
        </row>
        <row r="3565">
          <cell r="A3565" t="str">
            <v>EUCO FILLER GRUESA 42 KILOS</v>
          </cell>
          <cell r="B3565">
            <v>2748</v>
          </cell>
          <cell r="C3565" t="str">
            <v>KG</v>
          </cell>
          <cell r="D3565">
            <v>1658</v>
          </cell>
          <cell r="E3565">
            <v>0</v>
          </cell>
          <cell r="F3565">
            <v>40688</v>
          </cell>
          <cell r="G3565">
            <v>1237</v>
          </cell>
          <cell r="H3565">
            <v>1.34</v>
          </cell>
          <cell r="I3565">
            <v>43465</v>
          </cell>
        </row>
        <row r="3566">
          <cell r="A3566" t="str">
            <v>EUCON "N" (Plast) 20 Kg</v>
          </cell>
          <cell r="B3566">
            <v>644</v>
          </cell>
          <cell r="C3566" t="str">
            <v>KG</v>
          </cell>
          <cell r="D3566">
            <v>6482</v>
          </cell>
          <cell r="E3566">
            <v>0</v>
          </cell>
          <cell r="F3566">
            <v>40688</v>
          </cell>
          <cell r="G3566">
            <v>4837</v>
          </cell>
          <cell r="H3566">
            <v>1.34</v>
          </cell>
          <cell r="I3566">
            <v>43465</v>
          </cell>
        </row>
        <row r="3567">
          <cell r="A3567" t="str">
            <v>EUCON 37 20 KI</v>
          </cell>
          <cell r="B3567">
            <v>2545</v>
          </cell>
          <cell r="C3567" t="str">
            <v>KG</v>
          </cell>
          <cell r="D3567">
            <v>13274</v>
          </cell>
          <cell r="E3567">
            <v>0</v>
          </cell>
          <cell r="F3567">
            <v>40688</v>
          </cell>
          <cell r="G3567">
            <v>9906</v>
          </cell>
          <cell r="H3567">
            <v>1.34</v>
          </cell>
          <cell r="I3567">
            <v>43465</v>
          </cell>
        </row>
        <row r="3568">
          <cell r="A3568" t="str">
            <v>EUCON 452 GEL</v>
          </cell>
          <cell r="B3568">
            <v>103492</v>
          </cell>
          <cell r="C3568" t="str">
            <v>UNI</v>
          </cell>
          <cell r="D3568">
            <v>88625</v>
          </cell>
          <cell r="E3568">
            <v>0</v>
          </cell>
          <cell r="F3568">
            <v>40493</v>
          </cell>
          <cell r="G3568">
            <v>64690</v>
          </cell>
          <cell r="H3568">
            <v>1.37</v>
          </cell>
          <cell r="I3568">
            <v>43465</v>
          </cell>
        </row>
        <row r="3569">
          <cell r="A3569" t="str">
            <v>EUCON 537 230 kg</v>
          </cell>
          <cell r="B3569">
            <v>3074</v>
          </cell>
          <cell r="C3569" t="str">
            <v>KG</v>
          </cell>
          <cell r="D3569">
            <v>11635</v>
          </cell>
          <cell r="E3569">
            <v>0</v>
          </cell>
          <cell r="F3569">
            <v>40688</v>
          </cell>
          <cell r="G3569">
            <v>8683</v>
          </cell>
          <cell r="H3569">
            <v>1.34</v>
          </cell>
          <cell r="I3569">
            <v>43465</v>
          </cell>
        </row>
        <row r="3570">
          <cell r="A3570" t="str">
            <v>Evaluación arboles aislados &lt; 25 inidividuos</v>
          </cell>
          <cell r="B3570">
            <v>106729</v>
          </cell>
          <cell r="C3570" t="str">
            <v>GL</v>
          </cell>
          <cell r="D3570">
            <v>75468</v>
          </cell>
          <cell r="E3570">
            <v>0</v>
          </cell>
          <cell r="F3570">
            <v>43179</v>
          </cell>
          <cell r="G3570">
            <v>71874</v>
          </cell>
          <cell r="H3570">
            <v>1.05</v>
          </cell>
          <cell r="I3570">
            <v>43465</v>
          </cell>
        </row>
        <row r="3571">
          <cell r="A3571" t="str">
            <v>Evaluación arboles aislados &gt; 1.000 inidividuos</v>
          </cell>
          <cell r="B3571">
            <v>106737</v>
          </cell>
          <cell r="C3571" t="str">
            <v>GL</v>
          </cell>
          <cell r="D3571">
            <v>865421</v>
          </cell>
          <cell r="E3571">
            <v>0</v>
          </cell>
          <cell r="F3571">
            <v>43179</v>
          </cell>
          <cell r="G3571">
            <v>824210</v>
          </cell>
          <cell r="H3571">
            <v>1.05</v>
          </cell>
          <cell r="I3571">
            <v>43465</v>
          </cell>
        </row>
        <row r="3572">
          <cell r="A3572" t="str">
            <v>Evaluación arboles aislados entre 100 y 200 inidiv</v>
          </cell>
          <cell r="B3572">
            <v>106732</v>
          </cell>
          <cell r="C3572" t="str">
            <v>GL</v>
          </cell>
          <cell r="D3572">
            <v>159139</v>
          </cell>
          <cell r="E3572">
            <v>0</v>
          </cell>
          <cell r="F3572">
            <v>43179</v>
          </cell>
          <cell r="G3572">
            <v>151561</v>
          </cell>
          <cell r="H3572">
            <v>1.05</v>
          </cell>
          <cell r="I3572">
            <v>43465</v>
          </cell>
        </row>
        <row r="3573">
          <cell r="A3573" t="str">
            <v>Evaluación arboles aislados entre 200 y 300 inidiv</v>
          </cell>
          <cell r="B3573">
            <v>106733</v>
          </cell>
          <cell r="C3573" t="str">
            <v>GL</v>
          </cell>
          <cell r="D3573">
            <v>214099</v>
          </cell>
          <cell r="E3573">
            <v>0</v>
          </cell>
          <cell r="F3573">
            <v>43179</v>
          </cell>
          <cell r="G3573">
            <v>203904</v>
          </cell>
          <cell r="H3573">
            <v>1.05</v>
          </cell>
          <cell r="I3573">
            <v>43465</v>
          </cell>
        </row>
        <row r="3574">
          <cell r="A3574" t="str">
            <v>Evaluación arboles aislados entre 25 y 50 inidivid</v>
          </cell>
          <cell r="B3574">
            <v>106730</v>
          </cell>
          <cell r="C3574" t="str">
            <v>GL</v>
          </cell>
          <cell r="D3574">
            <v>103358</v>
          </cell>
          <cell r="E3574">
            <v>0</v>
          </cell>
          <cell r="F3574">
            <v>43179</v>
          </cell>
          <cell r="G3574">
            <v>98436</v>
          </cell>
          <cell r="H3574">
            <v>1.05</v>
          </cell>
          <cell r="I3574">
            <v>43465</v>
          </cell>
        </row>
        <row r="3575">
          <cell r="A3575" t="str">
            <v>Evaluación arboles aislados entre 300 y 400 inidiv</v>
          </cell>
          <cell r="B3575">
            <v>106734</v>
          </cell>
          <cell r="C3575" t="str">
            <v>GL</v>
          </cell>
          <cell r="D3575">
            <v>317458</v>
          </cell>
          <cell r="E3575">
            <v>0</v>
          </cell>
          <cell r="F3575">
            <v>43179</v>
          </cell>
          <cell r="G3575">
            <v>302341</v>
          </cell>
          <cell r="H3575">
            <v>1.05</v>
          </cell>
          <cell r="I3575">
            <v>43465</v>
          </cell>
        </row>
        <row r="3576">
          <cell r="A3576" t="str">
            <v>Evaluación arboles aislados entre 400 y 500 inidiv</v>
          </cell>
          <cell r="B3576">
            <v>106735</v>
          </cell>
          <cell r="C3576" t="str">
            <v>GL</v>
          </cell>
          <cell r="D3576">
            <v>420816</v>
          </cell>
          <cell r="E3576">
            <v>0</v>
          </cell>
          <cell r="F3576">
            <v>43179</v>
          </cell>
          <cell r="G3576">
            <v>400777</v>
          </cell>
          <cell r="H3576">
            <v>1.05</v>
          </cell>
          <cell r="I3576">
            <v>43465</v>
          </cell>
        </row>
        <row r="3577">
          <cell r="A3577" t="str">
            <v>Evaluación arboles aislados entre 50 y 100 inidivi</v>
          </cell>
          <cell r="B3577">
            <v>106731</v>
          </cell>
          <cell r="C3577" t="str">
            <v>GL</v>
          </cell>
          <cell r="D3577">
            <v>131249</v>
          </cell>
          <cell r="E3577">
            <v>0</v>
          </cell>
          <cell r="F3577">
            <v>43179</v>
          </cell>
          <cell r="G3577">
            <v>124999</v>
          </cell>
          <cell r="H3577">
            <v>1.05</v>
          </cell>
          <cell r="I3577">
            <v>43465</v>
          </cell>
        </row>
        <row r="3578">
          <cell r="A3578" t="str">
            <v>Evaluación arboles aislados entre 500 y 1.000 inid</v>
          </cell>
          <cell r="B3578">
            <v>106736</v>
          </cell>
          <cell r="C3578" t="str">
            <v>GL</v>
          </cell>
          <cell r="D3578">
            <v>698899</v>
          </cell>
          <cell r="E3578">
            <v>0</v>
          </cell>
          <cell r="F3578">
            <v>43179</v>
          </cell>
          <cell r="G3578">
            <v>665618</v>
          </cell>
          <cell r="H3578">
            <v>1.05</v>
          </cell>
          <cell r="I3578">
            <v>43465</v>
          </cell>
        </row>
        <row r="3579">
          <cell r="A3579" t="str">
            <v>EXCAVACION MECANICA Y RETIRO (ROCA)</v>
          </cell>
          <cell r="B3579">
            <v>9484</v>
          </cell>
          <cell r="C3579" t="str">
            <v>M3</v>
          </cell>
          <cell r="D3579">
            <v>82200</v>
          </cell>
          <cell r="E3579">
            <v>0</v>
          </cell>
          <cell r="F3579">
            <v>40435</v>
          </cell>
          <cell r="G3579">
            <v>60000</v>
          </cell>
          <cell r="H3579">
            <v>1.37</v>
          </cell>
          <cell r="I3579">
            <v>43465</v>
          </cell>
        </row>
        <row r="3580">
          <cell r="A3580" t="str">
            <v>EXCAVACION MECANICA Y RETIRO (TIERRA)</v>
          </cell>
          <cell r="B3580">
            <v>3371</v>
          </cell>
          <cell r="C3580" t="str">
            <v>M3</v>
          </cell>
          <cell r="D3580">
            <v>28267</v>
          </cell>
          <cell r="E3580">
            <v>0</v>
          </cell>
          <cell r="F3580">
            <v>43172</v>
          </cell>
          <cell r="G3580">
            <v>26921.08</v>
          </cell>
          <cell r="H3580">
            <v>1.05</v>
          </cell>
          <cell r="I3580">
            <v>43465</v>
          </cell>
        </row>
        <row r="3581">
          <cell r="A3581" t="str">
            <v>EXCAVADORA - Hyundai 200(Oper+Comb)Oruga</v>
          </cell>
          <cell r="B3581">
            <v>3253</v>
          </cell>
          <cell r="C3581" t="str">
            <v>HR</v>
          </cell>
          <cell r="D3581">
            <v>159920</v>
          </cell>
          <cell r="E3581" t="str">
            <v>hyundai 200</v>
          </cell>
          <cell r="F3581">
            <v>43326</v>
          </cell>
          <cell r="G3581">
            <v>152305</v>
          </cell>
          <cell r="H3581">
            <v>1.05</v>
          </cell>
          <cell r="I3581">
            <v>43465</v>
          </cell>
        </row>
        <row r="3582">
          <cell r="A3582" t="str">
            <v>EXCAVADORA HIDRAUL.PC-307+Oper+Comb</v>
          </cell>
          <cell r="B3582">
            <v>2636</v>
          </cell>
          <cell r="C3582" t="str">
            <v>HR</v>
          </cell>
          <cell r="D3582">
            <v>136250</v>
          </cell>
          <cell r="E3582" t="str">
            <v>KOMATSU</v>
          </cell>
          <cell r="F3582">
            <v>42979</v>
          </cell>
          <cell r="G3582">
            <v>125000</v>
          </cell>
          <cell r="H3582">
            <v>1.0900000000000001</v>
          </cell>
          <cell r="I3582">
            <v>43465</v>
          </cell>
        </row>
        <row r="3583">
          <cell r="A3583" t="str">
            <v>EXCAVADORA KOMATSU PC-200</v>
          </cell>
          <cell r="B3583">
            <v>101261</v>
          </cell>
          <cell r="C3583" t="str">
            <v>HR</v>
          </cell>
          <cell r="D3583">
            <v>130800</v>
          </cell>
          <cell r="E3583" t="str">
            <v>hyundai 200</v>
          </cell>
          <cell r="F3583">
            <v>42979</v>
          </cell>
          <cell r="G3583">
            <v>120000</v>
          </cell>
          <cell r="H3583">
            <v>1.0900000000000001</v>
          </cell>
          <cell r="I3583">
            <v>43465</v>
          </cell>
        </row>
        <row r="3584">
          <cell r="A3584" t="str">
            <v>EXPANSIVO QUIMICO PARA ROCA</v>
          </cell>
          <cell r="B3584">
            <v>101808</v>
          </cell>
          <cell r="C3584" t="str">
            <v>KG</v>
          </cell>
          <cell r="D3584">
            <v>14385</v>
          </cell>
          <cell r="E3584" t="str">
            <v>P185-WJD</v>
          </cell>
          <cell r="F3584">
            <v>40409</v>
          </cell>
          <cell r="G3584">
            <v>10500</v>
          </cell>
          <cell r="H3584">
            <v>1.37</v>
          </cell>
          <cell r="I3584">
            <v>43465</v>
          </cell>
        </row>
        <row r="3585">
          <cell r="A3585" t="str">
            <v>EXPLOSIVO QUIMICO PARA ROCA **</v>
          </cell>
          <cell r="B3585">
            <v>102224</v>
          </cell>
          <cell r="C3585" t="str">
            <v>KG</v>
          </cell>
          <cell r="D3585">
            <v>111200</v>
          </cell>
          <cell r="E3585" t="str">
            <v>P185-WJD</v>
          </cell>
          <cell r="F3585">
            <v>40077</v>
          </cell>
          <cell r="G3585">
            <v>80000</v>
          </cell>
          <cell r="H3585">
            <v>1.39</v>
          </cell>
          <cell r="I3585">
            <v>43465</v>
          </cell>
        </row>
        <row r="3586">
          <cell r="A3586" t="str">
            <v>EXTENSION ELECTRICA -100M</v>
          </cell>
          <cell r="B3586">
            <v>104196</v>
          </cell>
          <cell r="C3586" t="str">
            <v>DIA</v>
          </cell>
          <cell r="D3586">
            <v>16080</v>
          </cell>
          <cell r="E3586">
            <v>0</v>
          </cell>
          <cell r="F3586">
            <v>40800</v>
          </cell>
          <cell r="G3586">
            <v>12000</v>
          </cell>
          <cell r="H3586">
            <v>1.34</v>
          </cell>
          <cell r="I3586">
            <v>43465</v>
          </cell>
        </row>
        <row r="3587">
          <cell r="A3587" t="str">
            <v>EXTENSION ELECTRICA -30M</v>
          </cell>
          <cell r="B3587">
            <v>104939</v>
          </cell>
          <cell r="C3587" t="str">
            <v>DIA</v>
          </cell>
          <cell r="D3587">
            <v>10500</v>
          </cell>
          <cell r="E3587">
            <v>0</v>
          </cell>
          <cell r="F3587">
            <v>43250</v>
          </cell>
          <cell r="G3587">
            <v>10000</v>
          </cell>
          <cell r="H3587">
            <v>1.05</v>
          </cell>
          <cell r="I3587">
            <v>43465</v>
          </cell>
        </row>
        <row r="3588">
          <cell r="A3588" t="str">
            <v>EXTINTOR 10 LbS. CLASE ABC</v>
          </cell>
          <cell r="B3588">
            <v>146</v>
          </cell>
          <cell r="C3588" t="str">
            <v>UNI</v>
          </cell>
          <cell r="D3588">
            <v>67860</v>
          </cell>
          <cell r="E3588">
            <v>0</v>
          </cell>
          <cell r="F3588">
            <v>41158</v>
          </cell>
          <cell r="G3588">
            <v>52200</v>
          </cell>
          <cell r="H3588">
            <v>1.3</v>
          </cell>
          <cell r="I3588">
            <v>43465</v>
          </cell>
        </row>
        <row r="3589">
          <cell r="A3589" t="str">
            <v>EXTINTOR 20 LbS. CLASE ABC</v>
          </cell>
          <cell r="B3589">
            <v>147</v>
          </cell>
          <cell r="C3589" t="str">
            <v>UNI</v>
          </cell>
          <cell r="D3589">
            <v>102544</v>
          </cell>
          <cell r="E3589">
            <v>0</v>
          </cell>
          <cell r="F3589">
            <v>41158</v>
          </cell>
          <cell r="G3589">
            <v>78880</v>
          </cell>
          <cell r="H3589">
            <v>1.3</v>
          </cell>
          <cell r="I3589">
            <v>43465</v>
          </cell>
        </row>
        <row r="3590">
          <cell r="A3590" t="str">
            <v>EXTINTOR 30 LbS. CLASE ABC</v>
          </cell>
          <cell r="B3590">
            <v>439</v>
          </cell>
          <cell r="C3590" t="str">
            <v>UNI</v>
          </cell>
          <cell r="D3590">
            <v>113100</v>
          </cell>
          <cell r="E3590">
            <v>0</v>
          </cell>
          <cell r="F3590">
            <v>41158</v>
          </cell>
          <cell r="G3590">
            <v>87000</v>
          </cell>
          <cell r="H3590">
            <v>1.3</v>
          </cell>
          <cell r="I3590">
            <v>43465</v>
          </cell>
        </row>
        <row r="3591">
          <cell r="A3591" t="str">
            <v>EXTINTOR AGUA M 2 1/2 GALONES</v>
          </cell>
          <cell r="B3591">
            <v>2926</v>
          </cell>
          <cell r="C3591" t="str">
            <v>UNI</v>
          </cell>
          <cell r="D3591">
            <v>63568</v>
          </cell>
          <cell r="E3591">
            <v>0</v>
          </cell>
          <cell r="F3591">
            <v>40331</v>
          </cell>
          <cell r="G3591">
            <v>46400</v>
          </cell>
          <cell r="H3591">
            <v>1.37</v>
          </cell>
          <cell r="I3591">
            <v>43465</v>
          </cell>
        </row>
        <row r="3592">
          <cell r="A3592" t="str">
            <v>EXTINTOR MOD. PQS-M10-BQ . ABC (NO</v>
          </cell>
          <cell r="B3592">
            <v>2922</v>
          </cell>
          <cell r="C3592" t="str">
            <v>UNI</v>
          </cell>
          <cell r="D3592">
            <v>67860</v>
          </cell>
          <cell r="E3592">
            <v>0</v>
          </cell>
          <cell r="F3592">
            <v>41158</v>
          </cell>
          <cell r="G3592">
            <v>52200</v>
          </cell>
          <cell r="H3592">
            <v>1.3</v>
          </cell>
          <cell r="I3592">
            <v>43465</v>
          </cell>
        </row>
        <row r="3593">
          <cell r="A3593" t="str">
            <v>EXTINTOR MOD. PQS-M10-BQ.BC (NO USAR)</v>
          </cell>
          <cell r="B3593">
            <v>2923</v>
          </cell>
          <cell r="C3593" t="str">
            <v>UNI</v>
          </cell>
          <cell r="D3593">
            <v>58800</v>
          </cell>
          <cell r="E3593">
            <v>0</v>
          </cell>
          <cell r="F3593">
            <v>40331</v>
          </cell>
          <cell r="G3593">
            <v>42920</v>
          </cell>
          <cell r="H3593">
            <v>1.37</v>
          </cell>
          <cell r="I3593">
            <v>43465</v>
          </cell>
        </row>
        <row r="3594">
          <cell r="A3594" t="str">
            <v>EXTINTOR MOD. PQS-M20 MANG. ABC</v>
          </cell>
          <cell r="B3594">
            <v>2924</v>
          </cell>
          <cell r="C3594" t="str">
            <v>UNI</v>
          </cell>
          <cell r="D3594">
            <v>93763</v>
          </cell>
          <cell r="E3594">
            <v>0</v>
          </cell>
          <cell r="F3594">
            <v>40331</v>
          </cell>
          <cell r="G3594">
            <v>68440</v>
          </cell>
          <cell r="H3594">
            <v>1.37</v>
          </cell>
          <cell r="I3594">
            <v>43465</v>
          </cell>
        </row>
        <row r="3595">
          <cell r="A3595" t="str">
            <v>EXTINTOR SOKAFLAN 123 (3.700GR)+ soporte</v>
          </cell>
          <cell r="B3595">
            <v>104540</v>
          </cell>
          <cell r="C3595" t="str">
            <v>UNI</v>
          </cell>
          <cell r="D3595">
            <v>194108</v>
          </cell>
          <cell r="E3595">
            <v>0</v>
          </cell>
          <cell r="F3595">
            <v>43223</v>
          </cell>
          <cell r="G3595">
            <v>184865</v>
          </cell>
          <cell r="H3595">
            <v>1.05</v>
          </cell>
          <cell r="I3595">
            <v>43465</v>
          </cell>
        </row>
        <row r="3596">
          <cell r="A3596" t="str">
            <v>EXTRACCION DE ANCLAJES O PERNOS</v>
          </cell>
          <cell r="B3596">
            <v>9480</v>
          </cell>
          <cell r="C3596" t="str">
            <v>UNI</v>
          </cell>
          <cell r="D3596">
            <v>48372</v>
          </cell>
          <cell r="E3596">
            <v>0</v>
          </cell>
          <cell r="F3596">
            <v>40150</v>
          </cell>
          <cell r="G3596">
            <v>34800</v>
          </cell>
          <cell r="H3596">
            <v>1.39</v>
          </cell>
          <cell r="I3596">
            <v>43465</v>
          </cell>
        </row>
        <row r="3597">
          <cell r="A3597" t="str">
            <v>EXTRACCION DE NUCLEO DE 2" X 4" CONC.</v>
          </cell>
          <cell r="B3597">
            <v>100923</v>
          </cell>
          <cell r="C3597" t="str">
            <v>UNI</v>
          </cell>
          <cell r="D3597">
            <v>120375</v>
          </cell>
          <cell r="E3597">
            <v>0</v>
          </cell>
          <cell r="F3597">
            <v>43167</v>
          </cell>
          <cell r="G3597">
            <v>114643</v>
          </cell>
          <cell r="H3597">
            <v>1.05</v>
          </cell>
          <cell r="I3597">
            <v>43465</v>
          </cell>
        </row>
        <row r="3598">
          <cell r="A3598" t="str">
            <v>EXTRACCION DE NUCLEO DE 3"X6"</v>
          </cell>
          <cell r="B3598">
            <v>100922</v>
          </cell>
          <cell r="C3598" t="str">
            <v>UNI</v>
          </cell>
          <cell r="D3598">
            <v>198128</v>
          </cell>
          <cell r="E3598">
            <v>0</v>
          </cell>
          <cell r="F3598">
            <v>42311</v>
          </cell>
          <cell r="G3598">
            <v>162400</v>
          </cell>
          <cell r="H3598">
            <v>1.22</v>
          </cell>
          <cell r="I3598">
            <v>43465</v>
          </cell>
        </row>
        <row r="3599">
          <cell r="A3599" t="str">
            <v>EXTRACCION DE NUCLEO DE 4" X 8"CONC.</v>
          </cell>
          <cell r="B3599">
            <v>100921</v>
          </cell>
          <cell r="C3599" t="str">
            <v>UNI</v>
          </cell>
          <cell r="D3599">
            <v>131785</v>
          </cell>
          <cell r="E3599">
            <v>0</v>
          </cell>
          <cell r="F3599">
            <v>42923</v>
          </cell>
          <cell r="G3599">
            <v>120904</v>
          </cell>
          <cell r="H3599">
            <v>1.0900000000000001</v>
          </cell>
          <cell r="I3599">
            <v>43465</v>
          </cell>
        </row>
        <row r="3600">
          <cell r="A3600" t="str">
            <v>EXTRACCION DE NUCLEO DE 6"X12" CONC.</v>
          </cell>
          <cell r="B3600">
            <v>100920</v>
          </cell>
          <cell r="C3600" t="str">
            <v>UNI</v>
          </cell>
          <cell r="D3600">
            <v>237213</v>
          </cell>
          <cell r="E3600">
            <v>0</v>
          </cell>
          <cell r="F3600">
            <v>42923</v>
          </cell>
          <cell r="G3600">
            <v>217627</v>
          </cell>
          <cell r="H3600">
            <v>1.0900000000000001</v>
          </cell>
          <cell r="I3600">
            <v>43465</v>
          </cell>
        </row>
        <row r="3601">
          <cell r="A3601" t="str">
            <v>EXTRACCION DE NUCLEOS 4" DE PAVIMENTO</v>
          </cell>
          <cell r="B3601">
            <v>100888</v>
          </cell>
          <cell r="C3601" t="str">
            <v>UNI</v>
          </cell>
          <cell r="D3601">
            <v>90480</v>
          </cell>
          <cell r="E3601">
            <v>0</v>
          </cell>
          <cell r="F3601">
            <v>41155</v>
          </cell>
          <cell r="G3601">
            <v>69600</v>
          </cell>
          <cell r="H3601">
            <v>1.3</v>
          </cell>
          <cell r="I3601">
            <v>43465</v>
          </cell>
        </row>
        <row r="3602">
          <cell r="A3602" t="str">
            <v>Extracción de Núcleos Concreto 3 "L=20cm**</v>
          </cell>
          <cell r="B3602">
            <v>102236</v>
          </cell>
          <cell r="C3602" t="str">
            <v>UNI</v>
          </cell>
          <cell r="D3602">
            <v>139490</v>
          </cell>
          <cell r="E3602">
            <v>0</v>
          </cell>
          <cell r="F3602">
            <v>41155</v>
          </cell>
          <cell r="G3602">
            <v>107300</v>
          </cell>
          <cell r="H3602">
            <v>1.3</v>
          </cell>
          <cell r="I3602">
            <v>43465</v>
          </cell>
        </row>
        <row r="3603">
          <cell r="A3603" t="str">
            <v>Extracción de Núcleos Concreto 3 "L=21-30cm**</v>
          </cell>
          <cell r="B3603">
            <v>102237</v>
          </cell>
          <cell r="C3603" t="str">
            <v>UNI</v>
          </cell>
          <cell r="D3603">
            <v>139490</v>
          </cell>
          <cell r="E3603">
            <v>0</v>
          </cell>
          <cell r="F3603">
            <v>41155</v>
          </cell>
          <cell r="G3603">
            <v>107300</v>
          </cell>
          <cell r="H3603">
            <v>1.3</v>
          </cell>
          <cell r="I3603">
            <v>43465</v>
          </cell>
        </row>
        <row r="3604">
          <cell r="A3604" t="str">
            <v>Extracción de Núcleos Concreto 3"L=31-40cm</v>
          </cell>
          <cell r="B3604">
            <v>102238</v>
          </cell>
          <cell r="C3604" t="str">
            <v>UNI</v>
          </cell>
          <cell r="D3604">
            <v>226200</v>
          </cell>
          <cell r="E3604">
            <v>0</v>
          </cell>
          <cell r="F3604">
            <v>41155</v>
          </cell>
          <cell r="G3604">
            <v>174000</v>
          </cell>
          <cell r="H3604">
            <v>1.3</v>
          </cell>
          <cell r="I3604">
            <v>43465</v>
          </cell>
        </row>
        <row r="3605">
          <cell r="A3605" t="str">
            <v>Extracción de Núcleos Concreto 3"L=41-50cm</v>
          </cell>
          <cell r="B3605">
            <v>102240</v>
          </cell>
          <cell r="C3605" t="str">
            <v>UNI</v>
          </cell>
          <cell r="D3605">
            <v>256360</v>
          </cell>
          <cell r="E3605">
            <v>0</v>
          </cell>
          <cell r="F3605">
            <v>41155</v>
          </cell>
          <cell r="G3605">
            <v>197200</v>
          </cell>
          <cell r="H3605">
            <v>1.3</v>
          </cell>
          <cell r="I3605">
            <v>43465</v>
          </cell>
        </row>
        <row r="3606">
          <cell r="A3606" t="str">
            <v>Extracción de Núcleos Concreto 3"L=51-60cm</v>
          </cell>
          <cell r="B3606">
            <v>102241</v>
          </cell>
          <cell r="C3606" t="str">
            <v>UNI</v>
          </cell>
          <cell r="D3606">
            <v>271440</v>
          </cell>
          <cell r="E3606">
            <v>0</v>
          </cell>
          <cell r="F3606">
            <v>41155</v>
          </cell>
          <cell r="G3606">
            <v>208800</v>
          </cell>
          <cell r="H3606">
            <v>1.3</v>
          </cell>
          <cell r="I3606">
            <v>43465</v>
          </cell>
        </row>
        <row r="3607">
          <cell r="A3607" t="str">
            <v>Extracción de Núcleos Concreto 3"L=61-65cm</v>
          </cell>
          <cell r="B3607">
            <v>102242</v>
          </cell>
          <cell r="C3607" t="str">
            <v>UNI</v>
          </cell>
          <cell r="D3607">
            <v>447745</v>
          </cell>
          <cell r="E3607">
            <v>0</v>
          </cell>
          <cell r="F3607">
            <v>40101</v>
          </cell>
          <cell r="G3607">
            <v>322119</v>
          </cell>
          <cell r="H3607">
            <v>1.39</v>
          </cell>
          <cell r="I3607">
            <v>43465</v>
          </cell>
        </row>
        <row r="3608">
          <cell r="A3608" t="str">
            <v>Extracción de Núcleos de 4" de Pavimento asf.</v>
          </cell>
          <cell r="B3608">
            <v>100827</v>
          </cell>
          <cell r="C3608" t="str">
            <v>UNI</v>
          </cell>
          <cell r="D3608">
            <v>128992</v>
          </cell>
          <cell r="E3608">
            <v>0</v>
          </cell>
          <cell r="F3608">
            <v>40150</v>
          </cell>
          <cell r="G3608">
            <v>92800</v>
          </cell>
          <cell r="H3608">
            <v>1.39</v>
          </cell>
          <cell r="I3608">
            <v>43465</v>
          </cell>
        </row>
        <row r="3609">
          <cell r="A3609" t="str">
            <v>EXTRACION MANUAL DE MUESTRA</v>
          </cell>
          <cell r="B3609">
            <v>3580</v>
          </cell>
          <cell r="C3609" t="str">
            <v>UNI</v>
          </cell>
          <cell r="D3609">
            <v>105560</v>
          </cell>
          <cell r="E3609" t="str">
            <v>B1500</v>
          </cell>
          <cell r="F3609">
            <v>41155</v>
          </cell>
          <cell r="G3609">
            <v>81200</v>
          </cell>
          <cell r="H3609">
            <v>1.3</v>
          </cell>
          <cell r="I3609">
            <v>43465</v>
          </cell>
        </row>
        <row r="3610">
          <cell r="A3610" t="str">
            <v>EXTRACTOR BAÑO Ø6" REJILLA PLÁSTICA</v>
          </cell>
          <cell r="B3610">
            <v>104665</v>
          </cell>
          <cell r="C3610" t="str">
            <v>UNI</v>
          </cell>
          <cell r="D3610">
            <v>94688</v>
          </cell>
          <cell r="E3610">
            <v>0</v>
          </cell>
          <cell r="F3610">
            <v>43088</v>
          </cell>
          <cell r="G3610">
            <v>86870</v>
          </cell>
          <cell r="H3610">
            <v>1.0900000000000001</v>
          </cell>
          <cell r="I3610">
            <v>43465</v>
          </cell>
        </row>
        <row r="3611">
          <cell r="A3611" t="str">
            <v>EXTRACTOR OLOR 15x15 cm</v>
          </cell>
          <cell r="B3611">
            <v>9436</v>
          </cell>
          <cell r="C3611" t="str">
            <v>UNI</v>
          </cell>
          <cell r="D3611">
            <v>97695</v>
          </cell>
          <cell r="E3611">
            <v>506</v>
          </cell>
          <cell r="F3611">
            <v>40140</v>
          </cell>
          <cell r="G3611">
            <v>70284</v>
          </cell>
          <cell r="H3611">
            <v>1.39</v>
          </cell>
          <cell r="I3611">
            <v>43465</v>
          </cell>
        </row>
        <row r="3612">
          <cell r="A3612" t="str">
            <v>EXTRACTOR OLOR 20x20 cm</v>
          </cell>
          <cell r="B3612">
            <v>2404</v>
          </cell>
          <cell r="C3612" t="str">
            <v>UNI</v>
          </cell>
          <cell r="D3612">
            <v>103661</v>
          </cell>
          <cell r="E3612">
            <v>508</v>
          </cell>
          <cell r="F3612">
            <v>40140</v>
          </cell>
          <cell r="G3612">
            <v>74576</v>
          </cell>
          <cell r="H3612">
            <v>1.39</v>
          </cell>
          <cell r="I3612">
            <v>43465</v>
          </cell>
        </row>
        <row r="3613">
          <cell r="A3613" t="str">
            <v>FACE PLATE 2 PUESTOS</v>
          </cell>
          <cell r="B3613">
            <v>9796</v>
          </cell>
          <cell r="C3613" t="str">
            <v>UNI</v>
          </cell>
          <cell r="D3613">
            <v>6710</v>
          </cell>
          <cell r="E3613">
            <v>0</v>
          </cell>
          <cell r="F3613">
            <v>42198</v>
          </cell>
          <cell r="G3613">
            <v>5500</v>
          </cell>
          <cell r="H3613">
            <v>1.22</v>
          </cell>
          <cell r="I3613">
            <v>43465</v>
          </cell>
        </row>
        <row r="3614">
          <cell r="A3614" t="str">
            <v>FACE PLATE 4 PTO</v>
          </cell>
          <cell r="B3614">
            <v>9821</v>
          </cell>
          <cell r="C3614" t="str">
            <v>UNI</v>
          </cell>
          <cell r="D3614">
            <v>5880</v>
          </cell>
          <cell r="E3614">
            <v>0</v>
          </cell>
          <cell r="F3614">
            <v>40494</v>
          </cell>
          <cell r="G3614">
            <v>4292</v>
          </cell>
          <cell r="H3614">
            <v>1.37</v>
          </cell>
          <cell r="I3614">
            <v>43465</v>
          </cell>
        </row>
        <row r="3615">
          <cell r="A3615" t="str">
            <v>FACE PLATE COMUN</v>
          </cell>
          <cell r="B3615">
            <v>3417</v>
          </cell>
          <cell r="C3615" t="str">
            <v>UNI</v>
          </cell>
          <cell r="D3615">
            <v>7945</v>
          </cell>
          <cell r="E3615">
            <v>0</v>
          </cell>
          <cell r="F3615">
            <v>42857</v>
          </cell>
          <cell r="G3615">
            <v>7288.75</v>
          </cell>
          <cell r="H3615">
            <v>1.0900000000000001</v>
          </cell>
          <cell r="I3615">
            <v>43465</v>
          </cell>
        </row>
        <row r="3616">
          <cell r="A3616" t="str">
            <v>Face plate doble voz y datos RJ-45 EIA/TIA CAT 6</v>
          </cell>
          <cell r="B3616">
            <v>102301</v>
          </cell>
          <cell r="C3616" t="str">
            <v>UNI</v>
          </cell>
          <cell r="D3616">
            <v>1557</v>
          </cell>
          <cell r="E3616">
            <v>0</v>
          </cell>
          <cell r="F3616">
            <v>42857</v>
          </cell>
          <cell r="G3616">
            <v>1428</v>
          </cell>
          <cell r="H3616">
            <v>1.0900000000000001</v>
          </cell>
          <cell r="I3616">
            <v>43465</v>
          </cell>
        </row>
        <row r="3617">
          <cell r="A3617" t="str">
            <v>FACEPLATE AMP 4P ANGULADO</v>
          </cell>
          <cell r="B3617">
            <v>3418</v>
          </cell>
          <cell r="C3617" t="str">
            <v>UNI</v>
          </cell>
          <cell r="D3617">
            <v>4426</v>
          </cell>
          <cell r="E3617" t="str">
            <v>0-0406185-X</v>
          </cell>
          <cell r="F3617">
            <v>39892</v>
          </cell>
          <cell r="G3617">
            <v>3184</v>
          </cell>
          <cell r="H3617">
            <v>1.39</v>
          </cell>
          <cell r="I3617">
            <v>43465</v>
          </cell>
        </row>
        <row r="3618">
          <cell r="A3618" t="str">
            <v>FACEPLATE AMP PANEL MODULAR</v>
          </cell>
          <cell r="B3618">
            <v>3420</v>
          </cell>
          <cell r="C3618" t="str">
            <v>UNI</v>
          </cell>
          <cell r="D3618">
            <v>6039</v>
          </cell>
          <cell r="E3618" t="str">
            <v>0-056912X-X</v>
          </cell>
          <cell r="F3618">
            <v>40500</v>
          </cell>
          <cell r="G3618">
            <v>4408</v>
          </cell>
          <cell r="H3618">
            <v>1.37</v>
          </cell>
          <cell r="I3618">
            <v>43465</v>
          </cell>
        </row>
        <row r="3619">
          <cell r="A3619" t="str">
            <v>FACEPLATE MULTIMEDIA AMP</v>
          </cell>
          <cell r="B3619">
            <v>3419</v>
          </cell>
          <cell r="C3619" t="str">
            <v>UNI</v>
          </cell>
          <cell r="D3619">
            <v>7151</v>
          </cell>
          <cell r="E3619" t="str">
            <v>0-040618X-X</v>
          </cell>
          <cell r="F3619">
            <v>40500</v>
          </cell>
          <cell r="G3619">
            <v>5220</v>
          </cell>
          <cell r="H3619">
            <v>1.37</v>
          </cell>
          <cell r="I3619">
            <v>43465</v>
          </cell>
        </row>
        <row r="3620">
          <cell r="A3620" t="str">
            <v>Fachada en 150 FS Aluzinc</v>
          </cell>
          <cell r="B3620">
            <v>101453</v>
          </cell>
          <cell r="C3620" t="str">
            <v>M2</v>
          </cell>
          <cell r="D3620">
            <v>154839</v>
          </cell>
          <cell r="E3620" t="str">
            <v>Fab.</v>
          </cell>
          <cell r="F3620">
            <v>39938</v>
          </cell>
          <cell r="G3620">
            <v>111395</v>
          </cell>
          <cell r="H3620">
            <v>1.39</v>
          </cell>
          <cell r="I3620">
            <v>43465</v>
          </cell>
        </row>
        <row r="3621">
          <cell r="A3621" t="str">
            <v>FACHADAS</v>
          </cell>
          <cell r="B3621">
            <v>308</v>
          </cell>
          <cell r="C3621">
            <v>0</v>
          </cell>
          <cell r="D3621" t="e">
            <v>#DIV/0!</v>
          </cell>
          <cell r="E3621">
            <v>0</v>
          </cell>
          <cell r="F3621">
            <v>0</v>
          </cell>
          <cell r="G3621">
            <v>0</v>
          </cell>
          <cell r="H3621" t="e">
            <v>#DIV/0!</v>
          </cell>
          <cell r="I3621">
            <v>43465</v>
          </cell>
        </row>
        <row r="3622">
          <cell r="A3622" t="str">
            <v>FAROL DE PEDESTAL DE 70W-208-220V</v>
          </cell>
          <cell r="B3622">
            <v>3524</v>
          </cell>
          <cell r="C3622" t="str">
            <v>UNI</v>
          </cell>
          <cell r="D3622">
            <v>277200</v>
          </cell>
          <cell r="E3622">
            <v>0</v>
          </cell>
          <cell r="F3622">
            <v>41815</v>
          </cell>
          <cell r="G3622">
            <v>220000</v>
          </cell>
          <cell r="H3622">
            <v>1.26</v>
          </cell>
          <cell r="I3622">
            <v>43465</v>
          </cell>
        </row>
        <row r="3623">
          <cell r="A3623" t="str">
            <v>FAVIGEL SUELO ARTIF.MEJOR.PUETA A</v>
          </cell>
          <cell r="B3623">
            <v>104109</v>
          </cell>
          <cell r="C3623" t="str">
            <v>UNI</v>
          </cell>
          <cell r="D3623">
            <v>152600</v>
          </cell>
          <cell r="E3623">
            <v>0</v>
          </cell>
          <cell r="F3623">
            <v>42828</v>
          </cell>
          <cell r="G3623">
            <v>140000</v>
          </cell>
          <cell r="H3623">
            <v>1.0900000000000001</v>
          </cell>
          <cell r="I3623">
            <v>43465</v>
          </cell>
        </row>
        <row r="3624">
          <cell r="A3624" t="str">
            <v>FERRETERIA Y HERRAMIENTAS</v>
          </cell>
          <cell r="B3624">
            <v>10</v>
          </cell>
          <cell r="C3624">
            <v>0</v>
          </cell>
          <cell r="D3624" t="e">
            <v>#DIV/0!</v>
          </cell>
          <cell r="E3624">
            <v>0</v>
          </cell>
          <cell r="F3624">
            <v>0</v>
          </cell>
          <cell r="G3624">
            <v>0</v>
          </cell>
          <cell r="H3624" t="e">
            <v>#DIV/0!</v>
          </cell>
          <cell r="I3624">
            <v>43465</v>
          </cell>
        </row>
        <row r="3625">
          <cell r="A3625" t="str">
            <v>FERROSCAN SERVICIO DIA (MAX- 40 PUNTOS)</v>
          </cell>
          <cell r="B3625">
            <v>106358</v>
          </cell>
          <cell r="C3625" t="str">
            <v>DD</v>
          </cell>
          <cell r="D3625">
            <v>846930</v>
          </cell>
          <cell r="E3625">
            <v>0</v>
          </cell>
          <cell r="F3625">
            <v>42867</v>
          </cell>
          <cell r="G3625">
            <v>777000</v>
          </cell>
          <cell r="H3625">
            <v>1.0900000000000001</v>
          </cell>
          <cell r="I3625">
            <v>43465</v>
          </cell>
        </row>
        <row r="3626">
          <cell r="A3626" t="str">
            <v>FERTILIZANTE ORGANICO TIPO HUMUS</v>
          </cell>
          <cell r="B3626">
            <v>105779</v>
          </cell>
          <cell r="C3626" t="str">
            <v>KG</v>
          </cell>
          <cell r="D3626">
            <v>777</v>
          </cell>
          <cell r="E3626">
            <v>0</v>
          </cell>
          <cell r="F3626">
            <v>43179</v>
          </cell>
          <cell r="G3626">
            <v>740</v>
          </cell>
          <cell r="H3626">
            <v>1.05</v>
          </cell>
          <cell r="I3626">
            <v>43465</v>
          </cell>
        </row>
        <row r="3627">
          <cell r="A3627" t="str">
            <v>Fertilizante para siembra arboles</v>
          </cell>
          <cell r="B3627">
            <v>100685</v>
          </cell>
          <cell r="C3627" t="str">
            <v>KG</v>
          </cell>
          <cell r="D3627">
            <v>2929</v>
          </cell>
          <cell r="E3627">
            <v>0</v>
          </cell>
          <cell r="F3627">
            <v>40493</v>
          </cell>
          <cell r="G3627">
            <v>2138</v>
          </cell>
          <cell r="H3627">
            <v>1.37</v>
          </cell>
          <cell r="I3627">
            <v>43465</v>
          </cell>
        </row>
        <row r="3628">
          <cell r="A3628" t="str">
            <v>FertilizanteQuím.granuladFoliar-orgánNPK(saco</v>
          </cell>
          <cell r="B3628">
            <v>102218</v>
          </cell>
          <cell r="C3628" t="str">
            <v>KG</v>
          </cell>
          <cell r="D3628">
            <v>1785</v>
          </cell>
          <cell r="E3628">
            <v>0</v>
          </cell>
          <cell r="F3628">
            <v>43179</v>
          </cell>
          <cell r="G3628">
            <v>1700</v>
          </cell>
          <cell r="H3628">
            <v>1.05</v>
          </cell>
          <cell r="I3628">
            <v>43465</v>
          </cell>
        </row>
        <row r="3629">
          <cell r="A3629" t="str">
            <v>FIBRA DE VIDRIO AMERICANA 40M2</v>
          </cell>
          <cell r="B3629">
            <v>1961</v>
          </cell>
          <cell r="C3629" t="str">
            <v>M2</v>
          </cell>
          <cell r="D3629">
            <v>1818</v>
          </cell>
          <cell r="E3629">
            <v>0</v>
          </cell>
          <cell r="F3629">
            <v>40688</v>
          </cell>
          <cell r="G3629">
            <v>1357</v>
          </cell>
          <cell r="H3629">
            <v>1.34</v>
          </cell>
          <cell r="I3629">
            <v>43465</v>
          </cell>
        </row>
        <row r="3630">
          <cell r="A3630" t="str">
            <v>Fibra de Vidrio Black Theater 2"</v>
          </cell>
          <cell r="B3630">
            <v>107233</v>
          </cell>
          <cell r="C3630" t="str">
            <v>M2</v>
          </cell>
          <cell r="D3630">
            <v>53592</v>
          </cell>
          <cell r="E3630">
            <v>0</v>
          </cell>
          <cell r="F3630">
            <v>43410</v>
          </cell>
          <cell r="G3630">
            <v>51040</v>
          </cell>
          <cell r="H3630">
            <v>1.05</v>
          </cell>
          <cell r="I3630">
            <v>43465</v>
          </cell>
        </row>
        <row r="3631">
          <cell r="A3631" t="str">
            <v>FIBRA OPTICA AMP ARMADA MM 12 H</v>
          </cell>
          <cell r="B3631">
            <v>3440</v>
          </cell>
          <cell r="C3631" t="str">
            <v>PIE</v>
          </cell>
          <cell r="D3631">
            <v>14722</v>
          </cell>
          <cell r="E3631">
            <v>0</v>
          </cell>
          <cell r="F3631">
            <v>40500</v>
          </cell>
          <cell r="G3631">
            <v>10746</v>
          </cell>
          <cell r="H3631">
            <v>1.37</v>
          </cell>
          <cell r="I3631">
            <v>43465</v>
          </cell>
        </row>
        <row r="3632">
          <cell r="A3632" t="str">
            <v>FIBRA OPTICA AMP ARMADA MM 6 H</v>
          </cell>
          <cell r="B3632">
            <v>3439</v>
          </cell>
          <cell r="C3632" t="str">
            <v>PIE</v>
          </cell>
          <cell r="D3632">
            <v>9954</v>
          </cell>
          <cell r="E3632">
            <v>0</v>
          </cell>
          <cell r="F3632">
            <v>40501</v>
          </cell>
          <cell r="G3632">
            <v>7266</v>
          </cell>
          <cell r="H3632">
            <v>1.37</v>
          </cell>
          <cell r="I3632">
            <v>43465</v>
          </cell>
        </row>
        <row r="3633">
          <cell r="A3633" t="str">
            <v>FIBRA OPTICA AMP INTERIOR MM 12H</v>
          </cell>
          <cell r="B3633">
            <v>3438</v>
          </cell>
          <cell r="C3633" t="str">
            <v>PIE</v>
          </cell>
          <cell r="D3633">
            <v>13645</v>
          </cell>
          <cell r="E3633">
            <v>0</v>
          </cell>
          <cell r="F3633">
            <v>40501</v>
          </cell>
          <cell r="G3633">
            <v>9960</v>
          </cell>
          <cell r="H3633">
            <v>1.37</v>
          </cell>
          <cell r="I3633">
            <v>43465</v>
          </cell>
        </row>
        <row r="3634">
          <cell r="A3634" t="str">
            <v>FIBRA OPTICA AMP INTERIOR MM 6H</v>
          </cell>
          <cell r="B3634">
            <v>3437</v>
          </cell>
          <cell r="C3634" t="str">
            <v>PIE</v>
          </cell>
          <cell r="D3634">
            <v>5562</v>
          </cell>
          <cell r="E3634">
            <v>0</v>
          </cell>
          <cell r="F3634">
            <v>40501</v>
          </cell>
          <cell r="G3634">
            <v>4060</v>
          </cell>
          <cell r="H3634">
            <v>1.37</v>
          </cell>
          <cell r="I3634">
            <v>43465</v>
          </cell>
        </row>
        <row r="3635">
          <cell r="A3635" t="str">
            <v>FIBRA OPTICA AMP INTERIOR MM4H</v>
          </cell>
          <cell r="B3635">
            <v>3436</v>
          </cell>
          <cell r="C3635" t="str">
            <v>PIE</v>
          </cell>
          <cell r="D3635">
            <v>5348</v>
          </cell>
          <cell r="E3635">
            <v>0</v>
          </cell>
          <cell r="F3635">
            <v>40501</v>
          </cell>
          <cell r="G3635">
            <v>3904</v>
          </cell>
          <cell r="H3635">
            <v>1.37</v>
          </cell>
          <cell r="I3635">
            <v>43465</v>
          </cell>
        </row>
        <row r="3636">
          <cell r="A3636" t="str">
            <v>FIBRA OPTICA DE 6HILOS MULTIMODO</v>
          </cell>
          <cell r="B3636">
            <v>106977</v>
          </cell>
          <cell r="C3636" t="str">
            <v>ML</v>
          </cell>
          <cell r="D3636">
            <v>11879</v>
          </cell>
          <cell r="E3636">
            <v>0</v>
          </cell>
          <cell r="F3636">
            <v>43343</v>
          </cell>
          <cell r="G3636">
            <v>11313</v>
          </cell>
          <cell r="H3636">
            <v>1.05</v>
          </cell>
          <cell r="I3636">
            <v>43465</v>
          </cell>
        </row>
        <row r="3637">
          <cell r="A3637" t="str">
            <v>FIBRA PARA AMARRE (ROLLO DE 750m)</v>
          </cell>
          <cell r="B3637">
            <v>101053</v>
          </cell>
          <cell r="C3637" t="str">
            <v>UNI</v>
          </cell>
          <cell r="D3637">
            <v>16124</v>
          </cell>
          <cell r="E3637">
            <v>0</v>
          </cell>
          <cell r="F3637">
            <v>40147</v>
          </cell>
          <cell r="G3637">
            <v>11600</v>
          </cell>
          <cell r="H3637">
            <v>1.39</v>
          </cell>
          <cell r="I3637">
            <v>43465</v>
          </cell>
        </row>
        <row r="3638">
          <cell r="A3638" t="str">
            <v>Fibra para refuerzo de concreto **</v>
          </cell>
          <cell r="B3638">
            <v>100674</v>
          </cell>
          <cell r="C3638" t="str">
            <v>M3</v>
          </cell>
          <cell r="D3638">
            <v>19591</v>
          </cell>
          <cell r="E3638" t="str">
            <v>BOMBEO</v>
          </cell>
          <cell r="F3638">
            <v>40310</v>
          </cell>
          <cell r="G3638">
            <v>14300</v>
          </cell>
          <cell r="H3638">
            <v>1.37</v>
          </cell>
          <cell r="I3638">
            <v>43465</v>
          </cell>
        </row>
        <row r="3639">
          <cell r="A3639" t="str">
            <v>FIBRATEX TEXSA</v>
          </cell>
          <cell r="B3639">
            <v>651</v>
          </cell>
          <cell r="C3639" t="str">
            <v>GL</v>
          </cell>
          <cell r="D3639">
            <v>27244</v>
          </cell>
          <cell r="E3639">
            <v>0</v>
          </cell>
          <cell r="F3639">
            <v>40147</v>
          </cell>
          <cell r="G3639">
            <v>19600</v>
          </cell>
          <cell r="H3639">
            <v>1.39</v>
          </cell>
          <cell r="I3639">
            <v>43465</v>
          </cell>
        </row>
        <row r="3640">
          <cell r="A3640" t="str">
            <v>FICHA TECN. FORESTAL(Inc.Format1 y 2):1-19</v>
          </cell>
          <cell r="B3640">
            <v>101175</v>
          </cell>
          <cell r="C3640" t="str">
            <v>UNI</v>
          </cell>
          <cell r="D3640">
            <v>37700</v>
          </cell>
          <cell r="E3640">
            <v>0</v>
          </cell>
          <cell r="F3640">
            <v>41137</v>
          </cell>
          <cell r="G3640">
            <v>29000</v>
          </cell>
          <cell r="H3640">
            <v>1.3</v>
          </cell>
          <cell r="I3640">
            <v>43465</v>
          </cell>
        </row>
        <row r="3641">
          <cell r="A3641" t="str">
            <v>FICHA TECN. REGIST.FORM.SDA+PLANO</v>
          </cell>
          <cell r="B3641">
            <v>104487</v>
          </cell>
          <cell r="C3641" t="str">
            <v>UNI</v>
          </cell>
          <cell r="D3641">
            <v>135720</v>
          </cell>
          <cell r="E3641">
            <v>0</v>
          </cell>
          <cell r="F3641">
            <v>41137</v>
          </cell>
          <cell r="G3641">
            <v>104400</v>
          </cell>
          <cell r="H3641">
            <v>1.3</v>
          </cell>
          <cell r="I3641">
            <v>43465</v>
          </cell>
        </row>
        <row r="3642">
          <cell r="A3642" t="str">
            <v>FICHA TECN.FORESTAL(Inc.Format1 y 2):20-99</v>
          </cell>
          <cell r="B3642">
            <v>102926</v>
          </cell>
          <cell r="C3642" t="str">
            <v>UNI</v>
          </cell>
          <cell r="D3642">
            <v>30160</v>
          </cell>
          <cell r="E3642">
            <v>0</v>
          </cell>
          <cell r="F3642">
            <v>41137</v>
          </cell>
          <cell r="G3642">
            <v>23200</v>
          </cell>
          <cell r="H3642">
            <v>1.3</v>
          </cell>
          <cell r="I3642">
            <v>43465</v>
          </cell>
        </row>
        <row r="3643">
          <cell r="A3643" t="str">
            <v>Figu tuberia 2 1/2"</v>
          </cell>
          <cell r="B3643">
            <v>100612</v>
          </cell>
          <cell r="C3643" t="str">
            <v>ML</v>
          </cell>
          <cell r="D3643">
            <v>11253</v>
          </cell>
          <cell r="E3643">
            <v>0</v>
          </cell>
          <cell r="F3643">
            <v>43251</v>
          </cell>
          <cell r="G3643">
            <v>10717</v>
          </cell>
          <cell r="H3643">
            <v>1.05</v>
          </cell>
          <cell r="I3643">
            <v>43465</v>
          </cell>
        </row>
        <row r="3644">
          <cell r="A3644" t="str">
            <v>FIJACIONES BREAKER **</v>
          </cell>
          <cell r="B3644">
            <v>102091</v>
          </cell>
          <cell r="C3644" t="str">
            <v>UNI</v>
          </cell>
          <cell r="D3644">
            <v>1935</v>
          </cell>
          <cell r="E3644">
            <v>0</v>
          </cell>
          <cell r="F3644">
            <v>40059</v>
          </cell>
          <cell r="G3644">
            <v>1392</v>
          </cell>
          <cell r="H3644">
            <v>1.39</v>
          </cell>
          <cell r="I3644">
            <v>43465</v>
          </cell>
        </row>
        <row r="3645">
          <cell r="A3645" t="str">
            <v>FIJADOR ALA Compl.CANALETA-43 ETERNIT</v>
          </cell>
          <cell r="B3645">
            <v>2256</v>
          </cell>
          <cell r="C3645" t="str">
            <v>UNI</v>
          </cell>
          <cell r="D3645">
            <v>1781</v>
          </cell>
          <cell r="E3645">
            <v>9900003100</v>
          </cell>
          <cell r="F3645">
            <v>40325</v>
          </cell>
          <cell r="G3645">
            <v>1300</v>
          </cell>
          <cell r="H3645">
            <v>1.37</v>
          </cell>
          <cell r="I3645">
            <v>43465</v>
          </cell>
        </row>
        <row r="3646">
          <cell r="A3646" t="str">
            <v>FIJADOR ALA Compl.CANALETA-90</v>
          </cell>
          <cell r="B3646">
            <v>2257</v>
          </cell>
          <cell r="C3646" t="str">
            <v>UNI</v>
          </cell>
          <cell r="D3646">
            <v>2100</v>
          </cell>
          <cell r="E3646">
            <v>0</v>
          </cell>
          <cell r="F3646">
            <v>42702</v>
          </cell>
          <cell r="G3646">
            <v>1826</v>
          </cell>
          <cell r="H3646">
            <v>1.1499999999999999</v>
          </cell>
          <cell r="I3646">
            <v>43465</v>
          </cell>
        </row>
        <row r="3647">
          <cell r="A3647" t="str">
            <v>FIJADOR CANALETA 90</v>
          </cell>
          <cell r="B3647">
            <v>103569</v>
          </cell>
          <cell r="C3647" t="str">
            <v>UNI</v>
          </cell>
          <cell r="D3647">
            <v>3731</v>
          </cell>
          <cell r="E3647">
            <v>0</v>
          </cell>
          <cell r="F3647">
            <v>41565</v>
          </cell>
          <cell r="G3647">
            <v>2938</v>
          </cell>
          <cell r="H3647">
            <v>1.27</v>
          </cell>
          <cell r="I3647">
            <v>43465</v>
          </cell>
        </row>
        <row r="3648">
          <cell r="A3648" t="str">
            <v>FIJA-MIX BOLSA DE 2 KG ALFA</v>
          </cell>
          <cell r="B3648">
            <v>2449</v>
          </cell>
          <cell r="C3648" t="str">
            <v>KG</v>
          </cell>
          <cell r="D3648">
            <v>11330</v>
          </cell>
          <cell r="E3648" t="str">
            <v>GP009000</v>
          </cell>
          <cell r="F3648">
            <v>40347</v>
          </cell>
          <cell r="G3648">
            <v>8270</v>
          </cell>
          <cell r="H3648">
            <v>1.37</v>
          </cell>
          <cell r="I3648">
            <v>43465</v>
          </cell>
        </row>
        <row r="3649">
          <cell r="A3649" t="str">
            <v>Filtro Aire FBW-B7241 Filter-Lube (Spin</v>
          </cell>
          <cell r="B3649">
            <v>106599</v>
          </cell>
          <cell r="C3649" t="str">
            <v>UNI</v>
          </cell>
          <cell r="D3649">
            <v>169272</v>
          </cell>
          <cell r="E3649">
            <v>0</v>
          </cell>
          <cell r="F3649">
            <v>43004</v>
          </cell>
          <cell r="G3649">
            <v>155295</v>
          </cell>
          <cell r="H3649">
            <v>1.0900000000000001</v>
          </cell>
          <cell r="I3649">
            <v>43465</v>
          </cell>
        </row>
        <row r="3650">
          <cell r="A3650" t="str">
            <v>Filtro de Aceite 1207061512 LISTER</v>
          </cell>
          <cell r="B3650">
            <v>106603</v>
          </cell>
          <cell r="C3650" t="str">
            <v>UNI</v>
          </cell>
          <cell r="D3650">
            <v>183611</v>
          </cell>
          <cell r="E3650">
            <v>0</v>
          </cell>
          <cell r="F3650">
            <v>43004</v>
          </cell>
          <cell r="G3650">
            <v>168450</v>
          </cell>
          <cell r="H3650">
            <v>1.0900000000000001</v>
          </cell>
          <cell r="I3650">
            <v>43465</v>
          </cell>
        </row>
        <row r="3651">
          <cell r="A3651" t="str">
            <v>Filtro de Aceite BALDWIN BW5071</v>
          </cell>
          <cell r="B3651">
            <v>106606</v>
          </cell>
          <cell r="C3651" t="str">
            <v>UNI</v>
          </cell>
          <cell r="D3651">
            <v>58370</v>
          </cell>
          <cell r="E3651">
            <v>0</v>
          </cell>
          <cell r="F3651">
            <v>43004</v>
          </cell>
          <cell r="G3651">
            <v>53550</v>
          </cell>
          <cell r="H3651">
            <v>1.0900000000000001</v>
          </cell>
          <cell r="I3651">
            <v>43465</v>
          </cell>
        </row>
        <row r="3652">
          <cell r="A3652" t="str">
            <v>Filtro de Aceite DONALDSON P181099</v>
          </cell>
          <cell r="B3652">
            <v>106598</v>
          </cell>
          <cell r="C3652" t="str">
            <v>UNI</v>
          </cell>
          <cell r="D3652">
            <v>312684</v>
          </cell>
          <cell r="E3652">
            <v>0</v>
          </cell>
          <cell r="F3652">
            <v>43004</v>
          </cell>
          <cell r="G3652">
            <v>286866</v>
          </cell>
          <cell r="H3652">
            <v>1.0900000000000001</v>
          </cell>
          <cell r="I3652">
            <v>43465</v>
          </cell>
        </row>
        <row r="3653">
          <cell r="A3653" t="str">
            <v>Filtro de Aceite DONALDSON P181099</v>
          </cell>
          <cell r="B3653">
            <v>106619</v>
          </cell>
          <cell r="C3653" t="str">
            <v>UNI</v>
          </cell>
          <cell r="D3653">
            <v>312684</v>
          </cell>
          <cell r="E3653">
            <v>0</v>
          </cell>
          <cell r="F3653">
            <v>43004</v>
          </cell>
          <cell r="G3653">
            <v>286866</v>
          </cell>
          <cell r="H3653">
            <v>1.0900000000000001</v>
          </cell>
          <cell r="I3653">
            <v>43465</v>
          </cell>
        </row>
        <row r="3654">
          <cell r="A3654" t="str">
            <v>Filtro de Aceite LUBER FINER LFP3000</v>
          </cell>
          <cell r="B3654">
            <v>106607</v>
          </cell>
          <cell r="C3654" t="str">
            <v>UNI</v>
          </cell>
          <cell r="D3654">
            <v>173163</v>
          </cell>
          <cell r="E3654">
            <v>0</v>
          </cell>
          <cell r="F3654">
            <v>43004</v>
          </cell>
          <cell r="G3654">
            <v>158865</v>
          </cell>
          <cell r="H3654">
            <v>1.0900000000000001</v>
          </cell>
          <cell r="I3654">
            <v>43465</v>
          </cell>
        </row>
        <row r="3655">
          <cell r="A3655" t="str">
            <v>Filtro de Aceite PH675 LUBER FINER</v>
          </cell>
          <cell r="B3655">
            <v>106601</v>
          </cell>
          <cell r="C3655" t="str">
            <v>UNI</v>
          </cell>
          <cell r="D3655">
            <v>136974</v>
          </cell>
          <cell r="E3655">
            <v>0</v>
          </cell>
          <cell r="F3655">
            <v>43004</v>
          </cell>
          <cell r="G3655">
            <v>125664</v>
          </cell>
          <cell r="H3655">
            <v>1.0900000000000001</v>
          </cell>
          <cell r="I3655">
            <v>43465</v>
          </cell>
        </row>
        <row r="3656">
          <cell r="A3656" t="str">
            <v>Filtro de combustible 9101-1201031729 LISTER</v>
          </cell>
          <cell r="B3656">
            <v>106604</v>
          </cell>
          <cell r="C3656" t="str">
            <v>UNI</v>
          </cell>
          <cell r="D3656">
            <v>187133</v>
          </cell>
          <cell r="E3656">
            <v>0</v>
          </cell>
          <cell r="F3656">
            <v>43004</v>
          </cell>
          <cell r="G3656">
            <v>171682</v>
          </cell>
          <cell r="H3656">
            <v>1.0900000000000001</v>
          </cell>
          <cell r="I3656">
            <v>43465</v>
          </cell>
        </row>
        <row r="3657">
          <cell r="A3657" t="str">
            <v>Filtro de combustible 9102-1201031729 LISTER</v>
          </cell>
          <cell r="B3657">
            <v>106605</v>
          </cell>
          <cell r="C3657" t="str">
            <v>UNI</v>
          </cell>
          <cell r="D3657">
            <v>187133</v>
          </cell>
          <cell r="E3657">
            <v>0</v>
          </cell>
          <cell r="F3657">
            <v>43004</v>
          </cell>
          <cell r="G3657">
            <v>171682</v>
          </cell>
          <cell r="H3657">
            <v>1.0900000000000001</v>
          </cell>
          <cell r="I3657">
            <v>43465</v>
          </cell>
        </row>
        <row r="3658">
          <cell r="A3658" t="str">
            <v>Filtro de Combustible DONALDSON P553004</v>
          </cell>
          <cell r="B3658">
            <v>106609</v>
          </cell>
          <cell r="C3658" t="str">
            <v>UNI</v>
          </cell>
          <cell r="D3658">
            <v>38913</v>
          </cell>
          <cell r="E3658">
            <v>0</v>
          </cell>
          <cell r="F3658">
            <v>43004</v>
          </cell>
          <cell r="G3658">
            <v>35700</v>
          </cell>
          <cell r="H3658">
            <v>1.0900000000000001</v>
          </cell>
          <cell r="I3658">
            <v>43465</v>
          </cell>
        </row>
        <row r="3659">
          <cell r="A3659" t="str">
            <v>Filtro de combustible LFF8062 LUBER FINER</v>
          </cell>
          <cell r="B3659">
            <v>106602</v>
          </cell>
          <cell r="C3659" t="str">
            <v>UNI</v>
          </cell>
          <cell r="D3659">
            <v>62377</v>
          </cell>
          <cell r="E3659">
            <v>0</v>
          </cell>
          <cell r="F3659">
            <v>43004</v>
          </cell>
          <cell r="G3659">
            <v>57227</v>
          </cell>
          <cell r="H3659">
            <v>1.0900000000000001</v>
          </cell>
          <cell r="I3659">
            <v>43465</v>
          </cell>
        </row>
        <row r="3660">
          <cell r="A3660" t="str">
            <v>Filtro de Combustible LUBER FINER LFF3417</v>
          </cell>
          <cell r="B3660">
            <v>106608</v>
          </cell>
          <cell r="C3660" t="str">
            <v>UNI</v>
          </cell>
          <cell r="D3660">
            <v>48641</v>
          </cell>
          <cell r="E3660">
            <v>0</v>
          </cell>
          <cell r="F3660">
            <v>43004</v>
          </cell>
          <cell r="G3660">
            <v>44625</v>
          </cell>
          <cell r="H3660">
            <v>1.0900000000000001</v>
          </cell>
          <cell r="I3660">
            <v>43465</v>
          </cell>
        </row>
        <row r="3661">
          <cell r="A3661" t="str">
            <v>FILTRO DE MALLA 2"</v>
          </cell>
          <cell r="B3661">
            <v>105941</v>
          </cell>
          <cell r="C3661" t="str">
            <v>UNI</v>
          </cell>
          <cell r="D3661">
            <v>875543</v>
          </cell>
          <cell r="E3661">
            <v>0</v>
          </cell>
          <cell r="F3661">
            <v>42828</v>
          </cell>
          <cell r="G3661">
            <v>803250</v>
          </cell>
          <cell r="H3661">
            <v>1.0900000000000001</v>
          </cell>
          <cell r="I3661">
            <v>43465</v>
          </cell>
        </row>
        <row r="3662">
          <cell r="A3662" t="str">
            <v>FILTRO METALICO 20"x20"x2"</v>
          </cell>
          <cell r="B3662">
            <v>2519</v>
          </cell>
          <cell r="C3662" t="str">
            <v>UNI</v>
          </cell>
          <cell r="D3662">
            <v>164465</v>
          </cell>
          <cell r="E3662">
            <v>0</v>
          </cell>
          <cell r="F3662">
            <v>40024</v>
          </cell>
          <cell r="G3662">
            <v>118320</v>
          </cell>
          <cell r="H3662">
            <v>1.39</v>
          </cell>
          <cell r="I3662">
            <v>43465</v>
          </cell>
        </row>
        <row r="3663">
          <cell r="A3663" t="str">
            <v>FILTRO TRAMPA PARA ORINAL GBA</v>
          </cell>
          <cell r="B3663">
            <v>104006</v>
          </cell>
          <cell r="C3663" t="str">
            <v>UNI</v>
          </cell>
          <cell r="D3663">
            <v>38860</v>
          </cell>
          <cell r="E3663">
            <v>0</v>
          </cell>
          <cell r="F3663">
            <v>40637</v>
          </cell>
          <cell r="G3663">
            <v>29000</v>
          </cell>
          <cell r="H3663">
            <v>1.34</v>
          </cell>
          <cell r="I3663">
            <v>43465</v>
          </cell>
        </row>
        <row r="3664">
          <cell r="A3664" t="str">
            <v>FiltroLentoLavadoFibraVidrFalsoFondo(60x80cm)</v>
          </cell>
          <cell r="B3664">
            <v>105802</v>
          </cell>
          <cell r="C3664" t="str">
            <v>UNI</v>
          </cell>
          <cell r="D3664">
            <v>3335000</v>
          </cell>
          <cell r="E3664">
            <v>0</v>
          </cell>
          <cell r="F3664">
            <v>42543</v>
          </cell>
          <cell r="G3664">
            <v>2900000</v>
          </cell>
          <cell r="H3664">
            <v>1.1499999999999999</v>
          </cell>
          <cell r="I3664">
            <v>43465</v>
          </cell>
        </row>
        <row r="3665">
          <cell r="A3665" t="str">
            <v>FiltroVerticalArena-36"fibraVidrio+Valvula 3 vias</v>
          </cell>
          <cell r="B3665">
            <v>105800</v>
          </cell>
          <cell r="C3665" t="str">
            <v>UNI</v>
          </cell>
          <cell r="D3665">
            <v>3054400</v>
          </cell>
          <cell r="E3665">
            <v>0</v>
          </cell>
          <cell r="F3665">
            <v>42543</v>
          </cell>
          <cell r="G3665">
            <v>2656000</v>
          </cell>
          <cell r="H3665">
            <v>1.1499999999999999</v>
          </cell>
          <cell r="I3665">
            <v>43465</v>
          </cell>
        </row>
        <row r="3666">
          <cell r="A3666" t="str">
            <v>FISURAS</v>
          </cell>
          <cell r="B3666">
            <v>3199</v>
          </cell>
          <cell r="C3666" t="str">
            <v>Lbs</v>
          </cell>
          <cell r="D3666">
            <v>15070</v>
          </cell>
          <cell r="E3666">
            <v>0</v>
          </cell>
          <cell r="F3666">
            <v>40499</v>
          </cell>
          <cell r="G3666">
            <v>11000</v>
          </cell>
          <cell r="H3666">
            <v>1.37</v>
          </cell>
          <cell r="I3666">
            <v>43465</v>
          </cell>
        </row>
        <row r="3667">
          <cell r="A3667" t="str">
            <v>Flanche en lám galv cal 22 - Desar 0.35 mt</v>
          </cell>
          <cell r="B3667">
            <v>101582</v>
          </cell>
          <cell r="C3667" t="str">
            <v>ML</v>
          </cell>
          <cell r="D3667">
            <v>15750</v>
          </cell>
          <cell r="E3667">
            <v>0</v>
          </cell>
          <cell r="F3667">
            <v>43210</v>
          </cell>
          <cell r="G3667">
            <v>15000</v>
          </cell>
          <cell r="H3667">
            <v>1.05</v>
          </cell>
          <cell r="I3667">
            <v>43465</v>
          </cell>
        </row>
        <row r="3668">
          <cell r="A3668" t="str">
            <v>Flanche en lám galv cal 26 L=2.40mts desar</v>
          </cell>
          <cell r="B3668">
            <v>104022</v>
          </cell>
          <cell r="C3668" t="str">
            <v>UNI</v>
          </cell>
          <cell r="D3668">
            <v>19898</v>
          </cell>
          <cell r="E3668">
            <v>0</v>
          </cell>
          <cell r="F3668">
            <v>43363</v>
          </cell>
          <cell r="G3668">
            <v>18950</v>
          </cell>
          <cell r="H3668">
            <v>1.05</v>
          </cell>
          <cell r="I3668">
            <v>43465</v>
          </cell>
        </row>
        <row r="3669">
          <cell r="A3669" t="str">
            <v>FLANCHE LAMINA **</v>
          </cell>
          <cell r="B3669">
            <v>102925</v>
          </cell>
          <cell r="C3669" t="str">
            <v>ML</v>
          </cell>
          <cell r="D3669">
            <v>20762</v>
          </cell>
          <cell r="E3669">
            <v>0</v>
          </cell>
          <cell r="F3669">
            <v>40345</v>
          </cell>
          <cell r="G3669">
            <v>15155</v>
          </cell>
          <cell r="H3669">
            <v>1.37</v>
          </cell>
          <cell r="I3669">
            <v>43465</v>
          </cell>
        </row>
        <row r="3670">
          <cell r="A3670" t="str">
            <v>FLAUTA DE DESCARGA DE 6"</v>
          </cell>
          <cell r="B3670">
            <v>104441</v>
          </cell>
          <cell r="C3670" t="str">
            <v>UNI</v>
          </cell>
          <cell r="D3670">
            <v>1833768</v>
          </cell>
          <cell r="E3670">
            <v>0</v>
          </cell>
          <cell r="F3670">
            <v>42829</v>
          </cell>
          <cell r="G3670">
            <v>1682356</v>
          </cell>
          <cell r="H3670">
            <v>1.0900000000000001</v>
          </cell>
          <cell r="I3670">
            <v>43465</v>
          </cell>
        </row>
        <row r="3671">
          <cell r="A3671" t="str">
            <v>FLETE ARMENIA/MEDELLIN</v>
          </cell>
          <cell r="B3671">
            <v>2874</v>
          </cell>
          <cell r="C3671" t="str">
            <v>TON</v>
          </cell>
          <cell r="D3671">
            <v>76498</v>
          </cell>
          <cell r="E3671">
            <v>0</v>
          </cell>
          <cell r="F3671">
            <v>40491</v>
          </cell>
          <cell r="G3671">
            <v>55838</v>
          </cell>
          <cell r="H3671">
            <v>1.37</v>
          </cell>
          <cell r="I3671">
            <v>43465</v>
          </cell>
        </row>
        <row r="3672">
          <cell r="A3672" t="str">
            <v>FLETE BARRANQUILLA/BOGOTA</v>
          </cell>
          <cell r="B3672">
            <v>2324</v>
          </cell>
          <cell r="C3672" t="str">
            <v>TON</v>
          </cell>
          <cell r="D3672">
            <v>169501</v>
          </cell>
          <cell r="E3672">
            <v>0</v>
          </cell>
          <cell r="F3672">
            <v>40491</v>
          </cell>
          <cell r="G3672">
            <v>123723</v>
          </cell>
          <cell r="H3672">
            <v>1.37</v>
          </cell>
          <cell r="I3672">
            <v>43465</v>
          </cell>
        </row>
        <row r="3673">
          <cell r="A3673" t="str">
            <v>FLETE BARRANQUILLA/BUCARAMANGA</v>
          </cell>
          <cell r="B3673">
            <v>2333</v>
          </cell>
          <cell r="C3673" t="str">
            <v>TON</v>
          </cell>
          <cell r="D3673">
            <v>124793</v>
          </cell>
          <cell r="E3673">
            <v>0</v>
          </cell>
          <cell r="F3673">
            <v>40491</v>
          </cell>
          <cell r="G3673">
            <v>91090</v>
          </cell>
          <cell r="H3673">
            <v>1.37</v>
          </cell>
          <cell r="I3673">
            <v>43465</v>
          </cell>
        </row>
        <row r="3674">
          <cell r="A3674" t="str">
            <v>FLETE BARRANQUILLA/CALI</v>
          </cell>
          <cell r="B3674">
            <v>2334</v>
          </cell>
          <cell r="C3674" t="str">
            <v>TON</v>
          </cell>
          <cell r="D3674">
            <v>188604</v>
          </cell>
          <cell r="E3674">
            <v>0</v>
          </cell>
          <cell r="F3674">
            <v>40491</v>
          </cell>
          <cell r="G3674">
            <v>137667</v>
          </cell>
          <cell r="H3674">
            <v>1.37</v>
          </cell>
          <cell r="I3674">
            <v>43465</v>
          </cell>
        </row>
        <row r="3675">
          <cell r="A3675" t="str">
            <v>FLETE BARRANQUILLA/MEDELLIN</v>
          </cell>
          <cell r="B3675">
            <v>2356</v>
          </cell>
          <cell r="C3675" t="str">
            <v>TON</v>
          </cell>
          <cell r="D3675">
            <v>135127</v>
          </cell>
          <cell r="E3675">
            <v>0</v>
          </cell>
          <cell r="F3675">
            <v>40491</v>
          </cell>
          <cell r="G3675">
            <v>98633</v>
          </cell>
          <cell r="H3675">
            <v>1.37</v>
          </cell>
          <cell r="I3675">
            <v>43465</v>
          </cell>
        </row>
        <row r="3676">
          <cell r="A3676" t="str">
            <v>FLETE BARRANQUILLA/PEREIRA</v>
          </cell>
          <cell r="B3676">
            <v>2860</v>
          </cell>
          <cell r="C3676" t="str">
            <v>TON</v>
          </cell>
          <cell r="D3676">
            <v>168296</v>
          </cell>
          <cell r="E3676">
            <v>0</v>
          </cell>
          <cell r="F3676">
            <v>40491</v>
          </cell>
          <cell r="G3676">
            <v>122844</v>
          </cell>
          <cell r="H3676">
            <v>1.37</v>
          </cell>
          <cell r="I3676">
            <v>43465</v>
          </cell>
        </row>
        <row r="3677">
          <cell r="A3677" t="str">
            <v>FLETE BOGOTA/BARRANQUILLA</v>
          </cell>
          <cell r="B3677">
            <v>2332</v>
          </cell>
          <cell r="C3677" t="str">
            <v>TON</v>
          </cell>
          <cell r="D3677">
            <v>111263</v>
          </cell>
          <cell r="E3677">
            <v>0</v>
          </cell>
          <cell r="F3677">
            <v>40491</v>
          </cell>
          <cell r="G3677">
            <v>81214</v>
          </cell>
          <cell r="H3677">
            <v>1.37</v>
          </cell>
          <cell r="I3677">
            <v>43465</v>
          </cell>
        </row>
        <row r="3678">
          <cell r="A3678" t="str">
            <v>FLETE BOGOTA/BUCARAMANGA</v>
          </cell>
          <cell r="B3678">
            <v>2325</v>
          </cell>
          <cell r="C3678" t="str">
            <v>TON</v>
          </cell>
          <cell r="D3678">
            <v>79070</v>
          </cell>
          <cell r="E3678">
            <v>0</v>
          </cell>
          <cell r="F3678">
            <v>40491</v>
          </cell>
          <cell r="G3678">
            <v>57715</v>
          </cell>
          <cell r="H3678">
            <v>1.37</v>
          </cell>
          <cell r="I3678">
            <v>43465</v>
          </cell>
        </row>
        <row r="3679">
          <cell r="A3679" t="str">
            <v>FLETE BOGOTA/CALI</v>
          </cell>
          <cell r="B3679">
            <v>2326</v>
          </cell>
          <cell r="C3679" t="str">
            <v>TON</v>
          </cell>
          <cell r="D3679">
            <v>90826</v>
          </cell>
          <cell r="E3679">
            <v>0</v>
          </cell>
          <cell r="F3679">
            <v>40491</v>
          </cell>
          <cell r="G3679">
            <v>66296</v>
          </cell>
          <cell r="H3679">
            <v>1.37</v>
          </cell>
          <cell r="I3679">
            <v>43465</v>
          </cell>
        </row>
        <row r="3680">
          <cell r="A3680" t="str">
            <v>FLETE BOGOTA/CARTAGENA</v>
          </cell>
          <cell r="B3680">
            <v>2327</v>
          </cell>
          <cell r="C3680" t="str">
            <v>TON</v>
          </cell>
          <cell r="D3680">
            <v>111263</v>
          </cell>
          <cell r="E3680">
            <v>0</v>
          </cell>
          <cell r="F3680">
            <v>40491</v>
          </cell>
          <cell r="G3680">
            <v>81214</v>
          </cell>
          <cell r="H3680">
            <v>1.37</v>
          </cell>
          <cell r="I3680">
            <v>43465</v>
          </cell>
        </row>
        <row r="3681">
          <cell r="A3681" t="str">
            <v>FLETE BOGOTA/CUCUTA</v>
          </cell>
          <cell r="B3681">
            <v>2328</v>
          </cell>
          <cell r="C3681" t="str">
            <v>TON</v>
          </cell>
          <cell r="D3681">
            <v>105400</v>
          </cell>
          <cell r="E3681">
            <v>0</v>
          </cell>
          <cell r="F3681">
            <v>40491</v>
          </cell>
          <cell r="G3681">
            <v>76934</v>
          </cell>
          <cell r="H3681">
            <v>1.37</v>
          </cell>
          <cell r="I3681">
            <v>43465</v>
          </cell>
        </row>
        <row r="3682">
          <cell r="A3682" t="str">
            <v>FLETE BOGOTA/IBAGUE</v>
          </cell>
          <cell r="B3682">
            <v>2329</v>
          </cell>
          <cell r="C3682" t="str">
            <v>TON</v>
          </cell>
          <cell r="D3682">
            <v>53897</v>
          </cell>
          <cell r="E3682">
            <v>0</v>
          </cell>
          <cell r="F3682">
            <v>40491</v>
          </cell>
          <cell r="G3682">
            <v>39341</v>
          </cell>
          <cell r="H3682">
            <v>1.37</v>
          </cell>
          <cell r="I3682">
            <v>43465</v>
          </cell>
        </row>
        <row r="3683">
          <cell r="A3683" t="str">
            <v>FLETE BOGOTA/MEDELLIN</v>
          </cell>
          <cell r="B3683">
            <v>2330</v>
          </cell>
          <cell r="C3683" t="str">
            <v>TON</v>
          </cell>
          <cell r="D3683">
            <v>85170</v>
          </cell>
          <cell r="E3683">
            <v>0</v>
          </cell>
          <cell r="F3683">
            <v>40491</v>
          </cell>
          <cell r="G3683">
            <v>62168</v>
          </cell>
          <cell r="H3683">
            <v>1.37</v>
          </cell>
          <cell r="I3683">
            <v>43465</v>
          </cell>
        </row>
        <row r="3684">
          <cell r="A3684" t="str">
            <v>FLETE BUCARAMANGA/BARRANQUILLA</v>
          </cell>
          <cell r="B3684">
            <v>2862</v>
          </cell>
          <cell r="C3684" t="str">
            <v>TON</v>
          </cell>
          <cell r="D3684">
            <v>97089</v>
          </cell>
          <cell r="E3684">
            <v>0</v>
          </cell>
          <cell r="F3684">
            <v>40491</v>
          </cell>
          <cell r="G3684">
            <v>70868</v>
          </cell>
          <cell r="H3684">
            <v>1.37</v>
          </cell>
          <cell r="I3684">
            <v>43465</v>
          </cell>
        </row>
        <row r="3685">
          <cell r="A3685" t="str">
            <v>FLETE BUCARAMANGA/BOGOTA</v>
          </cell>
          <cell r="B3685">
            <v>2863</v>
          </cell>
          <cell r="C3685" t="str">
            <v>TON</v>
          </cell>
          <cell r="D3685">
            <v>98698</v>
          </cell>
          <cell r="E3685">
            <v>0</v>
          </cell>
          <cell r="F3685">
            <v>39892</v>
          </cell>
          <cell r="G3685">
            <v>71006</v>
          </cell>
          <cell r="H3685">
            <v>1.39</v>
          </cell>
          <cell r="I3685">
            <v>43465</v>
          </cell>
        </row>
        <row r="3686">
          <cell r="A3686" t="str">
            <v>FLETE BUCARAMANGA/CALI</v>
          </cell>
          <cell r="B3686">
            <v>2864</v>
          </cell>
          <cell r="C3686" t="str">
            <v>TON</v>
          </cell>
          <cell r="D3686">
            <v>138347</v>
          </cell>
          <cell r="E3686">
            <v>0</v>
          </cell>
          <cell r="F3686">
            <v>40491</v>
          </cell>
          <cell r="G3686">
            <v>100983</v>
          </cell>
          <cell r="H3686">
            <v>1.37</v>
          </cell>
          <cell r="I3686">
            <v>43465</v>
          </cell>
        </row>
        <row r="3687">
          <cell r="A3687" t="str">
            <v>FLETE BUCARAMANGA/CUCUTA</v>
          </cell>
          <cell r="B3687">
            <v>2916</v>
          </cell>
          <cell r="C3687" t="str">
            <v>TON</v>
          </cell>
          <cell r="D3687">
            <v>56937</v>
          </cell>
          <cell r="E3687">
            <v>0</v>
          </cell>
          <cell r="F3687">
            <v>40491</v>
          </cell>
          <cell r="G3687">
            <v>41560</v>
          </cell>
          <cell r="H3687">
            <v>1.37</v>
          </cell>
          <cell r="I3687">
            <v>43465</v>
          </cell>
        </row>
        <row r="3688">
          <cell r="A3688" t="str">
            <v>FLETE BUCARAMANGA/MEDELLIN</v>
          </cell>
          <cell r="B3688">
            <v>2865</v>
          </cell>
          <cell r="C3688" t="str">
            <v>TON</v>
          </cell>
          <cell r="D3688">
            <v>117986</v>
          </cell>
          <cell r="E3688">
            <v>0</v>
          </cell>
          <cell r="F3688">
            <v>40491</v>
          </cell>
          <cell r="G3688">
            <v>86121</v>
          </cell>
          <cell r="H3688">
            <v>1.37</v>
          </cell>
          <cell r="I3688">
            <v>43465</v>
          </cell>
        </row>
        <row r="3689">
          <cell r="A3689" t="str">
            <v>FLETE BUCARAMANGA/PEREIRA</v>
          </cell>
          <cell r="B3689">
            <v>2866</v>
          </cell>
          <cell r="C3689" t="str">
            <v>TON</v>
          </cell>
          <cell r="D3689">
            <v>108746</v>
          </cell>
          <cell r="E3689">
            <v>0</v>
          </cell>
          <cell r="F3689">
            <v>40491</v>
          </cell>
          <cell r="G3689">
            <v>79377</v>
          </cell>
          <cell r="H3689">
            <v>1.37</v>
          </cell>
          <cell r="I3689">
            <v>43465</v>
          </cell>
        </row>
        <row r="3690">
          <cell r="A3690" t="str">
            <v>FLETE CALI/BARRANQUILLA</v>
          </cell>
          <cell r="B3690">
            <v>2868</v>
          </cell>
          <cell r="C3690" t="str">
            <v>TON</v>
          </cell>
          <cell r="D3690">
            <v>162825</v>
          </cell>
          <cell r="E3690">
            <v>0</v>
          </cell>
          <cell r="F3690">
            <v>40491</v>
          </cell>
          <cell r="G3690">
            <v>118850</v>
          </cell>
          <cell r="H3690">
            <v>1.37</v>
          </cell>
          <cell r="I3690">
            <v>43465</v>
          </cell>
        </row>
        <row r="3691">
          <cell r="A3691" t="str">
            <v>FLETE CALI/BOGOTA</v>
          </cell>
          <cell r="B3691">
            <v>2869</v>
          </cell>
          <cell r="C3691" t="str">
            <v>TON</v>
          </cell>
          <cell r="D3691">
            <v>101239</v>
          </cell>
          <cell r="E3691">
            <v>0</v>
          </cell>
          <cell r="F3691">
            <v>40491</v>
          </cell>
          <cell r="G3691">
            <v>73897</v>
          </cell>
          <cell r="H3691">
            <v>1.37</v>
          </cell>
          <cell r="I3691">
            <v>43465</v>
          </cell>
        </row>
        <row r="3692">
          <cell r="A3692" t="str">
            <v>FLETE CALI/BUCARAMANGA</v>
          </cell>
          <cell r="B3692">
            <v>2870</v>
          </cell>
          <cell r="C3692" t="str">
            <v>TON</v>
          </cell>
          <cell r="D3692">
            <v>138948</v>
          </cell>
          <cell r="E3692">
            <v>0</v>
          </cell>
          <cell r="F3692">
            <v>40491</v>
          </cell>
          <cell r="G3692">
            <v>101422</v>
          </cell>
          <cell r="H3692">
            <v>1.37</v>
          </cell>
          <cell r="I3692">
            <v>43465</v>
          </cell>
        </row>
        <row r="3693">
          <cell r="A3693" t="str">
            <v>FLETE CALI/BUENAVENTURA</v>
          </cell>
          <cell r="B3693">
            <v>2871</v>
          </cell>
          <cell r="C3693" t="str">
            <v>TON</v>
          </cell>
          <cell r="D3693">
            <v>53430</v>
          </cell>
          <cell r="E3693">
            <v>0</v>
          </cell>
          <cell r="F3693">
            <v>40491</v>
          </cell>
          <cell r="G3693">
            <v>39000</v>
          </cell>
          <cell r="H3693">
            <v>1.37</v>
          </cell>
          <cell r="I3693">
            <v>43465</v>
          </cell>
        </row>
        <row r="3694">
          <cell r="A3694" t="str">
            <v>FLETE CALI/IBAGUE</v>
          </cell>
          <cell r="B3694">
            <v>2872</v>
          </cell>
          <cell r="C3694" t="str">
            <v>TON</v>
          </cell>
          <cell r="D3694">
            <v>73869</v>
          </cell>
          <cell r="E3694">
            <v>0</v>
          </cell>
          <cell r="F3694">
            <v>40491</v>
          </cell>
          <cell r="G3694">
            <v>53919</v>
          </cell>
          <cell r="H3694">
            <v>1.37</v>
          </cell>
          <cell r="I3694">
            <v>43465</v>
          </cell>
        </row>
        <row r="3695">
          <cell r="A3695" t="str">
            <v>FLETE CALI/PEREIRA</v>
          </cell>
          <cell r="B3695">
            <v>2867</v>
          </cell>
          <cell r="C3695" t="str">
            <v>TON</v>
          </cell>
          <cell r="D3695">
            <v>53897</v>
          </cell>
          <cell r="E3695">
            <v>0</v>
          </cell>
          <cell r="F3695">
            <v>40491</v>
          </cell>
          <cell r="G3695">
            <v>39341</v>
          </cell>
          <cell r="H3695">
            <v>1.37</v>
          </cell>
          <cell r="I3695">
            <v>43465</v>
          </cell>
        </row>
        <row r="3696">
          <cell r="A3696" t="str">
            <v>FLETE IPIALES/CALI</v>
          </cell>
          <cell r="B3696">
            <v>2873</v>
          </cell>
          <cell r="C3696" t="str">
            <v>TON</v>
          </cell>
          <cell r="D3696">
            <v>101033</v>
          </cell>
          <cell r="E3696">
            <v>0</v>
          </cell>
          <cell r="F3696">
            <v>40491</v>
          </cell>
          <cell r="G3696">
            <v>73747</v>
          </cell>
          <cell r="H3696">
            <v>1.37</v>
          </cell>
          <cell r="I3696">
            <v>43465</v>
          </cell>
        </row>
        <row r="3697">
          <cell r="A3697" t="str">
            <v>FLETE MEDELLIN/BARRANQUILLA</v>
          </cell>
          <cell r="B3697">
            <v>2875</v>
          </cell>
          <cell r="C3697" t="str">
            <v>TON</v>
          </cell>
          <cell r="D3697">
            <v>93198</v>
          </cell>
          <cell r="E3697">
            <v>0</v>
          </cell>
          <cell r="F3697">
            <v>40491</v>
          </cell>
          <cell r="G3697">
            <v>68028</v>
          </cell>
          <cell r="H3697">
            <v>1.37</v>
          </cell>
          <cell r="I3697">
            <v>43465</v>
          </cell>
        </row>
        <row r="3698">
          <cell r="A3698" t="str">
            <v>FLETE MEDELLIN/BOGOTA</v>
          </cell>
          <cell r="B3698">
            <v>2885</v>
          </cell>
          <cell r="C3698" t="str">
            <v>TON</v>
          </cell>
          <cell r="D3698">
            <v>89108</v>
          </cell>
          <cell r="E3698">
            <v>0</v>
          </cell>
          <cell r="F3698">
            <v>40491</v>
          </cell>
          <cell r="G3698">
            <v>65042</v>
          </cell>
          <cell r="H3698">
            <v>1.37</v>
          </cell>
          <cell r="I3698">
            <v>43465</v>
          </cell>
        </row>
        <row r="3699">
          <cell r="A3699" t="str">
            <v>FLETE MEDELLIN/BUCARAMANGA</v>
          </cell>
          <cell r="B3699">
            <v>2890</v>
          </cell>
          <cell r="C3699" t="str">
            <v>TON</v>
          </cell>
          <cell r="D3699">
            <v>97676</v>
          </cell>
          <cell r="E3699">
            <v>0</v>
          </cell>
          <cell r="F3699">
            <v>40491</v>
          </cell>
          <cell r="G3699">
            <v>71296</v>
          </cell>
          <cell r="H3699">
            <v>1.37</v>
          </cell>
          <cell r="I3699">
            <v>43465</v>
          </cell>
        </row>
        <row r="3700">
          <cell r="A3700" t="str">
            <v>FLETE MEDELLIN/CALI</v>
          </cell>
          <cell r="B3700">
            <v>2891</v>
          </cell>
          <cell r="C3700" t="str">
            <v>TON</v>
          </cell>
          <cell r="D3700">
            <v>79949</v>
          </cell>
          <cell r="E3700">
            <v>0</v>
          </cell>
          <cell r="F3700">
            <v>40491</v>
          </cell>
          <cell r="G3700">
            <v>58357</v>
          </cell>
          <cell r="H3700">
            <v>1.37</v>
          </cell>
          <cell r="I3700">
            <v>43465</v>
          </cell>
        </row>
        <row r="3701">
          <cell r="A3701" t="str">
            <v>FLETES</v>
          </cell>
          <cell r="B3701">
            <v>46</v>
          </cell>
          <cell r="C3701">
            <v>0</v>
          </cell>
          <cell r="D3701" t="e">
            <v>#DIV/0!</v>
          </cell>
          <cell r="E3701">
            <v>0</v>
          </cell>
          <cell r="F3701">
            <v>0</v>
          </cell>
          <cell r="G3701">
            <v>0</v>
          </cell>
          <cell r="H3701" t="e">
            <v>#DIV/0!</v>
          </cell>
          <cell r="I3701">
            <v>43465</v>
          </cell>
        </row>
        <row r="3702">
          <cell r="A3702" t="str">
            <v>FLEXICOLOR AZUL ICO</v>
          </cell>
          <cell r="B3702">
            <v>1859</v>
          </cell>
          <cell r="C3702" t="str">
            <v>GN</v>
          </cell>
          <cell r="D3702">
            <v>144157</v>
          </cell>
          <cell r="E3702">
            <v>3039150</v>
          </cell>
          <cell r="F3702">
            <v>40127</v>
          </cell>
          <cell r="G3702">
            <v>103710</v>
          </cell>
          <cell r="H3702">
            <v>1.39</v>
          </cell>
          <cell r="I3702">
            <v>43465</v>
          </cell>
        </row>
        <row r="3703">
          <cell r="A3703" t="str">
            <v>FLEXICOLOR BLANCO ICO</v>
          </cell>
          <cell r="B3703">
            <v>1860</v>
          </cell>
          <cell r="C3703" t="str">
            <v>GN</v>
          </cell>
          <cell r="D3703">
            <v>144157</v>
          </cell>
          <cell r="E3703">
            <v>3039150</v>
          </cell>
          <cell r="F3703">
            <v>40127</v>
          </cell>
          <cell r="G3703">
            <v>103710</v>
          </cell>
          <cell r="H3703">
            <v>1.39</v>
          </cell>
          <cell r="I3703">
            <v>43465</v>
          </cell>
        </row>
        <row r="3704">
          <cell r="A3704" t="str">
            <v>FLEXICOLOR PRIMER Cromato DE Zinc ROJO</v>
          </cell>
          <cell r="B3704">
            <v>1833</v>
          </cell>
          <cell r="C3704" t="str">
            <v>GN</v>
          </cell>
          <cell r="D3704">
            <v>129306</v>
          </cell>
          <cell r="E3704">
            <v>3039517</v>
          </cell>
          <cell r="F3704">
            <v>40127</v>
          </cell>
          <cell r="G3704">
            <v>93026</v>
          </cell>
          <cell r="H3704">
            <v>1.39</v>
          </cell>
          <cell r="I3704">
            <v>43465</v>
          </cell>
        </row>
        <row r="3705">
          <cell r="A3705" t="str">
            <v>FLEXICOLOR VERDE ICO</v>
          </cell>
          <cell r="B3705">
            <v>1861</v>
          </cell>
          <cell r="C3705" t="str">
            <v>GN</v>
          </cell>
          <cell r="D3705">
            <v>144157</v>
          </cell>
          <cell r="E3705">
            <v>3039150</v>
          </cell>
          <cell r="F3705">
            <v>40095</v>
          </cell>
          <cell r="G3705">
            <v>103710</v>
          </cell>
          <cell r="H3705">
            <v>1.39</v>
          </cell>
          <cell r="I3705">
            <v>43465</v>
          </cell>
        </row>
        <row r="3706">
          <cell r="A3706" t="str">
            <v>FLEXOMETRO 3 MTS X 1/2"</v>
          </cell>
          <cell r="B3706">
            <v>495</v>
          </cell>
          <cell r="C3706" t="str">
            <v>UNI</v>
          </cell>
          <cell r="D3706">
            <v>4785</v>
          </cell>
          <cell r="E3706" t="str">
            <v>99FL03</v>
          </cell>
          <cell r="F3706">
            <v>42993</v>
          </cell>
          <cell r="G3706">
            <v>4390</v>
          </cell>
          <cell r="H3706">
            <v>1.0900000000000001</v>
          </cell>
          <cell r="I3706">
            <v>43465</v>
          </cell>
        </row>
        <row r="3707">
          <cell r="A3707" t="str">
            <v>FLEXOMETRO 5 MTS X 3/4"</v>
          </cell>
          <cell r="B3707">
            <v>1268</v>
          </cell>
          <cell r="C3707" t="str">
            <v>UNI</v>
          </cell>
          <cell r="D3707">
            <v>5460</v>
          </cell>
          <cell r="E3707">
            <v>0</v>
          </cell>
          <cell r="F3707">
            <v>43182</v>
          </cell>
          <cell r="G3707">
            <v>5200</v>
          </cell>
          <cell r="H3707">
            <v>1.05</v>
          </cell>
          <cell r="I3707">
            <v>43465</v>
          </cell>
        </row>
        <row r="3708">
          <cell r="A3708" t="str">
            <v>FLEXOMETROX 5mts KOMELOM</v>
          </cell>
          <cell r="B3708">
            <v>1269</v>
          </cell>
          <cell r="C3708" t="str">
            <v>UNI</v>
          </cell>
          <cell r="D3708">
            <v>13979</v>
          </cell>
          <cell r="E3708">
            <v>0</v>
          </cell>
          <cell r="F3708">
            <v>40023</v>
          </cell>
          <cell r="G3708">
            <v>10057</v>
          </cell>
          <cell r="H3708">
            <v>1.39</v>
          </cell>
          <cell r="I3708">
            <v>43465</v>
          </cell>
        </row>
        <row r="3709">
          <cell r="A3709" t="str">
            <v>FLOCULANTE (Reactivo quimico piscinas)</v>
          </cell>
          <cell r="B3709">
            <v>105477</v>
          </cell>
          <cell r="C3709" t="str">
            <v>KG</v>
          </cell>
          <cell r="D3709">
            <v>3042</v>
          </cell>
          <cell r="E3709">
            <v>0</v>
          </cell>
          <cell r="F3709">
            <v>42810</v>
          </cell>
          <cell r="G3709">
            <v>2790.55</v>
          </cell>
          <cell r="H3709">
            <v>1.0900000000000001</v>
          </cell>
          <cell r="I3709">
            <v>43465</v>
          </cell>
        </row>
        <row r="3710">
          <cell r="A3710" t="str">
            <v>FLORES BEGONIA PARA JARDIN</v>
          </cell>
          <cell r="B3710">
            <v>105078</v>
          </cell>
          <cell r="C3710" t="str">
            <v>UNI</v>
          </cell>
          <cell r="D3710">
            <v>3860</v>
          </cell>
          <cell r="E3710">
            <v>0</v>
          </cell>
          <cell r="F3710">
            <v>43251</v>
          </cell>
          <cell r="G3710">
            <v>3676</v>
          </cell>
          <cell r="H3710">
            <v>1.05</v>
          </cell>
          <cell r="I3710">
            <v>43465</v>
          </cell>
        </row>
        <row r="3711">
          <cell r="A3711" t="str">
            <v>FLOTADOR 1" PARA TANQUE</v>
          </cell>
          <cell r="B3711">
            <v>562</v>
          </cell>
          <cell r="C3711" t="str">
            <v>UNI</v>
          </cell>
          <cell r="D3711">
            <v>68363</v>
          </cell>
          <cell r="E3711" t="str">
            <v>VFLT06</v>
          </cell>
          <cell r="F3711">
            <v>40401</v>
          </cell>
          <cell r="G3711">
            <v>49900</v>
          </cell>
          <cell r="H3711">
            <v>1.37</v>
          </cell>
          <cell r="I3711">
            <v>43465</v>
          </cell>
        </row>
        <row r="3712">
          <cell r="A3712" t="str">
            <v>FLOTADOR DE MERCURIO</v>
          </cell>
          <cell r="B3712">
            <v>105634</v>
          </cell>
          <cell r="C3712" t="str">
            <v>UNI</v>
          </cell>
          <cell r="D3712">
            <v>91855</v>
          </cell>
          <cell r="E3712">
            <v>0</v>
          </cell>
          <cell r="F3712">
            <v>43392</v>
          </cell>
          <cell r="G3712">
            <v>87481</v>
          </cell>
          <cell r="H3712">
            <v>1.05</v>
          </cell>
          <cell r="I3712">
            <v>43465</v>
          </cell>
        </row>
        <row r="3713">
          <cell r="A3713" t="str">
            <v>FLOTADOR MECANICO 2"</v>
          </cell>
          <cell r="B3713">
            <v>100985</v>
          </cell>
          <cell r="C3713" t="str">
            <v>UNI</v>
          </cell>
          <cell r="D3713">
            <v>195825</v>
          </cell>
          <cell r="E3713" t="str">
            <v>VFLT06</v>
          </cell>
          <cell r="F3713">
            <v>43168</v>
          </cell>
          <cell r="G3713">
            <v>186500</v>
          </cell>
          <cell r="H3713">
            <v>1.05</v>
          </cell>
          <cell r="I3713">
            <v>43465</v>
          </cell>
        </row>
        <row r="3714">
          <cell r="A3714" t="str">
            <v>FLOTADOR PARA PROTECCION DE NIVEL</v>
          </cell>
          <cell r="B3714">
            <v>104261</v>
          </cell>
          <cell r="C3714" t="str">
            <v>UNI</v>
          </cell>
          <cell r="D3714">
            <v>54495</v>
          </cell>
          <cell r="E3714">
            <v>0</v>
          </cell>
          <cell r="F3714">
            <v>43308</v>
          </cell>
          <cell r="G3714">
            <v>51900</v>
          </cell>
          <cell r="H3714">
            <v>1.05</v>
          </cell>
          <cell r="I3714">
            <v>43465</v>
          </cell>
        </row>
        <row r="3715">
          <cell r="A3715" t="str">
            <v>FLOTADOR SALVAVIDAS ESPUMA</v>
          </cell>
          <cell r="B3715">
            <v>105736</v>
          </cell>
          <cell r="C3715" t="str">
            <v>UNI</v>
          </cell>
          <cell r="D3715">
            <v>161000</v>
          </cell>
          <cell r="E3715">
            <v>0</v>
          </cell>
          <cell r="F3715">
            <v>42410</v>
          </cell>
          <cell r="G3715">
            <v>140000</v>
          </cell>
          <cell r="H3715">
            <v>1.1499999999999999</v>
          </cell>
          <cell r="I3715">
            <v>43465</v>
          </cell>
        </row>
        <row r="3716">
          <cell r="A3716" t="str">
            <v>Flotadores Salvavidas con Soga</v>
          </cell>
          <cell r="B3716">
            <v>107102</v>
          </cell>
          <cell r="C3716" t="str">
            <v>UNI</v>
          </cell>
          <cell r="D3716">
            <v>197897</v>
          </cell>
          <cell r="E3716">
            <v>0</v>
          </cell>
          <cell r="F3716">
            <v>43395</v>
          </cell>
          <cell r="G3716">
            <v>188473.37</v>
          </cell>
          <cell r="H3716">
            <v>1.05</v>
          </cell>
          <cell r="I3716">
            <v>43465</v>
          </cell>
        </row>
        <row r="3717">
          <cell r="A3717" t="str">
            <v>FLOTADORES SALVAVIDAS CON SOGA</v>
          </cell>
          <cell r="B3717">
            <v>105485</v>
          </cell>
          <cell r="C3717" t="str">
            <v>UNI</v>
          </cell>
          <cell r="D3717">
            <v>197897</v>
          </cell>
          <cell r="E3717">
            <v>0</v>
          </cell>
          <cell r="F3717">
            <v>43234</v>
          </cell>
          <cell r="G3717">
            <v>188473.37</v>
          </cell>
          <cell r="H3717">
            <v>1.05</v>
          </cell>
          <cell r="I3717">
            <v>43465</v>
          </cell>
        </row>
        <row r="3718">
          <cell r="A3718" t="str">
            <v>FLOTADORES Y CUERDA PARA SALIDA</v>
          </cell>
          <cell r="B3718">
            <v>107132</v>
          </cell>
          <cell r="C3718" t="str">
            <v>UNI</v>
          </cell>
          <cell r="D3718">
            <v>2420012</v>
          </cell>
          <cell r="E3718">
            <v>0</v>
          </cell>
          <cell r="F3718">
            <v>43396</v>
          </cell>
          <cell r="G3718">
            <v>2304773</v>
          </cell>
          <cell r="H3718">
            <v>1.05</v>
          </cell>
          <cell r="I3718">
            <v>43465</v>
          </cell>
        </row>
        <row r="3719">
          <cell r="A3719" t="str">
            <v>FLUXOMETRO anillo seguridad colilla SLOAN</v>
          </cell>
          <cell r="B3719">
            <v>104908</v>
          </cell>
          <cell r="C3719" t="str">
            <v>UNI</v>
          </cell>
          <cell r="D3719">
            <v>8335</v>
          </cell>
          <cell r="E3719">
            <v>0</v>
          </cell>
          <cell r="F3719">
            <v>41403</v>
          </cell>
          <cell r="G3719">
            <v>6563</v>
          </cell>
          <cell r="H3719">
            <v>1.27</v>
          </cell>
          <cell r="I3719">
            <v>43465</v>
          </cell>
        </row>
        <row r="3720">
          <cell r="A3720" t="str">
            <v>FLUXOMETRO DE PALANCA</v>
          </cell>
          <cell r="B3720">
            <v>3281</v>
          </cell>
          <cell r="C3720" t="str">
            <v>UNI</v>
          </cell>
          <cell r="D3720">
            <v>429534</v>
          </cell>
          <cell r="E3720">
            <v>70710</v>
          </cell>
          <cell r="F3720">
            <v>41842</v>
          </cell>
          <cell r="G3720">
            <v>340900</v>
          </cell>
          <cell r="H3720">
            <v>1.26</v>
          </cell>
          <cell r="I3720">
            <v>43465</v>
          </cell>
        </row>
        <row r="3721">
          <cell r="A3721" t="str">
            <v>FLUXOMETRO Diafragma SLOAN Gen 77</v>
          </cell>
          <cell r="B3721">
            <v>104902</v>
          </cell>
          <cell r="C3721" t="str">
            <v>UNI</v>
          </cell>
          <cell r="D3721">
            <v>73080</v>
          </cell>
          <cell r="E3721">
            <v>0</v>
          </cell>
          <cell r="F3721">
            <v>41767</v>
          </cell>
          <cell r="G3721">
            <v>58000</v>
          </cell>
          <cell r="H3721">
            <v>1.26</v>
          </cell>
          <cell r="I3721">
            <v>43465</v>
          </cell>
        </row>
        <row r="3722">
          <cell r="A3722" t="str">
            <v>FLUXOMETRO Disco Interno SLOAN -</v>
          </cell>
          <cell r="B3722">
            <v>104903</v>
          </cell>
          <cell r="C3722" t="str">
            <v>UNI</v>
          </cell>
          <cell r="D3722">
            <v>10710</v>
          </cell>
          <cell r="E3722">
            <v>0</v>
          </cell>
          <cell r="F3722">
            <v>41767</v>
          </cell>
          <cell r="G3722">
            <v>8500</v>
          </cell>
          <cell r="H3722">
            <v>1.26</v>
          </cell>
          <cell r="I3722">
            <v>43465</v>
          </cell>
        </row>
        <row r="3723">
          <cell r="A3723" t="str">
            <v>FLUXOMETRO disco racor SLOAN -Mant</v>
          </cell>
          <cell r="B3723">
            <v>104906</v>
          </cell>
          <cell r="C3723" t="str">
            <v>UNI</v>
          </cell>
          <cell r="D3723">
            <v>11430</v>
          </cell>
          <cell r="E3723">
            <v>0</v>
          </cell>
          <cell r="F3723">
            <v>41403</v>
          </cell>
          <cell r="G3723">
            <v>9000</v>
          </cell>
          <cell r="H3723">
            <v>1.27</v>
          </cell>
          <cell r="I3723">
            <v>43465</v>
          </cell>
        </row>
        <row r="3724">
          <cell r="A3724" t="str">
            <v>FLUXOMETRO ELECT. CROMO GRIV.</v>
          </cell>
          <cell r="B3724">
            <v>101800</v>
          </cell>
          <cell r="C3724" t="str">
            <v>UNI</v>
          </cell>
          <cell r="D3724">
            <v>892500</v>
          </cell>
          <cell r="E3724">
            <v>70601001</v>
          </cell>
          <cell r="F3724">
            <v>43385</v>
          </cell>
          <cell r="G3724">
            <v>850000</v>
          </cell>
          <cell r="H3724">
            <v>1.05</v>
          </cell>
          <cell r="I3724">
            <v>43465</v>
          </cell>
        </row>
        <row r="3725">
          <cell r="A3725" t="str">
            <v>FLUXOMETRO empaque tapa SLOAN -Mant</v>
          </cell>
          <cell r="B3725">
            <v>104907</v>
          </cell>
          <cell r="C3725" t="str">
            <v>UNI</v>
          </cell>
          <cell r="D3725">
            <v>12600</v>
          </cell>
          <cell r="E3725">
            <v>0</v>
          </cell>
          <cell r="F3725">
            <v>41767</v>
          </cell>
          <cell r="G3725">
            <v>10000</v>
          </cell>
          <cell r="H3725">
            <v>1.26</v>
          </cell>
          <cell r="I3725">
            <v>43465</v>
          </cell>
        </row>
        <row r="3726">
          <cell r="A3726" t="str">
            <v>FLUXOMETRO kit repararacion manija SLOAN</v>
          </cell>
          <cell r="B3726">
            <v>104905</v>
          </cell>
          <cell r="C3726" t="str">
            <v>UNI</v>
          </cell>
          <cell r="D3726">
            <v>65772</v>
          </cell>
          <cell r="E3726">
            <v>0</v>
          </cell>
          <cell r="F3726">
            <v>41767</v>
          </cell>
          <cell r="G3726">
            <v>52200</v>
          </cell>
          <cell r="H3726">
            <v>1.26</v>
          </cell>
          <cell r="I3726">
            <v>43465</v>
          </cell>
        </row>
        <row r="3727">
          <cell r="A3727" t="str">
            <v>FLUXOMETRO o-ring colilla SLOAN -Mant</v>
          </cell>
          <cell r="B3727">
            <v>104909</v>
          </cell>
          <cell r="C3727" t="str">
            <v>UNI</v>
          </cell>
          <cell r="D3727">
            <v>7308</v>
          </cell>
          <cell r="E3727">
            <v>0</v>
          </cell>
          <cell r="F3727">
            <v>41767</v>
          </cell>
          <cell r="G3727">
            <v>5800</v>
          </cell>
          <cell r="H3727">
            <v>1.26</v>
          </cell>
          <cell r="I3727">
            <v>43465</v>
          </cell>
        </row>
        <row r="3728">
          <cell r="A3728" t="str">
            <v>FLUXOMETRO PALANCA BRONCE</v>
          </cell>
          <cell r="B3728">
            <v>104920</v>
          </cell>
          <cell r="C3728" t="str">
            <v>UNI</v>
          </cell>
          <cell r="D3728">
            <v>432216</v>
          </cell>
          <cell r="E3728">
            <v>0</v>
          </cell>
          <cell r="F3728">
            <v>42586</v>
          </cell>
          <cell r="G3728">
            <v>375840</v>
          </cell>
          <cell r="H3728">
            <v>1.1499999999999999</v>
          </cell>
          <cell r="I3728">
            <v>43465</v>
          </cell>
        </row>
        <row r="3729">
          <cell r="A3729" t="str">
            <v>FLUXOMETRO PALANCA BRONCE</v>
          </cell>
          <cell r="B3729">
            <v>103184</v>
          </cell>
          <cell r="C3729" t="str">
            <v>UNI</v>
          </cell>
          <cell r="D3729">
            <v>349624</v>
          </cell>
          <cell r="E3729">
            <v>0</v>
          </cell>
          <cell r="F3729">
            <v>40422</v>
          </cell>
          <cell r="G3729">
            <v>255200</v>
          </cell>
          <cell r="H3729">
            <v>1.37</v>
          </cell>
          <cell r="I3729">
            <v>43465</v>
          </cell>
        </row>
        <row r="3730">
          <cell r="A3730" t="str">
            <v>FLUXOMETRO PALANCA ORINAL</v>
          </cell>
          <cell r="B3730">
            <v>3293</v>
          </cell>
          <cell r="C3730" t="str">
            <v>UNI</v>
          </cell>
          <cell r="D3730">
            <v>561003</v>
          </cell>
          <cell r="E3730">
            <v>70720</v>
          </cell>
          <cell r="F3730">
            <v>43213</v>
          </cell>
          <cell r="G3730">
            <v>534289</v>
          </cell>
          <cell r="H3730">
            <v>1.05</v>
          </cell>
          <cell r="I3730">
            <v>43465</v>
          </cell>
        </row>
        <row r="3731">
          <cell r="A3731" t="str">
            <v>FLUXOMETRO PALANCA SANITARIO GRIVAL</v>
          </cell>
          <cell r="B3731">
            <v>1132</v>
          </cell>
          <cell r="C3731" t="str">
            <v>UNI</v>
          </cell>
          <cell r="D3731">
            <v>631001</v>
          </cell>
          <cell r="E3731">
            <v>70710</v>
          </cell>
          <cell r="F3731">
            <v>42970</v>
          </cell>
          <cell r="G3731">
            <v>578900</v>
          </cell>
          <cell r="H3731">
            <v>1.0900000000000001</v>
          </cell>
          <cell r="I3731">
            <v>43465</v>
          </cell>
        </row>
        <row r="3732">
          <cell r="A3732" t="str">
            <v>FLUXOMETRO Piston Bajo consumo1.6 SLOAN</v>
          </cell>
          <cell r="B3732">
            <v>104904</v>
          </cell>
          <cell r="C3732" t="str">
            <v>UNI</v>
          </cell>
          <cell r="D3732">
            <v>81439</v>
          </cell>
          <cell r="E3732">
            <v>0</v>
          </cell>
          <cell r="F3732">
            <v>41403</v>
          </cell>
          <cell r="G3732">
            <v>64125</v>
          </cell>
          <cell r="H3732">
            <v>1.27</v>
          </cell>
          <cell r="I3732">
            <v>43465</v>
          </cell>
        </row>
        <row r="3733">
          <cell r="A3733" t="str">
            <v>FluxometroParaSanitarioManosLibresSensor+Ge</v>
          </cell>
          <cell r="B3733">
            <v>103515</v>
          </cell>
          <cell r="C3733" t="str">
            <v>UNI</v>
          </cell>
          <cell r="D3733">
            <v>2668760</v>
          </cell>
          <cell r="E3733">
            <v>0</v>
          </cell>
          <cell r="F3733">
            <v>40511</v>
          </cell>
          <cell r="G3733">
            <v>1948000</v>
          </cell>
          <cell r="H3733">
            <v>1.37</v>
          </cell>
          <cell r="I3733">
            <v>43465</v>
          </cell>
        </row>
        <row r="3734">
          <cell r="A3734" t="str">
            <v>FOGON GIGANTE A GAS.MARCA INOX</v>
          </cell>
          <cell r="B3734">
            <v>3654</v>
          </cell>
          <cell r="C3734" t="str">
            <v>UNI</v>
          </cell>
          <cell r="D3734">
            <v>1501200</v>
          </cell>
          <cell r="E3734">
            <v>0</v>
          </cell>
          <cell r="F3734">
            <v>40026</v>
          </cell>
          <cell r="G3734">
            <v>1080000</v>
          </cell>
          <cell r="H3734">
            <v>1.39</v>
          </cell>
          <cell r="I3734">
            <v>43465</v>
          </cell>
        </row>
        <row r="3735">
          <cell r="A3735" t="str">
            <v>Foil de aluminio o Liencillo d=1 1/2" **</v>
          </cell>
          <cell r="B3735">
            <v>100145</v>
          </cell>
          <cell r="C3735" t="str">
            <v>ML</v>
          </cell>
          <cell r="D3735">
            <v>6850</v>
          </cell>
          <cell r="E3735">
            <v>0</v>
          </cell>
          <cell r="F3735">
            <v>40401</v>
          </cell>
          <cell r="G3735">
            <v>5000</v>
          </cell>
          <cell r="H3735">
            <v>1.37</v>
          </cell>
          <cell r="I3735">
            <v>43465</v>
          </cell>
        </row>
        <row r="3736">
          <cell r="A3736" t="str">
            <v>Foil de aluminio o Liencillo d=1 1/4" **</v>
          </cell>
          <cell r="B3736">
            <v>100144</v>
          </cell>
          <cell r="C3736" t="str">
            <v>ML</v>
          </cell>
          <cell r="D3736">
            <v>6850</v>
          </cell>
          <cell r="E3736">
            <v>0</v>
          </cell>
          <cell r="F3736">
            <v>40401</v>
          </cell>
          <cell r="G3736">
            <v>5000</v>
          </cell>
          <cell r="H3736">
            <v>1.37</v>
          </cell>
          <cell r="I3736">
            <v>43465</v>
          </cell>
        </row>
        <row r="3737">
          <cell r="A3737" t="str">
            <v>Foil de aluminio o Liencillo d=1" **</v>
          </cell>
          <cell r="B3737">
            <v>100143</v>
          </cell>
          <cell r="C3737" t="str">
            <v>ML</v>
          </cell>
          <cell r="D3737">
            <v>6850</v>
          </cell>
          <cell r="E3737">
            <v>0</v>
          </cell>
          <cell r="F3737">
            <v>40401</v>
          </cell>
          <cell r="G3737">
            <v>5000</v>
          </cell>
          <cell r="H3737">
            <v>1.37</v>
          </cell>
          <cell r="I3737">
            <v>43465</v>
          </cell>
        </row>
        <row r="3738">
          <cell r="A3738" t="str">
            <v>Foil de aluminio o Liencillo d=1/2" **</v>
          </cell>
          <cell r="B3738">
            <v>100142</v>
          </cell>
          <cell r="C3738" t="str">
            <v>ML</v>
          </cell>
          <cell r="D3738">
            <v>6850</v>
          </cell>
          <cell r="E3738">
            <v>0</v>
          </cell>
          <cell r="F3738">
            <v>40401</v>
          </cell>
          <cell r="G3738">
            <v>5000</v>
          </cell>
          <cell r="H3738">
            <v>1.37</v>
          </cell>
          <cell r="I3738">
            <v>43465</v>
          </cell>
        </row>
        <row r="3739">
          <cell r="A3739" t="str">
            <v>Foil de aluminio o Liencillo d=10" **</v>
          </cell>
          <cell r="B3739">
            <v>100154</v>
          </cell>
          <cell r="C3739" t="str">
            <v>ML</v>
          </cell>
          <cell r="D3739">
            <v>6850</v>
          </cell>
          <cell r="E3739">
            <v>0</v>
          </cell>
          <cell r="F3739">
            <v>40401</v>
          </cell>
          <cell r="G3739">
            <v>5000</v>
          </cell>
          <cell r="H3739">
            <v>1.37</v>
          </cell>
          <cell r="I3739">
            <v>43465</v>
          </cell>
        </row>
        <row r="3740">
          <cell r="A3740" t="str">
            <v>Foil de aluminio o Liencillo d=2 1/2" **</v>
          </cell>
          <cell r="B3740">
            <v>100147</v>
          </cell>
          <cell r="C3740" t="str">
            <v>ML</v>
          </cell>
          <cell r="D3740">
            <v>6850</v>
          </cell>
          <cell r="E3740">
            <v>0</v>
          </cell>
          <cell r="F3740">
            <v>40401</v>
          </cell>
          <cell r="G3740">
            <v>5000</v>
          </cell>
          <cell r="H3740">
            <v>1.37</v>
          </cell>
          <cell r="I3740">
            <v>43465</v>
          </cell>
        </row>
        <row r="3741">
          <cell r="A3741" t="str">
            <v>Foil de aluminio o Liencillo d=2" **</v>
          </cell>
          <cell r="B3741">
            <v>100146</v>
          </cell>
          <cell r="C3741" t="str">
            <v>ML</v>
          </cell>
          <cell r="D3741">
            <v>14511</v>
          </cell>
          <cell r="E3741">
            <v>0</v>
          </cell>
          <cell r="F3741">
            <v>43362</v>
          </cell>
          <cell r="G3741">
            <v>13820</v>
          </cell>
          <cell r="H3741">
            <v>1.05</v>
          </cell>
          <cell r="I3741">
            <v>43465</v>
          </cell>
        </row>
        <row r="3742">
          <cell r="A3742" t="str">
            <v>Foil de aluminio o Liencillo d=3 1/2" **</v>
          </cell>
          <cell r="B3742">
            <v>100149</v>
          </cell>
          <cell r="C3742" t="str">
            <v>ML</v>
          </cell>
          <cell r="D3742">
            <v>6850</v>
          </cell>
          <cell r="E3742">
            <v>0</v>
          </cell>
          <cell r="F3742">
            <v>40401</v>
          </cell>
          <cell r="G3742">
            <v>5000</v>
          </cell>
          <cell r="H3742">
            <v>1.37</v>
          </cell>
          <cell r="I3742">
            <v>43465</v>
          </cell>
        </row>
        <row r="3743">
          <cell r="A3743" t="str">
            <v>Foil de aluminio o Liencillo d=3" **</v>
          </cell>
          <cell r="B3743">
            <v>100148</v>
          </cell>
          <cell r="C3743" t="str">
            <v>ML</v>
          </cell>
          <cell r="D3743">
            <v>6850</v>
          </cell>
          <cell r="E3743">
            <v>0</v>
          </cell>
          <cell r="F3743">
            <v>40401</v>
          </cell>
          <cell r="G3743">
            <v>5000</v>
          </cell>
          <cell r="H3743">
            <v>1.37</v>
          </cell>
          <cell r="I3743">
            <v>43465</v>
          </cell>
        </row>
        <row r="3744">
          <cell r="A3744" t="str">
            <v>Foil de aluminio o Liencillo d=3/4" **</v>
          </cell>
          <cell r="B3744">
            <v>100054</v>
          </cell>
          <cell r="C3744" t="str">
            <v>ML</v>
          </cell>
          <cell r="D3744">
            <v>6850</v>
          </cell>
          <cell r="E3744">
            <v>0</v>
          </cell>
          <cell r="F3744">
            <v>40401</v>
          </cell>
          <cell r="G3744">
            <v>5000</v>
          </cell>
          <cell r="H3744">
            <v>1.37</v>
          </cell>
          <cell r="I3744">
            <v>43465</v>
          </cell>
        </row>
        <row r="3745">
          <cell r="A3745" t="str">
            <v>Foil de aluminio o Liencillo d=4" **</v>
          </cell>
          <cell r="B3745">
            <v>100150</v>
          </cell>
          <cell r="C3745" t="str">
            <v>ML</v>
          </cell>
          <cell r="D3745">
            <v>6850</v>
          </cell>
          <cell r="E3745">
            <v>0</v>
          </cell>
          <cell r="F3745">
            <v>40401</v>
          </cell>
          <cell r="G3745">
            <v>5000</v>
          </cell>
          <cell r="H3745">
            <v>1.37</v>
          </cell>
          <cell r="I3745">
            <v>43465</v>
          </cell>
        </row>
        <row r="3746">
          <cell r="A3746" t="str">
            <v>Foil de aluminio o Liencillo d=5" **</v>
          </cell>
          <cell r="B3746">
            <v>100151</v>
          </cell>
          <cell r="C3746" t="str">
            <v>ML</v>
          </cell>
          <cell r="D3746">
            <v>6850</v>
          </cell>
          <cell r="E3746">
            <v>0</v>
          </cell>
          <cell r="F3746">
            <v>40401</v>
          </cell>
          <cell r="G3746">
            <v>5000</v>
          </cell>
          <cell r="H3746">
            <v>1.37</v>
          </cell>
          <cell r="I3746">
            <v>43465</v>
          </cell>
        </row>
        <row r="3747">
          <cell r="A3747" t="str">
            <v>Foil de aluminio o Liencillo d=6" **</v>
          </cell>
          <cell r="B3747">
            <v>100152</v>
          </cell>
          <cell r="C3747" t="str">
            <v>ML</v>
          </cell>
          <cell r="D3747">
            <v>6850</v>
          </cell>
          <cell r="E3747">
            <v>0</v>
          </cell>
          <cell r="F3747">
            <v>40401</v>
          </cell>
          <cell r="G3747">
            <v>5000</v>
          </cell>
          <cell r="H3747">
            <v>1.37</v>
          </cell>
          <cell r="I3747">
            <v>43465</v>
          </cell>
        </row>
        <row r="3748">
          <cell r="A3748" t="str">
            <v>Foil de aluminio o Liencillo d=8" **</v>
          </cell>
          <cell r="B3748">
            <v>100153</v>
          </cell>
          <cell r="C3748" t="str">
            <v>ML</v>
          </cell>
          <cell r="D3748">
            <v>6850</v>
          </cell>
          <cell r="E3748">
            <v>0</v>
          </cell>
          <cell r="F3748">
            <v>40401</v>
          </cell>
          <cell r="G3748">
            <v>5000</v>
          </cell>
          <cell r="H3748">
            <v>1.37</v>
          </cell>
          <cell r="I3748">
            <v>43465</v>
          </cell>
        </row>
        <row r="3749">
          <cell r="A3749" t="str">
            <v>FORJA EN PUNTA DE VARILLA CUADRADA</v>
          </cell>
          <cell r="B3749">
            <v>100963</v>
          </cell>
          <cell r="C3749" t="str">
            <v>UNI</v>
          </cell>
          <cell r="D3749">
            <v>4410</v>
          </cell>
          <cell r="E3749">
            <v>0</v>
          </cell>
          <cell r="F3749">
            <v>39563</v>
          </cell>
          <cell r="G3749">
            <v>3000</v>
          </cell>
          <cell r="H3749">
            <v>1.47</v>
          </cell>
          <cell r="I3749">
            <v>43465</v>
          </cell>
        </row>
        <row r="3750">
          <cell r="A3750" t="str">
            <v>FORM CLAMPS (UN)</v>
          </cell>
          <cell r="B3750">
            <v>381</v>
          </cell>
          <cell r="C3750" t="str">
            <v>DD</v>
          </cell>
          <cell r="D3750">
            <v>75</v>
          </cell>
          <cell r="E3750">
            <v>0</v>
          </cell>
          <cell r="F3750">
            <v>43182</v>
          </cell>
          <cell r="G3750">
            <v>71</v>
          </cell>
          <cell r="H3750">
            <v>1.05</v>
          </cell>
          <cell r="I3750">
            <v>43465</v>
          </cell>
        </row>
        <row r="3751">
          <cell r="A3751" t="str">
            <v>FORMAL.METALICA vaciado kaisson D=1.20</v>
          </cell>
          <cell r="B3751">
            <v>101481</v>
          </cell>
          <cell r="C3751" t="str">
            <v>UNI</v>
          </cell>
          <cell r="D3751">
            <v>95215</v>
          </cell>
          <cell r="E3751">
            <v>0</v>
          </cell>
          <cell r="F3751">
            <v>40310</v>
          </cell>
          <cell r="G3751">
            <v>69500</v>
          </cell>
          <cell r="H3751">
            <v>1.37</v>
          </cell>
          <cell r="I3751">
            <v>43465</v>
          </cell>
        </row>
        <row r="3752">
          <cell r="A3752" t="str">
            <v>FORMALETA</v>
          </cell>
          <cell r="B3752">
            <v>306</v>
          </cell>
          <cell r="C3752">
            <v>0</v>
          </cell>
          <cell r="D3752" t="e">
            <v>#DIV/0!</v>
          </cell>
          <cell r="E3752">
            <v>0</v>
          </cell>
          <cell r="F3752">
            <v>0</v>
          </cell>
          <cell r="G3752">
            <v>0</v>
          </cell>
          <cell r="H3752" t="e">
            <v>#DIV/0!</v>
          </cell>
          <cell r="I3752">
            <v>43465</v>
          </cell>
        </row>
        <row r="3753">
          <cell r="A3753" t="str">
            <v>FORMALETA **</v>
          </cell>
          <cell r="B3753">
            <v>103087</v>
          </cell>
          <cell r="C3753" t="str">
            <v>GL</v>
          </cell>
          <cell r="D3753">
            <v>20100</v>
          </cell>
          <cell r="E3753">
            <v>0</v>
          </cell>
          <cell r="F3753">
            <v>40696</v>
          </cell>
          <cell r="G3753">
            <v>15000</v>
          </cell>
          <cell r="H3753">
            <v>1.34</v>
          </cell>
          <cell r="I3753">
            <v>43465</v>
          </cell>
        </row>
        <row r="3754">
          <cell r="A3754" t="str">
            <v>FORMALETA COLUMNA RECT FENOLICO Incl</v>
          </cell>
          <cell r="B3754">
            <v>107183</v>
          </cell>
          <cell r="C3754" t="str">
            <v>DD</v>
          </cell>
          <cell r="D3754">
            <v>1874</v>
          </cell>
          <cell r="E3754">
            <v>0</v>
          </cell>
          <cell r="F3754">
            <v>43397</v>
          </cell>
          <cell r="G3754">
            <v>1785</v>
          </cell>
          <cell r="H3754">
            <v>1.05</v>
          </cell>
          <cell r="I3754">
            <v>43465</v>
          </cell>
        </row>
        <row r="3755">
          <cell r="A3755" t="str">
            <v>FORMALETA COLUMNA RECT FENOLICO Incl</v>
          </cell>
          <cell r="B3755">
            <v>107350</v>
          </cell>
          <cell r="C3755" t="str">
            <v>DD</v>
          </cell>
          <cell r="D3755">
            <v>1874</v>
          </cell>
          <cell r="E3755">
            <v>0</v>
          </cell>
          <cell r="F3755">
            <v>43413</v>
          </cell>
          <cell r="G3755">
            <v>1785</v>
          </cell>
          <cell r="H3755">
            <v>1.05</v>
          </cell>
          <cell r="I3755">
            <v>43465</v>
          </cell>
        </row>
        <row r="3756">
          <cell r="A3756" t="str">
            <v>FORMALETA ENTREPISO 1 SEMANA</v>
          </cell>
          <cell r="B3756">
            <v>2162</v>
          </cell>
          <cell r="C3756" t="str">
            <v>M2</v>
          </cell>
          <cell r="D3756">
            <v>1450</v>
          </cell>
          <cell r="E3756">
            <v>0</v>
          </cell>
          <cell r="F3756">
            <v>43250</v>
          </cell>
          <cell r="G3756">
            <v>1381</v>
          </cell>
          <cell r="H3756">
            <v>1.05</v>
          </cell>
          <cell r="I3756">
            <v>43465</v>
          </cell>
        </row>
        <row r="3757">
          <cell r="A3757" t="str">
            <v>FORMALETA ENTREPISO M2 (paral corto 1,5-2,5</v>
          </cell>
          <cell r="B3757">
            <v>382</v>
          </cell>
          <cell r="C3757" t="str">
            <v>mes</v>
          </cell>
          <cell r="D3757">
            <v>5023</v>
          </cell>
          <cell r="E3757">
            <v>0</v>
          </cell>
          <cell r="F3757">
            <v>43180</v>
          </cell>
          <cell r="G3757">
            <v>4784</v>
          </cell>
          <cell r="H3757">
            <v>1.05</v>
          </cell>
          <cell r="I3757">
            <v>43465</v>
          </cell>
        </row>
        <row r="3758">
          <cell r="A3758" t="str">
            <v>FORMALETA ENTREPISO M2 (paral largo 3-4,5</v>
          </cell>
          <cell r="B3758">
            <v>383</v>
          </cell>
          <cell r="C3758" t="str">
            <v>mes</v>
          </cell>
          <cell r="D3758">
            <v>6335</v>
          </cell>
          <cell r="E3758">
            <v>0</v>
          </cell>
          <cell r="F3758">
            <v>43167</v>
          </cell>
          <cell r="G3758">
            <v>6033</v>
          </cell>
          <cell r="H3758">
            <v>1.05</v>
          </cell>
          <cell r="I3758">
            <v>43465</v>
          </cell>
        </row>
        <row r="3759">
          <cell r="A3759" t="str">
            <v>FORMALETA LISTON EN AMARILLO + REPISA</v>
          </cell>
          <cell r="B3759">
            <v>924</v>
          </cell>
          <cell r="C3759" t="str">
            <v>M2</v>
          </cell>
          <cell r="D3759">
            <v>77836</v>
          </cell>
          <cell r="E3759">
            <v>0</v>
          </cell>
          <cell r="F3759">
            <v>42081</v>
          </cell>
          <cell r="G3759">
            <v>63800</v>
          </cell>
          <cell r="H3759">
            <v>1.22</v>
          </cell>
          <cell r="I3759">
            <v>43465</v>
          </cell>
        </row>
        <row r="3760">
          <cell r="A3760" t="str">
            <v>FORMALETA LOSA DOBLE ALTURA M2</v>
          </cell>
          <cell r="B3760">
            <v>107184</v>
          </cell>
          <cell r="C3760" t="str">
            <v>DD</v>
          </cell>
          <cell r="D3760">
            <v>1097</v>
          </cell>
          <cell r="E3760">
            <v>0</v>
          </cell>
          <cell r="F3760">
            <v>43397</v>
          </cell>
          <cell r="G3760">
            <v>1045</v>
          </cell>
          <cell r="H3760">
            <v>1.05</v>
          </cell>
          <cell r="I3760">
            <v>43465</v>
          </cell>
        </row>
        <row r="3761">
          <cell r="A3761" t="str">
            <v>FORMALETA LOSA DOBLE ALTURA M2</v>
          </cell>
          <cell r="B3761">
            <v>107311</v>
          </cell>
          <cell r="C3761" t="str">
            <v>DIA</v>
          </cell>
          <cell r="D3761">
            <v>1097</v>
          </cell>
          <cell r="E3761">
            <v>0</v>
          </cell>
          <cell r="F3761">
            <v>43412</v>
          </cell>
          <cell r="G3761">
            <v>1045</v>
          </cell>
          <cell r="H3761">
            <v>1.05</v>
          </cell>
          <cell r="I3761">
            <v>43465</v>
          </cell>
        </row>
        <row r="3762">
          <cell r="A3762" t="str">
            <v>FORMALETA METÁLICA</v>
          </cell>
          <cell r="B3762">
            <v>102656</v>
          </cell>
          <cell r="C3762" t="str">
            <v>DD</v>
          </cell>
          <cell r="D3762">
            <v>318</v>
          </cell>
          <cell r="E3762">
            <v>0</v>
          </cell>
          <cell r="F3762">
            <v>42072</v>
          </cell>
          <cell r="G3762">
            <v>261</v>
          </cell>
          <cell r="H3762">
            <v>1.22</v>
          </cell>
          <cell r="I3762">
            <v>43465</v>
          </cell>
        </row>
        <row r="3763">
          <cell r="A3763" t="str">
            <v>FORMALETA METALICA (Tableros</v>
          </cell>
          <cell r="B3763">
            <v>100983</v>
          </cell>
          <cell r="C3763" t="str">
            <v>M2</v>
          </cell>
          <cell r="D3763">
            <v>31707</v>
          </cell>
          <cell r="E3763">
            <v>0</v>
          </cell>
          <cell r="F3763">
            <v>43250</v>
          </cell>
          <cell r="G3763">
            <v>30197</v>
          </cell>
          <cell r="H3763">
            <v>1.05</v>
          </cell>
          <cell r="I3763">
            <v>43465</v>
          </cell>
        </row>
        <row r="3764">
          <cell r="A3764" t="str">
            <v>FORMALETA METALICA BORDE LOSA - M2</v>
          </cell>
          <cell r="B3764">
            <v>107185</v>
          </cell>
          <cell r="C3764" t="str">
            <v>DD</v>
          </cell>
          <cell r="D3764">
            <v>750</v>
          </cell>
          <cell r="E3764">
            <v>0</v>
          </cell>
          <cell r="F3764">
            <v>43397</v>
          </cell>
          <cell r="G3764">
            <v>714</v>
          </cell>
          <cell r="H3764">
            <v>1.05</v>
          </cell>
          <cell r="I3764">
            <v>43465</v>
          </cell>
        </row>
        <row r="3765">
          <cell r="A3765" t="str">
            <v>FORMALETA METALICA BORDE LOSA - M2</v>
          </cell>
          <cell r="B3765">
            <v>107329</v>
          </cell>
          <cell r="C3765" t="str">
            <v>DD</v>
          </cell>
          <cell r="D3765">
            <v>750</v>
          </cell>
          <cell r="E3765">
            <v>0</v>
          </cell>
          <cell r="F3765">
            <v>43412</v>
          </cell>
          <cell r="G3765">
            <v>714</v>
          </cell>
          <cell r="H3765">
            <v>1.05</v>
          </cell>
          <cell r="I3765">
            <v>43465</v>
          </cell>
        </row>
        <row r="3766">
          <cell r="A3766" t="str">
            <v>FORMALETA METALICA COLUMNA Ø 0.75x3.00</v>
          </cell>
          <cell r="B3766">
            <v>107210</v>
          </cell>
          <cell r="C3766" t="str">
            <v>DD</v>
          </cell>
          <cell r="D3766">
            <v>24458</v>
          </cell>
          <cell r="E3766">
            <v>0</v>
          </cell>
          <cell r="F3766">
            <v>43410</v>
          </cell>
          <cell r="G3766">
            <v>23293</v>
          </cell>
          <cell r="H3766">
            <v>1.05</v>
          </cell>
          <cell r="I3766">
            <v>43465</v>
          </cell>
        </row>
        <row r="3767">
          <cell r="A3767" t="str">
            <v>FORMALETA METÁLICA PARA MUROS DE</v>
          </cell>
          <cell r="B3767">
            <v>103311</v>
          </cell>
          <cell r="C3767" t="str">
            <v>MES</v>
          </cell>
          <cell r="D3767">
            <v>41100</v>
          </cell>
          <cell r="E3767">
            <v>0</v>
          </cell>
          <cell r="F3767">
            <v>40439</v>
          </cell>
          <cell r="G3767">
            <v>30000</v>
          </cell>
          <cell r="H3767">
            <v>1.37</v>
          </cell>
          <cell r="I3767">
            <v>43465</v>
          </cell>
        </row>
        <row r="3768">
          <cell r="A3768" t="str">
            <v>FORMALETA METALICA PARA VIGAS</v>
          </cell>
          <cell r="B3768">
            <v>102454</v>
          </cell>
          <cell r="C3768" t="str">
            <v>M2</v>
          </cell>
          <cell r="D3768">
            <v>1437</v>
          </cell>
          <cell r="E3768">
            <v>0</v>
          </cell>
          <cell r="F3768">
            <v>43343</v>
          </cell>
          <cell r="G3768">
            <v>1369</v>
          </cell>
          <cell r="H3768">
            <v>1.05</v>
          </cell>
          <cell r="I3768">
            <v>43465</v>
          </cell>
        </row>
        <row r="3769">
          <cell r="A3769" t="str">
            <v>FORMALETA METALICA PLACAS (MES)</v>
          </cell>
          <cell r="B3769">
            <v>103422</v>
          </cell>
          <cell r="C3769" t="str">
            <v>M2</v>
          </cell>
          <cell r="D3769">
            <v>3302</v>
          </cell>
          <cell r="E3769">
            <v>0</v>
          </cell>
          <cell r="F3769">
            <v>41453</v>
          </cell>
          <cell r="G3769">
            <v>2600</v>
          </cell>
          <cell r="H3769">
            <v>1.27</v>
          </cell>
          <cell r="I3769">
            <v>43465</v>
          </cell>
        </row>
        <row r="3770">
          <cell r="A3770" t="str">
            <v>FORMALETA SARDINEL- (45x240) / ML</v>
          </cell>
          <cell r="B3770">
            <v>386</v>
          </cell>
          <cell r="C3770" t="str">
            <v>DIA</v>
          </cell>
          <cell r="D3770">
            <v>313</v>
          </cell>
          <cell r="E3770">
            <v>0</v>
          </cell>
          <cell r="F3770">
            <v>43167</v>
          </cell>
          <cell r="G3770">
            <v>298</v>
          </cell>
          <cell r="H3770">
            <v>1.05</v>
          </cell>
          <cell r="I3770">
            <v>43465</v>
          </cell>
        </row>
        <row r="3771">
          <cell r="A3771" t="str">
            <v>FORMALETA SUPER T (M2)</v>
          </cell>
          <cell r="B3771">
            <v>103328</v>
          </cell>
          <cell r="C3771" t="str">
            <v>DIA</v>
          </cell>
          <cell r="D3771">
            <v>37172</v>
          </cell>
          <cell r="E3771">
            <v>0</v>
          </cell>
          <cell r="F3771">
            <v>43326</v>
          </cell>
          <cell r="G3771">
            <v>35402</v>
          </cell>
          <cell r="H3771">
            <v>1.05</v>
          </cell>
          <cell r="I3771">
            <v>43465</v>
          </cell>
        </row>
        <row r="3772">
          <cell r="A3772" t="str">
            <v>FormaletaMaderaParaTapasCajasyCamaras</v>
          </cell>
          <cell r="B3772">
            <v>106994</v>
          </cell>
          <cell r="C3772" t="str">
            <v>M2</v>
          </cell>
          <cell r="D3772">
            <v>16769</v>
          </cell>
          <cell r="E3772">
            <v>0</v>
          </cell>
          <cell r="F3772">
            <v>43343</v>
          </cell>
          <cell r="G3772">
            <v>15970</v>
          </cell>
          <cell r="H3772">
            <v>1.05</v>
          </cell>
          <cell r="I3772">
            <v>43465</v>
          </cell>
        </row>
        <row r="3773">
          <cell r="A3773" t="str">
            <v>FORMALITE BRILLANTE F-6 - COLOR BLANCO</v>
          </cell>
          <cell r="B3773">
            <v>895</v>
          </cell>
          <cell r="C3773" t="str">
            <v>UNI</v>
          </cell>
          <cell r="D3773">
            <v>83496</v>
          </cell>
          <cell r="E3773">
            <v>2102</v>
          </cell>
          <cell r="F3773">
            <v>40470</v>
          </cell>
          <cell r="G3773">
            <v>60946</v>
          </cell>
          <cell r="H3773">
            <v>1.37</v>
          </cell>
          <cell r="I3773">
            <v>43465</v>
          </cell>
        </row>
        <row r="3774">
          <cell r="A3774" t="str">
            <v>FORMALITE F-8 - UNICOLOR BLANCO</v>
          </cell>
          <cell r="B3774">
            <v>896</v>
          </cell>
          <cell r="C3774" t="str">
            <v>UNI</v>
          </cell>
          <cell r="D3774">
            <v>144601</v>
          </cell>
          <cell r="E3774" t="str">
            <v>POSTFORM</v>
          </cell>
          <cell r="F3774">
            <v>40470</v>
          </cell>
          <cell r="G3774">
            <v>105548</v>
          </cell>
          <cell r="H3774">
            <v>1.37</v>
          </cell>
          <cell r="I3774">
            <v>43465</v>
          </cell>
        </row>
        <row r="3775">
          <cell r="A3775" t="str">
            <v>FORMALITE TEXTURADO F-6</v>
          </cell>
          <cell r="B3775">
            <v>897</v>
          </cell>
          <cell r="C3775" t="str">
            <v>UNI</v>
          </cell>
          <cell r="D3775">
            <v>83496</v>
          </cell>
          <cell r="E3775" t="str">
            <v>2109-Posfor</v>
          </cell>
          <cell r="F3775">
            <v>40470</v>
          </cell>
          <cell r="G3775">
            <v>60946</v>
          </cell>
          <cell r="H3775">
            <v>1.37</v>
          </cell>
          <cell r="I3775">
            <v>43465</v>
          </cell>
        </row>
        <row r="3776">
          <cell r="A3776" t="str">
            <v>FORMALITE TEXTURADO F-8 - COLOR</v>
          </cell>
          <cell r="B3776">
            <v>898</v>
          </cell>
          <cell r="C3776" t="str">
            <v>UNI</v>
          </cell>
          <cell r="D3776">
            <v>105427</v>
          </cell>
          <cell r="E3776" t="str">
            <v>Posformable</v>
          </cell>
          <cell r="F3776">
            <v>40470</v>
          </cell>
          <cell r="G3776">
            <v>76954</v>
          </cell>
          <cell r="H3776">
            <v>1.37</v>
          </cell>
          <cell r="I3776">
            <v>43465</v>
          </cell>
        </row>
        <row r="3777">
          <cell r="A3777" t="str">
            <v>FORMAPLAC NORMAL 2.44x1.22 18mm</v>
          </cell>
          <cell r="B3777">
            <v>2069</v>
          </cell>
          <cell r="C3777" t="str">
            <v>UNI</v>
          </cell>
          <cell r="D3777">
            <v>168455</v>
          </cell>
          <cell r="E3777" t="str">
            <v>Lamina</v>
          </cell>
          <cell r="F3777">
            <v>40470</v>
          </cell>
          <cell r="G3777">
            <v>122960</v>
          </cell>
          <cell r="H3777">
            <v>1.37</v>
          </cell>
          <cell r="I3777">
            <v>43465</v>
          </cell>
        </row>
        <row r="3778">
          <cell r="A3778" t="str">
            <v>FORMAPLAC NORMAL 2.44x1.22 9mm</v>
          </cell>
          <cell r="B3778">
            <v>512</v>
          </cell>
          <cell r="C3778" t="str">
            <v>UNI</v>
          </cell>
          <cell r="D3778">
            <v>92174</v>
          </cell>
          <cell r="E3778" t="str">
            <v>Lamina</v>
          </cell>
          <cell r="F3778">
            <v>40470</v>
          </cell>
          <cell r="G3778">
            <v>67280</v>
          </cell>
          <cell r="H3778">
            <v>1.37</v>
          </cell>
          <cell r="I3778">
            <v>43465</v>
          </cell>
        </row>
        <row r="3779">
          <cell r="A3779" t="str">
            <v>FORMON 5/8" STANLEY</v>
          </cell>
          <cell r="B3779">
            <v>496</v>
          </cell>
          <cell r="C3779" t="str">
            <v>UNI</v>
          </cell>
          <cell r="D3779">
            <v>35376</v>
          </cell>
          <cell r="E3779">
            <v>490306</v>
          </cell>
          <cell r="F3779">
            <v>40802</v>
          </cell>
          <cell r="G3779">
            <v>26400</v>
          </cell>
          <cell r="H3779">
            <v>1.34</v>
          </cell>
          <cell r="I3779">
            <v>43465</v>
          </cell>
        </row>
        <row r="3780">
          <cell r="A3780" t="str">
            <v>FOSFORO TOTAL</v>
          </cell>
          <cell r="B3780">
            <v>105502</v>
          </cell>
          <cell r="C3780" t="str">
            <v>UNI</v>
          </cell>
          <cell r="D3780">
            <v>20754</v>
          </cell>
          <cell r="E3780">
            <v>0</v>
          </cell>
          <cell r="F3780">
            <v>42810</v>
          </cell>
          <cell r="G3780">
            <v>19040</v>
          </cell>
          <cell r="H3780">
            <v>1.0900000000000001</v>
          </cell>
          <cell r="I3780">
            <v>43465</v>
          </cell>
        </row>
        <row r="3781">
          <cell r="A3781" t="str">
            <v>FosoAguaPrefab.SaltoPistaAtletismo(Sum+Inst)I</v>
          </cell>
          <cell r="B3781">
            <v>105982</v>
          </cell>
          <cell r="C3781" t="str">
            <v>UNI</v>
          </cell>
          <cell r="D3781">
            <v>40222426</v>
          </cell>
          <cell r="E3781">
            <v>0</v>
          </cell>
          <cell r="F3781">
            <v>42829</v>
          </cell>
          <cell r="G3781">
            <v>36901308</v>
          </cell>
          <cell r="H3781">
            <v>1.0900000000000001</v>
          </cell>
          <cell r="I3781">
            <v>43465</v>
          </cell>
        </row>
        <row r="3782">
          <cell r="A3782" t="str">
            <v>Fotocelda 1000 W - incluye base</v>
          </cell>
          <cell r="B3782">
            <v>100490</v>
          </cell>
          <cell r="C3782" t="str">
            <v>UNI</v>
          </cell>
          <cell r="D3782">
            <v>13834</v>
          </cell>
          <cell r="E3782">
            <v>0</v>
          </cell>
          <cell r="F3782">
            <v>43213</v>
          </cell>
          <cell r="G3782">
            <v>13175</v>
          </cell>
          <cell r="H3782">
            <v>1.05</v>
          </cell>
          <cell r="I3782">
            <v>43465</v>
          </cell>
        </row>
        <row r="3783">
          <cell r="A3783" t="str">
            <v>FOTOCELDA 1000 W 208 V 5 PINES</v>
          </cell>
          <cell r="B3783">
            <v>106672</v>
          </cell>
          <cell r="C3783" t="str">
            <v>UNI</v>
          </cell>
          <cell r="D3783">
            <v>13897</v>
          </cell>
          <cell r="E3783">
            <v>0</v>
          </cell>
          <cell r="F3783">
            <v>43185</v>
          </cell>
          <cell r="G3783">
            <v>13235.5</v>
          </cell>
          <cell r="H3783">
            <v>1.05</v>
          </cell>
          <cell r="I3783">
            <v>43465</v>
          </cell>
        </row>
        <row r="3784">
          <cell r="A3784" t="str">
            <v>Fotocelda electrónica 1000 W 1800 V</v>
          </cell>
          <cell r="B3784">
            <v>105958</v>
          </cell>
          <cell r="C3784" t="str">
            <v>UNI</v>
          </cell>
          <cell r="D3784">
            <v>13834</v>
          </cell>
          <cell r="E3784">
            <v>0</v>
          </cell>
          <cell r="F3784">
            <v>43244</v>
          </cell>
          <cell r="G3784">
            <v>13175</v>
          </cell>
          <cell r="H3784">
            <v>1.05</v>
          </cell>
          <cell r="I3784">
            <v>43465</v>
          </cell>
        </row>
        <row r="3785">
          <cell r="A3785" t="str">
            <v>FOTOCONTROL</v>
          </cell>
          <cell r="B3785">
            <v>104384</v>
          </cell>
          <cell r="C3785" t="str">
            <v>UNI</v>
          </cell>
          <cell r="D3785">
            <v>315000</v>
          </cell>
          <cell r="E3785">
            <v>0</v>
          </cell>
          <cell r="F3785">
            <v>43278</v>
          </cell>
          <cell r="G3785">
            <v>300000</v>
          </cell>
          <cell r="H3785">
            <v>1.05</v>
          </cell>
          <cell r="I3785">
            <v>43465</v>
          </cell>
        </row>
        <row r="3786">
          <cell r="A3786" t="str">
            <v>FREIDORA A GAS</v>
          </cell>
          <cell r="B3786">
            <v>3657</v>
          </cell>
          <cell r="C3786" t="str">
            <v>UNI</v>
          </cell>
          <cell r="D3786">
            <v>1679357</v>
          </cell>
          <cell r="E3786">
            <v>0</v>
          </cell>
          <cell r="F3786">
            <v>39659</v>
          </cell>
          <cell r="G3786">
            <v>1142420</v>
          </cell>
          <cell r="H3786">
            <v>1.47</v>
          </cell>
          <cell r="I3786">
            <v>43465</v>
          </cell>
        </row>
        <row r="3787">
          <cell r="A3787" t="str">
            <v>FRESCASA M.B.I. S/inst. Fglas</v>
          </cell>
          <cell r="B3787">
            <v>3043</v>
          </cell>
          <cell r="C3787" t="str">
            <v>M2</v>
          </cell>
          <cell r="D3787">
            <v>24660</v>
          </cell>
          <cell r="E3787">
            <v>24500</v>
          </cell>
          <cell r="F3787">
            <v>40337</v>
          </cell>
          <cell r="G3787">
            <v>18000</v>
          </cell>
          <cell r="H3787">
            <v>1.37</v>
          </cell>
          <cell r="I3787">
            <v>43465</v>
          </cell>
        </row>
        <row r="3788">
          <cell r="A3788" t="str">
            <v>FRESCASA Suministro Fglas</v>
          </cell>
          <cell r="B3788">
            <v>3042</v>
          </cell>
          <cell r="C3788" t="str">
            <v>M2</v>
          </cell>
          <cell r="D3788">
            <v>8138</v>
          </cell>
          <cell r="E3788">
            <v>24200</v>
          </cell>
          <cell r="F3788">
            <v>43062</v>
          </cell>
          <cell r="G3788">
            <v>7466</v>
          </cell>
          <cell r="H3788">
            <v>1.0900000000000001</v>
          </cell>
          <cell r="I3788">
            <v>43465</v>
          </cell>
        </row>
        <row r="3789">
          <cell r="A3789" t="str">
            <v>FULMINANTE DE FIJACIÓN</v>
          </cell>
          <cell r="B3789">
            <v>103054</v>
          </cell>
          <cell r="C3789" t="str">
            <v>UNI</v>
          </cell>
          <cell r="D3789">
            <v>259</v>
          </cell>
          <cell r="E3789">
            <v>0</v>
          </cell>
          <cell r="F3789">
            <v>40388</v>
          </cell>
          <cell r="G3789">
            <v>189</v>
          </cell>
          <cell r="H3789">
            <v>1.37</v>
          </cell>
          <cell r="I3789">
            <v>43465</v>
          </cell>
        </row>
        <row r="3790">
          <cell r="A3790" t="str">
            <v>FULMINANTES CAL.22 ALTA VEL MORADO</v>
          </cell>
          <cell r="B3790">
            <v>4044</v>
          </cell>
          <cell r="C3790" t="str">
            <v>UNI</v>
          </cell>
          <cell r="D3790">
            <v>206</v>
          </cell>
          <cell r="E3790" t="str">
            <v>22LRSC6</v>
          </cell>
          <cell r="F3790">
            <v>40429</v>
          </cell>
          <cell r="G3790">
            <v>150</v>
          </cell>
          <cell r="H3790">
            <v>1.37</v>
          </cell>
          <cell r="I3790">
            <v>43465</v>
          </cell>
        </row>
        <row r="3791">
          <cell r="A3791" t="str">
            <v>Fumigación de Insectos y Desinfección (1servicio)</v>
          </cell>
          <cell r="B3791">
            <v>100958</v>
          </cell>
          <cell r="C3791" t="str">
            <v>UNI</v>
          </cell>
          <cell r="D3791">
            <v>110970</v>
          </cell>
          <cell r="E3791">
            <v>0</v>
          </cell>
          <cell r="F3791">
            <v>40493</v>
          </cell>
          <cell r="G3791">
            <v>81000</v>
          </cell>
          <cell r="H3791">
            <v>1.37</v>
          </cell>
          <cell r="I3791">
            <v>43465</v>
          </cell>
        </row>
        <row r="3792">
          <cell r="A3792" t="str">
            <v>Fumigación de Insectos y Desinfección (1servicio)</v>
          </cell>
          <cell r="B3792">
            <v>102251</v>
          </cell>
          <cell r="C3792" t="str">
            <v>UNI</v>
          </cell>
          <cell r="D3792">
            <v>588000</v>
          </cell>
          <cell r="E3792">
            <v>0</v>
          </cell>
          <cell r="F3792">
            <v>39561</v>
          </cell>
          <cell r="G3792">
            <v>400000</v>
          </cell>
          <cell r="H3792">
            <v>1.47</v>
          </cell>
          <cell r="I3792">
            <v>43465</v>
          </cell>
        </row>
        <row r="3793">
          <cell r="A3793" t="str">
            <v>FUMIGADORA DE ESPALDA</v>
          </cell>
          <cell r="B3793">
            <v>102253</v>
          </cell>
          <cell r="C3793" t="str">
            <v>DD</v>
          </cell>
          <cell r="D3793">
            <v>3276</v>
          </cell>
          <cell r="E3793">
            <v>0</v>
          </cell>
          <cell r="F3793">
            <v>43300</v>
          </cell>
          <cell r="G3793">
            <v>3120</v>
          </cell>
          <cell r="H3793">
            <v>1.05</v>
          </cell>
          <cell r="I3793">
            <v>43465</v>
          </cell>
        </row>
        <row r="3794">
          <cell r="A3794" t="str">
            <v>FUNDENTE</v>
          </cell>
          <cell r="B3794">
            <v>3811</v>
          </cell>
          <cell r="C3794" t="str">
            <v>Lbs</v>
          </cell>
          <cell r="D3794">
            <v>13115</v>
          </cell>
          <cell r="E3794" t="str">
            <v>16 Onzas</v>
          </cell>
          <cell r="F3794">
            <v>43271</v>
          </cell>
          <cell r="G3794">
            <v>12490</v>
          </cell>
          <cell r="H3794">
            <v>1.05</v>
          </cell>
          <cell r="I3794">
            <v>43465</v>
          </cell>
        </row>
        <row r="3795">
          <cell r="A3795" t="str">
            <v>Fungicida Fulgitox**</v>
          </cell>
          <cell r="B3795">
            <v>102621</v>
          </cell>
          <cell r="C3795" t="str">
            <v>lt</v>
          </cell>
          <cell r="D3795">
            <v>31360</v>
          </cell>
          <cell r="E3795">
            <v>0</v>
          </cell>
          <cell r="F3795">
            <v>43179</v>
          </cell>
          <cell r="G3795">
            <v>29867</v>
          </cell>
          <cell r="H3795">
            <v>1.05</v>
          </cell>
          <cell r="I3795">
            <v>43465</v>
          </cell>
        </row>
        <row r="3796">
          <cell r="A3796" t="str">
            <v>FUSIBLE DUAL 5.2 15 KV</v>
          </cell>
          <cell r="B3796">
            <v>105007</v>
          </cell>
          <cell r="C3796" t="str">
            <v>UNI</v>
          </cell>
          <cell r="D3796">
            <v>11511</v>
          </cell>
          <cell r="E3796">
            <v>0</v>
          </cell>
          <cell r="F3796">
            <v>43173</v>
          </cell>
          <cell r="G3796">
            <v>10963</v>
          </cell>
          <cell r="H3796">
            <v>1.05</v>
          </cell>
          <cell r="I3796">
            <v>43465</v>
          </cell>
        </row>
        <row r="3797">
          <cell r="A3797" t="str">
            <v>Fusible NH con soporte</v>
          </cell>
          <cell r="B3797">
            <v>101532</v>
          </cell>
          <cell r="C3797" t="str">
            <v>UNI</v>
          </cell>
          <cell r="D3797">
            <v>536677</v>
          </cell>
          <cell r="E3797">
            <v>0</v>
          </cell>
          <cell r="F3797">
            <v>40429</v>
          </cell>
          <cell r="G3797">
            <v>391735</v>
          </cell>
          <cell r="H3797">
            <v>1.37</v>
          </cell>
          <cell r="I3797">
            <v>43465</v>
          </cell>
        </row>
        <row r="3798">
          <cell r="A3798" t="str">
            <v>Fusibles (3) tipo HH de 25 A</v>
          </cell>
          <cell r="B3798">
            <v>101601</v>
          </cell>
          <cell r="C3798" t="str">
            <v>JGO</v>
          </cell>
          <cell r="D3798">
            <v>164028</v>
          </cell>
          <cell r="E3798">
            <v>0</v>
          </cell>
          <cell r="F3798">
            <v>43171</v>
          </cell>
          <cell r="G3798">
            <v>156217</v>
          </cell>
          <cell r="H3798">
            <v>1.05</v>
          </cell>
          <cell r="I3798">
            <v>43465</v>
          </cell>
        </row>
        <row r="3799">
          <cell r="A3799" t="str">
            <v>FUSION DE CONECTORES</v>
          </cell>
          <cell r="B3799">
            <v>104031</v>
          </cell>
          <cell r="C3799" t="str">
            <v>UNI</v>
          </cell>
          <cell r="D3799">
            <v>79060</v>
          </cell>
          <cell r="E3799">
            <v>0</v>
          </cell>
          <cell r="F3799">
            <v>40641</v>
          </cell>
          <cell r="G3799">
            <v>59000</v>
          </cell>
          <cell r="H3799">
            <v>1.34</v>
          </cell>
          <cell r="I3799">
            <v>43465</v>
          </cell>
        </row>
        <row r="3800">
          <cell r="A3800" t="str">
            <v>Gabin. metál. para barraj, tot 3x50A y 5 interrupt</v>
          </cell>
          <cell r="B3800">
            <v>101597</v>
          </cell>
          <cell r="C3800" t="str">
            <v>UNI</v>
          </cell>
          <cell r="D3800">
            <v>1942660</v>
          </cell>
          <cell r="E3800" t="str">
            <v>TWC-12M</v>
          </cell>
          <cell r="F3800">
            <v>40429</v>
          </cell>
          <cell r="G3800">
            <v>1418000</v>
          </cell>
          <cell r="H3800">
            <v>1.37</v>
          </cell>
          <cell r="I3800">
            <v>43465</v>
          </cell>
        </row>
        <row r="3801">
          <cell r="A3801" t="str">
            <v>GABINETE .600 x.400 x 2.50</v>
          </cell>
          <cell r="B3801">
            <v>3518</v>
          </cell>
          <cell r="C3801" t="str">
            <v>UNI</v>
          </cell>
          <cell r="D3801">
            <v>202757</v>
          </cell>
          <cell r="E3801">
            <v>0</v>
          </cell>
          <cell r="F3801">
            <v>42857</v>
          </cell>
          <cell r="G3801">
            <v>186016.04</v>
          </cell>
          <cell r="H3801">
            <v>1.0900000000000001</v>
          </cell>
          <cell r="I3801">
            <v>43465</v>
          </cell>
        </row>
        <row r="3802">
          <cell r="A3802" t="str">
            <v>GABINETE 200</v>
          </cell>
          <cell r="B3802">
            <v>104833</v>
          </cell>
          <cell r="C3802" t="str">
            <v>UNI</v>
          </cell>
          <cell r="D3802">
            <v>717666</v>
          </cell>
          <cell r="E3802">
            <v>0</v>
          </cell>
          <cell r="F3802">
            <v>42857</v>
          </cell>
          <cell r="G3802">
            <v>658409.53</v>
          </cell>
          <cell r="H3802">
            <v>1.0900000000000001</v>
          </cell>
          <cell r="I3802">
            <v>43465</v>
          </cell>
        </row>
        <row r="3803">
          <cell r="A3803" t="str">
            <v>Gabinete autosoportado equipado con equipos</v>
          </cell>
          <cell r="B3803">
            <v>101576</v>
          </cell>
          <cell r="C3803" t="str">
            <v>UNI</v>
          </cell>
          <cell r="D3803">
            <v>18712830</v>
          </cell>
          <cell r="E3803">
            <v>0</v>
          </cell>
          <cell r="F3803">
            <v>40429</v>
          </cell>
          <cell r="G3803">
            <v>13659000</v>
          </cell>
          <cell r="H3803">
            <v>1.37</v>
          </cell>
          <cell r="I3803">
            <v>43465</v>
          </cell>
        </row>
        <row r="3804">
          <cell r="A3804" t="str">
            <v>GABINETE CONTRA INCENDIO</v>
          </cell>
          <cell r="B3804">
            <v>104327</v>
          </cell>
          <cell r="C3804" t="str">
            <v>UNI</v>
          </cell>
          <cell r="D3804">
            <v>651144</v>
          </cell>
          <cell r="E3804">
            <v>0</v>
          </cell>
          <cell r="F3804">
            <v>42857</v>
          </cell>
          <cell r="G3804">
            <v>597380</v>
          </cell>
          <cell r="H3804">
            <v>1.0900000000000001</v>
          </cell>
          <cell r="I3804">
            <v>43465</v>
          </cell>
        </row>
        <row r="3805">
          <cell r="A3805" t="str">
            <v>GABINETE CONTRA INCENDIO TIPO3</v>
          </cell>
          <cell r="B3805">
            <v>103446</v>
          </cell>
          <cell r="C3805" t="str">
            <v>UNI</v>
          </cell>
          <cell r="D3805">
            <v>1062912</v>
          </cell>
          <cell r="E3805">
            <v>0</v>
          </cell>
          <cell r="F3805">
            <v>43279</v>
          </cell>
          <cell r="G3805">
            <v>1012297</v>
          </cell>
          <cell r="H3805">
            <v>1.05</v>
          </cell>
          <cell r="I3805">
            <v>43465</v>
          </cell>
        </row>
        <row r="3806">
          <cell r="A3806" t="str">
            <v>GABINETE CONTRAINCENDIO TIPO</v>
          </cell>
          <cell r="B3806">
            <v>106280</v>
          </cell>
          <cell r="C3806" t="str">
            <v>UNI</v>
          </cell>
          <cell r="D3806">
            <v>693894</v>
          </cell>
          <cell r="E3806">
            <v>0</v>
          </cell>
          <cell r="F3806">
            <v>43372</v>
          </cell>
          <cell r="G3806">
            <v>660851</v>
          </cell>
          <cell r="H3806">
            <v>1.05</v>
          </cell>
          <cell r="I3806">
            <v>43465</v>
          </cell>
        </row>
        <row r="3807">
          <cell r="A3807" t="str">
            <v>GABINETE IP-65 (1.0X0.8X0.30M)</v>
          </cell>
          <cell r="B3807">
            <v>104108</v>
          </cell>
          <cell r="C3807" t="str">
            <v>UNI</v>
          </cell>
          <cell r="D3807">
            <v>820826</v>
          </cell>
          <cell r="E3807">
            <v>0</v>
          </cell>
          <cell r="F3807">
            <v>42828</v>
          </cell>
          <cell r="G3807">
            <v>753051</v>
          </cell>
          <cell r="H3807">
            <v>1.0900000000000001</v>
          </cell>
          <cell r="I3807">
            <v>43465</v>
          </cell>
        </row>
        <row r="3808">
          <cell r="A3808" t="str">
            <v>Gabinete met instrumentos proteccion.(Fon)NO</v>
          </cell>
          <cell r="B3808">
            <v>101530</v>
          </cell>
          <cell r="C3808" t="str">
            <v>UNI</v>
          </cell>
          <cell r="D3808">
            <v>9590000</v>
          </cell>
          <cell r="E3808">
            <v>0</v>
          </cell>
          <cell r="F3808">
            <v>40436</v>
          </cell>
          <cell r="G3808">
            <v>7000000</v>
          </cell>
          <cell r="H3808">
            <v>1.37</v>
          </cell>
          <cell r="I3808">
            <v>43465</v>
          </cell>
        </row>
        <row r="3809">
          <cell r="A3809" t="str">
            <v>GABINETE MET. 0,60MX0,60MX0,80 +multitoma</v>
          </cell>
          <cell r="B3809">
            <v>104383</v>
          </cell>
          <cell r="C3809" t="str">
            <v>UNI</v>
          </cell>
          <cell r="D3809">
            <v>439051</v>
          </cell>
          <cell r="E3809">
            <v>0</v>
          </cell>
          <cell r="F3809">
            <v>43214</v>
          </cell>
          <cell r="G3809">
            <v>418144</v>
          </cell>
          <cell r="H3809">
            <v>1.05</v>
          </cell>
          <cell r="I3809">
            <v>43465</v>
          </cell>
        </row>
        <row r="3810">
          <cell r="A3810" t="str">
            <v>Gabinete metál. según CODENSA CS 503-1,CS</v>
          </cell>
          <cell r="B3810">
            <v>101598</v>
          </cell>
          <cell r="C3810" t="str">
            <v>UNI</v>
          </cell>
          <cell r="D3810">
            <v>8598120</v>
          </cell>
          <cell r="E3810" t="str">
            <v>TWC-12M</v>
          </cell>
          <cell r="F3810">
            <v>40429</v>
          </cell>
          <cell r="G3810">
            <v>6276000</v>
          </cell>
          <cell r="H3810">
            <v>1.37</v>
          </cell>
          <cell r="I3810">
            <v>43465</v>
          </cell>
        </row>
        <row r="3811">
          <cell r="A3811" t="str">
            <v>Gabinete metálico 2x1,5x0,6 equipado (Fontanar)</v>
          </cell>
          <cell r="B3811">
            <v>101675</v>
          </cell>
          <cell r="C3811" t="str">
            <v>UNI</v>
          </cell>
          <cell r="D3811">
            <v>18198906</v>
          </cell>
          <cell r="E3811" t="str">
            <v>TWC-12M</v>
          </cell>
          <cell r="F3811">
            <v>40436</v>
          </cell>
          <cell r="G3811">
            <v>13283873</v>
          </cell>
          <cell r="H3811">
            <v>1.37</v>
          </cell>
          <cell r="I3811">
            <v>43465</v>
          </cell>
        </row>
        <row r="3812">
          <cell r="A3812" t="str">
            <v>Gabinete metálico CODENSA CS503 y CS505(NO</v>
          </cell>
          <cell r="B3812">
            <v>101603</v>
          </cell>
          <cell r="C3812" t="str">
            <v>UNI</v>
          </cell>
          <cell r="D3812">
            <v>8068492</v>
          </cell>
          <cell r="E3812" t="str">
            <v>TWC-12M</v>
          </cell>
          <cell r="F3812">
            <v>40436</v>
          </cell>
          <cell r="G3812">
            <v>5889410</v>
          </cell>
          <cell r="H3812">
            <v>1.37</v>
          </cell>
          <cell r="I3812">
            <v>43465</v>
          </cell>
        </row>
        <row r="3813">
          <cell r="A3813" t="str">
            <v>Gabinete metálico con barraje 1500A y Tot</v>
          </cell>
          <cell r="B3813">
            <v>101571</v>
          </cell>
          <cell r="C3813" t="str">
            <v>UNI</v>
          </cell>
          <cell r="D3813">
            <v>14500902</v>
          </cell>
          <cell r="E3813" t="str">
            <v>TWC-12M</v>
          </cell>
          <cell r="F3813">
            <v>40409</v>
          </cell>
          <cell r="G3813">
            <v>10584600</v>
          </cell>
          <cell r="H3813">
            <v>1.37</v>
          </cell>
          <cell r="I3813">
            <v>43465</v>
          </cell>
        </row>
        <row r="3814">
          <cell r="A3814" t="str">
            <v>Gabinete metálico para barraj y tot 3x50Amp</v>
          </cell>
          <cell r="B3814">
            <v>101595</v>
          </cell>
          <cell r="C3814" t="str">
            <v>UNI</v>
          </cell>
          <cell r="D3814">
            <v>2334480</v>
          </cell>
          <cell r="E3814" t="str">
            <v>TWC-12M</v>
          </cell>
          <cell r="F3814">
            <v>40436</v>
          </cell>
          <cell r="G3814">
            <v>1704000</v>
          </cell>
          <cell r="H3814">
            <v>1.37</v>
          </cell>
          <cell r="I3814">
            <v>43465</v>
          </cell>
        </row>
        <row r="3815">
          <cell r="A3815" t="str">
            <v>Gabinete metálico para barraj y tot 3x60Amp</v>
          </cell>
          <cell r="B3815">
            <v>101592</v>
          </cell>
          <cell r="C3815" t="str">
            <v>UNI</v>
          </cell>
          <cell r="D3815">
            <v>1918814</v>
          </cell>
          <cell r="E3815" t="str">
            <v>TWC-12M</v>
          </cell>
          <cell r="F3815">
            <v>43185</v>
          </cell>
          <cell r="G3815">
            <v>1827442</v>
          </cell>
          <cell r="H3815">
            <v>1.05</v>
          </cell>
          <cell r="I3815">
            <v>43465</v>
          </cell>
        </row>
        <row r="3816">
          <cell r="A3816" t="str">
            <v>GABINETE TRANSFERENCIA</v>
          </cell>
          <cell r="B3816">
            <v>104958</v>
          </cell>
          <cell r="C3816" t="str">
            <v>UNI</v>
          </cell>
          <cell r="D3816">
            <v>5266915</v>
          </cell>
          <cell r="E3816">
            <v>0</v>
          </cell>
          <cell r="F3816">
            <v>42857</v>
          </cell>
          <cell r="G3816">
            <v>4832032</v>
          </cell>
          <cell r="H3816">
            <v>1.0900000000000001</v>
          </cell>
          <cell r="I3816">
            <v>43465</v>
          </cell>
        </row>
        <row r="3817">
          <cell r="A3817" t="str">
            <v>GABINETE WC PPAL 60x45</v>
          </cell>
          <cell r="B3817">
            <v>564</v>
          </cell>
          <cell r="C3817" t="str">
            <v>UNI</v>
          </cell>
          <cell r="D3817">
            <v>190704</v>
          </cell>
          <cell r="E3817" t="str">
            <v>LB-43</v>
          </cell>
          <cell r="F3817">
            <v>40401</v>
          </cell>
          <cell r="G3817">
            <v>139200</v>
          </cell>
          <cell r="H3817">
            <v>1.37</v>
          </cell>
          <cell r="I3817">
            <v>43465</v>
          </cell>
        </row>
        <row r="3818">
          <cell r="A3818" t="str">
            <v>GABINETE WC SERVICIO 60x40</v>
          </cell>
          <cell r="B3818">
            <v>565</v>
          </cell>
          <cell r="C3818" t="str">
            <v>UNI</v>
          </cell>
          <cell r="D3818">
            <v>190704</v>
          </cell>
          <cell r="E3818" t="str">
            <v>LB-16</v>
          </cell>
          <cell r="F3818">
            <v>40401</v>
          </cell>
          <cell r="G3818">
            <v>139200</v>
          </cell>
          <cell r="H3818">
            <v>1.37</v>
          </cell>
          <cell r="I3818">
            <v>43465</v>
          </cell>
        </row>
        <row r="3819">
          <cell r="A3819" t="str">
            <v>GABINETE.MET.1.20X0.60MLAM.CAL.22-PARA</v>
          </cell>
          <cell r="B3819">
            <v>104306</v>
          </cell>
          <cell r="C3819" t="str">
            <v>UNI</v>
          </cell>
          <cell r="D3819">
            <v>469875</v>
          </cell>
          <cell r="E3819">
            <v>0</v>
          </cell>
          <cell r="F3819">
            <v>43271</v>
          </cell>
          <cell r="G3819">
            <v>447500</v>
          </cell>
          <cell r="H3819">
            <v>1.05</v>
          </cell>
          <cell r="I3819">
            <v>43465</v>
          </cell>
        </row>
        <row r="3820">
          <cell r="A3820" t="str">
            <v>Gabinete+Seccionador .tripol+Fusibles</v>
          </cell>
          <cell r="B3820">
            <v>105119</v>
          </cell>
          <cell r="C3820" t="str">
            <v>UNI</v>
          </cell>
          <cell r="D3820">
            <v>9577096</v>
          </cell>
          <cell r="E3820">
            <v>0</v>
          </cell>
          <cell r="F3820">
            <v>43266</v>
          </cell>
          <cell r="G3820">
            <v>9121044</v>
          </cell>
          <cell r="H3820">
            <v>1.05</v>
          </cell>
          <cell r="I3820">
            <v>43465</v>
          </cell>
        </row>
        <row r="3821">
          <cell r="A3821" t="str">
            <v>GabineteAceroImport.Toallas de</v>
          </cell>
          <cell r="B3821">
            <v>104309</v>
          </cell>
          <cell r="C3821" t="str">
            <v>UNI</v>
          </cell>
          <cell r="D3821">
            <v>196040</v>
          </cell>
          <cell r="E3821">
            <v>0</v>
          </cell>
          <cell r="F3821">
            <v>40952</v>
          </cell>
          <cell r="G3821">
            <v>150800</v>
          </cell>
          <cell r="H3821">
            <v>1.3</v>
          </cell>
          <cell r="I3821">
            <v>43465</v>
          </cell>
        </row>
        <row r="3822">
          <cell r="A3822" t="str">
            <v>GAFAS DE SEGURIDAD – LENTE CLARO</v>
          </cell>
          <cell r="B3822">
            <v>106483</v>
          </cell>
          <cell r="C3822" t="str">
            <v>UNI</v>
          </cell>
          <cell r="D3822">
            <v>3597</v>
          </cell>
          <cell r="E3822">
            <v>0</v>
          </cell>
          <cell r="F3822">
            <v>43182</v>
          </cell>
          <cell r="G3822">
            <v>3426</v>
          </cell>
          <cell r="H3822">
            <v>1.05</v>
          </cell>
          <cell r="I3822">
            <v>43465</v>
          </cell>
        </row>
        <row r="3823">
          <cell r="A3823" t="str">
            <v>GANCHO DE 1/4"x140 GA-14 ACESCO</v>
          </cell>
          <cell r="B3823">
            <v>3954</v>
          </cell>
          <cell r="C3823" t="str">
            <v>ML</v>
          </cell>
          <cell r="D3823">
            <v>6165</v>
          </cell>
          <cell r="E3823">
            <v>0</v>
          </cell>
          <cell r="F3823">
            <v>40354</v>
          </cell>
          <cell r="G3823">
            <v>4500</v>
          </cell>
          <cell r="H3823">
            <v>1.37</v>
          </cell>
          <cell r="I3823">
            <v>43465</v>
          </cell>
        </row>
        <row r="3824">
          <cell r="A3824" t="str">
            <v>GANCHO DE 3/16"x60 GA-6 ACESCO</v>
          </cell>
          <cell r="B3824">
            <v>3953</v>
          </cell>
          <cell r="C3824" t="str">
            <v>ML</v>
          </cell>
          <cell r="D3824">
            <v>6165</v>
          </cell>
          <cell r="E3824">
            <v>0</v>
          </cell>
          <cell r="F3824">
            <v>40354</v>
          </cell>
          <cell r="G3824">
            <v>4500</v>
          </cell>
          <cell r="H3824">
            <v>1.37</v>
          </cell>
          <cell r="I3824">
            <v>43465</v>
          </cell>
        </row>
        <row r="3825">
          <cell r="A3825" t="str">
            <v>Gancho de Salvamento Metalico con Tubo</v>
          </cell>
          <cell r="B3825">
            <v>107101</v>
          </cell>
          <cell r="C3825" t="str">
            <v>UNI</v>
          </cell>
          <cell r="D3825">
            <v>74345</v>
          </cell>
          <cell r="E3825">
            <v>0</v>
          </cell>
          <cell r="F3825">
            <v>43395</v>
          </cell>
          <cell r="G3825">
            <v>70805</v>
          </cell>
          <cell r="H3825">
            <v>1.05</v>
          </cell>
          <cell r="I3825">
            <v>43465</v>
          </cell>
        </row>
        <row r="3826">
          <cell r="A3826" t="str">
            <v>GANCHO EN ALUMINIO PARA TEJA</v>
          </cell>
          <cell r="B3826">
            <v>103545</v>
          </cell>
          <cell r="C3826" t="str">
            <v>UNI</v>
          </cell>
          <cell r="D3826">
            <v>822</v>
          </cell>
          <cell r="E3826">
            <v>0</v>
          </cell>
          <cell r="F3826">
            <v>40519</v>
          </cell>
          <cell r="G3826">
            <v>600</v>
          </cell>
          <cell r="H3826">
            <v>1.37</v>
          </cell>
          <cell r="I3826">
            <v>43465</v>
          </cell>
        </row>
        <row r="3827">
          <cell r="A3827" t="str">
            <v>GANCHO PARA CANALETA 90</v>
          </cell>
          <cell r="B3827">
            <v>103570</v>
          </cell>
          <cell r="C3827" t="str">
            <v>UNI</v>
          </cell>
          <cell r="D3827">
            <v>5918</v>
          </cell>
          <cell r="E3827">
            <v>0</v>
          </cell>
          <cell r="F3827">
            <v>40526</v>
          </cell>
          <cell r="G3827">
            <v>4320</v>
          </cell>
          <cell r="H3827">
            <v>1.37</v>
          </cell>
          <cell r="I3827">
            <v>43465</v>
          </cell>
        </row>
        <row r="3828">
          <cell r="A3828" t="str">
            <v>GANCHO PLACA Ond.150mm FIBROCEMENTO</v>
          </cell>
          <cell r="B3828">
            <v>215</v>
          </cell>
          <cell r="C3828" t="str">
            <v>UNI</v>
          </cell>
          <cell r="D3828">
            <v>494</v>
          </cell>
          <cell r="E3828">
            <v>0</v>
          </cell>
          <cell r="F3828">
            <v>43166</v>
          </cell>
          <cell r="G3828">
            <v>470</v>
          </cell>
          <cell r="H3828">
            <v>1.05</v>
          </cell>
          <cell r="I3828">
            <v>43465</v>
          </cell>
        </row>
        <row r="3829">
          <cell r="A3829" t="str">
            <v>GANCHOS METALICOS</v>
          </cell>
          <cell r="B3829">
            <v>105533</v>
          </cell>
          <cell r="C3829" t="str">
            <v>UNI</v>
          </cell>
          <cell r="D3829">
            <v>149848</v>
          </cell>
          <cell r="E3829">
            <v>0</v>
          </cell>
          <cell r="F3829">
            <v>42872</v>
          </cell>
          <cell r="G3829">
            <v>137475</v>
          </cell>
          <cell r="H3829">
            <v>1.0900000000000001</v>
          </cell>
          <cell r="I3829">
            <v>43465</v>
          </cell>
        </row>
        <row r="3830">
          <cell r="A3830" t="str">
            <v>GARGOLA 0.15X0.09X0.50M</v>
          </cell>
          <cell r="B3830">
            <v>103720</v>
          </cell>
          <cell r="C3830" t="str">
            <v>UNI</v>
          </cell>
          <cell r="D3830">
            <v>40870</v>
          </cell>
          <cell r="E3830">
            <v>0</v>
          </cell>
          <cell r="F3830">
            <v>40616</v>
          </cell>
          <cell r="G3830">
            <v>30500</v>
          </cell>
          <cell r="H3830">
            <v>1.34</v>
          </cell>
          <cell r="I3830">
            <v>43465</v>
          </cell>
        </row>
        <row r="3831">
          <cell r="A3831" t="str">
            <v>GAS E-1 Matricula serv+Conex</v>
          </cell>
          <cell r="B3831">
            <v>1561</v>
          </cell>
          <cell r="C3831" t="str">
            <v>UNI</v>
          </cell>
          <cell r="D3831">
            <v>644634</v>
          </cell>
          <cell r="E3831">
            <v>0</v>
          </cell>
          <cell r="F3831">
            <v>40491</v>
          </cell>
          <cell r="G3831">
            <v>470535.93</v>
          </cell>
          <cell r="H3831">
            <v>1.37</v>
          </cell>
          <cell r="I3831">
            <v>43465</v>
          </cell>
        </row>
        <row r="3832">
          <cell r="A3832" t="str">
            <v>GAS E-2 Matricula serv+Conex</v>
          </cell>
          <cell r="B3832">
            <v>1562</v>
          </cell>
          <cell r="C3832" t="str">
            <v>UNI</v>
          </cell>
          <cell r="D3832">
            <v>644634</v>
          </cell>
          <cell r="E3832">
            <v>0</v>
          </cell>
          <cell r="F3832">
            <v>40491</v>
          </cell>
          <cell r="G3832">
            <v>470535.93</v>
          </cell>
          <cell r="H3832">
            <v>1.37</v>
          </cell>
          <cell r="I3832">
            <v>43465</v>
          </cell>
        </row>
        <row r="3833">
          <cell r="A3833" t="str">
            <v>GAS E-3 Matricula serv+Conex</v>
          </cell>
          <cell r="B3833">
            <v>1563</v>
          </cell>
          <cell r="C3833" t="str">
            <v>UNI</v>
          </cell>
          <cell r="D3833">
            <v>644634</v>
          </cell>
          <cell r="E3833">
            <v>0</v>
          </cell>
          <cell r="F3833">
            <v>40491</v>
          </cell>
          <cell r="G3833">
            <v>470535.93</v>
          </cell>
          <cell r="H3833">
            <v>1.37</v>
          </cell>
          <cell r="I3833">
            <v>43465</v>
          </cell>
        </row>
        <row r="3834">
          <cell r="A3834" t="str">
            <v>GAS E-4 Matricula serv+Conex</v>
          </cell>
          <cell r="B3834">
            <v>1564</v>
          </cell>
          <cell r="C3834" t="str">
            <v>UNI</v>
          </cell>
          <cell r="D3834">
            <v>644634</v>
          </cell>
          <cell r="E3834">
            <v>0</v>
          </cell>
          <cell r="F3834">
            <v>40491</v>
          </cell>
          <cell r="G3834">
            <v>470535.93</v>
          </cell>
          <cell r="H3834">
            <v>1.37</v>
          </cell>
          <cell r="I3834">
            <v>43465</v>
          </cell>
        </row>
        <row r="3835">
          <cell r="A3835" t="str">
            <v>GAS E-5 Matricula serv+Conex</v>
          </cell>
          <cell r="B3835">
            <v>1565</v>
          </cell>
          <cell r="C3835" t="str">
            <v>UNI</v>
          </cell>
          <cell r="D3835">
            <v>644634</v>
          </cell>
          <cell r="E3835">
            <v>0</v>
          </cell>
          <cell r="F3835">
            <v>40491</v>
          </cell>
          <cell r="G3835">
            <v>470535.93</v>
          </cell>
          <cell r="H3835">
            <v>1.37</v>
          </cell>
          <cell r="I3835">
            <v>43465</v>
          </cell>
        </row>
        <row r="3836">
          <cell r="A3836" t="str">
            <v>GAS E-6 Matricula serv.+Conex</v>
          </cell>
          <cell r="B3836">
            <v>1566</v>
          </cell>
          <cell r="C3836" t="str">
            <v>UNI</v>
          </cell>
          <cell r="D3836">
            <v>644634</v>
          </cell>
          <cell r="E3836">
            <v>0</v>
          </cell>
          <cell r="F3836">
            <v>40491</v>
          </cell>
          <cell r="G3836">
            <v>470535.93</v>
          </cell>
          <cell r="H3836">
            <v>1.37</v>
          </cell>
          <cell r="I3836">
            <v>43465</v>
          </cell>
        </row>
        <row r="3837">
          <cell r="A3837" t="str">
            <v>GASES/QUIMICOS</v>
          </cell>
          <cell r="B3837">
            <v>318</v>
          </cell>
          <cell r="C3837">
            <v>0</v>
          </cell>
          <cell r="D3837" t="e">
            <v>#DIV/0!</v>
          </cell>
          <cell r="E3837">
            <v>0</v>
          </cell>
          <cell r="F3837">
            <v>0</v>
          </cell>
          <cell r="G3837">
            <v>0</v>
          </cell>
          <cell r="H3837" t="e">
            <v>#DIV/0!</v>
          </cell>
          <cell r="I3837">
            <v>43465</v>
          </cell>
        </row>
        <row r="3838">
          <cell r="A3838" t="str">
            <v>Gasolina **</v>
          </cell>
          <cell r="B3838">
            <v>100615</v>
          </cell>
          <cell r="C3838" t="str">
            <v>GLN</v>
          </cell>
          <cell r="D3838">
            <v>9494</v>
          </cell>
          <cell r="E3838">
            <v>0</v>
          </cell>
          <cell r="F3838">
            <v>43166</v>
          </cell>
          <cell r="G3838">
            <v>9042</v>
          </cell>
          <cell r="H3838">
            <v>1.05</v>
          </cell>
          <cell r="I3838">
            <v>43465</v>
          </cell>
        </row>
        <row r="3839">
          <cell r="A3839" t="str">
            <v>Gavión</v>
          </cell>
          <cell r="B3839">
            <v>103174</v>
          </cell>
          <cell r="C3839" t="str">
            <v>UNI</v>
          </cell>
          <cell r="D3839">
            <v>51216</v>
          </cell>
          <cell r="E3839">
            <v>0</v>
          </cell>
          <cell r="F3839">
            <v>42311</v>
          </cell>
          <cell r="G3839">
            <v>41980</v>
          </cell>
          <cell r="H3839">
            <v>1.22</v>
          </cell>
          <cell r="I3839">
            <v>43465</v>
          </cell>
        </row>
        <row r="3840">
          <cell r="A3840" t="str">
            <v>GavionRecubPVC(2*1*1)TriplTors.Cal13-H10x10S</v>
          </cell>
          <cell r="B3840">
            <v>102248</v>
          </cell>
          <cell r="C3840" t="str">
            <v>UNI</v>
          </cell>
          <cell r="D3840">
            <v>89250</v>
          </cell>
          <cell r="E3840" t="str">
            <v>10.6X.60X1.2</v>
          </cell>
          <cell r="F3840">
            <v>43251</v>
          </cell>
          <cell r="G3840">
            <v>85000</v>
          </cell>
          <cell r="H3840">
            <v>1.05</v>
          </cell>
          <cell r="I3840">
            <v>43465</v>
          </cell>
        </row>
        <row r="3841">
          <cell r="A3841" t="str">
            <v>GaviónRecubPVC(2x1x1m)TripTorsCal.13.H10x1</v>
          </cell>
          <cell r="B3841">
            <v>105698</v>
          </cell>
          <cell r="C3841" t="str">
            <v>UNI</v>
          </cell>
          <cell r="D3841">
            <v>89250</v>
          </cell>
          <cell r="E3841">
            <v>0</v>
          </cell>
          <cell r="F3841">
            <v>43249</v>
          </cell>
          <cell r="G3841">
            <v>85000</v>
          </cell>
          <cell r="H3841">
            <v>1.05</v>
          </cell>
          <cell r="I3841">
            <v>43465</v>
          </cell>
        </row>
        <row r="3842">
          <cell r="A3842" t="str">
            <v>GAVIÓNTRIP.TORS.CAL3MM(2X1X1)7.5X7.5GA</v>
          </cell>
          <cell r="B3842">
            <v>104877</v>
          </cell>
          <cell r="C3842" t="str">
            <v>UNI</v>
          </cell>
          <cell r="D3842">
            <v>155324</v>
          </cell>
          <cell r="E3842">
            <v>0</v>
          </cell>
          <cell r="F3842">
            <v>41241</v>
          </cell>
          <cell r="G3842">
            <v>119480</v>
          </cell>
          <cell r="H3842">
            <v>1.3</v>
          </cell>
          <cell r="I3842">
            <v>43465</v>
          </cell>
        </row>
        <row r="3843">
          <cell r="A3843" t="str">
            <v>Generador de tonos **</v>
          </cell>
          <cell r="B3843">
            <v>102998</v>
          </cell>
          <cell r="C3843" t="str">
            <v>UNI</v>
          </cell>
          <cell r="D3843">
            <v>440458</v>
          </cell>
          <cell r="E3843">
            <v>0</v>
          </cell>
          <cell r="F3843">
            <v>40802</v>
          </cell>
          <cell r="G3843">
            <v>328700</v>
          </cell>
          <cell r="H3843">
            <v>1.34</v>
          </cell>
          <cell r="I3843">
            <v>43465</v>
          </cell>
        </row>
        <row r="3844">
          <cell r="A3844" t="str">
            <v>GEOBIOTEX /ECOMATRIX- EMPRADIZACIÓN Y</v>
          </cell>
          <cell r="B3844">
            <v>100476</v>
          </cell>
          <cell r="C3844" t="str">
            <v>M2</v>
          </cell>
          <cell r="D3844">
            <v>3149</v>
          </cell>
          <cell r="E3844">
            <v>0</v>
          </cell>
          <cell r="F3844">
            <v>42796</v>
          </cell>
          <cell r="G3844">
            <v>2889</v>
          </cell>
          <cell r="H3844">
            <v>1.0900000000000001</v>
          </cell>
          <cell r="I3844">
            <v>43465</v>
          </cell>
        </row>
        <row r="3845">
          <cell r="A3845" t="str">
            <v>Geocelda Neoloy-356-120A-76ps</v>
          </cell>
          <cell r="B3845">
            <v>106715</v>
          </cell>
          <cell r="C3845" t="str">
            <v>M2</v>
          </cell>
          <cell r="D3845">
            <v>29877</v>
          </cell>
          <cell r="E3845">
            <v>0</v>
          </cell>
          <cell r="F3845">
            <v>43154</v>
          </cell>
          <cell r="G3845">
            <v>28454</v>
          </cell>
          <cell r="H3845">
            <v>1.05</v>
          </cell>
          <cell r="I3845">
            <v>43465</v>
          </cell>
        </row>
        <row r="3846">
          <cell r="A3846" t="str">
            <v>GEOCELDA NEOWEB (e=0.12m) A=2.50M</v>
          </cell>
          <cell r="B3846">
            <v>105087</v>
          </cell>
          <cell r="C3846" t="str">
            <v>M2</v>
          </cell>
          <cell r="D3846">
            <v>38458</v>
          </cell>
          <cell r="E3846">
            <v>0</v>
          </cell>
          <cell r="F3846">
            <v>43168</v>
          </cell>
          <cell r="G3846">
            <v>36627</v>
          </cell>
          <cell r="H3846">
            <v>1.05</v>
          </cell>
          <cell r="I3846">
            <v>43465</v>
          </cell>
        </row>
        <row r="3847">
          <cell r="A3847" t="str">
            <v>GEODREN CIRCULAR 100MMM H=2M</v>
          </cell>
          <cell r="B3847">
            <v>103305</v>
          </cell>
          <cell r="C3847" t="str">
            <v>ML</v>
          </cell>
          <cell r="D3847">
            <v>63288</v>
          </cell>
          <cell r="E3847">
            <v>0</v>
          </cell>
          <cell r="F3847">
            <v>43367</v>
          </cell>
          <cell r="G3847">
            <v>60274</v>
          </cell>
          <cell r="H3847">
            <v>1.05</v>
          </cell>
          <cell r="I3847">
            <v>43465</v>
          </cell>
        </row>
        <row r="3848">
          <cell r="A3848" t="str">
            <v>Geodren planar e= 5.0mm (goeText+geoRed)</v>
          </cell>
          <cell r="B3848">
            <v>100016</v>
          </cell>
          <cell r="C3848" t="str">
            <v>ML</v>
          </cell>
          <cell r="D3848">
            <v>23470</v>
          </cell>
          <cell r="E3848">
            <v>2063859207</v>
          </cell>
          <cell r="F3848">
            <v>43241</v>
          </cell>
          <cell r="G3848">
            <v>22352</v>
          </cell>
          <cell r="H3848">
            <v>1.05</v>
          </cell>
          <cell r="I3848">
            <v>43465</v>
          </cell>
        </row>
        <row r="3849">
          <cell r="A3849" t="str">
            <v>Geodren planar e= 5.0mm (goeText+geoRed)</v>
          </cell>
          <cell r="B3849">
            <v>100675</v>
          </cell>
          <cell r="C3849" t="str">
            <v>ML</v>
          </cell>
          <cell r="D3849">
            <v>45355</v>
          </cell>
          <cell r="E3849">
            <v>2063859207</v>
          </cell>
          <cell r="F3849">
            <v>43168</v>
          </cell>
          <cell r="G3849">
            <v>43195</v>
          </cell>
          <cell r="H3849">
            <v>1.05</v>
          </cell>
          <cell r="I3849">
            <v>43465</v>
          </cell>
        </row>
        <row r="3850">
          <cell r="A3850" t="str">
            <v>Geodren planar e=5.0mm GMX-7 h=0.50m</v>
          </cell>
          <cell r="B3850">
            <v>104039</v>
          </cell>
          <cell r="C3850" t="str">
            <v>ML</v>
          </cell>
          <cell r="D3850">
            <v>16950</v>
          </cell>
          <cell r="E3850">
            <v>0</v>
          </cell>
          <cell r="F3850">
            <v>40821</v>
          </cell>
          <cell r="G3850">
            <v>12649</v>
          </cell>
          <cell r="H3850">
            <v>1.34</v>
          </cell>
          <cell r="I3850">
            <v>43465</v>
          </cell>
        </row>
        <row r="3851">
          <cell r="A3851" t="str">
            <v>GeoEcomatrix (Pavco) empradizacion y erosion **</v>
          </cell>
          <cell r="B3851">
            <v>100017</v>
          </cell>
          <cell r="C3851" t="str">
            <v>M2</v>
          </cell>
          <cell r="D3851">
            <v>3818</v>
          </cell>
          <cell r="E3851" t="str">
            <v>TAPETE</v>
          </cell>
          <cell r="F3851">
            <v>43327</v>
          </cell>
          <cell r="G3851">
            <v>3636</v>
          </cell>
          <cell r="H3851">
            <v>1.05</v>
          </cell>
          <cell r="I3851">
            <v>43465</v>
          </cell>
        </row>
        <row r="3852">
          <cell r="A3852" t="str">
            <v>GEOmalla Biaxial LBO 202 Pavco**</v>
          </cell>
          <cell r="B3852">
            <v>102246</v>
          </cell>
          <cell r="C3852" t="str">
            <v>M2</v>
          </cell>
          <cell r="D3852">
            <v>7374</v>
          </cell>
          <cell r="E3852">
            <v>3151702385</v>
          </cell>
          <cell r="F3852">
            <v>40821</v>
          </cell>
          <cell r="G3852">
            <v>5503</v>
          </cell>
          <cell r="H3852">
            <v>1.34</v>
          </cell>
          <cell r="I3852">
            <v>43465</v>
          </cell>
        </row>
        <row r="3853">
          <cell r="A3853" t="str">
            <v>GEOmalla Biaxial LBO 301 Pavco</v>
          </cell>
          <cell r="B3853">
            <v>104038</v>
          </cell>
          <cell r="C3853" t="str">
            <v>M2</v>
          </cell>
          <cell r="D3853">
            <v>11600</v>
          </cell>
          <cell r="E3853">
            <v>0</v>
          </cell>
          <cell r="F3853">
            <v>40821</v>
          </cell>
          <cell r="G3853">
            <v>8657</v>
          </cell>
          <cell r="H3853">
            <v>1.34</v>
          </cell>
          <cell r="I3853">
            <v>43465</v>
          </cell>
        </row>
        <row r="3854">
          <cell r="A3854" t="str">
            <v>GEOmalla Fortgrid BX 100 refuerzo biaxial</v>
          </cell>
          <cell r="B3854">
            <v>103998</v>
          </cell>
          <cell r="C3854" t="str">
            <v>M2</v>
          </cell>
          <cell r="D3854">
            <v>18877</v>
          </cell>
          <cell r="E3854">
            <v>0</v>
          </cell>
          <cell r="F3854">
            <v>40876</v>
          </cell>
          <cell r="G3854">
            <v>14087</v>
          </cell>
          <cell r="H3854">
            <v>1.34</v>
          </cell>
          <cell r="I3854">
            <v>43465</v>
          </cell>
        </row>
        <row r="3855">
          <cell r="A3855" t="str">
            <v>Geomalla Fortgrid BX 25 Ahora BX 30 tejida en pol</v>
          </cell>
          <cell r="B3855">
            <v>100002</v>
          </cell>
          <cell r="C3855" t="str">
            <v>M2</v>
          </cell>
          <cell r="D3855">
            <v>5223</v>
          </cell>
          <cell r="E3855">
            <v>3151702385</v>
          </cell>
          <cell r="F3855">
            <v>43196</v>
          </cell>
          <cell r="G3855">
            <v>4974.2</v>
          </cell>
          <cell r="H3855">
            <v>1.05</v>
          </cell>
          <cell r="I3855">
            <v>43465</v>
          </cell>
        </row>
        <row r="3856">
          <cell r="A3856" t="str">
            <v>GEOmalla Fortgrid BX 25 refuerzo biaxial Lafayet**</v>
          </cell>
          <cell r="B3856">
            <v>100676</v>
          </cell>
          <cell r="C3856" t="str">
            <v>M2</v>
          </cell>
          <cell r="D3856">
            <v>6976</v>
          </cell>
          <cell r="E3856">
            <v>3151702385</v>
          </cell>
          <cell r="F3856">
            <v>40876</v>
          </cell>
          <cell r="G3856">
            <v>5206</v>
          </cell>
          <cell r="H3856">
            <v>1.34</v>
          </cell>
          <cell r="I3856">
            <v>43465</v>
          </cell>
        </row>
        <row r="3857">
          <cell r="A3857" t="str">
            <v>GEOmalla Fortgrid BX 65 refuerzo</v>
          </cell>
          <cell r="B3857">
            <v>100003</v>
          </cell>
          <cell r="C3857" t="str">
            <v>M2</v>
          </cell>
          <cell r="D3857">
            <v>15389</v>
          </cell>
          <cell r="E3857">
            <v>3151702385</v>
          </cell>
          <cell r="F3857">
            <v>40876</v>
          </cell>
          <cell r="G3857">
            <v>11484</v>
          </cell>
          <cell r="H3857">
            <v>1.34</v>
          </cell>
          <cell r="I3857">
            <v>43465</v>
          </cell>
        </row>
        <row r="3858">
          <cell r="A3858" t="str">
            <v>GEOmalla Fortgrid UX 100 refuerzo uniaxial **</v>
          </cell>
          <cell r="B3858">
            <v>100004</v>
          </cell>
          <cell r="C3858" t="str">
            <v>M2</v>
          </cell>
          <cell r="D3858">
            <v>15389</v>
          </cell>
          <cell r="E3858">
            <v>3151702385</v>
          </cell>
          <cell r="F3858">
            <v>40876</v>
          </cell>
          <cell r="G3858">
            <v>11484</v>
          </cell>
          <cell r="H3858">
            <v>1.34</v>
          </cell>
          <cell r="I3858">
            <v>43465</v>
          </cell>
        </row>
        <row r="3859">
          <cell r="A3859" t="str">
            <v>GEOmalla Fortgrid UX 165 refuerzo uni axial **</v>
          </cell>
          <cell r="B3859">
            <v>100005</v>
          </cell>
          <cell r="C3859" t="str">
            <v>M2</v>
          </cell>
          <cell r="D3859">
            <v>24828</v>
          </cell>
          <cell r="E3859">
            <v>3151702385</v>
          </cell>
          <cell r="F3859">
            <v>40876</v>
          </cell>
          <cell r="G3859">
            <v>18528</v>
          </cell>
          <cell r="H3859">
            <v>1.34</v>
          </cell>
          <cell r="I3859">
            <v>43465</v>
          </cell>
        </row>
        <row r="3860">
          <cell r="A3860" t="str">
            <v>GEOmalla LBO 202 Pavco**</v>
          </cell>
          <cell r="B3860">
            <v>100382</v>
          </cell>
          <cell r="C3860" t="str">
            <v>M2</v>
          </cell>
          <cell r="D3860">
            <v>7374</v>
          </cell>
          <cell r="E3860">
            <v>3151702385</v>
          </cell>
          <cell r="F3860">
            <v>40821</v>
          </cell>
          <cell r="G3860">
            <v>5503</v>
          </cell>
          <cell r="H3860">
            <v>1.34</v>
          </cell>
          <cell r="I3860">
            <v>43465</v>
          </cell>
        </row>
        <row r="3861">
          <cell r="A3861" t="str">
            <v>GEOmalla LBO 302 Pavco**</v>
          </cell>
          <cell r="B3861">
            <v>100383</v>
          </cell>
          <cell r="C3861" t="str">
            <v>M2</v>
          </cell>
          <cell r="D3861">
            <v>10253</v>
          </cell>
          <cell r="E3861">
            <v>3151702385</v>
          </cell>
          <cell r="F3861">
            <v>40301</v>
          </cell>
          <cell r="G3861">
            <v>7484</v>
          </cell>
          <cell r="H3861">
            <v>1.37</v>
          </cell>
          <cell r="I3861">
            <v>43465</v>
          </cell>
        </row>
        <row r="3862">
          <cell r="A3862" t="str">
            <v>GEOmalla LBO 330 Pavco**</v>
          </cell>
          <cell r="B3862">
            <v>100384</v>
          </cell>
          <cell r="C3862" t="str">
            <v>M2</v>
          </cell>
          <cell r="D3862">
            <v>19455</v>
          </cell>
          <cell r="E3862">
            <v>3151702385</v>
          </cell>
          <cell r="F3862">
            <v>40821</v>
          </cell>
          <cell r="G3862">
            <v>14519</v>
          </cell>
          <cell r="H3862">
            <v>1.34</v>
          </cell>
          <cell r="I3862">
            <v>43465</v>
          </cell>
        </row>
        <row r="3863">
          <cell r="A3863" t="str">
            <v>GEOmalla LBO 440 Pavco**</v>
          </cell>
          <cell r="B3863">
            <v>100385</v>
          </cell>
          <cell r="C3863" t="str">
            <v>M2</v>
          </cell>
          <cell r="D3863">
            <v>28200</v>
          </cell>
          <cell r="E3863">
            <v>3151702385</v>
          </cell>
          <cell r="F3863">
            <v>40078</v>
          </cell>
          <cell r="G3863">
            <v>20288</v>
          </cell>
          <cell r="H3863">
            <v>1.39</v>
          </cell>
          <cell r="I3863">
            <v>43465</v>
          </cell>
        </row>
        <row r="3864">
          <cell r="A3864" t="str">
            <v>GEOmalla Tensar Triax TX 160 (4x75m rollo</v>
          </cell>
          <cell r="B3864">
            <v>102892</v>
          </cell>
          <cell r="C3864" t="str">
            <v>M2</v>
          </cell>
          <cell r="D3864">
            <v>14462</v>
          </cell>
          <cell r="E3864">
            <v>3151702385</v>
          </cell>
          <cell r="F3864">
            <v>40336</v>
          </cell>
          <cell r="G3864">
            <v>10556</v>
          </cell>
          <cell r="H3864">
            <v>1.37</v>
          </cell>
          <cell r="I3864">
            <v>43465</v>
          </cell>
        </row>
        <row r="3865">
          <cell r="A3865" t="str">
            <v>GEOmalla TT 045 Pavco (descont.)</v>
          </cell>
          <cell r="B3865">
            <v>100386</v>
          </cell>
          <cell r="C3865" t="str">
            <v>M2</v>
          </cell>
          <cell r="D3865">
            <v>7353</v>
          </cell>
          <cell r="E3865">
            <v>3151702385</v>
          </cell>
          <cell r="F3865">
            <v>41462</v>
          </cell>
          <cell r="G3865">
            <v>5790</v>
          </cell>
          <cell r="H3865">
            <v>1.27</v>
          </cell>
          <cell r="I3865">
            <v>43465</v>
          </cell>
        </row>
        <row r="3866">
          <cell r="A3866" t="str">
            <v>GEOmalla TT 060 Pavco**</v>
          </cell>
          <cell r="B3866">
            <v>100387</v>
          </cell>
          <cell r="C3866" t="str">
            <v>M2</v>
          </cell>
          <cell r="D3866">
            <v>16306</v>
          </cell>
          <cell r="E3866">
            <v>3151702385</v>
          </cell>
          <cell r="F3866">
            <v>40301</v>
          </cell>
          <cell r="G3866">
            <v>11902</v>
          </cell>
          <cell r="H3866">
            <v>1.37</v>
          </cell>
          <cell r="I3866">
            <v>43465</v>
          </cell>
        </row>
        <row r="3867">
          <cell r="A3867" t="str">
            <v>GEOmalla TT 090 Pavco**</v>
          </cell>
          <cell r="B3867">
            <v>100388</v>
          </cell>
          <cell r="C3867" t="str">
            <v>M2</v>
          </cell>
          <cell r="D3867">
            <v>13697</v>
          </cell>
          <cell r="E3867">
            <v>3151702385</v>
          </cell>
          <cell r="F3867">
            <v>40821</v>
          </cell>
          <cell r="G3867">
            <v>10222</v>
          </cell>
          <cell r="H3867">
            <v>1.34</v>
          </cell>
          <cell r="I3867">
            <v>43465</v>
          </cell>
        </row>
        <row r="3868">
          <cell r="A3868" t="str">
            <v>GEOmalla TT 120 Pavco**</v>
          </cell>
          <cell r="B3868">
            <v>100389</v>
          </cell>
          <cell r="C3868" t="str">
            <v>M2</v>
          </cell>
          <cell r="D3868">
            <v>18209</v>
          </cell>
          <cell r="E3868">
            <v>3151702385</v>
          </cell>
          <cell r="F3868">
            <v>40821</v>
          </cell>
          <cell r="G3868">
            <v>13589</v>
          </cell>
          <cell r="H3868">
            <v>1.34</v>
          </cell>
          <cell r="I3868">
            <v>43465</v>
          </cell>
        </row>
        <row r="3869">
          <cell r="A3869" t="str">
            <v>GEOmalla TT 160 Pavco**</v>
          </cell>
          <cell r="B3869">
            <v>100390</v>
          </cell>
          <cell r="C3869" t="str">
            <v>M2</v>
          </cell>
          <cell r="D3869">
            <v>28271</v>
          </cell>
          <cell r="E3869">
            <v>3151702385</v>
          </cell>
          <cell r="F3869">
            <v>40821</v>
          </cell>
          <cell r="G3869">
            <v>21098</v>
          </cell>
          <cell r="H3869">
            <v>1.34</v>
          </cell>
          <cell r="I3869">
            <v>43465</v>
          </cell>
        </row>
        <row r="3870">
          <cell r="A3870" t="str">
            <v>Geomembrana 20 mil HDPE (0.5 m) **</v>
          </cell>
          <cell r="B3870">
            <v>100372</v>
          </cell>
          <cell r="C3870" t="str">
            <v>M2</v>
          </cell>
          <cell r="D3870">
            <v>8242</v>
          </cell>
          <cell r="E3870" t="str">
            <v>HR-750</v>
          </cell>
          <cell r="F3870">
            <v>42171</v>
          </cell>
          <cell r="G3870">
            <v>6756</v>
          </cell>
          <cell r="H3870">
            <v>1.22</v>
          </cell>
          <cell r="I3870">
            <v>43465</v>
          </cell>
        </row>
        <row r="3871">
          <cell r="A3871" t="str">
            <v>Geomembrana Estructural 40 mil (1 mm) TEX **</v>
          </cell>
          <cell r="B3871">
            <v>100374</v>
          </cell>
          <cell r="C3871" t="str">
            <v>M2</v>
          </cell>
          <cell r="D3871">
            <v>16198</v>
          </cell>
          <cell r="E3871" t="str">
            <v>HR-750</v>
          </cell>
          <cell r="F3871">
            <v>40875</v>
          </cell>
          <cell r="G3871">
            <v>12088</v>
          </cell>
          <cell r="H3871">
            <v>1.34</v>
          </cell>
          <cell r="I3871">
            <v>43465</v>
          </cell>
        </row>
        <row r="3872">
          <cell r="A3872" t="str">
            <v>Geomembrana Estructural 60 mil (1.5 mm) **</v>
          </cell>
          <cell r="B3872">
            <v>100373</v>
          </cell>
          <cell r="C3872" t="str">
            <v>M2</v>
          </cell>
          <cell r="D3872">
            <v>23151</v>
          </cell>
          <cell r="E3872" t="str">
            <v>HR-750</v>
          </cell>
          <cell r="F3872">
            <v>40875</v>
          </cell>
          <cell r="G3872">
            <v>17277</v>
          </cell>
          <cell r="H3872">
            <v>1.34</v>
          </cell>
          <cell r="I3872">
            <v>43465</v>
          </cell>
        </row>
        <row r="3873">
          <cell r="A3873" t="str">
            <v>Geomembrana Estructural 60 mil (1.5 mm) TEX **</v>
          </cell>
          <cell r="B3873">
            <v>100375</v>
          </cell>
          <cell r="C3873" t="str">
            <v>M2</v>
          </cell>
          <cell r="D3873">
            <v>24422</v>
          </cell>
          <cell r="E3873" t="str">
            <v>HR-750</v>
          </cell>
          <cell r="F3873">
            <v>40875</v>
          </cell>
          <cell r="G3873">
            <v>18225</v>
          </cell>
          <cell r="H3873">
            <v>1.34</v>
          </cell>
          <cell r="I3873">
            <v>43465</v>
          </cell>
        </row>
        <row r="3874">
          <cell r="A3874" t="str">
            <v>GEOMEMBRANA HDPE 20MILS</v>
          </cell>
          <cell r="B3874">
            <v>102802</v>
          </cell>
          <cell r="C3874" t="str">
            <v>M2</v>
          </cell>
          <cell r="D3874">
            <v>5837</v>
          </cell>
          <cell r="E3874">
            <v>3303000001</v>
          </cell>
          <cell r="F3874">
            <v>42796</v>
          </cell>
          <cell r="G3874">
            <v>5355</v>
          </cell>
          <cell r="H3874">
            <v>1.0900000000000001</v>
          </cell>
          <cell r="I3874">
            <v>43465</v>
          </cell>
        </row>
        <row r="3875">
          <cell r="A3875" t="str">
            <v>GEOMEMBRANA HDPE 60 mils Lisa</v>
          </cell>
          <cell r="B3875">
            <v>105590</v>
          </cell>
          <cell r="C3875" t="str">
            <v>M2</v>
          </cell>
          <cell r="D3875">
            <v>19328</v>
          </cell>
          <cell r="E3875">
            <v>0</v>
          </cell>
          <cell r="F3875">
            <v>43251</v>
          </cell>
          <cell r="G3875">
            <v>18408</v>
          </cell>
          <cell r="H3875">
            <v>1.05</v>
          </cell>
          <cell r="I3875">
            <v>43465</v>
          </cell>
        </row>
        <row r="3876">
          <cell r="A3876" t="str">
            <v>GEOMEMBRANA HDPE SL 30MILS</v>
          </cell>
          <cell r="B3876">
            <v>3677</v>
          </cell>
          <cell r="C3876" t="str">
            <v>M2</v>
          </cell>
          <cell r="D3876">
            <v>15568</v>
          </cell>
          <cell r="E3876">
            <v>3303000001</v>
          </cell>
          <cell r="F3876">
            <v>43245</v>
          </cell>
          <cell r="G3876">
            <v>14827</v>
          </cell>
          <cell r="H3876">
            <v>1.05</v>
          </cell>
          <cell r="I3876">
            <v>43465</v>
          </cell>
        </row>
        <row r="3877">
          <cell r="A3877" t="str">
            <v>GEOMEMBRANA HDPE SL 40MILS</v>
          </cell>
          <cell r="B3877">
            <v>3678</v>
          </cell>
          <cell r="C3877" t="str">
            <v>M2</v>
          </cell>
          <cell r="D3877">
            <v>14973</v>
          </cell>
          <cell r="E3877" t="str">
            <v>HR-750</v>
          </cell>
          <cell r="F3877">
            <v>40933</v>
          </cell>
          <cell r="G3877">
            <v>11518</v>
          </cell>
          <cell r="H3877">
            <v>1.3</v>
          </cell>
          <cell r="I3877">
            <v>43465</v>
          </cell>
        </row>
        <row r="3878">
          <cell r="A3878" t="str">
            <v>GEOMEMBRANA POLIFLEX-60</v>
          </cell>
          <cell r="B3878">
            <v>100977</v>
          </cell>
          <cell r="C3878" t="str">
            <v>M2</v>
          </cell>
          <cell r="D3878">
            <v>13316</v>
          </cell>
          <cell r="E3878" t="str">
            <v>HR-750</v>
          </cell>
          <cell r="F3878">
            <v>40304</v>
          </cell>
          <cell r="G3878">
            <v>9720</v>
          </cell>
          <cell r="H3878">
            <v>1.37</v>
          </cell>
          <cell r="I3878">
            <v>43465</v>
          </cell>
        </row>
        <row r="3879">
          <cell r="A3879" t="str">
            <v>Geomembrana PVC 1.2 mm /Expuesta)</v>
          </cell>
          <cell r="B3879">
            <v>103142</v>
          </cell>
          <cell r="C3879" t="str">
            <v>M2</v>
          </cell>
          <cell r="D3879">
            <v>96486</v>
          </cell>
          <cell r="E3879">
            <v>0</v>
          </cell>
          <cell r="F3879">
            <v>42185</v>
          </cell>
          <cell r="G3879">
            <v>79087</v>
          </cell>
          <cell r="H3879">
            <v>1.22</v>
          </cell>
          <cell r="I3879">
            <v>43465</v>
          </cell>
        </row>
        <row r="3880">
          <cell r="A3880" t="str">
            <v>GEOSINTETICOS</v>
          </cell>
          <cell r="B3880">
            <v>311</v>
          </cell>
          <cell r="C3880">
            <v>0</v>
          </cell>
          <cell r="D3880" t="e">
            <v>#DIV/0!</v>
          </cell>
          <cell r="E3880">
            <v>0</v>
          </cell>
          <cell r="F3880">
            <v>0</v>
          </cell>
          <cell r="G3880">
            <v>0</v>
          </cell>
          <cell r="H3880" t="e">
            <v>#DIV/0!</v>
          </cell>
          <cell r="I3880">
            <v>43465</v>
          </cell>
        </row>
        <row r="3881">
          <cell r="A3881" t="str">
            <v>GEOtextil Fortex BX 40 separ+estabiliz Lafayet **</v>
          </cell>
          <cell r="B3881">
            <v>100008</v>
          </cell>
          <cell r="C3881" t="str">
            <v>M2</v>
          </cell>
          <cell r="D3881">
            <v>5704</v>
          </cell>
          <cell r="E3881">
            <v>3151702385</v>
          </cell>
          <cell r="F3881">
            <v>43168</v>
          </cell>
          <cell r="G3881">
            <v>5432</v>
          </cell>
          <cell r="H3881">
            <v>1.05</v>
          </cell>
          <cell r="I3881">
            <v>43465</v>
          </cell>
        </row>
        <row r="3882">
          <cell r="A3882" t="str">
            <v>GEOtextil Fortex BX 60 refuerzo Lafayet**</v>
          </cell>
          <cell r="B3882">
            <v>100006</v>
          </cell>
          <cell r="C3882" t="str">
            <v>M2</v>
          </cell>
          <cell r="D3882">
            <v>8916</v>
          </cell>
          <cell r="E3882">
            <v>3151702385</v>
          </cell>
          <cell r="F3882">
            <v>42150</v>
          </cell>
          <cell r="G3882">
            <v>7308</v>
          </cell>
          <cell r="H3882">
            <v>1.22</v>
          </cell>
          <cell r="I3882">
            <v>43465</v>
          </cell>
        </row>
        <row r="3883">
          <cell r="A3883" t="str">
            <v>GEOtextil Fortex BX 90 refuerzo Lafayet**</v>
          </cell>
          <cell r="B3883">
            <v>100007</v>
          </cell>
          <cell r="C3883" t="str">
            <v>M2</v>
          </cell>
          <cell r="D3883">
            <v>15358</v>
          </cell>
          <cell r="E3883">
            <v>3151702385</v>
          </cell>
          <cell r="F3883">
            <v>40876</v>
          </cell>
          <cell r="G3883">
            <v>11461</v>
          </cell>
          <cell r="H3883">
            <v>1.34</v>
          </cell>
          <cell r="I3883">
            <v>43465</v>
          </cell>
        </row>
        <row r="3884">
          <cell r="A3884" t="str">
            <v>GEOTEXTIL NT 1600</v>
          </cell>
          <cell r="B3884">
            <v>1082</v>
          </cell>
          <cell r="C3884" t="str">
            <v>M2</v>
          </cell>
          <cell r="D3884">
            <v>2078</v>
          </cell>
          <cell r="E3884">
            <v>13122</v>
          </cell>
          <cell r="F3884">
            <v>43167</v>
          </cell>
          <cell r="G3884">
            <v>1979</v>
          </cell>
          <cell r="H3884">
            <v>1.05</v>
          </cell>
          <cell r="I3884">
            <v>43465</v>
          </cell>
        </row>
        <row r="3885">
          <cell r="A3885" t="str">
            <v>GEOTEXTIL NT 1800</v>
          </cell>
          <cell r="B3885">
            <v>1760</v>
          </cell>
          <cell r="C3885" t="str">
            <v>M2</v>
          </cell>
          <cell r="D3885">
            <v>2401</v>
          </cell>
          <cell r="E3885">
            <v>13127</v>
          </cell>
          <cell r="F3885">
            <v>43167</v>
          </cell>
          <cell r="G3885">
            <v>2287</v>
          </cell>
          <cell r="H3885">
            <v>1.05</v>
          </cell>
          <cell r="I3885">
            <v>43465</v>
          </cell>
        </row>
        <row r="3886">
          <cell r="A3886" t="str">
            <v>GEOTEXTIL NT 2000</v>
          </cell>
          <cell r="B3886">
            <v>1786</v>
          </cell>
          <cell r="C3886" t="str">
            <v>M2</v>
          </cell>
          <cell r="D3886">
            <v>3329</v>
          </cell>
          <cell r="E3886">
            <v>13133</v>
          </cell>
          <cell r="F3886">
            <v>43167</v>
          </cell>
          <cell r="G3886">
            <v>3170</v>
          </cell>
          <cell r="H3886">
            <v>1.05</v>
          </cell>
          <cell r="I3886">
            <v>43465</v>
          </cell>
        </row>
        <row r="3887">
          <cell r="A3887" t="str">
            <v>Geotextil NT 2500 **</v>
          </cell>
          <cell r="B3887">
            <v>100376</v>
          </cell>
          <cell r="C3887" t="str">
            <v>M2</v>
          </cell>
          <cell r="D3887">
            <v>3258</v>
          </cell>
          <cell r="E3887">
            <v>3052007350</v>
          </cell>
          <cell r="F3887">
            <v>43241</v>
          </cell>
          <cell r="G3887">
            <v>3103</v>
          </cell>
          <cell r="H3887">
            <v>1.05</v>
          </cell>
          <cell r="I3887">
            <v>43465</v>
          </cell>
        </row>
        <row r="3888">
          <cell r="A3888" t="str">
            <v>Geotextil NT 3000 **</v>
          </cell>
          <cell r="B3888">
            <v>100377</v>
          </cell>
          <cell r="C3888" t="str">
            <v>M2</v>
          </cell>
          <cell r="D3888">
            <v>6298</v>
          </cell>
          <cell r="E3888">
            <v>3052007350</v>
          </cell>
          <cell r="F3888">
            <v>43111</v>
          </cell>
          <cell r="G3888">
            <v>5998</v>
          </cell>
          <cell r="H3888">
            <v>1.05</v>
          </cell>
          <cell r="I3888">
            <v>43465</v>
          </cell>
        </row>
        <row r="3889">
          <cell r="A3889" t="str">
            <v>Geotextil NT 4000 **</v>
          </cell>
          <cell r="B3889">
            <v>100378</v>
          </cell>
          <cell r="C3889" t="str">
            <v>M2</v>
          </cell>
          <cell r="D3889">
            <v>5559</v>
          </cell>
          <cell r="E3889">
            <v>3052007350</v>
          </cell>
          <cell r="F3889">
            <v>43187</v>
          </cell>
          <cell r="G3889">
            <v>5294</v>
          </cell>
          <cell r="H3889">
            <v>1.05</v>
          </cell>
          <cell r="I3889">
            <v>43465</v>
          </cell>
        </row>
        <row r="3890">
          <cell r="A3890" t="str">
            <v>Geotextil NT 5000 **</v>
          </cell>
          <cell r="B3890">
            <v>100379</v>
          </cell>
          <cell r="C3890" t="str">
            <v>M2</v>
          </cell>
          <cell r="D3890">
            <v>13083</v>
          </cell>
          <cell r="E3890">
            <v>3052007350</v>
          </cell>
          <cell r="F3890">
            <v>41199</v>
          </cell>
          <cell r="G3890">
            <v>10064</v>
          </cell>
          <cell r="H3890">
            <v>1.3</v>
          </cell>
          <cell r="I3890">
            <v>43465</v>
          </cell>
        </row>
        <row r="3891">
          <cell r="A3891" t="str">
            <v>Geotextil NT 6000 **</v>
          </cell>
          <cell r="B3891">
            <v>100380</v>
          </cell>
          <cell r="C3891" t="str">
            <v>M2</v>
          </cell>
          <cell r="D3891">
            <v>14962</v>
          </cell>
          <cell r="E3891">
            <v>3052007350</v>
          </cell>
          <cell r="F3891">
            <v>41199</v>
          </cell>
          <cell r="G3891">
            <v>11509</v>
          </cell>
          <cell r="H3891">
            <v>1.3</v>
          </cell>
          <cell r="I3891">
            <v>43465</v>
          </cell>
        </row>
        <row r="3892">
          <cell r="A3892" t="str">
            <v>Geotextil NT 7000 **</v>
          </cell>
          <cell r="B3892">
            <v>100477</v>
          </cell>
          <cell r="C3892" t="str">
            <v>M2</v>
          </cell>
          <cell r="D3892">
            <v>18686</v>
          </cell>
          <cell r="E3892">
            <v>3052007350</v>
          </cell>
          <cell r="F3892">
            <v>41199</v>
          </cell>
          <cell r="G3892">
            <v>14374</v>
          </cell>
          <cell r="H3892">
            <v>1.3</v>
          </cell>
          <cell r="I3892">
            <v>43465</v>
          </cell>
        </row>
        <row r="3893">
          <cell r="A3893" t="str">
            <v>GEOTEXTIL NT REPAVIMENTACION 400</v>
          </cell>
          <cell r="B3893">
            <v>1787</v>
          </cell>
          <cell r="C3893" t="str">
            <v>M2</v>
          </cell>
          <cell r="D3893">
            <v>4305</v>
          </cell>
          <cell r="E3893">
            <v>13174</v>
          </cell>
          <cell r="F3893">
            <v>43320</v>
          </cell>
          <cell r="G3893">
            <v>4100</v>
          </cell>
          <cell r="H3893">
            <v>1.05</v>
          </cell>
          <cell r="I3893">
            <v>43465</v>
          </cell>
        </row>
        <row r="3894">
          <cell r="A3894" t="str">
            <v>GEOTEXTIL NT REPAVIMENTACION 450</v>
          </cell>
          <cell r="B3894">
            <v>1807</v>
          </cell>
          <cell r="C3894" t="str">
            <v>M2</v>
          </cell>
          <cell r="D3894">
            <v>4449</v>
          </cell>
          <cell r="E3894">
            <v>13170</v>
          </cell>
          <cell r="F3894">
            <v>41238</v>
          </cell>
          <cell r="G3894">
            <v>3422</v>
          </cell>
          <cell r="H3894">
            <v>1.3</v>
          </cell>
          <cell r="I3894">
            <v>43465</v>
          </cell>
        </row>
        <row r="3895">
          <cell r="A3895" t="str">
            <v>Geotextil NT7000 **</v>
          </cell>
          <cell r="B3895">
            <v>100381</v>
          </cell>
          <cell r="C3895" t="str">
            <v>M2</v>
          </cell>
          <cell r="D3895">
            <v>18686</v>
          </cell>
          <cell r="E3895">
            <v>3052007350</v>
          </cell>
          <cell r="F3895">
            <v>41199</v>
          </cell>
          <cell r="G3895">
            <v>14374</v>
          </cell>
          <cell r="H3895">
            <v>1.3</v>
          </cell>
          <cell r="I3895">
            <v>43465</v>
          </cell>
        </row>
        <row r="3896">
          <cell r="A3896" t="str">
            <v>Geotextil PP2.500 (110x1.8m)</v>
          </cell>
          <cell r="B3896">
            <v>107254</v>
          </cell>
          <cell r="C3896" t="str">
            <v>M2</v>
          </cell>
          <cell r="D3896">
            <v>5109</v>
          </cell>
          <cell r="E3896">
            <v>0</v>
          </cell>
          <cell r="F3896">
            <v>43410</v>
          </cell>
          <cell r="G3896">
            <v>4866</v>
          </cell>
          <cell r="H3896">
            <v>1.05</v>
          </cell>
          <cell r="I3896">
            <v>43465</v>
          </cell>
        </row>
        <row r="3897">
          <cell r="A3897" t="str">
            <v>Geotextil Sika PP 1800 **</v>
          </cell>
          <cell r="B3897">
            <v>102356</v>
          </cell>
          <cell r="C3897" t="str">
            <v>M2</v>
          </cell>
          <cell r="D3897">
            <v>3674</v>
          </cell>
          <cell r="E3897">
            <v>401895</v>
          </cell>
          <cell r="F3897">
            <v>43266</v>
          </cell>
          <cell r="G3897">
            <v>3499</v>
          </cell>
          <cell r="H3897">
            <v>1.05</v>
          </cell>
          <cell r="I3897">
            <v>43465</v>
          </cell>
        </row>
        <row r="3898">
          <cell r="A3898" t="str">
            <v>GEOTEXTIL T 1050 (PAVCO)</v>
          </cell>
          <cell r="B3898">
            <v>1901</v>
          </cell>
          <cell r="C3898" t="str">
            <v>M2</v>
          </cell>
          <cell r="D3898">
            <v>3405</v>
          </cell>
          <cell r="E3898">
            <v>12202</v>
          </cell>
          <cell r="F3898">
            <v>42279</v>
          </cell>
          <cell r="G3898">
            <v>2791</v>
          </cell>
          <cell r="H3898">
            <v>1.22</v>
          </cell>
          <cell r="I3898">
            <v>43465</v>
          </cell>
        </row>
        <row r="3899">
          <cell r="A3899" t="str">
            <v>GEOTEXTIL T 1400</v>
          </cell>
          <cell r="B3899">
            <v>1964</v>
          </cell>
          <cell r="C3899" t="str">
            <v>M2</v>
          </cell>
          <cell r="D3899">
            <v>4085</v>
          </cell>
          <cell r="E3899">
            <v>12203</v>
          </cell>
          <cell r="F3899">
            <v>40933</v>
          </cell>
          <cell r="G3899">
            <v>3142</v>
          </cell>
          <cell r="H3899">
            <v>1.3</v>
          </cell>
          <cell r="I3899">
            <v>43465</v>
          </cell>
        </row>
        <row r="3900">
          <cell r="A3900" t="str">
            <v>GEOTEXTIL T 1700</v>
          </cell>
          <cell r="B3900">
            <v>2025</v>
          </cell>
          <cell r="C3900" t="str">
            <v>M2</v>
          </cell>
          <cell r="D3900">
            <v>3051</v>
          </cell>
          <cell r="E3900">
            <v>12204</v>
          </cell>
          <cell r="F3900">
            <v>43167</v>
          </cell>
          <cell r="G3900">
            <v>2906</v>
          </cell>
          <cell r="H3900">
            <v>1.05</v>
          </cell>
          <cell r="I3900">
            <v>43465</v>
          </cell>
        </row>
        <row r="3901">
          <cell r="A3901" t="str">
            <v>Geotextil T-2100</v>
          </cell>
          <cell r="B3901">
            <v>103996</v>
          </cell>
          <cell r="C3901" t="str">
            <v>M2</v>
          </cell>
          <cell r="D3901">
            <v>4032</v>
          </cell>
          <cell r="E3901">
            <v>0</v>
          </cell>
          <cell r="F3901">
            <v>42796</v>
          </cell>
          <cell r="G3901">
            <v>3699</v>
          </cell>
          <cell r="H3901">
            <v>1.0900000000000001</v>
          </cell>
          <cell r="I3901">
            <v>43465</v>
          </cell>
        </row>
        <row r="3902">
          <cell r="A3902" t="str">
            <v>Geotextil T2100 ** y/o ST 200</v>
          </cell>
          <cell r="B3902">
            <v>12500</v>
          </cell>
          <cell r="C3902" t="str">
            <v>M2</v>
          </cell>
          <cell r="D3902">
            <v>3555</v>
          </cell>
          <cell r="E3902">
            <v>3151702385</v>
          </cell>
          <cell r="F3902">
            <v>43167</v>
          </cell>
          <cell r="G3902">
            <v>3386</v>
          </cell>
          <cell r="H3902">
            <v>1.05</v>
          </cell>
          <cell r="I3902">
            <v>43465</v>
          </cell>
        </row>
        <row r="3903">
          <cell r="A3903" t="str">
            <v>Geotextil T-2400</v>
          </cell>
          <cell r="B3903">
            <v>105757</v>
          </cell>
          <cell r="C3903" t="str">
            <v>M2</v>
          </cell>
          <cell r="D3903">
            <v>4265</v>
          </cell>
          <cell r="E3903">
            <v>0</v>
          </cell>
          <cell r="F3903">
            <v>43182</v>
          </cell>
          <cell r="G3903">
            <v>4062</v>
          </cell>
          <cell r="H3903">
            <v>1.05</v>
          </cell>
          <cell r="I3903">
            <v>43465</v>
          </cell>
        </row>
        <row r="3904">
          <cell r="A3904" t="str">
            <v>Geotextil T-2400 (NO USAR)</v>
          </cell>
          <cell r="B3904">
            <v>105756</v>
          </cell>
          <cell r="C3904" t="str">
            <v>M2</v>
          </cell>
          <cell r="D3904">
            <v>5527</v>
          </cell>
          <cell r="E3904">
            <v>0</v>
          </cell>
          <cell r="F3904">
            <v>42072</v>
          </cell>
          <cell r="G3904">
            <v>4530</v>
          </cell>
          <cell r="H3904">
            <v>1.22</v>
          </cell>
          <cell r="I3904">
            <v>43465</v>
          </cell>
        </row>
        <row r="3905">
          <cell r="A3905" t="str">
            <v>Geotextil T2400 ** y/o ST 300</v>
          </cell>
          <cell r="B3905">
            <v>100366</v>
          </cell>
          <cell r="C3905" t="str">
            <v>M2</v>
          </cell>
          <cell r="D3905">
            <v>1115</v>
          </cell>
          <cell r="E3905">
            <v>3151702385</v>
          </cell>
          <cell r="F3905">
            <v>43241</v>
          </cell>
          <cell r="G3905">
            <v>1062</v>
          </cell>
          <cell r="H3905">
            <v>1.05</v>
          </cell>
          <cell r="I3905">
            <v>43465</v>
          </cell>
        </row>
        <row r="3906">
          <cell r="A3906" t="str">
            <v>Geotextil TR 4000 **</v>
          </cell>
          <cell r="B3906">
            <v>100367</v>
          </cell>
          <cell r="C3906" t="str">
            <v>M2</v>
          </cell>
          <cell r="D3906">
            <v>11703</v>
          </cell>
          <cell r="E3906">
            <v>3151702385</v>
          </cell>
          <cell r="F3906">
            <v>41199</v>
          </cell>
          <cell r="G3906">
            <v>9002</v>
          </cell>
          <cell r="H3906">
            <v>1.3</v>
          </cell>
          <cell r="I3906">
            <v>43465</v>
          </cell>
        </row>
        <row r="3907">
          <cell r="A3907" t="str">
            <v>Geotextil-PPcintaPlanaSeparc-SueloT-2400Propy</v>
          </cell>
          <cell r="B3907">
            <v>100009</v>
          </cell>
          <cell r="C3907" t="str">
            <v>M2</v>
          </cell>
          <cell r="D3907">
            <v>4013</v>
          </cell>
          <cell r="E3907">
            <v>3151702385</v>
          </cell>
          <cell r="F3907">
            <v>43196</v>
          </cell>
          <cell r="G3907">
            <v>3822.28</v>
          </cell>
          <cell r="H3907">
            <v>1.05</v>
          </cell>
          <cell r="I3907">
            <v>43465</v>
          </cell>
        </row>
        <row r="3908">
          <cell r="A3908" t="str">
            <v>GESTION SOCIAL Y AMBIENTAL</v>
          </cell>
          <cell r="B3908">
            <v>100820</v>
          </cell>
          <cell r="C3908" t="str">
            <v>UNI</v>
          </cell>
          <cell r="D3908">
            <v>4145602</v>
          </cell>
          <cell r="E3908">
            <v>0</v>
          </cell>
          <cell r="F3908">
            <v>40491</v>
          </cell>
          <cell r="G3908">
            <v>3025987</v>
          </cell>
          <cell r="H3908">
            <v>1.37</v>
          </cell>
          <cell r="I3908">
            <v>43465</v>
          </cell>
        </row>
        <row r="3909">
          <cell r="A3909" t="str">
            <v>GIARDIA Análisis Aguas Superferficial Piscinas</v>
          </cell>
          <cell r="B3909">
            <v>105145</v>
          </cell>
          <cell r="C3909" t="str">
            <v>UNI</v>
          </cell>
          <cell r="D3909">
            <v>54079</v>
          </cell>
          <cell r="E3909">
            <v>0</v>
          </cell>
          <cell r="F3909">
            <v>41647</v>
          </cell>
          <cell r="G3909">
            <v>42920</v>
          </cell>
          <cell r="H3909">
            <v>1.26</v>
          </cell>
          <cell r="I3909">
            <v>43465</v>
          </cell>
        </row>
        <row r="3910">
          <cell r="A3910" t="str">
            <v>GIMNASIO ARBOL DE BARRAS 8 USUARIOS</v>
          </cell>
          <cell r="B3910">
            <v>106813</v>
          </cell>
          <cell r="C3910" t="str">
            <v>UNI</v>
          </cell>
          <cell r="D3910">
            <v>18787682</v>
          </cell>
          <cell r="E3910">
            <v>0</v>
          </cell>
          <cell r="F3910">
            <v>43326</v>
          </cell>
          <cell r="G3910">
            <v>17893030</v>
          </cell>
          <cell r="H3910">
            <v>1.05</v>
          </cell>
          <cell r="I3910">
            <v>43465</v>
          </cell>
        </row>
        <row r="3911">
          <cell r="A3911" t="str">
            <v>GIMNASIO ARBOL DE BARRAS 8 USUARIOS 2</v>
          </cell>
          <cell r="B3911">
            <v>106814</v>
          </cell>
          <cell r="C3911" t="str">
            <v>UNI</v>
          </cell>
          <cell r="D3911">
            <v>16755795</v>
          </cell>
          <cell r="E3911">
            <v>0</v>
          </cell>
          <cell r="F3911">
            <v>43207</v>
          </cell>
          <cell r="G3911">
            <v>15957900</v>
          </cell>
          <cell r="H3911">
            <v>1.05</v>
          </cell>
          <cell r="I3911">
            <v>43465</v>
          </cell>
        </row>
        <row r="3912">
          <cell r="A3912" t="str">
            <v>GIMNASIO MULTIFUNCIONAL 3 TORRES</v>
          </cell>
          <cell r="B3912">
            <v>106815</v>
          </cell>
          <cell r="C3912" t="str">
            <v>UNI</v>
          </cell>
          <cell r="D3912">
            <v>33521536</v>
          </cell>
          <cell r="E3912">
            <v>0</v>
          </cell>
          <cell r="F3912">
            <v>43207</v>
          </cell>
          <cell r="G3912">
            <v>31925272</v>
          </cell>
          <cell r="H3912">
            <v>1.05</v>
          </cell>
          <cell r="I3912">
            <v>43465</v>
          </cell>
        </row>
        <row r="3913">
          <cell r="A3913" t="str">
            <v>GIMNASIO MULTIFUNCIONAL 6 TORRES</v>
          </cell>
          <cell r="B3913">
            <v>106816</v>
          </cell>
          <cell r="C3913" t="str">
            <v>UNI</v>
          </cell>
          <cell r="D3913">
            <v>61571901</v>
          </cell>
          <cell r="E3913">
            <v>0</v>
          </cell>
          <cell r="F3913">
            <v>43207</v>
          </cell>
          <cell r="G3913">
            <v>58639906</v>
          </cell>
          <cell r="H3913">
            <v>1.05</v>
          </cell>
          <cell r="I3913">
            <v>43465</v>
          </cell>
        </row>
        <row r="3914">
          <cell r="A3914" t="str">
            <v>GIMNASIO PRENSA DE PECHO JALON</v>
          </cell>
          <cell r="B3914">
            <v>106817</v>
          </cell>
          <cell r="C3914" t="str">
            <v>UNI</v>
          </cell>
          <cell r="D3914">
            <v>7028438</v>
          </cell>
          <cell r="E3914">
            <v>0</v>
          </cell>
          <cell r="F3914">
            <v>43207</v>
          </cell>
          <cell r="G3914">
            <v>6693750</v>
          </cell>
          <cell r="H3914">
            <v>1.05</v>
          </cell>
          <cell r="I3914">
            <v>43465</v>
          </cell>
        </row>
        <row r="3915">
          <cell r="A3915" t="str">
            <v>GIMNASIO TORRE DOBLE FLEXION EXT</v>
          </cell>
          <cell r="B3915">
            <v>106819</v>
          </cell>
          <cell r="C3915" t="str">
            <v>UNI</v>
          </cell>
          <cell r="D3915">
            <v>22158272</v>
          </cell>
          <cell r="E3915">
            <v>0</v>
          </cell>
          <cell r="F3915">
            <v>43207</v>
          </cell>
          <cell r="G3915">
            <v>21103116</v>
          </cell>
          <cell r="H3915">
            <v>1.05</v>
          </cell>
          <cell r="I3915">
            <v>43465</v>
          </cell>
        </row>
        <row r="3916">
          <cell r="A3916" t="str">
            <v>GIMNASIO TORRE DOBLE PECHO SENTADILLA</v>
          </cell>
          <cell r="B3916">
            <v>106820</v>
          </cell>
          <cell r="C3916" t="str">
            <v>UNI</v>
          </cell>
          <cell r="D3916">
            <v>22158272</v>
          </cell>
          <cell r="E3916">
            <v>0</v>
          </cell>
          <cell r="F3916">
            <v>43207</v>
          </cell>
          <cell r="G3916">
            <v>21103116</v>
          </cell>
          <cell r="H3916">
            <v>1.05</v>
          </cell>
          <cell r="I3916">
            <v>43465</v>
          </cell>
        </row>
        <row r="3917">
          <cell r="A3917" t="str">
            <v>GIMNASIO TORRE DOBLE POLEA ALTA Y BAJA</v>
          </cell>
          <cell r="B3917">
            <v>106821</v>
          </cell>
          <cell r="C3917" t="str">
            <v>UNI</v>
          </cell>
          <cell r="D3917">
            <v>22158272</v>
          </cell>
          <cell r="E3917">
            <v>0</v>
          </cell>
          <cell r="F3917">
            <v>43207</v>
          </cell>
          <cell r="G3917">
            <v>21103116</v>
          </cell>
          <cell r="H3917">
            <v>1.05</v>
          </cell>
          <cell r="I3917">
            <v>43465</v>
          </cell>
        </row>
        <row r="3918">
          <cell r="A3918" t="str">
            <v>GIMNASIO TRIPLE PECHO ESPADA PIERNAS</v>
          </cell>
          <cell r="B3918">
            <v>106818</v>
          </cell>
          <cell r="C3918" t="str">
            <v>UNI</v>
          </cell>
          <cell r="D3918">
            <v>12257595</v>
          </cell>
          <cell r="E3918">
            <v>0</v>
          </cell>
          <cell r="F3918">
            <v>43207</v>
          </cell>
          <cell r="G3918">
            <v>11673900</v>
          </cell>
          <cell r="H3918">
            <v>1.05</v>
          </cell>
          <cell r="I3918">
            <v>43465</v>
          </cell>
        </row>
        <row r="3919">
          <cell r="A3919" t="str">
            <v>GIMNASIO-AIRE-LIBRE</v>
          </cell>
          <cell r="B3919">
            <v>106057</v>
          </cell>
          <cell r="C3919" t="str">
            <v>UNI</v>
          </cell>
          <cell r="D3919">
            <v>2979186</v>
          </cell>
          <cell r="E3919">
            <v>0</v>
          </cell>
          <cell r="F3919">
            <v>43179</v>
          </cell>
          <cell r="G3919">
            <v>2837320</v>
          </cell>
          <cell r="H3919">
            <v>1.05</v>
          </cell>
          <cell r="I3919">
            <v>43465</v>
          </cell>
        </row>
        <row r="3920">
          <cell r="A3920" t="str">
            <v>GIMNASIO-AIRE-LIBRE-</v>
          </cell>
          <cell r="B3920">
            <v>106058</v>
          </cell>
          <cell r="C3920" t="str">
            <v>UNI</v>
          </cell>
          <cell r="D3920">
            <v>2429986</v>
          </cell>
          <cell r="E3920">
            <v>0</v>
          </cell>
          <cell r="F3920">
            <v>43179</v>
          </cell>
          <cell r="G3920">
            <v>2314272</v>
          </cell>
          <cell r="H3920">
            <v>1.05</v>
          </cell>
          <cell r="I3920">
            <v>43465</v>
          </cell>
        </row>
        <row r="3921">
          <cell r="A3921" t="str">
            <v>GIMNASIO-AIRE-LIBRE BarraFijaParalelaDoble</v>
          </cell>
          <cell r="B3921">
            <v>106060</v>
          </cell>
          <cell r="C3921" t="str">
            <v>UNI</v>
          </cell>
          <cell r="D3921">
            <v>6736853</v>
          </cell>
          <cell r="E3921">
            <v>0</v>
          </cell>
          <cell r="F3921">
            <v>43179</v>
          </cell>
          <cell r="G3921">
            <v>6416050</v>
          </cell>
          <cell r="H3921">
            <v>1.05</v>
          </cell>
          <cell r="I3921">
            <v>43465</v>
          </cell>
        </row>
        <row r="3922">
          <cell r="A3922" t="str">
            <v>GIMNASIO-AIRE-LIBRE GRX DOMINADAS</v>
          </cell>
          <cell r="B3922">
            <v>106059</v>
          </cell>
          <cell r="C3922" t="str">
            <v>UNI</v>
          </cell>
          <cell r="D3922">
            <v>8233932</v>
          </cell>
          <cell r="E3922">
            <v>0</v>
          </cell>
          <cell r="F3922">
            <v>43179</v>
          </cell>
          <cell r="G3922">
            <v>7841840</v>
          </cell>
          <cell r="H3922">
            <v>1.05</v>
          </cell>
          <cell r="I3922">
            <v>43465</v>
          </cell>
        </row>
        <row r="3923">
          <cell r="A3923" t="str">
            <v>GIRO CADERA ADULTOS/ MAYORES-</v>
          </cell>
          <cell r="B3923">
            <v>104127</v>
          </cell>
          <cell r="C3923" t="str">
            <v>UNI</v>
          </cell>
          <cell r="D3923">
            <v>2186625</v>
          </cell>
          <cell r="E3923">
            <v>0</v>
          </cell>
          <cell r="F3923">
            <v>43185</v>
          </cell>
          <cell r="G3923">
            <v>2082500</v>
          </cell>
          <cell r="H3923">
            <v>1.05</v>
          </cell>
          <cell r="I3923">
            <v>43465</v>
          </cell>
        </row>
        <row r="3924">
          <cell r="A3924" t="str">
            <v>GIRO DE MANOS ADULTOS/</v>
          </cell>
          <cell r="B3924">
            <v>104131</v>
          </cell>
          <cell r="C3924" t="str">
            <v>UNI</v>
          </cell>
          <cell r="D3924">
            <v>2124150</v>
          </cell>
          <cell r="E3924">
            <v>0</v>
          </cell>
          <cell r="F3924">
            <v>43179</v>
          </cell>
          <cell r="G3924">
            <v>2023000</v>
          </cell>
          <cell r="H3924">
            <v>1.05</v>
          </cell>
          <cell r="I3924">
            <v>43465</v>
          </cell>
        </row>
        <row r="3925">
          <cell r="A3925" t="str">
            <v>GORRO INDUSTRIAL CON POLERA (TIPO</v>
          </cell>
          <cell r="B3925">
            <v>105494</v>
          </cell>
          <cell r="C3925" t="str">
            <v>UNI</v>
          </cell>
          <cell r="D3925">
            <v>8415</v>
          </cell>
          <cell r="E3925">
            <v>0</v>
          </cell>
          <cell r="F3925">
            <v>42872</v>
          </cell>
          <cell r="G3925">
            <v>7720</v>
          </cell>
          <cell r="H3925">
            <v>1.0900000000000001</v>
          </cell>
          <cell r="I3925">
            <v>43465</v>
          </cell>
        </row>
        <row r="3926">
          <cell r="A3926" t="str">
            <v>GORRO PLÁSTICO PROTECTOR</v>
          </cell>
          <cell r="B3926">
            <v>102655</v>
          </cell>
          <cell r="C3926" t="str">
            <v>UNI</v>
          </cell>
          <cell r="D3926">
            <v>2055</v>
          </cell>
          <cell r="E3926">
            <v>1950959207</v>
          </cell>
          <cell r="F3926">
            <v>40276</v>
          </cell>
          <cell r="G3926">
            <v>1500</v>
          </cell>
          <cell r="H3926">
            <v>1.37</v>
          </cell>
          <cell r="I3926">
            <v>43465</v>
          </cell>
        </row>
        <row r="3927">
          <cell r="A3927" t="str">
            <v>GPS+operador+vigilancia **</v>
          </cell>
          <cell r="B3927">
            <v>100946</v>
          </cell>
          <cell r="C3927" t="str">
            <v>DD</v>
          </cell>
          <cell r="D3927">
            <v>467520</v>
          </cell>
          <cell r="E3927">
            <v>0</v>
          </cell>
          <cell r="F3927">
            <v>43167</v>
          </cell>
          <cell r="G3927">
            <v>445257</v>
          </cell>
          <cell r="H3927">
            <v>1.05</v>
          </cell>
          <cell r="I3927">
            <v>43465</v>
          </cell>
        </row>
        <row r="3928">
          <cell r="A3928" t="str">
            <v>Gradería Metalica Galvanizada para 54 puestos</v>
          </cell>
          <cell r="B3928">
            <v>105232</v>
          </cell>
          <cell r="C3928" t="str">
            <v>UNI</v>
          </cell>
          <cell r="D3928">
            <v>17333114</v>
          </cell>
          <cell r="E3928">
            <v>0</v>
          </cell>
          <cell r="F3928">
            <v>41851</v>
          </cell>
          <cell r="G3928">
            <v>13756440</v>
          </cell>
          <cell r="H3928">
            <v>1.26</v>
          </cell>
          <cell r="I3928">
            <v>43465</v>
          </cell>
        </row>
        <row r="3929">
          <cell r="A3929" t="str">
            <v>Gradería Metalica Galvanizada para 60 puestos</v>
          </cell>
          <cell r="B3929">
            <v>105234</v>
          </cell>
          <cell r="C3929" t="str">
            <v>UNI</v>
          </cell>
          <cell r="D3929">
            <v>20991600</v>
          </cell>
          <cell r="E3929">
            <v>0</v>
          </cell>
          <cell r="F3929">
            <v>43173</v>
          </cell>
          <cell r="G3929">
            <v>19992000</v>
          </cell>
          <cell r="H3929">
            <v>1.05</v>
          </cell>
          <cell r="I3929">
            <v>43465</v>
          </cell>
        </row>
        <row r="3930">
          <cell r="A3930" t="str">
            <v>Grafadora tipo simmer autoTejaStandinSeam h=1</v>
          </cell>
          <cell r="B3930">
            <v>106440</v>
          </cell>
          <cell r="C3930" t="str">
            <v>UNI /DD</v>
          </cell>
          <cell r="D3930">
            <v>622390</v>
          </cell>
          <cell r="E3930">
            <v>0</v>
          </cell>
          <cell r="F3930">
            <v>42887</v>
          </cell>
          <cell r="G3930">
            <v>571000</v>
          </cell>
          <cell r="H3930">
            <v>1.0900000000000001</v>
          </cell>
          <cell r="I3930">
            <v>43465</v>
          </cell>
        </row>
        <row r="3931">
          <cell r="A3931" t="str">
            <v>GRAFIL 4.0 MM - 8.0 MM</v>
          </cell>
          <cell r="B3931">
            <v>1878</v>
          </cell>
          <cell r="C3931" t="str">
            <v>KG</v>
          </cell>
          <cell r="D3931">
            <v>3245</v>
          </cell>
          <cell r="E3931">
            <v>0</v>
          </cell>
          <cell r="F3931">
            <v>43167</v>
          </cell>
          <cell r="G3931">
            <v>3090</v>
          </cell>
          <cell r="H3931">
            <v>1.05</v>
          </cell>
          <cell r="I3931">
            <v>43465</v>
          </cell>
        </row>
        <row r="3932">
          <cell r="A3932" t="str">
            <v>GRAMA SINTETICA 1000 gr/M2, ALFA</v>
          </cell>
          <cell r="B3932">
            <v>104648</v>
          </cell>
          <cell r="C3932" t="str">
            <v>M2</v>
          </cell>
          <cell r="D3932">
            <v>68770</v>
          </cell>
          <cell r="E3932">
            <v>0</v>
          </cell>
          <cell r="F3932">
            <v>41178</v>
          </cell>
          <cell r="G3932">
            <v>52900</v>
          </cell>
          <cell r="H3932">
            <v>1.3</v>
          </cell>
          <cell r="I3932">
            <v>43465</v>
          </cell>
        </row>
        <row r="3933">
          <cell r="A3933" t="str">
            <v>GRAMA SINTETICA 500 GRS.</v>
          </cell>
          <cell r="B3933">
            <v>3635</v>
          </cell>
          <cell r="C3933" t="str">
            <v>M2</v>
          </cell>
          <cell r="D3933">
            <v>40412</v>
          </cell>
          <cell r="E3933" t="str">
            <v>SINTETICA</v>
          </cell>
          <cell r="F3933">
            <v>40492</v>
          </cell>
          <cell r="G3933">
            <v>29498</v>
          </cell>
          <cell r="H3933">
            <v>1.37</v>
          </cell>
          <cell r="I3933">
            <v>43465</v>
          </cell>
        </row>
        <row r="3934">
          <cell r="A3934" t="str">
            <v>GRAMA SINTETICA 700 GRS.</v>
          </cell>
          <cell r="B3934">
            <v>3930</v>
          </cell>
          <cell r="C3934" t="str">
            <v>M2</v>
          </cell>
          <cell r="D3934">
            <v>61509</v>
          </cell>
          <cell r="E3934">
            <v>0</v>
          </cell>
          <cell r="F3934">
            <v>40478</v>
          </cell>
          <cell r="G3934">
            <v>44897</v>
          </cell>
          <cell r="H3934">
            <v>1.37</v>
          </cell>
          <cell r="I3934">
            <v>43465</v>
          </cell>
        </row>
        <row r="3935">
          <cell r="A3935" t="str">
            <v>Grama Sintetica poli 700 Grs + (Sum + trans+ins)</v>
          </cell>
          <cell r="B3935">
            <v>104539</v>
          </cell>
          <cell r="C3935" t="str">
            <v>M2</v>
          </cell>
          <cell r="D3935">
            <v>46748</v>
          </cell>
          <cell r="E3935">
            <v>0</v>
          </cell>
          <cell r="F3935">
            <v>41157</v>
          </cell>
          <cell r="G3935">
            <v>35960</v>
          </cell>
          <cell r="H3935">
            <v>1.3</v>
          </cell>
          <cell r="I3935">
            <v>43465</v>
          </cell>
        </row>
        <row r="3936">
          <cell r="A3936" t="str">
            <v>GramaSintetica(10mm)500Gr/M2</v>
          </cell>
          <cell r="B3936">
            <v>105973</v>
          </cell>
          <cell r="C3936" t="str">
            <v>M2</v>
          </cell>
          <cell r="D3936">
            <v>45623</v>
          </cell>
          <cell r="E3936">
            <v>0</v>
          </cell>
          <cell r="F3936">
            <v>42662</v>
          </cell>
          <cell r="G3936">
            <v>39672</v>
          </cell>
          <cell r="H3936">
            <v>1.1499999999999999</v>
          </cell>
          <cell r="I3936">
            <v>43465</v>
          </cell>
        </row>
        <row r="3937">
          <cell r="A3937" t="str">
            <v>GramaSintetica50mmFibrilada+UV(Sum+Trnasp+</v>
          </cell>
          <cell r="B3937">
            <v>100919</v>
          </cell>
          <cell r="C3937" t="str">
            <v>M2</v>
          </cell>
          <cell r="D3937">
            <v>122220</v>
          </cell>
          <cell r="E3937">
            <v>0</v>
          </cell>
          <cell r="F3937">
            <v>41766</v>
          </cell>
          <cell r="G3937">
            <v>97000</v>
          </cell>
          <cell r="H3937">
            <v>1.26</v>
          </cell>
          <cell r="I3937">
            <v>43465</v>
          </cell>
        </row>
        <row r="3938">
          <cell r="A3938" t="str">
            <v>GramaSinteticaMonofil40mmGalga5/8"</v>
          </cell>
          <cell r="B3938">
            <v>105902</v>
          </cell>
          <cell r="C3938" t="str">
            <v>M2</v>
          </cell>
          <cell r="D3938">
            <v>106932</v>
          </cell>
          <cell r="E3938">
            <v>0</v>
          </cell>
          <cell r="F3938">
            <v>43167</v>
          </cell>
          <cell r="G3938">
            <v>101840</v>
          </cell>
          <cell r="H3938">
            <v>1.05</v>
          </cell>
          <cell r="I3938">
            <v>43465</v>
          </cell>
        </row>
        <row r="3939">
          <cell r="A3939" t="str">
            <v>GramaSinteticaMonofil50mmCertfFIFAPREFER+a</v>
          </cell>
          <cell r="B3939">
            <v>106855</v>
          </cell>
          <cell r="C3939" t="str">
            <v>M2</v>
          </cell>
          <cell r="D3939">
            <v>107818</v>
          </cell>
          <cell r="E3939">
            <v>0</v>
          </cell>
          <cell r="F3939">
            <v>43272</v>
          </cell>
          <cell r="G3939">
            <v>102684</v>
          </cell>
          <cell r="H3939">
            <v>1.05</v>
          </cell>
          <cell r="I3939">
            <v>43465</v>
          </cell>
        </row>
        <row r="3940">
          <cell r="A3940" t="str">
            <v>GramaSinteticaMonofil60mmCertfFIFAPREFER+a</v>
          </cell>
          <cell r="B3940">
            <v>106854</v>
          </cell>
          <cell r="C3940" t="str">
            <v>M2</v>
          </cell>
          <cell r="D3940">
            <v>117456</v>
          </cell>
          <cell r="E3940">
            <v>0</v>
          </cell>
          <cell r="F3940">
            <v>43272</v>
          </cell>
          <cell r="G3940">
            <v>111863</v>
          </cell>
          <cell r="H3940">
            <v>1.05</v>
          </cell>
          <cell r="I3940">
            <v>43465</v>
          </cell>
        </row>
        <row r="3941">
          <cell r="A3941" t="str">
            <v>GramaSintMonofil50mmCertfFIFAPRE&lt;6.399M2(</v>
          </cell>
          <cell r="B3941">
            <v>106130</v>
          </cell>
          <cell r="C3941" t="str">
            <v>M2</v>
          </cell>
          <cell r="D3941">
            <v>107818</v>
          </cell>
          <cell r="E3941">
            <v>0</v>
          </cell>
          <cell r="F3941">
            <v>43167</v>
          </cell>
          <cell r="G3941">
            <v>102684</v>
          </cell>
          <cell r="H3941">
            <v>1.05</v>
          </cell>
          <cell r="I3941">
            <v>43465</v>
          </cell>
        </row>
        <row r="3942">
          <cell r="A3942" t="str">
            <v>GramaSintMonofil50mmCertfFIFAPRE&gt;6400M2</v>
          </cell>
          <cell r="B3942">
            <v>104875</v>
          </cell>
          <cell r="C3942" t="str">
            <v>M2</v>
          </cell>
          <cell r="D3942">
            <v>103663</v>
          </cell>
          <cell r="E3942">
            <v>0</v>
          </cell>
          <cell r="F3942">
            <v>43167</v>
          </cell>
          <cell r="G3942">
            <v>98727</v>
          </cell>
          <cell r="H3942">
            <v>1.05</v>
          </cell>
          <cell r="I3942">
            <v>43465</v>
          </cell>
        </row>
        <row r="3943">
          <cell r="A3943" t="str">
            <v>GramaSintMonofil60mmCertfFIFAPR &lt;6399M2</v>
          </cell>
          <cell r="B3943">
            <v>106443</v>
          </cell>
          <cell r="C3943" t="str">
            <v>M2</v>
          </cell>
          <cell r="D3943">
            <v>117456</v>
          </cell>
          <cell r="E3943">
            <v>0</v>
          </cell>
          <cell r="F3943">
            <v>43167</v>
          </cell>
          <cell r="G3943">
            <v>111863</v>
          </cell>
          <cell r="H3943">
            <v>1.05</v>
          </cell>
          <cell r="I3943">
            <v>43465</v>
          </cell>
        </row>
        <row r="3944">
          <cell r="A3944" t="str">
            <v>GramaSintMonofil60mmCertfFIFAPRF &gt;6400M2</v>
          </cell>
          <cell r="B3944">
            <v>105035</v>
          </cell>
          <cell r="C3944" t="str">
            <v>M2</v>
          </cell>
          <cell r="D3944">
            <v>115419</v>
          </cell>
          <cell r="E3944">
            <v>0</v>
          </cell>
          <cell r="F3944">
            <v>43167</v>
          </cell>
          <cell r="G3944">
            <v>109923</v>
          </cell>
          <cell r="H3944">
            <v>1.05</v>
          </cell>
          <cell r="I3944">
            <v>43465</v>
          </cell>
        </row>
        <row r="3945">
          <cell r="A3945" t="str">
            <v>GRANIPLAST / DECORAPLAST ESGRAFIADO</v>
          </cell>
          <cell r="B3945">
            <v>1874</v>
          </cell>
          <cell r="C3945" t="str">
            <v>M2</v>
          </cell>
          <cell r="D3945">
            <v>7579</v>
          </cell>
          <cell r="E3945" t="str">
            <v>Col. claro</v>
          </cell>
          <cell r="F3945">
            <v>41221</v>
          </cell>
          <cell r="G3945">
            <v>5830</v>
          </cell>
          <cell r="H3945">
            <v>1.3</v>
          </cell>
          <cell r="I3945">
            <v>43465</v>
          </cell>
        </row>
        <row r="3946">
          <cell r="A3946" t="str">
            <v>GRANIPLAST / DECORPLAST ESGRAFIADO</v>
          </cell>
          <cell r="B3946">
            <v>104863</v>
          </cell>
          <cell r="C3946" t="str">
            <v>KG</v>
          </cell>
          <cell r="D3946">
            <v>3445</v>
          </cell>
          <cell r="E3946">
            <v>0</v>
          </cell>
          <cell r="F3946">
            <v>41221</v>
          </cell>
          <cell r="G3946">
            <v>2650</v>
          </cell>
          <cell r="H3946">
            <v>1.3</v>
          </cell>
          <cell r="I3946">
            <v>43465</v>
          </cell>
        </row>
        <row r="3947">
          <cell r="A3947" t="str">
            <v>Graniplast Blanco (Saco de 35 Kg)</v>
          </cell>
          <cell r="B3947">
            <v>104323</v>
          </cell>
          <cell r="C3947" t="str">
            <v>KG</v>
          </cell>
          <cell r="D3947">
            <v>1467</v>
          </cell>
          <cell r="E3947">
            <v>0</v>
          </cell>
          <cell r="F3947">
            <v>43061</v>
          </cell>
          <cell r="G3947">
            <v>1346</v>
          </cell>
          <cell r="H3947">
            <v>1.0900000000000001</v>
          </cell>
          <cell r="I3947">
            <v>43465</v>
          </cell>
        </row>
        <row r="3948">
          <cell r="A3948" t="str">
            <v>Graniplast Blanco Esgrafiado Antihongo(4</v>
          </cell>
          <cell r="B3948">
            <v>106656</v>
          </cell>
          <cell r="C3948" t="str">
            <v>GLN</v>
          </cell>
          <cell r="D3948">
            <v>25043</v>
          </cell>
          <cell r="E3948">
            <v>0</v>
          </cell>
          <cell r="F3948">
            <v>43063</v>
          </cell>
          <cell r="G3948">
            <v>22975</v>
          </cell>
          <cell r="H3948">
            <v>1.0900000000000001</v>
          </cell>
          <cell r="I3948">
            <v>43465</v>
          </cell>
        </row>
        <row r="3949">
          <cell r="A3949" t="str">
            <v>GRANIPLAST/ DECOR ES. CLARO INSTALADO</v>
          </cell>
          <cell r="B3949">
            <v>102396</v>
          </cell>
          <cell r="C3949" t="str">
            <v>M2</v>
          </cell>
          <cell r="D3949">
            <v>15545</v>
          </cell>
          <cell r="E3949" t="str">
            <v>Col. claro</v>
          </cell>
          <cell r="F3949">
            <v>40793</v>
          </cell>
          <cell r="G3949">
            <v>11601</v>
          </cell>
          <cell r="H3949">
            <v>1.34</v>
          </cell>
          <cell r="I3949">
            <v>43465</v>
          </cell>
        </row>
        <row r="3950">
          <cell r="A3950" t="str">
            <v>GRANIPLAST/ DECOR ES. OSCURO</v>
          </cell>
          <cell r="B3950">
            <v>102397</v>
          </cell>
          <cell r="C3950" t="str">
            <v>M2</v>
          </cell>
          <cell r="D3950">
            <v>16842</v>
          </cell>
          <cell r="E3950" t="str">
            <v>Col. claro</v>
          </cell>
          <cell r="F3950">
            <v>40793</v>
          </cell>
          <cell r="G3950">
            <v>12569</v>
          </cell>
          <cell r="H3950">
            <v>1.34</v>
          </cell>
          <cell r="I3950">
            <v>43465</v>
          </cell>
        </row>
        <row r="3951">
          <cell r="A3951" t="str">
            <v>GRANIPLAST/ DECORAPLAST ESGRAFIADO</v>
          </cell>
          <cell r="B3951">
            <v>102395</v>
          </cell>
          <cell r="C3951" t="str">
            <v>M2</v>
          </cell>
          <cell r="D3951">
            <v>7704</v>
          </cell>
          <cell r="E3951" t="str">
            <v>Col. claro</v>
          </cell>
          <cell r="F3951">
            <v>40793</v>
          </cell>
          <cell r="G3951">
            <v>5749</v>
          </cell>
          <cell r="H3951">
            <v>1.34</v>
          </cell>
          <cell r="I3951">
            <v>43465</v>
          </cell>
        </row>
        <row r="3952">
          <cell r="A3952" t="str">
            <v>GRANITO DE MARMOL N°2 (40KG).</v>
          </cell>
          <cell r="B3952">
            <v>102714</v>
          </cell>
          <cell r="C3952" t="str">
            <v>KG</v>
          </cell>
          <cell r="D3952">
            <v>356</v>
          </cell>
          <cell r="E3952">
            <v>0</v>
          </cell>
          <cell r="F3952">
            <v>42853</v>
          </cell>
          <cell r="G3952">
            <v>327</v>
          </cell>
          <cell r="H3952">
            <v>1.0900000000000001</v>
          </cell>
          <cell r="I3952">
            <v>43465</v>
          </cell>
        </row>
        <row r="3953">
          <cell r="A3953" t="str">
            <v>GRANITO DE MARMOL VILLA DE LEIVA N.3-21/2</v>
          </cell>
          <cell r="B3953">
            <v>104595</v>
          </cell>
          <cell r="C3953" t="str">
            <v>KG</v>
          </cell>
          <cell r="D3953">
            <v>585</v>
          </cell>
          <cell r="E3953">
            <v>0</v>
          </cell>
          <cell r="F3953">
            <v>41172</v>
          </cell>
          <cell r="G3953">
            <v>450</v>
          </cell>
          <cell r="H3953">
            <v>1.3</v>
          </cell>
          <cell r="I3953">
            <v>43465</v>
          </cell>
        </row>
        <row r="3954">
          <cell r="A3954" t="str">
            <v>GRANITO DEL 2 A 3 BLANCO NEIVA (40Kg)</v>
          </cell>
          <cell r="B3954">
            <v>83</v>
          </cell>
          <cell r="C3954" t="str">
            <v>BULTO</v>
          </cell>
          <cell r="D3954">
            <v>15148</v>
          </cell>
          <cell r="E3954">
            <v>0</v>
          </cell>
          <cell r="F3954">
            <v>43206</v>
          </cell>
          <cell r="G3954">
            <v>14427</v>
          </cell>
          <cell r="H3954">
            <v>1.05</v>
          </cell>
          <cell r="I3954">
            <v>43465</v>
          </cell>
        </row>
        <row r="3955">
          <cell r="A3955" t="str">
            <v>GRANITO GRIS (N°2-2.5-3.0) SACO DE 40 KG</v>
          </cell>
          <cell r="B3955">
            <v>105059</v>
          </cell>
          <cell r="C3955" t="str">
            <v>BULTO</v>
          </cell>
          <cell r="D3955">
            <v>13259</v>
          </cell>
          <cell r="E3955">
            <v>0</v>
          </cell>
          <cell r="F3955">
            <v>41555</v>
          </cell>
          <cell r="G3955">
            <v>10440</v>
          </cell>
          <cell r="H3955">
            <v>1.27</v>
          </cell>
          <cell r="I3955">
            <v>43465</v>
          </cell>
        </row>
        <row r="3956">
          <cell r="A3956" t="str">
            <v>GRANITO N°2 Y 3 (BULTO DE 40 Kg).</v>
          </cell>
          <cell r="B3956">
            <v>103178</v>
          </cell>
          <cell r="C3956" t="str">
            <v>UNI</v>
          </cell>
          <cell r="D3956">
            <v>24700</v>
          </cell>
          <cell r="E3956">
            <v>0</v>
          </cell>
          <cell r="F3956">
            <v>41171</v>
          </cell>
          <cell r="G3956">
            <v>19000</v>
          </cell>
          <cell r="H3956">
            <v>1.3</v>
          </cell>
          <cell r="I3956">
            <v>43465</v>
          </cell>
        </row>
        <row r="3957">
          <cell r="A3957" t="str">
            <v>GRANITO NAT.GIALLO S. FRANCISCO</v>
          </cell>
          <cell r="B3957">
            <v>3138</v>
          </cell>
          <cell r="C3957" t="str">
            <v>M2</v>
          </cell>
          <cell r="D3957">
            <v>602466</v>
          </cell>
          <cell r="E3957">
            <v>0</v>
          </cell>
          <cell r="F3957">
            <v>40347</v>
          </cell>
          <cell r="G3957">
            <v>439756</v>
          </cell>
          <cell r="H3957">
            <v>1.37</v>
          </cell>
          <cell r="I3957">
            <v>43465</v>
          </cell>
        </row>
        <row r="3958">
          <cell r="A3958" t="str">
            <v>GRANITO NAT.GOLDEN CREAM</v>
          </cell>
          <cell r="B3958">
            <v>3139</v>
          </cell>
          <cell r="C3958" t="str">
            <v>M2</v>
          </cell>
          <cell r="D3958">
            <v>421774</v>
          </cell>
          <cell r="E3958">
            <v>0</v>
          </cell>
          <cell r="F3958">
            <v>40347</v>
          </cell>
          <cell r="G3958">
            <v>307864</v>
          </cell>
          <cell r="H3958">
            <v>1.37</v>
          </cell>
          <cell r="I3958">
            <v>43465</v>
          </cell>
        </row>
        <row r="3959">
          <cell r="A3959" t="str">
            <v>GRANITO NAT.GRIS GUAYANA 305x305x 10</v>
          </cell>
          <cell r="B3959">
            <v>3140</v>
          </cell>
          <cell r="C3959" t="str">
            <v>M2</v>
          </cell>
          <cell r="D3959">
            <v>339612</v>
          </cell>
          <cell r="E3959">
            <v>0</v>
          </cell>
          <cell r="F3959">
            <v>40347</v>
          </cell>
          <cell r="G3959">
            <v>247892</v>
          </cell>
          <cell r="H3959">
            <v>1.37</v>
          </cell>
          <cell r="I3959">
            <v>43465</v>
          </cell>
        </row>
        <row r="3960">
          <cell r="A3960" t="str">
            <v>GRANITO NAT.GRIS GUAYANA CUADREADO</v>
          </cell>
          <cell r="B3960">
            <v>3141</v>
          </cell>
          <cell r="C3960" t="str">
            <v>M2</v>
          </cell>
          <cell r="D3960">
            <v>752782</v>
          </cell>
          <cell r="E3960">
            <v>0</v>
          </cell>
          <cell r="F3960">
            <v>40347</v>
          </cell>
          <cell r="G3960">
            <v>549476</v>
          </cell>
          <cell r="H3960">
            <v>1.37</v>
          </cell>
          <cell r="I3960">
            <v>43465</v>
          </cell>
        </row>
        <row r="3961">
          <cell r="A3961" t="str">
            <v>GRANITO NAT.JASPE (PLACAS A MEDIDA</v>
          </cell>
          <cell r="B3961">
            <v>3137</v>
          </cell>
          <cell r="C3961" t="str">
            <v>M2</v>
          </cell>
          <cell r="D3961">
            <v>250444</v>
          </cell>
          <cell r="E3961">
            <v>0</v>
          </cell>
          <cell r="F3961">
            <v>41429</v>
          </cell>
          <cell r="G3961">
            <v>197200</v>
          </cell>
          <cell r="H3961">
            <v>1.27</v>
          </cell>
          <cell r="I3961">
            <v>43465</v>
          </cell>
        </row>
        <row r="3962">
          <cell r="A3962" t="str">
            <v>GRANITO NAT.JASPE 305x305x10</v>
          </cell>
          <cell r="B3962">
            <v>3136</v>
          </cell>
          <cell r="C3962" t="str">
            <v>M2</v>
          </cell>
          <cell r="D3962">
            <v>189433</v>
          </cell>
          <cell r="E3962">
            <v>0</v>
          </cell>
          <cell r="F3962">
            <v>40347</v>
          </cell>
          <cell r="G3962">
            <v>138272</v>
          </cell>
          <cell r="H3962">
            <v>1.37</v>
          </cell>
          <cell r="I3962">
            <v>43465</v>
          </cell>
        </row>
        <row r="3963">
          <cell r="A3963" t="str">
            <v>GRANITO NAT.NEGRO ABSOLUTO (A MEDIDAS</v>
          </cell>
          <cell r="B3963">
            <v>3143</v>
          </cell>
          <cell r="C3963" t="str">
            <v>M2</v>
          </cell>
          <cell r="D3963">
            <v>1111328</v>
          </cell>
          <cell r="E3963">
            <v>0</v>
          </cell>
          <cell r="F3963">
            <v>40347</v>
          </cell>
          <cell r="G3963">
            <v>811188</v>
          </cell>
          <cell r="H3963">
            <v>1.37</v>
          </cell>
          <cell r="I3963">
            <v>43465</v>
          </cell>
        </row>
        <row r="3964">
          <cell r="A3964" t="str">
            <v>GRANITO NAT.NEGRO ABSOLUTO 305x305x10</v>
          </cell>
          <cell r="B3964">
            <v>3142</v>
          </cell>
          <cell r="C3964" t="str">
            <v>M2</v>
          </cell>
          <cell r="D3964">
            <v>699248</v>
          </cell>
          <cell r="E3964">
            <v>0</v>
          </cell>
          <cell r="F3964">
            <v>40347</v>
          </cell>
          <cell r="G3964">
            <v>510400</v>
          </cell>
          <cell r="H3964">
            <v>1.37</v>
          </cell>
          <cell r="I3964">
            <v>43465</v>
          </cell>
        </row>
        <row r="3965">
          <cell r="A3965" t="str">
            <v>GRANITO NAT.ROJO GUAYANA (PLACAS A</v>
          </cell>
          <cell r="B3965">
            <v>3145</v>
          </cell>
          <cell r="C3965" t="str">
            <v>M2</v>
          </cell>
          <cell r="D3965">
            <v>629482</v>
          </cell>
          <cell r="E3965">
            <v>0</v>
          </cell>
          <cell r="F3965">
            <v>40347</v>
          </cell>
          <cell r="G3965">
            <v>459476</v>
          </cell>
          <cell r="H3965">
            <v>1.37</v>
          </cell>
          <cell r="I3965">
            <v>43465</v>
          </cell>
        </row>
        <row r="3966">
          <cell r="A3966" t="str">
            <v>GRANITO NAT.ROJO GUAYANA 305x305x10</v>
          </cell>
          <cell r="B3966">
            <v>3144</v>
          </cell>
          <cell r="C3966" t="str">
            <v>M2</v>
          </cell>
          <cell r="D3966">
            <v>328011</v>
          </cell>
          <cell r="E3966">
            <v>0</v>
          </cell>
          <cell r="F3966">
            <v>40347</v>
          </cell>
          <cell r="G3966">
            <v>239424</v>
          </cell>
          <cell r="H3966">
            <v>1.37</v>
          </cell>
          <cell r="I3966">
            <v>43465</v>
          </cell>
        </row>
        <row r="3967">
          <cell r="A3967" t="str">
            <v>GRANITO NAT.ROSA PORRINO (PLACAS A</v>
          </cell>
          <cell r="B3967">
            <v>3147</v>
          </cell>
          <cell r="C3967" t="str">
            <v>M2</v>
          </cell>
          <cell r="D3967">
            <v>330855</v>
          </cell>
          <cell r="E3967">
            <v>0</v>
          </cell>
          <cell r="F3967">
            <v>40347</v>
          </cell>
          <cell r="G3967">
            <v>241500</v>
          </cell>
          <cell r="H3967">
            <v>1.37</v>
          </cell>
          <cell r="I3967">
            <v>43465</v>
          </cell>
        </row>
        <row r="3968">
          <cell r="A3968" t="str">
            <v>GRANITO NAT.ROSA PORRINO 305x305x10</v>
          </cell>
          <cell r="B3968">
            <v>3146</v>
          </cell>
          <cell r="C3968" t="str">
            <v>M2</v>
          </cell>
          <cell r="D3968">
            <v>527297</v>
          </cell>
          <cell r="E3968">
            <v>0</v>
          </cell>
          <cell r="F3968">
            <v>40347</v>
          </cell>
          <cell r="G3968">
            <v>384888</v>
          </cell>
          <cell r="H3968">
            <v>1.37</v>
          </cell>
          <cell r="I3968">
            <v>43465</v>
          </cell>
        </row>
        <row r="3969">
          <cell r="A3969" t="str">
            <v>GRANITO NAT.VERDE UBATUBA</v>
          </cell>
          <cell r="B3969">
            <v>3149</v>
          </cell>
          <cell r="C3969" t="str">
            <v>M2</v>
          </cell>
          <cell r="D3969">
            <v>646963</v>
          </cell>
          <cell r="E3969">
            <v>0</v>
          </cell>
          <cell r="F3969">
            <v>40347</v>
          </cell>
          <cell r="G3969">
            <v>472236</v>
          </cell>
          <cell r="H3969">
            <v>1.37</v>
          </cell>
          <cell r="I3969">
            <v>43465</v>
          </cell>
        </row>
        <row r="3970">
          <cell r="A3970" t="str">
            <v>GRANITO NAT.VERDE UBATUBA (305x305x20)</v>
          </cell>
          <cell r="B3970">
            <v>3148</v>
          </cell>
          <cell r="C3970" t="str">
            <v>M2</v>
          </cell>
          <cell r="D3970">
            <v>562736</v>
          </cell>
          <cell r="E3970">
            <v>0</v>
          </cell>
          <cell r="F3970">
            <v>40347</v>
          </cell>
          <cell r="G3970">
            <v>410756</v>
          </cell>
          <cell r="H3970">
            <v>1.37</v>
          </cell>
          <cell r="I3970">
            <v>43465</v>
          </cell>
        </row>
        <row r="3971">
          <cell r="A3971" t="str">
            <v>GRANITO NEGRO ABSOLUTO</v>
          </cell>
          <cell r="B3971">
            <v>2939</v>
          </cell>
          <cell r="C3971" t="str">
            <v>M2</v>
          </cell>
          <cell r="D3971">
            <v>441000</v>
          </cell>
          <cell r="E3971">
            <v>0</v>
          </cell>
          <cell r="F3971">
            <v>43369</v>
          </cell>
          <cell r="G3971">
            <v>420000</v>
          </cell>
          <cell r="H3971">
            <v>1.05</v>
          </cell>
          <cell r="I3971">
            <v>43465</v>
          </cell>
        </row>
        <row r="3972">
          <cell r="A3972" t="str">
            <v>GRANITO NEGRO ESTELAR CUADREADO Y</v>
          </cell>
          <cell r="B3972">
            <v>2940</v>
          </cell>
          <cell r="C3972" t="str">
            <v>M2</v>
          </cell>
          <cell r="D3972">
            <v>699248</v>
          </cell>
          <cell r="E3972">
            <v>0</v>
          </cell>
          <cell r="F3972">
            <v>40347</v>
          </cell>
          <cell r="G3972">
            <v>510400</v>
          </cell>
          <cell r="H3972">
            <v>1.37</v>
          </cell>
          <cell r="I3972">
            <v>43465</v>
          </cell>
        </row>
        <row r="3973">
          <cell r="A3973" t="str">
            <v>GRANITO PULIDO</v>
          </cell>
          <cell r="B3973">
            <v>102705</v>
          </cell>
          <cell r="C3973" t="str">
            <v>UNI</v>
          </cell>
          <cell r="D3973">
            <v>271260</v>
          </cell>
          <cell r="E3973" t="str">
            <v>41820 ARENA</v>
          </cell>
          <cell r="F3973">
            <v>40282</v>
          </cell>
          <cell r="G3973">
            <v>198000</v>
          </cell>
          <cell r="H3973">
            <v>1.37</v>
          </cell>
          <cell r="I3973">
            <v>43465</v>
          </cell>
        </row>
        <row r="3974">
          <cell r="A3974" t="str">
            <v>GRANITO VERDE UBATUBA</v>
          </cell>
          <cell r="B3974">
            <v>3150</v>
          </cell>
          <cell r="C3974" t="str">
            <v>M2</v>
          </cell>
          <cell r="D3974">
            <v>646963</v>
          </cell>
          <cell r="E3974">
            <v>0</v>
          </cell>
          <cell r="F3974">
            <v>40499</v>
          </cell>
          <cell r="G3974">
            <v>472236</v>
          </cell>
          <cell r="H3974">
            <v>1.37</v>
          </cell>
          <cell r="I3974">
            <v>43465</v>
          </cell>
        </row>
        <row r="3975">
          <cell r="A3975" t="str">
            <v>GRANITOS Y MARMOLINAS</v>
          </cell>
          <cell r="B3975">
            <v>305</v>
          </cell>
          <cell r="C3975">
            <v>0</v>
          </cell>
          <cell r="D3975" t="e">
            <v>#DIV/0!</v>
          </cell>
          <cell r="E3975">
            <v>0</v>
          </cell>
          <cell r="F3975">
            <v>0</v>
          </cell>
          <cell r="G3975">
            <v>0</v>
          </cell>
          <cell r="H3975" t="e">
            <v>#DIV/0!</v>
          </cell>
          <cell r="I3975">
            <v>43465</v>
          </cell>
        </row>
        <row r="3976">
          <cell r="A3976" t="str">
            <v>GRANO 1-N MELATO 33x33 PRIMERA ALFA</v>
          </cell>
          <cell r="B3976">
            <v>291</v>
          </cell>
          <cell r="C3976" t="str">
            <v>M2</v>
          </cell>
          <cell r="D3976">
            <v>63353</v>
          </cell>
          <cell r="E3976" t="str">
            <v>GRUPO 5</v>
          </cell>
          <cell r="F3976">
            <v>40808</v>
          </cell>
          <cell r="G3976">
            <v>47278</v>
          </cell>
          <cell r="H3976">
            <v>1.34</v>
          </cell>
          <cell r="I3976">
            <v>43465</v>
          </cell>
        </row>
        <row r="3977">
          <cell r="A3977" t="str">
            <v>GRANO DE MARMOL PERLATO/BEAGE CLARO</v>
          </cell>
          <cell r="B3977">
            <v>104582</v>
          </cell>
          <cell r="C3977" t="str">
            <v>KG</v>
          </cell>
          <cell r="D3977">
            <v>1460</v>
          </cell>
          <cell r="E3977">
            <v>0</v>
          </cell>
          <cell r="F3977">
            <v>43208</v>
          </cell>
          <cell r="G3977">
            <v>1390</v>
          </cell>
          <cell r="H3977">
            <v>1.05</v>
          </cell>
          <cell r="I3977">
            <v>43465</v>
          </cell>
        </row>
        <row r="3978">
          <cell r="A3978" t="str">
            <v>GRANO MARMOL BLANCO/NEGRO</v>
          </cell>
          <cell r="B3978">
            <v>103521</v>
          </cell>
          <cell r="C3978" t="str">
            <v>BLT</v>
          </cell>
          <cell r="D3978">
            <v>21372</v>
          </cell>
          <cell r="E3978">
            <v>0</v>
          </cell>
          <cell r="F3978">
            <v>40515</v>
          </cell>
          <cell r="G3978">
            <v>15600</v>
          </cell>
          <cell r="H3978">
            <v>1.37</v>
          </cell>
          <cell r="I3978">
            <v>43465</v>
          </cell>
        </row>
        <row r="3979">
          <cell r="A3979" t="str">
            <v>GRANULOMETRIA CON HIDROMETRO</v>
          </cell>
          <cell r="B3979">
            <v>101428</v>
          </cell>
          <cell r="C3979" t="str">
            <v>UNI</v>
          </cell>
          <cell r="D3979">
            <v>72384</v>
          </cell>
          <cell r="E3979" t="str">
            <v>E130</v>
          </cell>
          <cell r="F3979">
            <v>41155</v>
          </cell>
          <cell r="G3979">
            <v>55680</v>
          </cell>
          <cell r="H3979">
            <v>1.3</v>
          </cell>
          <cell r="I3979">
            <v>43465</v>
          </cell>
        </row>
        <row r="3980">
          <cell r="A3980" t="str">
            <v>GRANULOMETRIA DE</v>
          </cell>
          <cell r="B3980">
            <v>3578</v>
          </cell>
          <cell r="C3980" t="str">
            <v>UNI</v>
          </cell>
          <cell r="D3980">
            <v>50630</v>
          </cell>
          <cell r="E3980" t="str">
            <v>A1100</v>
          </cell>
          <cell r="F3980">
            <v>42286</v>
          </cell>
          <cell r="G3980">
            <v>41500</v>
          </cell>
          <cell r="H3980">
            <v>1.22</v>
          </cell>
          <cell r="I3980">
            <v>43465</v>
          </cell>
        </row>
        <row r="3981">
          <cell r="A3981" t="str">
            <v>GRANULOMETRIA DE AGREGADOS HASTA EL</v>
          </cell>
          <cell r="B3981">
            <v>3585</v>
          </cell>
          <cell r="C3981" t="str">
            <v>UNI</v>
          </cell>
          <cell r="D3981">
            <v>45500</v>
          </cell>
          <cell r="E3981" t="str">
            <v>D700</v>
          </cell>
          <cell r="F3981">
            <v>41155</v>
          </cell>
          <cell r="G3981">
            <v>35000</v>
          </cell>
          <cell r="H3981">
            <v>1.3</v>
          </cell>
          <cell r="I3981">
            <v>43465</v>
          </cell>
        </row>
        <row r="3982">
          <cell r="A3982" t="str">
            <v>GRANULOMETRIA POR HIDROMETRO</v>
          </cell>
          <cell r="B3982">
            <v>3579</v>
          </cell>
          <cell r="C3982" t="str">
            <v>UNI</v>
          </cell>
          <cell r="D3982">
            <v>105530</v>
          </cell>
          <cell r="E3982">
            <v>0</v>
          </cell>
          <cell r="F3982">
            <v>42286</v>
          </cell>
          <cell r="G3982">
            <v>86500</v>
          </cell>
          <cell r="H3982">
            <v>1.22</v>
          </cell>
          <cell r="I3982">
            <v>43465</v>
          </cell>
        </row>
        <row r="3983">
          <cell r="A3983" t="str">
            <v>grapa 1 1/4 x 9</v>
          </cell>
          <cell r="B3983">
            <v>103502</v>
          </cell>
          <cell r="C3983" t="str">
            <v>UNI</v>
          </cell>
          <cell r="D3983">
            <v>67</v>
          </cell>
          <cell r="E3983">
            <v>0</v>
          </cell>
          <cell r="F3983">
            <v>43194</v>
          </cell>
          <cell r="G3983">
            <v>64</v>
          </cell>
          <cell r="H3983">
            <v>1.05</v>
          </cell>
          <cell r="I3983">
            <v>43465</v>
          </cell>
        </row>
        <row r="3984">
          <cell r="A3984" t="str">
            <v>GRAPA 1"</v>
          </cell>
          <cell r="B3984">
            <v>101126</v>
          </cell>
          <cell r="C3984" t="str">
            <v>KG</v>
          </cell>
          <cell r="D3984">
            <v>64253</v>
          </cell>
          <cell r="E3984">
            <v>8010</v>
          </cell>
          <cell r="F3984">
            <v>40344</v>
          </cell>
          <cell r="G3984">
            <v>46900</v>
          </cell>
          <cell r="H3984">
            <v>1.37</v>
          </cell>
          <cell r="I3984">
            <v>43465</v>
          </cell>
        </row>
        <row r="3985">
          <cell r="A3985" t="str">
            <v>GRAPA A VIGA COLGANTE</v>
          </cell>
          <cell r="B3985">
            <v>101323</v>
          </cell>
          <cell r="C3985" t="str">
            <v>UNI</v>
          </cell>
          <cell r="D3985">
            <v>18554</v>
          </cell>
          <cell r="E3985" t="str">
            <v>50GC</v>
          </cell>
          <cell r="F3985">
            <v>43185</v>
          </cell>
          <cell r="G3985">
            <v>17670</v>
          </cell>
          <cell r="H3985">
            <v>1.05</v>
          </cell>
          <cell r="I3985">
            <v>43465</v>
          </cell>
        </row>
        <row r="3986">
          <cell r="A3986" t="str">
            <v>GRAPA DE FIJACIÓN TIPO CLIP</v>
          </cell>
          <cell r="B3986">
            <v>103041</v>
          </cell>
          <cell r="C3986" t="str">
            <v>UNI</v>
          </cell>
          <cell r="D3986">
            <v>5626</v>
          </cell>
          <cell r="E3986">
            <v>8010</v>
          </cell>
          <cell r="F3986">
            <v>43375</v>
          </cell>
          <cell r="G3986">
            <v>5358</v>
          </cell>
          <cell r="H3986">
            <v>1.05</v>
          </cell>
          <cell r="I3986">
            <v>43465</v>
          </cell>
        </row>
        <row r="3987">
          <cell r="A3987" t="str">
            <v>GRAPA DOBLE OREJA PARA TUBO METALICO</v>
          </cell>
          <cell r="B3987">
            <v>105257</v>
          </cell>
          <cell r="C3987" t="str">
            <v>UNI</v>
          </cell>
          <cell r="D3987">
            <v>383</v>
          </cell>
          <cell r="E3987">
            <v>0</v>
          </cell>
          <cell r="F3987">
            <v>43213</v>
          </cell>
          <cell r="G3987">
            <v>365</v>
          </cell>
          <cell r="H3987">
            <v>1.05</v>
          </cell>
          <cell r="I3987">
            <v>43465</v>
          </cell>
        </row>
        <row r="3988">
          <cell r="A3988" t="str">
            <v>GRAPA DOBLE OREJA PARA TUBO METALICO</v>
          </cell>
          <cell r="B3988">
            <v>105258</v>
          </cell>
          <cell r="C3988" t="str">
            <v>UNI</v>
          </cell>
          <cell r="D3988">
            <v>1030</v>
          </cell>
          <cell r="E3988">
            <v>0</v>
          </cell>
          <cell r="F3988">
            <v>43299</v>
          </cell>
          <cell r="G3988">
            <v>981</v>
          </cell>
          <cell r="H3988">
            <v>1.05</v>
          </cell>
          <cell r="I3988">
            <v>43465</v>
          </cell>
        </row>
        <row r="3989">
          <cell r="A3989" t="str">
            <v>GRAPA DOBLE OREJA PARA TUBO METALICO</v>
          </cell>
          <cell r="B3989">
            <v>105256</v>
          </cell>
          <cell r="C3989" t="str">
            <v>UNI</v>
          </cell>
          <cell r="D3989">
            <v>273</v>
          </cell>
          <cell r="E3989">
            <v>0</v>
          </cell>
          <cell r="F3989">
            <v>42856</v>
          </cell>
          <cell r="G3989">
            <v>250</v>
          </cell>
          <cell r="H3989">
            <v>1.0900000000000001</v>
          </cell>
          <cell r="I3989">
            <v>43465</v>
          </cell>
        </row>
        <row r="3990">
          <cell r="A3990" t="str">
            <v>Grapa Metalica 5/8" para fijación de Geocelda</v>
          </cell>
          <cell r="B3990">
            <v>105837</v>
          </cell>
          <cell r="C3990" t="str">
            <v>UNI</v>
          </cell>
          <cell r="D3990">
            <v>17</v>
          </cell>
          <cell r="E3990">
            <v>0</v>
          </cell>
          <cell r="F3990">
            <v>43249</v>
          </cell>
          <cell r="G3990">
            <v>16</v>
          </cell>
          <cell r="H3990">
            <v>1.05</v>
          </cell>
          <cell r="I3990">
            <v>43465</v>
          </cell>
        </row>
        <row r="3991">
          <cell r="A3991" t="str">
            <v>Grapa metálica galvanizada 1/8"</v>
          </cell>
          <cell r="B3991">
            <v>106869</v>
          </cell>
          <cell r="C3991" t="str">
            <v>UNI</v>
          </cell>
          <cell r="D3991">
            <v>3825</v>
          </cell>
          <cell r="E3991">
            <v>0</v>
          </cell>
          <cell r="F3991">
            <v>43277</v>
          </cell>
          <cell r="G3991">
            <v>3643</v>
          </cell>
          <cell r="H3991">
            <v>1.05</v>
          </cell>
          <cell r="I3991">
            <v>43465</v>
          </cell>
        </row>
        <row r="3992">
          <cell r="A3992" t="str">
            <v>GRAPA METALICA PARA CINTA BANDIT 5/8"</v>
          </cell>
          <cell r="B3992">
            <v>105673</v>
          </cell>
          <cell r="C3992" t="str">
            <v>UNI</v>
          </cell>
          <cell r="D3992">
            <v>625</v>
          </cell>
          <cell r="E3992">
            <v>0</v>
          </cell>
          <cell r="F3992">
            <v>43182</v>
          </cell>
          <cell r="G3992">
            <v>595</v>
          </cell>
          <cell r="H3992">
            <v>1.05</v>
          </cell>
          <cell r="I3992">
            <v>43465</v>
          </cell>
        </row>
        <row r="3993">
          <cell r="A3993" t="str">
            <v>GRAPA METALICA PARA TUBO METALICO DE</v>
          </cell>
          <cell r="B3993">
            <v>104991</v>
          </cell>
          <cell r="C3993" t="str">
            <v>UNI</v>
          </cell>
          <cell r="D3993">
            <v>190</v>
          </cell>
          <cell r="E3993">
            <v>0</v>
          </cell>
          <cell r="F3993">
            <v>43322</v>
          </cell>
          <cell r="G3993">
            <v>181</v>
          </cell>
          <cell r="H3993">
            <v>1.05</v>
          </cell>
          <cell r="I3993">
            <v>43465</v>
          </cell>
        </row>
        <row r="3994">
          <cell r="A3994" t="str">
            <v>GRAPA METALICA PARA TUBO METALICO DE</v>
          </cell>
          <cell r="B3994">
            <v>104993</v>
          </cell>
          <cell r="C3994" t="str">
            <v>UNI</v>
          </cell>
          <cell r="D3994">
            <v>1019</v>
          </cell>
          <cell r="E3994">
            <v>0</v>
          </cell>
          <cell r="F3994">
            <v>43322</v>
          </cell>
          <cell r="G3994">
            <v>970</v>
          </cell>
          <cell r="H3994">
            <v>1.05</v>
          </cell>
          <cell r="I3994">
            <v>43465</v>
          </cell>
        </row>
        <row r="3995">
          <cell r="A3995" t="str">
            <v>GRAPA METALICA PARA TUBO METALICO DE 1</v>
          </cell>
          <cell r="B3995">
            <v>104992</v>
          </cell>
          <cell r="C3995" t="str">
            <v>UNI</v>
          </cell>
          <cell r="D3995">
            <v>518</v>
          </cell>
          <cell r="E3995">
            <v>0</v>
          </cell>
          <cell r="F3995">
            <v>43271</v>
          </cell>
          <cell r="G3995">
            <v>493</v>
          </cell>
          <cell r="H3995">
            <v>1.05</v>
          </cell>
          <cell r="I3995">
            <v>43465</v>
          </cell>
        </row>
        <row r="3996">
          <cell r="A3996" t="str">
            <v>GRAPA METALICAS DE 1”</v>
          </cell>
          <cell r="B3996">
            <v>105528</v>
          </cell>
          <cell r="C3996" t="str">
            <v>KG</v>
          </cell>
          <cell r="D3996">
            <v>5187</v>
          </cell>
          <cell r="E3996">
            <v>0</v>
          </cell>
          <cell r="F3996">
            <v>42872</v>
          </cell>
          <cell r="G3996">
            <v>4759</v>
          </cell>
          <cell r="H3996">
            <v>1.0900000000000001</v>
          </cell>
          <cell r="I3996">
            <v>43465</v>
          </cell>
        </row>
        <row r="3997">
          <cell r="A3997" t="str">
            <v>GRAPA PARA CINTA ACERO INOXIDABLE. 5/8"</v>
          </cell>
          <cell r="B3997">
            <v>104565</v>
          </cell>
          <cell r="C3997" t="str">
            <v>UNI</v>
          </cell>
          <cell r="D3997">
            <v>546</v>
          </cell>
          <cell r="E3997">
            <v>0</v>
          </cell>
          <cell r="F3997">
            <v>43172</v>
          </cell>
          <cell r="G3997">
            <v>520</v>
          </cell>
          <cell r="H3997">
            <v>1.05</v>
          </cell>
          <cell r="I3997">
            <v>43465</v>
          </cell>
        </row>
        <row r="3998">
          <cell r="A3998" t="str">
            <v>GRAPA PARA OPERAR EN CALIENTE</v>
          </cell>
          <cell r="B3998">
            <v>3711</v>
          </cell>
          <cell r="C3998" t="str">
            <v>UNI</v>
          </cell>
          <cell r="D3998">
            <v>18513</v>
          </cell>
          <cell r="E3998" t="str">
            <v>50GC</v>
          </cell>
          <cell r="F3998">
            <v>43172</v>
          </cell>
          <cell r="G3998">
            <v>17631</v>
          </cell>
          <cell r="H3998">
            <v>1.05</v>
          </cell>
          <cell r="I3998">
            <v>43465</v>
          </cell>
        </row>
        <row r="3999">
          <cell r="A3999" t="str">
            <v>GRAPA PARA ZUNCHO O CINTA MET. Ø3/8"</v>
          </cell>
          <cell r="B3999">
            <v>105854</v>
          </cell>
          <cell r="C3999" t="str">
            <v>UNI</v>
          </cell>
          <cell r="D3999">
            <v>121</v>
          </cell>
          <cell r="E3999">
            <v>0</v>
          </cell>
          <cell r="F3999">
            <v>43362</v>
          </cell>
          <cell r="G3999">
            <v>115</v>
          </cell>
          <cell r="H3999">
            <v>1.05</v>
          </cell>
          <cell r="I3999">
            <v>43465</v>
          </cell>
        </row>
        <row r="4000">
          <cell r="A4000" t="str">
            <v>GRAPA PRENSORA/OPERARA EN CALIENTE</v>
          </cell>
          <cell r="B4000">
            <v>3729</v>
          </cell>
          <cell r="C4000" t="str">
            <v>UNI</v>
          </cell>
          <cell r="D4000">
            <v>21335</v>
          </cell>
          <cell r="E4000">
            <v>0</v>
          </cell>
          <cell r="F4000">
            <v>43325</v>
          </cell>
          <cell r="G4000">
            <v>20319</v>
          </cell>
          <cell r="H4000">
            <v>1.05</v>
          </cell>
          <cell r="I4000">
            <v>43465</v>
          </cell>
        </row>
        <row r="4001">
          <cell r="A4001" t="str">
            <v>GRAPA TERMINAL 6-2/0 ALUMINIO</v>
          </cell>
          <cell r="B4001">
            <v>3747</v>
          </cell>
          <cell r="C4001" t="str">
            <v>UNI</v>
          </cell>
          <cell r="D4001">
            <v>15436</v>
          </cell>
          <cell r="E4001">
            <v>0</v>
          </cell>
          <cell r="F4001">
            <v>43172</v>
          </cell>
          <cell r="G4001">
            <v>14701</v>
          </cell>
          <cell r="H4001">
            <v>1.05</v>
          </cell>
          <cell r="I4001">
            <v>43465</v>
          </cell>
        </row>
        <row r="4002">
          <cell r="A4002" t="str">
            <v>GRAPA ZINCADA / GALV 1" UN ALA</v>
          </cell>
          <cell r="B4002">
            <v>104037</v>
          </cell>
          <cell r="C4002" t="str">
            <v>UNI</v>
          </cell>
          <cell r="D4002">
            <v>259</v>
          </cell>
          <cell r="E4002">
            <v>0</v>
          </cell>
          <cell r="F4002">
            <v>42846</v>
          </cell>
          <cell r="G4002">
            <v>238</v>
          </cell>
          <cell r="H4002">
            <v>1.0900000000000001</v>
          </cell>
          <cell r="I4002">
            <v>43465</v>
          </cell>
        </row>
        <row r="4003">
          <cell r="A4003" t="str">
            <v>Grapa"U" Zincada(e=5/16")A=4.5";H=9";Rosca=2"</v>
          </cell>
          <cell r="B4003">
            <v>104692</v>
          </cell>
          <cell r="C4003" t="str">
            <v>UNI</v>
          </cell>
          <cell r="D4003">
            <v>4953</v>
          </cell>
          <cell r="E4003">
            <v>0</v>
          </cell>
          <cell r="F4003">
            <v>42144</v>
          </cell>
          <cell r="G4003">
            <v>4060</v>
          </cell>
          <cell r="H4003">
            <v>1.22</v>
          </cell>
          <cell r="I4003">
            <v>43465</v>
          </cell>
        </row>
        <row r="4004">
          <cell r="A4004" t="str">
            <v>GRAPADORA NEUMATICA</v>
          </cell>
          <cell r="B4004">
            <v>105840</v>
          </cell>
          <cell r="C4004" t="str">
            <v>DD</v>
          </cell>
          <cell r="D4004">
            <v>13125</v>
          </cell>
          <cell r="E4004">
            <v>0</v>
          </cell>
          <cell r="F4004">
            <v>43251</v>
          </cell>
          <cell r="G4004">
            <v>12500</v>
          </cell>
          <cell r="H4004">
            <v>1.05</v>
          </cell>
          <cell r="I4004">
            <v>43465</v>
          </cell>
        </row>
        <row r="4005">
          <cell r="A4005" t="str">
            <v>GRAPAS PARA ANCLAR LAVAMANOS</v>
          </cell>
          <cell r="B4005">
            <v>106488</v>
          </cell>
          <cell r="C4005" t="str">
            <v>UNI</v>
          </cell>
          <cell r="D4005">
            <v>3426</v>
          </cell>
          <cell r="E4005">
            <v>0</v>
          </cell>
          <cell r="F4005">
            <v>43196</v>
          </cell>
          <cell r="G4005">
            <v>3263</v>
          </cell>
          <cell r="H4005">
            <v>1.05</v>
          </cell>
          <cell r="I4005">
            <v>43465</v>
          </cell>
        </row>
        <row r="4006">
          <cell r="A4006" t="str">
            <v>GRAPAS PARA CASETON 1¼" 15unidades</v>
          </cell>
          <cell r="B4006">
            <v>167</v>
          </cell>
          <cell r="C4006" t="str">
            <v>CT</v>
          </cell>
          <cell r="D4006">
            <v>6357</v>
          </cell>
          <cell r="E4006">
            <v>8010</v>
          </cell>
          <cell r="F4006">
            <v>40344</v>
          </cell>
          <cell r="G4006">
            <v>4640</v>
          </cell>
          <cell r="H4006">
            <v>1.37</v>
          </cell>
          <cell r="I4006">
            <v>43465</v>
          </cell>
        </row>
        <row r="4007">
          <cell r="A4007" t="str">
            <v>GRAPAS PARA CASETON 1½"</v>
          </cell>
          <cell r="B4007">
            <v>2478</v>
          </cell>
          <cell r="C4007" t="str">
            <v>CT</v>
          </cell>
          <cell r="D4007">
            <v>102750</v>
          </cell>
          <cell r="E4007">
            <v>9510</v>
          </cell>
          <cell r="F4007">
            <v>40344</v>
          </cell>
          <cell r="G4007">
            <v>75000</v>
          </cell>
          <cell r="H4007">
            <v>1.37</v>
          </cell>
          <cell r="I4007">
            <v>43465</v>
          </cell>
        </row>
        <row r="4008">
          <cell r="A4008" t="str">
            <v>GRASA CHASIS ROJA COMUN (PRESENTAC:</v>
          </cell>
          <cell r="B4008">
            <v>103141</v>
          </cell>
          <cell r="C4008" t="str">
            <v>KG</v>
          </cell>
          <cell r="D4008">
            <v>7645</v>
          </cell>
          <cell r="E4008">
            <v>0</v>
          </cell>
          <cell r="F4008">
            <v>43326</v>
          </cell>
          <cell r="G4008">
            <v>7281</v>
          </cell>
          <cell r="H4008">
            <v>1.05</v>
          </cell>
          <cell r="I4008">
            <v>43465</v>
          </cell>
        </row>
        <row r="4009">
          <cell r="A4009" t="str">
            <v>GRASA LUBRICANTE MINERAL</v>
          </cell>
          <cell r="B4009">
            <v>104017</v>
          </cell>
          <cell r="C4009" t="str">
            <v>KG</v>
          </cell>
          <cell r="D4009">
            <v>8567</v>
          </cell>
          <cell r="E4009">
            <v>0</v>
          </cell>
          <cell r="F4009">
            <v>40638</v>
          </cell>
          <cell r="G4009">
            <v>6393</v>
          </cell>
          <cell r="H4009">
            <v>1.34</v>
          </cell>
          <cell r="I4009">
            <v>43465</v>
          </cell>
        </row>
        <row r="4010">
          <cell r="A4010" t="str">
            <v>GRASAS Y ACEITES</v>
          </cell>
          <cell r="B4010">
            <v>105508</v>
          </cell>
          <cell r="C4010" t="str">
            <v>UNI</v>
          </cell>
          <cell r="D4010">
            <v>57495</v>
          </cell>
          <cell r="E4010">
            <v>0</v>
          </cell>
          <cell r="F4010">
            <v>42810</v>
          </cell>
          <cell r="G4010">
            <v>52748.1</v>
          </cell>
          <cell r="H4010">
            <v>1.0900000000000001</v>
          </cell>
          <cell r="I4010">
            <v>43465</v>
          </cell>
        </row>
        <row r="4011">
          <cell r="A4011" t="str">
            <v>GRATAS ACERO CON MANGO MADERA</v>
          </cell>
          <cell r="B4011">
            <v>105467</v>
          </cell>
          <cell r="C4011" t="str">
            <v>UNI</v>
          </cell>
          <cell r="D4011">
            <v>4321</v>
          </cell>
          <cell r="E4011">
            <v>0</v>
          </cell>
          <cell r="F4011">
            <v>43194</v>
          </cell>
          <cell r="G4011">
            <v>4115</v>
          </cell>
          <cell r="H4011">
            <v>1.05</v>
          </cell>
          <cell r="I4011">
            <v>43465</v>
          </cell>
        </row>
        <row r="4012">
          <cell r="A4012" t="str">
            <v>GRAUTOC (30 Kg.)</v>
          </cell>
          <cell r="B4012">
            <v>3075</v>
          </cell>
          <cell r="C4012" t="str">
            <v>KG</v>
          </cell>
          <cell r="D4012">
            <v>3187</v>
          </cell>
          <cell r="E4012">
            <v>0</v>
          </cell>
          <cell r="F4012">
            <v>40688</v>
          </cell>
          <cell r="G4012">
            <v>2378</v>
          </cell>
          <cell r="H4012">
            <v>1.34</v>
          </cell>
          <cell r="I4012">
            <v>43465</v>
          </cell>
        </row>
        <row r="4013">
          <cell r="A4013" t="str">
            <v>Gravilla 3/4" (Con transporte) NO USAR</v>
          </cell>
          <cell r="B4013">
            <v>104224</v>
          </cell>
          <cell r="C4013" t="str">
            <v>M3</v>
          </cell>
          <cell r="D4013">
            <v>119900</v>
          </cell>
          <cell r="E4013">
            <v>0</v>
          </cell>
          <cell r="F4013">
            <v>42821</v>
          </cell>
          <cell r="G4013">
            <v>110000</v>
          </cell>
          <cell r="H4013">
            <v>1.0900000000000001</v>
          </cell>
          <cell r="I4013">
            <v>43465</v>
          </cell>
        </row>
        <row r="4014">
          <cell r="A4014" t="str">
            <v>GRAVILLA BLANCA</v>
          </cell>
          <cell r="B4014">
            <v>102864</v>
          </cell>
          <cell r="C4014" t="str">
            <v>BULTO</v>
          </cell>
          <cell r="D4014">
            <v>21920</v>
          </cell>
          <cell r="E4014">
            <v>0</v>
          </cell>
          <cell r="F4014">
            <v>40334</v>
          </cell>
          <cell r="G4014">
            <v>16000</v>
          </cell>
          <cell r="H4014">
            <v>1.37</v>
          </cell>
          <cell r="I4014">
            <v>43465</v>
          </cell>
        </row>
        <row r="4015">
          <cell r="A4015" t="str">
            <v>Gravilla de rio (Material.)</v>
          </cell>
          <cell r="B4015">
            <v>101110</v>
          </cell>
          <cell r="C4015" t="str">
            <v>M3</v>
          </cell>
          <cell r="D4015">
            <v>91000</v>
          </cell>
          <cell r="E4015">
            <v>0</v>
          </cell>
          <cell r="F4015">
            <v>41038</v>
          </cell>
          <cell r="G4015">
            <v>70000</v>
          </cell>
          <cell r="H4015">
            <v>1.3</v>
          </cell>
          <cell r="I4015">
            <v>43465</v>
          </cell>
        </row>
        <row r="4016">
          <cell r="A4016" t="str">
            <v>Gravilla de rio 3/4" (Con Transporte)</v>
          </cell>
          <cell r="B4016">
            <v>100485</v>
          </cell>
          <cell r="C4016" t="str">
            <v>M3</v>
          </cell>
          <cell r="D4016">
            <v>113118</v>
          </cell>
          <cell r="E4016">
            <v>0</v>
          </cell>
          <cell r="F4016">
            <v>43167</v>
          </cell>
          <cell r="G4016">
            <v>107731</v>
          </cell>
          <cell r="H4016">
            <v>1.05</v>
          </cell>
          <cell r="I4016">
            <v>43465</v>
          </cell>
        </row>
        <row r="4017">
          <cell r="A4017" t="str">
            <v>GRAVILLA DE RIO M3 (Incl. Transporte) NO</v>
          </cell>
          <cell r="B4017">
            <v>84</v>
          </cell>
          <cell r="C4017" t="str">
            <v>M3</v>
          </cell>
          <cell r="D4017">
            <v>126500</v>
          </cell>
          <cell r="E4017">
            <v>0</v>
          </cell>
          <cell r="F4017">
            <v>42433</v>
          </cell>
          <cell r="G4017">
            <v>110000</v>
          </cell>
          <cell r="H4017">
            <v>1.1499999999999999</v>
          </cell>
          <cell r="I4017">
            <v>43465</v>
          </cell>
        </row>
        <row r="4018">
          <cell r="A4018" t="str">
            <v>Gravilla Fina de rio 1/2" M3 (Con Transporte)</v>
          </cell>
          <cell r="B4018">
            <v>85</v>
          </cell>
          <cell r="C4018" t="str">
            <v>M3</v>
          </cell>
          <cell r="D4018">
            <v>113118</v>
          </cell>
          <cell r="E4018">
            <v>0</v>
          </cell>
          <cell r="F4018">
            <v>43167</v>
          </cell>
          <cell r="G4018">
            <v>107731</v>
          </cell>
          <cell r="H4018">
            <v>1.05</v>
          </cell>
          <cell r="I4018">
            <v>43465</v>
          </cell>
        </row>
        <row r="4019">
          <cell r="A4019" t="str">
            <v>GRAVILLA GRIS</v>
          </cell>
          <cell r="B4019">
            <v>102866</v>
          </cell>
          <cell r="C4019" t="str">
            <v>BULTO</v>
          </cell>
          <cell r="D4019">
            <v>16250</v>
          </cell>
          <cell r="E4019">
            <v>0</v>
          </cell>
          <cell r="F4019">
            <v>41257</v>
          </cell>
          <cell r="G4019">
            <v>12500</v>
          </cell>
          <cell r="H4019">
            <v>1.3</v>
          </cell>
          <cell r="I4019">
            <v>43465</v>
          </cell>
        </row>
        <row r="4020">
          <cell r="A4020" t="str">
            <v>GRAVILLA MONA (N°1-2-21/2")SACO DE 20 KG</v>
          </cell>
          <cell r="B4020">
            <v>105061</v>
          </cell>
          <cell r="C4020" t="str">
            <v>BULTO</v>
          </cell>
          <cell r="D4020">
            <v>6316</v>
          </cell>
          <cell r="E4020">
            <v>0</v>
          </cell>
          <cell r="F4020">
            <v>43208</v>
          </cell>
          <cell r="G4020">
            <v>6015</v>
          </cell>
          <cell r="H4020">
            <v>1.05</v>
          </cell>
          <cell r="I4020">
            <v>43465</v>
          </cell>
        </row>
        <row r="4021">
          <cell r="A4021" t="str">
            <v>GRAVILLA NEGRA</v>
          </cell>
          <cell r="B4021">
            <v>102865</v>
          </cell>
          <cell r="C4021" t="str">
            <v>BULTO</v>
          </cell>
          <cell r="D4021">
            <v>29925</v>
          </cell>
          <cell r="E4021">
            <v>0</v>
          </cell>
          <cell r="F4021">
            <v>41716</v>
          </cell>
          <cell r="G4021">
            <v>23750</v>
          </cell>
          <cell r="H4021">
            <v>1.26</v>
          </cell>
          <cell r="I4021">
            <v>43465</v>
          </cell>
        </row>
        <row r="4022">
          <cell r="A4022" t="str">
            <v>GRIFERIA ANTIVAN.LAVAM. MESA TIPO PUSH</v>
          </cell>
          <cell r="B4022">
            <v>105656</v>
          </cell>
          <cell r="C4022" t="str">
            <v>UNI</v>
          </cell>
          <cell r="D4022">
            <v>120645</v>
          </cell>
          <cell r="E4022">
            <v>0</v>
          </cell>
          <cell r="F4022">
            <v>43271</v>
          </cell>
          <cell r="G4022">
            <v>114900</v>
          </cell>
          <cell r="H4022">
            <v>1.05</v>
          </cell>
          <cell r="I4022">
            <v>43465</v>
          </cell>
        </row>
        <row r="4023">
          <cell r="A4023" t="str">
            <v>GRIFERIA ANTIVANDALICA LAVAMANOS TIPO</v>
          </cell>
          <cell r="B4023">
            <v>103637</v>
          </cell>
          <cell r="C4023" t="str">
            <v>UNI</v>
          </cell>
          <cell r="D4023">
            <v>242340</v>
          </cell>
          <cell r="E4023">
            <v>0</v>
          </cell>
          <cell r="F4023">
            <v>43213</v>
          </cell>
          <cell r="G4023">
            <v>230800</v>
          </cell>
          <cell r="H4023">
            <v>1.05</v>
          </cell>
          <cell r="I4023">
            <v>43465</v>
          </cell>
        </row>
        <row r="4024">
          <cell r="A4024" t="str">
            <v>GRIFERIA CONJ. MEZC. L/M FRANCESA 8" Conj</v>
          </cell>
          <cell r="B4024">
            <v>3553</v>
          </cell>
          <cell r="C4024" t="str">
            <v>UNI</v>
          </cell>
          <cell r="D4024">
            <v>143576</v>
          </cell>
          <cell r="E4024">
            <v>1031511</v>
          </cell>
          <cell r="F4024">
            <v>40401</v>
          </cell>
          <cell r="G4024">
            <v>104800</v>
          </cell>
          <cell r="H4024">
            <v>1.37</v>
          </cell>
          <cell r="I4024">
            <v>43465</v>
          </cell>
        </row>
        <row r="4025">
          <cell r="A4025" t="str">
            <v>GRIFERIA CONJ. MEZC. L/M ITALIANA 8" Conj</v>
          </cell>
          <cell r="B4025">
            <v>3559</v>
          </cell>
          <cell r="C4025" t="str">
            <v>UNI</v>
          </cell>
          <cell r="D4025">
            <v>143576</v>
          </cell>
          <cell r="E4025">
            <v>1041611</v>
          </cell>
          <cell r="F4025">
            <v>40401</v>
          </cell>
          <cell r="G4025">
            <v>104800</v>
          </cell>
          <cell r="H4025">
            <v>1.37</v>
          </cell>
          <cell r="I4025">
            <v>43465</v>
          </cell>
        </row>
        <row r="4026">
          <cell r="A4026" t="str">
            <v>GRIFERIA CONJ. MEZC. L/M KRISTAL 4"</v>
          </cell>
          <cell r="B4026">
            <v>2790</v>
          </cell>
          <cell r="C4026" t="str">
            <v>UNI</v>
          </cell>
          <cell r="D4026">
            <v>143576</v>
          </cell>
          <cell r="E4026">
            <v>1110400</v>
          </cell>
          <cell r="F4026">
            <v>40401</v>
          </cell>
          <cell r="G4026">
            <v>104800</v>
          </cell>
          <cell r="H4026">
            <v>1.37</v>
          </cell>
          <cell r="I4026">
            <v>43465</v>
          </cell>
        </row>
        <row r="4027">
          <cell r="A4027" t="str">
            <v>GRIFERIA CONJ. MEZC. L/M. PLATINO 4"</v>
          </cell>
          <cell r="B4027">
            <v>5713</v>
          </cell>
          <cell r="C4027" t="str">
            <v>UNI</v>
          </cell>
          <cell r="D4027">
            <v>143576</v>
          </cell>
          <cell r="E4027" t="str">
            <v>01-0613-00</v>
          </cell>
          <cell r="F4027">
            <v>40401</v>
          </cell>
          <cell r="G4027">
            <v>104800</v>
          </cell>
          <cell r="H4027">
            <v>1.37</v>
          </cell>
          <cell r="I4027">
            <v>43465</v>
          </cell>
        </row>
        <row r="4028">
          <cell r="A4028" t="str">
            <v>GRIFERIA CONJ. MEZC. L/M. PLATINO 8"</v>
          </cell>
          <cell r="B4028">
            <v>2088</v>
          </cell>
          <cell r="C4028" t="str">
            <v>UNI</v>
          </cell>
          <cell r="D4028">
            <v>143576</v>
          </cell>
          <cell r="E4028" t="str">
            <v>01-0614-00</v>
          </cell>
          <cell r="F4028">
            <v>40401</v>
          </cell>
          <cell r="G4028">
            <v>104800</v>
          </cell>
          <cell r="H4028">
            <v>1.37</v>
          </cell>
          <cell r="I4028">
            <v>43465</v>
          </cell>
        </row>
        <row r="4029">
          <cell r="A4029" t="str">
            <v>GRIFERIA CONJ. MEZC. L/M. URANO 8" CR.</v>
          </cell>
          <cell r="B4029">
            <v>2081</v>
          </cell>
          <cell r="C4029" t="str">
            <v>UNI</v>
          </cell>
          <cell r="D4029">
            <v>65468</v>
          </cell>
          <cell r="E4029">
            <v>1100522</v>
          </cell>
          <cell r="F4029">
            <v>40134</v>
          </cell>
          <cell r="G4029">
            <v>47099</v>
          </cell>
          <cell r="H4029">
            <v>1.39</v>
          </cell>
          <cell r="I4029">
            <v>43465</v>
          </cell>
        </row>
        <row r="4030">
          <cell r="A4030" t="str">
            <v>GRIFERIA CONJ. MEZC. L/M.URANO 4" CR</v>
          </cell>
          <cell r="B4030">
            <v>2094</v>
          </cell>
          <cell r="C4030" t="str">
            <v>UNI</v>
          </cell>
          <cell r="D4030">
            <v>76311</v>
          </cell>
          <cell r="E4030">
            <v>1100422</v>
          </cell>
          <cell r="F4030">
            <v>40134</v>
          </cell>
          <cell r="G4030">
            <v>54900</v>
          </cell>
          <cell r="H4030">
            <v>1.39</v>
          </cell>
          <cell r="I4030">
            <v>43465</v>
          </cell>
        </row>
        <row r="4031">
          <cell r="A4031" t="str">
            <v>GRIFERIA CONJ. MEZC. L/M.URANO TipoC CR</v>
          </cell>
          <cell r="B4031">
            <v>2074</v>
          </cell>
          <cell r="C4031" t="str">
            <v>UNI</v>
          </cell>
          <cell r="D4031">
            <v>32804</v>
          </cell>
          <cell r="E4031">
            <v>1100322</v>
          </cell>
          <cell r="F4031">
            <v>40134</v>
          </cell>
          <cell r="G4031">
            <v>23600</v>
          </cell>
          <cell r="H4031">
            <v>1.39</v>
          </cell>
          <cell r="I4031">
            <v>43465</v>
          </cell>
        </row>
        <row r="4032">
          <cell r="A4032" t="str">
            <v>GRIFERIA CONJ. MEZC. L/PALTOS</v>
          </cell>
          <cell r="B4032">
            <v>3558</v>
          </cell>
          <cell r="C4032" t="str">
            <v>UNI</v>
          </cell>
          <cell r="D4032">
            <v>479500</v>
          </cell>
          <cell r="E4032">
            <v>1032030</v>
          </cell>
          <cell r="F4032">
            <v>40401</v>
          </cell>
          <cell r="G4032">
            <v>350000</v>
          </cell>
          <cell r="H4032">
            <v>1.37</v>
          </cell>
          <cell r="I4032">
            <v>43465</v>
          </cell>
        </row>
        <row r="4033">
          <cell r="A4033" t="str">
            <v>GRIFERIA CONJ. MEZC. L/PLATOS FRANCESA</v>
          </cell>
          <cell r="B4033">
            <v>3557</v>
          </cell>
          <cell r="C4033" t="str">
            <v>UNI</v>
          </cell>
          <cell r="D4033">
            <v>479500</v>
          </cell>
          <cell r="E4033">
            <v>1031911</v>
          </cell>
          <cell r="F4033">
            <v>40401</v>
          </cell>
          <cell r="G4033">
            <v>350000</v>
          </cell>
          <cell r="H4033">
            <v>1.37</v>
          </cell>
          <cell r="I4033">
            <v>43465</v>
          </cell>
        </row>
        <row r="4034">
          <cell r="A4034" t="str">
            <v>GRIFERIA CONJ. MEZC. L/PLATOS ITALIANA</v>
          </cell>
          <cell r="B4034">
            <v>3567</v>
          </cell>
          <cell r="C4034" t="str">
            <v>UNI</v>
          </cell>
          <cell r="D4034">
            <v>479500</v>
          </cell>
          <cell r="E4034" t="str">
            <v>01-041911</v>
          </cell>
          <cell r="F4034">
            <v>40401</v>
          </cell>
          <cell r="G4034">
            <v>350000</v>
          </cell>
          <cell r="H4034">
            <v>1.37</v>
          </cell>
          <cell r="I4034">
            <v>43465</v>
          </cell>
        </row>
        <row r="4035">
          <cell r="A4035" t="str">
            <v>GRIFERIA CONJ. MEZC. L/PLATOS KRISTAL</v>
          </cell>
          <cell r="B4035">
            <v>5763</v>
          </cell>
          <cell r="C4035" t="str">
            <v>UNI</v>
          </cell>
          <cell r="D4035">
            <v>66163</v>
          </cell>
          <cell r="E4035">
            <v>1112700</v>
          </cell>
          <cell r="F4035">
            <v>40130</v>
          </cell>
          <cell r="G4035">
            <v>47599</v>
          </cell>
          <cell r="H4035">
            <v>1.39</v>
          </cell>
          <cell r="I4035">
            <v>43465</v>
          </cell>
        </row>
        <row r="4036">
          <cell r="A4036" t="str">
            <v>GRIFERIA CONJ. MEZC. L/PLATOS KRISTHAL</v>
          </cell>
          <cell r="B4036">
            <v>3575</v>
          </cell>
          <cell r="C4036" t="str">
            <v>UNI</v>
          </cell>
          <cell r="D4036">
            <v>479500</v>
          </cell>
          <cell r="E4036">
            <v>1112000</v>
          </cell>
          <cell r="F4036">
            <v>40401</v>
          </cell>
          <cell r="G4036">
            <v>350000</v>
          </cell>
          <cell r="H4036">
            <v>1.37</v>
          </cell>
          <cell r="I4036">
            <v>43465</v>
          </cell>
        </row>
        <row r="4037">
          <cell r="A4037" t="str">
            <v>GRIFERIA CONJ. MEZC. L/PLATOS PLATINO</v>
          </cell>
          <cell r="B4037">
            <v>2082</v>
          </cell>
          <cell r="C4037" t="str">
            <v>UNI</v>
          </cell>
          <cell r="D4037">
            <v>108307</v>
          </cell>
          <cell r="E4037">
            <v>1060100</v>
          </cell>
          <cell r="F4037">
            <v>40130</v>
          </cell>
          <cell r="G4037">
            <v>77919</v>
          </cell>
          <cell r="H4037">
            <v>1.39</v>
          </cell>
          <cell r="I4037">
            <v>43465</v>
          </cell>
        </row>
        <row r="4038">
          <cell r="A4038" t="str">
            <v>GRIFERIA CONJ. MEZC. L/PLATOS PLATINO 8"</v>
          </cell>
          <cell r="B4038">
            <v>3570</v>
          </cell>
          <cell r="C4038" t="str">
            <v>UNI</v>
          </cell>
          <cell r="D4038">
            <v>136107</v>
          </cell>
          <cell r="E4038" t="str">
            <v>01 0600 00</v>
          </cell>
          <cell r="F4038">
            <v>40130</v>
          </cell>
          <cell r="G4038">
            <v>97919</v>
          </cell>
          <cell r="H4038">
            <v>1.39</v>
          </cell>
          <cell r="I4038">
            <v>43465</v>
          </cell>
        </row>
        <row r="4039">
          <cell r="A4039" t="str">
            <v>GRIFERIA CONJ. MEZC. MONOBLOCK L/M</v>
          </cell>
          <cell r="B4039">
            <v>3554</v>
          </cell>
          <cell r="C4039" t="str">
            <v>UNI</v>
          </cell>
          <cell r="D4039">
            <v>517586</v>
          </cell>
          <cell r="E4039">
            <v>1031711</v>
          </cell>
          <cell r="F4039">
            <v>40401</v>
          </cell>
          <cell r="G4039">
            <v>377800</v>
          </cell>
          <cell r="H4039">
            <v>1.37</v>
          </cell>
          <cell r="I4039">
            <v>43465</v>
          </cell>
        </row>
        <row r="4040">
          <cell r="A4040" t="str">
            <v>GRIFERIA CONJ. MEZC. MONOBLOCK L/M</v>
          </cell>
          <cell r="B4040">
            <v>3560</v>
          </cell>
          <cell r="C4040" t="str">
            <v>UNI</v>
          </cell>
          <cell r="D4040">
            <v>275919</v>
          </cell>
          <cell r="E4040">
            <v>1041711</v>
          </cell>
          <cell r="F4040">
            <v>39659</v>
          </cell>
          <cell r="G4040">
            <v>187700</v>
          </cell>
          <cell r="H4040">
            <v>1.47</v>
          </cell>
          <cell r="I4040">
            <v>43465</v>
          </cell>
        </row>
        <row r="4041">
          <cell r="A4041" t="str">
            <v>GRIFERIA CONJ. MEZC. MONOBLOCK L/M</v>
          </cell>
          <cell r="B4041">
            <v>3560</v>
          </cell>
          <cell r="C4041" t="str">
            <v>UNI</v>
          </cell>
          <cell r="D4041">
            <v>517586</v>
          </cell>
          <cell r="E4041">
            <v>1041711</v>
          </cell>
          <cell r="F4041">
            <v>40401</v>
          </cell>
          <cell r="G4041">
            <v>377800</v>
          </cell>
          <cell r="H4041">
            <v>1.37</v>
          </cell>
          <cell r="I4041">
            <v>43465</v>
          </cell>
        </row>
        <row r="4042">
          <cell r="A4042" t="str">
            <v>GRIFERIA CONJ.MEZC.L/M CRISTAL 8"</v>
          </cell>
          <cell r="B4042">
            <v>2771</v>
          </cell>
          <cell r="C4042" t="str">
            <v>UNI</v>
          </cell>
          <cell r="D4042">
            <v>143576</v>
          </cell>
          <cell r="E4042">
            <v>1100500</v>
          </cell>
          <cell r="F4042">
            <v>40401</v>
          </cell>
          <cell r="G4042">
            <v>104800</v>
          </cell>
          <cell r="H4042">
            <v>1.37</v>
          </cell>
          <cell r="I4042">
            <v>43465</v>
          </cell>
        </row>
        <row r="4043">
          <cell r="A4043" t="str">
            <v>GRIFERIA LAVAMANOS .AQUA STREAM MOEN</v>
          </cell>
          <cell r="B4043">
            <v>2602</v>
          </cell>
          <cell r="C4043" t="str">
            <v>UNI</v>
          </cell>
          <cell r="D4043">
            <v>1354416</v>
          </cell>
          <cell r="E4043">
            <v>84004</v>
          </cell>
          <cell r="F4043">
            <v>40134</v>
          </cell>
          <cell r="G4043">
            <v>974400</v>
          </cell>
          <cell r="H4043">
            <v>1.39</v>
          </cell>
          <cell r="I4043">
            <v>43465</v>
          </cell>
        </row>
        <row r="4044">
          <cell r="A4044" t="str">
            <v>GRIFERIA LAVAMANOS CHATEAU 4" Cr.</v>
          </cell>
          <cell r="B4044">
            <v>2575</v>
          </cell>
          <cell r="C4044" t="str">
            <v>UNI</v>
          </cell>
          <cell r="D4044">
            <v>447914</v>
          </cell>
          <cell r="E4044" t="str">
            <v>L4621</v>
          </cell>
          <cell r="F4044">
            <v>40134</v>
          </cell>
          <cell r="G4044">
            <v>322240</v>
          </cell>
          <cell r="H4044">
            <v>1.39</v>
          </cell>
          <cell r="I4044">
            <v>43465</v>
          </cell>
        </row>
        <row r="4045">
          <cell r="A4045" t="str">
            <v>GRIFERIA LAVAMANOS CHATEAU 4" Cr. MOEN</v>
          </cell>
          <cell r="B4045">
            <v>2531</v>
          </cell>
          <cell r="C4045" t="str">
            <v>UNI</v>
          </cell>
          <cell r="D4045">
            <v>522828</v>
          </cell>
          <cell r="E4045">
            <v>64621</v>
          </cell>
          <cell r="F4045">
            <v>40134</v>
          </cell>
          <cell r="G4045">
            <v>376135</v>
          </cell>
          <cell r="H4045">
            <v>1.39</v>
          </cell>
          <cell r="I4045">
            <v>43465</v>
          </cell>
        </row>
        <row r="4046">
          <cell r="A4046" t="str">
            <v>GRIFERIA LAVAMANOS CHATEAU 8" Cr. MOEN</v>
          </cell>
          <cell r="B4046">
            <v>2555</v>
          </cell>
          <cell r="C4046" t="str">
            <v>UNI</v>
          </cell>
          <cell r="D4046">
            <v>727515</v>
          </cell>
          <cell r="E4046">
            <v>64962</v>
          </cell>
          <cell r="F4046">
            <v>40134</v>
          </cell>
          <cell r="G4046">
            <v>523392</v>
          </cell>
          <cell r="H4046">
            <v>1.39</v>
          </cell>
          <cell r="I4046">
            <v>43465</v>
          </cell>
        </row>
        <row r="4047">
          <cell r="A4047" t="str">
            <v>GRIFERIA LAVAMANOS DE PUSH DOCOL</v>
          </cell>
          <cell r="B4047">
            <v>104482</v>
          </cell>
          <cell r="C4047" t="str">
            <v>UNI</v>
          </cell>
          <cell r="D4047">
            <v>166634</v>
          </cell>
          <cell r="E4047">
            <v>0</v>
          </cell>
          <cell r="F4047">
            <v>41135</v>
          </cell>
          <cell r="G4047">
            <v>128180</v>
          </cell>
          <cell r="H4047">
            <v>1.3</v>
          </cell>
          <cell r="I4047">
            <v>43465</v>
          </cell>
        </row>
        <row r="4048">
          <cell r="A4048" t="str">
            <v>Griferia lavamanos Discapacit.</v>
          </cell>
          <cell r="B4048">
            <v>103505</v>
          </cell>
          <cell r="C4048" t="str">
            <v>UNI</v>
          </cell>
          <cell r="D4048">
            <v>496248</v>
          </cell>
          <cell r="E4048">
            <v>0</v>
          </cell>
          <cell r="F4048">
            <v>42607</v>
          </cell>
          <cell r="G4048">
            <v>431520</v>
          </cell>
          <cell r="H4048">
            <v>1.1499999999999999</v>
          </cell>
          <cell r="I4048">
            <v>43465</v>
          </cell>
        </row>
        <row r="4049">
          <cell r="A4049" t="str">
            <v>GRIFERIA LAVAMANOS ELECTRONICA</v>
          </cell>
          <cell r="B4049">
            <v>103287</v>
          </cell>
          <cell r="C4049" t="str">
            <v>UNI</v>
          </cell>
          <cell r="D4049">
            <v>683345</v>
          </cell>
          <cell r="E4049">
            <v>0</v>
          </cell>
          <cell r="F4049">
            <v>41059</v>
          </cell>
          <cell r="G4049">
            <v>525650</v>
          </cell>
          <cell r="H4049">
            <v>1.3</v>
          </cell>
          <cell r="I4049">
            <v>43465</v>
          </cell>
        </row>
        <row r="4050">
          <cell r="A4050" t="str">
            <v>GRIFERIA LAVAMANOS FENIX 4" GRIVAL</v>
          </cell>
          <cell r="B4050">
            <v>770</v>
          </cell>
          <cell r="C4050" t="str">
            <v>UNI</v>
          </cell>
          <cell r="D4050">
            <v>272493</v>
          </cell>
          <cell r="E4050">
            <v>58140</v>
          </cell>
          <cell r="F4050">
            <v>40401</v>
          </cell>
          <cell r="G4050">
            <v>198900</v>
          </cell>
          <cell r="H4050">
            <v>1.37</v>
          </cell>
          <cell r="I4050">
            <v>43465</v>
          </cell>
        </row>
        <row r="4051">
          <cell r="A4051" t="str">
            <v>GRIFERIA LAVAMANOS FENIX 8" GRIVAL</v>
          </cell>
          <cell r="B4051">
            <v>886</v>
          </cell>
          <cell r="C4051" t="str">
            <v>UNI</v>
          </cell>
          <cell r="D4051">
            <v>84945</v>
          </cell>
          <cell r="E4051">
            <v>58100</v>
          </cell>
          <cell r="F4051">
            <v>43273</v>
          </cell>
          <cell r="G4051">
            <v>80900</v>
          </cell>
          <cell r="H4051">
            <v>1.05</v>
          </cell>
          <cell r="I4051">
            <v>43465</v>
          </cell>
        </row>
        <row r="4052">
          <cell r="A4052" t="str">
            <v>GRIFERIA LAVAMANOS FENIX DE 8" GRIVAL</v>
          </cell>
          <cell r="B4052">
            <v>104808</v>
          </cell>
          <cell r="C4052" t="str">
            <v>UNI</v>
          </cell>
          <cell r="D4052">
            <v>11277</v>
          </cell>
          <cell r="E4052">
            <v>0</v>
          </cell>
          <cell r="F4052">
            <v>40435</v>
          </cell>
          <cell r="G4052">
            <v>8231.2999999999993</v>
          </cell>
          <cell r="H4052">
            <v>1.37</v>
          </cell>
          <cell r="I4052">
            <v>43465</v>
          </cell>
        </row>
        <row r="4053">
          <cell r="A4053" t="str">
            <v>GRIFERIA LAVAMANOS GALAXIA 1Und GRIVAL</v>
          </cell>
          <cell r="B4053">
            <v>597</v>
          </cell>
          <cell r="C4053" t="str">
            <v>UNI</v>
          </cell>
          <cell r="D4053">
            <v>82063</v>
          </cell>
          <cell r="E4053">
            <v>50120</v>
          </cell>
          <cell r="F4053">
            <v>40401</v>
          </cell>
          <cell r="G4053">
            <v>59900</v>
          </cell>
          <cell r="H4053">
            <v>1.37</v>
          </cell>
          <cell r="I4053">
            <v>43465</v>
          </cell>
        </row>
        <row r="4054">
          <cell r="A4054" t="str">
            <v>GRIFERIA LAVAMANOS GALAXIA 2Und GRIVAL</v>
          </cell>
          <cell r="B4054">
            <v>596</v>
          </cell>
          <cell r="C4054" t="str">
            <v>UNI</v>
          </cell>
          <cell r="D4054">
            <v>82063</v>
          </cell>
          <cell r="E4054">
            <v>50130</v>
          </cell>
          <cell r="F4054">
            <v>40401</v>
          </cell>
          <cell r="G4054">
            <v>59900</v>
          </cell>
          <cell r="H4054">
            <v>1.37</v>
          </cell>
          <cell r="I4054">
            <v>43465</v>
          </cell>
        </row>
        <row r="4055">
          <cell r="A4055" t="str">
            <v>GRIFERIA LAVAMANOS GALAXIA 4" GRIVALO</v>
          </cell>
          <cell r="B4055">
            <v>2811</v>
          </cell>
          <cell r="C4055" t="str">
            <v>UNI</v>
          </cell>
          <cell r="D4055">
            <v>112681</v>
          </cell>
          <cell r="E4055">
            <v>50100</v>
          </cell>
          <cell r="F4055">
            <v>43222</v>
          </cell>
          <cell r="G4055">
            <v>107315</v>
          </cell>
          <cell r="H4055">
            <v>1.05</v>
          </cell>
          <cell r="I4055">
            <v>43465</v>
          </cell>
        </row>
        <row r="4056">
          <cell r="A4056" t="str">
            <v>GRIFERIA LAVAMANOS GAVIOTA 8" GRIVAL</v>
          </cell>
          <cell r="B4056">
            <v>526</v>
          </cell>
          <cell r="C4056" t="str">
            <v>UNI</v>
          </cell>
          <cell r="D4056">
            <v>125047</v>
          </cell>
          <cell r="E4056">
            <v>52100</v>
          </cell>
          <cell r="F4056">
            <v>40798</v>
          </cell>
          <cell r="G4056">
            <v>93319</v>
          </cell>
          <cell r="H4056">
            <v>1.34</v>
          </cell>
          <cell r="I4056">
            <v>43465</v>
          </cell>
        </row>
        <row r="4057">
          <cell r="A4057" t="str">
            <v>GRIFERIA LAVAMANOS GRIVAL AUTOMATICA</v>
          </cell>
          <cell r="B4057">
            <v>100694</v>
          </cell>
          <cell r="C4057" t="str">
            <v>UNI</v>
          </cell>
          <cell r="D4057">
            <v>149625</v>
          </cell>
          <cell r="E4057" t="str">
            <v>Cromo</v>
          </cell>
          <cell r="F4057">
            <v>43196</v>
          </cell>
          <cell r="G4057">
            <v>142500</v>
          </cell>
          <cell r="H4057">
            <v>1.05</v>
          </cell>
          <cell r="I4057">
            <v>43465</v>
          </cell>
        </row>
        <row r="4058">
          <cell r="A4058" t="str">
            <v>GRIFERIA LAVAMANOS LIS 8" GRIVAL</v>
          </cell>
          <cell r="B4058">
            <v>2809</v>
          </cell>
          <cell r="C4058" t="str">
            <v>UNI</v>
          </cell>
          <cell r="D4058">
            <v>214953</v>
          </cell>
          <cell r="E4058">
            <v>5510</v>
          </cell>
          <cell r="F4058">
            <v>40401</v>
          </cell>
          <cell r="G4058">
            <v>156900</v>
          </cell>
          <cell r="H4058">
            <v>1.37</v>
          </cell>
          <cell r="I4058">
            <v>43465</v>
          </cell>
        </row>
        <row r="4059">
          <cell r="A4059" t="str">
            <v>GRIFERIA LAVAMANOS LOIRA CRIST 8" GRIVAL</v>
          </cell>
          <cell r="B4059">
            <v>601</v>
          </cell>
          <cell r="C4059" t="str">
            <v>UNI</v>
          </cell>
          <cell r="D4059">
            <v>143536</v>
          </cell>
          <cell r="E4059" t="str">
            <v>45100Cromo</v>
          </cell>
          <cell r="F4059">
            <v>40134</v>
          </cell>
          <cell r="G4059">
            <v>103263</v>
          </cell>
          <cell r="H4059">
            <v>1.39</v>
          </cell>
          <cell r="I4059">
            <v>43465</v>
          </cell>
        </row>
        <row r="4060">
          <cell r="A4060" t="str">
            <v>GRIFERIA LAVAMANOS MONCTROL PRISMA</v>
          </cell>
          <cell r="B4060">
            <v>2806</v>
          </cell>
          <cell r="C4060" t="str">
            <v>UNI</v>
          </cell>
          <cell r="D4060">
            <v>77953</v>
          </cell>
          <cell r="E4060" t="str">
            <v>4851150Cromo</v>
          </cell>
          <cell r="F4060">
            <v>40403</v>
          </cell>
          <cell r="G4060">
            <v>56900</v>
          </cell>
          <cell r="H4060">
            <v>1.37</v>
          </cell>
          <cell r="I4060">
            <v>43465</v>
          </cell>
        </row>
        <row r="4061">
          <cell r="A4061" t="str">
            <v>GRIFERIA LAVAMANOS MONOCONTROL ALTO</v>
          </cell>
          <cell r="B4061">
            <v>105051</v>
          </cell>
          <cell r="C4061" t="str">
            <v>UNI</v>
          </cell>
          <cell r="D4061">
            <v>119876</v>
          </cell>
          <cell r="E4061">
            <v>0</v>
          </cell>
          <cell r="F4061">
            <v>42139</v>
          </cell>
          <cell r="G4061">
            <v>98259</v>
          </cell>
          <cell r="H4061">
            <v>1.22</v>
          </cell>
          <cell r="I4061">
            <v>43465</v>
          </cell>
        </row>
        <row r="4062">
          <cell r="A4062" t="str">
            <v>GRIFERIA LAVAMANOS MONOCONTROL BAJO</v>
          </cell>
          <cell r="B4062">
            <v>105050</v>
          </cell>
          <cell r="C4062" t="str">
            <v>UNI</v>
          </cell>
          <cell r="D4062">
            <v>95901</v>
          </cell>
          <cell r="E4062">
            <v>0</v>
          </cell>
          <cell r="F4062">
            <v>42144</v>
          </cell>
          <cell r="G4062">
            <v>78607</v>
          </cell>
          <cell r="H4062">
            <v>1.22</v>
          </cell>
          <cell r="I4062">
            <v>43465</v>
          </cell>
        </row>
        <row r="4063">
          <cell r="A4063" t="str">
            <v>GRIFERIA LAVAMANOS PRISMA 4" GRIVAL</v>
          </cell>
          <cell r="B4063">
            <v>600</v>
          </cell>
          <cell r="C4063" t="str">
            <v>UNI</v>
          </cell>
          <cell r="D4063">
            <v>73080</v>
          </cell>
          <cell r="E4063">
            <v>51150</v>
          </cell>
          <cell r="F4063">
            <v>41767</v>
          </cell>
          <cell r="G4063">
            <v>58000</v>
          </cell>
          <cell r="H4063">
            <v>1.26</v>
          </cell>
          <cell r="I4063">
            <v>43465</v>
          </cell>
        </row>
        <row r="4064">
          <cell r="A4064" t="str">
            <v>Griferia Lavamanos Push Antivan. Ref. 947120001</v>
          </cell>
          <cell r="B4064">
            <v>104508</v>
          </cell>
          <cell r="C4064" t="str">
            <v>UNI</v>
          </cell>
          <cell r="D4064">
            <v>135135</v>
          </cell>
          <cell r="E4064">
            <v>947120001</v>
          </cell>
          <cell r="F4064">
            <v>43222</v>
          </cell>
          <cell r="G4064">
            <v>128700</v>
          </cell>
          <cell r="H4064">
            <v>1.05</v>
          </cell>
          <cell r="I4064">
            <v>43465</v>
          </cell>
        </row>
        <row r="4065">
          <cell r="A4065" t="str">
            <v>GRIFERIA LAVAMANOS SENSOR</v>
          </cell>
          <cell r="B4065">
            <v>102425</v>
          </cell>
          <cell r="C4065" t="str">
            <v>UNI</v>
          </cell>
          <cell r="D4065">
            <v>529200</v>
          </cell>
          <cell r="E4065" t="str">
            <v>Cromo</v>
          </cell>
          <cell r="F4065">
            <v>43213</v>
          </cell>
          <cell r="G4065">
            <v>504000</v>
          </cell>
          <cell r="H4065">
            <v>1.05</v>
          </cell>
          <cell r="I4065">
            <v>43465</v>
          </cell>
        </row>
        <row r="4066">
          <cell r="A4066" t="str">
            <v>GRIFERIA LAVAMANOS VENTO 4" GRIVAL</v>
          </cell>
          <cell r="B4066">
            <v>1084</v>
          </cell>
          <cell r="C4066" t="str">
            <v>UNI</v>
          </cell>
          <cell r="D4066">
            <v>124533</v>
          </cell>
          <cell r="E4066">
            <v>59140</v>
          </cell>
          <cell r="F4066">
            <v>40403</v>
          </cell>
          <cell r="G4066">
            <v>90900</v>
          </cell>
          <cell r="H4066">
            <v>1.37</v>
          </cell>
          <cell r="I4066">
            <v>43465</v>
          </cell>
        </row>
        <row r="4067">
          <cell r="A4067" t="str">
            <v>GRIFERIA LAVAMANOS VENTO ECONOMICA 4"</v>
          </cell>
          <cell r="B4067">
            <v>1884</v>
          </cell>
          <cell r="C4067" t="str">
            <v>ML</v>
          </cell>
          <cell r="D4067">
            <v>11277</v>
          </cell>
          <cell r="E4067">
            <v>0</v>
          </cell>
          <cell r="F4067">
            <v>40435</v>
          </cell>
          <cell r="G4067">
            <v>8231.2999999999993</v>
          </cell>
          <cell r="H4067">
            <v>1.37</v>
          </cell>
          <cell r="I4067">
            <v>43465</v>
          </cell>
        </row>
        <row r="4068">
          <cell r="A4068" t="str">
            <v>GRIFERIA LAVAPLATOS .PRISMA Sbrp. GRIVAL</v>
          </cell>
          <cell r="B4068">
            <v>2808</v>
          </cell>
          <cell r="C4068" t="str">
            <v>UNI</v>
          </cell>
          <cell r="D4068">
            <v>105602</v>
          </cell>
          <cell r="E4068" t="str">
            <v>50500Cromo</v>
          </cell>
          <cell r="F4068">
            <v>43271</v>
          </cell>
          <cell r="G4068">
            <v>100573</v>
          </cell>
          <cell r="H4068">
            <v>1.05</v>
          </cell>
          <cell r="I4068">
            <v>43465</v>
          </cell>
        </row>
        <row r="4069">
          <cell r="A4069" t="str">
            <v>GRIFERIA LAVAPLATOS CHATEAU 8" Cr.</v>
          </cell>
          <cell r="B4069">
            <v>2548</v>
          </cell>
          <cell r="C4069" t="str">
            <v>UNI</v>
          </cell>
          <cell r="D4069">
            <v>280576</v>
          </cell>
          <cell r="E4069">
            <v>67531</v>
          </cell>
          <cell r="F4069">
            <v>40403</v>
          </cell>
          <cell r="G4069">
            <v>204800</v>
          </cell>
          <cell r="H4069">
            <v>1.37</v>
          </cell>
          <cell r="I4069">
            <v>43465</v>
          </cell>
        </row>
        <row r="4070">
          <cell r="A4070" t="str">
            <v>GRIFERIA LAVAPLATOS CHATEAU Cr. MOEN</v>
          </cell>
          <cell r="B4070">
            <v>2547</v>
          </cell>
          <cell r="C4070" t="str">
            <v>UNI</v>
          </cell>
          <cell r="D4070">
            <v>622234</v>
          </cell>
          <cell r="E4070">
            <v>7425</v>
          </cell>
          <cell r="F4070">
            <v>40134</v>
          </cell>
          <cell r="G4070">
            <v>447650</v>
          </cell>
          <cell r="H4070">
            <v>1.39</v>
          </cell>
          <cell r="I4070">
            <v>43465</v>
          </cell>
        </row>
        <row r="4071">
          <cell r="A4071" t="str">
            <v>GRIFERIA LAVAPLATOS FLAMINGO SENC.</v>
          </cell>
          <cell r="B4071">
            <v>2791</v>
          </cell>
          <cell r="C4071" t="str">
            <v>UNI</v>
          </cell>
          <cell r="D4071">
            <v>109401</v>
          </cell>
          <cell r="E4071" t="str">
            <v>Cromo</v>
          </cell>
          <cell r="F4071">
            <v>43088</v>
          </cell>
          <cell r="G4071">
            <v>100368.14</v>
          </cell>
          <cell r="H4071">
            <v>1.0900000000000001</v>
          </cell>
          <cell r="I4071">
            <v>43465</v>
          </cell>
        </row>
        <row r="4072">
          <cell r="A4072" t="str">
            <v>GRIFERIA ORINAL INFANTIL GRIVAL</v>
          </cell>
          <cell r="B4072">
            <v>569</v>
          </cell>
          <cell r="C4072" t="str">
            <v>UNI</v>
          </cell>
          <cell r="D4072">
            <v>104257</v>
          </cell>
          <cell r="E4072" t="str">
            <v>70320Cromo</v>
          </cell>
          <cell r="F4072">
            <v>40401</v>
          </cell>
          <cell r="G4072">
            <v>76100</v>
          </cell>
          <cell r="H4072">
            <v>1.37</v>
          </cell>
          <cell r="I4072">
            <v>43465</v>
          </cell>
        </row>
        <row r="4073">
          <cell r="A4073" t="str">
            <v>GRIFERIA ORINAL RESIDENCIAL GRIVAL</v>
          </cell>
          <cell r="B4073">
            <v>568</v>
          </cell>
          <cell r="C4073" t="str">
            <v>UNI</v>
          </cell>
          <cell r="D4073">
            <v>111244</v>
          </cell>
          <cell r="E4073">
            <v>71300</v>
          </cell>
          <cell r="F4073">
            <v>40403</v>
          </cell>
          <cell r="G4073">
            <v>81200</v>
          </cell>
          <cell r="H4073">
            <v>1.37</v>
          </cell>
          <cell r="I4073">
            <v>43465</v>
          </cell>
        </row>
        <row r="4074">
          <cell r="A4074" t="str">
            <v>Griferia Orinal tradicional cromo</v>
          </cell>
          <cell r="B4074">
            <v>104995</v>
          </cell>
          <cell r="C4074" t="str">
            <v>UNI</v>
          </cell>
          <cell r="D4074">
            <v>105945</v>
          </cell>
          <cell r="E4074">
            <v>0</v>
          </cell>
          <cell r="F4074">
            <v>43166</v>
          </cell>
          <cell r="G4074">
            <v>100900</v>
          </cell>
          <cell r="H4074">
            <v>1.05</v>
          </cell>
          <cell r="I4074">
            <v>43465</v>
          </cell>
        </row>
        <row r="4075">
          <cell r="A4075" t="str">
            <v>GRIFERIA SANITARIO CONJUNTO</v>
          </cell>
          <cell r="B4075">
            <v>106490</v>
          </cell>
          <cell r="C4075" t="str">
            <v>UNI</v>
          </cell>
          <cell r="D4075">
            <v>26145</v>
          </cell>
          <cell r="E4075">
            <v>0</v>
          </cell>
          <cell r="F4075">
            <v>43196</v>
          </cell>
          <cell r="G4075">
            <v>24900</v>
          </cell>
          <cell r="H4075">
            <v>1.05</v>
          </cell>
          <cell r="I4075">
            <v>43465</v>
          </cell>
        </row>
        <row r="4076">
          <cell r="A4076" t="str">
            <v>GRIFERIA SANITARIO PALANCA CROMADA</v>
          </cell>
          <cell r="B4076">
            <v>106499</v>
          </cell>
          <cell r="C4076" t="str">
            <v>UNI</v>
          </cell>
          <cell r="D4076">
            <v>21315</v>
          </cell>
          <cell r="E4076">
            <v>0</v>
          </cell>
          <cell r="F4076">
            <v>43196</v>
          </cell>
          <cell r="G4076">
            <v>20300</v>
          </cell>
          <cell r="H4076">
            <v>1.05</v>
          </cell>
          <cell r="I4076">
            <v>43465</v>
          </cell>
        </row>
        <row r="4077">
          <cell r="A4077" t="str">
            <v>GRIFERIA VÁLVULA ANTIBAN. SANITARIO TIPO</v>
          </cell>
          <cell r="B4077">
            <v>105180</v>
          </cell>
          <cell r="C4077" t="str">
            <v>UNI</v>
          </cell>
          <cell r="D4077">
            <v>328695</v>
          </cell>
          <cell r="E4077">
            <v>0</v>
          </cell>
          <cell r="F4077">
            <v>43209</v>
          </cell>
          <cell r="G4077">
            <v>313043</v>
          </cell>
          <cell r="H4077">
            <v>1.05</v>
          </cell>
          <cell r="I4077">
            <v>43465</v>
          </cell>
        </row>
        <row r="4078">
          <cell r="A4078" t="str">
            <v>GRIFERIAS,APARATOS,ACCESORIOS</v>
          </cell>
          <cell r="B4078">
            <v>11</v>
          </cell>
          <cell r="C4078">
            <v>0</v>
          </cell>
          <cell r="D4078" t="e">
            <v>#DIV/0!</v>
          </cell>
          <cell r="E4078">
            <v>0</v>
          </cell>
          <cell r="F4078">
            <v>0</v>
          </cell>
          <cell r="G4078">
            <v>0</v>
          </cell>
          <cell r="H4078" t="e">
            <v>#DIV/0!</v>
          </cell>
          <cell r="I4078">
            <v>43465</v>
          </cell>
        </row>
        <row r="4079">
          <cell r="A4079" t="str">
            <v>GRUA</v>
          </cell>
          <cell r="B4079">
            <v>2448</v>
          </cell>
          <cell r="C4079" t="str">
            <v>MS</v>
          </cell>
          <cell r="D4079">
            <v>5622750</v>
          </cell>
          <cell r="E4079">
            <v>0</v>
          </cell>
          <cell r="F4079">
            <v>43181</v>
          </cell>
          <cell r="G4079">
            <v>5355000</v>
          </cell>
          <cell r="H4079">
            <v>1.05</v>
          </cell>
          <cell r="I4079">
            <v>43465</v>
          </cell>
        </row>
        <row r="4080">
          <cell r="A4080" t="str">
            <v>GRUA EXTENSION PARA POSTES</v>
          </cell>
          <cell r="B4080">
            <v>2745</v>
          </cell>
          <cell r="C4080" t="str">
            <v>HR</v>
          </cell>
          <cell r="D4080">
            <v>100791</v>
          </cell>
          <cell r="E4080">
            <v>0</v>
          </cell>
          <cell r="F4080">
            <v>43174</v>
          </cell>
          <cell r="G4080">
            <v>95991</v>
          </cell>
          <cell r="H4080">
            <v>1.05</v>
          </cell>
          <cell r="I4080">
            <v>43465</v>
          </cell>
        </row>
        <row r="4081">
          <cell r="A4081" t="str">
            <v>GRUA HIDRAULICA (CARRO)</v>
          </cell>
          <cell r="B4081">
            <v>3792</v>
          </cell>
          <cell r="C4081" t="str">
            <v>mes</v>
          </cell>
          <cell r="D4081">
            <v>414666</v>
          </cell>
          <cell r="E4081">
            <v>0</v>
          </cell>
          <cell r="F4081">
            <v>41772</v>
          </cell>
          <cell r="G4081">
            <v>329100</v>
          </cell>
          <cell r="H4081">
            <v>1.26</v>
          </cell>
          <cell r="I4081">
            <v>43465</v>
          </cell>
        </row>
        <row r="4082">
          <cell r="A4082" t="str">
            <v>GRUA POTAIN 428 BRAZO 40 MTS</v>
          </cell>
          <cell r="B4082">
            <v>2504</v>
          </cell>
          <cell r="C4082" t="str">
            <v>MS</v>
          </cell>
          <cell r="D4082">
            <v>12713600</v>
          </cell>
          <cell r="E4082">
            <v>0</v>
          </cell>
          <cell r="F4082">
            <v>40367</v>
          </cell>
          <cell r="G4082">
            <v>9280000</v>
          </cell>
          <cell r="H4082">
            <v>1.37</v>
          </cell>
          <cell r="I4082">
            <v>43465</v>
          </cell>
        </row>
        <row r="4083">
          <cell r="A4083" t="str">
            <v>GRUA TELESCOPICA 30 TON (ALQUILER)</v>
          </cell>
          <cell r="B4083">
            <v>106109</v>
          </cell>
          <cell r="C4083" t="str">
            <v>DD</v>
          </cell>
          <cell r="D4083">
            <v>1925674</v>
          </cell>
          <cell r="E4083">
            <v>0</v>
          </cell>
          <cell r="F4083">
            <v>43242</v>
          </cell>
          <cell r="G4083">
            <v>1833975</v>
          </cell>
          <cell r="H4083">
            <v>1.05</v>
          </cell>
          <cell r="I4083">
            <v>43465</v>
          </cell>
        </row>
        <row r="4084">
          <cell r="A4084" t="str">
            <v>GRUA TELESCOPICA 40 TON</v>
          </cell>
          <cell r="B4084">
            <v>104495</v>
          </cell>
          <cell r="C4084" t="str">
            <v>HR</v>
          </cell>
          <cell r="D4084">
            <v>273350</v>
          </cell>
          <cell r="E4084">
            <v>0</v>
          </cell>
          <cell r="F4084">
            <v>43173</v>
          </cell>
          <cell r="G4084">
            <v>260333</v>
          </cell>
          <cell r="H4084">
            <v>1.05</v>
          </cell>
          <cell r="I4084">
            <v>43465</v>
          </cell>
        </row>
        <row r="4085">
          <cell r="A4085" t="str">
            <v>GRUA TELESCOPICA P&amp;H (50 TON)</v>
          </cell>
          <cell r="B4085">
            <v>104275</v>
          </cell>
          <cell r="C4085" t="str">
            <v>DD</v>
          </cell>
          <cell r="D4085">
            <v>2558726</v>
          </cell>
          <cell r="E4085">
            <v>0</v>
          </cell>
          <cell r="F4085">
            <v>43361</v>
          </cell>
          <cell r="G4085">
            <v>2436882</v>
          </cell>
          <cell r="H4085">
            <v>1.05</v>
          </cell>
          <cell r="I4085">
            <v>43465</v>
          </cell>
        </row>
        <row r="4086">
          <cell r="A4086" t="str">
            <v>Guadañadora gasolina (Oper+Comb) **</v>
          </cell>
          <cell r="B4086">
            <v>102208</v>
          </cell>
          <cell r="C4086" t="str">
            <v>hr</v>
          </cell>
          <cell r="D4086">
            <v>11438</v>
          </cell>
          <cell r="E4086" t="str">
            <v>DIMAPACK</v>
          </cell>
          <cell r="F4086">
            <v>43167</v>
          </cell>
          <cell r="G4086">
            <v>10893</v>
          </cell>
          <cell r="H4086">
            <v>1.05</v>
          </cell>
          <cell r="I4086">
            <v>43465</v>
          </cell>
        </row>
        <row r="4087">
          <cell r="A4087" t="str">
            <v>GUADAÑADORA PARA CESPED 43 cc.</v>
          </cell>
          <cell r="B4087">
            <v>105480</v>
          </cell>
          <cell r="C4087" t="str">
            <v>UNI</v>
          </cell>
          <cell r="D4087">
            <v>1384300</v>
          </cell>
          <cell r="E4087">
            <v>0</v>
          </cell>
          <cell r="F4087">
            <v>42872</v>
          </cell>
          <cell r="G4087">
            <v>1270000</v>
          </cell>
          <cell r="H4087">
            <v>1.0900000000000001</v>
          </cell>
          <cell r="I4087">
            <v>43465</v>
          </cell>
        </row>
        <row r="4088">
          <cell r="A4088" t="str">
            <v>GUADUA</v>
          </cell>
          <cell r="B4088">
            <v>903</v>
          </cell>
          <cell r="C4088" t="str">
            <v>ML</v>
          </cell>
          <cell r="D4088">
            <v>4200</v>
          </cell>
          <cell r="E4088">
            <v>0</v>
          </cell>
          <cell r="F4088">
            <v>43308</v>
          </cell>
          <cell r="G4088">
            <v>4000</v>
          </cell>
          <cell r="H4088">
            <v>1.05</v>
          </cell>
          <cell r="I4088">
            <v>43465</v>
          </cell>
        </row>
        <row r="4089">
          <cell r="A4089" t="str">
            <v>GUANTE (NITRILO) DE 13" ANSELL</v>
          </cell>
          <cell r="B4089">
            <v>2392</v>
          </cell>
          <cell r="C4089" t="str">
            <v>UNI</v>
          </cell>
          <cell r="D4089">
            <v>3900</v>
          </cell>
          <cell r="E4089">
            <v>0</v>
          </cell>
          <cell r="F4089">
            <v>41207</v>
          </cell>
          <cell r="G4089">
            <v>3000</v>
          </cell>
          <cell r="H4089">
            <v>1.3</v>
          </cell>
          <cell r="I4089">
            <v>43465</v>
          </cell>
        </row>
        <row r="4090">
          <cell r="A4090" t="str">
            <v>GUANTE CARNAZA CORTO REFORZADO</v>
          </cell>
          <cell r="B4090">
            <v>1270</v>
          </cell>
          <cell r="C4090" t="str">
            <v>UNI</v>
          </cell>
          <cell r="D4090">
            <v>6030</v>
          </cell>
          <cell r="E4090">
            <v>0</v>
          </cell>
          <cell r="F4090">
            <v>40169</v>
          </cell>
          <cell r="G4090">
            <v>4338</v>
          </cell>
          <cell r="H4090">
            <v>1.39</v>
          </cell>
          <cell r="I4090">
            <v>43465</v>
          </cell>
        </row>
        <row r="4091">
          <cell r="A4091" t="str">
            <v>GUANTE CARNAZA CORTO REFORZADO</v>
          </cell>
          <cell r="B4091">
            <v>1271</v>
          </cell>
          <cell r="C4091" t="str">
            <v>PAR</v>
          </cell>
          <cell r="D4091">
            <v>7377</v>
          </cell>
          <cell r="E4091">
            <v>0</v>
          </cell>
          <cell r="F4091">
            <v>40169</v>
          </cell>
          <cell r="G4091">
            <v>5307</v>
          </cell>
          <cell r="H4091">
            <v>1.39</v>
          </cell>
          <cell r="I4091">
            <v>43465</v>
          </cell>
        </row>
        <row r="4092">
          <cell r="A4092" t="str">
            <v>GUANTE CARNAZA CORTO REFORZADO</v>
          </cell>
          <cell r="B4092">
            <v>1271</v>
          </cell>
          <cell r="C4092" t="str">
            <v>PAR</v>
          </cell>
          <cell r="D4092">
            <v>7875</v>
          </cell>
          <cell r="E4092">
            <v>0</v>
          </cell>
          <cell r="F4092">
            <v>43266</v>
          </cell>
          <cell r="G4092">
            <v>7500</v>
          </cell>
          <cell r="H4092">
            <v>1.05</v>
          </cell>
          <cell r="I4092">
            <v>43465</v>
          </cell>
        </row>
        <row r="4093">
          <cell r="A4093" t="str">
            <v>GUANTE CARNAZA REFORZADO EN VAQUETA</v>
          </cell>
          <cell r="B4093">
            <v>1272</v>
          </cell>
          <cell r="C4093" t="str">
            <v>PAR</v>
          </cell>
          <cell r="D4093">
            <v>8067</v>
          </cell>
          <cell r="E4093">
            <v>0</v>
          </cell>
          <cell r="F4093">
            <v>42117</v>
          </cell>
          <cell r="G4093">
            <v>6612</v>
          </cell>
          <cell r="H4093">
            <v>1.22</v>
          </cell>
          <cell r="I4093">
            <v>43465</v>
          </cell>
        </row>
        <row r="4094">
          <cell r="A4094" t="str">
            <v>GUANTE CARNAZA REFORZADO LARGO</v>
          </cell>
          <cell r="B4094">
            <v>3937</v>
          </cell>
          <cell r="C4094" t="str">
            <v>UNI</v>
          </cell>
          <cell r="D4094">
            <v>5985</v>
          </cell>
          <cell r="E4094">
            <v>0</v>
          </cell>
          <cell r="F4094">
            <v>43182</v>
          </cell>
          <cell r="G4094">
            <v>5700</v>
          </cell>
          <cell r="H4094">
            <v>1.05</v>
          </cell>
          <cell r="I4094">
            <v>43465</v>
          </cell>
        </row>
        <row r="4095">
          <cell r="A4095" t="str">
            <v>GUANTE CAUCHO C-35</v>
          </cell>
          <cell r="B4095">
            <v>1273</v>
          </cell>
          <cell r="C4095" t="str">
            <v>PAR</v>
          </cell>
          <cell r="D4095">
            <v>6127</v>
          </cell>
          <cell r="E4095">
            <v>0</v>
          </cell>
          <cell r="F4095">
            <v>40123</v>
          </cell>
          <cell r="G4095">
            <v>4408</v>
          </cell>
          <cell r="H4095">
            <v>1.39</v>
          </cell>
          <cell r="I4095">
            <v>43465</v>
          </cell>
        </row>
        <row r="4096">
          <cell r="A4096" t="str">
            <v>GUANTE DE HILAZA MULTIPROPÓSITO</v>
          </cell>
          <cell r="B4096">
            <v>105728</v>
          </cell>
          <cell r="C4096" t="str">
            <v>UNI</v>
          </cell>
          <cell r="D4096">
            <v>2310</v>
          </cell>
          <cell r="E4096">
            <v>0</v>
          </cell>
          <cell r="F4096">
            <v>43182</v>
          </cell>
          <cell r="G4096">
            <v>2200</v>
          </cell>
          <cell r="H4096">
            <v>1.05</v>
          </cell>
          <cell r="I4096">
            <v>43465</v>
          </cell>
        </row>
        <row r="4097">
          <cell r="A4097" t="str">
            <v>GUANTE LANA</v>
          </cell>
          <cell r="B4097">
            <v>105493</v>
          </cell>
          <cell r="C4097" t="str">
            <v>UNI</v>
          </cell>
          <cell r="D4097">
            <v>2940</v>
          </cell>
          <cell r="E4097">
            <v>0</v>
          </cell>
          <cell r="F4097">
            <v>43242</v>
          </cell>
          <cell r="G4097">
            <v>2800</v>
          </cell>
          <cell r="H4097">
            <v>1.05</v>
          </cell>
          <cell r="I4097">
            <v>43465</v>
          </cell>
        </row>
        <row r="4098">
          <cell r="A4098" t="str">
            <v>GUANTE MOSQUETERO CAUCHO CAL. 65 -</v>
          </cell>
          <cell r="B4098">
            <v>105727</v>
          </cell>
          <cell r="C4098" t="str">
            <v>UNI</v>
          </cell>
          <cell r="D4098">
            <v>24150</v>
          </cell>
          <cell r="E4098">
            <v>0</v>
          </cell>
          <cell r="F4098">
            <v>42410</v>
          </cell>
          <cell r="G4098">
            <v>21000</v>
          </cell>
          <cell r="H4098">
            <v>1.1499999999999999</v>
          </cell>
          <cell r="I4098">
            <v>43465</v>
          </cell>
        </row>
        <row r="4099">
          <cell r="A4099" t="str">
            <v>GUANTES CARNAZA CORTOS/SENCILLOS</v>
          </cell>
          <cell r="B4099">
            <v>1982</v>
          </cell>
          <cell r="C4099" t="str">
            <v>UNI</v>
          </cell>
          <cell r="D4099">
            <v>3985</v>
          </cell>
          <cell r="E4099">
            <v>0</v>
          </cell>
          <cell r="F4099">
            <v>43182</v>
          </cell>
          <cell r="G4099">
            <v>3795</v>
          </cell>
          <cell r="H4099">
            <v>1.05</v>
          </cell>
          <cell r="I4099">
            <v>43465</v>
          </cell>
        </row>
        <row r="4100">
          <cell r="A4100" t="str">
            <v>GUANTES DE CAUCHO PEQUEÑO CAL.35</v>
          </cell>
          <cell r="B4100">
            <v>105492</v>
          </cell>
          <cell r="C4100" t="str">
            <v>UNI</v>
          </cell>
          <cell r="D4100">
            <v>4494</v>
          </cell>
          <cell r="E4100">
            <v>0</v>
          </cell>
          <cell r="F4100">
            <v>43131</v>
          </cell>
          <cell r="G4100">
            <v>4280</v>
          </cell>
          <cell r="H4100">
            <v>1.05</v>
          </cell>
          <cell r="I4100">
            <v>43465</v>
          </cell>
        </row>
        <row r="4101">
          <cell r="A4101" t="str">
            <v>GUANTES DE CUERO VAQUETA</v>
          </cell>
          <cell r="B4101">
            <v>106491</v>
          </cell>
          <cell r="C4101" t="str">
            <v>UNI</v>
          </cell>
          <cell r="D4101">
            <v>9807</v>
          </cell>
          <cell r="E4101">
            <v>0</v>
          </cell>
          <cell r="F4101">
            <v>42996</v>
          </cell>
          <cell r="G4101">
            <v>8997</v>
          </cell>
          <cell r="H4101">
            <v>1.0900000000000001</v>
          </cell>
          <cell r="I4101">
            <v>43465</v>
          </cell>
        </row>
        <row r="4102">
          <cell r="A4102" t="str">
            <v>GUANTES MOSQUETERO</v>
          </cell>
          <cell r="B4102">
            <v>105491</v>
          </cell>
          <cell r="C4102" t="str">
            <v>UNI</v>
          </cell>
          <cell r="D4102">
            <v>15315</v>
          </cell>
          <cell r="E4102">
            <v>0</v>
          </cell>
          <cell r="F4102">
            <v>42872</v>
          </cell>
          <cell r="G4102">
            <v>14050</v>
          </cell>
          <cell r="H4102">
            <v>1.0900000000000001</v>
          </cell>
          <cell r="I4102">
            <v>43465</v>
          </cell>
        </row>
        <row r="4103">
          <cell r="A4103" t="str">
            <v>GUARDA ESCOBA MEDIA CAÑA 10X10X100CM</v>
          </cell>
          <cell r="B4103">
            <v>103496</v>
          </cell>
          <cell r="C4103" t="str">
            <v>ML</v>
          </cell>
          <cell r="D4103">
            <v>63638</v>
          </cell>
          <cell r="E4103">
            <v>0</v>
          </cell>
          <cell r="F4103">
            <v>41091</v>
          </cell>
          <cell r="G4103">
            <v>48952</v>
          </cell>
          <cell r="H4103">
            <v>1.3</v>
          </cell>
          <cell r="I4103">
            <v>43465</v>
          </cell>
        </row>
        <row r="4104">
          <cell r="A4104" t="str">
            <v>GUARDACABO P/CABLE 3/8"</v>
          </cell>
          <cell r="B4104">
            <v>3726</v>
          </cell>
          <cell r="C4104" t="str">
            <v>UNI</v>
          </cell>
          <cell r="D4104">
            <v>922</v>
          </cell>
          <cell r="E4104">
            <v>0</v>
          </cell>
          <cell r="F4104">
            <v>40240</v>
          </cell>
          <cell r="G4104">
            <v>673</v>
          </cell>
          <cell r="H4104">
            <v>1.37</v>
          </cell>
          <cell r="I4104">
            <v>43465</v>
          </cell>
        </row>
        <row r="4105">
          <cell r="A4105" t="str">
            <v>GUARDAESCOBA CEDRO MACHO 6 Cm.</v>
          </cell>
          <cell r="B4105">
            <v>904</v>
          </cell>
          <cell r="C4105" t="str">
            <v>ML</v>
          </cell>
          <cell r="D4105">
            <v>16510</v>
          </cell>
          <cell r="E4105">
            <v>0</v>
          </cell>
          <cell r="F4105">
            <v>42115</v>
          </cell>
          <cell r="G4105">
            <v>13533</v>
          </cell>
          <cell r="H4105">
            <v>1.22</v>
          </cell>
          <cell r="I4105">
            <v>43465</v>
          </cell>
        </row>
        <row r="4106">
          <cell r="A4106" t="str">
            <v>GUARDAESCOBA CEDRO MACHO 8 Cm.</v>
          </cell>
          <cell r="B4106">
            <v>905</v>
          </cell>
          <cell r="C4106" t="str">
            <v>ML</v>
          </cell>
          <cell r="D4106">
            <v>8881</v>
          </cell>
          <cell r="E4106">
            <v>0</v>
          </cell>
          <cell r="F4106">
            <v>43196</v>
          </cell>
          <cell r="G4106">
            <v>8458</v>
          </cell>
          <cell r="H4106">
            <v>1.05</v>
          </cell>
          <cell r="I4106">
            <v>43465</v>
          </cell>
        </row>
        <row r="4107">
          <cell r="A4107" t="str">
            <v>GUARDAESCOBA DE PVC</v>
          </cell>
          <cell r="B4107">
            <v>3487</v>
          </cell>
          <cell r="C4107" t="str">
            <v>ML</v>
          </cell>
          <cell r="D4107">
            <v>876</v>
          </cell>
          <cell r="E4107">
            <v>0</v>
          </cell>
          <cell r="F4107">
            <v>40127</v>
          </cell>
          <cell r="G4107">
            <v>630</v>
          </cell>
          <cell r="H4107">
            <v>1.39</v>
          </cell>
          <cell r="I4107">
            <v>43465</v>
          </cell>
        </row>
        <row r="4108">
          <cell r="A4108" t="str">
            <v>GUARDAESCOBA EN GRANADILLO (sum+ins)</v>
          </cell>
          <cell r="B4108">
            <v>102905</v>
          </cell>
          <cell r="C4108" t="str">
            <v>ML</v>
          </cell>
          <cell r="D4108">
            <v>16314</v>
          </cell>
          <cell r="E4108" t="str">
            <v>Residencial</v>
          </cell>
          <cell r="F4108">
            <v>43206</v>
          </cell>
          <cell r="G4108">
            <v>15537</v>
          </cell>
          <cell r="H4108">
            <v>1.05</v>
          </cell>
          <cell r="I4108">
            <v>43465</v>
          </cell>
        </row>
        <row r="4109">
          <cell r="A4109" t="str">
            <v>GUARDAESCOBA GRANITO VIBROPRENSADO</v>
          </cell>
          <cell r="B4109">
            <v>102711</v>
          </cell>
          <cell r="C4109" t="str">
            <v>ML</v>
          </cell>
          <cell r="D4109">
            <v>14840</v>
          </cell>
          <cell r="E4109">
            <v>0</v>
          </cell>
          <cell r="F4109">
            <v>41091</v>
          </cell>
          <cell r="G4109">
            <v>11415</v>
          </cell>
          <cell r="H4109">
            <v>1.3</v>
          </cell>
          <cell r="I4109">
            <v>43465</v>
          </cell>
        </row>
        <row r="4110">
          <cell r="A4110" t="str">
            <v>GUARDAESCOBA h=0.10m PAVCO</v>
          </cell>
          <cell r="B4110">
            <v>102280</v>
          </cell>
          <cell r="C4110" t="str">
            <v>ML</v>
          </cell>
          <cell r="D4110">
            <v>7360</v>
          </cell>
          <cell r="E4110" t="str">
            <v>Residencial</v>
          </cell>
          <cell r="F4110">
            <v>40492</v>
          </cell>
          <cell r="G4110">
            <v>5372</v>
          </cell>
          <cell r="H4110">
            <v>1.37</v>
          </cell>
          <cell r="I4110">
            <v>43465</v>
          </cell>
        </row>
        <row r="4111">
          <cell r="A4111" t="str">
            <v>GUARDAESCOBA MARMOL 7x33 GRS DELTA</v>
          </cell>
          <cell r="B4111">
            <v>507</v>
          </cell>
          <cell r="C4111" t="str">
            <v>ML</v>
          </cell>
          <cell r="D4111">
            <v>11390</v>
          </cell>
          <cell r="E4111">
            <v>0</v>
          </cell>
          <cell r="F4111">
            <v>40798</v>
          </cell>
          <cell r="G4111">
            <v>8500</v>
          </cell>
          <cell r="H4111">
            <v>1.34</v>
          </cell>
          <cell r="I4111">
            <v>43465</v>
          </cell>
        </row>
        <row r="4112">
          <cell r="A4112" t="str">
            <v>GUARDAESCOBA MARMOL Blc.7x30 DELTA</v>
          </cell>
          <cell r="B4112">
            <v>508</v>
          </cell>
          <cell r="C4112" t="str">
            <v>ML</v>
          </cell>
          <cell r="D4112">
            <v>11390</v>
          </cell>
          <cell r="E4112">
            <v>0</v>
          </cell>
          <cell r="F4112">
            <v>40798</v>
          </cell>
          <cell r="G4112">
            <v>8500</v>
          </cell>
          <cell r="H4112">
            <v>1.34</v>
          </cell>
          <cell r="I4112">
            <v>43465</v>
          </cell>
        </row>
        <row r="4113">
          <cell r="A4113" t="str">
            <v>GUARDAESCOBA MOORE 25X7.5X1.2</v>
          </cell>
          <cell r="B4113">
            <v>103352</v>
          </cell>
          <cell r="C4113" t="str">
            <v>ML</v>
          </cell>
          <cell r="D4113">
            <v>4690</v>
          </cell>
          <cell r="E4113">
            <v>0</v>
          </cell>
          <cell r="F4113">
            <v>40455</v>
          </cell>
          <cell r="G4113">
            <v>3423</v>
          </cell>
          <cell r="H4113">
            <v>1.37</v>
          </cell>
          <cell r="I4113">
            <v>43465</v>
          </cell>
        </row>
        <row r="4114">
          <cell r="A4114" t="str">
            <v>GUARDAESCOBA NAT. 25x7x1.2 MOORE</v>
          </cell>
          <cell r="B4114">
            <v>1665</v>
          </cell>
          <cell r="C4114" t="str">
            <v>ML</v>
          </cell>
          <cell r="D4114">
            <v>3337</v>
          </cell>
          <cell r="E4114" t="str">
            <v>ref731</v>
          </cell>
          <cell r="F4114">
            <v>40347</v>
          </cell>
          <cell r="G4114">
            <v>2436</v>
          </cell>
          <cell r="H4114">
            <v>1.37</v>
          </cell>
          <cell r="I4114">
            <v>43465</v>
          </cell>
        </row>
        <row r="4115">
          <cell r="A4115" t="str">
            <v>GUARDAESCOBA O ZOCALO BH5 (33X7.2-1)</v>
          </cell>
          <cell r="B4115">
            <v>104484</v>
          </cell>
          <cell r="C4115" t="str">
            <v>ML</v>
          </cell>
          <cell r="D4115">
            <v>14838</v>
          </cell>
          <cell r="E4115">
            <v>0</v>
          </cell>
          <cell r="F4115">
            <v>41137</v>
          </cell>
          <cell r="G4115">
            <v>11414</v>
          </cell>
          <cell r="H4115">
            <v>1.3</v>
          </cell>
          <cell r="I4115">
            <v>43465</v>
          </cell>
        </row>
        <row r="4116">
          <cell r="A4116" t="str">
            <v>Guardaescoba para piso laminado nacional 8cm **</v>
          </cell>
          <cell r="B4116">
            <v>103345</v>
          </cell>
          <cell r="C4116" t="str">
            <v>ML</v>
          </cell>
          <cell r="D4116">
            <v>7822</v>
          </cell>
          <cell r="E4116">
            <v>0</v>
          </cell>
          <cell r="F4116">
            <v>41870</v>
          </cell>
          <cell r="G4116">
            <v>6208</v>
          </cell>
          <cell r="H4116">
            <v>1.26</v>
          </cell>
          <cell r="I4116">
            <v>43465</v>
          </cell>
        </row>
        <row r="4117">
          <cell r="A4117" t="str">
            <v>GUARDAESCOBA PORCELANATO BLANCO</v>
          </cell>
          <cell r="B4117">
            <v>102732</v>
          </cell>
          <cell r="C4117" t="str">
            <v>ML</v>
          </cell>
          <cell r="D4117">
            <v>2804</v>
          </cell>
          <cell r="E4117">
            <v>0</v>
          </cell>
          <cell r="F4117">
            <v>40292</v>
          </cell>
          <cell r="G4117">
            <v>2047</v>
          </cell>
          <cell r="H4117">
            <v>1.37</v>
          </cell>
          <cell r="I4117">
            <v>43465</v>
          </cell>
        </row>
        <row r="4118">
          <cell r="A4118" t="str">
            <v>GUARDAESCOBA PVC 6.8CM (Sum+Inst)</v>
          </cell>
          <cell r="B4118">
            <v>103662</v>
          </cell>
          <cell r="C4118" t="str">
            <v>ML</v>
          </cell>
          <cell r="D4118">
            <v>7312</v>
          </cell>
          <cell r="E4118">
            <v>0</v>
          </cell>
          <cell r="F4118">
            <v>40588</v>
          </cell>
          <cell r="G4118">
            <v>5457</v>
          </cell>
          <cell r="H4118">
            <v>1.34</v>
          </cell>
          <cell r="I4118">
            <v>43465</v>
          </cell>
        </row>
        <row r="4119">
          <cell r="A4119" t="str">
            <v>GUARDAESCOBA PVC NEGRO</v>
          </cell>
          <cell r="B4119">
            <v>104007</v>
          </cell>
          <cell r="C4119" t="str">
            <v>ML</v>
          </cell>
          <cell r="D4119">
            <v>11261</v>
          </cell>
          <cell r="E4119">
            <v>0</v>
          </cell>
          <cell r="F4119">
            <v>40637</v>
          </cell>
          <cell r="G4119">
            <v>8404</v>
          </cell>
          <cell r="H4119">
            <v>1.34</v>
          </cell>
          <cell r="I4119">
            <v>43465</v>
          </cell>
        </row>
        <row r="4120">
          <cell r="A4120" t="str">
            <v>GUARDAESCOBA PVC NEGROh=6CM</v>
          </cell>
          <cell r="B4120">
            <v>102694</v>
          </cell>
          <cell r="C4120" t="str">
            <v>ML</v>
          </cell>
          <cell r="D4120">
            <v>9042</v>
          </cell>
          <cell r="E4120" t="str">
            <v>Residencial</v>
          </cell>
          <cell r="F4120">
            <v>40281</v>
          </cell>
          <cell r="G4120">
            <v>6600</v>
          </cell>
          <cell r="H4120">
            <v>1.37</v>
          </cell>
          <cell r="I4120">
            <v>43465</v>
          </cell>
        </row>
        <row r="4121">
          <cell r="A4121" t="str">
            <v>Guardaescoba PVC wengue de 8.5 cm x 3ml</v>
          </cell>
          <cell r="B4121">
            <v>105920</v>
          </cell>
          <cell r="C4121" t="str">
            <v>UNI</v>
          </cell>
          <cell r="D4121">
            <v>21735</v>
          </cell>
          <cell r="E4121">
            <v>0</v>
          </cell>
          <cell r="F4121">
            <v>42641</v>
          </cell>
          <cell r="G4121">
            <v>18900</v>
          </cell>
          <cell r="H4121">
            <v>1.1499999999999999</v>
          </cell>
          <cell r="I4121">
            <v>43465</v>
          </cell>
        </row>
        <row r="4122">
          <cell r="A4122" t="str">
            <v>Guardaescoba Rinconera o Esquinera grano</v>
          </cell>
          <cell r="B4122">
            <v>103487</v>
          </cell>
          <cell r="C4122" t="str">
            <v>UNI</v>
          </cell>
          <cell r="D4122">
            <v>12532</v>
          </cell>
          <cell r="E4122">
            <v>0</v>
          </cell>
          <cell r="F4122">
            <v>41091</v>
          </cell>
          <cell r="G4122">
            <v>9640</v>
          </cell>
          <cell r="H4122">
            <v>1.3</v>
          </cell>
          <cell r="I4122">
            <v>43465</v>
          </cell>
        </row>
        <row r="4123">
          <cell r="A4123" t="str">
            <v>GUARDAESCOBA VINISOL 10 Inst PAVCO</v>
          </cell>
          <cell r="B4123">
            <v>309</v>
          </cell>
          <cell r="C4123" t="str">
            <v>ML</v>
          </cell>
          <cell r="D4123">
            <v>12114</v>
          </cell>
          <cell r="E4123" t="str">
            <v>Comercial</v>
          </cell>
          <cell r="F4123">
            <v>40798</v>
          </cell>
          <cell r="G4123">
            <v>9040</v>
          </cell>
          <cell r="H4123">
            <v>1.34</v>
          </cell>
          <cell r="I4123">
            <v>43465</v>
          </cell>
        </row>
        <row r="4124">
          <cell r="A4124" t="str">
            <v>GUARDAESCOBA VINISOL 6.8Inst PAVCO</v>
          </cell>
          <cell r="B4124">
            <v>310</v>
          </cell>
          <cell r="C4124" t="str">
            <v>ML</v>
          </cell>
          <cell r="D4124">
            <v>9518</v>
          </cell>
          <cell r="E4124" t="str">
            <v>Residencial</v>
          </cell>
          <cell r="F4124">
            <v>40798</v>
          </cell>
          <cell r="G4124">
            <v>7103</v>
          </cell>
          <cell r="H4124">
            <v>1.34</v>
          </cell>
          <cell r="I4124">
            <v>43465</v>
          </cell>
        </row>
        <row r="4125">
          <cell r="A4125" t="str">
            <v>GUARDAESCOBA VIROLA 6 Cm.</v>
          </cell>
          <cell r="B4125">
            <v>178</v>
          </cell>
          <cell r="C4125" t="str">
            <v>ML</v>
          </cell>
          <cell r="D4125">
            <v>1612</v>
          </cell>
          <cell r="E4125">
            <v>0</v>
          </cell>
          <cell r="F4125">
            <v>40045</v>
          </cell>
          <cell r="G4125">
            <v>1160</v>
          </cell>
          <cell r="H4125">
            <v>1.39</v>
          </cell>
          <cell r="I4125">
            <v>43465</v>
          </cell>
        </row>
        <row r="4126">
          <cell r="A4126" t="str">
            <v>GUARDAESCOBA VIROLA 8 Cm.</v>
          </cell>
          <cell r="B4126">
            <v>179</v>
          </cell>
          <cell r="C4126" t="str">
            <v>ML</v>
          </cell>
          <cell r="D4126">
            <v>2543</v>
          </cell>
          <cell r="E4126">
            <v>0</v>
          </cell>
          <cell r="F4126">
            <v>40470</v>
          </cell>
          <cell r="G4126">
            <v>1856</v>
          </cell>
          <cell r="H4126">
            <v>1.37</v>
          </cell>
          <cell r="I4126">
            <v>43465</v>
          </cell>
        </row>
        <row r="4127">
          <cell r="A4127" t="str">
            <v>GUARDAESCOBA ZAPAN (Suministro) h= o,10</v>
          </cell>
          <cell r="B4127">
            <v>104609</v>
          </cell>
          <cell r="C4127" t="str">
            <v>ML</v>
          </cell>
          <cell r="D4127">
            <v>9450</v>
          </cell>
          <cell r="E4127">
            <v>0</v>
          </cell>
          <cell r="F4127">
            <v>41766</v>
          </cell>
          <cell r="G4127">
            <v>7500</v>
          </cell>
          <cell r="H4127">
            <v>1.26</v>
          </cell>
          <cell r="I4127">
            <v>43465</v>
          </cell>
        </row>
        <row r="4128">
          <cell r="A4128" t="str">
            <v>GUARDAESCOBA ZAPAN NAZAREN 8cm</v>
          </cell>
          <cell r="B4128">
            <v>182</v>
          </cell>
          <cell r="C4128" t="str">
            <v>ML</v>
          </cell>
          <cell r="D4128">
            <v>8895</v>
          </cell>
          <cell r="E4128">
            <v>0</v>
          </cell>
          <cell r="F4128">
            <v>40470</v>
          </cell>
          <cell r="G4128">
            <v>6493</v>
          </cell>
          <cell r="H4128">
            <v>1.37</v>
          </cell>
          <cell r="I4128">
            <v>43465</v>
          </cell>
        </row>
        <row r="4129">
          <cell r="A4129" t="str">
            <v>Guaya conector fluxom. TOTO</v>
          </cell>
          <cell r="B4129">
            <v>105911</v>
          </cell>
          <cell r="C4129" t="str">
            <v>UNI</v>
          </cell>
          <cell r="D4129">
            <v>57362</v>
          </cell>
          <cell r="E4129">
            <v>0</v>
          </cell>
          <cell r="F4129">
            <v>42628</v>
          </cell>
          <cell r="G4129">
            <v>49880</v>
          </cell>
          <cell r="H4129">
            <v>1.1499999999999999</v>
          </cell>
          <cell r="I4129">
            <v>43465</v>
          </cell>
        </row>
        <row r="4130">
          <cell r="A4130" t="str">
            <v>Guaya de acero 5/8" ** Alquitranada</v>
          </cell>
          <cell r="B4130">
            <v>102408</v>
          </cell>
          <cell r="C4130" t="str">
            <v>ML</v>
          </cell>
          <cell r="D4130">
            <v>12495</v>
          </cell>
          <cell r="E4130">
            <v>0</v>
          </cell>
          <cell r="F4130">
            <v>43167</v>
          </cell>
          <cell r="G4130">
            <v>11900</v>
          </cell>
          <cell r="H4130">
            <v>1.05</v>
          </cell>
          <cell r="I4130">
            <v>43465</v>
          </cell>
        </row>
        <row r="4131">
          <cell r="A4131" t="str">
            <v>GUAYA DE ACERO DE 1/4- L.=2-2,50+PERNOS</v>
          </cell>
          <cell r="B4131">
            <v>103789</v>
          </cell>
          <cell r="C4131" t="str">
            <v>UNI</v>
          </cell>
          <cell r="D4131">
            <v>13725</v>
          </cell>
          <cell r="E4131">
            <v>0</v>
          </cell>
          <cell r="F4131">
            <v>43223</v>
          </cell>
          <cell r="G4131">
            <v>13071</v>
          </cell>
          <cell r="H4131">
            <v>1.05</v>
          </cell>
          <cell r="I4131">
            <v>43465</v>
          </cell>
        </row>
        <row r="4132">
          <cell r="A4132" t="str">
            <v>Guaya en Acero (1/8")</v>
          </cell>
          <cell r="B4132">
            <v>105033</v>
          </cell>
          <cell r="C4132" t="str">
            <v>ML</v>
          </cell>
          <cell r="D4132">
            <v>524</v>
          </cell>
          <cell r="E4132">
            <v>0</v>
          </cell>
          <cell r="F4132">
            <v>43173</v>
          </cell>
          <cell r="G4132">
            <v>499</v>
          </cell>
          <cell r="H4132">
            <v>1.05</v>
          </cell>
          <cell r="I4132">
            <v>43465</v>
          </cell>
        </row>
        <row r="4133">
          <cell r="A4133" t="str">
            <v>Guaya en Acero Inoxidable Encauchetada tramo</v>
          </cell>
          <cell r="B4133">
            <v>105869</v>
          </cell>
          <cell r="C4133" t="str">
            <v>UNI</v>
          </cell>
          <cell r="D4133">
            <v>440220</v>
          </cell>
          <cell r="E4133">
            <v>0</v>
          </cell>
          <cell r="F4133">
            <v>42598</v>
          </cell>
          <cell r="G4133">
            <v>382800</v>
          </cell>
          <cell r="H4133">
            <v>1.1499999999999999</v>
          </cell>
          <cell r="I4133">
            <v>43465</v>
          </cell>
        </row>
        <row r="4134">
          <cell r="A4134" t="str">
            <v>GUIA CAJON FULL EXTENTION DE 35 cms</v>
          </cell>
          <cell r="B4134">
            <v>104578</v>
          </cell>
          <cell r="C4134" t="str">
            <v>UNI</v>
          </cell>
          <cell r="D4134">
            <v>6240</v>
          </cell>
          <cell r="E4134">
            <v>0</v>
          </cell>
          <cell r="F4134">
            <v>41170</v>
          </cell>
          <cell r="G4134">
            <v>4800</v>
          </cell>
          <cell r="H4134">
            <v>1.3</v>
          </cell>
          <cell r="I4134">
            <v>43465</v>
          </cell>
        </row>
        <row r="4135">
          <cell r="A4135" t="str">
            <v>HERRAMIENTA MENOR</v>
          </cell>
          <cell r="B4135" t="str">
            <v>HE - 001</v>
          </cell>
          <cell r="C4135" t="str">
            <v>%</v>
          </cell>
          <cell r="D4135">
            <v>0</v>
          </cell>
          <cell r="E4135">
            <v>0</v>
          </cell>
          <cell r="F4135">
            <v>0</v>
          </cell>
          <cell r="G4135">
            <v>0</v>
          </cell>
          <cell r="H4135">
            <v>0</v>
          </cell>
          <cell r="I4135">
            <v>0</v>
          </cell>
        </row>
        <row r="4136">
          <cell r="A4136" t="str">
            <v>HERRAMIENTA MENOR % M.O.</v>
          </cell>
          <cell r="B4136" t="str">
            <v>HE - 002</v>
          </cell>
          <cell r="C4136" t="str">
            <v>%</v>
          </cell>
          <cell r="D4136">
            <v>0</v>
          </cell>
          <cell r="E4136">
            <v>0</v>
          </cell>
          <cell r="F4136">
            <v>0</v>
          </cell>
          <cell r="G4136">
            <v>0</v>
          </cell>
          <cell r="H4136">
            <v>0</v>
          </cell>
          <cell r="I4136">
            <v>0</v>
          </cell>
        </row>
        <row r="4137">
          <cell r="A4137" t="str">
            <v>H - EN TUBO CUAD.1 1/2 ESCRIT.Sum+Inst."</v>
          </cell>
          <cell r="B4137">
            <v>101217</v>
          </cell>
          <cell r="C4137" t="str">
            <v>UNI</v>
          </cell>
          <cell r="D4137">
            <v>102247</v>
          </cell>
          <cell r="E4137">
            <v>0</v>
          </cell>
          <cell r="F4137">
            <v>40445</v>
          </cell>
          <cell r="G4137">
            <v>74633</v>
          </cell>
          <cell r="H4137">
            <v>1.37</v>
          </cell>
          <cell r="I4137">
            <v>43465</v>
          </cell>
        </row>
        <row r="4138">
          <cell r="A4138" t="str">
            <v>HARDTOP No.4 (32 KILOS) FRIO</v>
          </cell>
          <cell r="B4138">
            <v>654</v>
          </cell>
          <cell r="C4138" t="str">
            <v>KG</v>
          </cell>
          <cell r="D4138">
            <v>4966</v>
          </cell>
          <cell r="E4138">
            <v>0</v>
          </cell>
          <cell r="F4138">
            <v>40688</v>
          </cell>
          <cell r="G4138">
            <v>3706</v>
          </cell>
          <cell r="H4138">
            <v>1.34</v>
          </cell>
          <cell r="I4138">
            <v>43465</v>
          </cell>
        </row>
        <row r="4139">
          <cell r="A4139" t="str">
            <v>HEBE ENANO VERDE PARA JARDIN</v>
          </cell>
          <cell r="B4139">
            <v>105072</v>
          </cell>
          <cell r="C4139" t="str">
            <v>UNI</v>
          </cell>
          <cell r="D4139">
            <v>1250</v>
          </cell>
          <cell r="E4139">
            <v>0</v>
          </cell>
          <cell r="F4139">
            <v>43315</v>
          </cell>
          <cell r="G4139">
            <v>1190</v>
          </cell>
          <cell r="H4139">
            <v>1.05</v>
          </cell>
          <cell r="I4139">
            <v>43465</v>
          </cell>
        </row>
        <row r="4140">
          <cell r="A4140" t="str">
            <v>Hebilla Acero Inoxidable 5/8" para Cinta Bandit</v>
          </cell>
          <cell r="B4140">
            <v>105105</v>
          </cell>
          <cell r="C4140" t="str">
            <v>UNI</v>
          </cell>
          <cell r="D4140">
            <v>625</v>
          </cell>
          <cell r="E4140">
            <v>0</v>
          </cell>
          <cell r="F4140">
            <v>43172</v>
          </cell>
          <cell r="G4140">
            <v>595</v>
          </cell>
          <cell r="H4140">
            <v>1.05</v>
          </cell>
          <cell r="I4140">
            <v>43465</v>
          </cell>
        </row>
        <row r="4141">
          <cell r="A4141" t="str">
            <v>Hebilla Bandit 1/2"</v>
          </cell>
          <cell r="B4141">
            <v>104099</v>
          </cell>
          <cell r="C4141" t="str">
            <v>UNI</v>
          </cell>
          <cell r="D4141">
            <v>525</v>
          </cell>
          <cell r="E4141">
            <v>0</v>
          </cell>
          <cell r="F4141">
            <v>43172</v>
          </cell>
          <cell r="G4141">
            <v>500</v>
          </cell>
          <cell r="H4141">
            <v>1.05</v>
          </cell>
          <cell r="I4141">
            <v>43465</v>
          </cell>
        </row>
        <row r="4142">
          <cell r="A4142" t="str">
            <v>Hebilla Cinta band-it 5/8"</v>
          </cell>
          <cell r="B4142">
            <v>102963</v>
          </cell>
          <cell r="C4142" t="str">
            <v>UNI</v>
          </cell>
          <cell r="D4142">
            <v>625</v>
          </cell>
          <cell r="E4142">
            <v>0</v>
          </cell>
          <cell r="F4142">
            <v>43182</v>
          </cell>
          <cell r="G4142">
            <v>595</v>
          </cell>
          <cell r="H4142">
            <v>1.05</v>
          </cell>
          <cell r="I4142">
            <v>43465</v>
          </cell>
        </row>
        <row r="4143">
          <cell r="A4143" t="str">
            <v>HEBILLA PARA CINTA BANDIT Ø 3/4"</v>
          </cell>
          <cell r="B4143">
            <v>106710</v>
          </cell>
          <cell r="C4143" t="str">
            <v>UNI</v>
          </cell>
          <cell r="D4143">
            <v>706</v>
          </cell>
          <cell r="E4143">
            <v>0</v>
          </cell>
          <cell r="F4143">
            <v>43150</v>
          </cell>
          <cell r="G4143">
            <v>672</v>
          </cell>
          <cell r="H4143">
            <v>1.05</v>
          </cell>
          <cell r="I4143">
            <v>43465</v>
          </cell>
        </row>
        <row r="4144">
          <cell r="A4144" t="str">
            <v>Herbicida Glifosato Gramosol-Maleza</v>
          </cell>
          <cell r="B4144">
            <v>102252</v>
          </cell>
          <cell r="C4144" t="str">
            <v>LT</v>
          </cell>
          <cell r="D4144">
            <v>20895</v>
          </cell>
          <cell r="E4144">
            <v>0</v>
          </cell>
          <cell r="F4144">
            <v>43300</v>
          </cell>
          <cell r="G4144">
            <v>19900</v>
          </cell>
          <cell r="H4144">
            <v>1.05</v>
          </cell>
          <cell r="I4144">
            <v>43465</v>
          </cell>
        </row>
        <row r="4145">
          <cell r="A4145" t="str">
            <v>Herraje 30x30</v>
          </cell>
          <cell r="B4145">
            <v>102292</v>
          </cell>
          <cell r="C4145" t="str">
            <v>UNI</v>
          </cell>
          <cell r="D4145">
            <v>22240</v>
          </cell>
          <cell r="E4145">
            <v>13106</v>
          </cell>
          <cell r="F4145">
            <v>40113</v>
          </cell>
          <cell r="G4145">
            <v>16000</v>
          </cell>
          <cell r="H4145">
            <v>1.39</v>
          </cell>
          <cell r="I4145">
            <v>43465</v>
          </cell>
        </row>
        <row r="4146">
          <cell r="A4146" t="str">
            <v>HERRAJE P/ESTR. FINAL CPS</v>
          </cell>
          <cell r="B4146">
            <v>3710</v>
          </cell>
          <cell r="C4146" t="str">
            <v>UNI</v>
          </cell>
          <cell r="D4146">
            <v>16851</v>
          </cell>
          <cell r="E4146">
            <v>0</v>
          </cell>
          <cell r="F4146">
            <v>40436</v>
          </cell>
          <cell r="G4146">
            <v>12300</v>
          </cell>
          <cell r="H4146">
            <v>1.37</v>
          </cell>
          <cell r="I4146">
            <v>43465</v>
          </cell>
        </row>
        <row r="4147">
          <cell r="A4147" t="str">
            <v>Herrajes para asiento en Lona Columpio **</v>
          </cell>
          <cell r="B4147">
            <v>102484</v>
          </cell>
          <cell r="C4147" t="str">
            <v>JG</v>
          </cell>
          <cell r="D4147">
            <v>57540</v>
          </cell>
          <cell r="E4147">
            <v>0</v>
          </cell>
          <cell r="F4147">
            <v>40224</v>
          </cell>
          <cell r="G4147">
            <v>42000</v>
          </cell>
          <cell r="H4147">
            <v>1.37</v>
          </cell>
          <cell r="I4147">
            <v>43465</v>
          </cell>
        </row>
        <row r="4148">
          <cell r="A4148" t="str">
            <v>HERRAMENTERO</v>
          </cell>
          <cell r="B4148">
            <v>2777</v>
          </cell>
          <cell r="C4148" t="str">
            <v>MS</v>
          </cell>
          <cell r="D4148">
            <v>678405</v>
          </cell>
          <cell r="E4148">
            <v>0</v>
          </cell>
          <cell r="F4148">
            <v>39661</v>
          </cell>
          <cell r="G4148">
            <v>461500</v>
          </cell>
          <cell r="H4148">
            <v>1.47</v>
          </cell>
          <cell r="I4148">
            <v>43465</v>
          </cell>
        </row>
        <row r="4149">
          <cell r="A4149" t="str">
            <v>HERRAMENTERO (Trans.Incl)</v>
          </cell>
          <cell r="B4149">
            <v>2775</v>
          </cell>
          <cell r="C4149" t="str">
            <v>MS</v>
          </cell>
          <cell r="D4149">
            <v>773118</v>
          </cell>
          <cell r="E4149">
            <v>0</v>
          </cell>
          <cell r="F4149">
            <v>39892</v>
          </cell>
          <cell r="G4149">
            <v>556200</v>
          </cell>
          <cell r="H4149">
            <v>1.39</v>
          </cell>
          <cell r="I4149">
            <v>43465</v>
          </cell>
        </row>
        <row r="4150">
          <cell r="A4150" t="str">
            <v>HERRAMIENTA ELECTRICA %</v>
          </cell>
          <cell r="B4150">
            <v>2948</v>
          </cell>
          <cell r="C4150" t="str">
            <v>%MDEO</v>
          </cell>
          <cell r="D4150">
            <v>0</v>
          </cell>
          <cell r="E4150">
            <v>0</v>
          </cell>
          <cell r="F4150">
            <v>43166</v>
          </cell>
          <cell r="G4150">
            <v>0</v>
          </cell>
          <cell r="H4150">
            <v>1.05</v>
          </cell>
          <cell r="I4150">
            <v>43465</v>
          </cell>
        </row>
        <row r="4151">
          <cell r="A4151" t="str">
            <v>HERRAMIENTA MENOR %</v>
          </cell>
          <cell r="B4151">
            <v>102487</v>
          </cell>
          <cell r="C4151" t="str">
            <v>%MDEO</v>
          </cell>
          <cell r="D4151">
            <v>41002</v>
          </cell>
          <cell r="E4151">
            <v>0</v>
          </cell>
          <cell r="F4151">
            <v>43395</v>
          </cell>
          <cell r="G4151">
            <v>39049.379999999997</v>
          </cell>
          <cell r="H4151">
            <v>1.05</v>
          </cell>
          <cell r="I4151">
            <v>43465</v>
          </cell>
        </row>
        <row r="4152">
          <cell r="A4152" t="str">
            <v>HERRAMIENTA MENOR % (NO USAR)</v>
          </cell>
          <cell r="B4152">
            <v>103086</v>
          </cell>
          <cell r="C4152" t="str">
            <v>%MDEO</v>
          </cell>
          <cell r="D4152">
            <v>5</v>
          </cell>
          <cell r="E4152">
            <v>0</v>
          </cell>
          <cell r="F4152">
            <v>42879</v>
          </cell>
          <cell r="G4152">
            <v>5</v>
          </cell>
          <cell r="H4152">
            <v>1.0900000000000001</v>
          </cell>
          <cell r="I4152">
            <v>43465</v>
          </cell>
        </row>
        <row r="4153">
          <cell r="A4153" t="str">
            <v>HERRAMIENTA MENOR % (NO USAR)</v>
          </cell>
          <cell r="B4153">
            <v>2936</v>
          </cell>
          <cell r="C4153" t="str">
            <v>%MDEO</v>
          </cell>
          <cell r="D4153">
            <v>0</v>
          </cell>
          <cell r="E4153">
            <v>0</v>
          </cell>
          <cell r="F4153">
            <v>42878</v>
          </cell>
          <cell r="G4153">
            <v>0</v>
          </cell>
          <cell r="H4153">
            <v>1.0900000000000001</v>
          </cell>
          <cell r="I4153">
            <v>43465</v>
          </cell>
        </row>
        <row r="4154">
          <cell r="A4154" t="str">
            <v>HERRAMIENTA MENOR (NO USAR)</v>
          </cell>
          <cell r="B4154">
            <v>101510</v>
          </cell>
          <cell r="C4154" t="str">
            <v>UNI</v>
          </cell>
          <cell r="D4154">
            <v>1090</v>
          </cell>
          <cell r="E4154">
            <v>0</v>
          </cell>
          <cell r="F4154">
            <v>42859</v>
          </cell>
          <cell r="G4154">
            <v>1000</v>
          </cell>
          <cell r="H4154">
            <v>1.0900000000000001</v>
          </cell>
          <cell r="I4154">
            <v>43465</v>
          </cell>
        </row>
        <row r="4155">
          <cell r="A4155" t="str">
            <v>HERRAMIENTAS VARIAS (NO USAR)</v>
          </cell>
          <cell r="B4155">
            <v>103085</v>
          </cell>
          <cell r="C4155" t="str">
            <v>GL</v>
          </cell>
          <cell r="D4155">
            <v>15080</v>
          </cell>
          <cell r="E4155">
            <v>0</v>
          </cell>
          <cell r="F4155">
            <v>41232</v>
          </cell>
          <cell r="G4155">
            <v>11600</v>
          </cell>
          <cell r="H4155">
            <v>1.3</v>
          </cell>
          <cell r="I4155">
            <v>43465</v>
          </cell>
        </row>
        <row r="4156">
          <cell r="A4156" t="str">
            <v>hidrante milan canexión pvc 3"</v>
          </cell>
          <cell r="B4156">
            <v>104158</v>
          </cell>
          <cell r="C4156" t="str">
            <v>UNI</v>
          </cell>
          <cell r="D4156">
            <v>1989632</v>
          </cell>
          <cell r="E4156">
            <v>0</v>
          </cell>
          <cell r="F4156">
            <v>40753</v>
          </cell>
          <cell r="G4156">
            <v>1484800</v>
          </cell>
          <cell r="H4156">
            <v>1.34</v>
          </cell>
          <cell r="I4156">
            <v>43465</v>
          </cell>
        </row>
        <row r="4157">
          <cell r="A4157" t="str">
            <v>HidranteExtremoBridaDØ4"TipoPoste</v>
          </cell>
          <cell r="B4157">
            <v>106989</v>
          </cell>
          <cell r="C4157" t="str">
            <v>UNI</v>
          </cell>
          <cell r="D4157">
            <v>2119402</v>
          </cell>
          <cell r="E4157">
            <v>0</v>
          </cell>
          <cell r="F4157">
            <v>43343</v>
          </cell>
          <cell r="G4157">
            <v>2018478</v>
          </cell>
          <cell r="H4157">
            <v>1.05</v>
          </cell>
          <cell r="I4157">
            <v>43465</v>
          </cell>
        </row>
        <row r="4158">
          <cell r="A4158" t="str">
            <v>HIDRO BLASTING (EST. METÁLICA)</v>
          </cell>
          <cell r="B4158">
            <v>104936</v>
          </cell>
          <cell r="C4158" t="str">
            <v>KG</v>
          </cell>
          <cell r="D4158">
            <v>1730</v>
          </cell>
          <cell r="E4158">
            <v>0</v>
          </cell>
          <cell r="F4158">
            <v>42857</v>
          </cell>
          <cell r="G4158">
            <v>1587</v>
          </cell>
          <cell r="H4158">
            <v>1.0900000000000001</v>
          </cell>
          <cell r="I4158">
            <v>43465</v>
          </cell>
        </row>
        <row r="4159">
          <cell r="A4159" t="str">
            <v>Hidro blasting 3000 psi**</v>
          </cell>
          <cell r="B4159">
            <v>100995</v>
          </cell>
          <cell r="C4159" t="str">
            <v>M2</v>
          </cell>
          <cell r="D4159">
            <v>4611</v>
          </cell>
          <cell r="E4159">
            <v>0</v>
          </cell>
          <cell r="F4159">
            <v>42857</v>
          </cell>
          <cell r="G4159">
            <v>4230</v>
          </cell>
          <cell r="H4159">
            <v>1.0900000000000001</v>
          </cell>
          <cell r="I4159">
            <v>43465</v>
          </cell>
        </row>
        <row r="4160">
          <cell r="A4160" t="str">
            <v>Hidro blasting 4000 psi**</v>
          </cell>
          <cell r="B4160">
            <v>100368</v>
          </cell>
          <cell r="C4160" t="str">
            <v>M2</v>
          </cell>
          <cell r="D4160">
            <v>5464</v>
          </cell>
          <cell r="E4160">
            <v>0</v>
          </cell>
          <cell r="F4160">
            <v>42797</v>
          </cell>
          <cell r="G4160">
            <v>5013</v>
          </cell>
          <cell r="H4160">
            <v>1.0900000000000001</v>
          </cell>
          <cell r="I4160">
            <v>43465</v>
          </cell>
        </row>
        <row r="4161">
          <cell r="A4161" t="str">
            <v>Hidro sand blasting a todo costo**</v>
          </cell>
          <cell r="B4161">
            <v>100715</v>
          </cell>
          <cell r="C4161" t="str">
            <v>M2</v>
          </cell>
          <cell r="D4161">
            <v>35581</v>
          </cell>
          <cell r="E4161">
            <v>0</v>
          </cell>
          <cell r="F4161">
            <v>41263</v>
          </cell>
          <cell r="G4161">
            <v>27370</v>
          </cell>
          <cell r="H4161">
            <v>1.3</v>
          </cell>
          <cell r="I4161">
            <v>43465</v>
          </cell>
        </row>
        <row r="4162">
          <cell r="A4162" t="str">
            <v>Hidroflo(Bomba5HP+Tanque300lt)+Instal-Techo(51</v>
          </cell>
          <cell r="B4162">
            <v>103048</v>
          </cell>
          <cell r="C4162" t="str">
            <v>UNI</v>
          </cell>
          <cell r="D4162">
            <v>9149244</v>
          </cell>
          <cell r="E4162" t="str">
            <v>1C0016</v>
          </cell>
          <cell r="F4162">
            <v>40382</v>
          </cell>
          <cell r="G4162">
            <v>6678280</v>
          </cell>
          <cell r="H4162">
            <v>1.37</v>
          </cell>
          <cell r="I4162">
            <v>43465</v>
          </cell>
        </row>
        <row r="4163">
          <cell r="A4163" t="str">
            <v>Hidrolavadora 2600 psi Gasolina</v>
          </cell>
          <cell r="B4163">
            <v>101107</v>
          </cell>
          <cell r="C4163" t="str">
            <v>HR</v>
          </cell>
          <cell r="D4163">
            <v>4200</v>
          </cell>
          <cell r="E4163" t="str">
            <v>1 050091</v>
          </cell>
          <cell r="F4163">
            <v>43222</v>
          </cell>
          <cell r="G4163">
            <v>4000</v>
          </cell>
          <cell r="H4163">
            <v>1.05</v>
          </cell>
          <cell r="I4163">
            <v>43465</v>
          </cell>
        </row>
        <row r="4164">
          <cell r="A4164" t="str">
            <v>HIDROLAVADORA DE 2600 PSI-MOTOR</v>
          </cell>
          <cell r="B4164">
            <v>104229</v>
          </cell>
          <cell r="C4164" t="str">
            <v>DIA</v>
          </cell>
          <cell r="D4164">
            <v>37306</v>
          </cell>
          <cell r="E4164">
            <v>0</v>
          </cell>
          <cell r="F4164">
            <v>40868</v>
          </cell>
          <cell r="G4164">
            <v>27840</v>
          </cell>
          <cell r="H4164">
            <v>1.34</v>
          </cell>
          <cell r="I4164">
            <v>43465</v>
          </cell>
        </row>
        <row r="4165">
          <cell r="A4165" t="str">
            <v>HIDROLAVADORA DE 2600 PSI-MOTOR</v>
          </cell>
          <cell r="B4165">
            <v>104230</v>
          </cell>
          <cell r="C4165" t="str">
            <v>DIA</v>
          </cell>
          <cell r="D4165">
            <v>40414</v>
          </cell>
          <cell r="E4165">
            <v>0</v>
          </cell>
          <cell r="F4165">
            <v>40868</v>
          </cell>
          <cell r="G4165">
            <v>30160</v>
          </cell>
          <cell r="H4165">
            <v>1.34</v>
          </cell>
          <cell r="I4165">
            <v>43465</v>
          </cell>
        </row>
        <row r="4166">
          <cell r="A4166" t="str">
            <v>Hidrolavadora grande 10.7 HP</v>
          </cell>
          <cell r="B4166">
            <v>105140</v>
          </cell>
          <cell r="C4166" t="str">
            <v>UNI</v>
          </cell>
          <cell r="D4166">
            <v>10791000</v>
          </cell>
          <cell r="E4166">
            <v>0</v>
          </cell>
          <cell r="F4166">
            <v>42873</v>
          </cell>
          <cell r="G4166">
            <v>9900000</v>
          </cell>
          <cell r="H4166">
            <v>1.0900000000000001</v>
          </cell>
          <cell r="I4166">
            <v>43465</v>
          </cell>
        </row>
        <row r="4167">
          <cell r="A4167" t="str">
            <v>Hidrolavadora grande 8.2 HP</v>
          </cell>
          <cell r="B4167">
            <v>105144</v>
          </cell>
          <cell r="C4167" t="str">
            <v>UNI</v>
          </cell>
          <cell r="D4167">
            <v>7308000</v>
          </cell>
          <cell r="E4167">
            <v>0</v>
          </cell>
          <cell r="F4167">
            <v>41647</v>
          </cell>
          <cell r="G4167">
            <v>5800000</v>
          </cell>
          <cell r="H4167">
            <v>1.26</v>
          </cell>
          <cell r="I4167">
            <v>43465</v>
          </cell>
        </row>
        <row r="4168">
          <cell r="A4168" t="str">
            <v>HIDROLAVADORA MEDIANA MOTOR 7,5 HP</v>
          </cell>
          <cell r="B4168">
            <v>105738</v>
          </cell>
          <cell r="C4168" t="str">
            <v>UNI</v>
          </cell>
          <cell r="D4168">
            <v>6600168</v>
          </cell>
          <cell r="E4168">
            <v>0</v>
          </cell>
          <cell r="F4168">
            <v>42873</v>
          </cell>
          <cell r="G4168">
            <v>6055200</v>
          </cell>
          <cell r="H4168">
            <v>1.0900000000000001</v>
          </cell>
          <cell r="I4168">
            <v>43465</v>
          </cell>
        </row>
        <row r="4169">
          <cell r="A4169" t="str">
            <v>HIDROSELLO 8"</v>
          </cell>
          <cell r="B4169">
            <v>101718</v>
          </cell>
          <cell r="C4169" t="str">
            <v>UNI</v>
          </cell>
          <cell r="D4169">
            <v>15448</v>
          </cell>
          <cell r="E4169">
            <v>13044</v>
          </cell>
          <cell r="F4169">
            <v>40449</v>
          </cell>
          <cell r="G4169">
            <v>11276</v>
          </cell>
          <cell r="H4169">
            <v>1.37</v>
          </cell>
          <cell r="I4169">
            <v>43465</v>
          </cell>
        </row>
        <row r="4170">
          <cell r="A4170" t="str">
            <v>HIDROSELLO ALCANT NOVAFORT 110MM</v>
          </cell>
          <cell r="B4170">
            <v>3549</v>
          </cell>
          <cell r="C4170" t="str">
            <v>UNI</v>
          </cell>
          <cell r="D4170">
            <v>1920</v>
          </cell>
          <cell r="E4170">
            <v>390064</v>
          </cell>
          <cell r="F4170">
            <v>41036</v>
          </cell>
          <cell r="G4170">
            <v>1477</v>
          </cell>
          <cell r="H4170">
            <v>1.3</v>
          </cell>
          <cell r="I4170">
            <v>43465</v>
          </cell>
        </row>
        <row r="4171">
          <cell r="A4171" t="str">
            <v>HIDROSELLO ALCANT NOVAFORT 160MM</v>
          </cell>
          <cell r="B4171">
            <v>3550</v>
          </cell>
          <cell r="C4171" t="str">
            <v>UNI</v>
          </cell>
          <cell r="D4171">
            <v>3119</v>
          </cell>
          <cell r="E4171">
            <v>390065</v>
          </cell>
          <cell r="F4171">
            <v>41036</v>
          </cell>
          <cell r="G4171">
            <v>2399</v>
          </cell>
          <cell r="H4171">
            <v>1.3</v>
          </cell>
          <cell r="I4171">
            <v>43465</v>
          </cell>
        </row>
        <row r="4172">
          <cell r="A4172" t="str">
            <v>HIDROSELLO ALCANT NOVAFORT 200MM</v>
          </cell>
          <cell r="B4172">
            <v>3551</v>
          </cell>
          <cell r="C4172" t="str">
            <v>UNI</v>
          </cell>
          <cell r="D4172">
            <v>5636</v>
          </cell>
          <cell r="E4172">
            <v>390066</v>
          </cell>
          <cell r="F4172">
            <v>41036</v>
          </cell>
          <cell r="G4172">
            <v>4335</v>
          </cell>
          <cell r="H4172">
            <v>1.3</v>
          </cell>
          <cell r="I4172">
            <v>43465</v>
          </cell>
        </row>
        <row r="4173">
          <cell r="A4173" t="str">
            <v>HIDROSELLO ALCANT NOVAFORT 250MM</v>
          </cell>
          <cell r="B4173">
            <v>2109</v>
          </cell>
          <cell r="C4173" t="str">
            <v>UNI</v>
          </cell>
          <cell r="D4173">
            <v>10232</v>
          </cell>
          <cell r="E4173">
            <v>390067</v>
          </cell>
          <cell r="F4173">
            <v>41036</v>
          </cell>
          <cell r="G4173">
            <v>7871</v>
          </cell>
          <cell r="H4173">
            <v>1.3</v>
          </cell>
          <cell r="I4173">
            <v>43465</v>
          </cell>
        </row>
        <row r="4174">
          <cell r="A4174" t="str">
            <v>HIDROSELLO ALCANT NOVAFORT 315MM</v>
          </cell>
          <cell r="B4174">
            <v>2111</v>
          </cell>
          <cell r="C4174" t="str">
            <v>UNI</v>
          </cell>
          <cell r="D4174">
            <v>20649</v>
          </cell>
          <cell r="E4174">
            <v>390068</v>
          </cell>
          <cell r="F4174">
            <v>41036</v>
          </cell>
          <cell r="G4174">
            <v>15884</v>
          </cell>
          <cell r="H4174">
            <v>1.3</v>
          </cell>
          <cell r="I4174">
            <v>43465</v>
          </cell>
        </row>
        <row r="4175">
          <cell r="A4175" t="str">
            <v>HIDROSELLO ALCANT NOVAFORT 400MM</v>
          </cell>
          <cell r="B4175">
            <v>2112</v>
          </cell>
          <cell r="C4175" t="str">
            <v>UNI</v>
          </cell>
          <cell r="D4175">
            <v>42051</v>
          </cell>
          <cell r="E4175">
            <v>390069</v>
          </cell>
          <cell r="F4175">
            <v>41036</v>
          </cell>
          <cell r="G4175">
            <v>32347</v>
          </cell>
          <cell r="H4175">
            <v>1.3</v>
          </cell>
          <cell r="I4175">
            <v>43465</v>
          </cell>
        </row>
        <row r="4176">
          <cell r="A4176" t="str">
            <v>HIDROSELLO ALCANT NOVAFORT 450MM</v>
          </cell>
          <cell r="B4176">
            <v>2113</v>
          </cell>
          <cell r="C4176" t="str">
            <v>UNI</v>
          </cell>
          <cell r="D4176">
            <v>60784</v>
          </cell>
          <cell r="E4176">
            <v>390070</v>
          </cell>
          <cell r="F4176">
            <v>41036</v>
          </cell>
          <cell r="G4176">
            <v>46757</v>
          </cell>
          <cell r="H4176">
            <v>1.3</v>
          </cell>
          <cell r="I4176">
            <v>43465</v>
          </cell>
        </row>
        <row r="4177">
          <cell r="A4177" t="str">
            <v>HIDROSELLO ALCANT NOVAFORT 500MM</v>
          </cell>
          <cell r="B4177">
            <v>2114</v>
          </cell>
          <cell r="C4177" t="str">
            <v>UNI</v>
          </cell>
          <cell r="D4177">
            <v>68381</v>
          </cell>
          <cell r="E4177">
            <v>390071</v>
          </cell>
          <cell r="F4177">
            <v>41036</v>
          </cell>
          <cell r="G4177">
            <v>52601</v>
          </cell>
          <cell r="H4177">
            <v>1.3</v>
          </cell>
          <cell r="I4177">
            <v>43465</v>
          </cell>
        </row>
        <row r="4178">
          <cell r="A4178" t="str">
            <v>HIDROSELLO NOVAFORT (315MM S8 Y S4)</v>
          </cell>
          <cell r="B4178">
            <v>105689</v>
          </cell>
          <cell r="C4178" t="str">
            <v>UNI</v>
          </cell>
          <cell r="D4178">
            <v>23167</v>
          </cell>
          <cell r="E4178">
            <v>0</v>
          </cell>
          <cell r="F4178">
            <v>42297</v>
          </cell>
          <cell r="G4178">
            <v>18989</v>
          </cell>
          <cell r="H4178">
            <v>1.22</v>
          </cell>
          <cell r="I4178">
            <v>43465</v>
          </cell>
        </row>
        <row r="4179">
          <cell r="A4179" t="str">
            <v>HIERRO 1/4 Figurado</v>
          </cell>
          <cell r="B4179">
            <v>1275</v>
          </cell>
          <cell r="C4179" t="str">
            <v>KG</v>
          </cell>
          <cell r="D4179">
            <v>2334</v>
          </cell>
          <cell r="E4179">
            <v>0</v>
          </cell>
          <cell r="F4179">
            <v>42947</v>
          </cell>
          <cell r="G4179">
            <v>2141</v>
          </cell>
          <cell r="H4179">
            <v>1.0900000000000001</v>
          </cell>
          <cell r="I4179">
            <v>43465</v>
          </cell>
        </row>
        <row r="4180">
          <cell r="A4180" t="str">
            <v>HIERRO 1/4 Figurado (NO USAR)</v>
          </cell>
          <cell r="B4180">
            <v>1274</v>
          </cell>
          <cell r="C4180" t="str">
            <v>KG</v>
          </cell>
          <cell r="D4180">
            <v>2468</v>
          </cell>
          <cell r="E4180">
            <v>0</v>
          </cell>
          <cell r="F4180">
            <v>42495</v>
          </cell>
          <cell r="G4180">
            <v>2146</v>
          </cell>
          <cell r="H4180">
            <v>1.1499999999999999</v>
          </cell>
          <cell r="I4180">
            <v>43465</v>
          </cell>
        </row>
        <row r="4181">
          <cell r="A4181" t="str">
            <v>HIERRO 40 Alambrón ¼"</v>
          </cell>
          <cell r="B4181">
            <v>268</v>
          </cell>
          <cell r="C4181" t="str">
            <v>KG</v>
          </cell>
          <cell r="D4181">
            <v>2468</v>
          </cell>
          <cell r="E4181">
            <v>0</v>
          </cell>
          <cell r="F4181">
            <v>42495</v>
          </cell>
          <cell r="G4181">
            <v>2146</v>
          </cell>
          <cell r="H4181">
            <v>1.1499999999999999</v>
          </cell>
          <cell r="I4181">
            <v>43465</v>
          </cell>
        </row>
        <row r="4182">
          <cell r="A4182" t="str">
            <v>HIERRO 40 Alambrón 3/8"</v>
          </cell>
          <cell r="B4182">
            <v>270</v>
          </cell>
          <cell r="C4182" t="str">
            <v>KG</v>
          </cell>
          <cell r="D4182">
            <v>2686</v>
          </cell>
          <cell r="E4182">
            <v>0</v>
          </cell>
          <cell r="F4182">
            <v>43363</v>
          </cell>
          <cell r="G4182">
            <v>2558</v>
          </cell>
          <cell r="H4182">
            <v>1.05</v>
          </cell>
          <cell r="I4182">
            <v>43465</v>
          </cell>
        </row>
        <row r="4183">
          <cell r="A4183" t="str">
            <v>HIERRO 40 Liso/Rect ½"</v>
          </cell>
          <cell r="B4183">
            <v>86</v>
          </cell>
          <cell r="C4183" t="str">
            <v>KG</v>
          </cell>
          <cell r="D4183">
            <v>2686</v>
          </cell>
          <cell r="E4183">
            <v>0</v>
          </cell>
          <cell r="F4183">
            <v>43363</v>
          </cell>
          <cell r="G4183">
            <v>2558</v>
          </cell>
          <cell r="H4183">
            <v>1.05</v>
          </cell>
          <cell r="I4183">
            <v>43465</v>
          </cell>
        </row>
        <row r="4184">
          <cell r="A4184" t="str">
            <v>HIERRO 40 Liso/Rect 1"</v>
          </cell>
          <cell r="B4184">
            <v>669</v>
          </cell>
          <cell r="C4184" t="str">
            <v>KG</v>
          </cell>
          <cell r="D4184">
            <v>2468</v>
          </cell>
          <cell r="E4184">
            <v>0</v>
          </cell>
          <cell r="F4184">
            <v>42495</v>
          </cell>
          <cell r="G4184">
            <v>2146</v>
          </cell>
          <cell r="H4184">
            <v>1.1499999999999999</v>
          </cell>
          <cell r="I4184">
            <v>43465</v>
          </cell>
        </row>
        <row r="4185">
          <cell r="A4185" t="str">
            <v>HIERRO 40 Liso/Rect 3/4"</v>
          </cell>
          <cell r="B4185">
            <v>153</v>
          </cell>
          <cell r="C4185" t="str">
            <v>KG</v>
          </cell>
          <cell r="D4185">
            <v>2468</v>
          </cell>
          <cell r="E4185">
            <v>0</v>
          </cell>
          <cell r="F4185">
            <v>42495</v>
          </cell>
          <cell r="G4185">
            <v>2146</v>
          </cell>
          <cell r="H4185">
            <v>1.1499999999999999</v>
          </cell>
          <cell r="I4185">
            <v>43465</v>
          </cell>
        </row>
        <row r="4186">
          <cell r="A4186" t="str">
            <v>HIERRO 40 Liso/Rect 5/8"</v>
          </cell>
          <cell r="B4186">
            <v>2712</v>
          </cell>
          <cell r="C4186" t="str">
            <v>KG</v>
          </cell>
          <cell r="D4186">
            <v>2686</v>
          </cell>
          <cell r="E4186">
            <v>0</v>
          </cell>
          <cell r="F4186">
            <v>43363</v>
          </cell>
          <cell r="G4186">
            <v>2558</v>
          </cell>
          <cell r="H4186">
            <v>1.05</v>
          </cell>
          <cell r="I4186">
            <v>43465</v>
          </cell>
        </row>
        <row r="4187">
          <cell r="A4187" t="str">
            <v>HIERRO 40 Liso/Rect 7/8"</v>
          </cell>
          <cell r="B4187">
            <v>374</v>
          </cell>
          <cell r="C4187" t="str">
            <v>KG</v>
          </cell>
          <cell r="D4187">
            <v>2468</v>
          </cell>
          <cell r="E4187">
            <v>0</v>
          </cell>
          <cell r="F4187">
            <v>42495</v>
          </cell>
          <cell r="G4187">
            <v>2146</v>
          </cell>
          <cell r="H4187">
            <v>1.1499999999999999</v>
          </cell>
          <cell r="I4187">
            <v>43465</v>
          </cell>
        </row>
        <row r="4188">
          <cell r="A4188" t="str">
            <v>HIERRO A-36 Liso/Rect 3/4"</v>
          </cell>
          <cell r="B4188">
            <v>23</v>
          </cell>
          <cell r="C4188" t="str">
            <v>ML</v>
          </cell>
          <cell r="D4188">
            <v>6044</v>
          </cell>
          <cell r="E4188">
            <v>0</v>
          </cell>
          <cell r="F4188">
            <v>43167</v>
          </cell>
          <cell r="G4188">
            <v>5756</v>
          </cell>
          <cell r="H4188">
            <v>1.05</v>
          </cell>
          <cell r="I4188">
            <v>43465</v>
          </cell>
        </row>
        <row r="4189">
          <cell r="A4189" t="str">
            <v>HIERRO A-37 1/4"</v>
          </cell>
          <cell r="B4189">
            <v>1991</v>
          </cell>
          <cell r="C4189" t="str">
            <v>KG</v>
          </cell>
          <cell r="D4189">
            <v>2397</v>
          </cell>
          <cell r="E4189" t="str">
            <v>Varilla No 6</v>
          </cell>
          <cell r="F4189">
            <v>43244</v>
          </cell>
          <cell r="G4189">
            <v>2283</v>
          </cell>
          <cell r="H4189">
            <v>1.05</v>
          </cell>
          <cell r="I4189">
            <v>43465</v>
          </cell>
        </row>
        <row r="4190">
          <cell r="A4190" t="str">
            <v>HIERRO A-37 Chipa lisa 3/8"</v>
          </cell>
          <cell r="B4190">
            <v>1992</v>
          </cell>
          <cell r="C4190" t="str">
            <v>KG</v>
          </cell>
          <cell r="D4190">
            <v>2686</v>
          </cell>
          <cell r="E4190">
            <v>0</v>
          </cell>
          <cell r="F4190">
            <v>43209</v>
          </cell>
          <cell r="G4190">
            <v>2558</v>
          </cell>
          <cell r="H4190">
            <v>1.05</v>
          </cell>
          <cell r="I4190">
            <v>43465</v>
          </cell>
        </row>
        <row r="4191">
          <cell r="A4191" t="str">
            <v>HIERRO A-40 Liso/Rect ¼"</v>
          </cell>
          <cell r="B4191">
            <v>2943</v>
          </cell>
          <cell r="C4191" t="str">
            <v>KG</v>
          </cell>
          <cell r="D4191">
            <v>2468</v>
          </cell>
          <cell r="E4191">
            <v>0</v>
          </cell>
          <cell r="F4191">
            <v>42495</v>
          </cell>
          <cell r="G4191">
            <v>2146</v>
          </cell>
          <cell r="H4191">
            <v>1.1499999999999999</v>
          </cell>
          <cell r="I4191">
            <v>43465</v>
          </cell>
        </row>
        <row r="4192">
          <cell r="A4192" t="str">
            <v>HIERRO A-40 Liso/Rect ½" (NO USAR)</v>
          </cell>
          <cell r="B4192">
            <v>299</v>
          </cell>
          <cell r="C4192" t="str">
            <v>ML</v>
          </cell>
          <cell r="D4192">
            <v>2686</v>
          </cell>
          <cell r="E4192">
            <v>0</v>
          </cell>
          <cell r="F4192">
            <v>43181</v>
          </cell>
          <cell r="G4192">
            <v>2558</v>
          </cell>
          <cell r="H4192">
            <v>1.05</v>
          </cell>
          <cell r="I4192">
            <v>43465</v>
          </cell>
        </row>
        <row r="4193">
          <cell r="A4193" t="str">
            <v>HIERRO A-40 Liso/Rect 1"</v>
          </cell>
          <cell r="B4193">
            <v>430</v>
          </cell>
          <cell r="C4193" t="str">
            <v>KG</v>
          </cell>
          <cell r="D4193">
            <v>2468</v>
          </cell>
          <cell r="E4193">
            <v>0</v>
          </cell>
          <cell r="F4193">
            <v>42495</v>
          </cell>
          <cell r="G4193">
            <v>2146</v>
          </cell>
          <cell r="H4193">
            <v>1.1499999999999999</v>
          </cell>
          <cell r="I4193">
            <v>43465</v>
          </cell>
        </row>
        <row r="4194">
          <cell r="A4194" t="str">
            <v>HIERRO A-40 Liso/Rect 1"</v>
          </cell>
          <cell r="B4194">
            <v>578</v>
          </cell>
          <cell r="C4194" t="str">
            <v>ML</v>
          </cell>
          <cell r="D4194">
            <v>9872</v>
          </cell>
          <cell r="E4194">
            <v>0</v>
          </cell>
          <cell r="F4194">
            <v>42495</v>
          </cell>
          <cell r="G4194">
            <v>8584</v>
          </cell>
          <cell r="H4194">
            <v>1.1499999999999999</v>
          </cell>
          <cell r="I4194">
            <v>43465</v>
          </cell>
        </row>
        <row r="4195">
          <cell r="A4195" t="str">
            <v>HIERRO A-40 Liso/Rect 1/2"</v>
          </cell>
          <cell r="B4195">
            <v>20</v>
          </cell>
          <cell r="C4195" t="str">
            <v>KG</v>
          </cell>
          <cell r="D4195">
            <v>2686</v>
          </cell>
          <cell r="E4195">
            <v>0</v>
          </cell>
          <cell r="F4195">
            <v>43167</v>
          </cell>
          <cell r="G4195">
            <v>2558</v>
          </cell>
          <cell r="H4195">
            <v>1.05</v>
          </cell>
          <cell r="I4195">
            <v>43465</v>
          </cell>
        </row>
        <row r="4196">
          <cell r="A4196" t="str">
            <v>HIERRO A-40 Liso/Rect 3/4"</v>
          </cell>
          <cell r="B4196">
            <v>308</v>
          </cell>
          <cell r="C4196" t="str">
            <v>KG</v>
          </cell>
          <cell r="D4196">
            <v>2468</v>
          </cell>
          <cell r="E4196">
            <v>0</v>
          </cell>
          <cell r="F4196">
            <v>42495</v>
          </cell>
          <cell r="G4196">
            <v>2146</v>
          </cell>
          <cell r="H4196">
            <v>1.1499999999999999</v>
          </cell>
          <cell r="I4196">
            <v>43465</v>
          </cell>
        </row>
        <row r="4197">
          <cell r="A4197" t="str">
            <v>HIERRO A-40 Liso/Rect 3/8"</v>
          </cell>
          <cell r="B4197">
            <v>25</v>
          </cell>
          <cell r="C4197" t="str">
            <v>KG</v>
          </cell>
          <cell r="D4197">
            <v>2686</v>
          </cell>
          <cell r="E4197">
            <v>0</v>
          </cell>
          <cell r="F4197">
            <v>43167</v>
          </cell>
          <cell r="G4197">
            <v>2558</v>
          </cell>
          <cell r="H4197">
            <v>1.05</v>
          </cell>
          <cell r="I4197">
            <v>43465</v>
          </cell>
        </row>
        <row r="4198">
          <cell r="A4198" t="str">
            <v>HIERRO A-40 Liso/Rect 5/8"</v>
          </cell>
          <cell r="B4198">
            <v>152</v>
          </cell>
          <cell r="C4198" t="str">
            <v>KG</v>
          </cell>
          <cell r="D4198">
            <v>2686</v>
          </cell>
          <cell r="E4198">
            <v>0</v>
          </cell>
          <cell r="F4198">
            <v>43167</v>
          </cell>
          <cell r="G4198">
            <v>2558</v>
          </cell>
          <cell r="H4198">
            <v>1.05</v>
          </cell>
          <cell r="I4198">
            <v>43465</v>
          </cell>
        </row>
        <row r="4199">
          <cell r="A4199" t="str">
            <v>HIERRO A-40 Liso/Rect 5/8"</v>
          </cell>
          <cell r="B4199">
            <v>318</v>
          </cell>
          <cell r="C4199" t="str">
            <v>ML</v>
          </cell>
          <cell r="D4199">
            <v>4329</v>
          </cell>
          <cell r="E4199">
            <v>0</v>
          </cell>
          <cell r="F4199">
            <v>43308</v>
          </cell>
          <cell r="G4199">
            <v>4123</v>
          </cell>
          <cell r="H4199">
            <v>1.05</v>
          </cell>
          <cell r="I4199">
            <v>43465</v>
          </cell>
        </row>
        <row r="4200">
          <cell r="A4200" t="str">
            <v>HIERRO A-40 Liso/Rect 7/8"</v>
          </cell>
          <cell r="B4200">
            <v>352</v>
          </cell>
          <cell r="C4200" t="str">
            <v>KG</v>
          </cell>
          <cell r="D4200">
            <v>2468</v>
          </cell>
          <cell r="E4200">
            <v>0</v>
          </cell>
          <cell r="F4200">
            <v>42495</v>
          </cell>
          <cell r="G4200">
            <v>2146</v>
          </cell>
          <cell r="H4200">
            <v>1.1499999999999999</v>
          </cell>
          <cell r="I4200">
            <v>43465</v>
          </cell>
        </row>
        <row r="4201">
          <cell r="A4201" t="str">
            <v>HIERRO A-40 Liso/Rect 7/8"</v>
          </cell>
          <cell r="B4201">
            <v>410</v>
          </cell>
          <cell r="C4201" t="str">
            <v>ML</v>
          </cell>
          <cell r="D4201">
            <v>8021</v>
          </cell>
          <cell r="E4201">
            <v>0</v>
          </cell>
          <cell r="F4201">
            <v>42495</v>
          </cell>
          <cell r="G4201">
            <v>6975</v>
          </cell>
          <cell r="H4201">
            <v>1.1499999999999999</v>
          </cell>
          <cell r="I4201">
            <v>43465</v>
          </cell>
        </row>
        <row r="4202">
          <cell r="A4202" t="str">
            <v>HIERRO CUADRADO 10mm</v>
          </cell>
          <cell r="B4202">
            <v>27</v>
          </cell>
          <cell r="C4202" t="str">
            <v>ML</v>
          </cell>
          <cell r="D4202">
            <v>1890</v>
          </cell>
          <cell r="E4202">
            <v>0</v>
          </cell>
          <cell r="F4202">
            <v>43194</v>
          </cell>
          <cell r="G4202">
            <v>1800</v>
          </cell>
          <cell r="H4202">
            <v>1.05</v>
          </cell>
          <cell r="I4202">
            <v>43465</v>
          </cell>
        </row>
        <row r="4203">
          <cell r="A4203" t="str">
            <v>HIERRO PR-60 1/2" Corrugado/Recto</v>
          </cell>
          <cell r="B4203">
            <v>101272</v>
          </cell>
          <cell r="C4203" t="str">
            <v>ML</v>
          </cell>
          <cell r="D4203">
            <v>2334</v>
          </cell>
          <cell r="E4203" t="str">
            <v>No 4</v>
          </cell>
          <cell r="F4203">
            <v>42947</v>
          </cell>
          <cell r="G4203">
            <v>2141</v>
          </cell>
          <cell r="H4203">
            <v>1.0900000000000001</v>
          </cell>
          <cell r="I4203">
            <v>43465</v>
          </cell>
        </row>
        <row r="4204">
          <cell r="A4204" t="str">
            <v>HIERRO PR-60 1/2" Figurado</v>
          </cell>
          <cell r="B4204">
            <v>3315</v>
          </cell>
          <cell r="C4204" t="str">
            <v>KG</v>
          </cell>
          <cell r="D4204">
            <v>2686</v>
          </cell>
          <cell r="E4204" t="str">
            <v>No 4</v>
          </cell>
          <cell r="F4204">
            <v>43167</v>
          </cell>
          <cell r="G4204">
            <v>2558</v>
          </cell>
          <cell r="H4204">
            <v>1.05</v>
          </cell>
          <cell r="I4204">
            <v>43465</v>
          </cell>
        </row>
        <row r="4205">
          <cell r="A4205" t="str">
            <v>HIERRO PR-60 Corru/Fig ½"</v>
          </cell>
          <cell r="B4205">
            <v>2917</v>
          </cell>
          <cell r="C4205" t="str">
            <v>KG</v>
          </cell>
          <cell r="D4205">
            <v>2686</v>
          </cell>
          <cell r="E4205">
            <v>0</v>
          </cell>
          <cell r="F4205">
            <v>43168</v>
          </cell>
          <cell r="G4205">
            <v>2558</v>
          </cell>
          <cell r="H4205">
            <v>1.05</v>
          </cell>
          <cell r="I4205">
            <v>43465</v>
          </cell>
        </row>
        <row r="4206">
          <cell r="A4206" t="str">
            <v>HIERRO PR-60 Corru/Fig ½" (NO USAR)</v>
          </cell>
          <cell r="B4206">
            <v>101273</v>
          </cell>
          <cell r="C4206" t="str">
            <v>KG</v>
          </cell>
          <cell r="D4206">
            <v>2334</v>
          </cell>
          <cell r="E4206">
            <v>0</v>
          </cell>
          <cell r="F4206">
            <v>42947</v>
          </cell>
          <cell r="G4206">
            <v>2141</v>
          </cell>
          <cell r="H4206">
            <v>1.0900000000000001</v>
          </cell>
          <cell r="I4206">
            <v>43465</v>
          </cell>
        </row>
        <row r="4207">
          <cell r="A4207" t="str">
            <v>HIERRO PR-60 Corru/Fig 1"</v>
          </cell>
          <cell r="B4207">
            <v>19</v>
          </cell>
          <cell r="C4207" t="str">
            <v>KG</v>
          </cell>
          <cell r="D4207">
            <v>2334</v>
          </cell>
          <cell r="E4207">
            <v>0</v>
          </cell>
          <cell r="F4207">
            <v>42957</v>
          </cell>
          <cell r="G4207">
            <v>2141</v>
          </cell>
          <cell r="H4207">
            <v>1.0900000000000001</v>
          </cell>
          <cell r="I4207">
            <v>43465</v>
          </cell>
        </row>
        <row r="4208">
          <cell r="A4208" t="str">
            <v>HIERRO PR-60 Corru/Fig 1"</v>
          </cell>
          <cell r="B4208">
            <v>101279</v>
          </cell>
          <cell r="C4208" t="str">
            <v>ML</v>
          </cell>
          <cell r="D4208">
            <v>9335</v>
          </cell>
          <cell r="E4208">
            <v>0</v>
          </cell>
          <cell r="F4208">
            <v>42853</v>
          </cell>
          <cell r="G4208">
            <v>8564</v>
          </cell>
          <cell r="H4208">
            <v>1.0900000000000001</v>
          </cell>
          <cell r="I4208">
            <v>43465</v>
          </cell>
        </row>
        <row r="4209">
          <cell r="A4209" t="str">
            <v>HIERRO PR-60 Corru/Fig 1/4"</v>
          </cell>
          <cell r="B4209">
            <v>101073</v>
          </cell>
          <cell r="C4209" t="str">
            <v>KG</v>
          </cell>
          <cell r="D4209">
            <v>2686</v>
          </cell>
          <cell r="E4209">
            <v>0</v>
          </cell>
          <cell r="F4209">
            <v>43167</v>
          </cell>
          <cell r="G4209">
            <v>2558</v>
          </cell>
          <cell r="H4209">
            <v>1.05</v>
          </cell>
          <cell r="I4209">
            <v>43465</v>
          </cell>
        </row>
        <row r="4210">
          <cell r="A4210" t="str">
            <v>HIERRO PR-60 Corru/Fig 1/4"</v>
          </cell>
          <cell r="B4210">
            <v>101274</v>
          </cell>
          <cell r="C4210" t="str">
            <v>ML</v>
          </cell>
          <cell r="D4210">
            <v>672</v>
          </cell>
          <cell r="E4210">
            <v>0</v>
          </cell>
          <cell r="F4210">
            <v>43167</v>
          </cell>
          <cell r="G4210">
            <v>640</v>
          </cell>
          <cell r="H4210">
            <v>1.05</v>
          </cell>
          <cell r="I4210">
            <v>43465</v>
          </cell>
        </row>
        <row r="4211">
          <cell r="A4211" t="str">
            <v>HIERRO PR-60 Corru/Fig 3/4"</v>
          </cell>
          <cell r="B4211">
            <v>2919</v>
          </cell>
          <cell r="C4211" t="str">
            <v>KG</v>
          </cell>
          <cell r="D4211">
            <v>2686</v>
          </cell>
          <cell r="E4211">
            <v>0</v>
          </cell>
          <cell r="F4211">
            <v>43167</v>
          </cell>
          <cell r="G4211">
            <v>2558</v>
          </cell>
          <cell r="H4211">
            <v>1.05</v>
          </cell>
          <cell r="I4211">
            <v>43465</v>
          </cell>
        </row>
        <row r="4212">
          <cell r="A4212" t="str">
            <v>HIERRO PR-60 Corru/Fig 3/4" (NO USAR)</v>
          </cell>
          <cell r="B4212">
            <v>101277</v>
          </cell>
          <cell r="C4212" t="str">
            <v>ML</v>
          </cell>
          <cell r="D4212">
            <v>5553</v>
          </cell>
          <cell r="E4212">
            <v>0</v>
          </cell>
          <cell r="F4212">
            <v>42495</v>
          </cell>
          <cell r="G4212">
            <v>4829</v>
          </cell>
          <cell r="H4212">
            <v>1.1499999999999999</v>
          </cell>
          <cell r="I4212">
            <v>43465</v>
          </cell>
        </row>
        <row r="4213">
          <cell r="A4213" t="str">
            <v>HIERRO PR-60 Corru/Fig 3/8"</v>
          </cell>
          <cell r="B4213">
            <v>144</v>
          </cell>
          <cell r="C4213" t="str">
            <v>KG</v>
          </cell>
          <cell r="D4213">
            <v>2686</v>
          </cell>
          <cell r="E4213">
            <v>0</v>
          </cell>
          <cell r="F4213">
            <v>43167</v>
          </cell>
          <cell r="G4213">
            <v>2558</v>
          </cell>
          <cell r="H4213">
            <v>1.05</v>
          </cell>
          <cell r="I4213">
            <v>43465</v>
          </cell>
        </row>
        <row r="4214">
          <cell r="A4214" t="str">
            <v>HIERRO PR-60 Corru/Fig 3/8" (NO USAR)</v>
          </cell>
          <cell r="B4214">
            <v>101275</v>
          </cell>
          <cell r="C4214" t="str">
            <v>ML</v>
          </cell>
          <cell r="D4214">
            <v>1382</v>
          </cell>
          <cell r="E4214">
            <v>0</v>
          </cell>
          <cell r="F4214">
            <v>42495</v>
          </cell>
          <cell r="G4214">
            <v>1202</v>
          </cell>
          <cell r="H4214">
            <v>1.1499999999999999</v>
          </cell>
          <cell r="I4214">
            <v>43465</v>
          </cell>
        </row>
        <row r="4215">
          <cell r="A4215" t="str">
            <v>HIERRO PR-60 Corru/Fig 5/8"</v>
          </cell>
          <cell r="B4215">
            <v>2918</v>
          </cell>
          <cell r="C4215" t="str">
            <v>KG</v>
          </cell>
          <cell r="D4215">
            <v>2686</v>
          </cell>
          <cell r="E4215">
            <v>0</v>
          </cell>
          <cell r="F4215">
            <v>43167</v>
          </cell>
          <cell r="G4215">
            <v>2558</v>
          </cell>
          <cell r="H4215">
            <v>1.05</v>
          </cell>
          <cell r="I4215">
            <v>43465</v>
          </cell>
        </row>
        <row r="4216">
          <cell r="A4216" t="str">
            <v>HIERRO PR-60 Corru/Fig 5/8"</v>
          </cell>
          <cell r="B4216">
            <v>101276</v>
          </cell>
          <cell r="C4216" t="str">
            <v>ML</v>
          </cell>
          <cell r="D4216">
            <v>4755</v>
          </cell>
          <cell r="E4216">
            <v>0</v>
          </cell>
          <cell r="F4216">
            <v>43266</v>
          </cell>
          <cell r="G4216">
            <v>4529</v>
          </cell>
          <cell r="H4216">
            <v>1.05</v>
          </cell>
          <cell r="I4216">
            <v>43465</v>
          </cell>
        </row>
        <row r="4217">
          <cell r="A4217" t="str">
            <v>HIERRO PR-60 Corru/Fig 7/8"</v>
          </cell>
          <cell r="B4217">
            <v>2921</v>
          </cell>
          <cell r="C4217" t="str">
            <v>KG</v>
          </cell>
          <cell r="D4217">
            <v>2686</v>
          </cell>
          <cell r="E4217">
            <v>0</v>
          </cell>
          <cell r="F4217">
            <v>43308</v>
          </cell>
          <cell r="G4217">
            <v>2558</v>
          </cell>
          <cell r="H4217">
            <v>1.05</v>
          </cell>
          <cell r="I4217">
            <v>43465</v>
          </cell>
        </row>
        <row r="4218">
          <cell r="A4218" t="str">
            <v>HIERRO PR-60 Corru/Fig 7/8" (NO USAR)</v>
          </cell>
          <cell r="B4218">
            <v>101278</v>
          </cell>
          <cell r="C4218" t="str">
            <v>ML</v>
          </cell>
          <cell r="D4218">
            <v>7552</v>
          </cell>
          <cell r="E4218">
            <v>0</v>
          </cell>
          <cell r="F4218">
            <v>42495</v>
          </cell>
          <cell r="G4218">
            <v>6567</v>
          </cell>
          <cell r="H4218">
            <v>1.1499999999999999</v>
          </cell>
          <cell r="I4218">
            <v>43465</v>
          </cell>
        </row>
        <row r="4219">
          <cell r="A4219" t="str">
            <v>HIERRO PR-60 Corru/Rec 1" (NO USAR)</v>
          </cell>
          <cell r="B4219">
            <v>2942</v>
          </cell>
          <cell r="C4219" t="str">
            <v>ML</v>
          </cell>
          <cell r="D4219">
            <v>9872</v>
          </cell>
          <cell r="E4219">
            <v>0</v>
          </cell>
          <cell r="F4219">
            <v>42495</v>
          </cell>
          <cell r="G4219">
            <v>8584</v>
          </cell>
          <cell r="H4219">
            <v>1.1499999999999999</v>
          </cell>
          <cell r="I4219">
            <v>43465</v>
          </cell>
        </row>
        <row r="4220">
          <cell r="A4220" t="str">
            <v>HIERRO PR-60 Corru/Rec 1/2"</v>
          </cell>
          <cell r="B4220">
            <v>21</v>
          </cell>
          <cell r="C4220" t="str">
            <v>ML</v>
          </cell>
          <cell r="D4220">
            <v>2686</v>
          </cell>
          <cell r="E4220">
            <v>0</v>
          </cell>
          <cell r="F4220">
            <v>43216</v>
          </cell>
          <cell r="G4220">
            <v>2558</v>
          </cell>
          <cell r="H4220">
            <v>1.05</v>
          </cell>
          <cell r="I4220">
            <v>43465</v>
          </cell>
        </row>
        <row r="4221">
          <cell r="A4221" t="str">
            <v>HIERRO PR-60 Corru/Rec 3/4"</v>
          </cell>
          <cell r="B4221">
            <v>24</v>
          </cell>
          <cell r="C4221" t="str">
            <v>ML</v>
          </cell>
          <cell r="D4221">
            <v>6044</v>
          </cell>
          <cell r="E4221">
            <v>0</v>
          </cell>
          <cell r="F4221">
            <v>43167</v>
          </cell>
          <cell r="G4221">
            <v>5756</v>
          </cell>
          <cell r="H4221">
            <v>1.05</v>
          </cell>
          <cell r="I4221">
            <v>43465</v>
          </cell>
        </row>
        <row r="4222">
          <cell r="A4222" t="str">
            <v>HIERRO PR-60 Corru/Rec 3/8"</v>
          </cell>
          <cell r="B4222">
            <v>2719</v>
          </cell>
          <cell r="C4222" t="str">
            <v>ML</v>
          </cell>
          <cell r="D4222">
            <v>1487</v>
          </cell>
          <cell r="E4222">
            <v>0</v>
          </cell>
          <cell r="F4222">
            <v>43251</v>
          </cell>
          <cell r="G4222">
            <v>1416</v>
          </cell>
          <cell r="H4222">
            <v>1.05</v>
          </cell>
          <cell r="I4222">
            <v>43465</v>
          </cell>
        </row>
        <row r="4223">
          <cell r="A4223" t="str">
            <v>HIERRO PR-60 Corru/Rec 3/8" (NO USAR)</v>
          </cell>
          <cell r="B4223">
            <v>104940</v>
          </cell>
          <cell r="C4223" t="str">
            <v>KG</v>
          </cell>
          <cell r="D4223">
            <v>2468</v>
          </cell>
          <cell r="E4223">
            <v>0</v>
          </cell>
          <cell r="F4223">
            <v>42495</v>
          </cell>
          <cell r="G4223">
            <v>2146</v>
          </cell>
          <cell r="H4223">
            <v>1.1499999999999999</v>
          </cell>
          <cell r="I4223">
            <v>43465</v>
          </cell>
        </row>
        <row r="4224">
          <cell r="A4224" t="str">
            <v>HIERRO PR-60 Corru/Rec 5/8"(NO USAR)</v>
          </cell>
          <cell r="B4224">
            <v>26</v>
          </cell>
          <cell r="C4224" t="str">
            <v>ML</v>
          </cell>
          <cell r="D4224">
            <v>3588</v>
          </cell>
          <cell r="E4224">
            <v>0</v>
          </cell>
          <cell r="F4224">
            <v>42495</v>
          </cell>
          <cell r="G4224">
            <v>3120</v>
          </cell>
          <cell r="H4224">
            <v>1.1499999999999999</v>
          </cell>
          <cell r="I4224">
            <v>43465</v>
          </cell>
        </row>
        <row r="4225">
          <cell r="A4225" t="str">
            <v>HIERRO PR-60 Corru/Rec 7/8"</v>
          </cell>
          <cell r="B4225">
            <v>2920</v>
          </cell>
          <cell r="C4225" t="str">
            <v>ML</v>
          </cell>
          <cell r="D4225">
            <v>8478</v>
          </cell>
          <cell r="E4225">
            <v>0</v>
          </cell>
          <cell r="F4225">
            <v>42853</v>
          </cell>
          <cell r="G4225">
            <v>7778</v>
          </cell>
          <cell r="H4225">
            <v>1.0900000000000001</v>
          </cell>
          <cell r="I4225">
            <v>43465</v>
          </cell>
        </row>
        <row r="4226">
          <cell r="A4226" t="str">
            <v>HIERRO TOTAL Análisis Aguas Superficiales</v>
          </cell>
          <cell r="B4226">
            <v>105134</v>
          </cell>
          <cell r="C4226" t="str">
            <v>UNI</v>
          </cell>
          <cell r="D4226">
            <v>24447</v>
          </cell>
          <cell r="E4226">
            <v>0</v>
          </cell>
          <cell r="F4226">
            <v>42810</v>
          </cell>
          <cell r="G4226">
            <v>22428.6</v>
          </cell>
          <cell r="H4226">
            <v>1.0900000000000001</v>
          </cell>
          <cell r="I4226">
            <v>43465</v>
          </cell>
        </row>
        <row r="4227">
          <cell r="A4227" t="str">
            <v>HIPOCLORITO DE CALCIO</v>
          </cell>
          <cell r="B4227">
            <v>103523</v>
          </cell>
          <cell r="C4227" t="str">
            <v>KG</v>
          </cell>
          <cell r="D4227">
            <v>10892</v>
          </cell>
          <cell r="E4227">
            <v>0</v>
          </cell>
          <cell r="F4227">
            <v>43269</v>
          </cell>
          <cell r="G4227">
            <v>10373</v>
          </cell>
          <cell r="H4227">
            <v>1.05</v>
          </cell>
          <cell r="I4227">
            <v>43465</v>
          </cell>
        </row>
        <row r="4228">
          <cell r="A4228" t="str">
            <v>HIPOCLORITO DE SODIO</v>
          </cell>
          <cell r="B4228">
            <v>103522</v>
          </cell>
          <cell r="C4228" t="str">
            <v>gln</v>
          </cell>
          <cell r="D4228">
            <v>10746</v>
          </cell>
          <cell r="E4228">
            <v>0</v>
          </cell>
          <cell r="F4228">
            <v>43269</v>
          </cell>
          <cell r="G4228">
            <v>10234</v>
          </cell>
          <cell r="H4228">
            <v>1.05</v>
          </cell>
          <cell r="I4228">
            <v>43465</v>
          </cell>
        </row>
        <row r="4229">
          <cell r="A4229" t="str">
            <v>HI-PRESS ½HP</v>
          </cell>
          <cell r="B4229">
            <v>3124</v>
          </cell>
          <cell r="C4229" t="str">
            <v>UNI</v>
          </cell>
          <cell r="D4229">
            <v>2002392</v>
          </cell>
          <cell r="E4229" t="str">
            <v>1J2303</v>
          </cell>
          <cell r="F4229">
            <v>40200</v>
          </cell>
          <cell r="G4229">
            <v>1461600</v>
          </cell>
          <cell r="H4229">
            <v>1.37</v>
          </cell>
          <cell r="I4229">
            <v>43465</v>
          </cell>
        </row>
        <row r="4230">
          <cell r="A4230" t="str">
            <v>HI-PRESS 1 HP</v>
          </cell>
          <cell r="B4230">
            <v>429</v>
          </cell>
          <cell r="C4230" t="str">
            <v>UNI</v>
          </cell>
          <cell r="D4230">
            <v>2622180</v>
          </cell>
          <cell r="E4230" t="str">
            <v>1J2312</v>
          </cell>
          <cell r="F4230">
            <v>40200</v>
          </cell>
          <cell r="G4230">
            <v>1914000</v>
          </cell>
          <cell r="H4230">
            <v>1.37</v>
          </cell>
          <cell r="I4230">
            <v>43465</v>
          </cell>
        </row>
        <row r="4231">
          <cell r="A4231" t="str">
            <v>HI-PRESS 1HP (NO USAR)</v>
          </cell>
          <cell r="B4231">
            <v>3128</v>
          </cell>
          <cell r="C4231" t="str">
            <v>UNI</v>
          </cell>
          <cell r="D4231">
            <v>2765208</v>
          </cell>
          <cell r="E4231" t="str">
            <v>1J2314</v>
          </cell>
          <cell r="F4231">
            <v>40200</v>
          </cell>
          <cell r="G4231">
            <v>2018400</v>
          </cell>
          <cell r="H4231">
            <v>1.37</v>
          </cell>
          <cell r="I4231">
            <v>43465</v>
          </cell>
        </row>
        <row r="4232">
          <cell r="A4232" t="str">
            <v>HI-PRESS 2HP</v>
          </cell>
          <cell r="B4232">
            <v>3129</v>
          </cell>
          <cell r="C4232" t="str">
            <v>UNI</v>
          </cell>
          <cell r="D4232">
            <v>3655160</v>
          </cell>
          <cell r="E4232" t="str">
            <v>1J2370</v>
          </cell>
          <cell r="F4232">
            <v>40200</v>
          </cell>
          <cell r="G4232">
            <v>2668000</v>
          </cell>
          <cell r="H4232">
            <v>1.37</v>
          </cell>
          <cell r="I4232">
            <v>43465</v>
          </cell>
        </row>
        <row r="4233">
          <cell r="A4233" t="str">
            <v>HI-PRESS 3.6HP</v>
          </cell>
          <cell r="B4233">
            <v>3132</v>
          </cell>
          <cell r="C4233" t="str">
            <v>UNI</v>
          </cell>
          <cell r="D4233">
            <v>4507686</v>
          </cell>
          <cell r="E4233" t="str">
            <v>1J2436</v>
          </cell>
          <cell r="F4233">
            <v>40200</v>
          </cell>
          <cell r="G4233">
            <v>3290282</v>
          </cell>
          <cell r="H4233">
            <v>1.37</v>
          </cell>
          <cell r="I4233">
            <v>43465</v>
          </cell>
        </row>
        <row r="4234">
          <cell r="A4234" t="str">
            <v>HI-PRESS 3/4HP</v>
          </cell>
          <cell r="B4234">
            <v>3125</v>
          </cell>
          <cell r="C4234" t="str">
            <v>UNI</v>
          </cell>
          <cell r="D4234">
            <v>2733424</v>
          </cell>
          <cell r="E4234" t="str">
            <v>1J2307</v>
          </cell>
          <cell r="F4234">
            <v>40200</v>
          </cell>
          <cell r="G4234">
            <v>1995200</v>
          </cell>
          <cell r="H4234">
            <v>1.37</v>
          </cell>
          <cell r="I4234">
            <v>43465</v>
          </cell>
        </row>
        <row r="4235">
          <cell r="A4235" t="str">
            <v>HI-PRESS 3HP</v>
          </cell>
          <cell r="B4235">
            <v>3130</v>
          </cell>
          <cell r="C4235" t="str">
            <v>UNI</v>
          </cell>
          <cell r="D4235">
            <v>4839114</v>
          </cell>
          <cell r="E4235" t="str">
            <v>1J2428</v>
          </cell>
          <cell r="F4235">
            <v>40200</v>
          </cell>
          <cell r="G4235">
            <v>3532200</v>
          </cell>
          <cell r="H4235">
            <v>1.37</v>
          </cell>
          <cell r="I4235">
            <v>43465</v>
          </cell>
        </row>
        <row r="4236">
          <cell r="A4236" t="str">
            <v>HI-PRESS 5HP</v>
          </cell>
          <cell r="B4236">
            <v>3134</v>
          </cell>
          <cell r="C4236" t="str">
            <v>UNI</v>
          </cell>
          <cell r="D4236">
            <v>4656356</v>
          </cell>
          <cell r="E4236" t="str">
            <v>1J2445</v>
          </cell>
          <cell r="F4236">
            <v>40200</v>
          </cell>
          <cell r="G4236">
            <v>3398800</v>
          </cell>
          <cell r="H4236">
            <v>1.37</v>
          </cell>
          <cell r="I4236">
            <v>43465</v>
          </cell>
        </row>
        <row r="4237">
          <cell r="A4237" t="str">
            <v>HI-PRESS 6.6HP</v>
          </cell>
          <cell r="B4237">
            <v>3135</v>
          </cell>
          <cell r="C4237" t="str">
            <v>UNI</v>
          </cell>
          <cell r="D4237">
            <v>5403280</v>
          </cell>
          <cell r="E4237" t="str">
            <v>1J2455</v>
          </cell>
          <cell r="F4237">
            <v>40200</v>
          </cell>
          <cell r="G4237">
            <v>3944000</v>
          </cell>
          <cell r="H4237">
            <v>1.37</v>
          </cell>
          <cell r="I4237">
            <v>43465</v>
          </cell>
        </row>
        <row r="4238">
          <cell r="A4238" t="str">
            <v>HI-PRESS 9 HP</v>
          </cell>
          <cell r="B4238">
            <v>2024</v>
          </cell>
          <cell r="C4238" t="str">
            <v>UNI</v>
          </cell>
          <cell r="D4238">
            <v>7493078</v>
          </cell>
          <cell r="E4238" t="str">
            <v>1J2461</v>
          </cell>
          <cell r="F4238">
            <v>40200</v>
          </cell>
          <cell r="G4238">
            <v>5469400</v>
          </cell>
          <cell r="H4238">
            <v>1.37</v>
          </cell>
          <cell r="I4238">
            <v>43465</v>
          </cell>
        </row>
        <row r="4239">
          <cell r="A4239" t="str">
            <v>HOJA DE SEGUETA (18 DIENTES)L=31CM (12")</v>
          </cell>
          <cell r="B4239">
            <v>101482</v>
          </cell>
          <cell r="C4239" t="str">
            <v>UNI</v>
          </cell>
          <cell r="D4239">
            <v>3465</v>
          </cell>
          <cell r="E4239">
            <v>0</v>
          </cell>
          <cell r="F4239">
            <v>43166</v>
          </cell>
          <cell r="G4239">
            <v>3300</v>
          </cell>
          <cell r="H4239">
            <v>1.05</v>
          </cell>
          <cell r="I4239">
            <v>43465</v>
          </cell>
        </row>
        <row r="4240">
          <cell r="A4240" t="str">
            <v>HOJA DE SEGUETA BIMETALICA NICHOLSON</v>
          </cell>
          <cell r="B4240">
            <v>102850</v>
          </cell>
          <cell r="C4240" t="str">
            <v>UNI</v>
          </cell>
          <cell r="D4240">
            <v>4247</v>
          </cell>
          <cell r="E4240">
            <v>0</v>
          </cell>
          <cell r="F4240">
            <v>40333</v>
          </cell>
          <cell r="G4240">
            <v>3100</v>
          </cell>
          <cell r="H4240">
            <v>1.37</v>
          </cell>
          <cell r="I4240">
            <v>43465</v>
          </cell>
        </row>
        <row r="4241">
          <cell r="A4241" t="str">
            <v>hoja puerta entamborada (80x2.05-2.20)</v>
          </cell>
          <cell r="B4241">
            <v>105916</v>
          </cell>
          <cell r="C4241" t="str">
            <v>UNI</v>
          </cell>
          <cell r="D4241">
            <v>405371</v>
          </cell>
          <cell r="E4241">
            <v>0</v>
          </cell>
          <cell r="F4241">
            <v>42975</v>
          </cell>
          <cell r="G4241">
            <v>371900</v>
          </cell>
          <cell r="H4241">
            <v>1.0900000000000001</v>
          </cell>
          <cell r="I4241">
            <v>43465</v>
          </cell>
        </row>
        <row r="4242">
          <cell r="A4242" t="str">
            <v>HOMBRESOLO 10" METALICO CURVO</v>
          </cell>
          <cell r="B4242">
            <v>105478</v>
          </cell>
          <cell r="C4242" t="str">
            <v>UNI</v>
          </cell>
          <cell r="D4242">
            <v>27795</v>
          </cell>
          <cell r="E4242">
            <v>0</v>
          </cell>
          <cell r="F4242">
            <v>42872</v>
          </cell>
          <cell r="G4242">
            <v>25500</v>
          </cell>
          <cell r="H4242">
            <v>1.0900000000000001</v>
          </cell>
          <cell r="I4242">
            <v>43465</v>
          </cell>
        </row>
        <row r="4243">
          <cell r="A4243" t="str">
            <v>HORA/Cuad. ALBAÑIL ACABADOS./Of+Ayu</v>
          </cell>
          <cell r="B4243">
            <v>3774</v>
          </cell>
          <cell r="C4243" t="str">
            <v>HH</v>
          </cell>
          <cell r="D4243">
            <v>16584</v>
          </cell>
          <cell r="E4243" t="str">
            <v>Cuad. 1/1</v>
          </cell>
          <cell r="F4243">
            <v>42389</v>
          </cell>
          <cell r="G4243">
            <v>14421</v>
          </cell>
          <cell r="H4243">
            <v>1.1499999999999999</v>
          </cell>
          <cell r="I4243">
            <v>43465</v>
          </cell>
        </row>
        <row r="4244">
          <cell r="A4244" t="str">
            <v>HORA/Cuad. ALBAÑIL GENERAL/Of+Ayu SIN</v>
          </cell>
          <cell r="B4244">
            <v>1555</v>
          </cell>
          <cell r="C4244" t="str">
            <v>HH</v>
          </cell>
          <cell r="D4244">
            <v>10076</v>
          </cell>
          <cell r="E4244" t="str">
            <v>Cuad. 1/1</v>
          </cell>
          <cell r="F4244">
            <v>42389</v>
          </cell>
          <cell r="G4244">
            <v>8762</v>
          </cell>
          <cell r="H4244">
            <v>1.1499999999999999</v>
          </cell>
          <cell r="I4244">
            <v>43465</v>
          </cell>
        </row>
        <row r="4245">
          <cell r="A4245" t="str">
            <v>HORA/Cuad. CARPINT METALIC./Of+Ayu SIN</v>
          </cell>
          <cell r="B4245">
            <v>1556</v>
          </cell>
          <cell r="C4245" t="str">
            <v>HH</v>
          </cell>
          <cell r="D4245">
            <v>11497</v>
          </cell>
          <cell r="E4245">
            <v>0</v>
          </cell>
          <cell r="F4245">
            <v>42389</v>
          </cell>
          <cell r="G4245">
            <v>9997</v>
          </cell>
          <cell r="H4245">
            <v>1.1499999999999999</v>
          </cell>
          <cell r="I4245">
            <v>43465</v>
          </cell>
        </row>
        <row r="4246">
          <cell r="A4246" t="str">
            <v>HORA/Cuad. CARPINT OBRA/Of+Ayu +PREST.</v>
          </cell>
          <cell r="B4246">
            <v>3775</v>
          </cell>
          <cell r="C4246" t="str">
            <v>HH</v>
          </cell>
          <cell r="D4246">
            <v>17020</v>
          </cell>
          <cell r="E4246">
            <v>0</v>
          </cell>
          <cell r="F4246">
            <v>42389</v>
          </cell>
          <cell r="G4246">
            <v>14800</v>
          </cell>
          <cell r="H4246">
            <v>1.1499999999999999</v>
          </cell>
          <cell r="I4246">
            <v>43465</v>
          </cell>
        </row>
        <row r="4247">
          <cell r="A4247" t="str">
            <v>HORA/Cuad. INSTALAC-ELECTRICA (Of+Ayud) +</v>
          </cell>
          <cell r="B4247">
            <v>3776</v>
          </cell>
          <cell r="C4247" t="str">
            <v>HH</v>
          </cell>
          <cell r="D4247">
            <v>16639</v>
          </cell>
          <cell r="E4247">
            <v>0</v>
          </cell>
          <cell r="F4247">
            <v>42389</v>
          </cell>
          <cell r="G4247">
            <v>14469</v>
          </cell>
          <cell r="H4247">
            <v>1.1499999999999999</v>
          </cell>
          <cell r="I4247">
            <v>43465</v>
          </cell>
        </row>
        <row r="4248">
          <cell r="A4248" t="str">
            <v>HORA/Cuad. INST-ELECTRICA(Of+Ayu) .SIN</v>
          </cell>
          <cell r="B4248">
            <v>1557</v>
          </cell>
          <cell r="C4248" t="str">
            <v>HH</v>
          </cell>
          <cell r="D4248">
            <v>10605</v>
          </cell>
          <cell r="E4248">
            <v>0</v>
          </cell>
          <cell r="F4248">
            <v>42389</v>
          </cell>
          <cell r="G4248">
            <v>9222</v>
          </cell>
          <cell r="H4248">
            <v>1.1499999999999999</v>
          </cell>
          <cell r="I4248">
            <v>43465</v>
          </cell>
        </row>
        <row r="4249">
          <cell r="A4249" t="str">
            <v>HORNO A GAS CIMSA</v>
          </cell>
          <cell r="B4249">
            <v>443</v>
          </cell>
          <cell r="C4249" t="str">
            <v>UNI</v>
          </cell>
          <cell r="D4249">
            <v>602593</v>
          </cell>
          <cell r="E4249" t="str">
            <v>HG-51</v>
          </cell>
          <cell r="F4249">
            <v>39884</v>
          </cell>
          <cell r="G4249">
            <v>433520</v>
          </cell>
          <cell r="H4249">
            <v>1.39</v>
          </cell>
          <cell r="I4249">
            <v>43465</v>
          </cell>
        </row>
        <row r="4250">
          <cell r="A4250" t="str">
            <v>HORNO COMBI CON COCINADOR A VAPOR</v>
          </cell>
          <cell r="B4250">
            <v>2616</v>
          </cell>
          <cell r="C4250" t="str">
            <v>UNI</v>
          </cell>
          <cell r="D4250">
            <v>40449000</v>
          </cell>
          <cell r="E4250">
            <v>0</v>
          </cell>
          <cell r="F4250">
            <v>40026</v>
          </cell>
          <cell r="G4250">
            <v>29100000</v>
          </cell>
          <cell r="H4250">
            <v>1.39</v>
          </cell>
          <cell r="I4250">
            <v>43465</v>
          </cell>
        </row>
        <row r="4251">
          <cell r="A4251" t="str">
            <v>HORNO Elec. estático CHLL</v>
          </cell>
          <cell r="B4251">
            <v>1001</v>
          </cell>
          <cell r="C4251" t="str">
            <v>UNI</v>
          </cell>
          <cell r="D4251">
            <v>920070</v>
          </cell>
          <cell r="E4251" t="str">
            <v>HE2500</v>
          </cell>
          <cell r="F4251">
            <v>39662</v>
          </cell>
          <cell r="G4251">
            <v>625898</v>
          </cell>
          <cell r="H4251">
            <v>1.47</v>
          </cell>
          <cell r="I4251">
            <v>43465</v>
          </cell>
        </row>
        <row r="4252">
          <cell r="A4252" t="str">
            <v>HORNO Elec. Ventil. full glass+timer CHLLG</v>
          </cell>
          <cell r="B4252">
            <v>1002</v>
          </cell>
          <cell r="C4252" t="str">
            <v>UNI</v>
          </cell>
          <cell r="D4252">
            <v>1945691</v>
          </cell>
          <cell r="E4252" t="str">
            <v>HE9500</v>
          </cell>
          <cell r="F4252">
            <v>39892</v>
          </cell>
          <cell r="G4252">
            <v>1399778</v>
          </cell>
          <cell r="H4252">
            <v>1.39</v>
          </cell>
          <cell r="I4252">
            <v>43465</v>
          </cell>
        </row>
        <row r="4253">
          <cell r="A4253" t="str">
            <v>HORNO ELECTRICO CIMSA</v>
          </cell>
          <cell r="B4253">
            <v>445</v>
          </cell>
          <cell r="C4253" t="str">
            <v>UNI</v>
          </cell>
          <cell r="D4253">
            <v>636898</v>
          </cell>
          <cell r="E4253" t="str">
            <v>HC-51</v>
          </cell>
          <cell r="F4253">
            <v>39884</v>
          </cell>
          <cell r="G4253">
            <v>458200</v>
          </cell>
          <cell r="H4253">
            <v>1.39</v>
          </cell>
          <cell r="I4253">
            <v>43465</v>
          </cell>
        </row>
        <row r="4254">
          <cell r="A4254" t="str">
            <v>HORNO EN ACERO INOXIDABLE</v>
          </cell>
          <cell r="B4254">
            <v>3647</v>
          </cell>
          <cell r="C4254" t="str">
            <v>UNI</v>
          </cell>
          <cell r="D4254">
            <v>2852336</v>
          </cell>
          <cell r="E4254">
            <v>0</v>
          </cell>
          <cell r="F4254">
            <v>39893</v>
          </cell>
          <cell r="G4254">
            <v>2052040</v>
          </cell>
          <cell r="H4254">
            <v>1.39</v>
          </cell>
          <cell r="I4254">
            <v>43465</v>
          </cell>
        </row>
        <row r="4255">
          <cell r="A4255" t="str">
            <v>HORNO GAS empot. CHLLG</v>
          </cell>
          <cell r="B4255">
            <v>995</v>
          </cell>
          <cell r="C4255" t="str">
            <v>UNI</v>
          </cell>
          <cell r="D4255">
            <v>830843</v>
          </cell>
          <cell r="E4255" t="str">
            <v>HG2540 nat.</v>
          </cell>
          <cell r="F4255">
            <v>39892</v>
          </cell>
          <cell r="G4255">
            <v>597729</v>
          </cell>
          <cell r="H4255">
            <v>1.39</v>
          </cell>
          <cell r="I4255">
            <v>43465</v>
          </cell>
        </row>
        <row r="4256">
          <cell r="A4256" t="str">
            <v>HORNO GAS empot.+resit. dorada CHLLG</v>
          </cell>
          <cell r="B4256">
            <v>999</v>
          </cell>
          <cell r="C4256" t="str">
            <v>UNI</v>
          </cell>
          <cell r="D4256">
            <v>1086545</v>
          </cell>
          <cell r="E4256" t="str">
            <v>HG 2560 nat.</v>
          </cell>
          <cell r="F4256">
            <v>39892</v>
          </cell>
          <cell r="G4256">
            <v>781687</v>
          </cell>
          <cell r="H4256">
            <v>1.39</v>
          </cell>
          <cell r="I4256">
            <v>43465</v>
          </cell>
        </row>
        <row r="4257">
          <cell r="A4257" t="str">
            <v>HORNO GAS full safety CHLLG</v>
          </cell>
          <cell r="B4257">
            <v>1000</v>
          </cell>
          <cell r="C4257" t="str">
            <v>UNI</v>
          </cell>
          <cell r="D4257">
            <v>1508119</v>
          </cell>
          <cell r="E4257" t="str">
            <v>HG 2590 nat.</v>
          </cell>
          <cell r="F4257">
            <v>39892</v>
          </cell>
          <cell r="G4257">
            <v>1084978</v>
          </cell>
          <cell r="H4257">
            <v>1.39</v>
          </cell>
          <cell r="I4257">
            <v>43465</v>
          </cell>
        </row>
        <row r="4258">
          <cell r="A4258" t="str">
            <v>HORNO INDUSTRIAL A GAS</v>
          </cell>
          <cell r="B4258">
            <v>2592</v>
          </cell>
          <cell r="C4258" t="str">
            <v>UNI</v>
          </cell>
          <cell r="D4258">
            <v>9755020</v>
          </cell>
          <cell r="E4258" t="str">
            <v>HIG-2C DL</v>
          </cell>
          <cell r="F4258">
            <v>40026</v>
          </cell>
          <cell r="G4258">
            <v>7018000</v>
          </cell>
          <cell r="H4258">
            <v>1.39</v>
          </cell>
          <cell r="I4258">
            <v>43465</v>
          </cell>
        </row>
        <row r="4259">
          <cell r="A4259" t="str">
            <v>HORNO VIDRIO PANORAMICO HACEB(NO</v>
          </cell>
          <cell r="B4259">
            <v>444</v>
          </cell>
          <cell r="C4259" t="str">
            <v>UNI</v>
          </cell>
          <cell r="D4259">
            <v>495007</v>
          </cell>
          <cell r="E4259" t="str">
            <v>H50VP</v>
          </cell>
          <cell r="F4259">
            <v>39892</v>
          </cell>
          <cell r="G4259">
            <v>356120</v>
          </cell>
          <cell r="H4259">
            <v>1.39</v>
          </cell>
          <cell r="I4259">
            <v>43465</v>
          </cell>
        </row>
        <row r="4260">
          <cell r="A4260" t="str">
            <v>HORNO VIDRIO PANORAMICO HACEB(NO</v>
          </cell>
          <cell r="B4260">
            <v>1943</v>
          </cell>
          <cell r="C4260" t="str">
            <v>UNI</v>
          </cell>
          <cell r="D4260">
            <v>528867</v>
          </cell>
          <cell r="E4260" t="str">
            <v>H60VP</v>
          </cell>
          <cell r="F4260">
            <v>39892</v>
          </cell>
          <cell r="G4260">
            <v>380480</v>
          </cell>
          <cell r="H4260">
            <v>1.39</v>
          </cell>
          <cell r="I4260">
            <v>43465</v>
          </cell>
        </row>
        <row r="4261">
          <cell r="A4261" t="str">
            <v>HORTENSIA - Planta ornamental</v>
          </cell>
          <cell r="B4261">
            <v>105190</v>
          </cell>
          <cell r="C4261" t="str">
            <v>UNI</v>
          </cell>
          <cell r="D4261">
            <v>5775</v>
          </cell>
          <cell r="E4261">
            <v>0</v>
          </cell>
          <cell r="F4261">
            <v>43243</v>
          </cell>
          <cell r="G4261">
            <v>5500</v>
          </cell>
          <cell r="H4261">
            <v>1.05</v>
          </cell>
          <cell r="I4261">
            <v>43465</v>
          </cell>
        </row>
        <row r="4262">
          <cell r="A4262" t="str">
            <v>Humedad Natural</v>
          </cell>
          <cell r="B4262">
            <v>100825</v>
          </cell>
          <cell r="C4262" t="str">
            <v>UNI</v>
          </cell>
          <cell r="D4262">
            <v>7630</v>
          </cell>
          <cell r="E4262">
            <v>0</v>
          </cell>
          <cell r="F4262">
            <v>42534</v>
          </cell>
          <cell r="G4262">
            <v>6635</v>
          </cell>
          <cell r="H4262">
            <v>1.1499999999999999</v>
          </cell>
          <cell r="I4262">
            <v>43465</v>
          </cell>
        </row>
        <row r="4263">
          <cell r="A4263" t="str">
            <v>Humus granulado de lombriz (lobricompuesto)**</v>
          </cell>
          <cell r="B4263">
            <v>100608</v>
          </cell>
          <cell r="C4263" t="str">
            <v>KG</v>
          </cell>
          <cell r="D4263">
            <v>1208</v>
          </cell>
          <cell r="E4263">
            <v>0</v>
          </cell>
          <cell r="F4263">
            <v>43173</v>
          </cell>
          <cell r="G4263">
            <v>1150</v>
          </cell>
          <cell r="H4263">
            <v>1.05</v>
          </cell>
          <cell r="I4263">
            <v>43465</v>
          </cell>
        </row>
        <row r="4264">
          <cell r="A4264" t="str">
            <v>ICOLUX ALUMINIO ICO</v>
          </cell>
          <cell r="B4264">
            <v>1843</v>
          </cell>
          <cell r="C4264" t="str">
            <v>GN</v>
          </cell>
          <cell r="D4264">
            <v>92289</v>
          </cell>
          <cell r="E4264">
            <v>1011</v>
          </cell>
          <cell r="F4264">
            <v>40095</v>
          </cell>
          <cell r="G4264">
            <v>66395</v>
          </cell>
          <cell r="H4264">
            <v>1.39</v>
          </cell>
          <cell r="I4264">
            <v>43465</v>
          </cell>
        </row>
        <row r="4265">
          <cell r="A4265" t="str">
            <v>ICOLUX ANOLOC CHAMPAÑA ICO</v>
          </cell>
          <cell r="B4265">
            <v>1844</v>
          </cell>
          <cell r="C4265" t="str">
            <v>GN</v>
          </cell>
          <cell r="D4265">
            <v>77488</v>
          </cell>
          <cell r="E4265">
            <v>1011</v>
          </cell>
          <cell r="F4265">
            <v>40095</v>
          </cell>
          <cell r="G4265">
            <v>55747</v>
          </cell>
          <cell r="H4265">
            <v>1.39</v>
          </cell>
          <cell r="I4265">
            <v>43465</v>
          </cell>
        </row>
        <row r="4266">
          <cell r="A4266" t="str">
            <v>ICOLUX ANOLOC DORADO ICO</v>
          </cell>
          <cell r="B4266">
            <v>1845</v>
          </cell>
          <cell r="C4266" t="str">
            <v>GN</v>
          </cell>
          <cell r="D4266">
            <v>87945</v>
          </cell>
          <cell r="E4266">
            <v>0</v>
          </cell>
          <cell r="F4266">
            <v>40095</v>
          </cell>
          <cell r="G4266">
            <v>63270</v>
          </cell>
          <cell r="H4266">
            <v>1.39</v>
          </cell>
          <cell r="I4266">
            <v>43465</v>
          </cell>
        </row>
        <row r="4267">
          <cell r="A4267" t="str">
            <v>ICOPOR 1 Cm. DENSIDAD 15 1x1</v>
          </cell>
          <cell r="B4267">
            <v>154</v>
          </cell>
          <cell r="C4267" t="str">
            <v>M2</v>
          </cell>
          <cell r="D4267">
            <v>3031</v>
          </cell>
          <cell r="E4267">
            <v>0</v>
          </cell>
          <cell r="F4267">
            <v>43299</v>
          </cell>
          <cell r="G4267">
            <v>2887</v>
          </cell>
          <cell r="H4267">
            <v>1.05</v>
          </cell>
          <cell r="I4267">
            <v>43465</v>
          </cell>
        </row>
        <row r="4268">
          <cell r="A4268" t="str">
            <v>ICOPOR 4 Cm DENSIDAD 15 1x1</v>
          </cell>
          <cell r="B4268">
            <v>155</v>
          </cell>
          <cell r="C4268" t="str">
            <v>M2</v>
          </cell>
          <cell r="D4268">
            <v>11452</v>
          </cell>
          <cell r="E4268">
            <v>0</v>
          </cell>
          <cell r="F4268">
            <v>43370</v>
          </cell>
          <cell r="G4268">
            <v>10907</v>
          </cell>
          <cell r="H4268">
            <v>1.05</v>
          </cell>
          <cell r="I4268">
            <v>43465</v>
          </cell>
        </row>
        <row r="4269">
          <cell r="A4269" t="str">
            <v>IDENTIFICADOR (IDE-46) DE</v>
          </cell>
          <cell r="B4269">
            <v>101366</v>
          </cell>
          <cell r="C4269" t="str">
            <v>UNI</v>
          </cell>
          <cell r="D4269">
            <v>497640</v>
          </cell>
          <cell r="E4269" t="str">
            <v>IDG-M</v>
          </cell>
          <cell r="F4269">
            <v>41001</v>
          </cell>
          <cell r="G4269">
            <v>382800</v>
          </cell>
          <cell r="H4269">
            <v>1.3</v>
          </cell>
          <cell r="I4269">
            <v>43465</v>
          </cell>
        </row>
        <row r="4270">
          <cell r="A4270" t="str">
            <v>IDENTIFICADOR (IDE-46) DE</v>
          </cell>
          <cell r="B4270">
            <v>101365</v>
          </cell>
          <cell r="C4270" t="str">
            <v>UNI</v>
          </cell>
          <cell r="D4270">
            <v>361920</v>
          </cell>
          <cell r="E4270" t="str">
            <v>IDG-M</v>
          </cell>
          <cell r="F4270">
            <v>41001</v>
          </cell>
          <cell r="G4270">
            <v>278400</v>
          </cell>
          <cell r="H4270">
            <v>1.3</v>
          </cell>
          <cell r="I4270">
            <v>43465</v>
          </cell>
        </row>
        <row r="4271">
          <cell r="A4271" t="str">
            <v>IDENTIFICADOR (IDE-67) DE</v>
          </cell>
          <cell r="B4271">
            <v>101368</v>
          </cell>
          <cell r="C4271" t="str">
            <v>UNI</v>
          </cell>
          <cell r="D4271">
            <v>542880</v>
          </cell>
          <cell r="E4271" t="str">
            <v>IDG-M</v>
          </cell>
          <cell r="F4271">
            <v>41001</v>
          </cell>
          <cell r="G4271">
            <v>417600</v>
          </cell>
          <cell r="H4271">
            <v>1.3</v>
          </cell>
          <cell r="I4271">
            <v>43465</v>
          </cell>
        </row>
        <row r="4272">
          <cell r="A4272" t="str">
            <v>IDENTIFICADOR (IDE-67) DE</v>
          </cell>
          <cell r="B4272">
            <v>101367</v>
          </cell>
          <cell r="C4272" t="str">
            <v>UNI</v>
          </cell>
          <cell r="D4272">
            <v>459940</v>
          </cell>
          <cell r="E4272" t="str">
            <v>IDG-M</v>
          </cell>
          <cell r="F4272">
            <v>41001</v>
          </cell>
          <cell r="G4272">
            <v>353800</v>
          </cell>
          <cell r="H4272">
            <v>1.3</v>
          </cell>
          <cell r="I4272">
            <v>43465</v>
          </cell>
        </row>
        <row r="4273">
          <cell r="A4273" t="str">
            <v>IDENTIFICADOR DE ESCENARIOS</v>
          </cell>
          <cell r="B4273">
            <v>3625</v>
          </cell>
          <cell r="C4273" t="str">
            <v>UNI</v>
          </cell>
          <cell r="D4273">
            <v>684012</v>
          </cell>
          <cell r="E4273" t="str">
            <v>ID -46</v>
          </cell>
          <cell r="F4273">
            <v>40108</v>
          </cell>
          <cell r="G4273">
            <v>492095</v>
          </cell>
          <cell r="H4273">
            <v>1.39</v>
          </cell>
          <cell r="I4273">
            <v>43465</v>
          </cell>
        </row>
        <row r="4274">
          <cell r="A4274" t="str">
            <v>IDENTIFICADOR DE ESCENARIOS</v>
          </cell>
          <cell r="B4274">
            <v>3624</v>
          </cell>
          <cell r="C4274" t="str">
            <v>UNI</v>
          </cell>
          <cell r="D4274">
            <v>584527</v>
          </cell>
          <cell r="E4274" t="str">
            <v>ID-67</v>
          </cell>
          <cell r="F4274">
            <v>40108</v>
          </cell>
          <cell r="G4274">
            <v>420523</v>
          </cell>
          <cell r="H4274">
            <v>1.39</v>
          </cell>
          <cell r="I4274">
            <v>43465</v>
          </cell>
        </row>
        <row r="4275">
          <cell r="A4275" t="str">
            <v>IDENTIFICADOR GENERAL IDG -M</v>
          </cell>
          <cell r="B4275">
            <v>3620</v>
          </cell>
          <cell r="C4275" t="str">
            <v>UNI</v>
          </cell>
          <cell r="D4275">
            <v>684012</v>
          </cell>
          <cell r="E4275" t="str">
            <v>IDG-M</v>
          </cell>
          <cell r="F4275">
            <v>40108</v>
          </cell>
          <cell r="G4275">
            <v>492095</v>
          </cell>
          <cell r="H4275">
            <v>1.39</v>
          </cell>
          <cell r="I4275">
            <v>43465</v>
          </cell>
        </row>
        <row r="4276">
          <cell r="A4276" t="str">
            <v>IDENTIFICADOR GENERAL IDG-S DOS CARAS</v>
          </cell>
          <cell r="B4276">
            <v>3619</v>
          </cell>
          <cell r="C4276" t="str">
            <v>UNI</v>
          </cell>
          <cell r="D4276">
            <v>542880</v>
          </cell>
          <cell r="E4276" t="str">
            <v>IDG-S2</v>
          </cell>
          <cell r="F4276">
            <v>41001</v>
          </cell>
          <cell r="G4276">
            <v>417600</v>
          </cell>
          <cell r="H4276">
            <v>1.3</v>
          </cell>
          <cell r="I4276">
            <v>43465</v>
          </cell>
        </row>
        <row r="4277">
          <cell r="A4277" t="str">
            <v>IDENTIFICADOR GENERAL IDG-S UNA CARA</v>
          </cell>
          <cell r="B4277">
            <v>3618</v>
          </cell>
          <cell r="C4277" t="str">
            <v>UNI</v>
          </cell>
          <cell r="D4277">
            <v>459940</v>
          </cell>
          <cell r="E4277" t="str">
            <v>IDG-S1</v>
          </cell>
          <cell r="F4277">
            <v>41001</v>
          </cell>
          <cell r="G4277">
            <v>353800</v>
          </cell>
          <cell r="H4277">
            <v>1.3</v>
          </cell>
          <cell r="I4277">
            <v>43465</v>
          </cell>
        </row>
        <row r="4278">
          <cell r="A4278" t="str">
            <v>IGAS GRIS (SELLANTE) 1 KILOS</v>
          </cell>
          <cell r="B4278">
            <v>655</v>
          </cell>
          <cell r="C4278" t="str">
            <v>KG</v>
          </cell>
          <cell r="D4278">
            <v>21124</v>
          </cell>
          <cell r="E4278">
            <v>210320</v>
          </cell>
          <cell r="F4278">
            <v>41094</v>
          </cell>
          <cell r="G4278">
            <v>16249</v>
          </cell>
          <cell r="H4278">
            <v>1.3</v>
          </cell>
          <cell r="I4278">
            <v>43465</v>
          </cell>
        </row>
        <row r="4279">
          <cell r="A4279" t="str">
            <v>IGAS GRIS (SELLANTE) 30 KILOS</v>
          </cell>
          <cell r="B4279">
            <v>101058</v>
          </cell>
          <cell r="C4279" t="str">
            <v>KG</v>
          </cell>
          <cell r="D4279">
            <v>19370</v>
          </cell>
          <cell r="E4279">
            <v>210348</v>
          </cell>
          <cell r="F4279">
            <v>41250</v>
          </cell>
          <cell r="G4279">
            <v>14900</v>
          </cell>
          <cell r="H4279">
            <v>1.3</v>
          </cell>
          <cell r="I4279">
            <v>43465</v>
          </cell>
        </row>
        <row r="4280">
          <cell r="A4280" t="str">
            <v>IGAS GRIS MASILLA PLASTICA 4.5 MxROLLO</v>
          </cell>
          <cell r="B4280">
            <v>103584</v>
          </cell>
          <cell r="C4280" t="str">
            <v>ROLLO</v>
          </cell>
          <cell r="D4280">
            <v>21727</v>
          </cell>
          <cell r="E4280">
            <v>0</v>
          </cell>
          <cell r="F4280">
            <v>41565</v>
          </cell>
          <cell r="G4280">
            <v>17108</v>
          </cell>
          <cell r="H4280">
            <v>1.27</v>
          </cell>
          <cell r="I4280">
            <v>43465</v>
          </cell>
        </row>
        <row r="4281">
          <cell r="A4281" t="str">
            <v>IGAS GRIS ROLLO (de 3/8" - 10mm ) rollo de 4,5</v>
          </cell>
          <cell r="B4281">
            <v>104330</v>
          </cell>
          <cell r="C4281" t="str">
            <v>ML</v>
          </cell>
          <cell r="D4281">
            <v>4658</v>
          </cell>
          <cell r="E4281">
            <v>0</v>
          </cell>
          <cell r="F4281">
            <v>41045</v>
          </cell>
          <cell r="G4281">
            <v>3583</v>
          </cell>
          <cell r="H4281">
            <v>1.3</v>
          </cell>
          <cell r="I4281">
            <v>43465</v>
          </cell>
        </row>
        <row r="4282">
          <cell r="A4282" t="str">
            <v>IGASOL CUBIERTA 20 KILOS</v>
          </cell>
          <cell r="B4282">
            <v>2717</v>
          </cell>
          <cell r="C4282" t="str">
            <v>KG</v>
          </cell>
          <cell r="D4282">
            <v>6430</v>
          </cell>
          <cell r="E4282">
            <v>811802</v>
          </cell>
          <cell r="F4282">
            <v>43213</v>
          </cell>
          <cell r="G4282">
            <v>6124</v>
          </cell>
          <cell r="H4282">
            <v>1.05</v>
          </cell>
          <cell r="I4282">
            <v>43465</v>
          </cell>
        </row>
        <row r="4283">
          <cell r="A4283" t="str">
            <v>IGOL DENSO</v>
          </cell>
          <cell r="B4283">
            <v>103187</v>
          </cell>
          <cell r="C4283" t="str">
            <v>GL</v>
          </cell>
          <cell r="D4283">
            <v>54696</v>
          </cell>
          <cell r="E4283">
            <v>801002</v>
          </cell>
          <cell r="F4283">
            <v>40423</v>
          </cell>
          <cell r="G4283">
            <v>39924</v>
          </cell>
          <cell r="H4283">
            <v>1.37</v>
          </cell>
          <cell r="I4283">
            <v>43465</v>
          </cell>
        </row>
        <row r="4284">
          <cell r="A4284" t="str">
            <v>IGOL IMPRIMANTE (16 KILOS)</v>
          </cell>
          <cell r="B4284">
            <v>656</v>
          </cell>
          <cell r="C4284" t="str">
            <v>KG</v>
          </cell>
          <cell r="D4284">
            <v>12205</v>
          </cell>
          <cell r="E4284">
            <v>801002</v>
          </cell>
          <cell r="F4284">
            <v>43241</v>
          </cell>
          <cell r="G4284">
            <v>11624</v>
          </cell>
          <cell r="H4284">
            <v>1.05</v>
          </cell>
          <cell r="I4284">
            <v>43465</v>
          </cell>
        </row>
        <row r="4285">
          <cell r="A4285" t="str">
            <v>IMPERMEABIL.,ADITIVOS,QUIMICOS</v>
          </cell>
          <cell r="B4285">
            <v>12</v>
          </cell>
          <cell r="C4285">
            <v>0</v>
          </cell>
          <cell r="D4285" t="e">
            <v>#DIV/0!</v>
          </cell>
          <cell r="E4285">
            <v>0</v>
          </cell>
          <cell r="F4285">
            <v>0</v>
          </cell>
          <cell r="G4285">
            <v>0</v>
          </cell>
          <cell r="H4285" t="e">
            <v>#DIV/0!</v>
          </cell>
          <cell r="I4285">
            <v>43465</v>
          </cell>
        </row>
        <row r="4286">
          <cell r="A4286" t="str">
            <v>IMPERMEABILIZACION COMPLETA</v>
          </cell>
          <cell r="B4286">
            <v>3196</v>
          </cell>
          <cell r="C4286" t="str">
            <v>M2</v>
          </cell>
          <cell r="D4286">
            <v>50040</v>
          </cell>
          <cell r="E4286">
            <v>0</v>
          </cell>
          <cell r="F4286">
            <v>40147</v>
          </cell>
          <cell r="G4286">
            <v>36000</v>
          </cell>
          <cell r="H4286">
            <v>1.39</v>
          </cell>
          <cell r="I4286">
            <v>43465</v>
          </cell>
        </row>
        <row r="4287">
          <cell r="A4287" t="str">
            <v>IMPERMEABILIZANTE IMPERMUR</v>
          </cell>
          <cell r="B4287">
            <v>104324</v>
          </cell>
          <cell r="C4287" t="str">
            <v>KG</v>
          </cell>
          <cell r="D4287">
            <v>14929</v>
          </cell>
          <cell r="E4287">
            <v>0</v>
          </cell>
          <cell r="F4287">
            <v>41016</v>
          </cell>
          <cell r="G4287">
            <v>11484</v>
          </cell>
          <cell r="H4287">
            <v>1.3</v>
          </cell>
          <cell r="I4287">
            <v>43465</v>
          </cell>
        </row>
        <row r="4288">
          <cell r="A4288" t="str">
            <v>IMPERMEABILIZANTE INTEG-CONCENT-</v>
          </cell>
          <cell r="B4288">
            <v>103461</v>
          </cell>
          <cell r="C4288" t="str">
            <v>UNI</v>
          </cell>
          <cell r="D4288">
            <v>545479</v>
          </cell>
          <cell r="E4288">
            <v>0</v>
          </cell>
          <cell r="F4288">
            <v>43266</v>
          </cell>
          <cell r="G4288">
            <v>519504.02</v>
          </cell>
          <cell r="H4288">
            <v>1.05</v>
          </cell>
          <cell r="I4288">
            <v>43465</v>
          </cell>
        </row>
        <row r="4289">
          <cell r="A4289" t="str">
            <v>IMPERMEABILIZANTE INTEG-MORTERO SIKA-1</v>
          </cell>
          <cell r="B4289">
            <v>678</v>
          </cell>
          <cell r="C4289" t="str">
            <v>KG</v>
          </cell>
          <cell r="D4289">
            <v>10337</v>
          </cell>
          <cell r="E4289">
            <v>110002</v>
          </cell>
          <cell r="F4289">
            <v>43166</v>
          </cell>
          <cell r="G4289">
            <v>9845</v>
          </cell>
          <cell r="H4289">
            <v>1.05</v>
          </cell>
          <cell r="I4289">
            <v>43465</v>
          </cell>
        </row>
        <row r="4290">
          <cell r="A4290" t="str">
            <v>IMPERMEABILIZANTE INTEGRAL SIKA-1 (4Kg)**</v>
          </cell>
          <cell r="B4290">
            <v>104347</v>
          </cell>
          <cell r="C4290" t="str">
            <v>KG</v>
          </cell>
          <cell r="D4290">
            <v>10047</v>
          </cell>
          <cell r="E4290">
            <v>0</v>
          </cell>
          <cell r="F4290">
            <v>41473</v>
          </cell>
          <cell r="G4290">
            <v>7911</v>
          </cell>
          <cell r="H4290">
            <v>1.27</v>
          </cell>
          <cell r="I4290">
            <v>43465</v>
          </cell>
        </row>
        <row r="4291">
          <cell r="A4291" t="str">
            <v>IMPERMEABILIZANTE INTEGRAL SIKA-1 (60Kg)</v>
          </cell>
          <cell r="B4291">
            <v>100992</v>
          </cell>
          <cell r="C4291" t="str">
            <v>KG</v>
          </cell>
          <cell r="D4291">
            <v>8930</v>
          </cell>
          <cell r="E4291">
            <v>110004</v>
          </cell>
          <cell r="F4291">
            <v>42279</v>
          </cell>
          <cell r="G4291">
            <v>7320</v>
          </cell>
          <cell r="H4291">
            <v>1.22</v>
          </cell>
          <cell r="I4291">
            <v>43465</v>
          </cell>
        </row>
        <row r="4292">
          <cell r="A4292" t="str">
            <v>Impermeabilizante Morter Plas AL-80</v>
          </cell>
          <cell r="B4292">
            <v>102312</v>
          </cell>
          <cell r="C4292" t="str">
            <v>M2</v>
          </cell>
          <cell r="D4292">
            <v>21954</v>
          </cell>
          <cell r="E4292" t="str">
            <v>MSC</v>
          </cell>
          <cell r="F4292">
            <v>43362</v>
          </cell>
          <cell r="G4292">
            <v>20909</v>
          </cell>
          <cell r="H4292">
            <v>1.05</v>
          </cell>
          <cell r="I4292">
            <v>43465</v>
          </cell>
        </row>
        <row r="4293">
          <cell r="A4293" t="str">
            <v>IMPERMEABILIZANTE POLIUREA VP BR 100</v>
          </cell>
          <cell r="B4293">
            <v>102233</v>
          </cell>
          <cell r="C4293" t="str">
            <v>KG</v>
          </cell>
          <cell r="D4293">
            <v>122610</v>
          </cell>
          <cell r="E4293">
            <v>803046</v>
          </cell>
          <cell r="F4293">
            <v>40784</v>
          </cell>
          <cell r="G4293">
            <v>91500</v>
          </cell>
          <cell r="H4293">
            <v>1.34</v>
          </cell>
          <cell r="I4293">
            <v>43465</v>
          </cell>
        </row>
        <row r="4294">
          <cell r="A4294" t="str">
            <v>IMPERMEABILIZANTE SIKA IGOL DENSO 18</v>
          </cell>
          <cell r="B4294">
            <v>666</v>
          </cell>
          <cell r="C4294" t="str">
            <v>KG</v>
          </cell>
          <cell r="D4294">
            <v>12467</v>
          </cell>
          <cell r="E4294">
            <v>801848</v>
          </cell>
          <cell r="F4294">
            <v>43196</v>
          </cell>
          <cell r="G4294">
            <v>11873</v>
          </cell>
          <cell r="H4294">
            <v>1.05</v>
          </cell>
          <cell r="I4294">
            <v>43465</v>
          </cell>
        </row>
        <row r="4295">
          <cell r="A4295" t="str">
            <v>IMPERMEABILIZANTE SIKATOP 121 - 20Kg</v>
          </cell>
          <cell r="B4295">
            <v>679</v>
          </cell>
          <cell r="C4295" t="str">
            <v>KG</v>
          </cell>
          <cell r="D4295">
            <v>6304</v>
          </cell>
          <cell r="E4295">
            <v>120677</v>
          </cell>
          <cell r="F4295">
            <v>41045</v>
          </cell>
          <cell r="G4295">
            <v>4849</v>
          </cell>
          <cell r="H4295">
            <v>1.3</v>
          </cell>
          <cell r="I4295">
            <v>43465</v>
          </cell>
        </row>
        <row r="4296">
          <cell r="A4296" t="str">
            <v>IMPERMEABLE DE DOS PIEZAS</v>
          </cell>
          <cell r="B4296">
            <v>106628</v>
          </cell>
          <cell r="C4296" t="str">
            <v>UNI</v>
          </cell>
          <cell r="D4296">
            <v>43491</v>
          </cell>
          <cell r="E4296">
            <v>0</v>
          </cell>
          <cell r="F4296">
            <v>43039</v>
          </cell>
          <cell r="G4296">
            <v>39900</v>
          </cell>
          <cell r="H4296">
            <v>1.0900000000000001</v>
          </cell>
          <cell r="I4296">
            <v>43465</v>
          </cell>
        </row>
        <row r="4297">
          <cell r="A4297" t="str">
            <v>Impervinil HR 1200RF (Membrana reforz) 1.2MM</v>
          </cell>
          <cell r="B4297">
            <v>104530</v>
          </cell>
          <cell r="C4297" t="str">
            <v>ML</v>
          </cell>
          <cell r="D4297">
            <v>59417</v>
          </cell>
          <cell r="E4297">
            <v>401895</v>
          </cell>
          <cell r="F4297">
            <v>41724</v>
          </cell>
          <cell r="G4297">
            <v>47156</v>
          </cell>
          <cell r="H4297">
            <v>1.26</v>
          </cell>
          <cell r="I4297">
            <v>43465</v>
          </cell>
        </row>
        <row r="4298">
          <cell r="A4298" t="str">
            <v>IMPLEMENTO CANTO REDONDEADO</v>
          </cell>
          <cell r="B4298">
            <v>2322</v>
          </cell>
          <cell r="C4298" t="str">
            <v>UNI</v>
          </cell>
          <cell r="D4298">
            <v>23975</v>
          </cell>
          <cell r="E4298">
            <v>59057</v>
          </cell>
          <cell r="F4298">
            <v>40470</v>
          </cell>
          <cell r="G4298">
            <v>17500</v>
          </cell>
          <cell r="H4298">
            <v>1.37</v>
          </cell>
          <cell r="I4298">
            <v>43465</v>
          </cell>
        </row>
        <row r="4299">
          <cell r="A4299" t="str">
            <v>IMPLEMENTO MIRILLA CORTA FORTEC</v>
          </cell>
          <cell r="B4299">
            <v>2320</v>
          </cell>
          <cell r="C4299" t="str">
            <v>UNI</v>
          </cell>
          <cell r="D4299">
            <v>41306</v>
          </cell>
          <cell r="E4299">
            <v>97133</v>
          </cell>
          <cell r="F4299">
            <v>40470</v>
          </cell>
          <cell r="G4299">
            <v>30150</v>
          </cell>
          <cell r="H4299">
            <v>1.37</v>
          </cell>
          <cell r="I4299">
            <v>43465</v>
          </cell>
        </row>
        <row r="4300">
          <cell r="A4300" t="str">
            <v>IMPLEMENTO MIRILLA LARGA FORTEC</v>
          </cell>
          <cell r="B4300">
            <v>2321</v>
          </cell>
          <cell r="C4300" t="str">
            <v>UNI</v>
          </cell>
          <cell r="D4300">
            <v>68363</v>
          </cell>
          <cell r="E4300">
            <v>97134</v>
          </cell>
          <cell r="F4300">
            <v>40470</v>
          </cell>
          <cell r="G4300">
            <v>49900</v>
          </cell>
          <cell r="H4300">
            <v>1.37</v>
          </cell>
          <cell r="I4300">
            <v>43465</v>
          </cell>
        </row>
        <row r="4301">
          <cell r="A4301" t="str">
            <v>IMPLEMENTO VENTANILLA PISAVIDRIO</v>
          </cell>
          <cell r="B4301">
            <v>982</v>
          </cell>
          <cell r="C4301" t="str">
            <v>UNI</v>
          </cell>
          <cell r="D4301">
            <v>2398</v>
          </cell>
          <cell r="E4301">
            <v>82203</v>
          </cell>
          <cell r="F4301">
            <v>40470</v>
          </cell>
          <cell r="G4301">
            <v>1750</v>
          </cell>
          <cell r="H4301">
            <v>1.37</v>
          </cell>
          <cell r="I4301">
            <v>43465</v>
          </cell>
        </row>
        <row r="4302">
          <cell r="A4302" t="str">
            <v>IMPRESIÓN DE CERTIFICADO*</v>
          </cell>
          <cell r="B4302">
            <v>103113</v>
          </cell>
          <cell r="C4302" t="str">
            <v>UNI</v>
          </cell>
          <cell r="D4302">
            <v>466</v>
          </cell>
          <cell r="E4302">
            <v>0</v>
          </cell>
          <cell r="F4302">
            <v>40411</v>
          </cell>
          <cell r="G4302">
            <v>340</v>
          </cell>
          <cell r="H4302">
            <v>1.37</v>
          </cell>
          <cell r="I4302">
            <v>43465</v>
          </cell>
        </row>
        <row r="4303">
          <cell r="A4303" t="str">
            <v>Impresora ( Mínimo: LaserJet 27ppm resolucion</v>
          </cell>
          <cell r="B4303">
            <v>106837</v>
          </cell>
          <cell r="C4303" t="str">
            <v>MES</v>
          </cell>
          <cell r="D4303">
            <v>735000</v>
          </cell>
          <cell r="E4303">
            <v>0</v>
          </cell>
          <cell r="F4303">
            <v>43245</v>
          </cell>
          <cell r="G4303">
            <v>700000</v>
          </cell>
          <cell r="H4303">
            <v>1.05</v>
          </cell>
          <cell r="I4303">
            <v>43465</v>
          </cell>
        </row>
        <row r="4304">
          <cell r="A4304" t="str">
            <v>IMPRIMANTE ASFALTICO CRL1</v>
          </cell>
          <cell r="B4304">
            <v>3317</v>
          </cell>
          <cell r="C4304" t="str">
            <v>M2</v>
          </cell>
          <cell r="D4304">
            <v>1202</v>
          </cell>
          <cell r="E4304" t="str">
            <v>CRL1</v>
          </cell>
          <cell r="F4304">
            <v>43167</v>
          </cell>
          <cell r="G4304">
            <v>1145</v>
          </cell>
          <cell r="H4304">
            <v>1.05</v>
          </cell>
          <cell r="I4304">
            <v>43465</v>
          </cell>
        </row>
        <row r="4305">
          <cell r="A4305" t="str">
            <v>IMPRIMANTE DE VINILO PINTUCOBlc.3501</v>
          </cell>
          <cell r="B4305">
            <v>1805</v>
          </cell>
          <cell r="C4305" t="str">
            <v>GN</v>
          </cell>
          <cell r="D4305">
            <v>33366</v>
          </cell>
          <cell r="E4305">
            <v>117045</v>
          </cell>
          <cell r="F4305">
            <v>40799</v>
          </cell>
          <cell r="G4305">
            <v>24900</v>
          </cell>
          <cell r="H4305">
            <v>1.34</v>
          </cell>
          <cell r="I4305">
            <v>43465</v>
          </cell>
        </row>
        <row r="4306">
          <cell r="A4306" t="str">
            <v>IMPRIMANTE EPOXICO ROJO (Componente</v>
          </cell>
          <cell r="B4306">
            <v>105969</v>
          </cell>
          <cell r="C4306" t="str">
            <v>GAL</v>
          </cell>
          <cell r="D4306">
            <v>145073</v>
          </cell>
          <cell r="E4306">
            <v>0</v>
          </cell>
          <cell r="F4306">
            <v>42661</v>
          </cell>
          <cell r="G4306">
            <v>126150</v>
          </cell>
          <cell r="H4306">
            <v>1.1499999999999999</v>
          </cell>
          <cell r="I4306">
            <v>43465</v>
          </cell>
        </row>
        <row r="4307">
          <cell r="A4307" t="str">
            <v>INCRUST. ASTRO BLANCO CRNA</v>
          </cell>
          <cell r="B4307">
            <v>3508</v>
          </cell>
          <cell r="C4307" t="str">
            <v>JG</v>
          </cell>
          <cell r="D4307">
            <v>86762</v>
          </cell>
          <cell r="E4307" t="str">
            <v>06800 6pieza</v>
          </cell>
          <cell r="F4307">
            <v>40403</v>
          </cell>
          <cell r="G4307">
            <v>63330</v>
          </cell>
          <cell r="H4307">
            <v>1.37</v>
          </cell>
          <cell r="I4307">
            <v>43465</v>
          </cell>
        </row>
        <row r="4308">
          <cell r="A4308" t="str">
            <v>INCRUST. ASTRO COLOR CRNA</v>
          </cell>
          <cell r="B4308">
            <v>573</v>
          </cell>
          <cell r="C4308" t="str">
            <v>JG</v>
          </cell>
          <cell r="D4308">
            <v>41808</v>
          </cell>
          <cell r="E4308" t="str">
            <v>06804piezas</v>
          </cell>
          <cell r="F4308">
            <v>40403</v>
          </cell>
          <cell r="G4308">
            <v>30517</v>
          </cell>
          <cell r="H4308">
            <v>1.37</v>
          </cell>
          <cell r="I4308">
            <v>43465</v>
          </cell>
        </row>
        <row r="4309">
          <cell r="A4309" t="str">
            <v>INCRUST. ASTRO COLOR CRNA</v>
          </cell>
          <cell r="B4309">
            <v>3510</v>
          </cell>
          <cell r="C4309" t="str">
            <v>JG</v>
          </cell>
          <cell r="D4309">
            <v>41808</v>
          </cell>
          <cell r="E4309" t="str">
            <v>06800 6pieza</v>
          </cell>
          <cell r="F4309">
            <v>40403</v>
          </cell>
          <cell r="G4309">
            <v>30517</v>
          </cell>
          <cell r="H4309">
            <v>1.37</v>
          </cell>
          <cell r="I4309">
            <v>43465</v>
          </cell>
        </row>
        <row r="4310">
          <cell r="A4310" t="str">
            <v>INCRUST. ELITE CORONA</v>
          </cell>
          <cell r="B4310">
            <v>1692</v>
          </cell>
          <cell r="C4310" t="str">
            <v>JG</v>
          </cell>
          <cell r="D4310">
            <v>140496</v>
          </cell>
          <cell r="E4310">
            <v>6610</v>
          </cell>
          <cell r="F4310">
            <v>40403</v>
          </cell>
          <cell r="G4310">
            <v>102552</v>
          </cell>
          <cell r="H4310">
            <v>1.37</v>
          </cell>
          <cell r="I4310">
            <v>43465</v>
          </cell>
        </row>
        <row r="4311">
          <cell r="A4311" t="str">
            <v>INCRUST.ALEGRO 5 PIEZAS CRNA</v>
          </cell>
          <cell r="B4311">
            <v>3507</v>
          </cell>
          <cell r="C4311" t="str">
            <v>JG</v>
          </cell>
          <cell r="D4311">
            <v>44525</v>
          </cell>
          <cell r="E4311" t="str">
            <v>00140 COLOR</v>
          </cell>
          <cell r="F4311">
            <v>40403</v>
          </cell>
          <cell r="G4311">
            <v>32500</v>
          </cell>
          <cell r="H4311">
            <v>1.37</v>
          </cell>
          <cell r="I4311">
            <v>43465</v>
          </cell>
        </row>
        <row r="4312">
          <cell r="A4312" t="str">
            <v>INCRUST.ALEGRO 5 PIEZAS CRNA</v>
          </cell>
          <cell r="B4312">
            <v>3506</v>
          </cell>
          <cell r="C4312" t="str">
            <v>JG</v>
          </cell>
          <cell r="D4312">
            <v>44525</v>
          </cell>
          <cell r="E4312">
            <v>140</v>
          </cell>
          <cell r="F4312">
            <v>40403</v>
          </cell>
          <cell r="G4312">
            <v>32500</v>
          </cell>
          <cell r="H4312">
            <v>1.37</v>
          </cell>
          <cell r="I4312">
            <v>43465</v>
          </cell>
        </row>
        <row r="4313">
          <cell r="A4313" t="str">
            <v>INCRUST.ESPACIO(Prstg/Stl) CRNA</v>
          </cell>
          <cell r="B4313">
            <v>574</v>
          </cell>
          <cell r="C4313" t="str">
            <v>JG</v>
          </cell>
          <cell r="D4313">
            <v>86762</v>
          </cell>
          <cell r="E4313" t="str">
            <v>4400 blanco</v>
          </cell>
          <cell r="F4313">
            <v>40403</v>
          </cell>
          <cell r="G4313">
            <v>63330</v>
          </cell>
          <cell r="H4313">
            <v>1.37</v>
          </cell>
          <cell r="I4313">
            <v>43465</v>
          </cell>
        </row>
        <row r="4314">
          <cell r="A4314" t="str">
            <v>INCRUST.MODELO 450 MARACAY BLANCO</v>
          </cell>
          <cell r="B4314">
            <v>81</v>
          </cell>
          <cell r="C4314" t="str">
            <v>UNI</v>
          </cell>
          <cell r="D4314">
            <v>86762</v>
          </cell>
          <cell r="E4314">
            <v>9204</v>
          </cell>
          <cell r="F4314">
            <v>40403</v>
          </cell>
          <cell r="G4314">
            <v>63330</v>
          </cell>
          <cell r="H4314">
            <v>1.37</v>
          </cell>
          <cell r="I4314">
            <v>43465</v>
          </cell>
        </row>
        <row r="4315">
          <cell r="A4315" t="str">
            <v>INCRUST.TEMPO(Tif/Ryal/Nva) CRN</v>
          </cell>
          <cell r="B4315">
            <v>575</v>
          </cell>
          <cell r="C4315" t="str">
            <v>JG</v>
          </cell>
          <cell r="D4315">
            <v>86762</v>
          </cell>
          <cell r="E4315" t="str">
            <v>660 6 PIEZAS</v>
          </cell>
          <cell r="F4315">
            <v>40403</v>
          </cell>
          <cell r="G4315">
            <v>63330</v>
          </cell>
          <cell r="H4315">
            <v>1.37</v>
          </cell>
          <cell r="I4315">
            <v>43465</v>
          </cell>
        </row>
        <row r="4316">
          <cell r="A4316" t="str">
            <v>INFESTACIONES</v>
          </cell>
          <cell r="B4316">
            <v>301</v>
          </cell>
          <cell r="C4316">
            <v>0</v>
          </cell>
          <cell r="D4316" t="e">
            <v>#DIV/0!</v>
          </cell>
          <cell r="E4316">
            <v>0</v>
          </cell>
          <cell r="F4316">
            <v>0</v>
          </cell>
          <cell r="G4316">
            <v>0</v>
          </cell>
          <cell r="H4316" t="e">
            <v>#DIV/0!</v>
          </cell>
          <cell r="I4316">
            <v>43465</v>
          </cell>
        </row>
        <row r="4317">
          <cell r="A4317" t="str">
            <v>INFRAESTRUCTURA PROTECCION</v>
          </cell>
          <cell r="B4317">
            <v>100835</v>
          </cell>
          <cell r="C4317" t="str">
            <v>UNI</v>
          </cell>
          <cell r="D4317">
            <v>944133</v>
          </cell>
          <cell r="E4317">
            <v>0</v>
          </cell>
          <cell r="F4317">
            <v>40435</v>
          </cell>
          <cell r="G4317">
            <v>689148</v>
          </cell>
          <cell r="H4317">
            <v>1.37</v>
          </cell>
          <cell r="I4317">
            <v>43465</v>
          </cell>
        </row>
        <row r="4318">
          <cell r="A4318" t="str">
            <v>Ing. Hidráulico Residente+ Prestac. Cat.-8</v>
          </cell>
          <cell r="B4318">
            <v>102544</v>
          </cell>
          <cell r="C4318" t="str">
            <v>MS</v>
          </cell>
          <cell r="D4318">
            <v>5102371</v>
          </cell>
          <cell r="E4318">
            <v>0</v>
          </cell>
          <cell r="F4318">
            <v>43368</v>
          </cell>
          <cell r="G4318">
            <v>4859401</v>
          </cell>
          <cell r="H4318">
            <v>1.05</v>
          </cell>
          <cell r="I4318">
            <v>43465</v>
          </cell>
        </row>
        <row r="4319">
          <cell r="A4319" t="str">
            <v>INGENIERO FORESTAL + PRESTAC.</v>
          </cell>
          <cell r="B4319">
            <v>103012</v>
          </cell>
          <cell r="C4319" t="str">
            <v>Jr</v>
          </cell>
          <cell r="D4319">
            <v>218685</v>
          </cell>
          <cell r="E4319">
            <v>0</v>
          </cell>
          <cell r="F4319">
            <v>43215</v>
          </cell>
          <cell r="G4319">
            <v>208271</v>
          </cell>
          <cell r="H4319">
            <v>1.05</v>
          </cell>
          <cell r="I4319">
            <v>43465</v>
          </cell>
        </row>
        <row r="4320">
          <cell r="A4320" t="str">
            <v>INMUNIZANTE DE MADERA TEXSA (3.2KG)</v>
          </cell>
          <cell r="B4320">
            <v>104870</v>
          </cell>
          <cell r="C4320" t="str">
            <v>GL</v>
          </cell>
          <cell r="D4320">
            <v>52395</v>
          </cell>
          <cell r="E4320">
            <v>0</v>
          </cell>
          <cell r="F4320">
            <v>43391</v>
          </cell>
          <cell r="G4320">
            <v>49900</v>
          </cell>
          <cell r="H4320">
            <v>1.05</v>
          </cell>
          <cell r="I4320">
            <v>43465</v>
          </cell>
        </row>
        <row r="4321">
          <cell r="A4321" t="str">
            <v>INMUNIZANTE INCOLORO TEXSA</v>
          </cell>
          <cell r="B4321">
            <v>103997</v>
          </cell>
          <cell r="C4321" t="str">
            <v>GLN</v>
          </cell>
          <cell r="D4321">
            <v>40066</v>
          </cell>
          <cell r="E4321">
            <v>0</v>
          </cell>
          <cell r="F4321">
            <v>40634</v>
          </cell>
          <cell r="G4321">
            <v>29900</v>
          </cell>
          <cell r="H4321">
            <v>1.34</v>
          </cell>
          <cell r="I4321">
            <v>43465</v>
          </cell>
        </row>
        <row r="4322">
          <cell r="A4322" t="str">
            <v>INMUNIZANTE PARA MADERA</v>
          </cell>
          <cell r="B4322">
            <v>1959</v>
          </cell>
          <cell r="C4322" t="str">
            <v>GLN</v>
          </cell>
          <cell r="D4322">
            <v>30240</v>
          </cell>
          <cell r="E4322">
            <v>0</v>
          </cell>
          <cell r="F4322">
            <v>43374</v>
          </cell>
          <cell r="G4322">
            <v>28800</v>
          </cell>
          <cell r="H4322">
            <v>1.05</v>
          </cell>
          <cell r="I4322">
            <v>43465</v>
          </cell>
        </row>
        <row r="4323">
          <cell r="A4323" t="str">
            <v>INSERTO POLIETILENO ½" PAVCO</v>
          </cell>
          <cell r="B4323">
            <v>1911</v>
          </cell>
          <cell r="C4323" t="str">
            <v>UNI</v>
          </cell>
          <cell r="D4323">
            <v>1370</v>
          </cell>
          <cell r="E4323">
            <v>11153</v>
          </cell>
          <cell r="F4323">
            <v>40449</v>
          </cell>
          <cell r="G4323">
            <v>1000</v>
          </cell>
          <cell r="H4323">
            <v>1.37</v>
          </cell>
          <cell r="I4323">
            <v>43465</v>
          </cell>
        </row>
        <row r="4324">
          <cell r="A4324" t="str">
            <v>INSERTO POLIETILENO 3/4" PAVCO</v>
          </cell>
          <cell r="B4324">
            <v>2055</v>
          </cell>
          <cell r="C4324" t="str">
            <v>UNI</v>
          </cell>
          <cell r="D4324">
            <v>2877</v>
          </cell>
          <cell r="E4324">
            <v>12537</v>
          </cell>
          <cell r="F4324">
            <v>40449</v>
          </cell>
          <cell r="G4324">
            <v>2100</v>
          </cell>
          <cell r="H4324">
            <v>1.37</v>
          </cell>
          <cell r="I4324">
            <v>43465</v>
          </cell>
        </row>
        <row r="4325">
          <cell r="A4325" t="str">
            <v>INSOLUX MURO IMPORTADO NUBIO 19.5X19.5</v>
          </cell>
          <cell r="B4325">
            <v>287</v>
          </cell>
          <cell r="C4325" t="str">
            <v>UNI</v>
          </cell>
          <cell r="D4325">
            <v>12344</v>
          </cell>
          <cell r="E4325">
            <v>0</v>
          </cell>
          <cell r="F4325">
            <v>40493</v>
          </cell>
          <cell r="G4325">
            <v>9010</v>
          </cell>
          <cell r="H4325">
            <v>1.37</v>
          </cell>
          <cell r="I4325">
            <v>43465</v>
          </cell>
        </row>
        <row r="4326">
          <cell r="A4326" t="str">
            <v>INSONORIZACION PLANTA ELECTRICA DE</v>
          </cell>
          <cell r="B4326">
            <v>104817</v>
          </cell>
          <cell r="C4326" t="str">
            <v>UNI</v>
          </cell>
          <cell r="D4326">
            <v>8595600</v>
          </cell>
          <cell r="E4326">
            <v>0</v>
          </cell>
          <cell r="F4326">
            <v>41208</v>
          </cell>
          <cell r="G4326">
            <v>6612000</v>
          </cell>
          <cell r="H4326">
            <v>1.3</v>
          </cell>
          <cell r="I4326">
            <v>43465</v>
          </cell>
        </row>
        <row r="4327">
          <cell r="A4327" t="str">
            <v>INSPECCION DE MEDIDOR RESIDENCIAL</v>
          </cell>
          <cell r="B4327">
            <v>2436</v>
          </cell>
          <cell r="C4327" t="str">
            <v>UNI</v>
          </cell>
          <cell r="D4327">
            <v>61608</v>
          </cell>
          <cell r="E4327">
            <v>0</v>
          </cell>
          <cell r="F4327">
            <v>39892</v>
          </cell>
          <cell r="G4327">
            <v>44322</v>
          </cell>
          <cell r="H4327">
            <v>1.39</v>
          </cell>
          <cell r="I4327">
            <v>43465</v>
          </cell>
        </row>
        <row r="4328">
          <cell r="A4328" t="str">
            <v>INSPECCION DE MEDIDOR RESIDENCIAL</v>
          </cell>
          <cell r="B4328">
            <v>2443</v>
          </cell>
          <cell r="C4328" t="str">
            <v>UNI</v>
          </cell>
          <cell r="D4328">
            <v>67949</v>
          </cell>
          <cell r="E4328">
            <v>0</v>
          </cell>
          <cell r="F4328">
            <v>40491</v>
          </cell>
          <cell r="G4328">
            <v>49598</v>
          </cell>
          <cell r="H4328">
            <v>1.37</v>
          </cell>
          <cell r="I4328">
            <v>43465</v>
          </cell>
        </row>
        <row r="4329">
          <cell r="A4329" t="str">
            <v>INSPECCION SISTEMAS DE MEDIDA de 55kva -</v>
          </cell>
          <cell r="B4329">
            <v>1587</v>
          </cell>
          <cell r="C4329" t="str">
            <v>UNI</v>
          </cell>
          <cell r="D4329">
            <v>254375</v>
          </cell>
          <cell r="E4329">
            <v>0</v>
          </cell>
          <cell r="F4329">
            <v>40491</v>
          </cell>
          <cell r="G4329">
            <v>185675</v>
          </cell>
          <cell r="H4329">
            <v>1.37</v>
          </cell>
          <cell r="I4329">
            <v>43465</v>
          </cell>
        </row>
        <row r="4330">
          <cell r="A4330" t="str">
            <v>INSPECCION SISTEMAS DE MEDIDA mayor 225</v>
          </cell>
          <cell r="B4330">
            <v>1588</v>
          </cell>
          <cell r="C4330" t="str">
            <v>UNI</v>
          </cell>
          <cell r="D4330">
            <v>338291</v>
          </cell>
          <cell r="E4330">
            <v>0</v>
          </cell>
          <cell r="F4330">
            <v>40491</v>
          </cell>
          <cell r="G4330">
            <v>246928</v>
          </cell>
          <cell r="H4330">
            <v>1.37</v>
          </cell>
          <cell r="I4330">
            <v>43465</v>
          </cell>
        </row>
        <row r="4331">
          <cell r="A4331" t="str">
            <v>INSPECCION SISTEMAS DE MEDIDA menor o</v>
          </cell>
          <cell r="B4331">
            <v>2909</v>
          </cell>
          <cell r="C4331" t="str">
            <v>UNI</v>
          </cell>
          <cell r="D4331">
            <v>90016</v>
          </cell>
          <cell r="E4331">
            <v>0</v>
          </cell>
          <cell r="F4331">
            <v>40491</v>
          </cell>
          <cell r="G4331">
            <v>65705</v>
          </cell>
          <cell r="H4331">
            <v>1.37</v>
          </cell>
          <cell r="I4331">
            <v>43465</v>
          </cell>
        </row>
        <row r="4332">
          <cell r="A4332" t="str">
            <v>INSPECCION SISTEMAS DE MEDIDA revision</v>
          </cell>
          <cell r="B4332">
            <v>2387</v>
          </cell>
          <cell r="C4332" t="str">
            <v>UNI</v>
          </cell>
          <cell r="D4332">
            <v>170529</v>
          </cell>
          <cell r="E4332" t="str">
            <v>VALOR HORA</v>
          </cell>
          <cell r="F4332">
            <v>40491</v>
          </cell>
          <cell r="G4332">
            <v>124474</v>
          </cell>
          <cell r="H4332">
            <v>1.37</v>
          </cell>
          <cell r="I4332">
            <v>43465</v>
          </cell>
        </row>
        <row r="4333">
          <cell r="A4333" t="str">
            <v>Inspección, medición Tierra y ailamiento 8 h</v>
          </cell>
          <cell r="B4333">
            <v>102279</v>
          </cell>
          <cell r="C4333" t="str">
            <v>ML</v>
          </cell>
          <cell r="D4333">
            <v>1580152</v>
          </cell>
          <cell r="E4333" t="str">
            <v>FACOMEC</v>
          </cell>
          <cell r="F4333">
            <v>40113</v>
          </cell>
          <cell r="G4333">
            <v>1136800</v>
          </cell>
          <cell r="H4333">
            <v>1.39</v>
          </cell>
          <cell r="I4333">
            <v>43465</v>
          </cell>
        </row>
        <row r="4334">
          <cell r="A4334" t="str">
            <v>inspección, medición tierra y aislamiento(8h)</v>
          </cell>
          <cell r="B4334">
            <v>102337</v>
          </cell>
          <cell r="C4334" t="str">
            <v>UNI</v>
          </cell>
          <cell r="D4334">
            <v>393667</v>
          </cell>
          <cell r="E4334">
            <v>0</v>
          </cell>
          <cell r="F4334">
            <v>43362</v>
          </cell>
          <cell r="G4334">
            <v>374921</v>
          </cell>
          <cell r="H4334">
            <v>1.05</v>
          </cell>
          <cell r="I4334">
            <v>43465</v>
          </cell>
        </row>
        <row r="4335">
          <cell r="A4335" t="str">
            <v>INST. DE GAS</v>
          </cell>
          <cell r="B4335">
            <v>44</v>
          </cell>
          <cell r="C4335">
            <v>0</v>
          </cell>
          <cell r="D4335" t="e">
            <v>#DIV/0!</v>
          </cell>
          <cell r="E4335">
            <v>0</v>
          </cell>
          <cell r="F4335">
            <v>0</v>
          </cell>
          <cell r="G4335">
            <v>0</v>
          </cell>
          <cell r="H4335" t="e">
            <v>#DIV/0!</v>
          </cell>
          <cell r="I4335">
            <v>43465</v>
          </cell>
        </row>
        <row r="4336">
          <cell r="A4336" t="str">
            <v>INST. ELECTRICAS</v>
          </cell>
          <cell r="B4336">
            <v>13</v>
          </cell>
          <cell r="C4336">
            <v>0</v>
          </cell>
          <cell r="D4336" t="e">
            <v>#DIV/0!</v>
          </cell>
          <cell r="E4336">
            <v>0</v>
          </cell>
          <cell r="F4336">
            <v>0</v>
          </cell>
          <cell r="G4336">
            <v>0</v>
          </cell>
          <cell r="H4336" t="e">
            <v>#DIV/0!</v>
          </cell>
          <cell r="I4336">
            <v>43465</v>
          </cell>
        </row>
        <row r="4337">
          <cell r="A4337" t="str">
            <v>INST. HIDRAUL/SANIT. Y LAMINAS</v>
          </cell>
          <cell r="B4337">
            <v>14</v>
          </cell>
          <cell r="C4337">
            <v>0</v>
          </cell>
          <cell r="D4337" t="e">
            <v>#DIV/0!</v>
          </cell>
          <cell r="E4337">
            <v>0</v>
          </cell>
          <cell r="F4337">
            <v>0</v>
          </cell>
          <cell r="G4337">
            <v>0</v>
          </cell>
          <cell r="H4337" t="e">
            <v>#DIV/0!</v>
          </cell>
          <cell r="I4337">
            <v>43465</v>
          </cell>
        </row>
        <row r="4338">
          <cell r="A4338" t="str">
            <v>INSTALAC TABLERO BALONCESTO 1.20*1.80</v>
          </cell>
          <cell r="B4338">
            <v>103714</v>
          </cell>
          <cell r="C4338" t="str">
            <v>JG</v>
          </cell>
          <cell r="D4338">
            <v>46900</v>
          </cell>
          <cell r="E4338">
            <v>0</v>
          </cell>
          <cell r="F4338">
            <v>40612</v>
          </cell>
          <cell r="G4338">
            <v>35000</v>
          </cell>
          <cell r="H4338">
            <v>1.34</v>
          </cell>
          <cell r="I4338">
            <v>43465</v>
          </cell>
        </row>
        <row r="4339">
          <cell r="A4339" t="str">
            <v>INSTALACIÓN ACOPLE</v>
          </cell>
          <cell r="B4339">
            <v>103722</v>
          </cell>
          <cell r="C4339" t="str">
            <v>UNI</v>
          </cell>
          <cell r="D4339">
            <v>21419</v>
          </cell>
          <cell r="E4339">
            <v>0</v>
          </cell>
          <cell r="F4339">
            <v>40617</v>
          </cell>
          <cell r="G4339">
            <v>15984</v>
          </cell>
          <cell r="H4339">
            <v>1.34</v>
          </cell>
          <cell r="I4339">
            <v>43465</v>
          </cell>
        </row>
        <row r="4340">
          <cell r="A4340" t="str">
            <v>Instalacion Amplificador de cuatro canales 4x100w</v>
          </cell>
          <cell r="B4340">
            <v>105270</v>
          </cell>
          <cell r="C4340" t="str">
            <v>UNI</v>
          </cell>
          <cell r="D4340">
            <v>2484720</v>
          </cell>
          <cell r="E4340">
            <v>0</v>
          </cell>
          <cell r="F4340">
            <v>41893</v>
          </cell>
          <cell r="G4340">
            <v>1972000</v>
          </cell>
          <cell r="H4340">
            <v>1.26</v>
          </cell>
          <cell r="I4340">
            <v>43465</v>
          </cell>
        </row>
        <row r="4341">
          <cell r="A4341" t="str">
            <v>INSTALACIÓN BLACK OUT</v>
          </cell>
          <cell r="B4341">
            <v>101128</v>
          </cell>
          <cell r="C4341" t="str">
            <v>M2</v>
          </cell>
          <cell r="D4341">
            <v>1985</v>
          </cell>
          <cell r="E4341">
            <v>0</v>
          </cell>
          <cell r="F4341">
            <v>39673</v>
          </cell>
          <cell r="G4341">
            <v>1350</v>
          </cell>
          <cell r="H4341">
            <v>1.47</v>
          </cell>
          <cell r="I4341">
            <v>43465</v>
          </cell>
        </row>
        <row r="4342">
          <cell r="A4342" t="str">
            <v>Instalación celoscreen</v>
          </cell>
          <cell r="B4342">
            <v>101130</v>
          </cell>
          <cell r="C4342" t="str">
            <v>M2</v>
          </cell>
          <cell r="D4342">
            <v>9208</v>
          </cell>
          <cell r="E4342">
            <v>0</v>
          </cell>
          <cell r="F4342">
            <v>39673</v>
          </cell>
          <cell r="G4342">
            <v>6264</v>
          </cell>
          <cell r="H4342">
            <v>1.47</v>
          </cell>
          <cell r="I4342">
            <v>43465</v>
          </cell>
        </row>
        <row r="4343">
          <cell r="A4343" t="str">
            <v>INSTALACION CERRADURA MADERA</v>
          </cell>
          <cell r="B4343">
            <v>1173</v>
          </cell>
          <cell r="C4343" t="str">
            <v>UNI</v>
          </cell>
          <cell r="D4343">
            <v>7493</v>
          </cell>
          <cell r="E4343">
            <v>0</v>
          </cell>
          <cell r="F4343">
            <v>39664</v>
          </cell>
          <cell r="G4343">
            <v>5097</v>
          </cell>
          <cell r="H4343">
            <v>1.47</v>
          </cell>
          <cell r="I4343">
            <v>43465</v>
          </cell>
        </row>
        <row r="4344">
          <cell r="A4344" t="str">
            <v>INSTALACIÓN CIRCUITO IMPRESO THERM</v>
          </cell>
          <cell r="B4344">
            <v>106394</v>
          </cell>
          <cell r="C4344" t="str">
            <v>UNI</v>
          </cell>
          <cell r="D4344">
            <v>103550</v>
          </cell>
          <cell r="E4344">
            <v>0</v>
          </cell>
          <cell r="F4344">
            <v>42877</v>
          </cell>
          <cell r="G4344">
            <v>95000</v>
          </cell>
          <cell r="H4344">
            <v>1.0900000000000001</v>
          </cell>
          <cell r="I4344">
            <v>43465</v>
          </cell>
        </row>
        <row r="4345">
          <cell r="A4345" t="str">
            <v>Instalación de lampara</v>
          </cell>
          <cell r="B4345">
            <v>103921</v>
          </cell>
          <cell r="C4345" t="str">
            <v>UNI</v>
          </cell>
          <cell r="D4345">
            <v>16080</v>
          </cell>
          <cell r="E4345">
            <v>0</v>
          </cell>
          <cell r="F4345">
            <v>40630</v>
          </cell>
          <cell r="G4345">
            <v>12000</v>
          </cell>
          <cell r="H4345">
            <v>1.34</v>
          </cell>
          <cell r="I4345">
            <v>43465</v>
          </cell>
        </row>
        <row r="4346">
          <cell r="A4346" t="str">
            <v>Instalación de lampara 60x60</v>
          </cell>
          <cell r="B4346">
            <v>103920</v>
          </cell>
          <cell r="C4346" t="str">
            <v>UNI</v>
          </cell>
          <cell r="D4346">
            <v>261300</v>
          </cell>
          <cell r="E4346">
            <v>0</v>
          </cell>
          <cell r="F4346">
            <v>40630</v>
          </cell>
          <cell r="G4346">
            <v>195000</v>
          </cell>
          <cell r="H4346">
            <v>1.34</v>
          </cell>
          <cell r="I4346">
            <v>43465</v>
          </cell>
        </row>
        <row r="4347">
          <cell r="A4347" t="str">
            <v>Instalación de Silla Estadio</v>
          </cell>
          <cell r="B4347">
            <v>103377</v>
          </cell>
          <cell r="C4347" t="str">
            <v>UNI</v>
          </cell>
          <cell r="D4347">
            <v>12643</v>
          </cell>
          <cell r="E4347">
            <v>0</v>
          </cell>
          <cell r="F4347">
            <v>41060</v>
          </cell>
          <cell r="G4347">
            <v>9725</v>
          </cell>
          <cell r="H4347">
            <v>1.3</v>
          </cell>
          <cell r="I4347">
            <v>43465</v>
          </cell>
        </row>
        <row r="4348">
          <cell r="A4348" t="str">
            <v>INSTALACION INT. PUNTO ADICIONAL x 3 MTS</v>
          </cell>
          <cell r="B4348">
            <v>3858</v>
          </cell>
          <cell r="C4348" t="str">
            <v>UNI</v>
          </cell>
          <cell r="D4348">
            <v>208500</v>
          </cell>
          <cell r="E4348" t="str">
            <v>hasta 5 mtr</v>
          </cell>
          <cell r="F4348">
            <v>40121</v>
          </cell>
          <cell r="G4348">
            <v>150000</v>
          </cell>
          <cell r="H4348">
            <v>1.39</v>
          </cell>
          <cell r="I4348">
            <v>43465</v>
          </cell>
        </row>
        <row r="4349">
          <cell r="A4349" t="str">
            <v>INSTALACION INT. PUNTO PPAL 18 MTS e=1,2</v>
          </cell>
          <cell r="B4349">
            <v>3853</v>
          </cell>
          <cell r="C4349" t="str">
            <v>UNI</v>
          </cell>
          <cell r="D4349">
            <v>973000</v>
          </cell>
          <cell r="E4349" t="str">
            <v>hasta 18mtr</v>
          </cell>
          <cell r="F4349">
            <v>40121</v>
          </cell>
          <cell r="G4349">
            <v>700000</v>
          </cell>
          <cell r="H4349">
            <v>1.39</v>
          </cell>
          <cell r="I4349">
            <v>43465</v>
          </cell>
        </row>
        <row r="4350">
          <cell r="A4350" t="str">
            <v>INSTALACION INT. PUNTO PPAL. 18 MTS</v>
          </cell>
          <cell r="B4350">
            <v>3854</v>
          </cell>
          <cell r="C4350" t="str">
            <v>UNI</v>
          </cell>
          <cell r="D4350">
            <v>903500</v>
          </cell>
          <cell r="E4350" t="str">
            <v>hasta 18 mtr</v>
          </cell>
          <cell r="F4350">
            <v>40121</v>
          </cell>
          <cell r="G4350">
            <v>650000</v>
          </cell>
          <cell r="H4350">
            <v>1.39</v>
          </cell>
          <cell r="I4350">
            <v>43465</v>
          </cell>
        </row>
        <row r="4351">
          <cell r="A4351" t="str">
            <v>INSTALACION INT. PUNTO PPAL. 18 MTS</v>
          </cell>
          <cell r="B4351">
            <v>3855</v>
          </cell>
          <cell r="C4351" t="str">
            <v>UNI</v>
          </cell>
          <cell r="D4351">
            <v>973000</v>
          </cell>
          <cell r="E4351" t="str">
            <v>hasta 18 mtr</v>
          </cell>
          <cell r="F4351">
            <v>40121</v>
          </cell>
          <cell r="G4351">
            <v>700000</v>
          </cell>
          <cell r="H4351">
            <v>1.39</v>
          </cell>
          <cell r="I4351">
            <v>43465</v>
          </cell>
        </row>
        <row r="4352">
          <cell r="A4352" t="str">
            <v>INSTALACION INT. PUNTO PPAL. 18 MTS</v>
          </cell>
          <cell r="B4352">
            <v>3856</v>
          </cell>
          <cell r="C4352" t="str">
            <v>UNI</v>
          </cell>
          <cell r="D4352">
            <v>1042500</v>
          </cell>
          <cell r="E4352" t="str">
            <v>hasta 18 mtr</v>
          </cell>
          <cell r="F4352">
            <v>40121</v>
          </cell>
          <cell r="G4352">
            <v>750000</v>
          </cell>
          <cell r="H4352">
            <v>1.39</v>
          </cell>
          <cell r="I4352">
            <v>43465</v>
          </cell>
        </row>
        <row r="4353">
          <cell r="A4353" t="str">
            <v>INSTALACION INT. PUNTO PPAL. 18 MTS</v>
          </cell>
          <cell r="B4353">
            <v>3857</v>
          </cell>
          <cell r="C4353" t="str">
            <v>UNI</v>
          </cell>
          <cell r="D4353">
            <v>1112000</v>
          </cell>
          <cell r="E4353" t="str">
            <v>hasta 18 mtr</v>
          </cell>
          <cell r="F4353">
            <v>40121</v>
          </cell>
          <cell r="G4353">
            <v>800000</v>
          </cell>
          <cell r="H4353">
            <v>1.39</v>
          </cell>
          <cell r="I4353">
            <v>43465</v>
          </cell>
        </row>
        <row r="4354">
          <cell r="A4354" t="str">
            <v>Instalación lavamanos Novara CRNA (acc. y herr)</v>
          </cell>
          <cell r="B4354">
            <v>103097</v>
          </cell>
          <cell r="C4354" t="str">
            <v>UNI</v>
          </cell>
          <cell r="D4354">
            <v>71788</v>
          </cell>
          <cell r="E4354">
            <v>0</v>
          </cell>
          <cell r="F4354">
            <v>40409</v>
          </cell>
          <cell r="G4354">
            <v>52400</v>
          </cell>
          <cell r="H4354">
            <v>1.37</v>
          </cell>
          <cell r="I4354">
            <v>43465</v>
          </cell>
        </row>
        <row r="4355">
          <cell r="A4355" t="str">
            <v>INSTALACION MOLDURAS YESO</v>
          </cell>
          <cell r="B4355">
            <v>1399</v>
          </cell>
          <cell r="C4355" t="str">
            <v>ML</v>
          </cell>
          <cell r="D4355">
            <v>4662</v>
          </cell>
          <cell r="E4355">
            <v>0</v>
          </cell>
          <cell r="F4355">
            <v>39892</v>
          </cell>
          <cell r="G4355">
            <v>3354</v>
          </cell>
          <cell r="H4355">
            <v>1.39</v>
          </cell>
          <cell r="I4355">
            <v>43465</v>
          </cell>
        </row>
        <row r="4356">
          <cell r="A4356" t="str">
            <v>Instalación Puerta Batient.Aluminio.</v>
          </cell>
          <cell r="B4356">
            <v>102681</v>
          </cell>
          <cell r="C4356" t="str">
            <v>UNI</v>
          </cell>
          <cell r="D4356">
            <v>164759</v>
          </cell>
          <cell r="E4356">
            <v>0</v>
          </cell>
          <cell r="F4356">
            <v>41093</v>
          </cell>
          <cell r="G4356">
            <v>126738</v>
          </cell>
          <cell r="H4356">
            <v>1.3</v>
          </cell>
          <cell r="I4356">
            <v>43465</v>
          </cell>
        </row>
        <row r="4357">
          <cell r="A4357" t="str">
            <v>INSTALACION PUNTO PPAL.MULTIF. 1er piso</v>
          </cell>
          <cell r="B4357">
            <v>3864</v>
          </cell>
          <cell r="C4357" t="str">
            <v>UNI</v>
          </cell>
          <cell r="D4357">
            <v>764500</v>
          </cell>
          <cell r="E4357">
            <v>0</v>
          </cell>
          <cell r="F4357">
            <v>40121</v>
          </cell>
          <cell r="G4357">
            <v>550000</v>
          </cell>
          <cell r="H4357">
            <v>1.39</v>
          </cell>
          <cell r="I4357">
            <v>43465</v>
          </cell>
        </row>
        <row r="4358">
          <cell r="A4358" t="str">
            <v>INSTALACION PUNTO PPAL.MULTIF. 1er piso</v>
          </cell>
          <cell r="B4358">
            <v>3871</v>
          </cell>
          <cell r="C4358" t="str">
            <v>UNI</v>
          </cell>
          <cell r="D4358">
            <v>764500</v>
          </cell>
          <cell r="E4358">
            <v>0</v>
          </cell>
          <cell r="F4358">
            <v>40121</v>
          </cell>
          <cell r="G4358">
            <v>550000</v>
          </cell>
          <cell r="H4358">
            <v>1.39</v>
          </cell>
          <cell r="I4358">
            <v>43465</v>
          </cell>
        </row>
        <row r="4359">
          <cell r="A4359" t="str">
            <v>INSTALACION PUNTO PPAL.MULTIF. 1er piso</v>
          </cell>
          <cell r="B4359">
            <v>3877</v>
          </cell>
          <cell r="C4359" t="str">
            <v>UNI</v>
          </cell>
          <cell r="D4359">
            <v>764500</v>
          </cell>
          <cell r="E4359">
            <v>0</v>
          </cell>
          <cell r="F4359">
            <v>40121</v>
          </cell>
          <cell r="G4359">
            <v>550000</v>
          </cell>
          <cell r="H4359">
            <v>1.39</v>
          </cell>
          <cell r="I4359">
            <v>43465</v>
          </cell>
        </row>
        <row r="4360">
          <cell r="A4360" t="str">
            <v>INSTALACION PUNTO PPAL.MULTIF. 1er piso</v>
          </cell>
          <cell r="B4360">
            <v>3882</v>
          </cell>
          <cell r="C4360" t="str">
            <v>UNI</v>
          </cell>
          <cell r="D4360">
            <v>764500</v>
          </cell>
          <cell r="E4360">
            <v>0</v>
          </cell>
          <cell r="F4360">
            <v>40121</v>
          </cell>
          <cell r="G4360">
            <v>550000</v>
          </cell>
          <cell r="H4360">
            <v>1.39</v>
          </cell>
          <cell r="I4360">
            <v>43465</v>
          </cell>
        </row>
        <row r="4361">
          <cell r="A4361" t="str">
            <v>INSTALACION PUNTO PPAL.MULTIF. 2do piso</v>
          </cell>
          <cell r="B4361">
            <v>3866</v>
          </cell>
          <cell r="C4361" t="str">
            <v>UNI</v>
          </cell>
          <cell r="D4361">
            <v>834000</v>
          </cell>
          <cell r="E4361" t="str">
            <v>1"</v>
          </cell>
          <cell r="F4361">
            <v>40121</v>
          </cell>
          <cell r="G4361">
            <v>600000</v>
          </cell>
          <cell r="H4361">
            <v>1.39</v>
          </cell>
          <cell r="I4361">
            <v>43465</v>
          </cell>
        </row>
        <row r="4362">
          <cell r="A4362" t="str">
            <v>INSTALACION PUNTO PPAL.MULTIF. 2do piso</v>
          </cell>
          <cell r="B4362">
            <v>3872</v>
          </cell>
          <cell r="C4362" t="str">
            <v>UNI</v>
          </cell>
          <cell r="D4362">
            <v>903500</v>
          </cell>
          <cell r="E4362" t="str">
            <v>1"</v>
          </cell>
          <cell r="F4362">
            <v>40121</v>
          </cell>
          <cell r="G4362">
            <v>650000</v>
          </cell>
          <cell r="H4362">
            <v>1.39</v>
          </cell>
          <cell r="I4362">
            <v>43465</v>
          </cell>
        </row>
        <row r="4363">
          <cell r="A4363" t="str">
            <v>INSTALACION PUNTO PPAL.MULTIF. 2do piso</v>
          </cell>
          <cell r="B4363">
            <v>3865</v>
          </cell>
          <cell r="C4363" t="str">
            <v>UNI</v>
          </cell>
          <cell r="D4363">
            <v>903500</v>
          </cell>
          <cell r="E4363" t="str">
            <v>1"</v>
          </cell>
          <cell r="F4363">
            <v>40121</v>
          </cell>
          <cell r="G4363">
            <v>650000</v>
          </cell>
          <cell r="H4363">
            <v>1.39</v>
          </cell>
          <cell r="I4363">
            <v>43465</v>
          </cell>
        </row>
        <row r="4364">
          <cell r="A4364" t="str">
            <v>INSTALACION PUNTO PPAL.MULTIF. 2do piso</v>
          </cell>
          <cell r="B4364">
            <v>3883</v>
          </cell>
          <cell r="C4364" t="str">
            <v>UNI</v>
          </cell>
          <cell r="D4364">
            <v>903500</v>
          </cell>
          <cell r="E4364" t="str">
            <v>1"</v>
          </cell>
          <cell r="F4364">
            <v>40121</v>
          </cell>
          <cell r="G4364">
            <v>650000</v>
          </cell>
          <cell r="H4364">
            <v>1.39</v>
          </cell>
          <cell r="I4364">
            <v>43465</v>
          </cell>
        </row>
        <row r="4365">
          <cell r="A4365" t="str">
            <v>INSTALACION PUNTO PPAL.MULTIF. 3ro piso</v>
          </cell>
          <cell r="B4365">
            <v>3861</v>
          </cell>
          <cell r="C4365" t="str">
            <v>UNI</v>
          </cell>
          <cell r="D4365">
            <v>903500</v>
          </cell>
          <cell r="E4365">
            <v>0</v>
          </cell>
          <cell r="F4365">
            <v>40121</v>
          </cell>
          <cell r="G4365">
            <v>650000</v>
          </cell>
          <cell r="H4365">
            <v>1.39</v>
          </cell>
          <cell r="I4365">
            <v>43465</v>
          </cell>
        </row>
        <row r="4366">
          <cell r="A4366" t="str">
            <v>INSTALACION PUNTO PPAL.MULTIF. 3ro piso</v>
          </cell>
          <cell r="B4366">
            <v>3868</v>
          </cell>
          <cell r="C4366" t="str">
            <v>UNI</v>
          </cell>
          <cell r="D4366">
            <v>973000</v>
          </cell>
          <cell r="E4366">
            <v>0</v>
          </cell>
          <cell r="F4366">
            <v>40121</v>
          </cell>
          <cell r="G4366">
            <v>700000</v>
          </cell>
          <cell r="H4366">
            <v>1.39</v>
          </cell>
          <cell r="I4366">
            <v>43465</v>
          </cell>
        </row>
        <row r="4367">
          <cell r="A4367" t="str">
            <v>INSTALACION PUNTO PPAL.MULTIF. 3ro piso</v>
          </cell>
          <cell r="B4367">
            <v>3873</v>
          </cell>
          <cell r="C4367" t="str">
            <v>UNI</v>
          </cell>
          <cell r="D4367">
            <v>973000</v>
          </cell>
          <cell r="E4367">
            <v>0</v>
          </cell>
          <cell r="F4367">
            <v>40121</v>
          </cell>
          <cell r="G4367">
            <v>700000</v>
          </cell>
          <cell r="H4367">
            <v>1.39</v>
          </cell>
          <cell r="I4367">
            <v>43465</v>
          </cell>
        </row>
        <row r="4368">
          <cell r="A4368" t="str">
            <v>INSTALACION PUNTO PPAL.MULTIF. 3ro piso</v>
          </cell>
          <cell r="B4368">
            <v>3878</v>
          </cell>
          <cell r="C4368" t="str">
            <v>UNI</v>
          </cell>
          <cell r="D4368">
            <v>973000</v>
          </cell>
          <cell r="E4368">
            <v>0</v>
          </cell>
          <cell r="F4368">
            <v>40121</v>
          </cell>
          <cell r="G4368">
            <v>700000</v>
          </cell>
          <cell r="H4368">
            <v>1.39</v>
          </cell>
          <cell r="I4368">
            <v>43465</v>
          </cell>
        </row>
        <row r="4369">
          <cell r="A4369" t="str">
            <v>INSTALACION PUNTO PPAL.MULTIF. 3ro piso</v>
          </cell>
          <cell r="B4369">
            <v>3884</v>
          </cell>
          <cell r="C4369" t="str">
            <v>UNI</v>
          </cell>
          <cell r="D4369">
            <v>973000</v>
          </cell>
          <cell r="E4369">
            <v>0</v>
          </cell>
          <cell r="F4369">
            <v>40121</v>
          </cell>
          <cell r="G4369">
            <v>700000</v>
          </cell>
          <cell r="H4369">
            <v>1.39</v>
          </cell>
          <cell r="I4369">
            <v>43465</v>
          </cell>
        </row>
        <row r="4370">
          <cell r="A4370" t="str">
            <v>INSTALACION PUNTO PPAL.MULTIF. 4to piso</v>
          </cell>
          <cell r="B4370">
            <v>3869</v>
          </cell>
          <cell r="C4370" t="str">
            <v>UNI</v>
          </cell>
          <cell r="D4370">
            <v>1042500</v>
          </cell>
          <cell r="E4370">
            <v>0</v>
          </cell>
          <cell r="F4370">
            <v>40121</v>
          </cell>
          <cell r="G4370">
            <v>750000</v>
          </cell>
          <cell r="H4370">
            <v>1.39</v>
          </cell>
          <cell r="I4370">
            <v>43465</v>
          </cell>
        </row>
        <row r="4371">
          <cell r="A4371" t="str">
            <v>INSTALACION PUNTO PPAL.MULTIF. 4to piso</v>
          </cell>
          <cell r="B4371">
            <v>3874</v>
          </cell>
          <cell r="C4371" t="str">
            <v>UNI</v>
          </cell>
          <cell r="D4371">
            <v>1042500</v>
          </cell>
          <cell r="E4371">
            <v>0</v>
          </cell>
          <cell r="F4371">
            <v>40121</v>
          </cell>
          <cell r="G4371">
            <v>750000</v>
          </cell>
          <cell r="H4371">
            <v>1.39</v>
          </cell>
          <cell r="I4371">
            <v>43465</v>
          </cell>
        </row>
        <row r="4372">
          <cell r="A4372" t="str">
            <v>INSTALACION PUNTO PPAL.MULTIF. 4to piso</v>
          </cell>
          <cell r="B4372">
            <v>3879</v>
          </cell>
          <cell r="C4372" t="str">
            <v>UNI</v>
          </cell>
          <cell r="D4372">
            <v>1042500</v>
          </cell>
          <cell r="E4372">
            <v>0</v>
          </cell>
          <cell r="F4372">
            <v>40121</v>
          </cell>
          <cell r="G4372">
            <v>750000</v>
          </cell>
          <cell r="H4372">
            <v>1.39</v>
          </cell>
          <cell r="I4372">
            <v>43465</v>
          </cell>
        </row>
        <row r="4373">
          <cell r="A4373" t="str">
            <v>INSTALACION PUNTO PPAL.MULTIF. 4to piso</v>
          </cell>
          <cell r="B4373">
            <v>3885</v>
          </cell>
          <cell r="C4373" t="str">
            <v>UNI</v>
          </cell>
          <cell r="D4373">
            <v>1042500</v>
          </cell>
          <cell r="E4373">
            <v>0</v>
          </cell>
          <cell r="F4373">
            <v>40121</v>
          </cell>
          <cell r="G4373">
            <v>750000</v>
          </cell>
          <cell r="H4373">
            <v>1.39</v>
          </cell>
          <cell r="I4373">
            <v>43465</v>
          </cell>
        </row>
        <row r="4374">
          <cell r="A4374" t="str">
            <v>INSTALACION PUNTO PPAL.MULTIF. 5to piso</v>
          </cell>
          <cell r="B4374">
            <v>3863</v>
          </cell>
          <cell r="C4374" t="str">
            <v>UNI</v>
          </cell>
          <cell r="D4374">
            <v>1112000</v>
          </cell>
          <cell r="E4374">
            <v>0</v>
          </cell>
          <cell r="F4374">
            <v>40121</v>
          </cell>
          <cell r="G4374">
            <v>800000</v>
          </cell>
          <cell r="H4374">
            <v>1.39</v>
          </cell>
          <cell r="I4374">
            <v>43465</v>
          </cell>
        </row>
        <row r="4375">
          <cell r="A4375" t="str">
            <v>INSTALACION PUNTO PPAL.MULTIF. 5to piso</v>
          </cell>
          <cell r="B4375">
            <v>3870</v>
          </cell>
          <cell r="C4375" t="str">
            <v>UNI</v>
          </cell>
          <cell r="D4375">
            <v>1112000</v>
          </cell>
          <cell r="E4375">
            <v>0</v>
          </cell>
          <cell r="F4375">
            <v>40121</v>
          </cell>
          <cell r="G4375">
            <v>800000</v>
          </cell>
          <cell r="H4375">
            <v>1.39</v>
          </cell>
          <cell r="I4375">
            <v>43465</v>
          </cell>
        </row>
        <row r="4376">
          <cell r="A4376" t="str">
            <v>INSTALACION PUNTO PPAL.MULTIF. 5to piso</v>
          </cell>
          <cell r="B4376">
            <v>3875</v>
          </cell>
          <cell r="C4376" t="str">
            <v>UNI</v>
          </cell>
          <cell r="D4376">
            <v>1112000</v>
          </cell>
          <cell r="E4376">
            <v>0</v>
          </cell>
          <cell r="F4376">
            <v>40121</v>
          </cell>
          <cell r="G4376">
            <v>800000</v>
          </cell>
          <cell r="H4376">
            <v>1.39</v>
          </cell>
          <cell r="I4376">
            <v>43465</v>
          </cell>
        </row>
        <row r="4377">
          <cell r="A4377" t="str">
            <v>INSTALACION PUNTO PPAL.MULTIF. 5to piso</v>
          </cell>
          <cell r="B4377">
            <v>3880</v>
          </cell>
          <cell r="C4377" t="str">
            <v>UNI</v>
          </cell>
          <cell r="D4377">
            <v>1112000</v>
          </cell>
          <cell r="E4377">
            <v>0</v>
          </cell>
          <cell r="F4377">
            <v>40121</v>
          </cell>
          <cell r="G4377">
            <v>800000</v>
          </cell>
          <cell r="H4377">
            <v>1.39</v>
          </cell>
          <cell r="I4377">
            <v>43465</v>
          </cell>
        </row>
        <row r="4378">
          <cell r="A4378" t="str">
            <v>INSTALACION PUNTO PPAL.MULTIF. 5to piso</v>
          </cell>
          <cell r="B4378">
            <v>3886</v>
          </cell>
          <cell r="C4378" t="str">
            <v>UNI</v>
          </cell>
          <cell r="D4378">
            <v>1112000</v>
          </cell>
          <cell r="E4378">
            <v>0</v>
          </cell>
          <cell r="F4378">
            <v>40121</v>
          </cell>
          <cell r="G4378">
            <v>800000</v>
          </cell>
          <cell r="H4378">
            <v>1.39</v>
          </cell>
          <cell r="I4378">
            <v>43465</v>
          </cell>
        </row>
        <row r="4379">
          <cell r="A4379" t="str">
            <v>INSTALACION PUNTO PPAL.MULTIF. 6to piso</v>
          </cell>
          <cell r="B4379">
            <v>3876</v>
          </cell>
          <cell r="C4379" t="str">
            <v>UNI</v>
          </cell>
          <cell r="D4379">
            <v>1181500</v>
          </cell>
          <cell r="E4379">
            <v>0</v>
          </cell>
          <cell r="F4379">
            <v>40121</v>
          </cell>
          <cell r="G4379">
            <v>850000</v>
          </cell>
          <cell r="H4379">
            <v>1.39</v>
          </cell>
          <cell r="I4379">
            <v>43465</v>
          </cell>
        </row>
        <row r="4380">
          <cell r="A4380" t="str">
            <v>INSTALACION PUNTO PPAL.MULTIF. 6to piso</v>
          </cell>
          <cell r="B4380">
            <v>3881</v>
          </cell>
          <cell r="C4380" t="str">
            <v>UNI</v>
          </cell>
          <cell r="D4380">
            <v>1181500</v>
          </cell>
          <cell r="E4380">
            <v>0</v>
          </cell>
          <cell r="F4380">
            <v>40121</v>
          </cell>
          <cell r="G4380">
            <v>850000</v>
          </cell>
          <cell r="H4380">
            <v>1.39</v>
          </cell>
          <cell r="I4380">
            <v>43465</v>
          </cell>
        </row>
        <row r="4381">
          <cell r="A4381" t="str">
            <v>INSTALACION PUNTO PPAL.MULTIF. 6to piso</v>
          </cell>
          <cell r="B4381">
            <v>3887</v>
          </cell>
          <cell r="C4381" t="str">
            <v>UNI</v>
          </cell>
          <cell r="D4381">
            <v>1181500</v>
          </cell>
          <cell r="E4381">
            <v>0</v>
          </cell>
          <cell r="F4381">
            <v>40121</v>
          </cell>
          <cell r="G4381">
            <v>850000</v>
          </cell>
          <cell r="H4381">
            <v>1.39</v>
          </cell>
          <cell r="I4381">
            <v>43465</v>
          </cell>
        </row>
        <row r="4382">
          <cell r="A4382" t="str">
            <v>INSTALACION PUNTO PPAL.MULTIF. 7to piso</v>
          </cell>
          <cell r="B4382">
            <v>3889</v>
          </cell>
          <cell r="C4382" t="str">
            <v>UNI</v>
          </cell>
          <cell r="D4382">
            <v>1181500</v>
          </cell>
          <cell r="E4382">
            <v>0</v>
          </cell>
          <cell r="F4382">
            <v>40121</v>
          </cell>
          <cell r="G4382">
            <v>850000</v>
          </cell>
          <cell r="H4382">
            <v>1.39</v>
          </cell>
          <cell r="I4382">
            <v>43465</v>
          </cell>
        </row>
        <row r="4383">
          <cell r="A4383" t="str">
            <v>INSTALACIÓN TAPAS SEMIESFERICAS</v>
          </cell>
          <cell r="B4383">
            <v>103725</v>
          </cell>
          <cell r="C4383" t="str">
            <v>UNI</v>
          </cell>
          <cell r="D4383">
            <v>8731</v>
          </cell>
          <cell r="E4383">
            <v>0</v>
          </cell>
          <cell r="F4383">
            <v>41059</v>
          </cell>
          <cell r="G4383">
            <v>6716</v>
          </cell>
          <cell r="H4383">
            <v>1.3</v>
          </cell>
          <cell r="I4383">
            <v>43465</v>
          </cell>
        </row>
        <row r="4384">
          <cell r="A4384" t="str">
            <v>INSTALACIONES HOSPITALARIAS</v>
          </cell>
          <cell r="B4384">
            <v>42</v>
          </cell>
          <cell r="C4384">
            <v>0</v>
          </cell>
          <cell r="D4384" t="e">
            <v>#DIV/0!</v>
          </cell>
          <cell r="E4384">
            <v>0</v>
          </cell>
          <cell r="F4384">
            <v>0</v>
          </cell>
          <cell r="G4384">
            <v>0</v>
          </cell>
          <cell r="H4384" t="e">
            <v>#DIV/0!</v>
          </cell>
          <cell r="I4384">
            <v>43465</v>
          </cell>
        </row>
        <row r="4385">
          <cell r="A4385" t="str">
            <v>INSTALACIONES PISCINAS -</v>
          </cell>
          <cell r="B4385">
            <v>100611</v>
          </cell>
          <cell r="C4385" t="str">
            <v>M2</v>
          </cell>
          <cell r="D4385">
            <v>2404623</v>
          </cell>
          <cell r="E4385">
            <v>0</v>
          </cell>
          <cell r="F4385">
            <v>39661</v>
          </cell>
          <cell r="G4385">
            <v>1635798</v>
          </cell>
          <cell r="H4385">
            <v>1.47</v>
          </cell>
          <cell r="I4385">
            <v>43465</v>
          </cell>
        </row>
        <row r="4386">
          <cell r="A4386" t="str">
            <v>INTERCAMBIADOR DE CALOR (CALDERA M</v>
          </cell>
          <cell r="B4386">
            <v>106128</v>
          </cell>
          <cell r="C4386" t="str">
            <v>UNI</v>
          </cell>
          <cell r="D4386">
            <v>11596074</v>
          </cell>
          <cell r="E4386">
            <v>0</v>
          </cell>
          <cell r="F4386">
            <v>42811</v>
          </cell>
          <cell r="G4386">
            <v>10638600</v>
          </cell>
          <cell r="H4386">
            <v>1.0900000000000001</v>
          </cell>
          <cell r="I4386">
            <v>43465</v>
          </cell>
        </row>
        <row r="4387">
          <cell r="A4387" t="str">
            <v>INTERCAMBIADOR DE CALOR JUNTA PLACA</v>
          </cell>
          <cell r="B4387">
            <v>106127</v>
          </cell>
          <cell r="C4387" t="str">
            <v>UNI</v>
          </cell>
          <cell r="D4387">
            <v>231035</v>
          </cell>
          <cell r="E4387">
            <v>0</v>
          </cell>
          <cell r="F4387">
            <v>42809</v>
          </cell>
          <cell r="G4387">
            <v>211959</v>
          </cell>
          <cell r="H4387">
            <v>1.0900000000000001</v>
          </cell>
          <cell r="I4387">
            <v>43465</v>
          </cell>
        </row>
        <row r="4388">
          <cell r="A4388" t="str">
            <v>INTERCAMBIADOR DE CALOR PLACA CANAL</v>
          </cell>
          <cell r="B4388">
            <v>106126</v>
          </cell>
          <cell r="C4388" t="str">
            <v>UNI</v>
          </cell>
          <cell r="D4388">
            <v>614717</v>
          </cell>
          <cell r="E4388">
            <v>0</v>
          </cell>
          <cell r="F4388">
            <v>42809</v>
          </cell>
          <cell r="G4388">
            <v>563961</v>
          </cell>
          <cell r="H4388">
            <v>1.0900000000000001</v>
          </cell>
          <cell r="I4388">
            <v>43465</v>
          </cell>
        </row>
        <row r="4389">
          <cell r="A4389" t="str">
            <v>INTERCAMBIADOR DE CALOR PLACA FINAL</v>
          </cell>
          <cell r="B4389">
            <v>106125</v>
          </cell>
          <cell r="C4389" t="str">
            <v>UNI</v>
          </cell>
          <cell r="D4389">
            <v>655974</v>
          </cell>
          <cell r="E4389">
            <v>0</v>
          </cell>
          <cell r="F4389">
            <v>42809</v>
          </cell>
          <cell r="G4389">
            <v>601811</v>
          </cell>
          <cell r="H4389">
            <v>1.0900000000000001</v>
          </cell>
          <cell r="I4389">
            <v>43465</v>
          </cell>
        </row>
        <row r="4390">
          <cell r="A4390" t="str">
            <v>INTERCAMBIADOR DE CALOR PLACA INICIAL</v>
          </cell>
          <cell r="B4390">
            <v>106124</v>
          </cell>
          <cell r="C4390" t="str">
            <v>UNI</v>
          </cell>
          <cell r="D4390">
            <v>849878</v>
          </cell>
          <cell r="E4390">
            <v>0</v>
          </cell>
          <cell r="F4390">
            <v>42809</v>
          </cell>
          <cell r="G4390">
            <v>779705</v>
          </cell>
          <cell r="H4390">
            <v>1.0900000000000001</v>
          </cell>
          <cell r="I4390">
            <v>43465</v>
          </cell>
        </row>
        <row r="4391">
          <cell r="A4391" t="str">
            <v>INTERNET ANCHO BANDA 300 kbps</v>
          </cell>
          <cell r="B4391">
            <v>9412</v>
          </cell>
          <cell r="C4391" t="str">
            <v>UNI</v>
          </cell>
          <cell r="D4391">
            <v>143504</v>
          </cell>
          <cell r="E4391" t="str">
            <v>1 PC</v>
          </cell>
          <cell r="F4391">
            <v>40026</v>
          </cell>
          <cell r="G4391">
            <v>103240</v>
          </cell>
          <cell r="H4391">
            <v>1.39</v>
          </cell>
          <cell r="I4391">
            <v>43465</v>
          </cell>
        </row>
        <row r="4392">
          <cell r="A4392" t="str">
            <v>INTERNET ANCHO BANDA 500 kbps</v>
          </cell>
          <cell r="B4392">
            <v>9413</v>
          </cell>
          <cell r="C4392" t="str">
            <v>UNI</v>
          </cell>
          <cell r="D4392">
            <v>254759</v>
          </cell>
          <cell r="E4392" t="str">
            <v>1 PC's</v>
          </cell>
          <cell r="F4392">
            <v>40026</v>
          </cell>
          <cell r="G4392">
            <v>183280</v>
          </cell>
          <cell r="H4392">
            <v>1.39</v>
          </cell>
          <cell r="I4392">
            <v>43465</v>
          </cell>
        </row>
        <row r="4393">
          <cell r="A4393" t="str">
            <v>INTERNET ANCHO BANDA 700 kbps + paquete</v>
          </cell>
          <cell r="B4393">
            <v>9411</v>
          </cell>
          <cell r="C4393" t="str">
            <v>UNI</v>
          </cell>
          <cell r="D4393">
            <v>124718</v>
          </cell>
          <cell r="E4393" t="str">
            <v>1 PC</v>
          </cell>
          <cell r="F4393">
            <v>39660</v>
          </cell>
          <cell r="G4393">
            <v>84842</v>
          </cell>
          <cell r="H4393">
            <v>1.47</v>
          </cell>
          <cell r="I4393">
            <v>43465</v>
          </cell>
        </row>
        <row r="4394">
          <cell r="A4394" t="str">
            <v>INTERNET CUOTA MENSUAL PC ADICIONAL</v>
          </cell>
          <cell r="B4394">
            <v>9410</v>
          </cell>
          <cell r="C4394" t="str">
            <v>UNI</v>
          </cell>
          <cell r="D4394">
            <v>51923</v>
          </cell>
          <cell r="E4394">
            <v>0</v>
          </cell>
          <cell r="F4394">
            <v>40492</v>
          </cell>
          <cell r="G4394">
            <v>37900</v>
          </cell>
          <cell r="H4394">
            <v>1.37</v>
          </cell>
          <cell r="I4394">
            <v>43465</v>
          </cell>
        </row>
        <row r="4395">
          <cell r="A4395" t="str">
            <v>InterrruptorTripolar250A(40Ka-240v)Regu175-25</v>
          </cell>
          <cell r="B4395">
            <v>106100</v>
          </cell>
          <cell r="C4395" t="str">
            <v>UNI</v>
          </cell>
          <cell r="D4395">
            <v>376159</v>
          </cell>
          <cell r="E4395">
            <v>0</v>
          </cell>
          <cell r="F4395">
            <v>42768</v>
          </cell>
          <cell r="G4395">
            <v>345100</v>
          </cell>
          <cell r="H4395">
            <v>1.0900000000000001</v>
          </cell>
          <cell r="I4395">
            <v>43465</v>
          </cell>
        </row>
        <row r="4396">
          <cell r="A4396" t="str">
            <v>InterrruptorTripolar630A(40Ka-240v)Regu400-60</v>
          </cell>
          <cell r="B4396">
            <v>106101</v>
          </cell>
          <cell r="C4396" t="str">
            <v>UNI</v>
          </cell>
          <cell r="D4396">
            <v>1427588</v>
          </cell>
          <cell r="E4396">
            <v>0</v>
          </cell>
          <cell r="F4396">
            <v>42768</v>
          </cell>
          <cell r="G4396">
            <v>1309714</v>
          </cell>
          <cell r="H4396">
            <v>1.0900000000000001</v>
          </cell>
          <cell r="I4396">
            <v>43465</v>
          </cell>
        </row>
        <row r="4397">
          <cell r="A4397" t="str">
            <v>Interrup 3x100 A protecc contactores existe</v>
          </cell>
          <cell r="B4397">
            <v>102290</v>
          </cell>
          <cell r="C4397" t="str">
            <v>UNI</v>
          </cell>
          <cell r="D4397">
            <v>567565</v>
          </cell>
          <cell r="E4397" t="str">
            <v>TWC-12M</v>
          </cell>
          <cell r="F4397">
            <v>40134</v>
          </cell>
          <cell r="G4397">
            <v>408320</v>
          </cell>
          <cell r="H4397">
            <v>1.39</v>
          </cell>
          <cell r="I4397">
            <v>43465</v>
          </cell>
        </row>
        <row r="4398">
          <cell r="A4398" t="str">
            <v>Interrup 3x225 A</v>
          </cell>
          <cell r="B4398">
            <v>102385</v>
          </cell>
          <cell r="C4398" t="str">
            <v>UNI</v>
          </cell>
          <cell r="D4398">
            <v>1313172</v>
          </cell>
          <cell r="E4398" t="str">
            <v>TWC-12M</v>
          </cell>
          <cell r="F4398">
            <v>40134</v>
          </cell>
          <cell r="G4398">
            <v>944728</v>
          </cell>
          <cell r="H4398">
            <v>1.39</v>
          </cell>
          <cell r="I4398">
            <v>43465</v>
          </cell>
        </row>
        <row r="4399">
          <cell r="A4399" t="str">
            <v>Interrup 3x50A</v>
          </cell>
          <cell r="B4399">
            <v>102386</v>
          </cell>
          <cell r="C4399" t="str">
            <v>UNI</v>
          </cell>
          <cell r="D4399">
            <v>228309</v>
          </cell>
          <cell r="E4399" t="str">
            <v>TWC-12M</v>
          </cell>
          <cell r="F4399">
            <v>40134</v>
          </cell>
          <cell r="G4399">
            <v>164251</v>
          </cell>
          <cell r="H4399">
            <v>1.39</v>
          </cell>
          <cell r="I4399">
            <v>43465</v>
          </cell>
        </row>
        <row r="4400">
          <cell r="A4400" t="str">
            <v>Interrup atornillable monopolar DSA-1020 1*20 A</v>
          </cell>
          <cell r="B4400">
            <v>101558</v>
          </cell>
          <cell r="C4400" t="str">
            <v>UNI</v>
          </cell>
          <cell r="D4400">
            <v>27493</v>
          </cell>
          <cell r="E4400" t="str">
            <v>TWC-12M</v>
          </cell>
          <cell r="F4400">
            <v>40436</v>
          </cell>
          <cell r="G4400">
            <v>20068</v>
          </cell>
          <cell r="H4400">
            <v>1.37</v>
          </cell>
          <cell r="I4400">
            <v>43465</v>
          </cell>
        </row>
        <row r="4401">
          <cell r="A4401" t="str">
            <v>Interrup protecc tripolar DPX-1250 1000A 625115</v>
          </cell>
          <cell r="B4401">
            <v>101551</v>
          </cell>
          <cell r="C4401" t="str">
            <v>UNI</v>
          </cell>
          <cell r="D4401">
            <v>11132136</v>
          </cell>
          <cell r="E4401" t="str">
            <v>TWC-12M</v>
          </cell>
          <cell r="F4401">
            <v>40436</v>
          </cell>
          <cell r="G4401">
            <v>8125647</v>
          </cell>
          <cell r="H4401">
            <v>1.37</v>
          </cell>
          <cell r="I4401">
            <v>43465</v>
          </cell>
        </row>
        <row r="4402">
          <cell r="A4402" t="str">
            <v>Interrup protecc tripolar DPX-U125 100A 527214</v>
          </cell>
          <cell r="B4402">
            <v>101552</v>
          </cell>
          <cell r="C4402" t="str">
            <v>UNI</v>
          </cell>
          <cell r="D4402">
            <v>194177</v>
          </cell>
          <cell r="E4402" t="str">
            <v>TWC-12M</v>
          </cell>
          <cell r="F4402">
            <v>40436</v>
          </cell>
          <cell r="G4402">
            <v>141735</v>
          </cell>
          <cell r="H4402">
            <v>1.37</v>
          </cell>
          <cell r="I4402">
            <v>43465</v>
          </cell>
        </row>
        <row r="4403">
          <cell r="A4403" t="str">
            <v>Interrup protecc tripolar DPX-U125 100A 527214</v>
          </cell>
          <cell r="B4403">
            <v>101555</v>
          </cell>
          <cell r="C4403" t="str">
            <v>UNI</v>
          </cell>
          <cell r="D4403">
            <v>194177</v>
          </cell>
          <cell r="E4403" t="str">
            <v>TWC-12M</v>
          </cell>
          <cell r="F4403">
            <v>40436</v>
          </cell>
          <cell r="G4403">
            <v>141735</v>
          </cell>
          <cell r="H4403">
            <v>1.37</v>
          </cell>
          <cell r="I4403">
            <v>43465</v>
          </cell>
        </row>
        <row r="4404">
          <cell r="A4404" t="str">
            <v>Interrup protecc tripolar DPX-U125 24A REF</v>
          </cell>
          <cell r="B4404">
            <v>101556</v>
          </cell>
          <cell r="C4404" t="str">
            <v>UNI</v>
          </cell>
          <cell r="D4404">
            <v>175504</v>
          </cell>
          <cell r="E4404" t="str">
            <v>TWC-12M</v>
          </cell>
          <cell r="F4404">
            <v>40437</v>
          </cell>
          <cell r="G4404">
            <v>128105</v>
          </cell>
          <cell r="H4404">
            <v>1.37</v>
          </cell>
          <cell r="I4404">
            <v>43465</v>
          </cell>
        </row>
        <row r="4405">
          <cell r="A4405" t="str">
            <v>Interrup protecc tripolar DPX-U125 40A 527212</v>
          </cell>
          <cell r="B4405">
            <v>101554</v>
          </cell>
          <cell r="C4405" t="str">
            <v>UNI</v>
          </cell>
          <cell r="D4405">
            <v>178066</v>
          </cell>
          <cell r="E4405" t="str">
            <v>TWC-12M</v>
          </cell>
          <cell r="F4405">
            <v>40177</v>
          </cell>
          <cell r="G4405">
            <v>128105</v>
          </cell>
          <cell r="H4405">
            <v>1.39</v>
          </cell>
          <cell r="I4405">
            <v>43465</v>
          </cell>
        </row>
        <row r="4406">
          <cell r="A4406" t="str">
            <v>Interrup protecc tripolar DPX-U125 63A 527213</v>
          </cell>
          <cell r="B4406">
            <v>101553</v>
          </cell>
          <cell r="C4406" t="str">
            <v>UNI</v>
          </cell>
          <cell r="D4406">
            <v>175504</v>
          </cell>
          <cell r="E4406" t="str">
            <v>TWC-12M</v>
          </cell>
          <cell r="F4406">
            <v>40437</v>
          </cell>
          <cell r="G4406">
            <v>128105</v>
          </cell>
          <cell r="H4406">
            <v>1.37</v>
          </cell>
          <cell r="I4406">
            <v>43465</v>
          </cell>
        </row>
        <row r="4407">
          <cell r="A4407" t="str">
            <v>Interrup protecc tripolar DPX-U160 160A REF</v>
          </cell>
          <cell r="B4407">
            <v>101557</v>
          </cell>
          <cell r="C4407" t="str">
            <v>UNI</v>
          </cell>
          <cell r="D4407">
            <v>950176</v>
          </cell>
          <cell r="E4407" t="str">
            <v>TWC-12M</v>
          </cell>
          <cell r="F4407">
            <v>40437</v>
          </cell>
          <cell r="G4407">
            <v>693559</v>
          </cell>
          <cell r="H4407">
            <v>1.37</v>
          </cell>
          <cell r="I4407">
            <v>43465</v>
          </cell>
        </row>
        <row r="4408">
          <cell r="A4408" t="str">
            <v>Interrup protecc tripolar DPX-U250ER 250A</v>
          </cell>
          <cell r="B4408">
            <v>101550</v>
          </cell>
          <cell r="C4408" t="str">
            <v>UNI</v>
          </cell>
          <cell r="D4408">
            <v>841005</v>
          </cell>
          <cell r="E4408" t="str">
            <v>TWC-12M</v>
          </cell>
          <cell r="F4408">
            <v>40437</v>
          </cell>
          <cell r="G4408">
            <v>613872</v>
          </cell>
          <cell r="H4408">
            <v>1.37</v>
          </cell>
          <cell r="I4408">
            <v>43465</v>
          </cell>
        </row>
        <row r="4409">
          <cell r="A4409" t="str">
            <v>INTERRUPTOR + TAPA Senc. Blc. DEKO L/NEX</v>
          </cell>
          <cell r="B4409">
            <v>1724</v>
          </cell>
          <cell r="C4409" t="str">
            <v>UNI</v>
          </cell>
          <cell r="D4409">
            <v>33355</v>
          </cell>
          <cell r="E4409" t="str">
            <v>DK1B+DKT2B</v>
          </cell>
          <cell r="F4409">
            <v>40437</v>
          </cell>
          <cell r="G4409">
            <v>24347</v>
          </cell>
          <cell r="H4409">
            <v>1.37</v>
          </cell>
          <cell r="I4409">
            <v>43465</v>
          </cell>
        </row>
        <row r="4410">
          <cell r="A4410" t="str">
            <v>INTERRUPTOR +TOMA POLO A TIERRA</v>
          </cell>
          <cell r="B4410">
            <v>3029</v>
          </cell>
          <cell r="C4410" t="str">
            <v>UNI</v>
          </cell>
          <cell r="D4410">
            <v>13777</v>
          </cell>
          <cell r="E4410" t="str">
            <v>1916N</v>
          </cell>
          <cell r="F4410">
            <v>40437</v>
          </cell>
          <cell r="G4410">
            <v>10056</v>
          </cell>
          <cell r="H4410">
            <v>1.37</v>
          </cell>
          <cell r="I4410">
            <v>43465</v>
          </cell>
        </row>
        <row r="4411">
          <cell r="A4411" t="str">
            <v>INTERRUPTOR 4 VIAS AVE</v>
          </cell>
          <cell r="B4411">
            <v>759</v>
          </cell>
          <cell r="C4411" t="str">
            <v>UNI</v>
          </cell>
          <cell r="D4411">
            <v>13018</v>
          </cell>
          <cell r="E4411" t="str">
            <v>604-31323</v>
          </cell>
          <cell r="F4411">
            <v>40437</v>
          </cell>
          <cell r="G4411">
            <v>9502</v>
          </cell>
          <cell r="H4411">
            <v>1.37</v>
          </cell>
          <cell r="I4411">
            <v>43465</v>
          </cell>
        </row>
        <row r="4412">
          <cell r="A4412" t="str">
            <v>INTERRUPTOR 4 VIAS BLANCO DEKO L/NEX</v>
          </cell>
          <cell r="B4412">
            <v>1747</v>
          </cell>
          <cell r="C4412" t="str">
            <v>UNI</v>
          </cell>
          <cell r="D4412">
            <v>59169</v>
          </cell>
          <cell r="E4412" t="str">
            <v>DK-2BV+DKT</v>
          </cell>
          <cell r="F4412">
            <v>40437</v>
          </cell>
          <cell r="G4412">
            <v>43189</v>
          </cell>
          <cell r="H4412">
            <v>1.37</v>
          </cell>
          <cell r="I4412">
            <v>43465</v>
          </cell>
        </row>
        <row r="4413">
          <cell r="A4413" t="str">
            <v>Interruptor Atornillable 1x30 A</v>
          </cell>
          <cell r="B4413">
            <v>101682</v>
          </cell>
          <cell r="C4413" t="str">
            <v>UNI</v>
          </cell>
          <cell r="D4413">
            <v>19457</v>
          </cell>
          <cell r="E4413" t="str">
            <v>TWC-12M</v>
          </cell>
          <cell r="F4413">
            <v>42837</v>
          </cell>
          <cell r="G4413">
            <v>17850</v>
          </cell>
          <cell r="H4413">
            <v>1.0900000000000001</v>
          </cell>
          <cell r="I4413">
            <v>43465</v>
          </cell>
        </row>
        <row r="4414">
          <cell r="A4414" t="str">
            <v>Interruptor atornillable de 3x15 A</v>
          </cell>
          <cell r="B4414">
            <v>101583</v>
          </cell>
          <cell r="C4414" t="str">
            <v>UNI</v>
          </cell>
          <cell r="D4414">
            <v>47880</v>
          </cell>
          <cell r="E4414" t="str">
            <v>TWC-12M</v>
          </cell>
          <cell r="F4414">
            <v>43185</v>
          </cell>
          <cell r="G4414">
            <v>45600</v>
          </cell>
          <cell r="H4414">
            <v>1.05</v>
          </cell>
          <cell r="I4414">
            <v>43465</v>
          </cell>
        </row>
        <row r="4415">
          <cell r="A4415" t="str">
            <v>Interruptor atornillable de 3x40 A</v>
          </cell>
          <cell r="B4415">
            <v>101584</v>
          </cell>
          <cell r="C4415" t="str">
            <v>UNI</v>
          </cell>
          <cell r="D4415">
            <v>82230</v>
          </cell>
          <cell r="E4415" t="str">
            <v>TWC-12M</v>
          </cell>
          <cell r="F4415">
            <v>40437</v>
          </cell>
          <cell r="G4415">
            <v>60022</v>
          </cell>
          <cell r="H4415">
            <v>1.37</v>
          </cell>
          <cell r="I4415">
            <v>43465</v>
          </cell>
        </row>
        <row r="4416">
          <cell r="A4416" t="str">
            <v>Interruptor atornillable de 3x50 A</v>
          </cell>
          <cell r="B4416">
            <v>101589</v>
          </cell>
          <cell r="C4416" t="str">
            <v>UNI</v>
          </cell>
          <cell r="D4416">
            <v>75237</v>
          </cell>
          <cell r="E4416" t="str">
            <v>TWC-12M</v>
          </cell>
          <cell r="F4416">
            <v>42837</v>
          </cell>
          <cell r="G4416">
            <v>69024.759999999995</v>
          </cell>
          <cell r="H4416">
            <v>1.0900000000000001</v>
          </cell>
          <cell r="I4416">
            <v>43465</v>
          </cell>
        </row>
        <row r="4417">
          <cell r="A4417" t="str">
            <v>INTERRUPTOR Bipolar LK Clas.C L/NEX</v>
          </cell>
          <cell r="B4417">
            <v>1733</v>
          </cell>
          <cell r="C4417" t="str">
            <v>UNI</v>
          </cell>
          <cell r="D4417">
            <v>14745</v>
          </cell>
          <cell r="E4417" t="str">
            <v>LX- 101C</v>
          </cell>
          <cell r="F4417">
            <v>40437</v>
          </cell>
          <cell r="G4417">
            <v>10763</v>
          </cell>
          <cell r="H4417">
            <v>1.37</v>
          </cell>
          <cell r="I4417">
            <v>43465</v>
          </cell>
        </row>
        <row r="4418">
          <cell r="A4418" t="str">
            <v>INTERRUPTOR CON TEMPORIZADOR</v>
          </cell>
          <cell r="B4418">
            <v>107407</v>
          </cell>
          <cell r="C4418" t="str">
            <v>UNI</v>
          </cell>
          <cell r="D4418">
            <v>367500</v>
          </cell>
          <cell r="E4418">
            <v>0</v>
          </cell>
          <cell r="F4418">
            <v>43298</v>
          </cell>
          <cell r="G4418">
            <v>350000</v>
          </cell>
          <cell r="H4418">
            <v>1.05</v>
          </cell>
          <cell r="I4418">
            <v>43465</v>
          </cell>
        </row>
        <row r="4419">
          <cell r="A4419" t="str">
            <v>INTERRUPTOR CONM DEKO L/NEX</v>
          </cell>
          <cell r="B4419">
            <v>3365</v>
          </cell>
          <cell r="C4419" t="str">
            <v>UNI</v>
          </cell>
          <cell r="D4419">
            <v>24330</v>
          </cell>
          <cell r="E4419" t="str">
            <v>DK-2B</v>
          </cell>
          <cell r="F4419">
            <v>40437</v>
          </cell>
          <cell r="G4419">
            <v>17759</v>
          </cell>
          <cell r="H4419">
            <v>1.37</v>
          </cell>
          <cell r="I4419">
            <v>43465</v>
          </cell>
        </row>
        <row r="4420">
          <cell r="A4420" t="str">
            <v>INTERRUPTOR CONM LUZ PIL VELA L/NEX</v>
          </cell>
          <cell r="B4420">
            <v>3352</v>
          </cell>
          <cell r="C4420" t="str">
            <v>UNI</v>
          </cell>
          <cell r="D4420">
            <v>18135</v>
          </cell>
          <cell r="E4420" t="str">
            <v>KR - 2BL</v>
          </cell>
          <cell r="F4420">
            <v>41074</v>
          </cell>
          <cell r="G4420">
            <v>13950</v>
          </cell>
          <cell r="H4420">
            <v>1.3</v>
          </cell>
          <cell r="I4420">
            <v>43465</v>
          </cell>
        </row>
        <row r="4421">
          <cell r="A4421" t="str">
            <v>INTERRUPTOR CONM SENC. LUZ PIL.+TAPA</v>
          </cell>
          <cell r="B4421">
            <v>2718</v>
          </cell>
          <cell r="C4421" t="str">
            <v>UNI</v>
          </cell>
          <cell r="D4421">
            <v>12692</v>
          </cell>
          <cell r="E4421">
            <v>0</v>
          </cell>
          <cell r="F4421">
            <v>43256</v>
          </cell>
          <cell r="G4421">
            <v>12088</v>
          </cell>
          <cell r="H4421">
            <v>1.05</v>
          </cell>
          <cell r="I4421">
            <v>43465</v>
          </cell>
        </row>
        <row r="4422">
          <cell r="A4422" t="str">
            <v>INTERRUPTOR CONM SENC. MAX. L/NEX</v>
          </cell>
          <cell r="B4422">
            <v>2618</v>
          </cell>
          <cell r="C4422" t="str">
            <v>UNI</v>
          </cell>
          <cell r="D4422">
            <v>26699</v>
          </cell>
          <cell r="E4422" t="str">
            <v>XMC2L+XMTI</v>
          </cell>
          <cell r="F4422">
            <v>40437</v>
          </cell>
          <cell r="G4422">
            <v>19488</v>
          </cell>
          <cell r="H4422">
            <v>1.37</v>
          </cell>
          <cell r="I4422">
            <v>43465</v>
          </cell>
        </row>
        <row r="4423">
          <cell r="A4423" t="str">
            <v>INTERRUPTOR CONM TRIPOLAR KORA L/NEX</v>
          </cell>
          <cell r="B4423">
            <v>3351</v>
          </cell>
          <cell r="C4423" t="str">
            <v>UNI</v>
          </cell>
          <cell r="D4423">
            <v>41896</v>
          </cell>
          <cell r="E4423" t="str">
            <v>KR320B</v>
          </cell>
          <cell r="F4423">
            <v>40177</v>
          </cell>
          <cell r="G4423">
            <v>30141</v>
          </cell>
          <cell r="H4423">
            <v>1.39</v>
          </cell>
          <cell r="I4423">
            <v>43465</v>
          </cell>
        </row>
        <row r="4424">
          <cell r="A4424" t="str">
            <v>INTERRUPTOR CONMUTABLE +TOMA</v>
          </cell>
          <cell r="B4424">
            <v>1620</v>
          </cell>
          <cell r="C4424" t="str">
            <v>UNI</v>
          </cell>
          <cell r="D4424">
            <v>16369</v>
          </cell>
          <cell r="E4424">
            <v>926</v>
          </cell>
          <cell r="F4424">
            <v>40437</v>
          </cell>
          <cell r="G4424">
            <v>11948</v>
          </cell>
          <cell r="H4424">
            <v>1.37</v>
          </cell>
          <cell r="I4424">
            <v>43465</v>
          </cell>
        </row>
        <row r="4425">
          <cell r="A4425" t="str">
            <v>INTERRUPTOR DE PASO MARFIL AVE</v>
          </cell>
          <cell r="B4425">
            <v>3019</v>
          </cell>
          <cell r="C4425" t="str">
            <v>UNI</v>
          </cell>
          <cell r="D4425">
            <v>3957</v>
          </cell>
          <cell r="E4425">
            <v>182</v>
          </cell>
          <cell r="F4425">
            <v>40437</v>
          </cell>
          <cell r="G4425">
            <v>2888</v>
          </cell>
          <cell r="H4425">
            <v>1.37</v>
          </cell>
          <cell r="I4425">
            <v>43465</v>
          </cell>
        </row>
        <row r="4426">
          <cell r="A4426" t="str">
            <v>Interruptor Diferencial 1X20A</v>
          </cell>
          <cell r="B4426">
            <v>105120</v>
          </cell>
          <cell r="C4426" t="str">
            <v>UNI</v>
          </cell>
          <cell r="D4426">
            <v>133350</v>
          </cell>
          <cell r="E4426">
            <v>0</v>
          </cell>
          <cell r="F4426">
            <v>41626</v>
          </cell>
          <cell r="G4426">
            <v>105000</v>
          </cell>
          <cell r="H4426">
            <v>1.27</v>
          </cell>
          <cell r="I4426">
            <v>43465</v>
          </cell>
        </row>
        <row r="4427">
          <cell r="A4427" t="str">
            <v>INTERRUPTOR DOBLE</v>
          </cell>
          <cell r="B4427">
            <v>761</v>
          </cell>
          <cell r="C4427" t="str">
            <v>UNI</v>
          </cell>
          <cell r="D4427">
            <v>4893</v>
          </cell>
          <cell r="E4427">
            <v>611</v>
          </cell>
          <cell r="F4427">
            <v>43172</v>
          </cell>
          <cell r="G4427">
            <v>4660</v>
          </cell>
          <cell r="H4427">
            <v>1.05</v>
          </cell>
          <cell r="I4427">
            <v>43465</v>
          </cell>
        </row>
        <row r="4428">
          <cell r="A4428" t="str">
            <v>INTERRUPTOR DOBLE 200 SOBREPARED AVE</v>
          </cell>
          <cell r="B4428">
            <v>3008</v>
          </cell>
          <cell r="C4428" t="str">
            <v>UNI</v>
          </cell>
          <cell r="D4428">
            <v>3966</v>
          </cell>
          <cell r="E4428">
            <v>211</v>
          </cell>
          <cell r="F4428">
            <v>40437</v>
          </cell>
          <cell r="G4428">
            <v>2895</v>
          </cell>
          <cell r="H4428">
            <v>1.37</v>
          </cell>
          <cell r="I4428">
            <v>43465</v>
          </cell>
        </row>
        <row r="4429">
          <cell r="A4429" t="str">
            <v>INTERRUPTOR DOBLE ABITARE LUZ PILOTO</v>
          </cell>
          <cell r="B4429">
            <v>3034</v>
          </cell>
          <cell r="C4429" t="str">
            <v>UNI</v>
          </cell>
          <cell r="D4429">
            <v>11755</v>
          </cell>
          <cell r="E4429" t="str">
            <v>911 LP</v>
          </cell>
          <cell r="F4429">
            <v>40451</v>
          </cell>
          <cell r="G4429">
            <v>8580</v>
          </cell>
          <cell r="H4429">
            <v>1.37</v>
          </cell>
          <cell r="I4429">
            <v>43465</v>
          </cell>
        </row>
        <row r="4430">
          <cell r="A4430" t="str">
            <v>INTERRUPTOR DOBLE CONM 600 AVE</v>
          </cell>
          <cell r="B4430">
            <v>762</v>
          </cell>
          <cell r="C4430" t="str">
            <v>UNI</v>
          </cell>
          <cell r="D4430">
            <v>9552</v>
          </cell>
          <cell r="E4430">
            <v>622</v>
          </cell>
          <cell r="F4430">
            <v>40437</v>
          </cell>
          <cell r="G4430">
            <v>6972</v>
          </cell>
          <cell r="H4430">
            <v>1.37</v>
          </cell>
          <cell r="I4430">
            <v>43465</v>
          </cell>
        </row>
        <row r="4431">
          <cell r="A4431" t="str">
            <v>INTERRUPTOR DOBLE CONM ABITARE AVE</v>
          </cell>
          <cell r="B4431">
            <v>3030</v>
          </cell>
          <cell r="C4431" t="str">
            <v>UNI</v>
          </cell>
          <cell r="D4431">
            <v>7262</v>
          </cell>
          <cell r="E4431">
            <v>9922</v>
          </cell>
          <cell r="F4431">
            <v>40437</v>
          </cell>
          <cell r="G4431">
            <v>5301</v>
          </cell>
          <cell r="H4431">
            <v>1.37</v>
          </cell>
          <cell r="I4431">
            <v>43465</v>
          </cell>
        </row>
        <row r="4432">
          <cell r="A4432" t="str">
            <v>INTERRUPTOR DOBLE CONM ABITARE LUZ</v>
          </cell>
          <cell r="B4432">
            <v>1761</v>
          </cell>
          <cell r="C4432" t="str">
            <v>UNI</v>
          </cell>
          <cell r="D4432">
            <v>21136</v>
          </cell>
          <cell r="E4432" t="str">
            <v>1922LP</v>
          </cell>
          <cell r="F4432">
            <v>40437</v>
          </cell>
          <cell r="G4432">
            <v>15428</v>
          </cell>
          <cell r="H4432">
            <v>1.37</v>
          </cell>
          <cell r="I4432">
            <v>43465</v>
          </cell>
        </row>
        <row r="4433">
          <cell r="A4433" t="str">
            <v>INTERRUPTOR DOBLE FOSF AVE</v>
          </cell>
          <cell r="B4433">
            <v>3026</v>
          </cell>
          <cell r="C4433" t="str">
            <v>UNI</v>
          </cell>
          <cell r="D4433">
            <v>8946</v>
          </cell>
          <cell r="E4433">
            <v>9911</v>
          </cell>
          <cell r="F4433">
            <v>40437</v>
          </cell>
          <cell r="G4433">
            <v>6530</v>
          </cell>
          <cell r="H4433">
            <v>1.37</v>
          </cell>
          <cell r="I4433">
            <v>43465</v>
          </cell>
        </row>
        <row r="4434">
          <cell r="A4434" t="str">
            <v>INTERRUPTOR DOBLE KORA L/NEX</v>
          </cell>
          <cell r="B4434">
            <v>3348</v>
          </cell>
          <cell r="C4434" t="str">
            <v>UNI</v>
          </cell>
          <cell r="D4434">
            <v>13650</v>
          </cell>
          <cell r="E4434">
            <v>0</v>
          </cell>
          <cell r="F4434">
            <v>43213</v>
          </cell>
          <cell r="G4434">
            <v>13000</v>
          </cell>
          <cell r="H4434">
            <v>1.05</v>
          </cell>
          <cell r="I4434">
            <v>43465</v>
          </cell>
        </row>
        <row r="4435">
          <cell r="A4435" t="str">
            <v>INTERRUPTOR DOBLE LUZ PIL.+TAPA MAX</v>
          </cell>
          <cell r="B4435">
            <v>2576</v>
          </cell>
          <cell r="C4435" t="str">
            <v>UNI</v>
          </cell>
          <cell r="D4435">
            <v>36127</v>
          </cell>
          <cell r="E4435">
            <v>0</v>
          </cell>
          <cell r="F4435">
            <v>40437</v>
          </cell>
          <cell r="G4435">
            <v>26370</v>
          </cell>
          <cell r="H4435">
            <v>1.37</v>
          </cell>
          <cell r="I4435">
            <v>43465</v>
          </cell>
        </row>
        <row r="4436">
          <cell r="A4436" t="str">
            <v>INTERRUPTOR DOBLE LUZ PILOTO</v>
          </cell>
          <cell r="B4436">
            <v>3349</v>
          </cell>
          <cell r="C4436" t="str">
            <v>UNI</v>
          </cell>
          <cell r="D4436">
            <v>13650</v>
          </cell>
          <cell r="E4436" t="str">
            <v>KR-1BDL</v>
          </cell>
          <cell r="F4436">
            <v>43213</v>
          </cell>
          <cell r="G4436">
            <v>13000</v>
          </cell>
          <cell r="H4436">
            <v>1.05</v>
          </cell>
          <cell r="I4436">
            <v>43465</v>
          </cell>
        </row>
        <row r="4437">
          <cell r="A4437" t="str">
            <v>INTERRUPTOR DOBLE LUZ PILOTO</v>
          </cell>
          <cell r="B4437">
            <v>103342</v>
          </cell>
          <cell r="C4437" t="str">
            <v>UNI</v>
          </cell>
          <cell r="D4437">
            <v>13650</v>
          </cell>
          <cell r="E4437">
            <v>0</v>
          </cell>
          <cell r="F4437">
            <v>43265</v>
          </cell>
          <cell r="G4437">
            <v>13000</v>
          </cell>
          <cell r="H4437">
            <v>1.05</v>
          </cell>
          <cell r="I4437">
            <v>43465</v>
          </cell>
        </row>
        <row r="4438">
          <cell r="A4438" t="str">
            <v>INTERRUPTOR DOBLE MAX L/NEX</v>
          </cell>
          <cell r="B4438">
            <v>2572</v>
          </cell>
          <cell r="C4438" t="str">
            <v>UNI</v>
          </cell>
          <cell r="D4438">
            <v>37912</v>
          </cell>
          <cell r="E4438" t="str">
            <v>KM101+XMT4B</v>
          </cell>
          <cell r="F4438">
            <v>40437</v>
          </cell>
          <cell r="G4438">
            <v>27673</v>
          </cell>
          <cell r="H4438">
            <v>1.37</v>
          </cell>
          <cell r="I4438">
            <v>43465</v>
          </cell>
        </row>
        <row r="4439">
          <cell r="A4439" t="str">
            <v>INTERRUPTOR DOBLE Pil. Clas. C L/NEX</v>
          </cell>
          <cell r="B4439">
            <v>1700</v>
          </cell>
          <cell r="C4439" t="str">
            <v>UNI</v>
          </cell>
          <cell r="D4439">
            <v>30140</v>
          </cell>
          <cell r="E4439" t="str">
            <v>LX-101CL</v>
          </cell>
          <cell r="F4439">
            <v>40437</v>
          </cell>
          <cell r="G4439">
            <v>22000</v>
          </cell>
          <cell r="H4439">
            <v>1.37</v>
          </cell>
          <cell r="I4439">
            <v>43465</v>
          </cell>
        </row>
        <row r="4440">
          <cell r="A4440" t="str">
            <v>INTERRUPTOR ELEC KORA</v>
          </cell>
          <cell r="B4440">
            <v>3350</v>
          </cell>
          <cell r="C4440" t="str">
            <v>UNI</v>
          </cell>
          <cell r="D4440">
            <v>99720</v>
          </cell>
          <cell r="E4440" t="str">
            <v>KR-1BTL</v>
          </cell>
          <cell r="F4440">
            <v>40437</v>
          </cell>
          <cell r="G4440">
            <v>72788</v>
          </cell>
          <cell r="H4440">
            <v>1.37</v>
          </cell>
          <cell r="I4440">
            <v>43465</v>
          </cell>
        </row>
        <row r="4441">
          <cell r="A4441" t="str">
            <v>INTERRUPTOR ELEC L/NEX</v>
          </cell>
          <cell r="B4441">
            <v>2581</v>
          </cell>
          <cell r="C4441" t="str">
            <v>UNI</v>
          </cell>
          <cell r="D4441">
            <v>86625</v>
          </cell>
          <cell r="E4441" t="str">
            <v>XMC-7DL</v>
          </cell>
          <cell r="F4441">
            <v>40437</v>
          </cell>
          <cell r="G4441">
            <v>63230</v>
          </cell>
          <cell r="H4441">
            <v>1.37</v>
          </cell>
          <cell r="I4441">
            <v>43465</v>
          </cell>
        </row>
        <row r="4442">
          <cell r="A4442" t="str">
            <v>Interruptor Industrial 3x70 A</v>
          </cell>
          <cell r="B4442">
            <v>101680</v>
          </cell>
          <cell r="C4442" t="str">
            <v>UNI</v>
          </cell>
          <cell r="D4442">
            <v>134898</v>
          </cell>
          <cell r="E4442" t="str">
            <v>TWC-12M</v>
          </cell>
          <cell r="F4442">
            <v>42837</v>
          </cell>
          <cell r="G4442">
            <v>123760</v>
          </cell>
          <cell r="H4442">
            <v>1.0900000000000001</v>
          </cell>
          <cell r="I4442">
            <v>43465</v>
          </cell>
        </row>
        <row r="4443">
          <cell r="A4443" t="str">
            <v>INTERRUPTOR LP.+TOMA POLO A TIERRA</v>
          </cell>
          <cell r="B4443">
            <v>3038</v>
          </cell>
          <cell r="C4443" t="str">
            <v>UNI</v>
          </cell>
          <cell r="D4443">
            <v>15924</v>
          </cell>
          <cell r="E4443" t="str">
            <v>1916-NLP</v>
          </cell>
          <cell r="F4443">
            <v>40436</v>
          </cell>
          <cell r="G4443">
            <v>11623</v>
          </cell>
          <cell r="H4443">
            <v>1.37</v>
          </cell>
          <cell r="I4443">
            <v>43465</v>
          </cell>
        </row>
        <row r="4444">
          <cell r="A4444" t="str">
            <v>Interruptor perilla para tablero electrico</v>
          </cell>
          <cell r="B4444">
            <v>104059</v>
          </cell>
          <cell r="C4444" t="str">
            <v>UNI</v>
          </cell>
          <cell r="D4444">
            <v>20100</v>
          </cell>
          <cell r="E4444">
            <v>0</v>
          </cell>
          <cell r="F4444">
            <v>40666</v>
          </cell>
          <cell r="G4444">
            <v>15000</v>
          </cell>
          <cell r="H4444">
            <v>1.34</v>
          </cell>
          <cell r="I4444">
            <v>43465</v>
          </cell>
        </row>
        <row r="4445">
          <cell r="A4445" t="str">
            <v>Interruptor regulable 500/630A</v>
          </cell>
          <cell r="B4445">
            <v>102288</v>
          </cell>
          <cell r="C4445" t="str">
            <v>UNI</v>
          </cell>
          <cell r="D4445">
            <v>2214440</v>
          </cell>
          <cell r="E4445" t="str">
            <v>TWC-12M</v>
          </cell>
          <cell r="F4445">
            <v>42607</v>
          </cell>
          <cell r="G4445">
            <v>1925600</v>
          </cell>
          <cell r="H4445">
            <v>1.1499999999999999</v>
          </cell>
          <cell r="I4445">
            <v>43465</v>
          </cell>
        </row>
        <row r="4446">
          <cell r="A4446" t="str">
            <v>INTERRUPTOR SENC +Int.Conmutable MARFIL</v>
          </cell>
          <cell r="B4446">
            <v>780</v>
          </cell>
          <cell r="C4446" t="str">
            <v>UNI</v>
          </cell>
          <cell r="D4446">
            <v>9885</v>
          </cell>
          <cell r="E4446">
            <v>912</v>
          </cell>
          <cell r="F4446">
            <v>40436</v>
          </cell>
          <cell r="G4446">
            <v>7215</v>
          </cell>
          <cell r="H4446">
            <v>1.37</v>
          </cell>
          <cell r="I4446">
            <v>43465</v>
          </cell>
        </row>
        <row r="4447">
          <cell r="A4447" t="str">
            <v>INTERRUPTOR SENC +TOMA AMERIC. AVE</v>
          </cell>
          <cell r="B4447">
            <v>760</v>
          </cell>
          <cell r="C4447" t="str">
            <v>UNI</v>
          </cell>
          <cell r="D4447">
            <v>9837</v>
          </cell>
          <cell r="E4447">
            <v>616</v>
          </cell>
          <cell r="F4447">
            <v>40436</v>
          </cell>
          <cell r="G4447">
            <v>7180</v>
          </cell>
          <cell r="H4447">
            <v>1.37</v>
          </cell>
          <cell r="I4447">
            <v>43465</v>
          </cell>
        </row>
        <row r="4448">
          <cell r="A4448" t="str">
            <v>INTERRUPTOR SENC +TOMA AMERIC.ABITARE</v>
          </cell>
          <cell r="B4448">
            <v>3009</v>
          </cell>
          <cell r="C4448" t="str">
            <v>UNI</v>
          </cell>
          <cell r="D4448">
            <v>8931</v>
          </cell>
          <cell r="E4448">
            <v>916</v>
          </cell>
          <cell r="F4448">
            <v>40436</v>
          </cell>
          <cell r="G4448">
            <v>6519</v>
          </cell>
          <cell r="H4448">
            <v>1.37</v>
          </cell>
          <cell r="I4448">
            <v>43465</v>
          </cell>
        </row>
        <row r="4449">
          <cell r="A4449" t="str">
            <v>INTERRUPTOR SENC +TOMA AMERIC.ABITARE</v>
          </cell>
          <cell r="B4449">
            <v>3037</v>
          </cell>
          <cell r="C4449" t="str">
            <v>UNI</v>
          </cell>
          <cell r="D4449">
            <v>15336</v>
          </cell>
          <cell r="E4449" t="str">
            <v>916-LP</v>
          </cell>
          <cell r="F4449">
            <v>40436</v>
          </cell>
          <cell r="G4449">
            <v>11194</v>
          </cell>
          <cell r="H4449">
            <v>1.37</v>
          </cell>
          <cell r="I4449">
            <v>43465</v>
          </cell>
        </row>
        <row r="4450">
          <cell r="A4450" t="str">
            <v>INTERRUPTOR SENC 200 SOBREPARED AVE</v>
          </cell>
          <cell r="B4450">
            <v>3002</v>
          </cell>
          <cell r="C4450" t="str">
            <v>UNI</v>
          </cell>
          <cell r="D4450">
            <v>2192</v>
          </cell>
          <cell r="E4450">
            <v>201</v>
          </cell>
          <cell r="F4450">
            <v>40436</v>
          </cell>
          <cell r="G4450">
            <v>1600</v>
          </cell>
          <cell r="H4450">
            <v>1.37</v>
          </cell>
          <cell r="I4450">
            <v>43465</v>
          </cell>
        </row>
        <row r="4451">
          <cell r="A4451" t="str">
            <v>INTERRUPTOR SENC 400 AVE/GALICA</v>
          </cell>
          <cell r="B4451">
            <v>765</v>
          </cell>
          <cell r="C4451" t="str">
            <v>UNI</v>
          </cell>
          <cell r="D4451">
            <v>3465</v>
          </cell>
          <cell r="E4451">
            <v>401</v>
          </cell>
          <cell r="F4451">
            <v>43440</v>
          </cell>
          <cell r="G4451">
            <v>3300</v>
          </cell>
          <cell r="H4451">
            <v>1.05</v>
          </cell>
          <cell r="I4451">
            <v>43465</v>
          </cell>
        </row>
        <row r="4452">
          <cell r="A4452" t="str">
            <v>INTERRUPTOR SENC 600 AVE</v>
          </cell>
          <cell r="B4452">
            <v>766</v>
          </cell>
          <cell r="C4452" t="str">
            <v>UNI</v>
          </cell>
          <cell r="D4452">
            <v>4110</v>
          </cell>
          <cell r="E4452">
            <v>601</v>
          </cell>
          <cell r="F4452">
            <v>40451</v>
          </cell>
          <cell r="G4452">
            <v>3000</v>
          </cell>
          <cell r="H4452">
            <v>1.37</v>
          </cell>
          <cell r="I4452">
            <v>43465</v>
          </cell>
        </row>
        <row r="4453">
          <cell r="A4453" t="str">
            <v>INTERRUPTOR SENC ABITARE AVE</v>
          </cell>
          <cell r="B4453">
            <v>3020</v>
          </cell>
          <cell r="C4453" t="str">
            <v>UNI</v>
          </cell>
          <cell r="D4453">
            <v>5413</v>
          </cell>
          <cell r="E4453">
            <v>9901</v>
          </cell>
          <cell r="F4453">
            <v>40436</v>
          </cell>
          <cell r="G4453">
            <v>3951</v>
          </cell>
          <cell r="H4453">
            <v>1.37</v>
          </cell>
          <cell r="I4453">
            <v>43465</v>
          </cell>
        </row>
        <row r="4454">
          <cell r="A4454" t="str">
            <v>INTERRUPTOR SENC Clas.C L/NEX</v>
          </cell>
          <cell r="B4454">
            <v>2998</v>
          </cell>
          <cell r="C4454" t="str">
            <v>UNI</v>
          </cell>
          <cell r="D4454">
            <v>10648</v>
          </cell>
          <cell r="E4454" t="str">
            <v>LX-010C</v>
          </cell>
          <cell r="F4454">
            <v>40436</v>
          </cell>
          <cell r="G4454">
            <v>7772</v>
          </cell>
          <cell r="H4454">
            <v>1.37</v>
          </cell>
          <cell r="I4454">
            <v>43465</v>
          </cell>
        </row>
        <row r="4455">
          <cell r="A4455" t="str">
            <v>INTERRUPTOR SENC CON LUZ PILOTO</v>
          </cell>
          <cell r="B4455">
            <v>3213</v>
          </cell>
          <cell r="C4455" t="str">
            <v>UNI</v>
          </cell>
          <cell r="D4455">
            <v>7173</v>
          </cell>
          <cell r="E4455" t="str">
            <v>1001-LP</v>
          </cell>
          <cell r="F4455">
            <v>40436</v>
          </cell>
          <cell r="G4455">
            <v>5236</v>
          </cell>
          <cell r="H4455">
            <v>1.37</v>
          </cell>
          <cell r="I4455">
            <v>43465</v>
          </cell>
        </row>
        <row r="4456">
          <cell r="A4456" t="str">
            <v>INTERRUPTOR SENC CONMUTABLE 600 AVE</v>
          </cell>
          <cell r="B4456">
            <v>764</v>
          </cell>
          <cell r="C4456" t="str">
            <v>UNI</v>
          </cell>
          <cell r="D4456">
            <v>6346</v>
          </cell>
          <cell r="E4456">
            <v>602</v>
          </cell>
          <cell r="F4456">
            <v>40436</v>
          </cell>
          <cell r="G4456">
            <v>4632</v>
          </cell>
          <cell r="H4456">
            <v>1.37</v>
          </cell>
          <cell r="I4456">
            <v>43465</v>
          </cell>
        </row>
        <row r="4457">
          <cell r="A4457" t="str">
            <v>INTERRUPTOR SENC CONMUTABLE ABITARE</v>
          </cell>
          <cell r="B4457">
            <v>298</v>
          </cell>
          <cell r="C4457" t="str">
            <v>UNI</v>
          </cell>
          <cell r="D4457">
            <v>7102</v>
          </cell>
          <cell r="E4457" t="str">
            <v>1902-LP</v>
          </cell>
          <cell r="F4457">
            <v>40798</v>
          </cell>
          <cell r="G4457">
            <v>5300</v>
          </cell>
          <cell r="H4457">
            <v>1.34</v>
          </cell>
          <cell r="I4457">
            <v>43465</v>
          </cell>
        </row>
        <row r="4458">
          <cell r="A4458" t="str">
            <v>INTERRUPTOR SENC CONMUTABLE FOSF AVE</v>
          </cell>
          <cell r="B4458">
            <v>3021</v>
          </cell>
          <cell r="C4458" t="str">
            <v>UNI</v>
          </cell>
          <cell r="D4458">
            <v>5931</v>
          </cell>
          <cell r="E4458">
            <v>9902</v>
          </cell>
          <cell r="F4458">
            <v>40436</v>
          </cell>
          <cell r="G4458">
            <v>4329</v>
          </cell>
          <cell r="H4458">
            <v>1.37</v>
          </cell>
          <cell r="I4458">
            <v>43465</v>
          </cell>
        </row>
        <row r="4459">
          <cell r="A4459" t="str">
            <v>INTERRUPTOR SENC CONMUTABLE VOLARE</v>
          </cell>
          <cell r="B4459">
            <v>3202</v>
          </cell>
          <cell r="C4459" t="str">
            <v>UNI</v>
          </cell>
          <cell r="D4459">
            <v>5724</v>
          </cell>
          <cell r="E4459">
            <v>1002</v>
          </cell>
          <cell r="F4459">
            <v>40437</v>
          </cell>
          <cell r="G4459">
            <v>4178</v>
          </cell>
          <cell r="H4459">
            <v>1.37</v>
          </cell>
          <cell r="I4459">
            <v>43465</v>
          </cell>
        </row>
        <row r="4460">
          <cell r="A4460" t="str">
            <v>INTERRUPTOR SENC KORA L/NEX</v>
          </cell>
          <cell r="B4460">
            <v>3346</v>
          </cell>
          <cell r="C4460" t="str">
            <v>UNI</v>
          </cell>
          <cell r="D4460">
            <v>12698</v>
          </cell>
          <cell r="E4460" t="str">
            <v>KR010B</v>
          </cell>
          <cell r="F4460">
            <v>43213</v>
          </cell>
          <cell r="G4460">
            <v>12093</v>
          </cell>
          <cell r="H4460">
            <v>1.05</v>
          </cell>
          <cell r="I4460">
            <v>43465</v>
          </cell>
        </row>
        <row r="4461">
          <cell r="A4461" t="str">
            <v>INTERRUPTOR SENC LUZ PIL KORA L/NEX</v>
          </cell>
          <cell r="B4461">
            <v>3347</v>
          </cell>
          <cell r="C4461" t="str">
            <v>UNI</v>
          </cell>
          <cell r="D4461">
            <v>15415</v>
          </cell>
          <cell r="E4461" t="str">
            <v>KR-1BL</v>
          </cell>
          <cell r="F4461">
            <v>40437</v>
          </cell>
          <cell r="G4461">
            <v>11252</v>
          </cell>
          <cell r="H4461">
            <v>1.37</v>
          </cell>
          <cell r="I4461">
            <v>43465</v>
          </cell>
        </row>
        <row r="4462">
          <cell r="A4462" t="str">
            <v>INTERRUPTOR SENC LUZ PIL.+TAPA DEKO</v>
          </cell>
          <cell r="B4462">
            <v>1677</v>
          </cell>
          <cell r="C4462" t="str">
            <v>UNI</v>
          </cell>
          <cell r="D4462">
            <v>32236</v>
          </cell>
          <cell r="E4462" t="str">
            <v>DK-1BL+DKT</v>
          </cell>
          <cell r="F4462">
            <v>40437</v>
          </cell>
          <cell r="G4462">
            <v>23530</v>
          </cell>
          <cell r="H4462">
            <v>1.37</v>
          </cell>
          <cell r="I4462">
            <v>43465</v>
          </cell>
        </row>
        <row r="4463">
          <cell r="A4463" t="str">
            <v>INTERRUPTOR SENC LUZ PIL+TAPA. MAX.</v>
          </cell>
          <cell r="B4463">
            <v>2380</v>
          </cell>
          <cell r="C4463" t="str">
            <v>UNI</v>
          </cell>
          <cell r="D4463">
            <v>28722</v>
          </cell>
          <cell r="E4463" t="str">
            <v>KR</v>
          </cell>
          <cell r="F4463">
            <v>40436</v>
          </cell>
          <cell r="G4463">
            <v>20965</v>
          </cell>
          <cell r="H4463">
            <v>1.37</v>
          </cell>
          <cell r="I4463">
            <v>43465</v>
          </cell>
        </row>
        <row r="4464">
          <cell r="A4464" t="str">
            <v>INTERRUPTOR SENC MARFIL LUZ PIL. AVE</v>
          </cell>
          <cell r="B4464">
            <v>3032</v>
          </cell>
          <cell r="C4464" t="str">
            <v>UNI</v>
          </cell>
          <cell r="D4464">
            <v>6740</v>
          </cell>
          <cell r="E4464" t="str">
            <v>901-LP</v>
          </cell>
          <cell r="F4464">
            <v>40437</v>
          </cell>
          <cell r="G4464">
            <v>4920</v>
          </cell>
          <cell r="H4464">
            <v>1.37</v>
          </cell>
          <cell r="I4464">
            <v>43465</v>
          </cell>
        </row>
        <row r="4465">
          <cell r="A4465" t="str">
            <v>INTERRUPTOR SENC Pil.Clas.C L/NEX</v>
          </cell>
          <cell r="B4465">
            <v>1643</v>
          </cell>
          <cell r="C4465" t="str">
            <v>UNI</v>
          </cell>
          <cell r="D4465">
            <v>18742</v>
          </cell>
          <cell r="E4465" t="str">
            <v>LX-010CL</v>
          </cell>
          <cell r="F4465">
            <v>40437</v>
          </cell>
          <cell r="G4465">
            <v>13680</v>
          </cell>
          <cell r="H4465">
            <v>1.37</v>
          </cell>
          <cell r="I4465">
            <v>43465</v>
          </cell>
        </row>
        <row r="4466">
          <cell r="A4466" t="str">
            <v>INTERRUPTOR SENC+TOMA AMERIC. 200</v>
          </cell>
          <cell r="B4466">
            <v>3028</v>
          </cell>
          <cell r="C4466" t="str">
            <v>UNI</v>
          </cell>
          <cell r="D4466">
            <v>4672</v>
          </cell>
          <cell r="E4466">
            <v>216</v>
          </cell>
          <cell r="F4466">
            <v>40437</v>
          </cell>
          <cell r="G4466">
            <v>3410</v>
          </cell>
          <cell r="H4466">
            <v>1.37</v>
          </cell>
          <cell r="I4466">
            <v>43465</v>
          </cell>
        </row>
        <row r="4467">
          <cell r="A4467" t="str">
            <v>INTERRUPTOR SENC+TOMA AMERIC. VOLARE</v>
          </cell>
          <cell r="B4467">
            <v>3201</v>
          </cell>
          <cell r="C4467" t="str">
            <v>UNI</v>
          </cell>
          <cell r="D4467">
            <v>14922</v>
          </cell>
          <cell r="E4467">
            <v>1716</v>
          </cell>
          <cell r="F4467">
            <v>40437</v>
          </cell>
          <cell r="G4467">
            <v>10892</v>
          </cell>
          <cell r="H4467">
            <v>1.37</v>
          </cell>
          <cell r="I4467">
            <v>43465</v>
          </cell>
        </row>
        <row r="4468">
          <cell r="A4468" t="str">
            <v>INTERRUPTOR SENCILLO +TAPA</v>
          </cell>
          <cell r="B4468">
            <v>1693</v>
          </cell>
          <cell r="C4468" t="str">
            <v>UNI</v>
          </cell>
          <cell r="D4468">
            <v>3035</v>
          </cell>
          <cell r="E4468" t="str">
            <v>KM010+XMP</v>
          </cell>
          <cell r="F4468">
            <v>43172</v>
          </cell>
          <cell r="G4468">
            <v>2890</v>
          </cell>
          <cell r="H4468">
            <v>1.05</v>
          </cell>
          <cell r="I4468">
            <v>43465</v>
          </cell>
        </row>
        <row r="4469">
          <cell r="A4469" t="str">
            <v>INTERRUPTOR SENCILLO CONMUTABLE</v>
          </cell>
          <cell r="B4469">
            <v>104705</v>
          </cell>
          <cell r="C4469" t="str">
            <v>UNI</v>
          </cell>
          <cell r="D4469">
            <v>3893</v>
          </cell>
          <cell r="E4469">
            <v>0</v>
          </cell>
          <cell r="F4469">
            <v>43174</v>
          </cell>
          <cell r="G4469">
            <v>3708</v>
          </cell>
          <cell r="H4469">
            <v>1.05</v>
          </cell>
          <cell r="I4469">
            <v>43465</v>
          </cell>
        </row>
        <row r="4470">
          <cell r="A4470" t="str">
            <v>INTERRUPTOR SENCILLO KORA LUMINEX</v>
          </cell>
          <cell r="B4470">
            <v>103431</v>
          </cell>
          <cell r="C4470" t="str">
            <v>UNI</v>
          </cell>
          <cell r="D4470">
            <v>17125</v>
          </cell>
          <cell r="E4470">
            <v>0</v>
          </cell>
          <cell r="F4470">
            <v>40474</v>
          </cell>
          <cell r="G4470">
            <v>12500</v>
          </cell>
          <cell r="H4470">
            <v>1.37</v>
          </cell>
          <cell r="I4470">
            <v>43465</v>
          </cell>
        </row>
        <row r="4471">
          <cell r="A4471" t="str">
            <v>INTERRUPTOR SENCILLO LUZ PILOTO</v>
          </cell>
          <cell r="B4471">
            <v>103341</v>
          </cell>
          <cell r="C4471" t="str">
            <v>UNI</v>
          </cell>
          <cell r="D4471">
            <v>12698</v>
          </cell>
          <cell r="E4471">
            <v>0</v>
          </cell>
          <cell r="F4471">
            <v>43210</v>
          </cell>
          <cell r="G4471">
            <v>12093</v>
          </cell>
          <cell r="H4471">
            <v>1.05</v>
          </cell>
          <cell r="I4471">
            <v>43465</v>
          </cell>
        </row>
        <row r="4472">
          <cell r="A4472" t="str">
            <v>INTERRUPTOR TEMP. DE TOQUE+TAPA L/NEX</v>
          </cell>
          <cell r="B4472">
            <v>1703</v>
          </cell>
          <cell r="C4472" t="str">
            <v>UNI</v>
          </cell>
          <cell r="D4472">
            <v>139740</v>
          </cell>
          <cell r="E4472" t="str">
            <v>DK1TBL+DKT</v>
          </cell>
          <cell r="F4472">
            <v>40437</v>
          </cell>
          <cell r="G4472">
            <v>102000</v>
          </cell>
          <cell r="H4472">
            <v>1.37</v>
          </cell>
          <cell r="I4472">
            <v>43465</v>
          </cell>
        </row>
        <row r="4473">
          <cell r="A4473" t="str">
            <v>INTERRUPTOR TIPO RIEL MONOP(1X20AMP)</v>
          </cell>
          <cell r="B4473">
            <v>104436</v>
          </cell>
          <cell r="C4473" t="str">
            <v>UNI</v>
          </cell>
          <cell r="D4473">
            <v>10205</v>
          </cell>
          <cell r="E4473">
            <v>0</v>
          </cell>
          <cell r="F4473">
            <v>41120</v>
          </cell>
          <cell r="G4473">
            <v>7850</v>
          </cell>
          <cell r="H4473">
            <v>1.3</v>
          </cell>
          <cell r="I4473">
            <v>43465</v>
          </cell>
        </row>
        <row r="4474">
          <cell r="A4474" t="str">
            <v>INTERRUPTOR TRIPLE 600 AVE</v>
          </cell>
          <cell r="B4474">
            <v>767</v>
          </cell>
          <cell r="C4474" t="str">
            <v>UNI</v>
          </cell>
          <cell r="D4474">
            <v>10234</v>
          </cell>
          <cell r="E4474">
            <v>613</v>
          </cell>
          <cell r="F4474">
            <v>40437</v>
          </cell>
          <cell r="G4474">
            <v>7470</v>
          </cell>
          <cell r="H4474">
            <v>1.37</v>
          </cell>
          <cell r="I4474">
            <v>43465</v>
          </cell>
        </row>
        <row r="4475">
          <cell r="A4475" t="str">
            <v>INTERRUPTOR TRIPLE FOSF AVE</v>
          </cell>
          <cell r="B4475">
            <v>3027</v>
          </cell>
          <cell r="C4475" t="str">
            <v>UNI</v>
          </cell>
          <cell r="D4475">
            <v>12522</v>
          </cell>
          <cell r="E4475">
            <v>9913</v>
          </cell>
          <cell r="F4475">
            <v>40437</v>
          </cell>
          <cell r="G4475">
            <v>9140</v>
          </cell>
          <cell r="H4475">
            <v>1.37</v>
          </cell>
          <cell r="I4475">
            <v>43465</v>
          </cell>
        </row>
        <row r="4476">
          <cell r="A4476" t="str">
            <v>interruptor triple incluye tapa</v>
          </cell>
          <cell r="B4476">
            <v>103865</v>
          </cell>
          <cell r="C4476" t="str">
            <v>UNI</v>
          </cell>
          <cell r="D4476">
            <v>13508</v>
          </cell>
          <cell r="E4476">
            <v>0</v>
          </cell>
          <cell r="F4476">
            <v>43256</v>
          </cell>
          <cell r="G4476">
            <v>12865</v>
          </cell>
          <cell r="H4476">
            <v>1.05</v>
          </cell>
          <cell r="I4476">
            <v>43465</v>
          </cell>
        </row>
        <row r="4477">
          <cell r="A4477" t="str">
            <v>INTERRUPTOR TRIPLE MARFIL LUZ PILOTO</v>
          </cell>
          <cell r="B4477">
            <v>3036</v>
          </cell>
          <cell r="C4477" t="str">
            <v>UNI</v>
          </cell>
          <cell r="D4477">
            <v>22053</v>
          </cell>
          <cell r="E4477" t="str">
            <v>913 LP</v>
          </cell>
          <cell r="F4477">
            <v>40437</v>
          </cell>
          <cell r="G4477">
            <v>16097</v>
          </cell>
          <cell r="H4477">
            <v>1.37</v>
          </cell>
          <cell r="I4477">
            <v>43465</v>
          </cell>
        </row>
        <row r="4478">
          <cell r="A4478" t="str">
            <v>INTERRUPTOR Triple Pil.Clas.C L/NEX</v>
          </cell>
          <cell r="B4478">
            <v>1701</v>
          </cell>
          <cell r="C4478" t="str">
            <v>UNI</v>
          </cell>
          <cell r="D4478">
            <v>15783</v>
          </cell>
          <cell r="E4478" t="str">
            <v>LX-111CL</v>
          </cell>
          <cell r="F4478">
            <v>43325</v>
          </cell>
          <cell r="G4478">
            <v>15031</v>
          </cell>
          <cell r="H4478">
            <v>1.05</v>
          </cell>
          <cell r="I4478">
            <v>43465</v>
          </cell>
        </row>
        <row r="4479">
          <cell r="A4479" t="str">
            <v>Interruptor tripolar de 50Amp-industrial</v>
          </cell>
          <cell r="B4479">
            <v>106187</v>
          </cell>
          <cell r="C4479" t="str">
            <v>UNI</v>
          </cell>
          <cell r="D4479">
            <v>136250</v>
          </cell>
          <cell r="E4479">
            <v>0</v>
          </cell>
          <cell r="F4479">
            <v>42845</v>
          </cell>
          <cell r="G4479">
            <v>125000</v>
          </cell>
          <cell r="H4479">
            <v>1.0900000000000001</v>
          </cell>
          <cell r="I4479">
            <v>43465</v>
          </cell>
        </row>
        <row r="4480">
          <cell r="A4480" t="str">
            <v>Interruptor tripolar de 60Amp-industrial</v>
          </cell>
          <cell r="B4480">
            <v>106188</v>
          </cell>
          <cell r="C4480" t="str">
            <v>UNI</v>
          </cell>
          <cell r="D4480">
            <v>147150</v>
          </cell>
          <cell r="E4480">
            <v>0</v>
          </cell>
          <cell r="F4480">
            <v>42845</v>
          </cell>
          <cell r="G4480">
            <v>135000</v>
          </cell>
          <cell r="H4480">
            <v>1.0900000000000001</v>
          </cell>
          <cell r="I4480">
            <v>43465</v>
          </cell>
        </row>
        <row r="4481">
          <cell r="A4481" t="str">
            <v>InterruptorTermomagnéticoIndust.3x100Amp(LG)</v>
          </cell>
          <cell r="B4481">
            <v>104042</v>
          </cell>
          <cell r="C4481" t="str">
            <v>UNI</v>
          </cell>
          <cell r="D4481">
            <v>183749</v>
          </cell>
          <cell r="E4481">
            <v>0</v>
          </cell>
          <cell r="F4481">
            <v>43174</v>
          </cell>
          <cell r="G4481">
            <v>174999</v>
          </cell>
          <cell r="H4481">
            <v>1.05</v>
          </cell>
          <cell r="I4481">
            <v>43465</v>
          </cell>
        </row>
        <row r="4482">
          <cell r="A4482" t="str">
            <v>InterruptorTermomagnéticoIndust.3x100AmpLEG</v>
          </cell>
          <cell r="B4482">
            <v>104045</v>
          </cell>
          <cell r="C4482" t="str">
            <v>UNI</v>
          </cell>
          <cell r="D4482">
            <v>207700</v>
          </cell>
          <cell r="E4482">
            <v>0</v>
          </cell>
          <cell r="F4482">
            <v>40648</v>
          </cell>
          <cell r="G4482">
            <v>155000</v>
          </cell>
          <cell r="H4482">
            <v>1.34</v>
          </cell>
          <cell r="I4482">
            <v>43465</v>
          </cell>
        </row>
        <row r="4483">
          <cell r="A4483" t="str">
            <v>InterruptorTermomagnéticoIndust.3x70Amp(LG)LS</v>
          </cell>
          <cell r="B4483">
            <v>104043</v>
          </cell>
          <cell r="C4483" t="str">
            <v>UNI</v>
          </cell>
          <cell r="D4483">
            <v>178061</v>
          </cell>
          <cell r="E4483">
            <v>0</v>
          </cell>
          <cell r="F4483">
            <v>40666</v>
          </cell>
          <cell r="G4483">
            <v>132881</v>
          </cell>
          <cell r="H4483">
            <v>1.34</v>
          </cell>
          <cell r="I4483">
            <v>43465</v>
          </cell>
        </row>
        <row r="4484">
          <cell r="A4484" t="str">
            <v>InterruptorTermomagnéticoIndust.3x70AmpL(NO</v>
          </cell>
          <cell r="B4484">
            <v>104046</v>
          </cell>
          <cell r="C4484" t="str">
            <v>UNI</v>
          </cell>
          <cell r="D4484">
            <v>207700</v>
          </cell>
          <cell r="E4484">
            <v>0</v>
          </cell>
          <cell r="F4484">
            <v>40648</v>
          </cell>
          <cell r="G4484">
            <v>155000</v>
          </cell>
          <cell r="H4484">
            <v>1.34</v>
          </cell>
          <cell r="I4484">
            <v>43465</v>
          </cell>
        </row>
        <row r="4485">
          <cell r="A4485" t="str">
            <v>INTERVINILO PINTUCO</v>
          </cell>
          <cell r="B4485">
            <v>1797</v>
          </cell>
          <cell r="C4485" t="str">
            <v>GN</v>
          </cell>
          <cell r="D4485">
            <v>36540</v>
          </cell>
          <cell r="E4485">
            <v>0</v>
          </cell>
          <cell r="F4485">
            <v>41759</v>
          </cell>
          <cell r="G4485">
            <v>29000</v>
          </cell>
          <cell r="H4485">
            <v>1.26</v>
          </cell>
          <cell r="I4485">
            <v>43465</v>
          </cell>
        </row>
        <row r="4486">
          <cell r="A4486" t="str">
            <v>Inyector para Piscina</v>
          </cell>
          <cell r="B4486">
            <v>107111</v>
          </cell>
          <cell r="C4486" t="str">
            <v>UNI</v>
          </cell>
          <cell r="D4486">
            <v>5623</v>
          </cell>
          <cell r="E4486">
            <v>0</v>
          </cell>
          <cell r="F4486">
            <v>43396</v>
          </cell>
          <cell r="G4486">
            <v>5355</v>
          </cell>
          <cell r="H4486">
            <v>1.05</v>
          </cell>
          <cell r="I4486">
            <v>43465</v>
          </cell>
        </row>
        <row r="4487">
          <cell r="A4487" t="str">
            <v>IPE(120) SUMINISTRO</v>
          </cell>
          <cell r="B4487">
            <v>104505</v>
          </cell>
          <cell r="C4487" t="str">
            <v>KG</v>
          </cell>
          <cell r="D4487">
            <v>3167</v>
          </cell>
          <cell r="E4487">
            <v>0</v>
          </cell>
          <cell r="F4487">
            <v>41148</v>
          </cell>
          <cell r="G4487">
            <v>2436</v>
          </cell>
          <cell r="H4487">
            <v>1.3</v>
          </cell>
          <cell r="I4487">
            <v>43465</v>
          </cell>
        </row>
        <row r="4488">
          <cell r="A4488" t="str">
            <v>IPE(140) SUMINISTRO</v>
          </cell>
          <cell r="B4488">
            <v>104506</v>
          </cell>
          <cell r="C4488" t="str">
            <v>KG</v>
          </cell>
          <cell r="D4488">
            <v>3167</v>
          </cell>
          <cell r="E4488">
            <v>0</v>
          </cell>
          <cell r="F4488">
            <v>41148</v>
          </cell>
          <cell r="G4488">
            <v>2436</v>
          </cell>
          <cell r="H4488">
            <v>1.3</v>
          </cell>
          <cell r="I4488">
            <v>43465</v>
          </cell>
        </row>
        <row r="4489">
          <cell r="A4489" t="str">
            <v>IPE(180) SUMINISTRO</v>
          </cell>
          <cell r="B4489">
            <v>104507</v>
          </cell>
          <cell r="C4489" t="str">
            <v>KG</v>
          </cell>
          <cell r="D4489">
            <v>3167</v>
          </cell>
          <cell r="E4489">
            <v>0</v>
          </cell>
          <cell r="F4489">
            <v>41148</v>
          </cell>
          <cell r="G4489">
            <v>2436</v>
          </cell>
          <cell r="H4489">
            <v>1.3</v>
          </cell>
          <cell r="I4489">
            <v>43465</v>
          </cell>
        </row>
        <row r="4490">
          <cell r="A4490" t="str">
            <v>Isocianato (Componente B) de Polyurea</v>
          </cell>
          <cell r="B4490">
            <v>104178</v>
          </cell>
          <cell r="C4490" t="str">
            <v>KG</v>
          </cell>
          <cell r="D4490">
            <v>50518</v>
          </cell>
          <cell r="E4490">
            <v>0</v>
          </cell>
          <cell r="F4490">
            <v>40784</v>
          </cell>
          <cell r="G4490">
            <v>37700</v>
          </cell>
          <cell r="H4490">
            <v>1.34</v>
          </cell>
          <cell r="I4490">
            <v>43465</v>
          </cell>
        </row>
        <row r="4491">
          <cell r="A4491" t="str">
            <v>JABON LIMPIA PISOS</v>
          </cell>
          <cell r="B4491">
            <v>105514</v>
          </cell>
          <cell r="C4491" t="str">
            <v>UNI</v>
          </cell>
          <cell r="D4491">
            <v>2992</v>
          </cell>
          <cell r="E4491">
            <v>0</v>
          </cell>
          <cell r="F4491">
            <v>42873</v>
          </cell>
          <cell r="G4491">
            <v>2745</v>
          </cell>
          <cell r="H4491">
            <v>1.0900000000000001</v>
          </cell>
          <cell r="I4491">
            <v>43465</v>
          </cell>
        </row>
        <row r="4492">
          <cell r="A4492" t="str">
            <v>JABON LIQUIDO PARA MANOS( POR GALON)</v>
          </cell>
          <cell r="B4492">
            <v>105733</v>
          </cell>
          <cell r="C4492" t="str">
            <v>GAL</v>
          </cell>
          <cell r="D4492">
            <v>12650</v>
          </cell>
          <cell r="E4492">
            <v>0</v>
          </cell>
          <cell r="F4492">
            <v>42410</v>
          </cell>
          <cell r="G4492">
            <v>11000</v>
          </cell>
          <cell r="H4492">
            <v>1.1499999999999999</v>
          </cell>
          <cell r="I4492">
            <v>43465</v>
          </cell>
        </row>
        <row r="4493">
          <cell r="A4493" t="str">
            <v>JABONERA ASTRO DUCHA CRNA</v>
          </cell>
          <cell r="B4493">
            <v>572</v>
          </cell>
          <cell r="C4493" t="str">
            <v>UNI</v>
          </cell>
          <cell r="D4493">
            <v>24523</v>
          </cell>
          <cell r="E4493" t="str">
            <v>682 BLANCO</v>
          </cell>
          <cell r="F4493">
            <v>40403</v>
          </cell>
          <cell r="G4493">
            <v>17900</v>
          </cell>
          <cell r="H4493">
            <v>1.37</v>
          </cell>
          <cell r="I4493">
            <v>43465</v>
          </cell>
        </row>
        <row r="4494">
          <cell r="A4494" t="str">
            <v>JABONERA CERÁMICA</v>
          </cell>
          <cell r="B4494">
            <v>103665</v>
          </cell>
          <cell r="C4494" t="str">
            <v>UNI</v>
          </cell>
          <cell r="D4494">
            <v>23718</v>
          </cell>
          <cell r="E4494">
            <v>0</v>
          </cell>
          <cell r="F4494">
            <v>40590</v>
          </cell>
          <cell r="G4494">
            <v>17700</v>
          </cell>
          <cell r="H4494">
            <v>1.34</v>
          </cell>
          <cell r="I4494">
            <v>43465</v>
          </cell>
        </row>
        <row r="4495">
          <cell r="A4495" t="str">
            <v>Jabonera ducha Stylo acero inoxidable (NO USAR)</v>
          </cell>
          <cell r="B4495">
            <v>90014</v>
          </cell>
          <cell r="C4495" t="str">
            <v>UNI</v>
          </cell>
          <cell r="D4495">
            <v>90350</v>
          </cell>
          <cell r="E4495" t="str">
            <v>2200EA</v>
          </cell>
          <cell r="F4495">
            <v>39953</v>
          </cell>
          <cell r="G4495">
            <v>65000</v>
          </cell>
          <cell r="H4495">
            <v>1.39</v>
          </cell>
          <cell r="I4495">
            <v>43465</v>
          </cell>
        </row>
        <row r="4496">
          <cell r="A4496" t="str">
            <v>Jabonera ducha Stylo acero inoxidable **</v>
          </cell>
          <cell r="B4496">
            <v>101735</v>
          </cell>
          <cell r="C4496" t="str">
            <v>UNI</v>
          </cell>
          <cell r="D4496">
            <v>90350</v>
          </cell>
          <cell r="E4496" t="str">
            <v>2200EA</v>
          </cell>
          <cell r="F4496">
            <v>39953</v>
          </cell>
          <cell r="G4496">
            <v>65000</v>
          </cell>
          <cell r="H4496">
            <v>1.39</v>
          </cell>
          <cell r="I4496">
            <v>43465</v>
          </cell>
        </row>
        <row r="4497">
          <cell r="A4497" t="str">
            <v>Jack nivel 6 MP</v>
          </cell>
          <cell r="B4497">
            <v>102302</v>
          </cell>
          <cell r="C4497" t="str">
            <v>UNI</v>
          </cell>
          <cell r="D4497">
            <v>11594</v>
          </cell>
          <cell r="E4497">
            <v>0</v>
          </cell>
          <cell r="F4497">
            <v>40724</v>
          </cell>
          <cell r="G4497">
            <v>8652</v>
          </cell>
          <cell r="H4497">
            <v>1.34</v>
          </cell>
          <cell r="I4497">
            <v>43465</v>
          </cell>
        </row>
        <row r="4498">
          <cell r="A4498" t="str">
            <v>JACK RJ 45 CAT 6 SIEMON</v>
          </cell>
          <cell r="B4498">
            <v>104431</v>
          </cell>
          <cell r="C4498" t="str">
            <v>UNI</v>
          </cell>
          <cell r="D4498">
            <v>26088</v>
          </cell>
          <cell r="E4498">
            <v>0</v>
          </cell>
          <cell r="F4498">
            <v>41120</v>
          </cell>
          <cell r="G4498">
            <v>20068</v>
          </cell>
          <cell r="H4498">
            <v>1.3</v>
          </cell>
          <cell r="I4498">
            <v>43465</v>
          </cell>
        </row>
        <row r="4499">
          <cell r="A4499" t="str">
            <v>JACK RJ45 AMP CAT 5E</v>
          </cell>
          <cell r="B4499">
            <v>3422</v>
          </cell>
          <cell r="C4499" t="str">
            <v>UNI</v>
          </cell>
          <cell r="D4499">
            <v>9217</v>
          </cell>
          <cell r="E4499" t="str">
            <v>0-0406372-X</v>
          </cell>
          <cell r="F4499">
            <v>40500</v>
          </cell>
          <cell r="G4499">
            <v>6728</v>
          </cell>
          <cell r="H4499">
            <v>1.37</v>
          </cell>
          <cell r="I4499">
            <v>43465</v>
          </cell>
        </row>
        <row r="4500">
          <cell r="A4500" t="str">
            <v>JACK RJ45 AMP QUANTUM (CAT 6)</v>
          </cell>
          <cell r="B4500">
            <v>3423</v>
          </cell>
          <cell r="C4500" t="str">
            <v>UNI</v>
          </cell>
          <cell r="D4500">
            <v>14780</v>
          </cell>
          <cell r="E4500" t="str">
            <v>0-1116048-X</v>
          </cell>
          <cell r="F4500">
            <v>40500</v>
          </cell>
          <cell r="G4500">
            <v>10788</v>
          </cell>
          <cell r="H4500">
            <v>1.37</v>
          </cell>
          <cell r="I4500">
            <v>43465</v>
          </cell>
        </row>
        <row r="4501">
          <cell r="A4501" t="str">
            <v>JACUZZI AMERICANA FIRPLAK 1.48mtx.90x.40</v>
          </cell>
          <cell r="B4501">
            <v>4002</v>
          </cell>
          <cell r="C4501" t="str">
            <v>UNI</v>
          </cell>
          <cell r="D4501">
            <v>4901825</v>
          </cell>
          <cell r="E4501" t="str">
            <v>2 00</v>
          </cell>
          <cell r="F4501">
            <v>40126</v>
          </cell>
          <cell r="G4501">
            <v>3526493</v>
          </cell>
          <cell r="H4501">
            <v>1.39</v>
          </cell>
          <cell r="I4501">
            <v>43465</v>
          </cell>
        </row>
        <row r="4502">
          <cell r="A4502" t="str">
            <v>JACUZZI ESPAÑOLA FIRPLAK 1.60mtx.75x.41</v>
          </cell>
          <cell r="B4502">
            <v>4004</v>
          </cell>
          <cell r="C4502" t="str">
            <v>UNI</v>
          </cell>
          <cell r="D4502">
            <v>4736039</v>
          </cell>
          <cell r="E4502" t="str">
            <v>5 00</v>
          </cell>
          <cell r="F4502">
            <v>40126</v>
          </cell>
          <cell r="G4502">
            <v>3407222</v>
          </cell>
          <cell r="H4502">
            <v>1.39</v>
          </cell>
          <cell r="I4502">
            <v>43465</v>
          </cell>
        </row>
        <row r="4503">
          <cell r="A4503" t="str">
            <v>JACUZZI FRANCESA FIRPLAK 1.80mtx.90x.41</v>
          </cell>
          <cell r="B4503">
            <v>4006</v>
          </cell>
          <cell r="C4503" t="str">
            <v>UNI</v>
          </cell>
          <cell r="D4503">
            <v>5439436</v>
          </cell>
          <cell r="E4503">
            <v>650</v>
          </cell>
          <cell r="F4503">
            <v>40126</v>
          </cell>
          <cell r="G4503">
            <v>3913263</v>
          </cell>
          <cell r="H4503">
            <v>1.39</v>
          </cell>
          <cell r="I4503">
            <v>43465</v>
          </cell>
        </row>
        <row r="4504">
          <cell r="A4504" t="str">
            <v>JAMBAS 16x6 MOORE NATURAL Fab.</v>
          </cell>
          <cell r="B4504">
            <v>1883</v>
          </cell>
          <cell r="C4504" t="str">
            <v>ML</v>
          </cell>
          <cell r="D4504">
            <v>12157</v>
          </cell>
          <cell r="E4504">
            <v>0</v>
          </cell>
          <cell r="F4504">
            <v>40234</v>
          </cell>
          <cell r="G4504">
            <v>8874</v>
          </cell>
          <cell r="H4504">
            <v>1.37</v>
          </cell>
          <cell r="I4504">
            <v>43465</v>
          </cell>
        </row>
        <row r="4505">
          <cell r="A4505" t="str">
            <v>JAMBAS 16x6 MOORE Vitrif. Fab.</v>
          </cell>
          <cell r="B4505">
            <v>1882</v>
          </cell>
          <cell r="C4505" t="str">
            <v>ML</v>
          </cell>
          <cell r="D4505">
            <v>29614</v>
          </cell>
          <cell r="E4505">
            <v>0</v>
          </cell>
          <cell r="F4505">
            <v>40820</v>
          </cell>
          <cell r="G4505">
            <v>22100</v>
          </cell>
          <cell r="H4505">
            <v>1.34</v>
          </cell>
          <cell r="I4505">
            <v>43465</v>
          </cell>
        </row>
        <row r="4506">
          <cell r="A4506" t="str">
            <v>JARDINERIA Y GRAMAS</v>
          </cell>
          <cell r="B4506">
            <v>302</v>
          </cell>
          <cell r="C4506">
            <v>0</v>
          </cell>
          <cell r="D4506" t="e">
            <v>#DIV/0!</v>
          </cell>
          <cell r="E4506">
            <v>0</v>
          </cell>
          <cell r="F4506">
            <v>0</v>
          </cell>
          <cell r="G4506">
            <v>0</v>
          </cell>
          <cell r="H4506" t="e">
            <v>#DIV/0!</v>
          </cell>
          <cell r="I4506">
            <v>43465</v>
          </cell>
        </row>
        <row r="4507">
          <cell r="A4507" t="str">
            <v>JARDINERO + PREST. (IDRD)</v>
          </cell>
          <cell r="B4507">
            <v>105551</v>
          </cell>
          <cell r="C4507" t="str">
            <v>JR</v>
          </cell>
          <cell r="D4507">
            <v>82102</v>
          </cell>
          <cell r="E4507">
            <v>0</v>
          </cell>
          <cell r="F4507">
            <v>43110</v>
          </cell>
          <cell r="G4507">
            <v>78192</v>
          </cell>
          <cell r="H4507">
            <v>1.05</v>
          </cell>
          <cell r="I4507">
            <v>43465</v>
          </cell>
        </row>
        <row r="4508">
          <cell r="A4508" t="str">
            <v>JaulaProtecciónLanzam.DiscoyMartillo(Sum+Ins)I</v>
          </cell>
          <cell r="B4508">
            <v>105995</v>
          </cell>
          <cell r="C4508" t="str">
            <v>UNI</v>
          </cell>
          <cell r="D4508">
            <v>63765000</v>
          </cell>
          <cell r="E4508">
            <v>0</v>
          </cell>
          <cell r="F4508">
            <v>42829</v>
          </cell>
          <cell r="G4508">
            <v>58500000</v>
          </cell>
          <cell r="H4508">
            <v>1.0900000000000001</v>
          </cell>
          <cell r="I4508">
            <v>43465</v>
          </cell>
        </row>
        <row r="4509">
          <cell r="A4509" t="str">
            <v>Juego</v>
          </cell>
          <cell r="B4509">
            <v>105803</v>
          </cell>
          <cell r="C4509" t="str">
            <v>UNI</v>
          </cell>
          <cell r="D4509">
            <v>25381846</v>
          </cell>
          <cell r="E4509">
            <v>0</v>
          </cell>
          <cell r="F4509">
            <v>43194</v>
          </cell>
          <cell r="G4509">
            <v>24173187</v>
          </cell>
          <cell r="H4509">
            <v>1.05</v>
          </cell>
          <cell r="I4509">
            <v>43465</v>
          </cell>
        </row>
        <row r="4510">
          <cell r="A4510" t="str">
            <v>Juego</v>
          </cell>
          <cell r="B4510">
            <v>106020</v>
          </cell>
          <cell r="C4510" t="str">
            <v>UNI</v>
          </cell>
          <cell r="D4510">
            <v>67591670</v>
          </cell>
          <cell r="E4510">
            <v>0</v>
          </cell>
          <cell r="F4510">
            <v>43203</v>
          </cell>
          <cell r="G4510">
            <v>64373019</v>
          </cell>
          <cell r="H4510">
            <v>1.05</v>
          </cell>
          <cell r="I4510">
            <v>43465</v>
          </cell>
        </row>
        <row r="4511">
          <cell r="A4511" t="str">
            <v>Juego Animal 3D (EPDM) Forma mariquita 2 a 8</v>
          </cell>
          <cell r="B4511">
            <v>106699</v>
          </cell>
          <cell r="C4511" t="str">
            <v>UNI</v>
          </cell>
          <cell r="D4511">
            <v>11497500</v>
          </cell>
          <cell r="E4511">
            <v>0</v>
          </cell>
          <cell r="F4511">
            <v>43249</v>
          </cell>
          <cell r="G4511">
            <v>10950000</v>
          </cell>
          <cell r="H4511">
            <v>1.05</v>
          </cell>
          <cell r="I4511">
            <v>43465</v>
          </cell>
        </row>
        <row r="4512">
          <cell r="A4512" t="str">
            <v>Juego Animal 3D (EPDM) Forma tortuga 2 a 8</v>
          </cell>
          <cell r="B4512">
            <v>106700</v>
          </cell>
          <cell r="C4512" t="str">
            <v>UNI</v>
          </cell>
          <cell r="D4512">
            <v>15078000</v>
          </cell>
          <cell r="E4512">
            <v>0</v>
          </cell>
          <cell r="F4512">
            <v>43133</v>
          </cell>
          <cell r="G4512">
            <v>14360000</v>
          </cell>
          <cell r="H4512">
            <v>1.05</v>
          </cell>
          <cell r="I4512">
            <v>43465</v>
          </cell>
        </row>
        <row r="4513">
          <cell r="A4513" t="str">
            <v>Juego Animal 3D(EPDM) Forma erizo 2a8años</v>
          </cell>
          <cell r="B4513">
            <v>106695</v>
          </cell>
          <cell r="C4513" t="str">
            <v>UNI</v>
          </cell>
          <cell r="D4513">
            <v>18554550</v>
          </cell>
          <cell r="E4513">
            <v>0</v>
          </cell>
          <cell r="F4513">
            <v>43132</v>
          </cell>
          <cell r="G4513">
            <v>17671000</v>
          </cell>
          <cell r="H4513">
            <v>1.05</v>
          </cell>
          <cell r="I4513">
            <v>43465</v>
          </cell>
        </row>
        <row r="4514">
          <cell r="A4514" t="str">
            <v>Juego Animal 3D(EPDM) Forma gato 2a8años</v>
          </cell>
          <cell r="B4514">
            <v>106696</v>
          </cell>
          <cell r="C4514" t="str">
            <v>UNI</v>
          </cell>
          <cell r="D4514">
            <v>14385000</v>
          </cell>
          <cell r="E4514">
            <v>0</v>
          </cell>
          <cell r="F4514">
            <v>43133</v>
          </cell>
          <cell r="G4514">
            <v>13700000</v>
          </cell>
          <cell r="H4514">
            <v>1.05</v>
          </cell>
          <cell r="I4514">
            <v>43465</v>
          </cell>
        </row>
        <row r="4515">
          <cell r="A4515" t="str">
            <v>Juego Animal 3D(EPDM) Formacaracol 2a8años</v>
          </cell>
          <cell r="B4515">
            <v>106697</v>
          </cell>
          <cell r="C4515" t="str">
            <v>UNI</v>
          </cell>
          <cell r="D4515">
            <v>21603750</v>
          </cell>
          <cell r="E4515">
            <v>0</v>
          </cell>
          <cell r="F4515">
            <v>43133</v>
          </cell>
          <cell r="G4515">
            <v>20575000</v>
          </cell>
          <cell r="H4515">
            <v>1.05</v>
          </cell>
          <cell r="I4515">
            <v>43465</v>
          </cell>
        </row>
        <row r="4516">
          <cell r="A4516" t="str">
            <v>Juego Animal 3D(EPDM) Formarana 2a8años</v>
          </cell>
          <cell r="B4516">
            <v>106698</v>
          </cell>
          <cell r="C4516" t="str">
            <v>UNI</v>
          </cell>
          <cell r="D4516">
            <v>13461000</v>
          </cell>
          <cell r="E4516">
            <v>0</v>
          </cell>
          <cell r="F4516">
            <v>43249</v>
          </cell>
          <cell r="G4516">
            <v>12820000</v>
          </cell>
          <cell r="H4516">
            <v>1.05</v>
          </cell>
          <cell r="I4516">
            <v>43465</v>
          </cell>
        </row>
        <row r="4517">
          <cell r="A4517" t="str">
            <v>Juego ArcoRecódromoRed Pasitos 3-14años</v>
          </cell>
          <cell r="B4517">
            <v>106012</v>
          </cell>
          <cell r="C4517" t="str">
            <v>UNI</v>
          </cell>
          <cell r="D4517">
            <v>47617500</v>
          </cell>
          <cell r="E4517">
            <v>0</v>
          </cell>
          <cell r="F4517">
            <v>43194</v>
          </cell>
          <cell r="G4517">
            <v>45350000</v>
          </cell>
          <cell r="H4517">
            <v>1.05</v>
          </cell>
          <cell r="I4517">
            <v>43465</v>
          </cell>
        </row>
        <row r="4518">
          <cell r="A4518" t="str">
            <v>Juego Arenero multifuncion 2+años Cap28 niños</v>
          </cell>
          <cell r="B4518">
            <v>106913</v>
          </cell>
          <cell r="C4518" t="str">
            <v>UNI</v>
          </cell>
          <cell r="D4518">
            <v>77394309</v>
          </cell>
          <cell r="E4518">
            <v>0</v>
          </cell>
          <cell r="F4518">
            <v>43329</v>
          </cell>
          <cell r="G4518">
            <v>73708866</v>
          </cell>
          <cell r="H4518">
            <v>1.05</v>
          </cell>
          <cell r="I4518">
            <v>43465</v>
          </cell>
        </row>
        <row r="4519">
          <cell r="A4519" t="str">
            <v>Juego Barco Cap: 30 niños 2 a 12 años</v>
          </cell>
          <cell r="B4519">
            <v>106791</v>
          </cell>
          <cell r="C4519" t="str">
            <v>UNI</v>
          </cell>
          <cell r="D4519">
            <v>229392727</v>
          </cell>
          <cell r="E4519">
            <v>0</v>
          </cell>
          <cell r="F4519">
            <v>43194</v>
          </cell>
          <cell r="G4519">
            <v>218469264</v>
          </cell>
          <cell r="H4519">
            <v>1.05</v>
          </cell>
          <cell r="I4519">
            <v>43465</v>
          </cell>
        </row>
        <row r="4520">
          <cell r="A4520" t="str">
            <v>Juego Barco gran escala 3 a 12 años Cap: 150</v>
          </cell>
          <cell r="B4520">
            <v>106927</v>
          </cell>
          <cell r="C4520" t="str">
            <v>UNI</v>
          </cell>
          <cell r="D4520">
            <v>534240000</v>
          </cell>
          <cell r="E4520">
            <v>0</v>
          </cell>
          <cell r="F4520">
            <v>43194</v>
          </cell>
          <cell r="G4520">
            <v>508800000</v>
          </cell>
          <cell r="H4520">
            <v>1.05</v>
          </cell>
          <cell r="I4520">
            <v>43465</v>
          </cell>
        </row>
        <row r="4521">
          <cell r="A4521" t="str">
            <v>Juego Barco PirataIncluyente 2-8años Cap:14</v>
          </cell>
          <cell r="B4521">
            <v>106013</v>
          </cell>
          <cell r="C4521" t="str">
            <v>UNI</v>
          </cell>
          <cell r="D4521">
            <v>53848250</v>
          </cell>
          <cell r="E4521">
            <v>0</v>
          </cell>
          <cell r="F4521">
            <v>43194</v>
          </cell>
          <cell r="G4521">
            <v>51284048</v>
          </cell>
          <cell r="H4521">
            <v>1.05</v>
          </cell>
          <cell r="I4521">
            <v>43465</v>
          </cell>
        </row>
        <row r="4522">
          <cell r="A4522" t="str">
            <v>Juego Cabaña 2-6 Años Cap: 4 niños</v>
          </cell>
          <cell r="B4522">
            <v>106008</v>
          </cell>
          <cell r="C4522" t="str">
            <v>UNI</v>
          </cell>
          <cell r="D4522">
            <v>10953386</v>
          </cell>
          <cell r="E4522">
            <v>0</v>
          </cell>
          <cell r="F4522">
            <v>43245</v>
          </cell>
          <cell r="G4522">
            <v>10431796</v>
          </cell>
          <cell r="H4522">
            <v>1.05</v>
          </cell>
          <cell r="I4522">
            <v>43465</v>
          </cell>
        </row>
        <row r="4523">
          <cell r="A4523" t="str">
            <v>Juego Carrusel 3-10 años Cap: 8 niños</v>
          </cell>
          <cell r="B4523">
            <v>106623</v>
          </cell>
          <cell r="C4523" t="str">
            <v>UNI</v>
          </cell>
          <cell r="D4523">
            <v>12737347</v>
          </cell>
          <cell r="E4523">
            <v>0</v>
          </cell>
          <cell r="F4523">
            <v>43194</v>
          </cell>
          <cell r="G4523">
            <v>12130807</v>
          </cell>
          <cell r="H4523">
            <v>1.05</v>
          </cell>
          <cell r="I4523">
            <v>43465</v>
          </cell>
        </row>
        <row r="4524">
          <cell r="A4524" t="str">
            <v>Juego Carrusel 3-15 años Cap: 4 niños</v>
          </cell>
          <cell r="B4524">
            <v>106721</v>
          </cell>
          <cell r="C4524" t="str">
            <v>UNI</v>
          </cell>
          <cell r="D4524">
            <v>21085389</v>
          </cell>
          <cell r="E4524">
            <v>0</v>
          </cell>
          <cell r="F4524">
            <v>43165</v>
          </cell>
          <cell r="G4524">
            <v>20081323</v>
          </cell>
          <cell r="H4524">
            <v>1.05</v>
          </cell>
          <cell r="I4524">
            <v>43465</v>
          </cell>
        </row>
        <row r="4525">
          <cell r="A4525" t="str">
            <v>Juego carrusel 5-12 años Cap: 8 niños</v>
          </cell>
          <cell r="B4525">
            <v>106051</v>
          </cell>
          <cell r="C4525" t="str">
            <v>UNI</v>
          </cell>
          <cell r="D4525">
            <v>27255306</v>
          </cell>
          <cell r="E4525">
            <v>0</v>
          </cell>
          <cell r="F4525">
            <v>43194</v>
          </cell>
          <cell r="G4525">
            <v>25957434</v>
          </cell>
          <cell r="H4525">
            <v>1.05</v>
          </cell>
          <cell r="I4525">
            <v>43465</v>
          </cell>
        </row>
        <row r="4526">
          <cell r="A4526" t="str">
            <v>Juego Casa rodadero red manipular</v>
          </cell>
          <cell r="B4526">
            <v>106019</v>
          </cell>
          <cell r="C4526" t="str">
            <v>UNI</v>
          </cell>
          <cell r="D4526">
            <v>28573423</v>
          </cell>
          <cell r="E4526">
            <v>0</v>
          </cell>
          <cell r="F4526">
            <v>43194</v>
          </cell>
          <cell r="G4526">
            <v>27212784</v>
          </cell>
          <cell r="H4526">
            <v>1.05</v>
          </cell>
          <cell r="I4526">
            <v>43465</v>
          </cell>
        </row>
        <row r="4527">
          <cell r="A4527" t="str">
            <v>Juego Casita 1-8 Años Cap: 8 Niños</v>
          </cell>
          <cell r="B4527">
            <v>106055</v>
          </cell>
          <cell r="C4527" t="str">
            <v>UNI</v>
          </cell>
          <cell r="D4527">
            <v>26434445</v>
          </cell>
          <cell r="E4527">
            <v>0</v>
          </cell>
          <cell r="F4527">
            <v>42716</v>
          </cell>
          <cell r="G4527">
            <v>22986474</v>
          </cell>
          <cell r="H4527">
            <v>1.1499999999999999</v>
          </cell>
          <cell r="I4527">
            <v>43465</v>
          </cell>
        </row>
        <row r="4528">
          <cell r="A4528" t="str">
            <v>Juego Casita 2-6 Años Cap: 5 Niños Incluyente</v>
          </cell>
          <cell r="B4528">
            <v>106720</v>
          </cell>
          <cell r="C4528" t="str">
            <v>UNI</v>
          </cell>
          <cell r="D4528">
            <v>20002893</v>
          </cell>
          <cell r="E4528">
            <v>0</v>
          </cell>
          <cell r="F4528">
            <v>43165</v>
          </cell>
          <cell r="G4528">
            <v>19050374</v>
          </cell>
          <cell r="H4528">
            <v>1.05</v>
          </cell>
          <cell r="I4528">
            <v>43465</v>
          </cell>
        </row>
        <row r="4529">
          <cell r="A4529" t="str">
            <v>Juego Casita 2-6 Años Cap: 6 Niños</v>
          </cell>
          <cell r="B4529">
            <v>106799</v>
          </cell>
          <cell r="C4529" t="str">
            <v>UNI</v>
          </cell>
          <cell r="D4529">
            <v>18744991</v>
          </cell>
          <cell r="E4529">
            <v>0</v>
          </cell>
          <cell r="F4529">
            <v>43203</v>
          </cell>
          <cell r="G4529">
            <v>17852372</v>
          </cell>
          <cell r="H4529">
            <v>1.05</v>
          </cell>
          <cell r="I4529">
            <v>43465</v>
          </cell>
        </row>
        <row r="4530">
          <cell r="A4530" t="str">
            <v>Juego Casita muro escalada mas de 2 años</v>
          </cell>
          <cell r="B4530">
            <v>106912</v>
          </cell>
          <cell r="C4530" t="str">
            <v>UNI</v>
          </cell>
          <cell r="D4530">
            <v>11718869</v>
          </cell>
          <cell r="E4530">
            <v>0</v>
          </cell>
          <cell r="F4530">
            <v>43329</v>
          </cell>
          <cell r="G4530">
            <v>11160828</v>
          </cell>
          <cell r="H4530">
            <v>1.05</v>
          </cell>
          <cell r="I4530">
            <v>43465</v>
          </cell>
        </row>
        <row r="4531">
          <cell r="A4531" t="str">
            <v>Juego Circuito Cap: 30 niños 1 a 12 años</v>
          </cell>
          <cell r="B4531">
            <v>106790</v>
          </cell>
          <cell r="C4531" t="str">
            <v>UNI</v>
          </cell>
          <cell r="D4531">
            <v>117147223</v>
          </cell>
          <cell r="E4531">
            <v>0</v>
          </cell>
          <cell r="F4531">
            <v>43194</v>
          </cell>
          <cell r="G4531">
            <v>111568784</v>
          </cell>
          <cell r="H4531">
            <v>1.05</v>
          </cell>
          <cell r="I4531">
            <v>43465</v>
          </cell>
        </row>
        <row r="4532">
          <cell r="A4532" t="str">
            <v>Juego circuito Muro, Escalar, Rodadero 2-6años</v>
          </cell>
          <cell r="B4532">
            <v>106829</v>
          </cell>
          <cell r="C4532" t="str">
            <v>UNI</v>
          </cell>
          <cell r="D4532">
            <v>74812500</v>
          </cell>
          <cell r="E4532">
            <v>0</v>
          </cell>
          <cell r="F4532">
            <v>43273</v>
          </cell>
          <cell r="G4532">
            <v>71250000</v>
          </cell>
          <cell r="H4532">
            <v>1.05</v>
          </cell>
          <cell r="I4532">
            <v>43465</v>
          </cell>
        </row>
        <row r="4533">
          <cell r="A4533" t="str">
            <v>Juego circuito obstáculos 5-12 años Cap: 36 niños</v>
          </cell>
          <cell r="B4533">
            <v>107023</v>
          </cell>
          <cell r="C4533" t="str">
            <v>UNI</v>
          </cell>
          <cell r="D4533">
            <v>85283358</v>
          </cell>
          <cell r="E4533">
            <v>0</v>
          </cell>
          <cell r="F4533">
            <v>43360</v>
          </cell>
          <cell r="G4533">
            <v>81222246</v>
          </cell>
          <cell r="H4533">
            <v>1.05</v>
          </cell>
          <cell r="I4533">
            <v>43465</v>
          </cell>
        </row>
        <row r="4534">
          <cell r="A4534" t="str">
            <v>Juego circuito reto 5-12 años Cap:1-73 P.N</v>
          </cell>
          <cell r="B4534">
            <v>106925</v>
          </cell>
          <cell r="C4534" t="str">
            <v>UNI</v>
          </cell>
          <cell r="D4534">
            <v>1117931697</v>
          </cell>
          <cell r="E4534">
            <v>0</v>
          </cell>
          <cell r="F4534">
            <v>43330</v>
          </cell>
          <cell r="G4534">
            <v>1064696854.41</v>
          </cell>
          <cell r="H4534">
            <v>1.05</v>
          </cell>
          <cell r="I4534">
            <v>43465</v>
          </cell>
        </row>
        <row r="4535">
          <cell r="A4535" t="str">
            <v>Juego CircuitoIncluy Capa:6 niño 3-8Año (sum)</v>
          </cell>
          <cell r="B4535">
            <v>106007</v>
          </cell>
          <cell r="C4535" t="str">
            <v>UNI</v>
          </cell>
          <cell r="D4535">
            <v>38062500</v>
          </cell>
          <cell r="E4535">
            <v>0</v>
          </cell>
          <cell r="F4535">
            <v>43251</v>
          </cell>
          <cell r="G4535">
            <v>36250000</v>
          </cell>
          <cell r="H4535">
            <v>1.05</v>
          </cell>
          <cell r="I4535">
            <v>43465</v>
          </cell>
        </row>
        <row r="4536">
          <cell r="A4536" t="str">
            <v>Juego columpio 3-14 años Cap:4 niños P.N</v>
          </cell>
          <cell r="B4536">
            <v>106917</v>
          </cell>
          <cell r="C4536" t="str">
            <v>UNI</v>
          </cell>
          <cell r="D4536">
            <v>19915107</v>
          </cell>
          <cell r="E4536">
            <v>0</v>
          </cell>
          <cell r="F4536">
            <v>43330</v>
          </cell>
          <cell r="G4536">
            <v>18966768.59</v>
          </cell>
          <cell r="H4536">
            <v>1.05</v>
          </cell>
          <cell r="I4536">
            <v>43465</v>
          </cell>
        </row>
        <row r="4537">
          <cell r="A4537" t="str">
            <v>Juego Columpio doble adapt 3-14 años Cap2 P.N</v>
          </cell>
          <cell r="B4537">
            <v>106918</v>
          </cell>
          <cell r="C4537" t="str">
            <v>UNI</v>
          </cell>
          <cell r="D4537">
            <v>33880193</v>
          </cell>
          <cell r="E4537">
            <v>0</v>
          </cell>
          <cell r="F4537">
            <v>43330</v>
          </cell>
          <cell r="G4537">
            <v>32266850</v>
          </cell>
          <cell r="H4537">
            <v>1.05</v>
          </cell>
          <cell r="I4537">
            <v>43465</v>
          </cell>
        </row>
        <row r="4538">
          <cell r="A4538" t="str">
            <v>Juego columpio doble tipo arnes 4-12 años</v>
          </cell>
          <cell r="B4538">
            <v>106872</v>
          </cell>
          <cell r="C4538" t="str">
            <v>UNI</v>
          </cell>
          <cell r="D4538">
            <v>16091037</v>
          </cell>
          <cell r="E4538">
            <v>0</v>
          </cell>
          <cell r="F4538">
            <v>43298</v>
          </cell>
          <cell r="G4538">
            <v>15324797</v>
          </cell>
          <cell r="H4538">
            <v>1.05</v>
          </cell>
          <cell r="I4538">
            <v>43465</v>
          </cell>
        </row>
        <row r="4539">
          <cell r="A4539" t="str">
            <v>Juego columpio exagonal 3-14 años Cap:6 niños</v>
          </cell>
          <cell r="B4539">
            <v>106942</v>
          </cell>
          <cell r="C4539" t="str">
            <v>UNI</v>
          </cell>
          <cell r="D4539">
            <v>39104274</v>
          </cell>
          <cell r="E4539">
            <v>0</v>
          </cell>
          <cell r="F4539">
            <v>43298</v>
          </cell>
          <cell r="G4539">
            <v>37242166</v>
          </cell>
          <cell r="H4539">
            <v>1.05</v>
          </cell>
          <cell r="I4539">
            <v>43465</v>
          </cell>
        </row>
        <row r="4540">
          <cell r="A4540" t="str">
            <v>Juego columpio familiar con asiento doble Cap: 6 u</v>
          </cell>
          <cell r="B4540">
            <v>106880</v>
          </cell>
          <cell r="C4540" t="str">
            <v>UNI</v>
          </cell>
          <cell r="D4540">
            <v>24706898</v>
          </cell>
          <cell r="E4540">
            <v>0</v>
          </cell>
          <cell r="F4540">
            <v>43298</v>
          </cell>
          <cell r="G4540">
            <v>23530379</v>
          </cell>
          <cell r="H4540">
            <v>1.05</v>
          </cell>
          <cell r="I4540">
            <v>43465</v>
          </cell>
        </row>
        <row r="4541">
          <cell r="A4541" t="str">
            <v>Juego columpio Hexagonal 3-14 años Cap:6 niños</v>
          </cell>
          <cell r="B4541">
            <v>106916</v>
          </cell>
          <cell r="C4541" t="str">
            <v>UNI</v>
          </cell>
          <cell r="D4541">
            <v>39104275</v>
          </cell>
          <cell r="E4541">
            <v>0</v>
          </cell>
          <cell r="F4541">
            <v>43330</v>
          </cell>
          <cell r="G4541">
            <v>37242166.219999999</v>
          </cell>
          <cell r="H4541">
            <v>1.05</v>
          </cell>
          <cell r="I4541">
            <v>43465</v>
          </cell>
        </row>
        <row r="4542">
          <cell r="A4542" t="str">
            <v>Juego columpio hexagonal 5-12 años Cap:6 niños</v>
          </cell>
          <cell r="B4542">
            <v>106878</v>
          </cell>
          <cell r="C4542" t="str">
            <v>UNI</v>
          </cell>
          <cell r="D4542">
            <v>29369895</v>
          </cell>
          <cell r="E4542">
            <v>0</v>
          </cell>
          <cell r="F4542">
            <v>43298</v>
          </cell>
          <cell r="G4542">
            <v>27971329</v>
          </cell>
          <cell r="H4542">
            <v>1.05</v>
          </cell>
          <cell r="I4542">
            <v>43465</v>
          </cell>
        </row>
        <row r="4543">
          <cell r="A4543" t="str">
            <v>Juego columpio multiple 1-12 años Cap: 11 niños</v>
          </cell>
          <cell r="B4543">
            <v>106877</v>
          </cell>
          <cell r="C4543" t="str">
            <v>UNI</v>
          </cell>
          <cell r="D4543">
            <v>27331730</v>
          </cell>
          <cell r="E4543">
            <v>0</v>
          </cell>
          <cell r="F4543">
            <v>43298</v>
          </cell>
          <cell r="G4543">
            <v>26030219</v>
          </cell>
          <cell r="H4543">
            <v>1.05</v>
          </cell>
          <cell r="I4543">
            <v>43465</v>
          </cell>
        </row>
        <row r="4544">
          <cell r="A4544" t="str">
            <v>Juego columpio multiple 1-12 Años Cap: 4 niños</v>
          </cell>
          <cell r="B4544">
            <v>106875</v>
          </cell>
          <cell r="C4544" t="str">
            <v>UNI</v>
          </cell>
          <cell r="D4544">
            <v>14510234</v>
          </cell>
          <cell r="E4544">
            <v>0</v>
          </cell>
          <cell r="F4544">
            <v>43298</v>
          </cell>
          <cell r="G4544">
            <v>13819270</v>
          </cell>
          <cell r="H4544">
            <v>1.05</v>
          </cell>
          <cell r="I4544">
            <v>43465</v>
          </cell>
        </row>
        <row r="4545">
          <cell r="A4545" t="str">
            <v>Juego columpio multiple 1-12 años Cap: 4 niños</v>
          </cell>
          <cell r="B4545">
            <v>106935</v>
          </cell>
          <cell r="C4545" t="str">
            <v>UNI</v>
          </cell>
          <cell r="D4545">
            <v>11921919</v>
          </cell>
          <cell r="E4545">
            <v>0</v>
          </cell>
          <cell r="F4545">
            <v>43298</v>
          </cell>
          <cell r="G4545">
            <v>11354209</v>
          </cell>
          <cell r="H4545">
            <v>1.05</v>
          </cell>
          <cell r="I4545">
            <v>43465</v>
          </cell>
        </row>
        <row r="4546">
          <cell r="A4546" t="str">
            <v>Juego columpio multiple 3-12 años Cap: 2 niños</v>
          </cell>
          <cell r="B4546">
            <v>106879</v>
          </cell>
          <cell r="C4546" t="str">
            <v>UNI</v>
          </cell>
          <cell r="D4546">
            <v>8209803</v>
          </cell>
          <cell r="E4546">
            <v>0</v>
          </cell>
          <cell r="F4546">
            <v>43298</v>
          </cell>
          <cell r="G4546">
            <v>7818860</v>
          </cell>
          <cell r="H4546">
            <v>1.05</v>
          </cell>
          <cell r="I4546">
            <v>43465</v>
          </cell>
        </row>
        <row r="4547">
          <cell r="A4547" t="str">
            <v>Juego columpio multiple 3-12 años Cap: 6 niños</v>
          </cell>
          <cell r="B4547">
            <v>106881</v>
          </cell>
          <cell r="C4547" t="str">
            <v>UNI</v>
          </cell>
          <cell r="D4547">
            <v>12985917</v>
          </cell>
          <cell r="E4547">
            <v>0</v>
          </cell>
          <cell r="F4547">
            <v>43298</v>
          </cell>
          <cell r="G4547">
            <v>12367540</v>
          </cell>
          <cell r="H4547">
            <v>1.05</v>
          </cell>
          <cell r="I4547">
            <v>43465</v>
          </cell>
        </row>
        <row r="4548">
          <cell r="A4548" t="str">
            <v>JUEGO COLUMPIO MULTIPLE 9 U 1+añosCap:9</v>
          </cell>
          <cell r="B4548">
            <v>106898</v>
          </cell>
          <cell r="C4548" t="str">
            <v>UNI</v>
          </cell>
          <cell r="D4548">
            <v>46524816</v>
          </cell>
          <cell r="E4548">
            <v>0</v>
          </cell>
          <cell r="F4548">
            <v>43328</v>
          </cell>
          <cell r="G4548">
            <v>44309349</v>
          </cell>
          <cell r="H4548">
            <v>1.05</v>
          </cell>
          <cell r="I4548">
            <v>43465</v>
          </cell>
        </row>
        <row r="4549">
          <cell r="A4549" t="str">
            <v>JUEGO COLUMPIO MULTIPLE 9 U(2+añosCap:9</v>
          </cell>
          <cell r="B4549">
            <v>106849</v>
          </cell>
          <cell r="C4549" t="str">
            <v>UNI</v>
          </cell>
          <cell r="D4549">
            <v>64765929</v>
          </cell>
          <cell r="E4549">
            <v>0</v>
          </cell>
          <cell r="F4549">
            <v>43263</v>
          </cell>
          <cell r="G4549">
            <v>61681837</v>
          </cell>
          <cell r="H4549">
            <v>1.05</v>
          </cell>
          <cell r="I4549">
            <v>43465</v>
          </cell>
        </row>
        <row r="4550">
          <cell r="A4550" t="str">
            <v>Juego columpio pentagono Mas de 3 años Cap: 5</v>
          </cell>
          <cell r="B4550">
            <v>106876</v>
          </cell>
          <cell r="C4550" t="str">
            <v>UNI</v>
          </cell>
          <cell r="D4550">
            <v>33986400</v>
          </cell>
          <cell r="E4550">
            <v>0</v>
          </cell>
          <cell r="F4550">
            <v>43298</v>
          </cell>
          <cell r="G4550">
            <v>32368000</v>
          </cell>
          <cell r="H4550">
            <v>1.05</v>
          </cell>
          <cell r="I4550">
            <v>43465</v>
          </cell>
        </row>
        <row r="4551">
          <cell r="A4551" t="str">
            <v>Juego columpio tradicional comb mas 1año Cap:</v>
          </cell>
          <cell r="B4551">
            <v>106873</v>
          </cell>
          <cell r="C4551" t="str">
            <v>UNI</v>
          </cell>
          <cell r="D4551">
            <v>27559972</v>
          </cell>
          <cell r="E4551">
            <v>0</v>
          </cell>
          <cell r="F4551">
            <v>43298</v>
          </cell>
          <cell r="G4551">
            <v>26247592</v>
          </cell>
          <cell r="H4551">
            <v>1.05</v>
          </cell>
          <cell r="I4551">
            <v>43465</v>
          </cell>
        </row>
        <row r="4552">
          <cell r="A4552" t="str">
            <v>Juego columpio tradicional combinado 3-14año</v>
          </cell>
          <cell r="B4552">
            <v>106943</v>
          </cell>
          <cell r="C4552" t="str">
            <v>UNI</v>
          </cell>
          <cell r="D4552">
            <v>19915107</v>
          </cell>
          <cell r="E4552">
            <v>0</v>
          </cell>
          <cell r="F4552">
            <v>43298</v>
          </cell>
          <cell r="G4552">
            <v>18966769</v>
          </cell>
          <cell r="H4552">
            <v>1.05</v>
          </cell>
          <cell r="I4552">
            <v>43465</v>
          </cell>
        </row>
        <row r="4553">
          <cell r="A4553" t="str">
            <v>Juego columpio tradicional mas de 3 años Cap:2</v>
          </cell>
          <cell r="B4553">
            <v>106874</v>
          </cell>
          <cell r="C4553" t="str">
            <v>UNI</v>
          </cell>
          <cell r="D4553">
            <v>9349634</v>
          </cell>
          <cell r="E4553">
            <v>0</v>
          </cell>
          <cell r="F4553">
            <v>43298</v>
          </cell>
          <cell r="G4553">
            <v>8904413</v>
          </cell>
          <cell r="H4553">
            <v>1.05</v>
          </cell>
          <cell r="I4553">
            <v>43465</v>
          </cell>
        </row>
        <row r="4554">
          <cell r="A4554" t="str">
            <v>JUEGO COLUMPIO/IDRD NIÑOS(6-12</v>
          </cell>
          <cell r="B4554">
            <v>105173</v>
          </cell>
          <cell r="C4554" t="str">
            <v>UNI</v>
          </cell>
          <cell r="D4554">
            <v>1968337</v>
          </cell>
          <cell r="E4554">
            <v>0</v>
          </cell>
          <cell r="F4554">
            <v>43322</v>
          </cell>
          <cell r="G4554">
            <v>1874607</v>
          </cell>
          <cell r="H4554">
            <v>1.05</v>
          </cell>
          <cell r="I4554">
            <v>43465</v>
          </cell>
        </row>
        <row r="4555">
          <cell r="A4555" t="str">
            <v>Juego ColumpioCestaMalla-cuerdas 2-8años</v>
          </cell>
          <cell r="B4555">
            <v>106053</v>
          </cell>
          <cell r="C4555" t="str">
            <v>UNI</v>
          </cell>
          <cell r="D4555">
            <v>21262500</v>
          </cell>
          <cell r="E4555">
            <v>0</v>
          </cell>
          <cell r="F4555">
            <v>43273</v>
          </cell>
          <cell r="G4555">
            <v>20250000</v>
          </cell>
          <cell r="H4555">
            <v>1.05</v>
          </cell>
          <cell r="I4555">
            <v>43465</v>
          </cell>
        </row>
        <row r="4556">
          <cell r="A4556" t="str">
            <v>Juego ColumpioIncluyenteSilla 2-12 añosCap:1niño</v>
          </cell>
          <cell r="B4556">
            <v>106355</v>
          </cell>
          <cell r="C4556" t="str">
            <v>UNI</v>
          </cell>
          <cell r="D4556">
            <v>58950865</v>
          </cell>
          <cell r="E4556">
            <v>0</v>
          </cell>
          <cell r="F4556">
            <v>43263</v>
          </cell>
          <cell r="G4556">
            <v>56143681</v>
          </cell>
          <cell r="H4556">
            <v>1.05</v>
          </cell>
          <cell r="I4556">
            <v>43465</v>
          </cell>
        </row>
        <row r="4557">
          <cell r="A4557" t="str">
            <v>Juego cuerdas doble piramidal 6-12años</v>
          </cell>
          <cell r="B4557">
            <v>106716</v>
          </cell>
          <cell r="C4557" t="str">
            <v>UNI</v>
          </cell>
          <cell r="D4557">
            <v>100087301</v>
          </cell>
          <cell r="E4557">
            <v>0</v>
          </cell>
          <cell r="F4557">
            <v>43164</v>
          </cell>
          <cell r="G4557">
            <v>95321239</v>
          </cell>
          <cell r="H4557">
            <v>1.05</v>
          </cell>
          <cell r="I4557">
            <v>43465</v>
          </cell>
        </row>
        <row r="4558">
          <cell r="A4558" t="str">
            <v>Juego cuerdas doble piramidal 6-12años</v>
          </cell>
          <cell r="B4558">
            <v>106717</v>
          </cell>
          <cell r="C4558" t="str">
            <v>UNI</v>
          </cell>
          <cell r="D4558">
            <v>253895206</v>
          </cell>
          <cell r="E4558">
            <v>0</v>
          </cell>
          <cell r="F4558">
            <v>43164</v>
          </cell>
          <cell r="G4558">
            <v>241804958</v>
          </cell>
          <cell r="H4558">
            <v>1.05</v>
          </cell>
          <cell r="I4558">
            <v>43465</v>
          </cell>
        </row>
        <row r="4559">
          <cell r="A4559" t="str">
            <v>Juego cuerdas escalada Incl nodo poliamida</v>
          </cell>
          <cell r="B4559">
            <v>106885</v>
          </cell>
          <cell r="C4559" t="str">
            <v>UNI</v>
          </cell>
          <cell r="D4559">
            <v>5796000</v>
          </cell>
          <cell r="E4559">
            <v>0</v>
          </cell>
          <cell r="F4559">
            <v>43330</v>
          </cell>
          <cell r="G4559">
            <v>5520000</v>
          </cell>
          <cell r="H4559">
            <v>1.05</v>
          </cell>
          <cell r="I4559">
            <v>43465</v>
          </cell>
        </row>
        <row r="4560">
          <cell r="A4560" t="str">
            <v>Juego cuerdas estructura poliedro 5-12años</v>
          </cell>
          <cell r="B4560">
            <v>106718</v>
          </cell>
          <cell r="C4560" t="str">
            <v>UNI</v>
          </cell>
          <cell r="D4560">
            <v>105352127</v>
          </cell>
          <cell r="E4560">
            <v>0</v>
          </cell>
          <cell r="F4560">
            <v>43165</v>
          </cell>
          <cell r="G4560">
            <v>100335359</v>
          </cell>
          <cell r="H4560">
            <v>1.05</v>
          </cell>
          <cell r="I4560">
            <v>43465</v>
          </cell>
        </row>
        <row r="4561">
          <cell r="A4561" t="str">
            <v>Juego cuerdas piramidal</v>
          </cell>
          <cell r="B4561">
            <v>106017</v>
          </cell>
          <cell r="C4561" t="str">
            <v>UNI</v>
          </cell>
          <cell r="D4561">
            <v>45823665</v>
          </cell>
          <cell r="E4561">
            <v>0</v>
          </cell>
          <cell r="F4561">
            <v>43237</v>
          </cell>
          <cell r="G4561">
            <v>43641586</v>
          </cell>
          <cell r="H4561">
            <v>1.05</v>
          </cell>
          <cell r="I4561">
            <v>43465</v>
          </cell>
        </row>
        <row r="4562">
          <cell r="A4562" t="str">
            <v>Juego cuerdas piramidal 3-8</v>
          </cell>
          <cell r="B4562">
            <v>105809</v>
          </cell>
          <cell r="C4562" t="str">
            <v>UNI</v>
          </cell>
          <cell r="D4562">
            <v>173948256</v>
          </cell>
          <cell r="E4562">
            <v>0</v>
          </cell>
          <cell r="F4562">
            <v>43236</v>
          </cell>
          <cell r="G4562">
            <v>165665006</v>
          </cell>
          <cell r="H4562">
            <v>1.05</v>
          </cell>
          <cell r="I4562">
            <v>43465</v>
          </cell>
        </row>
        <row r="4563">
          <cell r="A4563" t="str">
            <v>Juego cuerdas piramidal 3-8</v>
          </cell>
          <cell r="B4563">
            <v>105810</v>
          </cell>
          <cell r="C4563" t="str">
            <v>UNI</v>
          </cell>
          <cell r="D4563">
            <v>183401427</v>
          </cell>
          <cell r="E4563">
            <v>0</v>
          </cell>
          <cell r="F4563">
            <v>43194</v>
          </cell>
          <cell r="G4563">
            <v>174668026</v>
          </cell>
          <cell r="H4563">
            <v>1.05</v>
          </cell>
          <cell r="I4563">
            <v>43465</v>
          </cell>
        </row>
        <row r="4564">
          <cell r="A4564" t="str">
            <v>Juego cuerdas piramidal 5-12años Cap:46niños</v>
          </cell>
          <cell r="B4564">
            <v>106719</v>
          </cell>
          <cell r="C4564" t="str">
            <v>UNI</v>
          </cell>
          <cell r="D4564">
            <v>81073645</v>
          </cell>
          <cell r="E4564">
            <v>0</v>
          </cell>
          <cell r="F4564">
            <v>43165</v>
          </cell>
          <cell r="G4564">
            <v>77212995</v>
          </cell>
          <cell r="H4564">
            <v>1.05</v>
          </cell>
          <cell r="I4564">
            <v>43465</v>
          </cell>
        </row>
        <row r="4565">
          <cell r="A4565" t="str">
            <v>JUEGO DE 3 DPS DISPOS. PROTECCIÓN</v>
          </cell>
          <cell r="B4565">
            <v>106771</v>
          </cell>
          <cell r="C4565" t="str">
            <v>UNI</v>
          </cell>
          <cell r="D4565">
            <v>632580</v>
          </cell>
          <cell r="E4565">
            <v>0</v>
          </cell>
          <cell r="F4565">
            <v>43185</v>
          </cell>
          <cell r="G4565">
            <v>602457</v>
          </cell>
          <cell r="H4565">
            <v>1.05</v>
          </cell>
          <cell r="I4565">
            <v>43465</v>
          </cell>
        </row>
        <row r="4566">
          <cell r="A4566" t="str">
            <v>Juego de aros Baloncesto (sumin+Transporte) **</v>
          </cell>
          <cell r="B4566">
            <v>103031</v>
          </cell>
          <cell r="C4566" t="str">
            <v>UNI</v>
          </cell>
          <cell r="D4566">
            <v>223561</v>
          </cell>
          <cell r="E4566">
            <v>0</v>
          </cell>
          <cell r="F4566">
            <v>43224</v>
          </cell>
          <cell r="G4566">
            <v>212915</v>
          </cell>
          <cell r="H4566">
            <v>1.05</v>
          </cell>
          <cell r="I4566">
            <v>43465</v>
          </cell>
        </row>
        <row r="4567">
          <cell r="A4567" t="str">
            <v>Juego de balanceo y rotación 6-12 años</v>
          </cell>
          <cell r="B4567">
            <v>106702</v>
          </cell>
          <cell r="C4567" t="str">
            <v>UNI</v>
          </cell>
          <cell r="D4567">
            <v>20107500</v>
          </cell>
          <cell r="E4567">
            <v>0</v>
          </cell>
          <cell r="F4567">
            <v>43137</v>
          </cell>
          <cell r="G4567">
            <v>19150000</v>
          </cell>
          <cell r="H4567">
            <v>1.05</v>
          </cell>
          <cell r="I4567">
            <v>43465</v>
          </cell>
        </row>
        <row r="4568">
          <cell r="A4568" t="str">
            <v>Juego de cuerdas estrella 2 a 5 años Cap: 21</v>
          </cell>
          <cell r="B4568">
            <v>106940</v>
          </cell>
          <cell r="C4568" t="str">
            <v>UNI</v>
          </cell>
          <cell r="D4568">
            <v>169614604</v>
          </cell>
          <cell r="E4568">
            <v>0</v>
          </cell>
          <cell r="F4568">
            <v>43164</v>
          </cell>
          <cell r="G4568">
            <v>161537718</v>
          </cell>
          <cell r="H4568">
            <v>1.05</v>
          </cell>
          <cell r="I4568">
            <v>43465</v>
          </cell>
        </row>
        <row r="4569">
          <cell r="A4569" t="str">
            <v>Juego de gran escala torre 5 a 12 años cap:193</v>
          </cell>
          <cell r="B4569">
            <v>106937</v>
          </cell>
          <cell r="C4569" t="str">
            <v>UNI</v>
          </cell>
          <cell r="D4569">
            <v>2562344021</v>
          </cell>
          <cell r="E4569">
            <v>0</v>
          </cell>
          <cell r="F4569">
            <v>43164</v>
          </cell>
          <cell r="G4569">
            <v>2440327639</v>
          </cell>
          <cell r="H4569">
            <v>1.05</v>
          </cell>
          <cell r="I4569">
            <v>43465</v>
          </cell>
        </row>
        <row r="4570">
          <cell r="A4570" t="str">
            <v>Juego de gran escala torre red 5 a 12 años cap:</v>
          </cell>
          <cell r="B4570">
            <v>106938</v>
          </cell>
          <cell r="C4570" t="str">
            <v>UNI</v>
          </cell>
          <cell r="D4570">
            <v>1183456912</v>
          </cell>
          <cell r="E4570">
            <v>0</v>
          </cell>
          <cell r="F4570">
            <v>43164</v>
          </cell>
          <cell r="G4570">
            <v>1127101821</v>
          </cell>
          <cell r="H4570">
            <v>1.05</v>
          </cell>
          <cell r="I4570">
            <v>43465</v>
          </cell>
        </row>
        <row r="4571">
          <cell r="A4571" t="str">
            <v>Juego de muelle nave espacial Cap1 de 2 + años</v>
          </cell>
          <cell r="B4571">
            <v>106904</v>
          </cell>
          <cell r="C4571" t="str">
            <v>UNI</v>
          </cell>
          <cell r="D4571">
            <v>4716958</v>
          </cell>
          <cell r="E4571">
            <v>0</v>
          </cell>
          <cell r="F4571">
            <v>43328</v>
          </cell>
          <cell r="G4571">
            <v>4492341</v>
          </cell>
          <cell r="H4571">
            <v>1.05</v>
          </cell>
          <cell r="I4571">
            <v>43465</v>
          </cell>
        </row>
        <row r="4572">
          <cell r="A4572" t="str">
            <v>Juego de muelle nave paneles laterales</v>
          </cell>
          <cell r="B4572">
            <v>106903</v>
          </cell>
          <cell r="C4572" t="str">
            <v>UNI</v>
          </cell>
          <cell r="D4572">
            <v>6481575</v>
          </cell>
          <cell r="E4572">
            <v>0</v>
          </cell>
          <cell r="F4572">
            <v>43328</v>
          </cell>
          <cell r="G4572">
            <v>6172929</v>
          </cell>
          <cell r="H4572">
            <v>1.05</v>
          </cell>
          <cell r="I4572">
            <v>43465</v>
          </cell>
        </row>
        <row r="4573">
          <cell r="A4573" t="str">
            <v>jUEGO DE PASAMANOS DE 1 1/2"</v>
          </cell>
          <cell r="B4573">
            <v>104931</v>
          </cell>
          <cell r="C4573" t="str">
            <v>UNI</v>
          </cell>
          <cell r="D4573">
            <v>207721</v>
          </cell>
          <cell r="E4573">
            <v>0</v>
          </cell>
          <cell r="F4573">
            <v>41444</v>
          </cell>
          <cell r="G4573">
            <v>163560</v>
          </cell>
          <cell r="H4573">
            <v>1.27</v>
          </cell>
          <cell r="I4573">
            <v>43465</v>
          </cell>
        </row>
        <row r="4574">
          <cell r="A4574" t="str">
            <v>Juego de rotación Cap 4 niños de 8+ años</v>
          </cell>
          <cell r="B4574">
            <v>106907</v>
          </cell>
          <cell r="C4574" t="str">
            <v>UNI</v>
          </cell>
          <cell r="D4574">
            <v>21808861</v>
          </cell>
          <cell r="E4574">
            <v>0</v>
          </cell>
          <cell r="F4574">
            <v>43328</v>
          </cell>
          <cell r="G4574">
            <v>20770344</v>
          </cell>
          <cell r="H4574">
            <v>1.05</v>
          </cell>
          <cell r="I4574">
            <v>43465</v>
          </cell>
        </row>
        <row r="4575">
          <cell r="A4575" t="str">
            <v>Juego de rotación Carrusel Cap 6 niños de 3+</v>
          </cell>
          <cell r="B4575">
            <v>106906</v>
          </cell>
          <cell r="C4575" t="str">
            <v>UNI</v>
          </cell>
          <cell r="D4575">
            <v>12567243</v>
          </cell>
          <cell r="E4575">
            <v>0</v>
          </cell>
          <cell r="F4575">
            <v>43328</v>
          </cell>
          <cell r="G4575">
            <v>11968803</v>
          </cell>
          <cell r="H4575">
            <v>1.05</v>
          </cell>
          <cell r="I4575">
            <v>43465</v>
          </cell>
        </row>
        <row r="4576">
          <cell r="A4576" t="str">
            <v>JUEGO DE RUEDAS PARA ANDAMIO(4)</v>
          </cell>
          <cell r="B4576">
            <v>2475</v>
          </cell>
          <cell r="C4576" t="str">
            <v>SM</v>
          </cell>
          <cell r="D4576">
            <v>15574</v>
          </cell>
          <cell r="E4576">
            <v>0</v>
          </cell>
          <cell r="F4576">
            <v>40310</v>
          </cell>
          <cell r="G4576">
            <v>11368</v>
          </cell>
          <cell r="H4576">
            <v>1.37</v>
          </cell>
          <cell r="I4576">
            <v>43465</v>
          </cell>
        </row>
        <row r="4577">
          <cell r="A4577" t="str">
            <v>Juego de traslación Doble Cap 2 niños de 6 + años</v>
          </cell>
          <cell r="B4577">
            <v>106905</v>
          </cell>
          <cell r="C4577" t="str">
            <v>UNI</v>
          </cell>
          <cell r="D4577">
            <v>130830544</v>
          </cell>
          <cell r="E4577">
            <v>0</v>
          </cell>
          <cell r="F4577">
            <v>43328</v>
          </cell>
          <cell r="G4577">
            <v>124600518</v>
          </cell>
          <cell r="H4577">
            <v>1.05</v>
          </cell>
          <cell r="I4577">
            <v>43465</v>
          </cell>
        </row>
        <row r="4578">
          <cell r="A4578" t="str">
            <v>Juego deslizadero estimulación 0-5 años Cap: 25</v>
          </cell>
          <cell r="B4578">
            <v>106795</v>
          </cell>
          <cell r="C4578" t="str">
            <v>UNI</v>
          </cell>
          <cell r="D4578">
            <v>104571600</v>
          </cell>
          <cell r="E4578">
            <v>0</v>
          </cell>
          <cell r="F4578">
            <v>43196</v>
          </cell>
          <cell r="G4578">
            <v>99592000</v>
          </cell>
          <cell r="H4578">
            <v>1.05</v>
          </cell>
          <cell r="I4578">
            <v>43465</v>
          </cell>
        </row>
        <row r="4579">
          <cell r="A4579" t="str">
            <v>Juego diseño personalizado estructura(sum+ins)</v>
          </cell>
          <cell r="B4579">
            <v>107027</v>
          </cell>
          <cell r="C4579" t="str">
            <v>M2</v>
          </cell>
          <cell r="D4579">
            <v>5081300</v>
          </cell>
          <cell r="E4579">
            <v>0</v>
          </cell>
          <cell r="F4579">
            <v>43364</v>
          </cell>
          <cell r="G4579">
            <v>4839333</v>
          </cell>
          <cell r="H4579">
            <v>1.05</v>
          </cell>
          <cell r="I4579">
            <v>43465</v>
          </cell>
        </row>
        <row r="4580">
          <cell r="A4580" t="str">
            <v>Juego electronic accesible 360 2-12 añosCap:4p</v>
          </cell>
          <cell r="B4580">
            <v>106923</v>
          </cell>
          <cell r="C4580" t="str">
            <v>UNI</v>
          </cell>
          <cell r="D4580">
            <v>348512112</v>
          </cell>
          <cell r="E4580">
            <v>0</v>
          </cell>
          <cell r="F4580">
            <v>43330</v>
          </cell>
          <cell r="G4580">
            <v>331916297</v>
          </cell>
          <cell r="H4580">
            <v>1.05</v>
          </cell>
          <cell r="I4580">
            <v>43465</v>
          </cell>
        </row>
        <row r="4581">
          <cell r="A4581" t="str">
            <v>JUEGO EN MADERA -1 CASETA-20 NIÑOS</v>
          </cell>
          <cell r="B4581">
            <v>104183</v>
          </cell>
          <cell r="C4581" t="str">
            <v>UNI</v>
          </cell>
          <cell r="D4581">
            <v>3031348</v>
          </cell>
          <cell r="E4581">
            <v>0</v>
          </cell>
          <cell r="F4581">
            <v>40791</v>
          </cell>
          <cell r="G4581">
            <v>2262200</v>
          </cell>
          <cell r="H4581">
            <v>1.34</v>
          </cell>
          <cell r="I4581">
            <v>43465</v>
          </cell>
        </row>
        <row r="4582">
          <cell r="A4582" t="str">
            <v>JUEGO EN MADERA -2 CASETA-35 NIÑOS</v>
          </cell>
          <cell r="B4582">
            <v>104184</v>
          </cell>
          <cell r="C4582" t="str">
            <v>UNI</v>
          </cell>
          <cell r="D4582">
            <v>4966308</v>
          </cell>
          <cell r="E4582">
            <v>0</v>
          </cell>
          <cell r="F4582">
            <v>40791</v>
          </cell>
          <cell r="G4582">
            <v>3706200</v>
          </cell>
          <cell r="H4582">
            <v>1.34</v>
          </cell>
          <cell r="I4582">
            <v>43465</v>
          </cell>
        </row>
        <row r="4583">
          <cell r="A4583" t="str">
            <v>Juego escalar, trepar</v>
          </cell>
          <cell r="B4583">
            <v>106004</v>
          </cell>
          <cell r="C4583" t="str">
            <v>UNI</v>
          </cell>
          <cell r="D4583">
            <v>24549000</v>
          </cell>
          <cell r="E4583">
            <v>0</v>
          </cell>
          <cell r="F4583">
            <v>43194</v>
          </cell>
          <cell r="G4583">
            <v>23380000</v>
          </cell>
          <cell r="H4583">
            <v>1.05</v>
          </cell>
          <cell r="I4583">
            <v>43465</v>
          </cell>
        </row>
        <row r="4584">
          <cell r="A4584" t="str">
            <v>Juego estructura cuerda de aventura</v>
          </cell>
          <cell r="B4584">
            <v>107029</v>
          </cell>
          <cell r="C4584" t="str">
            <v>M2</v>
          </cell>
          <cell r="D4584">
            <v>12245100</v>
          </cell>
          <cell r="E4584">
            <v>0</v>
          </cell>
          <cell r="F4584">
            <v>43364</v>
          </cell>
          <cell r="G4584">
            <v>11662000</v>
          </cell>
          <cell r="H4584">
            <v>1.05</v>
          </cell>
          <cell r="I4584">
            <v>43465</v>
          </cell>
        </row>
        <row r="4585">
          <cell r="A4585" t="str">
            <v>Juego Excavadora arena 2+años Cap1 niño</v>
          </cell>
          <cell r="B4585">
            <v>106911</v>
          </cell>
          <cell r="C4585" t="str">
            <v>UNI</v>
          </cell>
          <cell r="D4585">
            <v>13098891</v>
          </cell>
          <cell r="E4585">
            <v>0</v>
          </cell>
          <cell r="F4585">
            <v>43329</v>
          </cell>
          <cell r="G4585">
            <v>12475134</v>
          </cell>
          <cell r="H4585">
            <v>1.05</v>
          </cell>
          <cell r="I4585">
            <v>43465</v>
          </cell>
        </row>
        <row r="4586">
          <cell r="A4586" t="str">
            <v>Juego Funcion Multiple 5-12 Años Cap: 16 niños</v>
          </cell>
          <cell r="B4586">
            <v>106005</v>
          </cell>
          <cell r="C4586" t="str">
            <v>UNI</v>
          </cell>
          <cell r="D4586">
            <v>34279982</v>
          </cell>
          <cell r="E4586">
            <v>0</v>
          </cell>
          <cell r="F4586">
            <v>43245</v>
          </cell>
          <cell r="G4586">
            <v>32647602</v>
          </cell>
          <cell r="H4586">
            <v>1.05</v>
          </cell>
          <cell r="I4586">
            <v>43465</v>
          </cell>
        </row>
        <row r="4587">
          <cell r="A4587" t="str">
            <v>Juego Funcion Multiple Rodadero, 3-12</v>
          </cell>
          <cell r="B4587">
            <v>106006</v>
          </cell>
          <cell r="C4587" t="str">
            <v>UNI</v>
          </cell>
          <cell r="D4587">
            <v>32340173</v>
          </cell>
          <cell r="E4587">
            <v>0</v>
          </cell>
          <cell r="F4587">
            <v>43194</v>
          </cell>
          <cell r="G4587">
            <v>30800165</v>
          </cell>
          <cell r="H4587">
            <v>1.05</v>
          </cell>
          <cell r="I4587">
            <v>43465</v>
          </cell>
        </row>
        <row r="4588">
          <cell r="A4588" t="str">
            <v>Juego gran escala cuerdas poliedro Cap:90niños</v>
          </cell>
          <cell r="B4588">
            <v>106798</v>
          </cell>
          <cell r="C4588" t="str">
            <v>UNI</v>
          </cell>
          <cell r="D4588">
            <v>243600000</v>
          </cell>
          <cell r="E4588">
            <v>0</v>
          </cell>
          <cell r="F4588">
            <v>43203</v>
          </cell>
          <cell r="G4588">
            <v>232000000</v>
          </cell>
          <cell r="H4588">
            <v>1.05</v>
          </cell>
          <cell r="I4588">
            <v>43465</v>
          </cell>
        </row>
        <row r="4589">
          <cell r="A4589" t="str">
            <v>Juego gran escala incluyente funcion multiple 3-12</v>
          </cell>
          <cell r="B4589">
            <v>106930</v>
          </cell>
          <cell r="C4589" t="str">
            <v>UNI</v>
          </cell>
          <cell r="D4589">
            <v>239381334</v>
          </cell>
          <cell r="E4589">
            <v>0</v>
          </cell>
          <cell r="F4589">
            <v>43259</v>
          </cell>
          <cell r="G4589">
            <v>227982223</v>
          </cell>
          <cell r="H4589">
            <v>1.05</v>
          </cell>
          <cell r="I4589">
            <v>43465</v>
          </cell>
        </row>
        <row r="4590">
          <cell r="A4590" t="str">
            <v>Juego gran escala incluyente funcion multiple 3-5</v>
          </cell>
          <cell r="B4590">
            <v>106931</v>
          </cell>
          <cell r="C4590" t="str">
            <v>UNI</v>
          </cell>
          <cell r="D4590">
            <v>154373962</v>
          </cell>
          <cell r="E4590">
            <v>0</v>
          </cell>
          <cell r="F4590">
            <v>43259</v>
          </cell>
          <cell r="G4590">
            <v>147022821</v>
          </cell>
          <cell r="H4590">
            <v>1.05</v>
          </cell>
          <cell r="I4590">
            <v>43465</v>
          </cell>
        </row>
        <row r="4591">
          <cell r="A4591" t="str">
            <v>Juego granescala torre circuito 1-12 añoCap:80</v>
          </cell>
          <cell r="B4591">
            <v>106929</v>
          </cell>
          <cell r="C4591" t="str">
            <v>UNI</v>
          </cell>
          <cell r="D4591">
            <v>658182804</v>
          </cell>
          <cell r="E4591">
            <v>0</v>
          </cell>
          <cell r="F4591">
            <v>43333</v>
          </cell>
          <cell r="G4591">
            <v>626840766</v>
          </cell>
          <cell r="H4591">
            <v>1.05</v>
          </cell>
          <cell r="I4591">
            <v>43465</v>
          </cell>
        </row>
        <row r="4592">
          <cell r="A4592" t="str">
            <v>Juego incluyente Pasadizo 2-12 años Cap:33 niños</v>
          </cell>
          <cell r="B4592">
            <v>106704</v>
          </cell>
          <cell r="C4592" t="str">
            <v>UNI</v>
          </cell>
          <cell r="D4592">
            <v>118756972</v>
          </cell>
          <cell r="E4592">
            <v>0</v>
          </cell>
          <cell r="F4592">
            <v>43138</v>
          </cell>
          <cell r="G4592">
            <v>113101878</v>
          </cell>
          <cell r="H4592">
            <v>1.05</v>
          </cell>
          <cell r="I4592">
            <v>43465</v>
          </cell>
        </row>
        <row r="4593">
          <cell r="A4593" t="str">
            <v>Juego incluyente Pasadizo, 0-3 años Cap: 25 niños</v>
          </cell>
          <cell r="B4593">
            <v>106708</v>
          </cell>
          <cell r="C4593" t="str">
            <v>UNI</v>
          </cell>
          <cell r="D4593">
            <v>105875880</v>
          </cell>
          <cell r="E4593">
            <v>0</v>
          </cell>
          <cell r="F4593">
            <v>43146</v>
          </cell>
          <cell r="G4593">
            <v>100834171</v>
          </cell>
          <cell r="H4593">
            <v>1.05</v>
          </cell>
          <cell r="I4593">
            <v>43465</v>
          </cell>
        </row>
        <row r="4594">
          <cell r="A4594" t="str">
            <v>Juego infantil columpio Modulo M-5 (Sumin)**</v>
          </cell>
          <cell r="B4594">
            <v>101509</v>
          </cell>
          <cell r="C4594" t="str">
            <v>UNI</v>
          </cell>
          <cell r="D4594">
            <v>1711815</v>
          </cell>
          <cell r="E4594">
            <v>0</v>
          </cell>
          <cell r="F4594">
            <v>43217</v>
          </cell>
          <cell r="G4594">
            <v>1630300</v>
          </cell>
          <cell r="H4594">
            <v>1.05</v>
          </cell>
          <cell r="I4594">
            <v>43465</v>
          </cell>
        </row>
        <row r="4595">
          <cell r="A4595" t="str">
            <v>Juego infantil columpio Modulo M-5A</v>
          </cell>
          <cell r="B4595">
            <v>100537</v>
          </cell>
          <cell r="C4595" t="str">
            <v>UNI</v>
          </cell>
          <cell r="D4595">
            <v>1654386</v>
          </cell>
          <cell r="E4595">
            <v>0</v>
          </cell>
          <cell r="F4595">
            <v>43175</v>
          </cell>
          <cell r="G4595">
            <v>1575606</v>
          </cell>
          <cell r="H4595">
            <v>1.05</v>
          </cell>
          <cell r="I4595">
            <v>43465</v>
          </cell>
        </row>
        <row r="4596">
          <cell r="A4596" t="str">
            <v>JUEGO INFANTIL EN MADERA(pino patula</v>
          </cell>
          <cell r="B4596">
            <v>103786</v>
          </cell>
          <cell r="C4596" t="str">
            <v>UNI</v>
          </cell>
          <cell r="D4596">
            <v>4098760</v>
          </cell>
          <cell r="E4596">
            <v>0</v>
          </cell>
          <cell r="F4596">
            <v>43229</v>
          </cell>
          <cell r="G4596">
            <v>3903581</v>
          </cell>
          <cell r="H4596">
            <v>1.05</v>
          </cell>
          <cell r="I4596">
            <v>43465</v>
          </cell>
        </row>
        <row r="4597">
          <cell r="A4597" t="str">
            <v>Juego infantil Modulo M-3 (Sumin) **</v>
          </cell>
          <cell r="B4597">
            <v>100395</v>
          </cell>
          <cell r="C4597" t="str">
            <v>UNI</v>
          </cell>
          <cell r="D4597">
            <v>6796031</v>
          </cell>
          <cell r="E4597">
            <v>0</v>
          </cell>
          <cell r="F4597">
            <v>43222</v>
          </cell>
          <cell r="G4597">
            <v>6472410</v>
          </cell>
          <cell r="H4597">
            <v>1.05</v>
          </cell>
          <cell r="I4597">
            <v>43465</v>
          </cell>
        </row>
        <row r="4598">
          <cell r="A4598" t="str">
            <v>Juego infantil Modulo M-3A (Sumin) **</v>
          </cell>
          <cell r="B4598">
            <v>100396</v>
          </cell>
          <cell r="C4598" t="str">
            <v>UNI</v>
          </cell>
          <cell r="D4598">
            <v>5402004</v>
          </cell>
          <cell r="E4598">
            <v>0</v>
          </cell>
          <cell r="F4598">
            <v>43217</v>
          </cell>
          <cell r="G4598">
            <v>5144766</v>
          </cell>
          <cell r="H4598">
            <v>1.05</v>
          </cell>
          <cell r="I4598">
            <v>43465</v>
          </cell>
        </row>
        <row r="4599">
          <cell r="A4599" t="str">
            <v>Juego infantil Modulo M-6 Zonal (Suministro) **</v>
          </cell>
          <cell r="B4599">
            <v>100408</v>
          </cell>
          <cell r="C4599" t="str">
            <v>UNI</v>
          </cell>
          <cell r="D4599">
            <v>20753600</v>
          </cell>
          <cell r="E4599">
            <v>0</v>
          </cell>
          <cell r="F4599">
            <v>42795</v>
          </cell>
          <cell r="G4599">
            <v>19040000</v>
          </cell>
          <cell r="H4599">
            <v>1.0900000000000001</v>
          </cell>
          <cell r="I4599">
            <v>43465</v>
          </cell>
        </row>
        <row r="4600">
          <cell r="A4600" t="str">
            <v>Juego infantil Modulo M-7 (Suministro) **</v>
          </cell>
          <cell r="B4600">
            <v>100409</v>
          </cell>
          <cell r="C4600" t="str">
            <v>UNI</v>
          </cell>
          <cell r="D4600">
            <v>16321200</v>
          </cell>
          <cell r="E4600">
            <v>0</v>
          </cell>
          <cell r="F4600">
            <v>40889</v>
          </cell>
          <cell r="G4600">
            <v>12180000</v>
          </cell>
          <cell r="H4600">
            <v>1.34</v>
          </cell>
          <cell r="I4600">
            <v>43465</v>
          </cell>
        </row>
        <row r="4601">
          <cell r="A4601" t="str">
            <v>Juego infantil Modulo M-8 (Suministro) **</v>
          </cell>
          <cell r="B4601">
            <v>100410</v>
          </cell>
          <cell r="C4601" t="str">
            <v>UNI</v>
          </cell>
          <cell r="D4601">
            <v>10880800</v>
          </cell>
          <cell r="E4601">
            <v>0</v>
          </cell>
          <cell r="F4601">
            <v>40889</v>
          </cell>
          <cell r="G4601">
            <v>8120000</v>
          </cell>
          <cell r="H4601">
            <v>1.34</v>
          </cell>
          <cell r="I4601">
            <v>43465</v>
          </cell>
        </row>
        <row r="4602">
          <cell r="A4602" t="str">
            <v>Juego infantil Modulo madera (Sumin e inst) **</v>
          </cell>
          <cell r="B4602">
            <v>100457</v>
          </cell>
          <cell r="C4602" t="str">
            <v>UNI</v>
          </cell>
          <cell r="D4602">
            <v>3547137</v>
          </cell>
          <cell r="E4602">
            <v>0</v>
          </cell>
          <cell r="F4602">
            <v>40612</v>
          </cell>
          <cell r="G4602">
            <v>2647117</v>
          </cell>
          <cell r="H4602">
            <v>1.34</v>
          </cell>
          <cell r="I4602">
            <v>43465</v>
          </cell>
        </row>
        <row r="4603">
          <cell r="A4603" t="str">
            <v>Juego Infantil Módulo Triki (Sum+trnaporte)</v>
          </cell>
          <cell r="B4603">
            <v>106455</v>
          </cell>
          <cell r="C4603" t="str">
            <v>UNI</v>
          </cell>
          <cell r="D4603">
            <v>1232245</v>
          </cell>
          <cell r="E4603">
            <v>0</v>
          </cell>
          <cell r="F4603">
            <v>42941</v>
          </cell>
          <cell r="G4603">
            <v>1130500</v>
          </cell>
          <cell r="H4603">
            <v>1.0900000000000001</v>
          </cell>
          <cell r="I4603">
            <v>43465</v>
          </cell>
        </row>
        <row r="4604">
          <cell r="A4604" t="str">
            <v>Juego Infantil Módulo Triki (Sum+trnasporte)</v>
          </cell>
          <cell r="B4604">
            <v>106456</v>
          </cell>
          <cell r="C4604" t="str">
            <v>UNI</v>
          </cell>
          <cell r="D4604">
            <v>1232245</v>
          </cell>
          <cell r="E4604">
            <v>0</v>
          </cell>
          <cell r="F4604">
            <v>42941</v>
          </cell>
          <cell r="G4604">
            <v>1130500</v>
          </cell>
          <cell r="H4604">
            <v>1.0900000000000001</v>
          </cell>
          <cell r="I4604">
            <v>43465</v>
          </cell>
        </row>
        <row r="4605">
          <cell r="A4605" t="str">
            <v>Juego manipulacion elementos naturales arena</v>
          </cell>
          <cell r="B4605">
            <v>106910</v>
          </cell>
          <cell r="C4605" t="str">
            <v>UNI</v>
          </cell>
          <cell r="D4605">
            <v>77145453</v>
          </cell>
          <cell r="E4605">
            <v>0</v>
          </cell>
          <cell r="F4605">
            <v>43329</v>
          </cell>
          <cell r="G4605">
            <v>73471860</v>
          </cell>
          <cell r="H4605">
            <v>1.05</v>
          </cell>
          <cell r="I4605">
            <v>43465</v>
          </cell>
        </row>
        <row r="4606">
          <cell r="A4606" t="str">
            <v>Juego Metropolis Cap 25 niños de 2+ años</v>
          </cell>
          <cell r="B4606">
            <v>106909</v>
          </cell>
          <cell r="C4606" t="str">
            <v>UNI</v>
          </cell>
          <cell r="D4606">
            <v>98445290</v>
          </cell>
          <cell r="E4606">
            <v>0</v>
          </cell>
          <cell r="F4606">
            <v>43328</v>
          </cell>
          <cell r="G4606">
            <v>93757419</v>
          </cell>
          <cell r="H4606">
            <v>1.05</v>
          </cell>
          <cell r="I4606">
            <v>43465</v>
          </cell>
        </row>
        <row r="4607">
          <cell r="A4607" t="str">
            <v>Juego Muelle 2 + años Capacidad:6 niños</v>
          </cell>
          <cell r="B4607">
            <v>106902</v>
          </cell>
          <cell r="C4607" t="str">
            <v>UNI</v>
          </cell>
          <cell r="D4607">
            <v>10976595</v>
          </cell>
          <cell r="E4607">
            <v>0</v>
          </cell>
          <cell r="F4607">
            <v>43328</v>
          </cell>
          <cell r="G4607">
            <v>10453900</v>
          </cell>
          <cell r="H4607">
            <v>1.05</v>
          </cell>
          <cell r="I4607">
            <v>43465</v>
          </cell>
        </row>
        <row r="4608">
          <cell r="A4608" t="str">
            <v>Juego Muelle Balancin Doble 4-12 años Cap:</v>
          </cell>
          <cell r="B4608">
            <v>105816</v>
          </cell>
          <cell r="C4608" t="str">
            <v>UNI</v>
          </cell>
          <cell r="D4608">
            <v>17020500</v>
          </cell>
          <cell r="E4608">
            <v>0</v>
          </cell>
          <cell r="F4608">
            <v>43194</v>
          </cell>
          <cell r="G4608">
            <v>16210000</v>
          </cell>
          <cell r="H4608">
            <v>1.05</v>
          </cell>
          <cell r="I4608">
            <v>43465</v>
          </cell>
        </row>
        <row r="4609">
          <cell r="A4609" t="str">
            <v>Juego Muelle Balancin sextuple 5-12 años Cap:6</v>
          </cell>
          <cell r="B4609">
            <v>106054</v>
          </cell>
          <cell r="C4609" t="str">
            <v>UNI</v>
          </cell>
          <cell r="D4609">
            <v>37465359</v>
          </cell>
          <cell r="E4609">
            <v>0</v>
          </cell>
          <cell r="F4609">
            <v>43255</v>
          </cell>
          <cell r="G4609">
            <v>35681294</v>
          </cell>
          <cell r="H4609">
            <v>1.05</v>
          </cell>
          <cell r="I4609">
            <v>43465</v>
          </cell>
        </row>
        <row r="4610">
          <cell r="A4610" t="str">
            <v>Juego muro electronico de 2-12 años Cap:4 niños</v>
          </cell>
          <cell r="B4610">
            <v>106924</v>
          </cell>
          <cell r="C4610" t="str">
            <v>UNI</v>
          </cell>
          <cell r="D4610">
            <v>517032732</v>
          </cell>
          <cell r="E4610">
            <v>0</v>
          </cell>
          <cell r="F4610">
            <v>43330</v>
          </cell>
          <cell r="G4610">
            <v>492412125.38</v>
          </cell>
          <cell r="H4610">
            <v>1.05</v>
          </cell>
          <cell r="I4610">
            <v>43465</v>
          </cell>
        </row>
        <row r="4611">
          <cell r="A4611" t="str">
            <v>Juego muro escalar trepar</v>
          </cell>
          <cell r="B4611">
            <v>106003</v>
          </cell>
          <cell r="C4611" t="str">
            <v>UNI</v>
          </cell>
          <cell r="D4611">
            <v>17696099</v>
          </cell>
          <cell r="E4611">
            <v>0</v>
          </cell>
          <cell r="F4611">
            <v>43245</v>
          </cell>
          <cell r="G4611">
            <v>16853428</v>
          </cell>
          <cell r="H4611">
            <v>1.05</v>
          </cell>
          <cell r="I4611">
            <v>43465</v>
          </cell>
        </row>
        <row r="4612">
          <cell r="A4612" t="str">
            <v>Juego Panel sensorial Pared de ritmo 2-12 años</v>
          </cell>
          <cell r="B4612">
            <v>106926</v>
          </cell>
          <cell r="C4612" t="str">
            <v>UNI</v>
          </cell>
          <cell r="D4612">
            <v>97828432</v>
          </cell>
          <cell r="E4612">
            <v>0</v>
          </cell>
          <cell r="F4612">
            <v>43330</v>
          </cell>
          <cell r="G4612">
            <v>93169934.969999999</v>
          </cell>
          <cell r="H4612">
            <v>1.05</v>
          </cell>
          <cell r="I4612">
            <v>43465</v>
          </cell>
        </row>
        <row r="4613">
          <cell r="A4613" t="str">
            <v>Juego parque trampolin diseño especial(sum+ins)</v>
          </cell>
          <cell r="B4613">
            <v>107028</v>
          </cell>
          <cell r="C4613" t="str">
            <v>M2</v>
          </cell>
          <cell r="D4613">
            <v>2249100</v>
          </cell>
          <cell r="E4613">
            <v>0</v>
          </cell>
          <cell r="F4613">
            <v>43364</v>
          </cell>
          <cell r="G4613">
            <v>2142000</v>
          </cell>
          <cell r="H4613">
            <v>1.05</v>
          </cell>
          <cell r="I4613">
            <v>43465</v>
          </cell>
        </row>
        <row r="4614">
          <cell r="A4614" t="str">
            <v>Juego parque trampolines Nacional</v>
          </cell>
          <cell r="B4614">
            <v>107030</v>
          </cell>
          <cell r="C4614" t="str">
            <v>M2</v>
          </cell>
          <cell r="D4614">
            <v>330750</v>
          </cell>
          <cell r="E4614">
            <v>0</v>
          </cell>
          <cell r="F4614">
            <v>43364</v>
          </cell>
          <cell r="G4614">
            <v>315000</v>
          </cell>
          <cell r="H4614">
            <v>1.05</v>
          </cell>
          <cell r="I4614">
            <v>43465</v>
          </cell>
        </row>
        <row r="4615">
          <cell r="A4615" t="str">
            <v>Juego Pasamanos Recto</v>
          </cell>
          <cell r="B4615">
            <v>102642</v>
          </cell>
          <cell r="C4615" t="str">
            <v>UNI</v>
          </cell>
          <cell r="D4615">
            <v>551139</v>
          </cell>
          <cell r="E4615" t="str">
            <v>A-130</v>
          </cell>
          <cell r="F4615">
            <v>43229</v>
          </cell>
          <cell r="G4615">
            <v>524894</v>
          </cell>
          <cell r="H4615">
            <v>1.05</v>
          </cell>
          <cell r="I4615">
            <v>43465</v>
          </cell>
        </row>
        <row r="4616">
          <cell r="A4616" t="str">
            <v>Juego piezas de escalada 2 a 12 años</v>
          </cell>
          <cell r="B4616">
            <v>106884</v>
          </cell>
          <cell r="C4616" t="str">
            <v>UNI</v>
          </cell>
          <cell r="D4616">
            <v>99248</v>
          </cell>
          <cell r="E4616">
            <v>0</v>
          </cell>
          <cell r="F4616">
            <v>43320</v>
          </cell>
          <cell r="G4616">
            <v>94522</v>
          </cell>
          <cell r="H4616">
            <v>1.05</v>
          </cell>
          <cell r="I4616">
            <v>43465</v>
          </cell>
        </row>
        <row r="4617">
          <cell r="A4617" t="str">
            <v>JUEGO POLEAS ANTENAYA</v>
          </cell>
          <cell r="B4617">
            <v>3786</v>
          </cell>
          <cell r="C4617" t="str">
            <v>UNI</v>
          </cell>
          <cell r="D4617">
            <v>254736</v>
          </cell>
          <cell r="E4617">
            <v>0</v>
          </cell>
          <cell r="F4617">
            <v>42095</v>
          </cell>
          <cell r="G4617">
            <v>208800</v>
          </cell>
          <cell r="H4617">
            <v>1.22</v>
          </cell>
          <cell r="I4617">
            <v>43465</v>
          </cell>
        </row>
        <row r="4618">
          <cell r="A4618" t="str">
            <v>Juego red araña 2-5 añosCap:4 niños Ø = 5.6</v>
          </cell>
          <cell r="B4618">
            <v>105811</v>
          </cell>
          <cell r="C4618" t="str">
            <v>UNI</v>
          </cell>
          <cell r="D4618">
            <v>133822500</v>
          </cell>
          <cell r="E4618">
            <v>0</v>
          </cell>
          <cell r="F4618">
            <v>43245</v>
          </cell>
          <cell r="G4618">
            <v>127450000</v>
          </cell>
          <cell r="H4618">
            <v>1.05</v>
          </cell>
          <cell r="I4618">
            <v>43465</v>
          </cell>
        </row>
        <row r="4619">
          <cell r="A4619" t="str">
            <v>Juego red carrusel 5 a 12 años Cap: 40 niños</v>
          </cell>
          <cell r="B4619">
            <v>106939</v>
          </cell>
          <cell r="C4619" t="str">
            <v>UNI</v>
          </cell>
          <cell r="D4619">
            <v>247196007</v>
          </cell>
          <cell r="E4619">
            <v>0</v>
          </cell>
          <cell r="F4619">
            <v>43164</v>
          </cell>
          <cell r="G4619">
            <v>235424769</v>
          </cell>
          <cell r="H4619">
            <v>1.05</v>
          </cell>
          <cell r="I4619">
            <v>43465</v>
          </cell>
        </row>
        <row r="4620">
          <cell r="A4620" t="str">
            <v>Juego red piramidal giro 2 a 5 años Cap: 15 niños</v>
          </cell>
          <cell r="B4620">
            <v>106941</v>
          </cell>
          <cell r="C4620" t="str">
            <v>UNI</v>
          </cell>
          <cell r="D4620">
            <v>106701352</v>
          </cell>
          <cell r="E4620">
            <v>0</v>
          </cell>
          <cell r="F4620">
            <v>43164</v>
          </cell>
          <cell r="G4620">
            <v>101620335</v>
          </cell>
          <cell r="H4620">
            <v>1.05</v>
          </cell>
          <cell r="I4620">
            <v>43465</v>
          </cell>
        </row>
        <row r="4621">
          <cell r="A4621" t="str">
            <v>Juego red piramidal giro 5 a 14 años Cap: 12 niños</v>
          </cell>
          <cell r="B4621">
            <v>106796</v>
          </cell>
          <cell r="C4621" t="str">
            <v>UNI</v>
          </cell>
          <cell r="D4621">
            <v>64837500</v>
          </cell>
          <cell r="E4621">
            <v>0</v>
          </cell>
          <cell r="F4621">
            <v>43196</v>
          </cell>
          <cell r="G4621">
            <v>61750000</v>
          </cell>
          <cell r="H4621">
            <v>1.05</v>
          </cell>
          <cell r="I4621">
            <v>43465</v>
          </cell>
        </row>
        <row r="4622">
          <cell r="A4622" t="str">
            <v>JUEGO RODAMIENTOS 12.0HP (Motor</v>
          </cell>
          <cell r="B4622">
            <v>105714</v>
          </cell>
          <cell r="C4622" t="str">
            <v>UNI</v>
          </cell>
          <cell r="D4622">
            <v>161000</v>
          </cell>
          <cell r="E4622">
            <v>0</v>
          </cell>
          <cell r="F4622">
            <v>42397</v>
          </cell>
          <cell r="G4622">
            <v>140000</v>
          </cell>
          <cell r="H4622">
            <v>1.1499999999999999</v>
          </cell>
          <cell r="I4622">
            <v>43465</v>
          </cell>
        </row>
        <row r="4623">
          <cell r="A4623" t="str">
            <v>JUEGO RODAMIENTOS 12.0HP (Motor</v>
          </cell>
          <cell r="B4623">
            <v>105715</v>
          </cell>
          <cell r="C4623" t="str">
            <v>UNI</v>
          </cell>
          <cell r="D4623">
            <v>227047</v>
          </cell>
          <cell r="E4623">
            <v>0</v>
          </cell>
          <cell r="F4623">
            <v>42401</v>
          </cell>
          <cell r="G4623">
            <v>197432</v>
          </cell>
          <cell r="H4623">
            <v>1.1499999999999999</v>
          </cell>
          <cell r="I4623">
            <v>43465</v>
          </cell>
        </row>
        <row r="4624">
          <cell r="A4624" t="str">
            <v>JUEGO RODAMIENTOS 2.4 A 5.0 HP(Motor</v>
          </cell>
          <cell r="B4624">
            <v>105712</v>
          </cell>
          <cell r="C4624" t="str">
            <v>UNI</v>
          </cell>
          <cell r="D4624">
            <v>51750</v>
          </cell>
          <cell r="E4624">
            <v>0</v>
          </cell>
          <cell r="F4624">
            <v>42396</v>
          </cell>
          <cell r="G4624">
            <v>45000</v>
          </cell>
          <cell r="H4624">
            <v>1.1499999999999999</v>
          </cell>
          <cell r="I4624">
            <v>43465</v>
          </cell>
        </row>
        <row r="4625">
          <cell r="A4625" t="str">
            <v>JUEGO RODAMIENTOS 7.5HP (Motor</v>
          </cell>
          <cell r="B4625">
            <v>105713</v>
          </cell>
          <cell r="C4625" t="str">
            <v>UNI</v>
          </cell>
          <cell r="D4625">
            <v>136505</v>
          </cell>
          <cell r="E4625">
            <v>0</v>
          </cell>
          <cell r="F4625">
            <v>42397</v>
          </cell>
          <cell r="G4625">
            <v>118700</v>
          </cell>
          <cell r="H4625">
            <v>1.1499999999999999</v>
          </cell>
          <cell r="I4625">
            <v>43465</v>
          </cell>
        </row>
        <row r="4626">
          <cell r="A4626" t="str">
            <v>JUEGO ROTACION 4 USUARIOS ALTURA 2.350</v>
          </cell>
          <cell r="B4626">
            <v>106848</v>
          </cell>
          <cell r="C4626" t="str">
            <v>UNI</v>
          </cell>
          <cell r="D4626">
            <v>35174431</v>
          </cell>
          <cell r="E4626">
            <v>0</v>
          </cell>
          <cell r="F4626">
            <v>43259</v>
          </cell>
          <cell r="G4626">
            <v>33499458</v>
          </cell>
          <cell r="H4626">
            <v>1.05</v>
          </cell>
          <cell r="I4626">
            <v>43465</v>
          </cell>
        </row>
        <row r="4627">
          <cell r="A4627" t="str">
            <v>JUEGO ROTACION 4 USUARIOS ALTURA 2.350</v>
          </cell>
          <cell r="B4627">
            <v>106928</v>
          </cell>
          <cell r="C4627" t="str">
            <v>UNI</v>
          </cell>
          <cell r="D4627">
            <v>31180299</v>
          </cell>
          <cell r="E4627">
            <v>0</v>
          </cell>
          <cell r="F4627">
            <v>43259</v>
          </cell>
          <cell r="G4627">
            <v>29695523</v>
          </cell>
          <cell r="H4627">
            <v>1.05</v>
          </cell>
          <cell r="I4627">
            <v>43465</v>
          </cell>
        </row>
        <row r="4628">
          <cell r="A4628" t="str">
            <v>JUEGO RUEDA SENC./IDRD NIÑOS(1-5</v>
          </cell>
          <cell r="B4628">
            <v>105170</v>
          </cell>
          <cell r="C4628" t="str">
            <v>UNI</v>
          </cell>
          <cell r="D4628">
            <v>4021010</v>
          </cell>
          <cell r="E4628">
            <v>0</v>
          </cell>
          <cell r="F4628">
            <v>42836</v>
          </cell>
          <cell r="G4628">
            <v>3689000</v>
          </cell>
          <cell r="H4628">
            <v>1.0900000000000001</v>
          </cell>
          <cell r="I4628">
            <v>43465</v>
          </cell>
        </row>
        <row r="4629">
          <cell r="A4629" t="str">
            <v>JUEGO SUBE Y BAJA NIÑOS (6-12</v>
          </cell>
          <cell r="B4629">
            <v>105275</v>
          </cell>
          <cell r="C4629" t="str">
            <v>UNI</v>
          </cell>
          <cell r="D4629">
            <v>2192400</v>
          </cell>
          <cell r="E4629">
            <v>0</v>
          </cell>
          <cell r="F4629">
            <v>41894</v>
          </cell>
          <cell r="G4629">
            <v>1740000</v>
          </cell>
          <cell r="H4629">
            <v>1.26</v>
          </cell>
          <cell r="I4629">
            <v>43465</v>
          </cell>
        </row>
        <row r="4630">
          <cell r="A4630" t="str">
            <v>JUEGO TAPETE GATEADOR/IDRD NIÑOS(1-5</v>
          </cell>
          <cell r="B4630">
            <v>105171</v>
          </cell>
          <cell r="C4630" t="str">
            <v>UNI</v>
          </cell>
          <cell r="D4630">
            <v>1499400</v>
          </cell>
          <cell r="E4630">
            <v>0</v>
          </cell>
          <cell r="F4630">
            <v>43251</v>
          </cell>
          <cell r="G4630">
            <v>1428000</v>
          </cell>
          <cell r="H4630">
            <v>1.05</v>
          </cell>
          <cell r="I4630">
            <v>43465</v>
          </cell>
        </row>
        <row r="4631">
          <cell r="A4631" t="str">
            <v>Juego tematico gran escala bus 3-12años</v>
          </cell>
          <cell r="B4631">
            <v>106701</v>
          </cell>
          <cell r="C4631" t="str">
            <v>UNI</v>
          </cell>
          <cell r="D4631">
            <v>372587540</v>
          </cell>
          <cell r="E4631">
            <v>0</v>
          </cell>
          <cell r="F4631">
            <v>43447</v>
          </cell>
          <cell r="G4631">
            <v>354845276</v>
          </cell>
          <cell r="H4631">
            <v>1.05</v>
          </cell>
          <cell r="I4631">
            <v>43465</v>
          </cell>
        </row>
        <row r="4632">
          <cell r="A4632" t="str">
            <v>Juego Tobogan cap 3 niños de 2+ año</v>
          </cell>
          <cell r="B4632">
            <v>106901</v>
          </cell>
          <cell r="C4632" t="str">
            <v>UNI</v>
          </cell>
          <cell r="D4632">
            <v>24930877</v>
          </cell>
          <cell r="E4632">
            <v>0</v>
          </cell>
          <cell r="F4632">
            <v>43328</v>
          </cell>
          <cell r="G4632">
            <v>23743692</v>
          </cell>
          <cell r="H4632">
            <v>1.05</v>
          </cell>
          <cell r="I4632">
            <v>43465</v>
          </cell>
        </row>
        <row r="4633">
          <cell r="A4633" t="str">
            <v>Juego Tobogan Curvo cap 3 niños de 2+ años</v>
          </cell>
          <cell r="B4633">
            <v>106900</v>
          </cell>
          <cell r="C4633" t="str">
            <v>UNI</v>
          </cell>
          <cell r="D4633">
            <v>44171993</v>
          </cell>
          <cell r="E4633">
            <v>0</v>
          </cell>
          <cell r="F4633">
            <v>43328</v>
          </cell>
          <cell r="G4633">
            <v>42068565</v>
          </cell>
          <cell r="H4633">
            <v>1.05</v>
          </cell>
          <cell r="I4633">
            <v>43465</v>
          </cell>
        </row>
        <row r="4634">
          <cell r="A4634" t="str">
            <v>Juego Tobogan recto cap 4 niños de 2 + años</v>
          </cell>
          <cell r="B4634">
            <v>106899</v>
          </cell>
          <cell r="C4634" t="str">
            <v>UNI</v>
          </cell>
          <cell r="D4634">
            <v>57191702</v>
          </cell>
          <cell r="E4634">
            <v>0</v>
          </cell>
          <cell r="F4634">
            <v>43328</v>
          </cell>
          <cell r="G4634">
            <v>54468288</v>
          </cell>
          <cell r="H4634">
            <v>1.05</v>
          </cell>
          <cell r="I4634">
            <v>43465</v>
          </cell>
        </row>
        <row r="4635">
          <cell r="A4635" t="str">
            <v>Juego Tobogan recto L=8m H=3.8m Polietileno</v>
          </cell>
          <cell r="B4635">
            <v>106883</v>
          </cell>
          <cell r="C4635" t="str">
            <v>UNI</v>
          </cell>
          <cell r="D4635">
            <v>57191702</v>
          </cell>
          <cell r="E4635">
            <v>0</v>
          </cell>
          <cell r="F4635">
            <v>43299</v>
          </cell>
          <cell r="G4635">
            <v>54468288</v>
          </cell>
          <cell r="H4635">
            <v>1.05</v>
          </cell>
          <cell r="I4635">
            <v>43465</v>
          </cell>
        </row>
        <row r="4636">
          <cell r="A4636" t="str">
            <v>Juego Tobogan Tubular 5 A 12 AÑOS Cap 7 niños</v>
          </cell>
          <cell r="B4636">
            <v>106936</v>
          </cell>
          <cell r="C4636" t="str">
            <v>UNI</v>
          </cell>
          <cell r="D4636">
            <v>57085065</v>
          </cell>
          <cell r="E4636">
            <v>0</v>
          </cell>
          <cell r="F4636">
            <v>43298</v>
          </cell>
          <cell r="G4636">
            <v>54366729</v>
          </cell>
          <cell r="H4636">
            <v>1.05</v>
          </cell>
          <cell r="I4636">
            <v>43465</v>
          </cell>
        </row>
        <row r="4637">
          <cell r="A4637" t="str">
            <v>Juego Tobogan Tubular acero inox doblados Ø</v>
          </cell>
          <cell r="B4637">
            <v>106882</v>
          </cell>
          <cell r="C4637" t="str">
            <v>UNI</v>
          </cell>
          <cell r="D4637">
            <v>100327500</v>
          </cell>
          <cell r="E4637">
            <v>0</v>
          </cell>
          <cell r="F4637">
            <v>43299</v>
          </cell>
          <cell r="G4637">
            <v>95550000</v>
          </cell>
          <cell r="H4637">
            <v>1.05</v>
          </cell>
          <cell r="I4637">
            <v>43465</v>
          </cell>
        </row>
        <row r="4638">
          <cell r="A4638" t="str">
            <v>Juego Torre Metropolis Cap 25 niños mas de 2</v>
          </cell>
          <cell r="B4638">
            <v>106908</v>
          </cell>
          <cell r="C4638" t="str">
            <v>UNI</v>
          </cell>
          <cell r="D4638">
            <v>448902830</v>
          </cell>
          <cell r="E4638">
            <v>0</v>
          </cell>
          <cell r="F4638">
            <v>43328</v>
          </cell>
          <cell r="G4638">
            <v>427526505</v>
          </cell>
          <cell r="H4638">
            <v>1.05</v>
          </cell>
          <cell r="I4638">
            <v>43465</v>
          </cell>
        </row>
        <row r="4639">
          <cell r="A4639" t="str">
            <v>Juego trampolin circular 2 a 14 años Cap: 1 niño p</v>
          </cell>
          <cell r="B4639">
            <v>106932</v>
          </cell>
          <cell r="C4639" t="str">
            <v>UNI</v>
          </cell>
          <cell r="D4639">
            <v>11048769</v>
          </cell>
          <cell r="E4639">
            <v>0</v>
          </cell>
          <cell r="F4639">
            <v>43259</v>
          </cell>
          <cell r="G4639">
            <v>10522637</v>
          </cell>
          <cell r="H4639">
            <v>1.05</v>
          </cell>
          <cell r="I4639">
            <v>43465</v>
          </cell>
        </row>
        <row r="4640">
          <cell r="A4640" t="str">
            <v>Juego trampolin cuadrado 2 a 14 años Cap: 1 niño</v>
          </cell>
          <cell r="B4640">
            <v>106933</v>
          </cell>
          <cell r="C4640" t="str">
            <v>UNI</v>
          </cell>
          <cell r="D4640">
            <v>13274295</v>
          </cell>
          <cell r="E4640">
            <v>0</v>
          </cell>
          <cell r="F4640">
            <v>43259</v>
          </cell>
          <cell r="G4640">
            <v>12642186</v>
          </cell>
          <cell r="H4640">
            <v>1.05</v>
          </cell>
          <cell r="I4640">
            <v>43465</v>
          </cell>
        </row>
        <row r="4641">
          <cell r="A4641" t="str">
            <v>Juego trampolin cuadrado 2 a 14 años Cap: 4</v>
          </cell>
          <cell r="B4641">
            <v>106934</v>
          </cell>
          <cell r="C4641" t="str">
            <v>UNI</v>
          </cell>
          <cell r="D4641">
            <v>59211438</v>
          </cell>
          <cell r="E4641">
            <v>0</v>
          </cell>
          <cell r="F4641">
            <v>43259</v>
          </cell>
          <cell r="G4641">
            <v>56391846</v>
          </cell>
          <cell r="H4641">
            <v>1.05</v>
          </cell>
          <cell r="I4641">
            <v>43465</v>
          </cell>
        </row>
        <row r="4642">
          <cell r="A4642" t="str">
            <v>Juego villa de niños 2-5 añosCap:32 niños</v>
          </cell>
          <cell r="B4642">
            <v>106921</v>
          </cell>
          <cell r="C4642" t="str">
            <v>UNI</v>
          </cell>
          <cell r="D4642">
            <v>410504786</v>
          </cell>
          <cell r="E4642">
            <v>0</v>
          </cell>
          <cell r="F4642">
            <v>43330</v>
          </cell>
          <cell r="G4642">
            <v>390956939</v>
          </cell>
          <cell r="H4642">
            <v>1.05</v>
          </cell>
          <cell r="I4642">
            <v>43465</v>
          </cell>
        </row>
        <row r="4643">
          <cell r="A4643" t="str">
            <v>Juego Villa primera infanc 2-5 añosCap:1-30ni P.N</v>
          </cell>
          <cell r="B4643">
            <v>106922</v>
          </cell>
          <cell r="C4643" t="str">
            <v>UNI</v>
          </cell>
          <cell r="D4643">
            <v>289202346</v>
          </cell>
          <cell r="E4643">
            <v>0</v>
          </cell>
          <cell r="F4643">
            <v>43330</v>
          </cell>
          <cell r="G4643">
            <v>275430806</v>
          </cell>
          <cell r="H4643">
            <v>1.05</v>
          </cell>
          <cell r="I4643">
            <v>43465</v>
          </cell>
        </row>
        <row r="4644">
          <cell r="A4644" t="str">
            <v>JuegoAnimal 3D Caucho EPDM Octopus cap11</v>
          </cell>
          <cell r="B4644">
            <v>106914</v>
          </cell>
          <cell r="C4644" t="str">
            <v>UNI</v>
          </cell>
          <cell r="D4644">
            <v>73022513</v>
          </cell>
          <cell r="E4644">
            <v>0</v>
          </cell>
          <cell r="F4644">
            <v>43329</v>
          </cell>
          <cell r="G4644">
            <v>69545250</v>
          </cell>
          <cell r="H4644">
            <v>1.05</v>
          </cell>
          <cell r="I4644">
            <v>43465</v>
          </cell>
        </row>
        <row r="4645">
          <cell r="A4645" t="str">
            <v>JuegoAnimal3D CauchoEPDM Bee cap 3 de 2-8</v>
          </cell>
          <cell r="B4645">
            <v>106915</v>
          </cell>
          <cell r="C4645" t="str">
            <v>UNI</v>
          </cell>
          <cell r="D4645">
            <v>19952583</v>
          </cell>
          <cell r="E4645">
            <v>0</v>
          </cell>
          <cell r="F4645">
            <v>43329</v>
          </cell>
          <cell r="G4645">
            <v>19002460</v>
          </cell>
          <cell r="H4645">
            <v>1.05</v>
          </cell>
          <cell r="I4645">
            <v>43465</v>
          </cell>
        </row>
        <row r="4646">
          <cell r="A4646" t="str">
            <v>JuegoAnimal3D CauchoEPDM crab cap 6 de 2-8</v>
          </cell>
          <cell r="B4646">
            <v>106919</v>
          </cell>
          <cell r="C4646" t="str">
            <v>UNI</v>
          </cell>
          <cell r="D4646">
            <v>68401856</v>
          </cell>
          <cell r="E4646">
            <v>0</v>
          </cell>
          <cell r="F4646">
            <v>43330</v>
          </cell>
          <cell r="G4646">
            <v>65144625</v>
          </cell>
          <cell r="H4646">
            <v>1.05</v>
          </cell>
          <cell r="I4646">
            <v>43465</v>
          </cell>
        </row>
        <row r="4647">
          <cell r="A4647" t="str">
            <v>JuegoAnimal3D CauchoEPDM Reptil cap 4 de 2-8</v>
          </cell>
          <cell r="B4647">
            <v>106894</v>
          </cell>
          <cell r="C4647" t="str">
            <v>UNI</v>
          </cell>
          <cell r="D4647">
            <v>27647316</v>
          </cell>
          <cell r="E4647">
            <v>0</v>
          </cell>
          <cell r="F4647">
            <v>43328</v>
          </cell>
          <cell r="G4647">
            <v>26330777.5</v>
          </cell>
          <cell r="H4647">
            <v>1.05</v>
          </cell>
          <cell r="I4647">
            <v>43465</v>
          </cell>
        </row>
        <row r="4648">
          <cell r="A4648" t="str">
            <v>JuegoCasita0,5-5 Años Cap: 6 Niños</v>
          </cell>
          <cell r="B4648">
            <v>106010</v>
          </cell>
          <cell r="C4648" t="str">
            <v>UNI</v>
          </cell>
          <cell r="D4648">
            <v>19923750</v>
          </cell>
          <cell r="E4648">
            <v>0</v>
          </cell>
          <cell r="F4648">
            <v>43245</v>
          </cell>
          <cell r="G4648">
            <v>18975000</v>
          </cell>
          <cell r="H4648">
            <v>1.05</v>
          </cell>
          <cell r="I4648">
            <v>43465</v>
          </cell>
        </row>
        <row r="4649">
          <cell r="A4649" t="str">
            <v>JuegoCIRCUITO MOTRIZ 1-12 añosCap:51</v>
          </cell>
          <cell r="B4649">
            <v>106847</v>
          </cell>
          <cell r="C4649" t="str">
            <v>UNI</v>
          </cell>
          <cell r="D4649">
            <v>152158800</v>
          </cell>
          <cell r="E4649">
            <v>0</v>
          </cell>
          <cell r="F4649">
            <v>43259</v>
          </cell>
          <cell r="G4649">
            <v>144913143</v>
          </cell>
          <cell r="H4649">
            <v>1.05</v>
          </cell>
          <cell r="I4649">
            <v>43465</v>
          </cell>
        </row>
        <row r="4650">
          <cell r="A4650" t="str">
            <v>JuegoCircuitoBomberoDeslizaEscalar3-12añosC</v>
          </cell>
          <cell r="B4650">
            <v>106920</v>
          </cell>
          <cell r="C4650" t="str">
            <v>UNI</v>
          </cell>
          <cell r="D4650">
            <v>252914305</v>
          </cell>
          <cell r="E4650">
            <v>0</v>
          </cell>
          <cell r="F4650">
            <v>43330</v>
          </cell>
          <cell r="G4650">
            <v>240870767</v>
          </cell>
          <cell r="H4650">
            <v>1.05</v>
          </cell>
          <cell r="I4650">
            <v>43465</v>
          </cell>
        </row>
        <row r="4651">
          <cell r="A4651" t="str">
            <v>JuegoCircuitoBomberoDeslizaEscalar3-12añosC</v>
          </cell>
          <cell r="B4651">
            <v>105808</v>
          </cell>
          <cell r="C4651" t="str">
            <v>UNI</v>
          </cell>
          <cell r="D4651">
            <v>191945760</v>
          </cell>
          <cell r="E4651">
            <v>0</v>
          </cell>
          <cell r="F4651">
            <v>43245</v>
          </cell>
          <cell r="G4651">
            <v>182805486</v>
          </cell>
          <cell r="H4651">
            <v>1.05</v>
          </cell>
          <cell r="I4651">
            <v>43465</v>
          </cell>
        </row>
        <row r="4652">
          <cell r="A4652" t="str">
            <v>JuegocircuitoRedEquilibrioRodadero5-12añosCap</v>
          </cell>
          <cell r="B4652">
            <v>105804</v>
          </cell>
          <cell r="C4652" t="str">
            <v>UNI</v>
          </cell>
          <cell r="D4652">
            <v>49200694</v>
          </cell>
          <cell r="E4652">
            <v>0</v>
          </cell>
          <cell r="F4652">
            <v>43194</v>
          </cell>
          <cell r="G4652">
            <v>46857804</v>
          </cell>
          <cell r="H4652">
            <v>1.05</v>
          </cell>
          <cell r="I4652">
            <v>43465</v>
          </cell>
        </row>
        <row r="4653">
          <cell r="A4653" t="str">
            <v>JuegocircuitoRedMuroEscalarRodadero</v>
          </cell>
          <cell r="B4653">
            <v>106052</v>
          </cell>
          <cell r="C4653" t="str">
            <v>UNI</v>
          </cell>
          <cell r="D4653">
            <v>65943959</v>
          </cell>
          <cell r="E4653">
            <v>0</v>
          </cell>
          <cell r="F4653">
            <v>43194</v>
          </cell>
          <cell r="G4653">
            <v>62803770</v>
          </cell>
          <cell r="H4653">
            <v>1.05</v>
          </cell>
          <cell r="I4653">
            <v>43465</v>
          </cell>
        </row>
        <row r="4654">
          <cell r="A4654" t="str">
            <v>JuegocircuitoRedMuroEscalarRodadero2-12año</v>
          </cell>
          <cell r="B4654">
            <v>105922</v>
          </cell>
          <cell r="C4654" t="str">
            <v>UNI</v>
          </cell>
          <cell r="D4654">
            <v>58083966</v>
          </cell>
          <cell r="E4654">
            <v>0</v>
          </cell>
          <cell r="F4654">
            <v>43194</v>
          </cell>
          <cell r="G4654">
            <v>55318063</v>
          </cell>
          <cell r="H4654">
            <v>1.05</v>
          </cell>
          <cell r="I4654">
            <v>43465</v>
          </cell>
        </row>
        <row r="4655">
          <cell r="A4655" t="str">
            <v>JuegocircuitoRedMuroEscalarRodadero2-12año</v>
          </cell>
          <cell r="B4655">
            <v>106050</v>
          </cell>
          <cell r="C4655" t="str">
            <v>UNI</v>
          </cell>
          <cell r="D4655">
            <v>99398250</v>
          </cell>
          <cell r="E4655">
            <v>0</v>
          </cell>
          <cell r="F4655">
            <v>43194</v>
          </cell>
          <cell r="G4655">
            <v>94665000</v>
          </cell>
          <cell r="H4655">
            <v>1.05</v>
          </cell>
          <cell r="I4655">
            <v>43465</v>
          </cell>
        </row>
        <row r="4656">
          <cell r="A4656" t="str">
            <v>Juegocuerdasestructurapiramidal5-12añosCap15</v>
          </cell>
          <cell r="B4656">
            <v>106018</v>
          </cell>
          <cell r="C4656" t="str">
            <v>UNI</v>
          </cell>
          <cell r="D4656">
            <v>35537468</v>
          </cell>
          <cell r="E4656">
            <v>0</v>
          </cell>
          <cell r="F4656">
            <v>43194</v>
          </cell>
          <cell r="G4656">
            <v>33845208</v>
          </cell>
          <cell r="H4656">
            <v>1.05</v>
          </cell>
          <cell r="I4656">
            <v>43465</v>
          </cell>
        </row>
        <row r="4657">
          <cell r="A4657" t="str">
            <v>Juegocuerdaspiramidal 6-12 añosCap:62</v>
          </cell>
          <cell r="B4657">
            <v>106049</v>
          </cell>
          <cell r="C4657" t="str">
            <v>UNI</v>
          </cell>
          <cell r="D4657">
            <v>172037250</v>
          </cell>
          <cell r="E4657">
            <v>0</v>
          </cell>
          <cell r="F4657">
            <v>43252</v>
          </cell>
          <cell r="G4657">
            <v>163845000</v>
          </cell>
          <cell r="H4657">
            <v>1.05</v>
          </cell>
          <cell r="I4657">
            <v>43465</v>
          </cell>
        </row>
        <row r="4658">
          <cell r="A4658" t="str">
            <v>Juegocuerdaspiramidal2-6añosCap:22niñosH=3,0</v>
          </cell>
          <cell r="B4658">
            <v>106011</v>
          </cell>
          <cell r="C4658" t="str">
            <v>UNI</v>
          </cell>
          <cell r="D4658">
            <v>122509717</v>
          </cell>
          <cell r="E4658">
            <v>0</v>
          </cell>
          <cell r="F4658">
            <v>43245</v>
          </cell>
          <cell r="G4658">
            <v>116675921</v>
          </cell>
          <cell r="H4658">
            <v>1.05</v>
          </cell>
          <cell r="I4658">
            <v>43465</v>
          </cell>
        </row>
        <row r="4659">
          <cell r="A4659" t="str">
            <v>Juegocuerdaspoliedro</v>
          </cell>
          <cell r="B4659">
            <v>106048</v>
          </cell>
          <cell r="C4659" t="str">
            <v>UNI</v>
          </cell>
          <cell r="D4659">
            <v>129937500</v>
          </cell>
          <cell r="E4659">
            <v>0</v>
          </cell>
          <cell r="F4659">
            <v>43273</v>
          </cell>
          <cell r="G4659">
            <v>123750000</v>
          </cell>
          <cell r="H4659">
            <v>1.05</v>
          </cell>
          <cell r="I4659">
            <v>43465</v>
          </cell>
        </row>
        <row r="4660">
          <cell r="A4660" t="str">
            <v>JuegoFuncionMultipleRodaderoRedMuro3-12Año</v>
          </cell>
          <cell r="B4660">
            <v>106056</v>
          </cell>
          <cell r="C4660" t="str">
            <v>UNI</v>
          </cell>
          <cell r="D4660">
            <v>37537500</v>
          </cell>
          <cell r="E4660">
            <v>0</v>
          </cell>
          <cell r="F4660">
            <v>43273</v>
          </cell>
          <cell r="G4660">
            <v>35750000</v>
          </cell>
          <cell r="H4660">
            <v>1.05</v>
          </cell>
          <cell r="I4660">
            <v>43465</v>
          </cell>
        </row>
        <row r="4661">
          <cell r="A4661" t="str">
            <v>JuegoManipularElementoNaturalAgua2-12añosC</v>
          </cell>
          <cell r="B4661">
            <v>105813</v>
          </cell>
          <cell r="C4661" t="str">
            <v>UNI</v>
          </cell>
          <cell r="D4661">
            <v>33453000</v>
          </cell>
          <cell r="E4661">
            <v>0</v>
          </cell>
          <cell r="F4661">
            <v>43251</v>
          </cell>
          <cell r="G4661">
            <v>31860000</v>
          </cell>
          <cell r="H4661">
            <v>1.05</v>
          </cell>
          <cell r="I4661">
            <v>43465</v>
          </cell>
        </row>
        <row r="4662">
          <cell r="A4662" t="str">
            <v>JuegoManipularElementoNaturalArena2-12añosC</v>
          </cell>
          <cell r="B4662">
            <v>105814</v>
          </cell>
          <cell r="C4662" t="str">
            <v>UNI</v>
          </cell>
          <cell r="D4662">
            <v>62265000</v>
          </cell>
          <cell r="E4662">
            <v>0</v>
          </cell>
          <cell r="F4662">
            <v>43194</v>
          </cell>
          <cell r="G4662">
            <v>59300000</v>
          </cell>
          <cell r="H4662">
            <v>1.05</v>
          </cell>
          <cell r="I4662">
            <v>43465</v>
          </cell>
        </row>
        <row r="4663">
          <cell r="A4663" t="str">
            <v>JuegoModularToboganTrepadorBotones3a12año</v>
          </cell>
          <cell r="B4663">
            <v>106624</v>
          </cell>
          <cell r="C4663" t="str">
            <v>UNI</v>
          </cell>
          <cell r="D4663">
            <v>29878309</v>
          </cell>
          <cell r="E4663">
            <v>0</v>
          </cell>
          <cell r="F4663">
            <v>43251</v>
          </cell>
          <cell r="G4663">
            <v>28455532</v>
          </cell>
          <cell r="H4663">
            <v>1.05</v>
          </cell>
          <cell r="I4663">
            <v>43465</v>
          </cell>
        </row>
        <row r="4664">
          <cell r="A4664" t="str">
            <v>JuegoMuellePanelesFormasludicas2-8añosCap:1</v>
          </cell>
          <cell r="B4664">
            <v>106016</v>
          </cell>
          <cell r="C4664" t="str">
            <v>UNI</v>
          </cell>
          <cell r="D4664">
            <v>6210750</v>
          </cell>
          <cell r="E4664">
            <v>0</v>
          </cell>
          <cell r="F4664">
            <v>43245</v>
          </cell>
          <cell r="G4664">
            <v>5915000</v>
          </cell>
          <cell r="H4664">
            <v>1.05</v>
          </cell>
          <cell r="I4664">
            <v>43465</v>
          </cell>
        </row>
        <row r="4665">
          <cell r="A4665" t="str">
            <v>JuegoMuellePaneleslateralesAnimal2+añosCap4</v>
          </cell>
          <cell r="B4665">
            <v>106897</v>
          </cell>
          <cell r="C4665" t="str">
            <v>UNI</v>
          </cell>
          <cell r="D4665">
            <v>9784577</v>
          </cell>
          <cell r="E4665">
            <v>0</v>
          </cell>
          <cell r="F4665">
            <v>43329</v>
          </cell>
          <cell r="G4665">
            <v>9318645</v>
          </cell>
          <cell r="H4665">
            <v>1.05</v>
          </cell>
          <cell r="I4665">
            <v>43465</v>
          </cell>
        </row>
        <row r="4666">
          <cell r="A4666" t="str">
            <v>JuegoMuellePanelesLateralesAnimales2-8años</v>
          </cell>
          <cell r="B4666">
            <v>106892</v>
          </cell>
          <cell r="C4666" t="str">
            <v>UNI</v>
          </cell>
          <cell r="D4666">
            <v>6040421</v>
          </cell>
          <cell r="E4666">
            <v>0</v>
          </cell>
          <cell r="F4666">
            <v>43328</v>
          </cell>
          <cell r="G4666">
            <v>5752782</v>
          </cell>
          <cell r="H4666">
            <v>1.05</v>
          </cell>
          <cell r="I4666">
            <v>43465</v>
          </cell>
        </row>
        <row r="4667">
          <cell r="A4667" t="str">
            <v>JuegoMuellePanelesLateralesAnimales2-8añosC</v>
          </cell>
          <cell r="B4667">
            <v>105815</v>
          </cell>
          <cell r="C4667" t="str">
            <v>UNI</v>
          </cell>
          <cell r="D4667">
            <v>5729172</v>
          </cell>
          <cell r="E4667">
            <v>0</v>
          </cell>
          <cell r="F4667">
            <v>43250</v>
          </cell>
          <cell r="G4667">
            <v>5456354</v>
          </cell>
          <cell r="H4667">
            <v>1.05</v>
          </cell>
          <cell r="I4667">
            <v>43465</v>
          </cell>
        </row>
        <row r="4668">
          <cell r="A4668" t="str">
            <v>JuegoMuellePaneleslateralesFormaanimal1-5año</v>
          </cell>
          <cell r="B4668">
            <v>106893</v>
          </cell>
          <cell r="C4668" t="str">
            <v>UNI</v>
          </cell>
          <cell r="D4668">
            <v>5757630</v>
          </cell>
          <cell r="E4668">
            <v>0</v>
          </cell>
          <cell r="F4668">
            <v>43328</v>
          </cell>
          <cell r="G4668">
            <v>5483457</v>
          </cell>
          <cell r="H4668">
            <v>1.05</v>
          </cell>
          <cell r="I4668">
            <v>43465</v>
          </cell>
        </row>
        <row r="4669">
          <cell r="A4669" t="str">
            <v>JuegoMuellePaneleslateralesFormaAnimal2+año</v>
          </cell>
          <cell r="B4669">
            <v>106895</v>
          </cell>
          <cell r="C4669" t="str">
            <v>UNI</v>
          </cell>
          <cell r="D4669">
            <v>4626465</v>
          </cell>
          <cell r="E4669">
            <v>0</v>
          </cell>
          <cell r="F4669">
            <v>43328</v>
          </cell>
          <cell r="G4669">
            <v>4406157</v>
          </cell>
          <cell r="H4669">
            <v>1.05</v>
          </cell>
          <cell r="I4669">
            <v>43465</v>
          </cell>
        </row>
        <row r="4670">
          <cell r="A4670" t="str">
            <v>JuegoMuellePaneleslateralesFormaAnimal2-10añ</v>
          </cell>
          <cell r="B4670">
            <v>106896</v>
          </cell>
          <cell r="C4670" t="str">
            <v>UNI</v>
          </cell>
          <cell r="D4670">
            <v>6447641</v>
          </cell>
          <cell r="E4670">
            <v>0</v>
          </cell>
          <cell r="F4670">
            <v>43328</v>
          </cell>
          <cell r="G4670">
            <v>6140610</v>
          </cell>
          <cell r="H4670">
            <v>1.05</v>
          </cell>
          <cell r="I4670">
            <v>43465</v>
          </cell>
        </row>
        <row r="4671">
          <cell r="A4671" t="str">
            <v>JuegoMuellePaneleslateralesFormaAnimal2-8año</v>
          </cell>
          <cell r="B4671">
            <v>106891</v>
          </cell>
          <cell r="C4671" t="str">
            <v>UNI</v>
          </cell>
          <cell r="D4671">
            <v>5067619</v>
          </cell>
          <cell r="E4671">
            <v>0</v>
          </cell>
          <cell r="F4671">
            <v>43328</v>
          </cell>
          <cell r="G4671">
            <v>4826304</v>
          </cell>
          <cell r="H4671">
            <v>1.05</v>
          </cell>
          <cell r="I4671">
            <v>43465</v>
          </cell>
        </row>
        <row r="4672">
          <cell r="A4672" t="str">
            <v>JuegoMuellepaneleslateralesformasludicas2-8a</v>
          </cell>
          <cell r="B4672">
            <v>106009</v>
          </cell>
          <cell r="C4672" t="str">
            <v>UNI</v>
          </cell>
          <cell r="D4672">
            <v>5145000</v>
          </cell>
          <cell r="E4672">
            <v>0</v>
          </cell>
          <cell r="F4672">
            <v>43245</v>
          </cell>
          <cell r="G4672">
            <v>4900000</v>
          </cell>
          <cell r="H4672">
            <v>1.05</v>
          </cell>
          <cell r="I4672">
            <v>43465</v>
          </cell>
        </row>
        <row r="4673">
          <cell r="A4673" t="str">
            <v>JuegoMuellePanelLateralMediosTransport0.5-5añ</v>
          </cell>
          <cell r="B4673">
            <v>105806</v>
          </cell>
          <cell r="C4673" t="str">
            <v>UNI</v>
          </cell>
          <cell r="D4673">
            <v>7677600</v>
          </cell>
          <cell r="E4673">
            <v>0</v>
          </cell>
          <cell r="F4673">
            <v>43251</v>
          </cell>
          <cell r="G4673">
            <v>7312000</v>
          </cell>
          <cell r="H4673">
            <v>1.05</v>
          </cell>
          <cell r="I4673">
            <v>43465</v>
          </cell>
        </row>
        <row r="4674">
          <cell r="A4674" t="str">
            <v>JuegoMuellePanelLateralMedioTransporte2-8año</v>
          </cell>
          <cell r="B4674">
            <v>105805</v>
          </cell>
          <cell r="C4674" t="str">
            <v>UNI</v>
          </cell>
          <cell r="D4674">
            <v>7739550</v>
          </cell>
          <cell r="E4674">
            <v>0</v>
          </cell>
          <cell r="F4674">
            <v>43251</v>
          </cell>
          <cell r="G4674">
            <v>7371000</v>
          </cell>
          <cell r="H4674">
            <v>1.05</v>
          </cell>
          <cell r="I4674">
            <v>43465</v>
          </cell>
        </row>
        <row r="4675">
          <cell r="A4675" t="str">
            <v>JuegoMuroIncluyenteManipularAtravesar1-4años</v>
          </cell>
          <cell r="B4675">
            <v>106014</v>
          </cell>
          <cell r="C4675" t="str">
            <v>UNI</v>
          </cell>
          <cell r="D4675">
            <v>18868910</v>
          </cell>
          <cell r="E4675">
            <v>0</v>
          </cell>
          <cell r="F4675">
            <v>43194</v>
          </cell>
          <cell r="G4675">
            <v>17970390</v>
          </cell>
          <cell r="H4675">
            <v>1.05</v>
          </cell>
          <cell r="I4675">
            <v>43465</v>
          </cell>
        </row>
        <row r="4676">
          <cell r="A4676" t="str">
            <v>JuegoPasadizoDeslizaderoManipular2-6</v>
          </cell>
          <cell r="B4676">
            <v>106015</v>
          </cell>
          <cell r="C4676" t="str">
            <v>UNI</v>
          </cell>
          <cell r="D4676">
            <v>48052308</v>
          </cell>
          <cell r="E4676">
            <v>0</v>
          </cell>
          <cell r="F4676">
            <v>43245</v>
          </cell>
          <cell r="G4676">
            <v>45764103</v>
          </cell>
          <cell r="H4676">
            <v>1.05</v>
          </cell>
          <cell r="I4676">
            <v>43465</v>
          </cell>
        </row>
        <row r="4677">
          <cell r="A4677" t="str">
            <v>JUEGOPASAMANOSCOMPUESTO/IDRD</v>
          </cell>
          <cell r="B4677">
            <v>105172</v>
          </cell>
          <cell r="C4677" t="str">
            <v>UNI</v>
          </cell>
          <cell r="D4677">
            <v>1751085</v>
          </cell>
          <cell r="E4677">
            <v>0</v>
          </cell>
          <cell r="F4677">
            <v>42836</v>
          </cell>
          <cell r="G4677">
            <v>1606500</v>
          </cell>
          <cell r="H4677">
            <v>1.0900000000000001</v>
          </cell>
          <cell r="I4677">
            <v>43465</v>
          </cell>
        </row>
        <row r="4678">
          <cell r="A4678" t="str">
            <v>JUEGOS RUEDA GIRATORIA (SUMINISTRO)</v>
          </cell>
          <cell r="B4678">
            <v>101378</v>
          </cell>
          <cell r="C4678" t="str">
            <v>UNI</v>
          </cell>
          <cell r="D4678">
            <v>2928490</v>
          </cell>
          <cell r="E4678">
            <v>0</v>
          </cell>
          <cell r="F4678">
            <v>40890</v>
          </cell>
          <cell r="G4678">
            <v>2185440</v>
          </cell>
          <cell r="H4678">
            <v>1.34</v>
          </cell>
          <cell r="I4678">
            <v>43465</v>
          </cell>
        </row>
        <row r="4679">
          <cell r="A4679" t="str">
            <v>JuegoTematicoGranEscalaAvion2-12añosCap:60</v>
          </cell>
          <cell r="B4679">
            <v>105812</v>
          </cell>
          <cell r="C4679" t="str">
            <v>UNI</v>
          </cell>
          <cell r="D4679">
            <v>587911589</v>
          </cell>
          <cell r="E4679">
            <v>0</v>
          </cell>
          <cell r="F4679">
            <v>43251</v>
          </cell>
          <cell r="G4679">
            <v>559915799</v>
          </cell>
          <cell r="H4679">
            <v>1.05</v>
          </cell>
          <cell r="I4679">
            <v>43465</v>
          </cell>
        </row>
        <row r="4680">
          <cell r="A4680" t="str">
            <v>JuegoTematicoGranEscalaBarco2-12añosCap:5</v>
          </cell>
          <cell r="B4680">
            <v>105807</v>
          </cell>
          <cell r="C4680" t="str">
            <v>UNI</v>
          </cell>
          <cell r="D4680">
            <v>230702932</v>
          </cell>
          <cell r="E4680">
            <v>0</v>
          </cell>
          <cell r="F4680">
            <v>43194</v>
          </cell>
          <cell r="G4680">
            <v>219717078</v>
          </cell>
          <cell r="H4680">
            <v>1.05</v>
          </cell>
          <cell r="I4680">
            <v>43465</v>
          </cell>
        </row>
        <row r="4681">
          <cell r="A4681" t="str">
            <v>JuegoToboganCurvoCap 3 niños de 2+ años</v>
          </cell>
          <cell r="B4681">
            <v>106846</v>
          </cell>
          <cell r="C4681" t="str">
            <v>UNI</v>
          </cell>
          <cell r="D4681">
            <v>64942500</v>
          </cell>
          <cell r="E4681">
            <v>0</v>
          </cell>
          <cell r="F4681">
            <v>43225</v>
          </cell>
          <cell r="G4681">
            <v>61850000</v>
          </cell>
          <cell r="H4681">
            <v>1.05</v>
          </cell>
          <cell r="I4681">
            <v>43465</v>
          </cell>
        </row>
        <row r="4682">
          <cell r="A4682" t="str">
            <v>JuegoToboganRectoCap 3 niños de 2+ años</v>
          </cell>
          <cell r="B4682">
            <v>106845</v>
          </cell>
          <cell r="C4682" t="str">
            <v>UNI</v>
          </cell>
          <cell r="D4682">
            <v>66299210</v>
          </cell>
          <cell r="E4682">
            <v>0</v>
          </cell>
          <cell r="F4682">
            <v>43225</v>
          </cell>
          <cell r="G4682">
            <v>63142105</v>
          </cell>
          <cell r="H4682">
            <v>1.05</v>
          </cell>
          <cell r="I4682">
            <v>43465</v>
          </cell>
        </row>
        <row r="4683">
          <cell r="A4683" t="str">
            <v>JUNTA AMORTIGUADORA EN CAUCHO JEPTU</v>
          </cell>
          <cell r="B4683">
            <v>107235</v>
          </cell>
          <cell r="C4683" t="str">
            <v>UNI</v>
          </cell>
          <cell r="D4683">
            <v>127949</v>
          </cell>
          <cell r="E4683">
            <v>0</v>
          </cell>
          <cell r="F4683">
            <v>43411</v>
          </cell>
          <cell r="G4683">
            <v>121856</v>
          </cell>
          <cell r="H4683">
            <v>1.05</v>
          </cell>
          <cell r="I4683">
            <v>43465</v>
          </cell>
        </row>
        <row r="4684">
          <cell r="A4684" t="str">
            <v>JUNTA AMORTIGUADORA EN CAUCHO JEPTU</v>
          </cell>
          <cell r="B4684">
            <v>107171</v>
          </cell>
          <cell r="C4684" t="str">
            <v>UNI</v>
          </cell>
          <cell r="D4684">
            <v>127949</v>
          </cell>
          <cell r="E4684">
            <v>0</v>
          </cell>
          <cell r="F4684">
            <v>43395</v>
          </cell>
          <cell r="G4684">
            <v>121856</v>
          </cell>
          <cell r="H4684">
            <v>1.05</v>
          </cell>
          <cell r="I4684">
            <v>43465</v>
          </cell>
        </row>
        <row r="4685">
          <cell r="A4685" t="str">
            <v>JUNTA DE EXPANSION AGWJ 70, Incl.</v>
          </cell>
          <cell r="B4685">
            <v>103651</v>
          </cell>
          <cell r="C4685" t="str">
            <v>ML</v>
          </cell>
          <cell r="D4685">
            <v>973827</v>
          </cell>
          <cell r="E4685">
            <v>0</v>
          </cell>
          <cell r="F4685">
            <v>43250</v>
          </cell>
          <cell r="G4685">
            <v>927454</v>
          </cell>
          <cell r="H4685">
            <v>1.05</v>
          </cell>
          <cell r="I4685">
            <v>43465</v>
          </cell>
        </row>
        <row r="4686">
          <cell r="A4686" t="str">
            <v>JUNTA DE EXPANSIÓN PVCS Ø 6"</v>
          </cell>
          <cell r="B4686">
            <v>106170</v>
          </cell>
          <cell r="C4686" t="str">
            <v>UNI</v>
          </cell>
          <cell r="D4686">
            <v>35932</v>
          </cell>
          <cell r="E4686">
            <v>0</v>
          </cell>
          <cell r="F4686">
            <v>43266</v>
          </cell>
          <cell r="G4686">
            <v>34221</v>
          </cell>
          <cell r="H4686">
            <v>1.05</v>
          </cell>
          <cell r="I4686">
            <v>43465</v>
          </cell>
        </row>
        <row r="4687">
          <cell r="A4687" t="str">
            <v>JUNTA DILAT FLEX 300 PSI L=0,5 1" BRIDA</v>
          </cell>
          <cell r="B4687">
            <v>107228</v>
          </cell>
          <cell r="C4687" t="str">
            <v>UNI</v>
          </cell>
          <cell r="D4687">
            <v>184926</v>
          </cell>
          <cell r="E4687">
            <v>0</v>
          </cell>
          <cell r="F4687">
            <v>43410</v>
          </cell>
          <cell r="G4687">
            <v>176120</v>
          </cell>
          <cell r="H4687">
            <v>1.05</v>
          </cell>
          <cell r="I4687">
            <v>43465</v>
          </cell>
        </row>
        <row r="4688">
          <cell r="A4688" t="str">
            <v>JUNTA DILAT. FLEX. 300 PSI L=0,5 3" BRIDA</v>
          </cell>
          <cell r="B4688">
            <v>107229</v>
          </cell>
          <cell r="C4688" t="str">
            <v>UNI</v>
          </cell>
          <cell r="D4688">
            <v>779688</v>
          </cell>
          <cell r="E4688">
            <v>0</v>
          </cell>
          <cell r="F4688">
            <v>43410</v>
          </cell>
          <cell r="G4688">
            <v>742560</v>
          </cell>
          <cell r="H4688">
            <v>1.05</v>
          </cell>
          <cell r="I4688">
            <v>43465</v>
          </cell>
        </row>
        <row r="4689">
          <cell r="A4689" t="str">
            <v>JUNTA DILAT. FLEXI 300 PSI L=0,5 1/2" BRIDA</v>
          </cell>
          <cell r="B4689">
            <v>107226</v>
          </cell>
          <cell r="C4689" t="str">
            <v>UNI</v>
          </cell>
          <cell r="D4689">
            <v>119952</v>
          </cell>
          <cell r="E4689">
            <v>0</v>
          </cell>
          <cell r="F4689">
            <v>43410</v>
          </cell>
          <cell r="G4689">
            <v>114240</v>
          </cell>
          <cell r="H4689">
            <v>1.05</v>
          </cell>
          <cell r="I4689">
            <v>43465</v>
          </cell>
        </row>
        <row r="4690">
          <cell r="A4690" t="str">
            <v>JUNTA FLEXIBLE BORRACHA Ø2”</v>
          </cell>
          <cell r="B4690">
            <v>106301</v>
          </cell>
          <cell r="C4690" t="str">
            <v>UNI</v>
          </cell>
          <cell r="D4690">
            <v>90721</v>
          </cell>
          <cell r="E4690">
            <v>0</v>
          </cell>
          <cell r="F4690">
            <v>43326</v>
          </cell>
          <cell r="G4690">
            <v>86401</v>
          </cell>
          <cell r="H4690">
            <v>1.05</v>
          </cell>
          <cell r="I4690">
            <v>43465</v>
          </cell>
        </row>
        <row r="4691">
          <cell r="A4691" t="str">
            <v>JUNTA FLEXIBLE BORRACHA Ø6”</v>
          </cell>
          <cell r="B4691">
            <v>106302</v>
          </cell>
          <cell r="C4691" t="str">
            <v>UNI</v>
          </cell>
          <cell r="D4691">
            <v>351169</v>
          </cell>
          <cell r="E4691">
            <v>0</v>
          </cell>
          <cell r="F4691">
            <v>43371</v>
          </cell>
          <cell r="G4691">
            <v>334447</v>
          </cell>
          <cell r="H4691">
            <v>1.05</v>
          </cell>
          <cell r="I4691">
            <v>43465</v>
          </cell>
        </row>
        <row r="4692">
          <cell r="A4692" t="str">
            <v>JUNTA FLEXIBLEØ1/2"-ACERO AL</v>
          </cell>
          <cell r="B4692">
            <v>106331</v>
          </cell>
          <cell r="C4692" t="str">
            <v>UNI</v>
          </cell>
          <cell r="D4692">
            <v>78594</v>
          </cell>
          <cell r="E4692">
            <v>0</v>
          </cell>
          <cell r="F4692">
            <v>43314</v>
          </cell>
          <cell r="G4692">
            <v>74851</v>
          </cell>
          <cell r="H4692">
            <v>1.05</v>
          </cell>
          <cell r="I4692">
            <v>43465</v>
          </cell>
        </row>
        <row r="4693">
          <cell r="A4693" t="str">
            <v>JUNTA FLEXIBLEØ2"-ACERO AL</v>
          </cell>
          <cell r="B4693">
            <v>106330</v>
          </cell>
          <cell r="C4693" t="str">
            <v>UNI</v>
          </cell>
          <cell r="D4693">
            <v>98274</v>
          </cell>
          <cell r="E4693">
            <v>0</v>
          </cell>
          <cell r="F4693">
            <v>43273</v>
          </cell>
          <cell r="G4693">
            <v>93594</v>
          </cell>
          <cell r="H4693">
            <v>1.05</v>
          </cell>
          <cell r="I4693">
            <v>43465</v>
          </cell>
        </row>
        <row r="4694">
          <cell r="A4694" t="str">
            <v>JUNTA PLUS (BOLSA DE 5 Kg)</v>
          </cell>
          <cell r="B4694">
            <v>103691</v>
          </cell>
          <cell r="C4694" t="str">
            <v>UNI</v>
          </cell>
          <cell r="D4694">
            <v>24870</v>
          </cell>
          <cell r="E4694">
            <v>0</v>
          </cell>
          <cell r="F4694">
            <v>40600</v>
          </cell>
          <cell r="G4694">
            <v>18560</v>
          </cell>
          <cell r="H4694">
            <v>1.34</v>
          </cell>
          <cell r="I4694">
            <v>43465</v>
          </cell>
        </row>
        <row r="4695">
          <cell r="A4695" t="str">
            <v>JuntaDilatFLEX. 300PSI L=0,5 1/2" BRIDA INOX</v>
          </cell>
          <cell r="B4695">
            <v>107156</v>
          </cell>
          <cell r="C4695" t="str">
            <v>UNI</v>
          </cell>
          <cell r="D4695">
            <v>119952</v>
          </cell>
          <cell r="E4695">
            <v>0</v>
          </cell>
          <cell r="F4695">
            <v>43285</v>
          </cell>
          <cell r="G4695">
            <v>114240</v>
          </cell>
          <cell r="H4695">
            <v>1.05</v>
          </cell>
          <cell r="I4695">
            <v>43465</v>
          </cell>
        </row>
        <row r="4696">
          <cell r="A4696" t="str">
            <v>JUNTAS DE EXPANSION PVC-S 4"</v>
          </cell>
          <cell r="B4696">
            <v>107291</v>
          </cell>
          <cell r="C4696" t="str">
            <v>UNI</v>
          </cell>
          <cell r="D4696">
            <v>21880</v>
          </cell>
          <cell r="E4696">
            <v>0</v>
          </cell>
          <cell r="F4696">
            <v>43412</v>
          </cell>
          <cell r="G4696">
            <v>20838</v>
          </cell>
          <cell r="H4696">
            <v>1.05</v>
          </cell>
          <cell r="I4696">
            <v>43465</v>
          </cell>
        </row>
        <row r="4697">
          <cell r="A4697" t="str">
            <v>karraplast</v>
          </cell>
          <cell r="B4697">
            <v>103822</v>
          </cell>
          <cell r="C4697" t="str">
            <v>KG</v>
          </cell>
          <cell r="D4697">
            <v>1072</v>
          </cell>
          <cell r="E4697">
            <v>0</v>
          </cell>
          <cell r="F4697">
            <v>40620</v>
          </cell>
          <cell r="G4697">
            <v>800</v>
          </cell>
          <cell r="H4697">
            <v>1.34</v>
          </cell>
          <cell r="I4697">
            <v>43465</v>
          </cell>
        </row>
        <row r="4698">
          <cell r="A4698" t="str">
            <v>KIT BRILLANTES CON ARENA BLANCO</v>
          </cell>
          <cell r="B4698">
            <v>105631</v>
          </cell>
          <cell r="C4698" t="str">
            <v>KG</v>
          </cell>
          <cell r="D4698">
            <v>8209</v>
          </cell>
          <cell r="E4698">
            <v>0</v>
          </cell>
          <cell r="F4698">
            <v>42198</v>
          </cell>
          <cell r="G4698">
            <v>6729</v>
          </cell>
          <cell r="H4698">
            <v>1.22</v>
          </cell>
          <cell r="I4698">
            <v>43465</v>
          </cell>
        </row>
        <row r="4699">
          <cell r="A4699" t="str">
            <v>Kit Completo para ducha Marca DOCOL</v>
          </cell>
          <cell r="B4699">
            <v>105906</v>
          </cell>
          <cell r="C4699" t="str">
            <v>UNI</v>
          </cell>
          <cell r="D4699">
            <v>49358</v>
          </cell>
          <cell r="E4699">
            <v>0</v>
          </cell>
          <cell r="F4699">
            <v>42628</v>
          </cell>
          <cell r="G4699">
            <v>42920</v>
          </cell>
          <cell r="H4699">
            <v>1.1499999999999999</v>
          </cell>
          <cell r="I4699">
            <v>43465</v>
          </cell>
        </row>
        <row r="4700">
          <cell r="A4700" t="str">
            <v>Kit empaques grif. presmatic (lavam,orinal, ducha)</v>
          </cell>
          <cell r="B4700">
            <v>105908</v>
          </cell>
          <cell r="C4700" t="str">
            <v>UNI</v>
          </cell>
          <cell r="D4700">
            <v>10672</v>
          </cell>
          <cell r="E4700">
            <v>0</v>
          </cell>
          <cell r="F4700">
            <v>42628</v>
          </cell>
          <cell r="G4700">
            <v>9280</v>
          </cell>
          <cell r="H4700">
            <v>1.1499999999999999</v>
          </cell>
          <cell r="I4700">
            <v>43465</v>
          </cell>
        </row>
        <row r="4701">
          <cell r="A4701" t="str">
            <v>KIT FLOTADOR ½"BRONCE/ACERO(BOLA</v>
          </cell>
          <cell r="B4701">
            <v>2560</v>
          </cell>
          <cell r="C4701" t="str">
            <v>UNI</v>
          </cell>
          <cell r="D4701">
            <v>73099</v>
          </cell>
          <cell r="E4701" t="str">
            <v>VFLT02</v>
          </cell>
          <cell r="F4701">
            <v>43210</v>
          </cell>
          <cell r="G4701">
            <v>69618</v>
          </cell>
          <cell r="H4701">
            <v>1.05</v>
          </cell>
          <cell r="I4701">
            <v>43465</v>
          </cell>
        </row>
        <row r="4702">
          <cell r="A4702" t="str">
            <v>kit luminaria 1000W, arranc, cond, reactancia</v>
          </cell>
          <cell r="B4702">
            <v>103966</v>
          </cell>
          <cell r="C4702" t="str">
            <v>UNI</v>
          </cell>
          <cell r="D4702">
            <v>269006</v>
          </cell>
          <cell r="E4702">
            <v>0</v>
          </cell>
          <cell r="F4702">
            <v>43213</v>
          </cell>
          <cell r="G4702">
            <v>256196</v>
          </cell>
          <cell r="H4702">
            <v>1.05</v>
          </cell>
          <cell r="I4702">
            <v>43465</v>
          </cell>
        </row>
        <row r="4703">
          <cell r="A4703" t="str">
            <v>kit luminaria 150 W, arranc, condens, reactancia</v>
          </cell>
          <cell r="B4703">
            <v>103963</v>
          </cell>
          <cell r="C4703" t="str">
            <v>UNI</v>
          </cell>
          <cell r="D4703">
            <v>59346</v>
          </cell>
          <cell r="E4703">
            <v>0</v>
          </cell>
          <cell r="F4703">
            <v>43210</v>
          </cell>
          <cell r="G4703">
            <v>56520</v>
          </cell>
          <cell r="H4703">
            <v>1.05</v>
          </cell>
          <cell r="I4703">
            <v>43465</v>
          </cell>
        </row>
        <row r="4704">
          <cell r="A4704" t="str">
            <v>kit luminaria 250W, arranc, cond, reactancia</v>
          </cell>
          <cell r="B4704">
            <v>103964</v>
          </cell>
          <cell r="C4704" t="str">
            <v>UNI</v>
          </cell>
          <cell r="D4704">
            <v>71630</v>
          </cell>
          <cell r="E4704">
            <v>0</v>
          </cell>
          <cell r="F4704">
            <v>41082</v>
          </cell>
          <cell r="G4704">
            <v>55100</v>
          </cell>
          <cell r="H4704">
            <v>1.3</v>
          </cell>
          <cell r="I4704">
            <v>43465</v>
          </cell>
        </row>
        <row r="4705">
          <cell r="A4705" t="str">
            <v>kit luminaria 400W, arranc, cond, reactancia</v>
          </cell>
          <cell r="B4705">
            <v>103965</v>
          </cell>
          <cell r="C4705" t="str">
            <v>UNI</v>
          </cell>
          <cell r="D4705">
            <v>64974</v>
          </cell>
          <cell r="E4705">
            <v>0</v>
          </cell>
          <cell r="F4705">
            <v>43213</v>
          </cell>
          <cell r="G4705">
            <v>61880</v>
          </cell>
          <cell r="H4705">
            <v>1.05</v>
          </cell>
          <cell r="I4705">
            <v>43465</v>
          </cell>
        </row>
        <row r="4706">
          <cell r="A4706" t="str">
            <v>kit luminaria 70 W, arrancad, condens, reacta</v>
          </cell>
          <cell r="B4706">
            <v>103962</v>
          </cell>
          <cell r="C4706" t="str">
            <v>UNI</v>
          </cell>
          <cell r="D4706">
            <v>37985</v>
          </cell>
          <cell r="E4706">
            <v>0</v>
          </cell>
          <cell r="F4706">
            <v>43210</v>
          </cell>
          <cell r="G4706">
            <v>36176</v>
          </cell>
          <cell r="H4706">
            <v>1.05</v>
          </cell>
          <cell r="I4706">
            <v>43465</v>
          </cell>
        </row>
        <row r="4707">
          <cell r="A4707" t="str">
            <v>Kit mezclador presmatic compacto, importado</v>
          </cell>
          <cell r="B4707">
            <v>105905</v>
          </cell>
          <cell r="C4707" t="str">
            <v>UNI</v>
          </cell>
          <cell r="D4707">
            <v>21344</v>
          </cell>
          <cell r="E4707">
            <v>0</v>
          </cell>
          <cell r="F4707">
            <v>42628</v>
          </cell>
          <cell r="G4707">
            <v>18560</v>
          </cell>
          <cell r="H4707">
            <v>1.1499999999999999</v>
          </cell>
          <cell r="I4707">
            <v>43465</v>
          </cell>
        </row>
        <row r="4708">
          <cell r="A4708" t="str">
            <v>Kit MH 1000 W (Balsto-Conden.-Arrancador)</v>
          </cell>
          <cell r="B4708">
            <v>101094</v>
          </cell>
          <cell r="C4708" t="str">
            <v>UNI</v>
          </cell>
          <cell r="D4708">
            <v>468496</v>
          </cell>
          <cell r="E4708" t="str">
            <v>05E248S</v>
          </cell>
          <cell r="F4708">
            <v>40240</v>
          </cell>
          <cell r="G4708">
            <v>341968</v>
          </cell>
          <cell r="H4708">
            <v>1.37</v>
          </cell>
          <cell r="I4708">
            <v>43465</v>
          </cell>
        </row>
        <row r="4709">
          <cell r="A4709" t="str">
            <v>Kit MH 400 W (Balsto-Conden.-Arrancador)</v>
          </cell>
          <cell r="B4709">
            <v>101095</v>
          </cell>
          <cell r="C4709" t="str">
            <v>UNI</v>
          </cell>
          <cell r="D4709">
            <v>277085</v>
          </cell>
          <cell r="E4709" t="str">
            <v>05E248S</v>
          </cell>
          <cell r="F4709">
            <v>40240</v>
          </cell>
          <cell r="G4709">
            <v>202252</v>
          </cell>
          <cell r="H4709">
            <v>1.37</v>
          </cell>
          <cell r="I4709">
            <v>43465</v>
          </cell>
        </row>
        <row r="4710">
          <cell r="A4710" t="str">
            <v>Kit para determinar parámetros in situ</v>
          </cell>
          <cell r="B4710">
            <v>105741</v>
          </cell>
          <cell r="C4710" t="str">
            <v>UNI</v>
          </cell>
          <cell r="D4710">
            <v>126503</v>
          </cell>
          <cell r="E4710">
            <v>0</v>
          </cell>
          <cell r="F4710">
            <v>42873</v>
          </cell>
          <cell r="G4710">
            <v>116058</v>
          </cell>
          <cell r="H4710">
            <v>1.0900000000000001</v>
          </cell>
          <cell r="I4710">
            <v>43465</v>
          </cell>
        </row>
        <row r="4711">
          <cell r="A4711" t="str">
            <v>kit para parametros in situ (Piscinas)</v>
          </cell>
          <cell r="B4711">
            <v>105155</v>
          </cell>
          <cell r="C4711" t="str">
            <v>UNI</v>
          </cell>
          <cell r="D4711">
            <v>319659</v>
          </cell>
          <cell r="E4711">
            <v>0</v>
          </cell>
          <cell r="F4711">
            <v>42810</v>
          </cell>
          <cell r="G4711">
            <v>293265</v>
          </cell>
          <cell r="H4711">
            <v>1.0900000000000001</v>
          </cell>
          <cell r="I4711">
            <v>43465</v>
          </cell>
        </row>
        <row r="4712">
          <cell r="A4712" t="str">
            <v>KIT SILLA YEE 200 x 160 PVC</v>
          </cell>
          <cell r="B4712">
            <v>106984</v>
          </cell>
          <cell r="C4712" t="str">
            <v>UNID</v>
          </cell>
          <cell r="D4712">
            <v>132481</v>
          </cell>
          <cell r="E4712">
            <v>0</v>
          </cell>
          <cell r="F4712">
            <v>43343</v>
          </cell>
          <cell r="G4712">
            <v>126172</v>
          </cell>
          <cell r="H4712">
            <v>1.05</v>
          </cell>
          <cell r="I4712">
            <v>43465</v>
          </cell>
        </row>
        <row r="4713">
          <cell r="A4713" t="str">
            <v>KIT SILLA YEE S4</v>
          </cell>
          <cell r="B4713">
            <v>105694</v>
          </cell>
          <cell r="C4713" t="str">
            <v>UNI</v>
          </cell>
          <cell r="D4713">
            <v>66472</v>
          </cell>
          <cell r="E4713">
            <v>0</v>
          </cell>
          <cell r="F4713">
            <v>42297</v>
          </cell>
          <cell r="G4713">
            <v>54485</v>
          </cell>
          <cell r="H4713">
            <v>1.22</v>
          </cell>
          <cell r="I4713">
            <v>43465</v>
          </cell>
        </row>
        <row r="4714">
          <cell r="A4714" t="str">
            <v>kit soldadura membranas impermeables **</v>
          </cell>
          <cell r="B4714">
            <v>103396</v>
          </cell>
          <cell r="C4714" t="str">
            <v>UNI</v>
          </cell>
          <cell r="D4714">
            <v>3550823</v>
          </cell>
          <cell r="E4714">
            <v>402292</v>
          </cell>
          <cell r="F4714">
            <v>43269</v>
          </cell>
          <cell r="G4714">
            <v>3381736</v>
          </cell>
          <cell r="H4714">
            <v>1.05</v>
          </cell>
          <cell r="I4714">
            <v>43465</v>
          </cell>
        </row>
        <row r="4715">
          <cell r="A4715" t="str">
            <v>KIT TERMINAL REJILLA 24X3</v>
          </cell>
          <cell r="B4715">
            <v>107079</v>
          </cell>
          <cell r="C4715" t="str">
            <v>UNI</v>
          </cell>
          <cell r="D4715">
            <v>206393</v>
          </cell>
          <cell r="E4715">
            <v>0</v>
          </cell>
          <cell r="F4715">
            <v>43395</v>
          </cell>
          <cell r="G4715">
            <v>196565</v>
          </cell>
          <cell r="H4715">
            <v>1.05</v>
          </cell>
          <cell r="I4715">
            <v>43465</v>
          </cell>
        </row>
        <row r="4716">
          <cell r="A4716" t="str">
            <v>Kit Transformador Regulable+Bombillo 1000W</v>
          </cell>
          <cell r="B4716">
            <v>103450</v>
          </cell>
          <cell r="C4716" t="str">
            <v>UNI</v>
          </cell>
          <cell r="D4716">
            <v>560976</v>
          </cell>
          <cell r="E4716">
            <v>0</v>
          </cell>
          <cell r="F4716">
            <v>41093</v>
          </cell>
          <cell r="G4716">
            <v>431520</v>
          </cell>
          <cell r="H4716">
            <v>1.3</v>
          </cell>
          <cell r="I4716">
            <v>43465</v>
          </cell>
        </row>
        <row r="4717">
          <cell r="A4717" t="str">
            <v>Kit Transformador. Regulable.+Bombillo 400W</v>
          </cell>
          <cell r="B4717">
            <v>103434</v>
          </cell>
          <cell r="C4717" t="str">
            <v>UNI</v>
          </cell>
          <cell r="D4717">
            <v>97010</v>
          </cell>
          <cell r="E4717">
            <v>0</v>
          </cell>
          <cell r="F4717">
            <v>43081</v>
          </cell>
          <cell r="G4717">
            <v>89000</v>
          </cell>
          <cell r="H4717">
            <v>1.0900000000000001</v>
          </cell>
          <cell r="I4717">
            <v>43465</v>
          </cell>
        </row>
        <row r="4718">
          <cell r="A4718" t="str">
            <v>L´minaPoliestirenoAltoImpacto(30x40cm)cal.5mm</v>
          </cell>
          <cell r="B4718">
            <v>105865</v>
          </cell>
          <cell r="C4718" t="str">
            <v>UNI</v>
          </cell>
          <cell r="D4718">
            <v>109250</v>
          </cell>
          <cell r="E4718">
            <v>0</v>
          </cell>
          <cell r="F4718">
            <v>42597</v>
          </cell>
          <cell r="G4718">
            <v>95000</v>
          </cell>
          <cell r="H4718">
            <v>1.1499999999999999</v>
          </cell>
          <cell r="I4718">
            <v>43465</v>
          </cell>
        </row>
        <row r="4719">
          <cell r="A4719" t="str">
            <v>L´minaPoliestirenoAltoImpacto(60x70cm)cal.5mm</v>
          </cell>
          <cell r="B4719">
            <v>105864</v>
          </cell>
          <cell r="C4719" t="str">
            <v>UNI</v>
          </cell>
          <cell r="D4719">
            <v>339250</v>
          </cell>
          <cell r="E4719">
            <v>0</v>
          </cell>
          <cell r="F4719">
            <v>42597</v>
          </cell>
          <cell r="G4719">
            <v>295000</v>
          </cell>
          <cell r="H4719">
            <v>1.1499999999999999</v>
          </cell>
          <cell r="I4719">
            <v>43465</v>
          </cell>
        </row>
        <row r="4720">
          <cell r="A4720" t="str">
            <v>L´minaPoliestirenoAltoImpacto(60x90cm)cal.5mm</v>
          </cell>
          <cell r="B4720">
            <v>105863</v>
          </cell>
          <cell r="C4720" t="str">
            <v>UNI</v>
          </cell>
          <cell r="D4720">
            <v>374900</v>
          </cell>
          <cell r="E4720">
            <v>0</v>
          </cell>
          <cell r="F4720">
            <v>42597</v>
          </cell>
          <cell r="G4720">
            <v>326000</v>
          </cell>
          <cell r="H4720">
            <v>1.1499999999999999</v>
          </cell>
          <cell r="I4720">
            <v>43465</v>
          </cell>
        </row>
        <row r="4721">
          <cell r="A4721" t="str">
            <v>L´minaPoliestirenoAltoImpacto(90x120cm)cal.5m</v>
          </cell>
          <cell r="B4721">
            <v>105866</v>
          </cell>
          <cell r="C4721" t="str">
            <v>UNI</v>
          </cell>
          <cell r="D4721">
            <v>690000</v>
          </cell>
          <cell r="E4721">
            <v>0</v>
          </cell>
          <cell r="F4721">
            <v>42597</v>
          </cell>
          <cell r="G4721">
            <v>600000</v>
          </cell>
          <cell r="H4721">
            <v>1.1499999999999999</v>
          </cell>
          <cell r="I4721">
            <v>43465</v>
          </cell>
        </row>
        <row r="4722">
          <cell r="A4722" t="str">
            <v>LABORATORISTA INSPECTOR +</v>
          </cell>
          <cell r="B4722">
            <v>3996</v>
          </cell>
          <cell r="C4722" t="str">
            <v>MS</v>
          </cell>
          <cell r="D4722">
            <v>3322546</v>
          </cell>
          <cell r="E4722">
            <v>0</v>
          </cell>
          <cell r="F4722">
            <v>42601</v>
          </cell>
          <cell r="G4722">
            <v>2889170</v>
          </cell>
          <cell r="H4722">
            <v>1.1499999999999999</v>
          </cell>
          <cell r="I4722">
            <v>43465</v>
          </cell>
        </row>
        <row r="4723">
          <cell r="A4723" t="str">
            <v>LACA ACRILICA BLANCA PHILAAC</v>
          </cell>
          <cell r="B4723">
            <v>1042</v>
          </cell>
          <cell r="C4723" t="str">
            <v>GN</v>
          </cell>
          <cell r="D4723">
            <v>67536</v>
          </cell>
          <cell r="E4723">
            <v>6601</v>
          </cell>
          <cell r="F4723">
            <v>40799</v>
          </cell>
          <cell r="G4723">
            <v>50400</v>
          </cell>
          <cell r="H4723">
            <v>1.34</v>
          </cell>
          <cell r="I4723">
            <v>43465</v>
          </cell>
        </row>
        <row r="4724">
          <cell r="A4724" t="str">
            <v>LACA AUTOMOVIL. ROJO TOLOUDINE</v>
          </cell>
          <cell r="B4724">
            <v>1045</v>
          </cell>
          <cell r="C4724" t="str">
            <v>GN</v>
          </cell>
          <cell r="D4724">
            <v>101840</v>
          </cell>
          <cell r="E4724">
            <v>5505</v>
          </cell>
          <cell r="F4724">
            <v>40798</v>
          </cell>
          <cell r="G4724">
            <v>76000</v>
          </cell>
          <cell r="H4724">
            <v>1.34</v>
          </cell>
          <cell r="I4724">
            <v>43465</v>
          </cell>
        </row>
        <row r="4725">
          <cell r="A4725" t="str">
            <v>LACA ENTREMEZCLA NEGRA PHILAAC 5480</v>
          </cell>
          <cell r="B4725">
            <v>2464</v>
          </cell>
          <cell r="C4725" t="str">
            <v>GN</v>
          </cell>
          <cell r="D4725">
            <v>75040</v>
          </cell>
          <cell r="E4725" t="str">
            <v>54-80</v>
          </cell>
          <cell r="F4725">
            <v>40798</v>
          </cell>
          <cell r="G4725">
            <v>56000</v>
          </cell>
          <cell r="H4725">
            <v>1.34</v>
          </cell>
          <cell r="I4725">
            <v>43465</v>
          </cell>
        </row>
        <row r="4726">
          <cell r="A4726" t="str">
            <v>LACA ESPECIAL NEGRA MATE PHILAAC 5330</v>
          </cell>
          <cell r="B4726">
            <v>2463</v>
          </cell>
          <cell r="C4726" t="str">
            <v>GN</v>
          </cell>
          <cell r="D4726">
            <v>41522</v>
          </cell>
          <cell r="E4726" t="str">
            <v>53-30</v>
          </cell>
          <cell r="F4726">
            <v>43196</v>
          </cell>
          <cell r="G4726">
            <v>39545</v>
          </cell>
          <cell r="H4726">
            <v>1.05</v>
          </cell>
          <cell r="I4726">
            <v>43465</v>
          </cell>
        </row>
        <row r="4727">
          <cell r="A4727" t="str">
            <v>LACA MADERA Brillante.</v>
          </cell>
          <cell r="B4727">
            <v>1047</v>
          </cell>
          <cell r="C4727" t="str">
            <v>GN</v>
          </cell>
          <cell r="D4727">
            <v>44987</v>
          </cell>
          <cell r="E4727">
            <v>7400</v>
          </cell>
          <cell r="F4727">
            <v>43194</v>
          </cell>
          <cell r="G4727">
            <v>42845</v>
          </cell>
          <cell r="H4727">
            <v>1.05</v>
          </cell>
          <cell r="I4727">
            <v>43465</v>
          </cell>
        </row>
        <row r="4728">
          <cell r="A4728" t="str">
            <v>LACA MADERA TRANSPARENTE BRILLANTE.</v>
          </cell>
          <cell r="B4728">
            <v>1050</v>
          </cell>
          <cell r="C4728" t="str">
            <v>GN</v>
          </cell>
          <cell r="D4728">
            <v>54338</v>
          </cell>
          <cell r="E4728">
            <v>7500</v>
          </cell>
          <cell r="F4728">
            <v>43206</v>
          </cell>
          <cell r="G4728">
            <v>51750</v>
          </cell>
          <cell r="H4728">
            <v>1.05</v>
          </cell>
          <cell r="I4728">
            <v>43465</v>
          </cell>
        </row>
        <row r="4729">
          <cell r="A4729" t="str">
            <v>LACA Madera.Transp.MATE ICO</v>
          </cell>
          <cell r="B4729">
            <v>1864</v>
          </cell>
          <cell r="C4729" t="str">
            <v>GN</v>
          </cell>
          <cell r="D4729">
            <v>79566</v>
          </cell>
          <cell r="E4729">
            <v>6064578</v>
          </cell>
          <cell r="F4729">
            <v>40095</v>
          </cell>
          <cell r="G4729">
            <v>57242</v>
          </cell>
          <cell r="H4729">
            <v>1.39</v>
          </cell>
          <cell r="I4729">
            <v>43465</v>
          </cell>
        </row>
        <row r="4730">
          <cell r="A4730" t="str">
            <v>LACA MaderaTransp.Brillante ICO</v>
          </cell>
          <cell r="B4730">
            <v>1863</v>
          </cell>
          <cell r="C4730" t="str">
            <v>GN</v>
          </cell>
          <cell r="D4730">
            <v>72454</v>
          </cell>
          <cell r="E4730">
            <v>6064570</v>
          </cell>
          <cell r="F4730">
            <v>40095</v>
          </cell>
          <cell r="G4730">
            <v>52125</v>
          </cell>
          <cell r="H4730">
            <v>1.39</v>
          </cell>
          <cell r="I4730">
            <v>43465</v>
          </cell>
        </row>
        <row r="4731">
          <cell r="A4731" t="str">
            <v>LACA METALES 7406 PINTUCO Bte.</v>
          </cell>
          <cell r="B4731">
            <v>1048</v>
          </cell>
          <cell r="C4731" t="str">
            <v>GN</v>
          </cell>
          <cell r="D4731">
            <v>69680</v>
          </cell>
          <cell r="E4731">
            <v>7406</v>
          </cell>
          <cell r="F4731">
            <v>40787</v>
          </cell>
          <cell r="G4731">
            <v>52000</v>
          </cell>
          <cell r="H4731">
            <v>1.34</v>
          </cell>
          <cell r="I4731">
            <v>43465</v>
          </cell>
        </row>
        <row r="4732">
          <cell r="A4732" t="str">
            <v>LACA NITRO PARA MADERA PINTUCO</v>
          </cell>
          <cell r="B4732">
            <v>104606</v>
          </cell>
          <cell r="C4732" t="str">
            <v>GN</v>
          </cell>
          <cell r="D4732">
            <v>58240</v>
          </cell>
          <cell r="E4732">
            <v>0</v>
          </cell>
          <cell r="F4732">
            <v>41176</v>
          </cell>
          <cell r="G4732">
            <v>44800</v>
          </cell>
          <cell r="H4732">
            <v>1.3</v>
          </cell>
          <cell r="I4732">
            <v>43465</v>
          </cell>
        </row>
        <row r="4733">
          <cell r="A4733" t="str">
            <v>LADRIBLOC 12 STA/FE -19X12X39 Obra.</v>
          </cell>
          <cell r="B4733">
            <v>102606</v>
          </cell>
          <cell r="C4733" t="str">
            <v>UNI</v>
          </cell>
          <cell r="D4733">
            <v>2480</v>
          </cell>
          <cell r="E4733">
            <v>0</v>
          </cell>
          <cell r="F4733">
            <v>42934</v>
          </cell>
          <cell r="G4733">
            <v>2275</v>
          </cell>
          <cell r="H4733">
            <v>1.0900000000000001</v>
          </cell>
          <cell r="I4733">
            <v>43465</v>
          </cell>
        </row>
        <row r="4734">
          <cell r="A4734" t="str">
            <v>LADRIBLOC 14 STA/FE 39x14x19 Fab.</v>
          </cell>
          <cell r="B4734">
            <v>1708</v>
          </cell>
          <cell r="C4734" t="str">
            <v>UNI</v>
          </cell>
          <cell r="D4734">
            <v>2076</v>
          </cell>
          <cell r="E4734" t="str">
            <v>Fab LB14</v>
          </cell>
          <cell r="F4734">
            <v>40813</v>
          </cell>
          <cell r="G4734">
            <v>1549</v>
          </cell>
          <cell r="H4734">
            <v>1.34</v>
          </cell>
          <cell r="I4734">
            <v>43465</v>
          </cell>
        </row>
        <row r="4735">
          <cell r="A4735" t="str">
            <v>LADRIBLOC 14 STA/FE 39x14x19 Obra</v>
          </cell>
          <cell r="B4735">
            <v>120</v>
          </cell>
          <cell r="C4735" t="str">
            <v>UNI</v>
          </cell>
          <cell r="D4735">
            <v>1613</v>
          </cell>
          <cell r="E4735" t="str">
            <v>Obra LB14</v>
          </cell>
          <cell r="F4735">
            <v>42171</v>
          </cell>
          <cell r="G4735">
            <v>1322</v>
          </cell>
          <cell r="H4735">
            <v>1.22</v>
          </cell>
          <cell r="I4735">
            <v>43465</v>
          </cell>
        </row>
        <row r="4736">
          <cell r="A4736" t="str">
            <v>LADRILLO</v>
          </cell>
          <cell r="B4736">
            <v>31911</v>
          </cell>
          <cell r="C4736" t="str">
            <v>UNI</v>
          </cell>
          <cell r="D4736">
            <v>560</v>
          </cell>
          <cell r="E4736" t="str">
            <v>Obra Dep.</v>
          </cell>
          <cell r="F4736">
            <v>40814</v>
          </cell>
          <cell r="G4736">
            <v>418</v>
          </cell>
          <cell r="H4736">
            <v>1.34</v>
          </cell>
          <cell r="I4736">
            <v>43465</v>
          </cell>
        </row>
        <row r="4737">
          <cell r="A4737" t="str">
            <v>Ladrillo "L" especial tono natural Moore **</v>
          </cell>
          <cell r="B4737">
            <v>100346</v>
          </cell>
          <cell r="C4737" t="str">
            <v>UNI</v>
          </cell>
          <cell r="D4737">
            <v>1507</v>
          </cell>
          <cell r="E4737">
            <v>0</v>
          </cell>
          <cell r="F4737">
            <v>40347</v>
          </cell>
          <cell r="G4737">
            <v>1100</v>
          </cell>
          <cell r="H4737">
            <v>1.37</v>
          </cell>
          <cell r="I4737">
            <v>43465</v>
          </cell>
        </row>
        <row r="4738">
          <cell r="A4738" t="str">
            <v>LADRILLO ½ LUNA MOORE 25x12.5x6 Nat. Fab.</v>
          </cell>
          <cell r="B4738">
            <v>1894</v>
          </cell>
          <cell r="C4738" t="str">
            <v>UNI</v>
          </cell>
          <cell r="D4738">
            <v>777</v>
          </cell>
          <cell r="E4738" t="str">
            <v>Fab.</v>
          </cell>
          <cell r="F4738">
            <v>40814</v>
          </cell>
          <cell r="G4738">
            <v>580</v>
          </cell>
          <cell r="H4738">
            <v>1.34</v>
          </cell>
          <cell r="I4738">
            <v>43465</v>
          </cell>
        </row>
        <row r="4739">
          <cell r="A4739" t="str">
            <v>LADRILLO ½ LUNA MOORE 25x12.5x6 Vtrif. Fab.</v>
          </cell>
          <cell r="B4739">
            <v>1893</v>
          </cell>
          <cell r="C4739" t="str">
            <v>UNI</v>
          </cell>
          <cell r="D4739">
            <v>1033</v>
          </cell>
          <cell r="E4739" t="str">
            <v>Fab.</v>
          </cell>
          <cell r="F4739">
            <v>40234</v>
          </cell>
          <cell r="G4739">
            <v>754</v>
          </cell>
          <cell r="H4739">
            <v>1.37</v>
          </cell>
          <cell r="I4739">
            <v>43465</v>
          </cell>
        </row>
        <row r="4740">
          <cell r="A4740" t="str">
            <v>LADRILLO 20x10x4 Obra</v>
          </cell>
          <cell r="B4740">
            <v>102722</v>
          </cell>
          <cell r="C4740" t="str">
            <v>UNI</v>
          </cell>
          <cell r="D4740">
            <v>438</v>
          </cell>
          <cell r="E4740" t="str">
            <v>Dep.</v>
          </cell>
          <cell r="F4740">
            <v>40224</v>
          </cell>
          <cell r="G4740">
            <v>320</v>
          </cell>
          <cell r="H4740">
            <v>1.37</v>
          </cell>
          <cell r="I4740">
            <v>43465</v>
          </cell>
        </row>
        <row r="4741">
          <cell r="A4741" t="str">
            <v>LADRILLO BOCADILLO ROMANO S/CRIST.</v>
          </cell>
          <cell r="B4741">
            <v>2577</v>
          </cell>
          <cell r="C4741" t="str">
            <v>UNI</v>
          </cell>
          <cell r="D4741">
            <v>549</v>
          </cell>
          <cell r="E4741" t="str">
            <v>Obra</v>
          </cell>
          <cell r="F4741">
            <v>40084</v>
          </cell>
          <cell r="G4741">
            <v>395</v>
          </cell>
          <cell r="H4741">
            <v>1.39</v>
          </cell>
          <cell r="I4741">
            <v>43465</v>
          </cell>
        </row>
        <row r="4742">
          <cell r="A4742" t="str">
            <v>LADRILLO COCO ESTRIADO 10X19X39</v>
          </cell>
          <cell r="B4742">
            <v>1181</v>
          </cell>
          <cell r="C4742" t="str">
            <v>UNI</v>
          </cell>
          <cell r="D4742">
            <v>662</v>
          </cell>
          <cell r="E4742" t="str">
            <v>fab</v>
          </cell>
          <cell r="F4742">
            <v>39664</v>
          </cell>
          <cell r="G4742">
            <v>450</v>
          </cell>
          <cell r="H4742">
            <v>1.47</v>
          </cell>
          <cell r="I4742">
            <v>43465</v>
          </cell>
        </row>
        <row r="4743">
          <cell r="A4743" t="str">
            <v>LADRILLO COCO ESTRIADO DE 7cm 7X19X39</v>
          </cell>
          <cell r="B4743">
            <v>1320</v>
          </cell>
          <cell r="C4743" t="str">
            <v>UNI</v>
          </cell>
          <cell r="D4743">
            <v>576</v>
          </cell>
          <cell r="E4743" t="str">
            <v>fab</v>
          </cell>
          <cell r="F4743">
            <v>39511</v>
          </cell>
          <cell r="G4743">
            <v>392</v>
          </cell>
          <cell r="H4743">
            <v>1.47</v>
          </cell>
          <cell r="I4743">
            <v>43465</v>
          </cell>
        </row>
        <row r="4744">
          <cell r="A4744" t="str">
            <v>LADRILLO COCO LISO 10X19X39</v>
          </cell>
          <cell r="B4744">
            <v>1309</v>
          </cell>
          <cell r="C4744" t="str">
            <v>UNI</v>
          </cell>
          <cell r="D4744">
            <v>632</v>
          </cell>
          <cell r="E4744" t="str">
            <v>Obra</v>
          </cell>
          <cell r="F4744">
            <v>39892</v>
          </cell>
          <cell r="G4744">
            <v>455</v>
          </cell>
          <cell r="H4744">
            <v>1.39</v>
          </cell>
          <cell r="I4744">
            <v>43465</v>
          </cell>
        </row>
        <row r="4745">
          <cell r="A4745" t="str">
            <v>LADRILLO COCO PARA REVOCAR 10X19X39</v>
          </cell>
          <cell r="B4745">
            <v>1751</v>
          </cell>
          <cell r="C4745" t="str">
            <v>UNI</v>
          </cell>
          <cell r="D4745">
            <v>541</v>
          </cell>
          <cell r="E4745" t="str">
            <v>fab</v>
          </cell>
          <cell r="F4745">
            <v>39675</v>
          </cell>
          <cell r="G4745">
            <v>368</v>
          </cell>
          <cell r="H4745">
            <v>1.47</v>
          </cell>
          <cell r="I4745">
            <v>43465</v>
          </cell>
        </row>
        <row r="4746">
          <cell r="A4746" t="str">
            <v>LADRILLO COMUN MOORE OSIMILAR</v>
          </cell>
          <cell r="B4746">
            <v>1873</v>
          </cell>
          <cell r="C4746" t="str">
            <v>UNI</v>
          </cell>
          <cell r="D4746">
            <v>829</v>
          </cell>
          <cell r="E4746" t="str">
            <v>Fab.</v>
          </cell>
          <cell r="F4746">
            <v>40814</v>
          </cell>
          <cell r="G4746">
            <v>619</v>
          </cell>
          <cell r="H4746">
            <v>1.34</v>
          </cell>
          <cell r="I4746">
            <v>43465</v>
          </cell>
        </row>
        <row r="4747">
          <cell r="A4747" t="str">
            <v>LADRILLO DE 12 ESTRIADO 12X19X39</v>
          </cell>
          <cell r="B4747">
            <v>1877</v>
          </cell>
          <cell r="C4747" t="str">
            <v>UNI</v>
          </cell>
          <cell r="D4747">
            <v>664</v>
          </cell>
          <cell r="E4747" t="str">
            <v>obra</v>
          </cell>
          <cell r="F4747">
            <v>39892</v>
          </cell>
          <cell r="G4747">
            <v>478</v>
          </cell>
          <cell r="H4747">
            <v>1.39</v>
          </cell>
          <cell r="I4747">
            <v>43465</v>
          </cell>
        </row>
        <row r="4748">
          <cell r="A4748" t="str">
            <v>LADRILLO ESPECIAL RUSTICO SULTANA(NO</v>
          </cell>
          <cell r="B4748">
            <v>1321</v>
          </cell>
          <cell r="C4748" t="str">
            <v>UNI</v>
          </cell>
          <cell r="D4748">
            <v>323</v>
          </cell>
          <cell r="E4748" t="str">
            <v>Obra</v>
          </cell>
          <cell r="F4748">
            <v>39664</v>
          </cell>
          <cell r="G4748">
            <v>220</v>
          </cell>
          <cell r="H4748">
            <v>1.47</v>
          </cell>
          <cell r="I4748">
            <v>43465</v>
          </cell>
        </row>
        <row r="4749">
          <cell r="A4749" t="str">
            <v>LADRILLO ESPECIAL RUSTICOSULTANA (NO</v>
          </cell>
          <cell r="B4749">
            <v>1319</v>
          </cell>
          <cell r="C4749" t="str">
            <v>UNI</v>
          </cell>
          <cell r="D4749">
            <v>285</v>
          </cell>
          <cell r="E4749" t="str">
            <v>Fab.</v>
          </cell>
          <cell r="F4749">
            <v>39511</v>
          </cell>
          <cell r="G4749">
            <v>194</v>
          </cell>
          <cell r="H4749">
            <v>1.47</v>
          </cell>
          <cell r="I4749">
            <v>43465</v>
          </cell>
        </row>
        <row r="4750">
          <cell r="A4750" t="str">
            <v>Ladrillo Estruct. Liviano Arena</v>
          </cell>
          <cell r="B4750">
            <v>104646</v>
          </cell>
          <cell r="C4750" t="str">
            <v>UNI</v>
          </cell>
          <cell r="D4750">
            <v>797</v>
          </cell>
          <cell r="E4750">
            <v>0</v>
          </cell>
          <cell r="F4750">
            <v>41178</v>
          </cell>
          <cell r="G4750">
            <v>613</v>
          </cell>
          <cell r="H4750">
            <v>1.3</v>
          </cell>
          <cell r="I4750">
            <v>43465</v>
          </cell>
        </row>
        <row r="4751">
          <cell r="A4751" t="str">
            <v>LADRILLO ESTRUCT. YOMASA 24x12x7 Fab.</v>
          </cell>
          <cell r="B4751">
            <v>1631</v>
          </cell>
          <cell r="C4751" t="str">
            <v>UNI</v>
          </cell>
          <cell r="D4751">
            <v>536</v>
          </cell>
          <cell r="E4751" t="str">
            <v>Fab.</v>
          </cell>
          <cell r="F4751">
            <v>40814</v>
          </cell>
          <cell r="G4751">
            <v>400</v>
          </cell>
          <cell r="H4751">
            <v>1.34</v>
          </cell>
          <cell r="I4751">
            <v>43465</v>
          </cell>
        </row>
        <row r="4752">
          <cell r="A4752" t="str">
            <v>LADRILLO ESTRUCT. YOMASA 24x12x7 Obra</v>
          </cell>
          <cell r="B4752">
            <v>1654</v>
          </cell>
          <cell r="C4752" t="str">
            <v>UNI</v>
          </cell>
          <cell r="D4752">
            <v>587</v>
          </cell>
          <cell r="E4752" t="str">
            <v>Obra</v>
          </cell>
          <cell r="F4752">
            <v>40814</v>
          </cell>
          <cell r="G4752">
            <v>438</v>
          </cell>
          <cell r="H4752">
            <v>1.34</v>
          </cell>
          <cell r="I4752">
            <v>43465</v>
          </cell>
        </row>
        <row r="4753">
          <cell r="A4753" t="str">
            <v>LADRILLO ESTRUCT.LIVIANO ARENA MOORE</v>
          </cell>
          <cell r="B4753">
            <v>3376</v>
          </cell>
          <cell r="C4753" t="str">
            <v>UNI</v>
          </cell>
          <cell r="D4753">
            <v>683</v>
          </cell>
          <cell r="E4753" t="str">
            <v>Fab.</v>
          </cell>
          <cell r="F4753">
            <v>40814</v>
          </cell>
          <cell r="G4753">
            <v>510</v>
          </cell>
          <cell r="H4753">
            <v>1.34</v>
          </cell>
          <cell r="I4753">
            <v>43465</v>
          </cell>
        </row>
        <row r="4754">
          <cell r="A4754" t="str">
            <v>LADRILLO ESTRUCT.LIVIANO NAT. MOORE</v>
          </cell>
          <cell r="B4754">
            <v>3377</v>
          </cell>
          <cell r="C4754" t="str">
            <v>UNI</v>
          </cell>
          <cell r="D4754">
            <v>563</v>
          </cell>
          <cell r="E4754" t="str">
            <v>Fab.</v>
          </cell>
          <cell r="F4754">
            <v>40814</v>
          </cell>
          <cell r="G4754">
            <v>420</v>
          </cell>
          <cell r="H4754">
            <v>1.34</v>
          </cell>
          <cell r="I4754">
            <v>43465</v>
          </cell>
        </row>
        <row r="4755">
          <cell r="A4755" t="str">
            <v>LADRILLO ESTRUCTURAL 24x12x6 Obra</v>
          </cell>
          <cell r="B4755">
            <v>2910</v>
          </cell>
          <cell r="C4755" t="str">
            <v>UNI</v>
          </cell>
          <cell r="D4755">
            <v>774</v>
          </cell>
          <cell r="E4755" t="str">
            <v>Dep.</v>
          </cell>
          <cell r="F4755">
            <v>43192</v>
          </cell>
          <cell r="G4755">
            <v>737</v>
          </cell>
          <cell r="H4755">
            <v>1.05</v>
          </cell>
          <cell r="I4755">
            <v>43465</v>
          </cell>
        </row>
        <row r="4756">
          <cell r="A4756" t="str">
            <v>LADRILLO ESTRUCTURAL G 29X14.5X9 fab</v>
          </cell>
          <cell r="B4756">
            <v>297</v>
          </cell>
          <cell r="C4756" t="str">
            <v>UNI</v>
          </cell>
          <cell r="D4756">
            <v>1166</v>
          </cell>
          <cell r="E4756">
            <v>0</v>
          </cell>
          <cell r="F4756">
            <v>40808</v>
          </cell>
          <cell r="G4756">
            <v>870</v>
          </cell>
          <cell r="H4756">
            <v>1.34</v>
          </cell>
          <cell r="I4756">
            <v>43465</v>
          </cell>
        </row>
        <row r="4757">
          <cell r="A4757" t="str">
            <v>LADRILLO ESTRUCTURAL G 29X14.5X9 obra</v>
          </cell>
          <cell r="B4757">
            <v>523</v>
          </cell>
          <cell r="C4757" t="str">
            <v>UNI</v>
          </cell>
          <cell r="D4757">
            <v>852</v>
          </cell>
          <cell r="E4757">
            <v>0</v>
          </cell>
          <cell r="F4757">
            <v>40814</v>
          </cell>
          <cell r="G4757">
            <v>636</v>
          </cell>
          <cell r="H4757">
            <v>1.34</v>
          </cell>
          <cell r="I4757">
            <v>43465</v>
          </cell>
        </row>
        <row r="4758">
          <cell r="A4758" t="str">
            <v>LADRILLO ESTRUCTURAL HELIOS MATIZADO</v>
          </cell>
          <cell r="B4758">
            <v>2931</v>
          </cell>
          <cell r="C4758" t="str">
            <v>UNI</v>
          </cell>
          <cell r="D4758">
            <v>509</v>
          </cell>
          <cell r="E4758" t="str">
            <v>Dep.</v>
          </cell>
          <cell r="F4758">
            <v>40814</v>
          </cell>
          <cell r="G4758">
            <v>380</v>
          </cell>
          <cell r="H4758">
            <v>1.34</v>
          </cell>
          <cell r="I4758">
            <v>43465</v>
          </cell>
        </row>
        <row r="4759">
          <cell r="A4759" t="str">
            <v>LADRILLO ESTRUCTURAL HELIOS MATIZADO</v>
          </cell>
          <cell r="B4759">
            <v>31909</v>
          </cell>
          <cell r="C4759" t="str">
            <v>UNI</v>
          </cell>
          <cell r="D4759">
            <v>553</v>
          </cell>
          <cell r="E4759" t="str">
            <v>Dep.</v>
          </cell>
          <cell r="F4759">
            <v>40814</v>
          </cell>
          <cell r="G4759">
            <v>413</v>
          </cell>
          <cell r="H4759">
            <v>1.34</v>
          </cell>
          <cell r="I4759">
            <v>43465</v>
          </cell>
        </row>
        <row r="4760">
          <cell r="A4760" t="str">
            <v>LADRILLO ESTRUCTURAL VERT 0,33*0,115*0,11</v>
          </cell>
          <cell r="B4760">
            <v>104416</v>
          </cell>
          <cell r="C4760" t="str">
            <v>UNI</v>
          </cell>
          <cell r="D4760">
            <v>1810</v>
          </cell>
          <cell r="E4760">
            <v>0</v>
          </cell>
          <cell r="F4760">
            <v>42607</v>
          </cell>
          <cell r="G4760">
            <v>1574</v>
          </cell>
          <cell r="H4760">
            <v>1.1499999999999999</v>
          </cell>
          <cell r="I4760">
            <v>43465</v>
          </cell>
        </row>
        <row r="4761">
          <cell r="A4761" t="str">
            <v>LADRILLO FACHADA CUARTERON YOMASA</v>
          </cell>
          <cell r="B4761">
            <v>1770</v>
          </cell>
          <cell r="C4761" t="str">
            <v>UNI</v>
          </cell>
          <cell r="D4761">
            <v>509</v>
          </cell>
          <cell r="E4761" t="str">
            <v>Fab.</v>
          </cell>
          <cell r="F4761">
            <v>40814</v>
          </cell>
          <cell r="G4761">
            <v>380</v>
          </cell>
          <cell r="H4761">
            <v>1.34</v>
          </cell>
          <cell r="I4761">
            <v>43465</v>
          </cell>
        </row>
        <row r="4762">
          <cell r="A4762" t="str">
            <v>LADRILLO FACHADA CUARTERON YOMASA</v>
          </cell>
          <cell r="B4762">
            <v>2157</v>
          </cell>
          <cell r="C4762" t="str">
            <v>UNI</v>
          </cell>
          <cell r="D4762">
            <v>622</v>
          </cell>
          <cell r="E4762" t="str">
            <v>Obra</v>
          </cell>
          <cell r="F4762">
            <v>40814</v>
          </cell>
          <cell r="G4762">
            <v>464</v>
          </cell>
          <cell r="H4762">
            <v>1.34</v>
          </cell>
          <cell r="I4762">
            <v>43465</v>
          </cell>
        </row>
        <row r="4763">
          <cell r="A4763" t="str">
            <v>LADRILLO FACHADA ELE ESPECIAL OCRE</v>
          </cell>
          <cell r="B4763">
            <v>1891</v>
          </cell>
          <cell r="C4763" t="str">
            <v>UNI</v>
          </cell>
          <cell r="D4763">
            <v>1943</v>
          </cell>
          <cell r="E4763" t="str">
            <v>Fab.</v>
          </cell>
          <cell r="F4763">
            <v>40814</v>
          </cell>
          <cell r="G4763">
            <v>1450</v>
          </cell>
          <cell r="H4763">
            <v>1.34</v>
          </cell>
          <cell r="I4763">
            <v>43465</v>
          </cell>
        </row>
        <row r="4764">
          <cell r="A4764" t="str">
            <v>LADRILLO FACHADA ELE ESPECIAL.NAT.</v>
          </cell>
          <cell r="B4764">
            <v>1892</v>
          </cell>
          <cell r="C4764" t="str">
            <v>UNI</v>
          </cell>
          <cell r="D4764">
            <v>1608</v>
          </cell>
          <cell r="E4764" t="str">
            <v>Fab.</v>
          </cell>
          <cell r="F4764">
            <v>40814</v>
          </cell>
          <cell r="G4764">
            <v>1200</v>
          </cell>
          <cell r="H4764">
            <v>1.34</v>
          </cell>
          <cell r="I4764">
            <v>43465</v>
          </cell>
        </row>
        <row r="4765">
          <cell r="A4765" t="str">
            <v>LADRILLO FACHADA ELE YOMASA 24x6x2.5</v>
          </cell>
          <cell r="B4765">
            <v>1772</v>
          </cell>
          <cell r="C4765" t="str">
            <v>UNI</v>
          </cell>
          <cell r="D4765">
            <v>442</v>
          </cell>
          <cell r="E4765" t="str">
            <v>Fab.</v>
          </cell>
          <cell r="F4765">
            <v>40814</v>
          </cell>
          <cell r="G4765">
            <v>330</v>
          </cell>
          <cell r="H4765">
            <v>1.34</v>
          </cell>
          <cell r="I4765">
            <v>43465</v>
          </cell>
        </row>
        <row r="4766">
          <cell r="A4766" t="str">
            <v>LADRILLO FACHADA ELE YOMASA 24x6x2.5</v>
          </cell>
          <cell r="B4766">
            <v>1968</v>
          </cell>
          <cell r="C4766" t="str">
            <v>UNI</v>
          </cell>
          <cell r="D4766">
            <v>537</v>
          </cell>
          <cell r="E4766" t="str">
            <v>Obra</v>
          </cell>
          <cell r="F4766">
            <v>40814</v>
          </cell>
          <cell r="G4766">
            <v>401</v>
          </cell>
          <cell r="H4766">
            <v>1.34</v>
          </cell>
          <cell r="I4766">
            <v>43465</v>
          </cell>
        </row>
        <row r="4767">
          <cell r="A4767" t="str">
            <v>LADRILLO FACHADA MOORE 26x12.5x6 Arena</v>
          </cell>
          <cell r="B4767">
            <v>1875</v>
          </cell>
          <cell r="C4767" t="str">
            <v>UNI</v>
          </cell>
          <cell r="D4767">
            <v>683</v>
          </cell>
          <cell r="E4767" t="str">
            <v>Fab.</v>
          </cell>
          <cell r="F4767">
            <v>40814</v>
          </cell>
          <cell r="G4767">
            <v>510</v>
          </cell>
          <cell r="H4767">
            <v>1.34</v>
          </cell>
          <cell r="I4767">
            <v>43465</v>
          </cell>
        </row>
        <row r="4768">
          <cell r="A4768" t="str">
            <v>LADRILLO FACHADA MOORE 26x12.5x6 Nat.</v>
          </cell>
          <cell r="B4768">
            <v>1876</v>
          </cell>
          <cell r="C4768" t="str">
            <v>UNI</v>
          </cell>
          <cell r="D4768">
            <v>683</v>
          </cell>
          <cell r="E4768" t="str">
            <v>Fab.</v>
          </cell>
          <cell r="F4768">
            <v>41240</v>
          </cell>
          <cell r="G4768">
            <v>525</v>
          </cell>
          <cell r="H4768">
            <v>1.3</v>
          </cell>
          <cell r="I4768">
            <v>43465</v>
          </cell>
        </row>
        <row r="4769">
          <cell r="A4769" t="str">
            <v>LADRILLO FACHADA MOORE 26x12.5x6 Vtrif.</v>
          </cell>
          <cell r="B4769">
            <v>125</v>
          </cell>
          <cell r="C4769" t="str">
            <v>UNI</v>
          </cell>
          <cell r="D4769">
            <v>1340</v>
          </cell>
          <cell r="E4769" t="str">
            <v>Fab.</v>
          </cell>
          <cell r="F4769">
            <v>40814</v>
          </cell>
          <cell r="G4769">
            <v>1000</v>
          </cell>
          <cell r="H4769">
            <v>1.34</v>
          </cell>
          <cell r="I4769">
            <v>43465</v>
          </cell>
        </row>
        <row r="4770">
          <cell r="A4770" t="str">
            <v>LADRILLO FAROL #3 SULTANA 30x20x7 Fab.</v>
          </cell>
          <cell r="B4770">
            <v>1341</v>
          </cell>
          <cell r="C4770" t="str">
            <v>UNI</v>
          </cell>
          <cell r="D4770">
            <v>539</v>
          </cell>
          <cell r="E4770">
            <v>0</v>
          </cell>
          <cell r="F4770">
            <v>39511</v>
          </cell>
          <cell r="G4770">
            <v>367</v>
          </cell>
          <cell r="H4770">
            <v>1.47</v>
          </cell>
          <cell r="I4770">
            <v>43465</v>
          </cell>
        </row>
        <row r="4771">
          <cell r="A4771" t="str">
            <v>LADRILLO FAROL #3 SULTANA 30x20x7 Obra</v>
          </cell>
          <cell r="B4771">
            <v>1347</v>
          </cell>
          <cell r="C4771" t="str">
            <v>UNI</v>
          </cell>
          <cell r="D4771">
            <v>622</v>
          </cell>
          <cell r="E4771">
            <v>0</v>
          </cell>
          <cell r="F4771">
            <v>39511</v>
          </cell>
          <cell r="G4771">
            <v>423</v>
          </cell>
          <cell r="H4771">
            <v>1.47</v>
          </cell>
          <cell r="I4771">
            <v>43465</v>
          </cell>
        </row>
        <row r="4772">
          <cell r="A4772" t="str">
            <v>LADRILLO FAROL #6 SULTANA</v>
          </cell>
          <cell r="B4772">
            <v>1332</v>
          </cell>
          <cell r="C4772" t="str">
            <v>UNI</v>
          </cell>
          <cell r="D4772">
            <v>539</v>
          </cell>
          <cell r="E4772" t="str">
            <v>Fab.</v>
          </cell>
          <cell r="F4772">
            <v>39511</v>
          </cell>
          <cell r="G4772">
            <v>367</v>
          </cell>
          <cell r="H4772">
            <v>1.47</v>
          </cell>
          <cell r="I4772">
            <v>43465</v>
          </cell>
        </row>
        <row r="4773">
          <cell r="A4773" t="str">
            <v>LADRILLO LIMPIO DECORADO SULTANA (NO</v>
          </cell>
          <cell r="B4773">
            <v>1325</v>
          </cell>
          <cell r="C4773" t="str">
            <v>UNI</v>
          </cell>
          <cell r="D4773">
            <v>425</v>
          </cell>
          <cell r="E4773" t="str">
            <v>Obra</v>
          </cell>
          <cell r="F4773">
            <v>39664</v>
          </cell>
          <cell r="G4773">
            <v>289</v>
          </cell>
          <cell r="H4773">
            <v>1.47</v>
          </cell>
          <cell r="I4773">
            <v>43465</v>
          </cell>
        </row>
        <row r="4774">
          <cell r="A4774" t="str">
            <v>LADRILLO LIMPIO DECORADOSULTANA(NO</v>
          </cell>
          <cell r="B4774">
            <v>1324</v>
          </cell>
          <cell r="C4774" t="str">
            <v>UNI</v>
          </cell>
          <cell r="D4774">
            <v>392</v>
          </cell>
          <cell r="E4774" t="str">
            <v>Fab.</v>
          </cell>
          <cell r="F4774">
            <v>39664</v>
          </cell>
          <cell r="G4774">
            <v>267</v>
          </cell>
          <cell r="H4774">
            <v>1.47</v>
          </cell>
          <cell r="I4774">
            <v>43465</v>
          </cell>
        </row>
        <row r="4775">
          <cell r="A4775" t="str">
            <v>LADRILLO LIVIANO 24x12x7 Cocido Obra</v>
          </cell>
          <cell r="B4775">
            <v>1969</v>
          </cell>
          <cell r="C4775" t="str">
            <v>UNI</v>
          </cell>
          <cell r="D4775">
            <v>541</v>
          </cell>
          <cell r="E4775" t="str">
            <v>Obra</v>
          </cell>
          <cell r="F4775">
            <v>43241</v>
          </cell>
          <cell r="G4775">
            <v>515</v>
          </cell>
          <cell r="H4775">
            <v>1.05</v>
          </cell>
          <cell r="I4775">
            <v>43465</v>
          </cell>
        </row>
        <row r="4776">
          <cell r="A4776" t="str">
            <v>LADRILLO MACIZO MATIZADO HELIOS 24x12x6</v>
          </cell>
          <cell r="B4776">
            <v>2930</v>
          </cell>
          <cell r="C4776" t="str">
            <v>UNI</v>
          </cell>
          <cell r="D4776">
            <v>886</v>
          </cell>
          <cell r="E4776" t="str">
            <v>Dep.</v>
          </cell>
          <cell r="F4776">
            <v>40814</v>
          </cell>
          <cell r="G4776">
            <v>661</v>
          </cell>
          <cell r="H4776">
            <v>1.34</v>
          </cell>
          <cell r="I4776">
            <v>43465</v>
          </cell>
        </row>
        <row r="4777">
          <cell r="A4777" t="str">
            <v>LADRILLO ME REJILLA SUPER 16X12X6 fab</v>
          </cell>
          <cell r="B4777">
            <v>590</v>
          </cell>
          <cell r="C4777" t="str">
            <v>UNI</v>
          </cell>
          <cell r="D4777">
            <v>250</v>
          </cell>
          <cell r="E4777">
            <v>0</v>
          </cell>
          <cell r="F4777">
            <v>40084</v>
          </cell>
          <cell r="G4777">
            <v>180</v>
          </cell>
          <cell r="H4777">
            <v>1.39</v>
          </cell>
          <cell r="I4777">
            <v>43465</v>
          </cell>
        </row>
        <row r="4778">
          <cell r="A4778" t="str">
            <v>LADRILLO ME REJILLA SUPER 16X12X6 fab</v>
          </cell>
          <cell r="B4778">
            <v>590</v>
          </cell>
          <cell r="C4778" t="str">
            <v>UNI</v>
          </cell>
          <cell r="D4778">
            <v>415</v>
          </cell>
          <cell r="E4778">
            <v>0</v>
          </cell>
          <cell r="F4778">
            <v>40814</v>
          </cell>
          <cell r="G4778">
            <v>310</v>
          </cell>
          <cell r="H4778">
            <v>1.34</v>
          </cell>
          <cell r="I4778">
            <v>43465</v>
          </cell>
        </row>
        <row r="4779">
          <cell r="A4779" t="str">
            <v>LADRILLO ME REJILLA SUPER 16X12X6 obra</v>
          </cell>
          <cell r="B4779">
            <v>619</v>
          </cell>
          <cell r="C4779" t="str">
            <v>UNI</v>
          </cell>
          <cell r="D4779">
            <v>448</v>
          </cell>
          <cell r="E4779">
            <v>0</v>
          </cell>
          <cell r="F4779">
            <v>40814</v>
          </cell>
          <cell r="G4779">
            <v>334</v>
          </cell>
          <cell r="H4779">
            <v>1.34</v>
          </cell>
          <cell r="I4779">
            <v>43465</v>
          </cell>
        </row>
        <row r="4780">
          <cell r="A4780" t="str">
            <v>LADRILLO No.10 (7x10x24) SULTANA(NO</v>
          </cell>
          <cell r="B4780">
            <v>1133</v>
          </cell>
          <cell r="C4780" t="str">
            <v>UNI</v>
          </cell>
          <cell r="D4780">
            <v>392</v>
          </cell>
          <cell r="E4780" t="str">
            <v>Fab.</v>
          </cell>
          <cell r="F4780">
            <v>39664</v>
          </cell>
          <cell r="G4780">
            <v>267</v>
          </cell>
          <cell r="H4780">
            <v>1.47</v>
          </cell>
          <cell r="I4780">
            <v>43465</v>
          </cell>
        </row>
        <row r="4781">
          <cell r="A4781" t="str">
            <v>LADRILLO No.10 (7x10x24) SULTANA(NO</v>
          </cell>
          <cell r="B4781">
            <v>1209</v>
          </cell>
          <cell r="C4781" t="str">
            <v>UNI</v>
          </cell>
          <cell r="D4781">
            <v>361</v>
          </cell>
          <cell r="E4781" t="str">
            <v>Obra</v>
          </cell>
          <cell r="F4781">
            <v>39892</v>
          </cell>
          <cell r="G4781">
            <v>260</v>
          </cell>
          <cell r="H4781">
            <v>1.39</v>
          </cell>
          <cell r="I4781">
            <v>43465</v>
          </cell>
        </row>
        <row r="4782">
          <cell r="A4782" t="str">
            <v>LADRILLO No.12 (6x12x24) SULTANA(NO</v>
          </cell>
          <cell r="B4782">
            <v>1129</v>
          </cell>
          <cell r="C4782" t="str">
            <v>UNI</v>
          </cell>
          <cell r="D4782">
            <v>235</v>
          </cell>
          <cell r="E4782" t="str">
            <v>Fab.</v>
          </cell>
          <cell r="F4782">
            <v>39664</v>
          </cell>
          <cell r="G4782">
            <v>160</v>
          </cell>
          <cell r="H4782">
            <v>1.47</v>
          </cell>
          <cell r="I4782">
            <v>43465</v>
          </cell>
        </row>
        <row r="4783">
          <cell r="A4783" t="str">
            <v>LADRILLO No.12 (6x12x24) SULTANA(NO</v>
          </cell>
          <cell r="B4783">
            <v>1131</v>
          </cell>
          <cell r="C4783" t="str">
            <v>UNI</v>
          </cell>
          <cell r="D4783">
            <v>450</v>
          </cell>
          <cell r="E4783" t="str">
            <v>Obra</v>
          </cell>
          <cell r="F4783">
            <v>39664</v>
          </cell>
          <cell r="G4783">
            <v>306</v>
          </cell>
          <cell r="H4783">
            <v>1.47</v>
          </cell>
          <cell r="I4783">
            <v>43465</v>
          </cell>
        </row>
        <row r="4784">
          <cell r="A4784" t="str">
            <v>LADRILLO PORTANTE 30 STA/FE 29x14.5x9</v>
          </cell>
          <cell r="B4784">
            <v>1728</v>
          </cell>
          <cell r="C4784" t="str">
            <v>UNI</v>
          </cell>
          <cell r="D4784">
            <v>1216</v>
          </cell>
          <cell r="E4784" t="str">
            <v>Fab LPOR30</v>
          </cell>
          <cell r="F4784">
            <v>43363</v>
          </cell>
          <cell r="G4784">
            <v>1158</v>
          </cell>
          <cell r="H4784">
            <v>1.05</v>
          </cell>
          <cell r="I4784">
            <v>43465</v>
          </cell>
        </row>
        <row r="4785">
          <cell r="A4785" t="str">
            <v>LADRILLO PORTANTE 30 STA/FE 29x14.5x9</v>
          </cell>
          <cell r="B4785">
            <v>128</v>
          </cell>
          <cell r="C4785" t="str">
            <v>UNI</v>
          </cell>
          <cell r="D4785">
            <v>1068</v>
          </cell>
          <cell r="E4785" t="str">
            <v>Obra LPOR30</v>
          </cell>
          <cell r="F4785">
            <v>43287</v>
          </cell>
          <cell r="G4785">
            <v>1017</v>
          </cell>
          <cell r="H4785">
            <v>1.05</v>
          </cell>
          <cell r="I4785">
            <v>43465</v>
          </cell>
        </row>
        <row r="4786">
          <cell r="A4786" t="str">
            <v>LADRILLO PRENSADO Liviano 24.5 x 6 x 12 cm</v>
          </cell>
          <cell r="B4786">
            <v>104967</v>
          </cell>
          <cell r="C4786" t="str">
            <v>UNI</v>
          </cell>
          <cell r="D4786">
            <v>763</v>
          </cell>
          <cell r="E4786">
            <v>6</v>
          </cell>
          <cell r="F4786">
            <v>42857</v>
          </cell>
          <cell r="G4786">
            <v>700</v>
          </cell>
          <cell r="H4786">
            <v>1.0900000000000001</v>
          </cell>
          <cell r="I4786">
            <v>43465</v>
          </cell>
        </row>
        <row r="4787">
          <cell r="A4787" t="str">
            <v>LADRILLO PRENSADO Liviano 24.5 x 6 x 12 cm</v>
          </cell>
          <cell r="B4787">
            <v>104718</v>
          </cell>
          <cell r="C4787" t="str">
            <v>M2</v>
          </cell>
          <cell r="D4787">
            <v>41160</v>
          </cell>
          <cell r="E4787">
            <v>0</v>
          </cell>
          <cell r="F4787">
            <v>43208</v>
          </cell>
          <cell r="G4787">
            <v>39200</v>
          </cell>
          <cell r="H4787">
            <v>1.05</v>
          </cell>
          <cell r="I4787">
            <v>43465</v>
          </cell>
        </row>
        <row r="4788">
          <cell r="A4788" t="str">
            <v>LADRILLO PRENSADO MACIZO (6X12X24CM)</v>
          </cell>
          <cell r="B4788">
            <v>104966</v>
          </cell>
          <cell r="C4788" t="str">
            <v>UNI</v>
          </cell>
          <cell r="D4788">
            <v>730</v>
          </cell>
          <cell r="E4788">
            <v>0</v>
          </cell>
          <cell r="F4788">
            <v>42857</v>
          </cell>
          <cell r="G4788">
            <v>670</v>
          </cell>
          <cell r="H4788">
            <v>1.0900000000000001</v>
          </cell>
          <cell r="I4788">
            <v>43465</v>
          </cell>
        </row>
        <row r="4789">
          <cell r="A4789" t="str">
            <v>LADRILLO PRENSADO MACIZO STA/FE</v>
          </cell>
          <cell r="B4789">
            <v>3302</v>
          </cell>
          <cell r="C4789" t="str">
            <v>UNI</v>
          </cell>
          <cell r="D4789">
            <v>642</v>
          </cell>
          <cell r="E4789" t="str">
            <v>Fab. LPR</v>
          </cell>
          <cell r="F4789">
            <v>41240</v>
          </cell>
          <cell r="G4789">
            <v>494</v>
          </cell>
          <cell r="H4789">
            <v>1.3</v>
          </cell>
          <cell r="I4789">
            <v>43465</v>
          </cell>
        </row>
        <row r="4790">
          <cell r="A4790" t="str">
            <v>LADRILLO PRENSADOMACIZO STA/FE</v>
          </cell>
          <cell r="B4790">
            <v>122</v>
          </cell>
          <cell r="C4790" t="str">
            <v>UNI</v>
          </cell>
          <cell r="D4790">
            <v>769</v>
          </cell>
          <cell r="E4790" t="str">
            <v>Obra LPR</v>
          </cell>
          <cell r="F4790">
            <v>43173</v>
          </cell>
          <cell r="G4790">
            <v>732</v>
          </cell>
          <cell r="H4790">
            <v>1.05</v>
          </cell>
          <cell r="I4790">
            <v>43465</v>
          </cell>
        </row>
        <row r="4791">
          <cell r="A4791" t="str">
            <v>LADRILLO PRENSADOMACIZO STA/FE</v>
          </cell>
          <cell r="B4791">
            <v>102500</v>
          </cell>
          <cell r="C4791" t="str">
            <v>UNI</v>
          </cell>
          <cell r="D4791">
            <v>730</v>
          </cell>
          <cell r="E4791" t="str">
            <v>Obra LPR</v>
          </cell>
          <cell r="F4791">
            <v>42857</v>
          </cell>
          <cell r="G4791">
            <v>670</v>
          </cell>
          <cell r="H4791">
            <v>1.0900000000000001</v>
          </cell>
          <cell r="I4791">
            <v>43465</v>
          </cell>
        </row>
        <row r="4792">
          <cell r="A4792" t="str">
            <v>LADRILLO R/OLAS MOORE 30x13.5x6 Nat. Fab.</v>
          </cell>
          <cell r="B4792">
            <v>1890</v>
          </cell>
          <cell r="C4792" t="str">
            <v>UNI</v>
          </cell>
          <cell r="D4792">
            <v>1112</v>
          </cell>
          <cell r="E4792" t="str">
            <v>Fab.</v>
          </cell>
          <cell r="F4792">
            <v>40232</v>
          </cell>
          <cell r="G4792">
            <v>812</v>
          </cell>
          <cell r="H4792">
            <v>1.37</v>
          </cell>
          <cell r="I4792">
            <v>43465</v>
          </cell>
        </row>
        <row r="4793">
          <cell r="A4793" t="str">
            <v>LADRILLO R/OLAS MOORE 30x15 Vtrif. Fab.</v>
          </cell>
          <cell r="B4793">
            <v>1889</v>
          </cell>
          <cell r="C4793" t="str">
            <v>UNI</v>
          </cell>
          <cell r="D4793">
            <v>2225</v>
          </cell>
          <cell r="E4793" t="str">
            <v>Fab.</v>
          </cell>
          <cell r="F4793">
            <v>40232</v>
          </cell>
          <cell r="G4793">
            <v>1624</v>
          </cell>
          <cell r="H4793">
            <v>1.37</v>
          </cell>
          <cell r="I4793">
            <v>43465</v>
          </cell>
        </row>
        <row r="4794">
          <cell r="A4794" t="str">
            <v>LADRILLO RECOCIDO (12X24X6) EN OBRA</v>
          </cell>
          <cell r="B4794">
            <v>104517</v>
          </cell>
          <cell r="C4794" t="str">
            <v>UNI</v>
          </cell>
          <cell r="D4794">
            <v>518</v>
          </cell>
          <cell r="E4794">
            <v>0</v>
          </cell>
          <cell r="F4794">
            <v>43181</v>
          </cell>
          <cell r="G4794">
            <v>493</v>
          </cell>
          <cell r="H4794">
            <v>1.05</v>
          </cell>
          <cell r="I4794">
            <v>43465</v>
          </cell>
        </row>
        <row r="4795">
          <cell r="A4795" t="str">
            <v>LADRILLO RECOCIDO (19X9X6.5CM)</v>
          </cell>
          <cell r="B4795">
            <v>104479</v>
          </cell>
          <cell r="C4795" t="str">
            <v>UNI</v>
          </cell>
          <cell r="D4795">
            <v>650</v>
          </cell>
          <cell r="E4795">
            <v>0</v>
          </cell>
          <cell r="F4795">
            <v>41135</v>
          </cell>
          <cell r="G4795">
            <v>500</v>
          </cell>
          <cell r="H4795">
            <v>1.3</v>
          </cell>
          <cell r="I4795">
            <v>43465</v>
          </cell>
        </row>
        <row r="4796">
          <cell r="A4796" t="str">
            <v>Ladrillo recocido 10x20x6 en obra **</v>
          </cell>
          <cell r="B4796">
            <v>100523</v>
          </cell>
          <cell r="C4796" t="str">
            <v>UNI</v>
          </cell>
          <cell r="D4796">
            <v>478</v>
          </cell>
          <cell r="E4796" t="str">
            <v>Dep.</v>
          </cell>
          <cell r="F4796">
            <v>43173</v>
          </cell>
          <cell r="G4796">
            <v>455</v>
          </cell>
          <cell r="H4796">
            <v>1.05</v>
          </cell>
          <cell r="I4796">
            <v>43465</v>
          </cell>
        </row>
        <row r="4797">
          <cell r="A4797" t="str">
            <v>LADRILLO RECOCIDO COMUN 12x24x6 Dep.</v>
          </cell>
          <cell r="B4797">
            <v>123</v>
          </cell>
          <cell r="C4797" t="str">
            <v>UNI</v>
          </cell>
          <cell r="D4797">
            <v>559</v>
          </cell>
          <cell r="E4797" t="str">
            <v>Dep.</v>
          </cell>
          <cell r="F4797">
            <v>43173</v>
          </cell>
          <cell r="G4797">
            <v>532</v>
          </cell>
          <cell r="H4797">
            <v>1.05</v>
          </cell>
          <cell r="I4797">
            <v>43465</v>
          </cell>
        </row>
        <row r="4798">
          <cell r="A4798" t="str">
            <v>LADRILLO REJILLA MOORE 26x12.5x6 nat. Fab.</v>
          </cell>
          <cell r="B4798">
            <v>3375</v>
          </cell>
          <cell r="C4798" t="str">
            <v>UNI</v>
          </cell>
          <cell r="D4798">
            <v>636</v>
          </cell>
          <cell r="E4798" t="str">
            <v>Fab.</v>
          </cell>
          <cell r="F4798">
            <v>40233</v>
          </cell>
          <cell r="G4798">
            <v>464</v>
          </cell>
          <cell r="H4798">
            <v>1.37</v>
          </cell>
          <cell r="I4798">
            <v>43465</v>
          </cell>
        </row>
        <row r="4799">
          <cell r="A4799" t="str">
            <v>LADRILLO REJILLA VIS YOMASA 24x12x6</v>
          </cell>
          <cell r="B4799">
            <v>2929</v>
          </cell>
          <cell r="C4799" t="str">
            <v>UNI</v>
          </cell>
          <cell r="D4799">
            <v>560</v>
          </cell>
          <cell r="E4799" t="str">
            <v>Fab.</v>
          </cell>
          <cell r="F4799">
            <v>40814</v>
          </cell>
          <cell r="G4799">
            <v>418</v>
          </cell>
          <cell r="H4799">
            <v>1.34</v>
          </cell>
          <cell r="I4799">
            <v>43465</v>
          </cell>
        </row>
        <row r="4800">
          <cell r="A4800" t="str">
            <v>LADRILLO REJILLA VIS YOMASA 24x12x6 Cocido</v>
          </cell>
          <cell r="B4800">
            <v>2903</v>
          </cell>
          <cell r="C4800" t="str">
            <v>UNI</v>
          </cell>
          <cell r="D4800">
            <v>482</v>
          </cell>
          <cell r="E4800" t="str">
            <v>Fab.</v>
          </cell>
          <cell r="F4800">
            <v>40814</v>
          </cell>
          <cell r="G4800">
            <v>360</v>
          </cell>
          <cell r="H4800">
            <v>1.34</v>
          </cell>
          <cell r="I4800">
            <v>43465</v>
          </cell>
        </row>
        <row r="4801">
          <cell r="A4801" t="str">
            <v>LADRILLO REJILLA VIS YOMASA 24x12x6 Osc.</v>
          </cell>
          <cell r="B4801">
            <v>1636</v>
          </cell>
          <cell r="C4801" t="str">
            <v>UNI</v>
          </cell>
          <cell r="D4801">
            <v>590</v>
          </cell>
          <cell r="E4801" t="str">
            <v>Fab.</v>
          </cell>
          <cell r="F4801">
            <v>40814</v>
          </cell>
          <cell r="G4801">
            <v>440</v>
          </cell>
          <cell r="H4801">
            <v>1.34</v>
          </cell>
          <cell r="I4801">
            <v>43465</v>
          </cell>
        </row>
        <row r="4802">
          <cell r="A4802" t="str">
            <v>LADRILLO REJILLA YOMASA 24x12x6 Canela</v>
          </cell>
          <cell r="B4802">
            <v>2153</v>
          </cell>
          <cell r="C4802" t="str">
            <v>UNI</v>
          </cell>
          <cell r="D4802">
            <v>576</v>
          </cell>
          <cell r="E4802" t="str">
            <v>Obra.</v>
          </cell>
          <cell r="F4802">
            <v>43196</v>
          </cell>
          <cell r="G4802">
            <v>549</v>
          </cell>
          <cell r="H4802">
            <v>1.05</v>
          </cell>
          <cell r="I4802">
            <v>43465</v>
          </cell>
        </row>
        <row r="4803">
          <cell r="A4803" t="str">
            <v>LADRILLO REJILLA YOMASA 24x12x6 COLOR</v>
          </cell>
          <cell r="B4803">
            <v>1710</v>
          </cell>
          <cell r="C4803" t="str">
            <v>UNI</v>
          </cell>
          <cell r="D4803">
            <v>560</v>
          </cell>
          <cell r="E4803" t="str">
            <v>Obra Dep.</v>
          </cell>
          <cell r="F4803">
            <v>40814</v>
          </cell>
          <cell r="G4803">
            <v>418</v>
          </cell>
          <cell r="H4803">
            <v>1.34</v>
          </cell>
          <cell r="I4803">
            <v>43465</v>
          </cell>
        </row>
        <row r="4804">
          <cell r="A4804" t="str">
            <v>LADRILLO REJILLA YOMASA 24x12x7 Cocido</v>
          </cell>
          <cell r="B4804">
            <v>135</v>
          </cell>
          <cell r="C4804" t="str">
            <v>UNI</v>
          </cell>
          <cell r="D4804">
            <v>494</v>
          </cell>
          <cell r="E4804" t="str">
            <v>Fab.</v>
          </cell>
          <cell r="F4804">
            <v>43206</v>
          </cell>
          <cell r="G4804">
            <v>470</v>
          </cell>
          <cell r="H4804">
            <v>1.05</v>
          </cell>
          <cell r="I4804">
            <v>43465</v>
          </cell>
        </row>
        <row r="4805">
          <cell r="A4805" t="str">
            <v>LADRILLO REJILLA YOMASA 24x12x7 Osc Fab.</v>
          </cell>
          <cell r="B4805">
            <v>134</v>
          </cell>
          <cell r="C4805" t="str">
            <v>UNI</v>
          </cell>
          <cell r="D4805">
            <v>590</v>
          </cell>
          <cell r="E4805" t="str">
            <v>Fab.</v>
          </cell>
          <cell r="F4805">
            <v>40814</v>
          </cell>
          <cell r="G4805">
            <v>440</v>
          </cell>
          <cell r="H4805">
            <v>1.34</v>
          </cell>
          <cell r="I4805">
            <v>43465</v>
          </cell>
        </row>
        <row r="4806">
          <cell r="A4806" t="str">
            <v>LADRILLO REJILLA YOMASA 24x12x7 Osc. Obra</v>
          </cell>
          <cell r="B4806">
            <v>2138</v>
          </cell>
          <cell r="C4806" t="str">
            <v>UNI</v>
          </cell>
          <cell r="D4806">
            <v>645</v>
          </cell>
          <cell r="E4806" t="str">
            <v>Obra.</v>
          </cell>
          <cell r="F4806">
            <v>40814</v>
          </cell>
          <cell r="G4806">
            <v>481</v>
          </cell>
          <cell r="H4806">
            <v>1.34</v>
          </cell>
          <cell r="I4806">
            <v>43465</v>
          </cell>
        </row>
        <row r="4807">
          <cell r="A4807" t="str">
            <v>LADRILLO TOLETE COMUN-10 X .20 X.06</v>
          </cell>
          <cell r="B4807">
            <v>102913</v>
          </cell>
          <cell r="C4807" t="str">
            <v>UNI</v>
          </cell>
          <cell r="D4807">
            <v>473</v>
          </cell>
          <cell r="E4807" t="str">
            <v>Fab. LTFL</v>
          </cell>
          <cell r="F4807">
            <v>43173</v>
          </cell>
          <cell r="G4807">
            <v>450</v>
          </cell>
          <cell r="H4807">
            <v>1.05</v>
          </cell>
          <cell r="I4807">
            <v>43465</v>
          </cell>
        </row>
        <row r="4808">
          <cell r="A4808" t="str">
            <v>LADRILLO TOLETE FINO STA/FE 24.5x12x6 Perf.</v>
          </cell>
          <cell r="B4808">
            <v>139</v>
          </cell>
          <cell r="C4808" t="str">
            <v>UNI</v>
          </cell>
          <cell r="D4808">
            <v>732</v>
          </cell>
          <cell r="E4808" t="str">
            <v>Obra LTFL</v>
          </cell>
          <cell r="F4808">
            <v>42240</v>
          </cell>
          <cell r="G4808">
            <v>600</v>
          </cell>
          <cell r="H4808">
            <v>1.22</v>
          </cell>
          <cell r="I4808">
            <v>43465</v>
          </cell>
        </row>
        <row r="4809">
          <cell r="A4809" t="str">
            <v>LADRILLO TOLETE MOLD. MOORE 26x12.5x6</v>
          </cell>
          <cell r="B4809">
            <v>1886</v>
          </cell>
          <cell r="C4809" t="str">
            <v>UNI</v>
          </cell>
          <cell r="D4809">
            <v>683</v>
          </cell>
          <cell r="E4809" t="str">
            <v>Fab.+ flete</v>
          </cell>
          <cell r="F4809">
            <v>41240</v>
          </cell>
          <cell r="G4809">
            <v>525</v>
          </cell>
          <cell r="H4809">
            <v>1.3</v>
          </cell>
          <cell r="I4809">
            <v>43465</v>
          </cell>
        </row>
        <row r="4810">
          <cell r="A4810" t="str">
            <v>LADRILLO TOLETE MOLD. MOORE 26x12.5x6</v>
          </cell>
          <cell r="B4810">
            <v>1885</v>
          </cell>
          <cell r="C4810" t="str">
            <v>UNI</v>
          </cell>
          <cell r="D4810">
            <v>1370</v>
          </cell>
          <cell r="E4810" t="str">
            <v>Fab.</v>
          </cell>
          <cell r="F4810">
            <v>40233</v>
          </cell>
          <cell r="G4810">
            <v>1000</v>
          </cell>
          <cell r="H4810">
            <v>1.37</v>
          </cell>
          <cell r="I4810">
            <v>43465</v>
          </cell>
        </row>
        <row r="4811">
          <cell r="A4811" t="str">
            <v>LADRILLO TOLETE MOLD.½ MOORE 26x6x6</v>
          </cell>
          <cell r="B4811">
            <v>1887</v>
          </cell>
          <cell r="C4811" t="str">
            <v>UNI</v>
          </cell>
          <cell r="D4811">
            <v>548</v>
          </cell>
          <cell r="E4811" t="str">
            <v>Fab.+ flete</v>
          </cell>
          <cell r="F4811">
            <v>40233</v>
          </cell>
          <cell r="G4811">
            <v>400</v>
          </cell>
          <cell r="H4811">
            <v>1.37</v>
          </cell>
          <cell r="I4811">
            <v>43465</v>
          </cell>
        </row>
        <row r="4812">
          <cell r="A4812" t="str">
            <v>LADRILLO TOLETE MOLD.½ MOORE 26x6x6</v>
          </cell>
          <cell r="B4812">
            <v>1888</v>
          </cell>
          <cell r="C4812" t="str">
            <v>UNI</v>
          </cell>
          <cell r="D4812">
            <v>733</v>
          </cell>
          <cell r="E4812" t="str">
            <v>Fab.</v>
          </cell>
          <cell r="F4812">
            <v>40233</v>
          </cell>
          <cell r="G4812">
            <v>535</v>
          </cell>
          <cell r="H4812">
            <v>1.37</v>
          </cell>
          <cell r="I4812">
            <v>43465</v>
          </cell>
        </row>
        <row r="4813">
          <cell r="A4813" t="str">
            <v>LADRILLO TOLETE PERF. MOORE 26x12.5x6</v>
          </cell>
          <cell r="B4813">
            <v>3374</v>
          </cell>
          <cell r="C4813" t="str">
            <v>UNI</v>
          </cell>
          <cell r="D4813">
            <v>683</v>
          </cell>
          <cell r="E4813" t="str">
            <v>Fab.</v>
          </cell>
          <cell r="F4813">
            <v>40820</v>
          </cell>
          <cell r="G4813">
            <v>510</v>
          </cell>
          <cell r="H4813">
            <v>1.34</v>
          </cell>
          <cell r="I4813">
            <v>43465</v>
          </cell>
        </row>
        <row r="4814">
          <cell r="A4814" t="str">
            <v>LADRILLO TOLETE PERF. MOORE 26x12.5x6</v>
          </cell>
          <cell r="B4814">
            <v>3373</v>
          </cell>
          <cell r="C4814" t="str">
            <v>UNI</v>
          </cell>
          <cell r="D4814">
            <v>986</v>
          </cell>
          <cell r="E4814" t="str">
            <v>Fab.</v>
          </cell>
          <cell r="F4814">
            <v>40233</v>
          </cell>
          <cell r="G4814">
            <v>720</v>
          </cell>
          <cell r="H4814">
            <v>1.37</v>
          </cell>
          <cell r="I4814">
            <v>43465</v>
          </cell>
        </row>
        <row r="4815">
          <cell r="A4815" t="str">
            <v>LADRILLO TOLETE SUPER STA/FE 24.5x12x7.5</v>
          </cell>
          <cell r="B4815">
            <v>2898</v>
          </cell>
          <cell r="C4815" t="str">
            <v>UNI</v>
          </cell>
          <cell r="D4815">
            <v>793</v>
          </cell>
          <cell r="E4815" t="str">
            <v>Fab. LTFL</v>
          </cell>
          <cell r="F4815">
            <v>40813</v>
          </cell>
          <cell r="G4815">
            <v>592</v>
          </cell>
          <cell r="H4815">
            <v>1.34</v>
          </cell>
          <cell r="I4815">
            <v>43465</v>
          </cell>
        </row>
        <row r="4816">
          <cell r="A4816" t="str">
            <v>LADRILLOESTRUCTHELIOSMATIZADO24x12x</v>
          </cell>
          <cell r="B4816">
            <v>31908</v>
          </cell>
          <cell r="C4816" t="str">
            <v>UNI</v>
          </cell>
          <cell r="D4816">
            <v>509</v>
          </cell>
          <cell r="E4816" t="str">
            <v>Dep.</v>
          </cell>
          <cell r="F4816">
            <v>40814</v>
          </cell>
          <cell r="G4816">
            <v>380</v>
          </cell>
          <cell r="H4816">
            <v>1.34</v>
          </cell>
          <cell r="I4816">
            <v>43465</v>
          </cell>
        </row>
        <row r="4817">
          <cell r="A4817" t="str">
            <v>Lámina 1.2 x 2.40 Formica Escritorio</v>
          </cell>
          <cell r="B4817">
            <v>101219</v>
          </cell>
          <cell r="C4817" t="str">
            <v>UNI</v>
          </cell>
          <cell r="D4817">
            <v>41370</v>
          </cell>
          <cell r="E4817">
            <v>0</v>
          </cell>
          <cell r="F4817">
            <v>43370</v>
          </cell>
          <cell r="G4817">
            <v>39400</v>
          </cell>
          <cell r="H4817">
            <v>1.05</v>
          </cell>
          <cell r="I4817">
            <v>43465</v>
          </cell>
        </row>
        <row r="4818">
          <cell r="A4818" t="str">
            <v>LAMINA 1/4"HR 1x2 M</v>
          </cell>
          <cell r="B4818">
            <v>101708</v>
          </cell>
          <cell r="C4818" t="str">
            <v>UNI</v>
          </cell>
          <cell r="D4818">
            <v>278690</v>
          </cell>
          <cell r="E4818">
            <v>0</v>
          </cell>
          <cell r="F4818">
            <v>40435</v>
          </cell>
          <cell r="G4818">
            <v>203423</v>
          </cell>
          <cell r="H4818">
            <v>1.37</v>
          </cell>
          <cell r="I4818">
            <v>43465</v>
          </cell>
        </row>
        <row r="4819">
          <cell r="A4819" t="str">
            <v>Lamina acero inoxidable304 Cal18 1.55*3.05 **</v>
          </cell>
          <cell r="B4819">
            <v>100026</v>
          </cell>
          <cell r="C4819" t="str">
            <v>UNI</v>
          </cell>
          <cell r="D4819">
            <v>478592</v>
          </cell>
          <cell r="E4819" t="str">
            <v>DORMER</v>
          </cell>
          <cell r="F4819">
            <v>43210</v>
          </cell>
          <cell r="G4819">
            <v>455802</v>
          </cell>
          <cell r="H4819">
            <v>1.05</v>
          </cell>
          <cell r="I4819">
            <v>43465</v>
          </cell>
        </row>
        <row r="4820">
          <cell r="A4820" t="str">
            <v>Lamina acero inoxidable304 e=1.2(1.22X2.44M) **</v>
          </cell>
          <cell r="B4820">
            <v>100025</v>
          </cell>
          <cell r="C4820" t="str">
            <v>UNI</v>
          </cell>
          <cell r="D4820">
            <v>277200</v>
          </cell>
          <cell r="E4820" t="str">
            <v>DORMER</v>
          </cell>
          <cell r="F4820">
            <v>41767</v>
          </cell>
          <cell r="G4820">
            <v>220000</v>
          </cell>
          <cell r="H4820">
            <v>1.26</v>
          </cell>
          <cell r="I4820">
            <v>43465</v>
          </cell>
        </row>
        <row r="4821">
          <cell r="A4821" t="str">
            <v>Lamina acero inoxidable304Cal.20 (0.9mm)</v>
          </cell>
          <cell r="B4821">
            <v>102888</v>
          </cell>
          <cell r="C4821" t="str">
            <v>M2</v>
          </cell>
          <cell r="D4821">
            <v>102416</v>
          </cell>
          <cell r="E4821" t="str">
            <v>DORMER</v>
          </cell>
          <cell r="F4821">
            <v>40337</v>
          </cell>
          <cell r="G4821">
            <v>74756</v>
          </cell>
          <cell r="H4821">
            <v>1.37</v>
          </cell>
          <cell r="I4821">
            <v>43465</v>
          </cell>
        </row>
        <row r="4822">
          <cell r="A4822" t="str">
            <v>LAMINA ACRILICO COLOR 3MM (1.20X1.80M)</v>
          </cell>
          <cell r="B4822">
            <v>101494</v>
          </cell>
          <cell r="C4822" t="str">
            <v>UNI</v>
          </cell>
          <cell r="D4822">
            <v>254908</v>
          </cell>
          <cell r="E4822" t="str">
            <v>RH90/pedido</v>
          </cell>
          <cell r="F4822">
            <v>40337</v>
          </cell>
          <cell r="G4822">
            <v>186064</v>
          </cell>
          <cell r="H4822">
            <v>1.37</v>
          </cell>
          <cell r="I4822">
            <v>43465</v>
          </cell>
        </row>
        <row r="4823">
          <cell r="A4823" t="str">
            <v>LAMINA ACRILICO TRNSP.2MM(1.2X1.8M)</v>
          </cell>
          <cell r="B4823">
            <v>104009</v>
          </cell>
          <cell r="C4823" t="str">
            <v>UNI</v>
          </cell>
          <cell r="D4823">
            <v>93264</v>
          </cell>
          <cell r="E4823">
            <v>0</v>
          </cell>
          <cell r="F4823">
            <v>40638</v>
          </cell>
          <cell r="G4823">
            <v>69600</v>
          </cell>
          <cell r="H4823">
            <v>1.34</v>
          </cell>
          <cell r="I4823">
            <v>43465</v>
          </cell>
        </row>
        <row r="4824">
          <cell r="A4824" t="str">
            <v>LAMINA ALFAJOR</v>
          </cell>
          <cell r="B4824">
            <v>106995</v>
          </cell>
          <cell r="C4824" t="str">
            <v>KG</v>
          </cell>
          <cell r="D4824">
            <v>2874</v>
          </cell>
          <cell r="E4824">
            <v>0</v>
          </cell>
          <cell r="F4824">
            <v>43343</v>
          </cell>
          <cell r="G4824">
            <v>2737</v>
          </cell>
          <cell r="H4824">
            <v>1.05</v>
          </cell>
          <cell r="I4824">
            <v>43465</v>
          </cell>
        </row>
        <row r="4825">
          <cell r="A4825" t="str">
            <v>LAMINA ALFAJOR (1.0X2.0M) 3MM/1/8"</v>
          </cell>
          <cell r="B4825">
            <v>103275</v>
          </cell>
          <cell r="C4825" t="str">
            <v>UNI</v>
          </cell>
          <cell r="D4825">
            <v>211120</v>
          </cell>
          <cell r="E4825">
            <v>0</v>
          </cell>
          <cell r="F4825">
            <v>41179</v>
          </cell>
          <cell r="G4825">
            <v>162400</v>
          </cell>
          <cell r="H4825">
            <v>1.3</v>
          </cell>
          <cell r="I4825">
            <v>43465</v>
          </cell>
        </row>
        <row r="4826">
          <cell r="A4826" t="str">
            <v>LAMINA ALFAJOR (E=3MM) 1.00 x3.00M</v>
          </cell>
          <cell r="B4826">
            <v>2521</v>
          </cell>
          <cell r="C4826" t="str">
            <v>UNI</v>
          </cell>
          <cell r="D4826">
            <v>206816</v>
          </cell>
          <cell r="E4826">
            <v>0</v>
          </cell>
          <cell r="F4826">
            <v>41775</v>
          </cell>
          <cell r="G4826">
            <v>164140</v>
          </cell>
          <cell r="H4826">
            <v>1.26</v>
          </cell>
          <cell r="I4826">
            <v>43465</v>
          </cell>
        </row>
        <row r="4827">
          <cell r="A4827" t="str">
            <v>LAMINA ALFAJOR (E=3MM) 1.0X3.0M</v>
          </cell>
          <cell r="B4827">
            <v>105176</v>
          </cell>
          <cell r="C4827" t="str">
            <v>KG</v>
          </cell>
          <cell r="D4827">
            <v>2659</v>
          </cell>
          <cell r="E4827">
            <v>0</v>
          </cell>
          <cell r="F4827">
            <v>41774</v>
          </cell>
          <cell r="G4827">
            <v>2110</v>
          </cell>
          <cell r="H4827">
            <v>1.26</v>
          </cell>
          <cell r="I4827">
            <v>43465</v>
          </cell>
        </row>
        <row r="4828">
          <cell r="A4828" t="str">
            <v>LAMINA ALFAJOR 3/16 - 1.00 x 3.00 - 4 mm</v>
          </cell>
          <cell r="B4828">
            <v>2522</v>
          </cell>
          <cell r="C4828" t="str">
            <v>UNI</v>
          </cell>
          <cell r="D4828">
            <v>323630</v>
          </cell>
          <cell r="E4828">
            <v>0</v>
          </cell>
          <cell r="F4828">
            <v>43172</v>
          </cell>
          <cell r="G4828">
            <v>308219</v>
          </cell>
          <cell r="H4828">
            <v>1.05</v>
          </cell>
          <cell r="I4828">
            <v>43465</v>
          </cell>
        </row>
        <row r="4829">
          <cell r="A4829" t="str">
            <v>LAMINA ALFAJOR ACERO(3/16"=4.76MM)(NO</v>
          </cell>
          <cell r="B4829">
            <v>105543</v>
          </cell>
          <cell r="C4829" t="str">
            <v>UNI</v>
          </cell>
          <cell r="D4829">
            <v>298657</v>
          </cell>
          <cell r="E4829">
            <v>0</v>
          </cell>
          <cell r="F4829">
            <v>42832</v>
          </cell>
          <cell r="G4829">
            <v>273997.5</v>
          </cell>
          <cell r="H4829">
            <v>1.0900000000000001</v>
          </cell>
          <cell r="I4829">
            <v>43465</v>
          </cell>
        </row>
        <row r="4830">
          <cell r="A4830" t="str">
            <v>LAMINA ANTIVORTICE PARA TUBO DE Ø6"</v>
          </cell>
          <cell r="B4830">
            <v>106213</v>
          </cell>
          <cell r="C4830" t="str">
            <v>UNI</v>
          </cell>
          <cell r="D4830">
            <v>1303477</v>
          </cell>
          <cell r="E4830">
            <v>0</v>
          </cell>
          <cell r="F4830">
            <v>43325</v>
          </cell>
          <cell r="G4830">
            <v>1241407</v>
          </cell>
          <cell r="H4830">
            <v>1.05</v>
          </cell>
          <cell r="I4830">
            <v>43465</v>
          </cell>
        </row>
        <row r="4831">
          <cell r="A4831" t="str">
            <v>LAMINA BLACK THEATER 24 x 48 x 1" Fglas</v>
          </cell>
          <cell r="B4831">
            <v>3040</v>
          </cell>
          <cell r="C4831" t="str">
            <v>M2</v>
          </cell>
          <cell r="D4831">
            <v>42132</v>
          </cell>
          <cell r="E4831">
            <v>23002</v>
          </cell>
          <cell r="F4831">
            <v>40337</v>
          </cell>
          <cell r="G4831">
            <v>30753</v>
          </cell>
          <cell r="H4831">
            <v>1.37</v>
          </cell>
          <cell r="I4831">
            <v>43465</v>
          </cell>
        </row>
        <row r="4832">
          <cell r="A4832" t="str">
            <v>LAMINA C.R. DECAP.Y ACEITAD.1.20x2.40</v>
          </cell>
          <cell r="B4832">
            <v>102740</v>
          </cell>
          <cell r="C4832" t="str">
            <v>UNI</v>
          </cell>
          <cell r="D4832">
            <v>178100</v>
          </cell>
          <cell r="E4832">
            <v>0</v>
          </cell>
          <cell r="F4832">
            <v>40303</v>
          </cell>
          <cell r="G4832">
            <v>130000</v>
          </cell>
          <cell r="H4832">
            <v>1.37</v>
          </cell>
          <cell r="I4832">
            <v>43465</v>
          </cell>
        </row>
        <row r="4833">
          <cell r="A4833" t="str">
            <v>LAMINA CALIBRE 20</v>
          </cell>
          <cell r="B4833">
            <v>103554</v>
          </cell>
          <cell r="C4833" t="str">
            <v>M2</v>
          </cell>
          <cell r="D4833">
            <v>63623</v>
          </cell>
          <cell r="E4833">
            <v>0</v>
          </cell>
          <cell r="F4833">
            <v>40521</v>
          </cell>
          <cell r="G4833">
            <v>46440</v>
          </cell>
          <cell r="H4833">
            <v>1.37</v>
          </cell>
          <cell r="I4833">
            <v>43465</v>
          </cell>
        </row>
        <row r="4834">
          <cell r="A4834" t="str">
            <v>LAMINA CIRRUS 24x24x3/4"ref:549</v>
          </cell>
          <cell r="B4834">
            <v>3465</v>
          </cell>
          <cell r="C4834" t="str">
            <v>M2</v>
          </cell>
          <cell r="D4834">
            <v>95763</v>
          </cell>
          <cell r="E4834">
            <v>549</v>
          </cell>
          <cell r="F4834">
            <v>40337</v>
          </cell>
          <cell r="G4834">
            <v>69900</v>
          </cell>
          <cell r="H4834">
            <v>1.37</v>
          </cell>
          <cell r="I4834">
            <v>43465</v>
          </cell>
        </row>
        <row r="4835">
          <cell r="A4835" t="str">
            <v>LAMINA CIRRUS 24x24x3/4"ref:550</v>
          </cell>
          <cell r="B4835">
            <v>3464</v>
          </cell>
          <cell r="C4835" t="str">
            <v>M2</v>
          </cell>
          <cell r="D4835">
            <v>91790</v>
          </cell>
          <cell r="E4835">
            <v>550</v>
          </cell>
          <cell r="F4835">
            <v>40337</v>
          </cell>
          <cell r="G4835">
            <v>67000</v>
          </cell>
          <cell r="H4835">
            <v>1.37</v>
          </cell>
          <cell r="I4835">
            <v>43465</v>
          </cell>
        </row>
        <row r="4836">
          <cell r="A4836" t="str">
            <v>LAMINA CIRRUS 24x24x3/4"ref:584</v>
          </cell>
          <cell r="B4836">
            <v>3466</v>
          </cell>
          <cell r="C4836" t="str">
            <v>M2</v>
          </cell>
          <cell r="D4836">
            <v>75350</v>
          </cell>
          <cell r="E4836">
            <v>584</v>
          </cell>
          <cell r="F4836">
            <v>40337</v>
          </cell>
          <cell r="G4836">
            <v>55000</v>
          </cell>
          <cell r="H4836">
            <v>1.37</v>
          </cell>
          <cell r="I4836">
            <v>43465</v>
          </cell>
        </row>
        <row r="4837">
          <cell r="A4837" t="str">
            <v>LAMINA CIRRUS 24x24x3/4"ref:589</v>
          </cell>
          <cell r="B4837">
            <v>3467</v>
          </cell>
          <cell r="C4837" t="str">
            <v>M2</v>
          </cell>
          <cell r="D4837">
            <v>86310</v>
          </cell>
          <cell r="E4837">
            <v>589</v>
          </cell>
          <cell r="F4837">
            <v>40337</v>
          </cell>
          <cell r="G4837">
            <v>63000</v>
          </cell>
          <cell r="H4837">
            <v>1.37</v>
          </cell>
          <cell r="I4837">
            <v>43465</v>
          </cell>
        </row>
        <row r="4838">
          <cell r="A4838" t="str">
            <v>LAMINA CIRRUS RH 70 1.22X61 12mm</v>
          </cell>
          <cell r="B4838">
            <v>102340</v>
          </cell>
          <cell r="C4838" t="str">
            <v>UNI</v>
          </cell>
          <cell r="D4838">
            <v>15020</v>
          </cell>
          <cell r="E4838" t="str">
            <v>RH90/pedido</v>
          </cell>
          <cell r="F4838">
            <v>40126</v>
          </cell>
          <cell r="G4838">
            <v>10806</v>
          </cell>
          <cell r="H4838">
            <v>1.39</v>
          </cell>
          <cell r="I4838">
            <v>43465</v>
          </cell>
        </row>
        <row r="4839">
          <cell r="A4839" t="str">
            <v>LAMINA COLD ROLLED 1.22X2.44 M Cal.16 (4x8)</v>
          </cell>
          <cell r="B4839">
            <v>29</v>
          </cell>
          <cell r="C4839" t="str">
            <v>UNI</v>
          </cell>
          <cell r="D4839">
            <v>109880</v>
          </cell>
          <cell r="E4839">
            <v>0</v>
          </cell>
          <cell r="F4839">
            <v>40786</v>
          </cell>
          <cell r="G4839">
            <v>82000</v>
          </cell>
          <cell r="H4839">
            <v>1.34</v>
          </cell>
          <cell r="I4839">
            <v>43465</v>
          </cell>
        </row>
        <row r="4840">
          <cell r="A4840" t="str">
            <v>LAMINA COLD ROLLED 2X1 M Cal. 18</v>
          </cell>
          <cell r="B4840">
            <v>30</v>
          </cell>
          <cell r="C4840" t="str">
            <v>UNI</v>
          </cell>
          <cell r="D4840">
            <v>53508</v>
          </cell>
          <cell r="E4840">
            <v>0</v>
          </cell>
          <cell r="F4840">
            <v>43220</v>
          </cell>
          <cell r="G4840">
            <v>50960</v>
          </cell>
          <cell r="H4840">
            <v>1.05</v>
          </cell>
          <cell r="I4840">
            <v>43465</v>
          </cell>
        </row>
        <row r="4841">
          <cell r="A4841" t="str">
            <v>LAMINA COLD ROLLED 2X1 M Cal.20</v>
          </cell>
          <cell r="B4841">
            <v>31</v>
          </cell>
          <cell r="C4841" t="str">
            <v>UNI</v>
          </cell>
          <cell r="D4841">
            <v>45088</v>
          </cell>
          <cell r="E4841">
            <v>0</v>
          </cell>
          <cell r="F4841">
            <v>40786</v>
          </cell>
          <cell r="G4841">
            <v>33648</v>
          </cell>
          <cell r="H4841">
            <v>1.34</v>
          </cell>
          <cell r="I4841">
            <v>43465</v>
          </cell>
        </row>
        <row r="4842">
          <cell r="A4842" t="str">
            <v>LAMINA COLD ROLLED 2X1 M Cal.22</v>
          </cell>
          <cell r="B4842">
            <v>32</v>
          </cell>
          <cell r="C4842" t="str">
            <v>UNI</v>
          </cell>
          <cell r="D4842">
            <v>41969</v>
          </cell>
          <cell r="E4842">
            <v>0</v>
          </cell>
          <cell r="F4842">
            <v>40786</v>
          </cell>
          <cell r="G4842">
            <v>31320</v>
          </cell>
          <cell r="H4842">
            <v>1.34</v>
          </cell>
          <cell r="I4842">
            <v>43465</v>
          </cell>
        </row>
        <row r="4843">
          <cell r="A4843" t="str">
            <v>LAMINA COLD ROLLED 2X1 M Cal.24</v>
          </cell>
          <cell r="B4843">
            <v>33</v>
          </cell>
          <cell r="C4843" t="str">
            <v>UNI</v>
          </cell>
          <cell r="D4843">
            <v>30777</v>
          </cell>
          <cell r="E4843">
            <v>0</v>
          </cell>
          <cell r="F4843">
            <v>40786</v>
          </cell>
          <cell r="G4843">
            <v>22968</v>
          </cell>
          <cell r="H4843">
            <v>1.34</v>
          </cell>
          <cell r="I4843">
            <v>43465</v>
          </cell>
        </row>
        <row r="4844">
          <cell r="A4844" t="str">
            <v>LAMINA COLD ROLLED Ca.18 1x2 M</v>
          </cell>
          <cell r="B4844">
            <v>101776</v>
          </cell>
          <cell r="C4844" t="str">
            <v>M2</v>
          </cell>
          <cell r="D4844">
            <v>27979</v>
          </cell>
          <cell r="E4844">
            <v>0</v>
          </cell>
          <cell r="F4844">
            <v>40786</v>
          </cell>
          <cell r="G4844">
            <v>20880</v>
          </cell>
          <cell r="H4844">
            <v>1.34</v>
          </cell>
          <cell r="I4844">
            <v>43465</v>
          </cell>
        </row>
        <row r="4845">
          <cell r="A4845" t="str">
            <v>LAMINA COLD ROLLED Ca.25 1x2 M</v>
          </cell>
          <cell r="B4845">
            <v>102093</v>
          </cell>
          <cell r="C4845" t="str">
            <v>UNI</v>
          </cell>
          <cell r="D4845">
            <v>48372</v>
          </cell>
          <cell r="E4845">
            <v>0</v>
          </cell>
          <cell r="F4845">
            <v>40059</v>
          </cell>
          <cell r="G4845">
            <v>34800</v>
          </cell>
          <cell r="H4845">
            <v>1.39</v>
          </cell>
          <cell r="I4845">
            <v>43465</v>
          </cell>
        </row>
        <row r="4846">
          <cell r="A4846" t="str">
            <v>Lámina cold rolled cal. 18 (4'x8') (1.22x2.44) **</v>
          </cell>
          <cell r="B4846">
            <v>102847</v>
          </cell>
          <cell r="C4846" t="str">
            <v>UNI</v>
          </cell>
          <cell r="D4846">
            <v>80600</v>
          </cell>
          <cell r="E4846">
            <v>0</v>
          </cell>
          <cell r="F4846">
            <v>41058</v>
          </cell>
          <cell r="G4846">
            <v>62000</v>
          </cell>
          <cell r="H4846">
            <v>1.3</v>
          </cell>
          <cell r="I4846">
            <v>43465</v>
          </cell>
        </row>
        <row r="4847">
          <cell r="A4847" t="str">
            <v>LAMINA COLD ROLLED Cal.16 1.22X2.44 M</v>
          </cell>
          <cell r="B4847">
            <v>3059</v>
          </cell>
          <cell r="C4847" t="str">
            <v>M2</v>
          </cell>
          <cell r="D4847">
            <v>33746</v>
          </cell>
          <cell r="E4847">
            <v>0</v>
          </cell>
          <cell r="F4847">
            <v>43251</v>
          </cell>
          <cell r="G4847">
            <v>32139.27</v>
          </cell>
          <cell r="H4847">
            <v>1.05</v>
          </cell>
          <cell r="I4847">
            <v>43465</v>
          </cell>
        </row>
        <row r="4848">
          <cell r="A4848" t="str">
            <v>LAMINA COLD ROLLED Cal.16 1x2 M</v>
          </cell>
          <cell r="B4848">
            <v>100625</v>
          </cell>
          <cell r="C4848" t="str">
            <v>UNI</v>
          </cell>
          <cell r="D4848">
            <v>75712</v>
          </cell>
          <cell r="E4848">
            <v>0</v>
          </cell>
          <cell r="F4848">
            <v>43209</v>
          </cell>
          <cell r="G4848">
            <v>72107</v>
          </cell>
          <cell r="H4848">
            <v>1.05</v>
          </cell>
          <cell r="I4848">
            <v>43465</v>
          </cell>
        </row>
        <row r="4849">
          <cell r="A4849" t="str">
            <v>Lámina Cold Rolled Cal.20 (1.22x2.44m)</v>
          </cell>
          <cell r="B4849">
            <v>107216</v>
          </cell>
          <cell r="C4849" t="str">
            <v>UNI</v>
          </cell>
          <cell r="D4849">
            <v>59430</v>
          </cell>
          <cell r="E4849">
            <v>0</v>
          </cell>
          <cell r="F4849">
            <v>43410</v>
          </cell>
          <cell r="G4849">
            <v>56600</v>
          </cell>
          <cell r="H4849">
            <v>1.05</v>
          </cell>
          <cell r="I4849">
            <v>43465</v>
          </cell>
        </row>
        <row r="4850">
          <cell r="A4850" t="str">
            <v>LAMINA COLD ROLLED Cal.20 1x2M</v>
          </cell>
          <cell r="B4850">
            <v>4011</v>
          </cell>
          <cell r="C4850" t="str">
            <v>M2</v>
          </cell>
          <cell r="D4850">
            <v>22544</v>
          </cell>
          <cell r="E4850">
            <v>0</v>
          </cell>
          <cell r="F4850">
            <v>40786</v>
          </cell>
          <cell r="G4850">
            <v>16824</v>
          </cell>
          <cell r="H4850">
            <v>1.34</v>
          </cell>
          <cell r="I4850">
            <v>43465</v>
          </cell>
        </row>
        <row r="4851">
          <cell r="A4851" t="str">
            <v>Lamina Cold rolled Cal.22 (1.22x2.44m)</v>
          </cell>
          <cell r="B4851">
            <v>107267</v>
          </cell>
          <cell r="C4851" t="str">
            <v>UNI</v>
          </cell>
          <cell r="D4851">
            <v>53235</v>
          </cell>
          <cell r="E4851">
            <v>0</v>
          </cell>
          <cell r="F4851">
            <v>43410</v>
          </cell>
          <cell r="G4851">
            <v>50700</v>
          </cell>
          <cell r="H4851">
            <v>1.05</v>
          </cell>
          <cell r="I4851">
            <v>43465</v>
          </cell>
        </row>
        <row r="4852">
          <cell r="A4852" t="str">
            <v>Lamina Cold rolled Cal.22 (1.22x2.44m)</v>
          </cell>
          <cell r="B4852">
            <v>107080</v>
          </cell>
          <cell r="C4852" t="str">
            <v>UNI</v>
          </cell>
          <cell r="D4852">
            <v>53235</v>
          </cell>
          <cell r="E4852">
            <v>0</v>
          </cell>
          <cell r="F4852">
            <v>43284</v>
          </cell>
          <cell r="G4852">
            <v>50700</v>
          </cell>
          <cell r="H4852">
            <v>1.05</v>
          </cell>
          <cell r="I4852">
            <v>43465</v>
          </cell>
        </row>
        <row r="4853">
          <cell r="A4853" t="str">
            <v>LAMINA COLD ROLLED Cal.22 1x2M</v>
          </cell>
          <cell r="B4853">
            <v>4012</v>
          </cell>
          <cell r="C4853" t="str">
            <v>M2</v>
          </cell>
          <cell r="D4853">
            <v>20984</v>
          </cell>
          <cell r="E4853">
            <v>0</v>
          </cell>
          <cell r="F4853">
            <v>40786</v>
          </cell>
          <cell r="G4853">
            <v>15660</v>
          </cell>
          <cell r="H4853">
            <v>1.34</v>
          </cell>
          <cell r="I4853">
            <v>43465</v>
          </cell>
        </row>
        <row r="4854">
          <cell r="A4854" t="str">
            <v>LAMINA COLD ROLLED Cal.24 1x2M</v>
          </cell>
          <cell r="B4854">
            <v>4013</v>
          </cell>
          <cell r="C4854" t="str">
            <v>M2</v>
          </cell>
          <cell r="D4854">
            <v>15389</v>
          </cell>
          <cell r="E4854">
            <v>0</v>
          </cell>
          <cell r="F4854">
            <v>40786</v>
          </cell>
          <cell r="G4854">
            <v>11484</v>
          </cell>
          <cell r="H4854">
            <v>1.34</v>
          </cell>
          <cell r="I4854">
            <v>43465</v>
          </cell>
        </row>
        <row r="4855">
          <cell r="A4855" t="str">
            <v>Lamina concret aligerado fibra de vidrio GRC **</v>
          </cell>
          <cell r="B4855">
            <v>100356</v>
          </cell>
          <cell r="C4855" t="str">
            <v>M2</v>
          </cell>
          <cell r="D4855">
            <v>270445</v>
          </cell>
          <cell r="E4855">
            <v>0</v>
          </cell>
          <cell r="F4855">
            <v>40435</v>
          </cell>
          <cell r="G4855">
            <v>197405</v>
          </cell>
          <cell r="H4855">
            <v>1.37</v>
          </cell>
          <cell r="I4855">
            <v>43465</v>
          </cell>
        </row>
        <row r="4856">
          <cell r="A4856" t="str">
            <v>LAMINA CORTEGA 24x24x5/8"ref:704</v>
          </cell>
          <cell r="B4856">
            <v>3454</v>
          </cell>
          <cell r="C4856" t="str">
            <v>M2</v>
          </cell>
          <cell r="D4856">
            <v>38360</v>
          </cell>
          <cell r="E4856">
            <v>704</v>
          </cell>
          <cell r="F4856">
            <v>40337</v>
          </cell>
          <cell r="G4856">
            <v>28000</v>
          </cell>
          <cell r="H4856">
            <v>1.37</v>
          </cell>
          <cell r="I4856">
            <v>43465</v>
          </cell>
        </row>
        <row r="4857">
          <cell r="A4857" t="str">
            <v>LAMINA COSMOS RH 95 60x60 15 mm</v>
          </cell>
          <cell r="B4857">
            <v>102342</v>
          </cell>
          <cell r="C4857" t="str">
            <v>UNI</v>
          </cell>
          <cell r="D4857">
            <v>18611</v>
          </cell>
          <cell r="E4857" t="str">
            <v>RH90/pedido</v>
          </cell>
          <cell r="F4857">
            <v>40126</v>
          </cell>
          <cell r="G4857">
            <v>13389</v>
          </cell>
          <cell r="H4857">
            <v>1.39</v>
          </cell>
          <cell r="I4857">
            <v>43465</v>
          </cell>
        </row>
        <row r="4858">
          <cell r="A4858" t="str">
            <v>LAMINA DE ICOPOR DE 1X1X0.5 cmD-10</v>
          </cell>
          <cell r="B4858">
            <v>1276</v>
          </cell>
          <cell r="C4858" t="str">
            <v>UNI</v>
          </cell>
          <cell r="D4858">
            <v>1810</v>
          </cell>
          <cell r="E4858">
            <v>0</v>
          </cell>
          <cell r="F4858">
            <v>41064</v>
          </cell>
          <cell r="G4858">
            <v>1392</v>
          </cell>
          <cell r="H4858">
            <v>1.3</v>
          </cell>
          <cell r="I4858">
            <v>43465</v>
          </cell>
        </row>
        <row r="4859">
          <cell r="A4859" t="str">
            <v>LAMINA DE ICOPOR DE 1X1X1 cm D-10</v>
          </cell>
          <cell r="B4859">
            <v>1277</v>
          </cell>
          <cell r="C4859" t="str">
            <v>UNI</v>
          </cell>
          <cell r="D4859">
            <v>2413</v>
          </cell>
          <cell r="E4859">
            <v>0</v>
          </cell>
          <cell r="F4859">
            <v>41064</v>
          </cell>
          <cell r="G4859">
            <v>1856</v>
          </cell>
          <cell r="H4859">
            <v>1.3</v>
          </cell>
          <cell r="I4859">
            <v>43465</v>
          </cell>
        </row>
        <row r="4860">
          <cell r="A4860" t="str">
            <v>LAMINA DE ICOPOR DE 1X1X1.5 cm D-10</v>
          </cell>
          <cell r="B4860">
            <v>1278</v>
          </cell>
          <cell r="C4860" t="str">
            <v>UNI</v>
          </cell>
          <cell r="D4860">
            <v>3423</v>
          </cell>
          <cell r="E4860">
            <v>0</v>
          </cell>
          <cell r="F4860">
            <v>41064</v>
          </cell>
          <cell r="G4860">
            <v>2633</v>
          </cell>
          <cell r="H4860">
            <v>1.3</v>
          </cell>
          <cell r="I4860">
            <v>43465</v>
          </cell>
        </row>
        <row r="4861">
          <cell r="A4861" t="str">
            <v>LAMINA DE ICOPOR DE 1X1X3 cm D-10</v>
          </cell>
          <cell r="B4861">
            <v>1279</v>
          </cell>
          <cell r="C4861" t="str">
            <v>UNI</v>
          </cell>
          <cell r="D4861">
            <v>6786</v>
          </cell>
          <cell r="E4861">
            <v>0</v>
          </cell>
          <cell r="F4861">
            <v>41005</v>
          </cell>
          <cell r="G4861">
            <v>5220</v>
          </cell>
          <cell r="H4861">
            <v>1.3</v>
          </cell>
          <cell r="I4861">
            <v>43465</v>
          </cell>
        </row>
        <row r="4862">
          <cell r="A4862" t="str">
            <v>LAMINA DE ICOPOR DE 1X1X4 cm D-10</v>
          </cell>
          <cell r="B4862">
            <v>1280</v>
          </cell>
          <cell r="C4862" t="str">
            <v>UNI</v>
          </cell>
          <cell r="D4862">
            <v>9048</v>
          </cell>
          <cell r="E4862">
            <v>0</v>
          </cell>
          <cell r="F4862">
            <v>41005</v>
          </cell>
          <cell r="G4862">
            <v>6960</v>
          </cell>
          <cell r="H4862">
            <v>1.3</v>
          </cell>
          <cell r="I4862">
            <v>43465</v>
          </cell>
        </row>
        <row r="4863">
          <cell r="A4863" t="str">
            <v>LAMINA DE ICOPOR DE 1X1X5 cm D-10</v>
          </cell>
          <cell r="B4863">
            <v>1281</v>
          </cell>
          <cell r="C4863" t="str">
            <v>UNI</v>
          </cell>
          <cell r="D4863">
            <v>12064</v>
          </cell>
          <cell r="E4863">
            <v>0</v>
          </cell>
          <cell r="F4863">
            <v>41064</v>
          </cell>
          <cell r="G4863">
            <v>9280</v>
          </cell>
          <cell r="H4863">
            <v>1.3</v>
          </cell>
          <cell r="I4863">
            <v>43465</v>
          </cell>
        </row>
        <row r="4864">
          <cell r="A4864" t="str">
            <v>Lámina de triplex de 12MMx1,22x2,44</v>
          </cell>
          <cell r="B4864">
            <v>100550</v>
          </cell>
          <cell r="C4864" t="str">
            <v>UNI</v>
          </cell>
          <cell r="D4864">
            <v>98083</v>
          </cell>
          <cell r="E4864">
            <v>0</v>
          </cell>
          <cell r="F4864">
            <v>43437</v>
          </cell>
          <cell r="G4864">
            <v>93412</v>
          </cell>
          <cell r="H4864">
            <v>1.05</v>
          </cell>
          <cell r="I4864">
            <v>43465</v>
          </cell>
        </row>
        <row r="4865">
          <cell r="A4865" t="str">
            <v>LAMINA DE TRIPLEX DE 9 M.M x 1,22 x 2,44</v>
          </cell>
          <cell r="B4865">
            <v>106474</v>
          </cell>
          <cell r="C4865" t="str">
            <v>UNI</v>
          </cell>
          <cell r="D4865">
            <v>71087</v>
          </cell>
          <cell r="E4865">
            <v>0</v>
          </cell>
          <cell r="F4865">
            <v>43437</v>
          </cell>
          <cell r="G4865">
            <v>67702</v>
          </cell>
          <cell r="H4865">
            <v>1.05</v>
          </cell>
          <cell r="I4865">
            <v>43465</v>
          </cell>
        </row>
        <row r="4866">
          <cell r="A4866" t="str">
            <v>LAMINA DRY WAL 1/2" RH</v>
          </cell>
          <cell r="B4866">
            <v>3462</v>
          </cell>
          <cell r="C4866" t="str">
            <v>UNI</v>
          </cell>
          <cell r="D4866">
            <v>39240</v>
          </cell>
          <cell r="E4866">
            <v>0</v>
          </cell>
          <cell r="F4866">
            <v>43284</v>
          </cell>
          <cell r="G4866">
            <v>37371</v>
          </cell>
          <cell r="H4866">
            <v>1.05</v>
          </cell>
          <cell r="I4866">
            <v>43465</v>
          </cell>
        </row>
        <row r="4867">
          <cell r="A4867" t="str">
            <v>LAMINA DRY WALL (2.44X1.22) 1/2"</v>
          </cell>
          <cell r="B4867">
            <v>2430</v>
          </cell>
          <cell r="C4867" t="str">
            <v>M2</v>
          </cell>
          <cell r="D4867">
            <v>7428</v>
          </cell>
          <cell r="E4867">
            <v>0</v>
          </cell>
          <cell r="F4867">
            <v>40676</v>
          </cell>
          <cell r="G4867">
            <v>5543</v>
          </cell>
          <cell r="H4867">
            <v>1.34</v>
          </cell>
          <cell r="I4867">
            <v>43465</v>
          </cell>
        </row>
        <row r="4868">
          <cell r="A4868" t="str">
            <v>LAMINA DRY WALL 1/2''</v>
          </cell>
          <cell r="B4868">
            <v>3455</v>
          </cell>
          <cell r="C4868" t="str">
            <v>UNI</v>
          </cell>
          <cell r="D4868">
            <v>17325</v>
          </cell>
          <cell r="E4868">
            <v>0</v>
          </cell>
          <cell r="F4868">
            <v>43196</v>
          </cell>
          <cell r="G4868">
            <v>16500</v>
          </cell>
          <cell r="H4868">
            <v>1.05</v>
          </cell>
          <cell r="I4868">
            <v>43465</v>
          </cell>
        </row>
        <row r="4869">
          <cell r="A4869" t="str">
            <v>LAMINA EN DRY WALL 1/2" (NO USAR)</v>
          </cell>
          <cell r="B4869">
            <v>3320</v>
          </cell>
          <cell r="C4869" t="str">
            <v>UNI</v>
          </cell>
          <cell r="D4869">
            <v>20740</v>
          </cell>
          <cell r="E4869" t="str">
            <v>Cieloraso</v>
          </cell>
          <cell r="F4869">
            <v>42114</v>
          </cell>
          <cell r="G4869">
            <v>17000</v>
          </cell>
          <cell r="H4869">
            <v>1.22</v>
          </cell>
          <cell r="I4869">
            <v>43465</v>
          </cell>
        </row>
        <row r="4870">
          <cell r="A4870" t="str">
            <v>LAMINA EN DRY WALL 3/8"</v>
          </cell>
          <cell r="B4870">
            <v>127</v>
          </cell>
          <cell r="C4870" t="str">
            <v>UNI</v>
          </cell>
          <cell r="D4870">
            <v>21295</v>
          </cell>
          <cell r="E4870">
            <v>0</v>
          </cell>
          <cell r="F4870">
            <v>40676</v>
          </cell>
          <cell r="G4870">
            <v>15892</v>
          </cell>
          <cell r="H4870">
            <v>1.34</v>
          </cell>
          <cell r="I4870">
            <v>43465</v>
          </cell>
        </row>
        <row r="4871">
          <cell r="A4871" t="str">
            <v>LAMINA EN DRY WALL 5/8"</v>
          </cell>
          <cell r="B4871">
            <v>3321</v>
          </cell>
          <cell r="C4871" t="str">
            <v>UNI</v>
          </cell>
          <cell r="D4871">
            <v>46087</v>
          </cell>
          <cell r="E4871">
            <v>0</v>
          </cell>
          <cell r="F4871">
            <v>40311</v>
          </cell>
          <cell r="G4871">
            <v>33640</v>
          </cell>
          <cell r="H4871">
            <v>1.37</v>
          </cell>
          <cell r="I4871">
            <v>43465</v>
          </cell>
        </row>
        <row r="4872">
          <cell r="A4872" t="str">
            <v>LAMINA EN POLIESTILENO CALIBRE 100, DE</v>
          </cell>
          <cell r="B4872">
            <v>105239</v>
          </cell>
          <cell r="C4872" t="str">
            <v>UNI</v>
          </cell>
          <cell r="D4872">
            <v>63000</v>
          </cell>
          <cell r="E4872">
            <v>0</v>
          </cell>
          <cell r="F4872">
            <v>41859</v>
          </cell>
          <cell r="G4872">
            <v>50000</v>
          </cell>
          <cell r="H4872">
            <v>1.26</v>
          </cell>
          <cell r="I4872">
            <v>43465</v>
          </cell>
        </row>
        <row r="4873">
          <cell r="A4873" t="str">
            <v>Lamina en Superboard (1.22x2.44) 8mm **</v>
          </cell>
          <cell r="B4873">
            <v>102874</v>
          </cell>
          <cell r="C4873" t="str">
            <v>UNI</v>
          </cell>
          <cell r="D4873">
            <v>46419</v>
          </cell>
          <cell r="E4873">
            <v>0</v>
          </cell>
          <cell r="F4873">
            <v>42114</v>
          </cell>
          <cell r="G4873">
            <v>38048</v>
          </cell>
          <cell r="H4873">
            <v>1.22</v>
          </cell>
          <cell r="I4873">
            <v>43465</v>
          </cell>
        </row>
        <row r="4874">
          <cell r="A4874" t="str">
            <v>Lamina en Superboard 17MM</v>
          </cell>
          <cell r="B4874">
            <v>103060</v>
          </cell>
          <cell r="C4874" t="str">
            <v>UNI</v>
          </cell>
          <cell r="D4874">
            <v>105726</v>
          </cell>
          <cell r="E4874">
            <v>0</v>
          </cell>
          <cell r="F4874">
            <v>40676</v>
          </cell>
          <cell r="G4874">
            <v>78900</v>
          </cell>
          <cell r="H4874">
            <v>1.34</v>
          </cell>
          <cell r="I4874">
            <v>43465</v>
          </cell>
        </row>
        <row r="4875">
          <cell r="A4875" t="str">
            <v>Lamina en Superboard modular (10mm) (NO</v>
          </cell>
          <cell r="B4875">
            <v>101132</v>
          </cell>
          <cell r="C4875" t="str">
            <v>M2</v>
          </cell>
          <cell r="D4875">
            <v>33634</v>
          </cell>
          <cell r="E4875">
            <v>0</v>
          </cell>
          <cell r="F4875">
            <v>40310</v>
          </cell>
          <cell r="G4875">
            <v>24550</v>
          </cell>
          <cell r="H4875">
            <v>1.37</v>
          </cell>
          <cell r="I4875">
            <v>43465</v>
          </cell>
        </row>
        <row r="4876">
          <cell r="A4876" t="str">
            <v>Lamina en Superboard modular **</v>
          </cell>
          <cell r="B4876">
            <v>100362</v>
          </cell>
          <cell r="C4876" t="str">
            <v>M2</v>
          </cell>
          <cell r="D4876">
            <v>27469</v>
          </cell>
          <cell r="E4876">
            <v>0</v>
          </cell>
          <cell r="F4876">
            <v>40310</v>
          </cell>
          <cell r="G4876">
            <v>20050</v>
          </cell>
          <cell r="H4876">
            <v>1.37</v>
          </cell>
          <cell r="I4876">
            <v>43465</v>
          </cell>
        </row>
        <row r="4877">
          <cell r="A4877" t="str">
            <v>LAMINA ENCORE 1933</v>
          </cell>
          <cell r="B4877">
            <v>3471</v>
          </cell>
          <cell r="C4877" t="str">
            <v>M2</v>
          </cell>
          <cell r="D4877">
            <v>26222</v>
          </cell>
          <cell r="E4877" t="str">
            <v>RH90/pedido</v>
          </cell>
          <cell r="F4877">
            <v>40337</v>
          </cell>
          <cell r="G4877">
            <v>19140</v>
          </cell>
          <cell r="H4877">
            <v>1.37</v>
          </cell>
          <cell r="I4877">
            <v>43465</v>
          </cell>
        </row>
        <row r="4878">
          <cell r="A4878" t="str">
            <v>LAMINA ETERBOARD 10mm 2.44X1.22</v>
          </cell>
          <cell r="B4878">
            <v>102349</v>
          </cell>
          <cell r="C4878" t="str">
            <v>M2</v>
          </cell>
          <cell r="D4878">
            <v>22611</v>
          </cell>
          <cell r="E4878">
            <v>0</v>
          </cell>
          <cell r="F4878">
            <v>43308</v>
          </cell>
          <cell r="G4878">
            <v>21534</v>
          </cell>
          <cell r="H4878">
            <v>1.05</v>
          </cell>
          <cell r="I4878">
            <v>43465</v>
          </cell>
        </row>
        <row r="4879">
          <cell r="A4879" t="str">
            <v>LAMINA ETERBOARD 10MM-1.22X2.44M</v>
          </cell>
          <cell r="B4879">
            <v>104074</v>
          </cell>
          <cell r="C4879" t="str">
            <v>UNI</v>
          </cell>
          <cell r="D4879">
            <v>58731</v>
          </cell>
          <cell r="E4879">
            <v>0</v>
          </cell>
          <cell r="F4879">
            <v>42114</v>
          </cell>
          <cell r="G4879">
            <v>48140</v>
          </cell>
          <cell r="H4879">
            <v>1.22</v>
          </cell>
          <cell r="I4879">
            <v>43465</v>
          </cell>
        </row>
        <row r="4880">
          <cell r="A4880" t="str">
            <v>LAMINA ETERBOARD 17MM-1.22X2.44M</v>
          </cell>
          <cell r="B4880">
            <v>104076</v>
          </cell>
          <cell r="C4880" t="str">
            <v>UNI</v>
          </cell>
          <cell r="D4880">
            <v>101768</v>
          </cell>
          <cell r="E4880">
            <v>0</v>
          </cell>
          <cell r="F4880">
            <v>41093</v>
          </cell>
          <cell r="G4880">
            <v>78283</v>
          </cell>
          <cell r="H4880">
            <v>1.3</v>
          </cell>
          <cell r="I4880">
            <v>43465</v>
          </cell>
        </row>
        <row r="4881">
          <cell r="A4881" t="str">
            <v>LAMINA ETERBOARD 8MM-1.22X2.44M</v>
          </cell>
          <cell r="B4881">
            <v>104073</v>
          </cell>
          <cell r="C4881" t="str">
            <v>UNI</v>
          </cell>
          <cell r="D4881">
            <v>45370</v>
          </cell>
          <cell r="E4881">
            <v>0</v>
          </cell>
          <cell r="F4881">
            <v>41093</v>
          </cell>
          <cell r="G4881">
            <v>34900</v>
          </cell>
          <cell r="H4881">
            <v>1.3</v>
          </cell>
          <cell r="I4881">
            <v>43465</v>
          </cell>
        </row>
        <row r="4882">
          <cell r="A4882" t="str">
            <v>LAMINA F.FISS. SECOND LOOK 24x48x3/4"</v>
          </cell>
          <cell r="B4882">
            <v>3463</v>
          </cell>
          <cell r="C4882" t="str">
            <v>M2</v>
          </cell>
          <cell r="D4882">
            <v>103298</v>
          </cell>
          <cell r="E4882">
            <v>2790</v>
          </cell>
          <cell r="F4882">
            <v>40337</v>
          </cell>
          <cell r="G4882">
            <v>75400</v>
          </cell>
          <cell r="H4882">
            <v>1.37</v>
          </cell>
          <cell r="I4882">
            <v>43465</v>
          </cell>
        </row>
        <row r="4883">
          <cell r="A4883" t="str">
            <v>LAMINA F.FISS.FIRE GUARD 24x48x5/8"</v>
          </cell>
          <cell r="B4883">
            <v>3461</v>
          </cell>
          <cell r="C4883" t="str">
            <v>M2</v>
          </cell>
          <cell r="D4883">
            <v>75805</v>
          </cell>
          <cell r="E4883">
            <v>1830</v>
          </cell>
          <cell r="F4883">
            <v>40337</v>
          </cell>
          <cell r="G4883">
            <v>55332</v>
          </cell>
          <cell r="H4883">
            <v>1.37</v>
          </cell>
          <cell r="I4883">
            <v>43465</v>
          </cell>
        </row>
        <row r="4884">
          <cell r="A4884" t="str">
            <v>LAMINA FIBROCEMENTO 14MM-1.22X2.44M</v>
          </cell>
          <cell r="B4884">
            <v>104075</v>
          </cell>
          <cell r="C4884" t="str">
            <v>UNI</v>
          </cell>
          <cell r="D4884">
            <v>88558</v>
          </cell>
          <cell r="E4884">
            <v>0</v>
          </cell>
          <cell r="F4884">
            <v>43196</v>
          </cell>
          <cell r="G4884">
            <v>84341</v>
          </cell>
          <cell r="H4884">
            <v>1.05</v>
          </cell>
          <cell r="I4884">
            <v>43465</v>
          </cell>
        </row>
        <row r="4885">
          <cell r="A4885" t="str">
            <v>LAMINA FIBROCEMENTO 20MM (1.22X2.44)**</v>
          </cell>
          <cell r="B4885">
            <v>103267</v>
          </cell>
          <cell r="C4885" t="str">
            <v>M2</v>
          </cell>
          <cell r="D4885">
            <v>48446</v>
          </cell>
          <cell r="E4885">
            <v>0</v>
          </cell>
          <cell r="F4885">
            <v>42879</v>
          </cell>
          <cell r="G4885">
            <v>44446</v>
          </cell>
          <cell r="H4885">
            <v>1.0900000000000001</v>
          </cell>
          <cell r="I4885">
            <v>43465</v>
          </cell>
        </row>
        <row r="4886">
          <cell r="A4886" t="str">
            <v>LAMINA FINE FISSURED 24x24x5/8"</v>
          </cell>
          <cell r="B4886">
            <v>3457</v>
          </cell>
          <cell r="C4886" t="str">
            <v>M2</v>
          </cell>
          <cell r="D4886">
            <v>64013</v>
          </cell>
          <cell r="E4886">
            <v>1732</v>
          </cell>
          <cell r="F4886">
            <v>40337</v>
          </cell>
          <cell r="G4886">
            <v>46725</v>
          </cell>
          <cell r="H4886">
            <v>1.37</v>
          </cell>
          <cell r="I4886">
            <v>43465</v>
          </cell>
        </row>
        <row r="4887">
          <cell r="A4887" t="str">
            <v>LAMINA FINE FISSURED 24x48x5/8"</v>
          </cell>
          <cell r="B4887">
            <v>3460</v>
          </cell>
          <cell r="C4887" t="str">
            <v>M2</v>
          </cell>
          <cell r="D4887">
            <v>58959</v>
          </cell>
          <cell r="E4887">
            <v>1729</v>
          </cell>
          <cell r="F4887">
            <v>40337</v>
          </cell>
          <cell r="G4887">
            <v>43036</v>
          </cell>
          <cell r="H4887">
            <v>1.37</v>
          </cell>
          <cell r="I4887">
            <v>43465</v>
          </cell>
        </row>
        <row r="4888">
          <cell r="A4888" t="str">
            <v>LAMINA FINE FISSURED FIRE GURRO</v>
          </cell>
          <cell r="B4888">
            <v>3458</v>
          </cell>
          <cell r="C4888" t="str">
            <v>M2</v>
          </cell>
          <cell r="D4888">
            <v>75805</v>
          </cell>
          <cell r="E4888">
            <v>1831</v>
          </cell>
          <cell r="F4888">
            <v>40337</v>
          </cell>
          <cell r="G4888">
            <v>55332</v>
          </cell>
          <cell r="H4888">
            <v>1.37</v>
          </cell>
          <cell r="I4888">
            <v>43465</v>
          </cell>
        </row>
        <row r="4889">
          <cell r="A4889" t="str">
            <v>LAMINA FUTURA 60x60 14 mm</v>
          </cell>
          <cell r="B4889">
            <v>102341</v>
          </cell>
          <cell r="C4889" t="str">
            <v>UNI</v>
          </cell>
          <cell r="D4889">
            <v>12719</v>
          </cell>
          <cell r="E4889" t="str">
            <v>RH90/pedido</v>
          </cell>
          <cell r="F4889">
            <v>40126</v>
          </cell>
          <cell r="G4889">
            <v>9150</v>
          </cell>
          <cell r="H4889">
            <v>1.39</v>
          </cell>
          <cell r="I4889">
            <v>43465</v>
          </cell>
        </row>
        <row r="4890">
          <cell r="A4890" t="str">
            <v>LAMINA FUTURA RH 70 1.22x61 14 mm</v>
          </cell>
          <cell r="B4890">
            <v>102339</v>
          </cell>
          <cell r="C4890" t="str">
            <v>UNI</v>
          </cell>
          <cell r="D4890">
            <v>19808</v>
          </cell>
          <cell r="E4890" t="str">
            <v>RH90/pedido</v>
          </cell>
          <cell r="F4890">
            <v>40126</v>
          </cell>
          <cell r="G4890">
            <v>14250</v>
          </cell>
          <cell r="H4890">
            <v>1.39</v>
          </cell>
          <cell r="I4890">
            <v>43465</v>
          </cell>
        </row>
        <row r="4891">
          <cell r="A4891" t="str">
            <v>LAMINA Galv. Cal. 14 1 x 2 M.</v>
          </cell>
          <cell r="B4891">
            <v>2057</v>
          </cell>
          <cell r="C4891" t="str">
            <v>UNI</v>
          </cell>
          <cell r="D4891">
            <v>123646</v>
          </cell>
          <cell r="E4891">
            <v>0</v>
          </cell>
          <cell r="F4891">
            <v>43199</v>
          </cell>
          <cell r="G4891">
            <v>117758</v>
          </cell>
          <cell r="H4891">
            <v>1.05</v>
          </cell>
          <cell r="I4891">
            <v>43465</v>
          </cell>
        </row>
        <row r="4892">
          <cell r="A4892" t="str">
            <v>LAMINA Galv. Cal. 14 1 x 2 M.</v>
          </cell>
          <cell r="B4892">
            <v>4014</v>
          </cell>
          <cell r="C4892" t="str">
            <v>M2</v>
          </cell>
          <cell r="D4892">
            <v>46062</v>
          </cell>
          <cell r="E4892">
            <v>0</v>
          </cell>
          <cell r="F4892">
            <v>41246</v>
          </cell>
          <cell r="G4892">
            <v>35432</v>
          </cell>
          <cell r="H4892">
            <v>1.3</v>
          </cell>
          <cell r="I4892">
            <v>43465</v>
          </cell>
        </row>
        <row r="4893">
          <cell r="A4893" t="str">
            <v>LAMINA Galv. Cal. 16 1 x 2 M.</v>
          </cell>
          <cell r="B4893">
            <v>1730</v>
          </cell>
          <cell r="C4893" t="str">
            <v>UNI</v>
          </cell>
          <cell r="D4893">
            <v>87200</v>
          </cell>
          <cell r="E4893">
            <v>0</v>
          </cell>
          <cell r="F4893">
            <v>43080</v>
          </cell>
          <cell r="G4893">
            <v>80000</v>
          </cell>
          <cell r="H4893">
            <v>1.0900000000000001</v>
          </cell>
          <cell r="I4893">
            <v>43465</v>
          </cell>
        </row>
        <row r="4894">
          <cell r="A4894" t="str">
            <v>LAMINA Galv. Cal. 16 1 x 2 M.</v>
          </cell>
          <cell r="B4894">
            <v>4015</v>
          </cell>
          <cell r="C4894" t="str">
            <v>M2</v>
          </cell>
          <cell r="D4894">
            <v>35242</v>
          </cell>
          <cell r="E4894">
            <v>0</v>
          </cell>
          <cell r="F4894">
            <v>41246</v>
          </cell>
          <cell r="G4894">
            <v>27109</v>
          </cell>
          <cell r="H4894">
            <v>1.3</v>
          </cell>
          <cell r="I4894">
            <v>43465</v>
          </cell>
        </row>
        <row r="4895">
          <cell r="A4895" t="str">
            <v>LAMINA Galv. Cal. 18 1 x 2 M</v>
          </cell>
          <cell r="B4895">
            <v>188</v>
          </cell>
          <cell r="C4895" t="str">
            <v>UNI</v>
          </cell>
          <cell r="D4895">
            <v>55645</v>
          </cell>
          <cell r="E4895">
            <v>0</v>
          </cell>
          <cell r="F4895">
            <v>41246</v>
          </cell>
          <cell r="G4895">
            <v>42804</v>
          </cell>
          <cell r="H4895">
            <v>1.3</v>
          </cell>
          <cell r="I4895">
            <v>43465</v>
          </cell>
        </row>
        <row r="4896">
          <cell r="A4896" t="str">
            <v>LAMINA Galv. Cal. 18 1 x 2 M</v>
          </cell>
          <cell r="B4896">
            <v>4016</v>
          </cell>
          <cell r="C4896" t="str">
            <v>M2</v>
          </cell>
          <cell r="D4896">
            <v>27823</v>
          </cell>
          <cell r="E4896">
            <v>0</v>
          </cell>
          <cell r="F4896">
            <v>41246</v>
          </cell>
          <cell r="G4896">
            <v>21402</v>
          </cell>
          <cell r="H4896">
            <v>1.3</v>
          </cell>
          <cell r="I4896">
            <v>43465</v>
          </cell>
        </row>
        <row r="4897">
          <cell r="A4897" t="str">
            <v>LAMINA Galv. Cal. 20 1 x 2 M</v>
          </cell>
          <cell r="B4897">
            <v>3840</v>
          </cell>
          <cell r="C4897" t="str">
            <v>UNI</v>
          </cell>
          <cell r="D4897">
            <v>54364</v>
          </cell>
          <cell r="E4897">
            <v>0</v>
          </cell>
          <cell r="F4897">
            <v>43220</v>
          </cell>
          <cell r="G4897">
            <v>51775</v>
          </cell>
          <cell r="H4897">
            <v>1.05</v>
          </cell>
          <cell r="I4897">
            <v>43465</v>
          </cell>
        </row>
        <row r="4898">
          <cell r="A4898" t="str">
            <v>LAMINA Galv. Cal. 20 1 x 2 M</v>
          </cell>
          <cell r="B4898">
            <v>4017</v>
          </cell>
          <cell r="C4898" t="str">
            <v>M2</v>
          </cell>
          <cell r="D4898">
            <v>20713</v>
          </cell>
          <cell r="E4898">
            <v>0</v>
          </cell>
          <cell r="F4898">
            <v>41246</v>
          </cell>
          <cell r="G4898">
            <v>15933</v>
          </cell>
          <cell r="H4898">
            <v>1.3</v>
          </cell>
          <cell r="I4898">
            <v>43465</v>
          </cell>
        </row>
        <row r="4899">
          <cell r="A4899" t="str">
            <v>LAMINA Galv. Cal. 22 1 x 2 M.</v>
          </cell>
          <cell r="B4899">
            <v>4018</v>
          </cell>
          <cell r="C4899" t="str">
            <v>M2</v>
          </cell>
          <cell r="D4899">
            <v>17003</v>
          </cell>
          <cell r="E4899">
            <v>0</v>
          </cell>
          <cell r="F4899">
            <v>41246</v>
          </cell>
          <cell r="G4899">
            <v>13079</v>
          </cell>
          <cell r="H4899">
            <v>1.3</v>
          </cell>
          <cell r="I4899">
            <v>43465</v>
          </cell>
        </row>
        <row r="4900">
          <cell r="A4900" t="str">
            <v>LAMINA Galv. Cal. 22 1.22 x 2.44 M.</v>
          </cell>
          <cell r="B4900">
            <v>833</v>
          </cell>
          <cell r="C4900" t="str">
            <v>UNI</v>
          </cell>
          <cell r="D4900">
            <v>72142</v>
          </cell>
          <cell r="E4900">
            <v>0</v>
          </cell>
          <cell r="F4900">
            <v>43209</v>
          </cell>
          <cell r="G4900">
            <v>68707</v>
          </cell>
          <cell r="H4900">
            <v>1.05</v>
          </cell>
          <cell r="I4900">
            <v>43465</v>
          </cell>
        </row>
        <row r="4901">
          <cell r="A4901" t="str">
            <v>LAMINA Galv. Cal. 24 1 x 2 M.</v>
          </cell>
          <cell r="B4901">
            <v>1729</v>
          </cell>
          <cell r="C4901" t="str">
            <v>UNI</v>
          </cell>
          <cell r="D4901">
            <v>26586</v>
          </cell>
          <cell r="E4901">
            <v>0</v>
          </cell>
          <cell r="F4901">
            <v>41246</v>
          </cell>
          <cell r="G4901">
            <v>20451</v>
          </cell>
          <cell r="H4901">
            <v>1.3</v>
          </cell>
          <cell r="I4901">
            <v>43465</v>
          </cell>
        </row>
        <row r="4902">
          <cell r="A4902" t="str">
            <v>LAMINA Galv. Cal. 24 1 x 2 M.</v>
          </cell>
          <cell r="B4902">
            <v>4019</v>
          </cell>
          <cell r="C4902" t="str">
            <v>M2</v>
          </cell>
          <cell r="D4902">
            <v>13290</v>
          </cell>
          <cell r="E4902">
            <v>0</v>
          </cell>
          <cell r="F4902">
            <v>41246</v>
          </cell>
          <cell r="G4902">
            <v>10223</v>
          </cell>
          <cell r="H4902">
            <v>1.3</v>
          </cell>
          <cell r="I4902">
            <v>43465</v>
          </cell>
        </row>
        <row r="4903">
          <cell r="A4903" t="str">
            <v>LAMINA Galv. Cal. 26 1 x 2 M.</v>
          </cell>
          <cell r="B4903">
            <v>1405</v>
          </cell>
          <cell r="C4903" t="str">
            <v>UNI</v>
          </cell>
          <cell r="D4903">
            <v>22355</v>
          </cell>
          <cell r="E4903">
            <v>0</v>
          </cell>
          <cell r="F4903">
            <v>41246</v>
          </cell>
          <cell r="G4903">
            <v>17196</v>
          </cell>
          <cell r="H4903">
            <v>1.3</v>
          </cell>
          <cell r="I4903">
            <v>43465</v>
          </cell>
        </row>
        <row r="4904">
          <cell r="A4904" t="str">
            <v>LAMINA Galv. Cal. 26 1 x 2 M.</v>
          </cell>
          <cell r="B4904">
            <v>4020</v>
          </cell>
          <cell r="C4904" t="str">
            <v>M2</v>
          </cell>
          <cell r="D4904">
            <v>11177</v>
          </cell>
          <cell r="E4904">
            <v>0</v>
          </cell>
          <cell r="F4904">
            <v>41246</v>
          </cell>
          <cell r="G4904">
            <v>8598</v>
          </cell>
          <cell r="H4904">
            <v>1.3</v>
          </cell>
          <cell r="I4904">
            <v>43465</v>
          </cell>
        </row>
        <row r="4905">
          <cell r="A4905" t="str">
            <v>LAMINA Galv. Cal. 28 1 x 2 M.</v>
          </cell>
          <cell r="B4905">
            <v>4021</v>
          </cell>
          <cell r="C4905" t="str">
            <v>M2</v>
          </cell>
          <cell r="D4905">
            <v>12815</v>
          </cell>
          <cell r="E4905">
            <v>0</v>
          </cell>
          <cell r="F4905">
            <v>43196</v>
          </cell>
          <cell r="G4905">
            <v>12205</v>
          </cell>
          <cell r="H4905">
            <v>1.05</v>
          </cell>
          <cell r="I4905">
            <v>43465</v>
          </cell>
        </row>
        <row r="4906">
          <cell r="A4906" t="str">
            <v>LAMINA Galv. Cal. 28 1 x 2 M.</v>
          </cell>
          <cell r="B4906">
            <v>675</v>
          </cell>
          <cell r="C4906" t="str">
            <v>UNI</v>
          </cell>
          <cell r="D4906">
            <v>24120</v>
          </cell>
          <cell r="E4906">
            <v>0</v>
          </cell>
          <cell r="F4906">
            <v>41246</v>
          </cell>
          <cell r="G4906">
            <v>18554</v>
          </cell>
          <cell r="H4906">
            <v>1.3</v>
          </cell>
          <cell r="I4906">
            <v>43465</v>
          </cell>
        </row>
        <row r="4907">
          <cell r="A4907" t="str">
            <v>LAMINA Galv. Cal. 30 1 x 2 M.</v>
          </cell>
          <cell r="B4907">
            <v>468</v>
          </cell>
          <cell r="C4907" t="str">
            <v>UNI</v>
          </cell>
          <cell r="D4907">
            <v>19889</v>
          </cell>
          <cell r="E4907">
            <v>0</v>
          </cell>
          <cell r="F4907">
            <v>41246</v>
          </cell>
          <cell r="G4907">
            <v>15299</v>
          </cell>
          <cell r="H4907">
            <v>1.3</v>
          </cell>
          <cell r="I4907">
            <v>43465</v>
          </cell>
        </row>
        <row r="4908">
          <cell r="A4908" t="str">
            <v>LAMINA Galv. Cal. 30 1 x 2 M.</v>
          </cell>
          <cell r="B4908">
            <v>4022</v>
          </cell>
          <cell r="C4908" t="str">
            <v>M2</v>
          </cell>
          <cell r="D4908">
            <v>9945</v>
          </cell>
          <cell r="E4908">
            <v>0</v>
          </cell>
          <cell r="F4908">
            <v>41246</v>
          </cell>
          <cell r="G4908">
            <v>7650</v>
          </cell>
          <cell r="H4908">
            <v>1.3</v>
          </cell>
          <cell r="I4908">
            <v>43465</v>
          </cell>
        </row>
        <row r="4909">
          <cell r="A4909" t="str">
            <v>LAMINA GALVANIZADA CAL.18 (1.22X2.44M)</v>
          </cell>
          <cell r="B4909">
            <v>104091</v>
          </cell>
          <cell r="C4909" t="str">
            <v>UNI</v>
          </cell>
          <cell r="D4909">
            <v>101200</v>
          </cell>
          <cell r="E4909">
            <v>0</v>
          </cell>
          <cell r="F4909">
            <v>42601</v>
          </cell>
          <cell r="G4909">
            <v>88000</v>
          </cell>
          <cell r="H4909">
            <v>1.1499999999999999</v>
          </cell>
          <cell r="I4909">
            <v>43465</v>
          </cell>
        </row>
        <row r="4910">
          <cell r="A4910" t="str">
            <v>LAMINA GALVANIZADA CAL.22 (1X2M)</v>
          </cell>
          <cell r="B4910">
            <v>104778</v>
          </cell>
          <cell r="C4910" t="str">
            <v>UNI</v>
          </cell>
          <cell r="D4910">
            <v>40716</v>
          </cell>
          <cell r="E4910">
            <v>0</v>
          </cell>
          <cell r="F4910">
            <v>41206</v>
          </cell>
          <cell r="G4910">
            <v>31320</v>
          </cell>
          <cell r="H4910">
            <v>1.3</v>
          </cell>
          <cell r="I4910">
            <v>43465</v>
          </cell>
        </row>
        <row r="4911">
          <cell r="A4911" t="str">
            <v>LAMINA HOT ROLLED (HR) 3/8" (9.5mm) de 2m x</v>
          </cell>
          <cell r="B4911">
            <v>104142</v>
          </cell>
          <cell r="C4911" t="str">
            <v>UNI</v>
          </cell>
          <cell r="D4911">
            <v>502500</v>
          </cell>
          <cell r="E4911">
            <v>0</v>
          </cell>
          <cell r="F4911">
            <v>40725</v>
          </cell>
          <cell r="G4911">
            <v>375000</v>
          </cell>
          <cell r="H4911">
            <v>1.34</v>
          </cell>
          <cell r="I4911">
            <v>43465</v>
          </cell>
        </row>
        <row r="4912">
          <cell r="A4912" t="str">
            <v>LAMINA HOT ROLLED (HR) 5/16 (8mm) de 2m x</v>
          </cell>
          <cell r="B4912">
            <v>104141</v>
          </cell>
          <cell r="C4912" t="str">
            <v>UNI</v>
          </cell>
          <cell r="D4912">
            <v>273411</v>
          </cell>
          <cell r="E4912">
            <v>0</v>
          </cell>
          <cell r="F4912">
            <v>43364</v>
          </cell>
          <cell r="G4912">
            <v>260391</v>
          </cell>
          <cell r="H4912">
            <v>1.05</v>
          </cell>
          <cell r="I4912">
            <v>43465</v>
          </cell>
        </row>
        <row r="4913">
          <cell r="A4913" t="str">
            <v>LAMINA HR (1/8") 1.20X2.40M</v>
          </cell>
          <cell r="B4913">
            <v>105797</v>
          </cell>
          <cell r="C4913" t="str">
            <v>UNI</v>
          </cell>
          <cell r="D4913">
            <v>163300</v>
          </cell>
          <cell r="E4913">
            <v>0</v>
          </cell>
          <cell r="F4913">
            <v>42534</v>
          </cell>
          <cell r="G4913">
            <v>142000</v>
          </cell>
          <cell r="H4913">
            <v>1.1499999999999999</v>
          </cell>
          <cell r="I4913">
            <v>43465</v>
          </cell>
        </row>
        <row r="4914">
          <cell r="A4914" t="str">
            <v>LAMINA HR (1/8") 1.20X6.0M</v>
          </cell>
          <cell r="B4914">
            <v>105795</v>
          </cell>
          <cell r="C4914" t="str">
            <v>UNI</v>
          </cell>
          <cell r="D4914">
            <v>446250</v>
          </cell>
          <cell r="E4914">
            <v>0</v>
          </cell>
          <cell r="F4914">
            <v>43203</v>
          </cell>
          <cell r="G4914">
            <v>425000</v>
          </cell>
          <cell r="H4914">
            <v>1.05</v>
          </cell>
          <cell r="I4914">
            <v>43465</v>
          </cell>
        </row>
        <row r="4915">
          <cell r="A4915" t="str">
            <v>Lamina informativa IDG-S(sumin e instal) **</v>
          </cell>
          <cell r="B4915">
            <v>100452</v>
          </cell>
          <cell r="C4915" t="str">
            <v>UNI</v>
          </cell>
          <cell r="D4915">
            <v>313730</v>
          </cell>
          <cell r="E4915" t="str">
            <v>SC-80</v>
          </cell>
          <cell r="F4915">
            <v>40351</v>
          </cell>
          <cell r="G4915">
            <v>229000</v>
          </cell>
          <cell r="H4915">
            <v>1.37</v>
          </cell>
          <cell r="I4915">
            <v>43465</v>
          </cell>
        </row>
        <row r="4916">
          <cell r="A4916" t="str">
            <v>Lamina informativa IDG-S(suministro+Transp.) **</v>
          </cell>
          <cell r="B4916">
            <v>102935</v>
          </cell>
          <cell r="C4916" t="str">
            <v>UNI</v>
          </cell>
          <cell r="D4916">
            <v>278220</v>
          </cell>
          <cell r="E4916" t="str">
            <v>SC-80</v>
          </cell>
          <cell r="F4916">
            <v>40351</v>
          </cell>
          <cell r="G4916">
            <v>203080</v>
          </cell>
          <cell r="H4916">
            <v>1.37</v>
          </cell>
          <cell r="I4916">
            <v>43465</v>
          </cell>
        </row>
        <row r="4917">
          <cell r="A4917" t="str">
            <v>Lamina informativa RutaVida (sumin e instal) **</v>
          </cell>
          <cell r="B4917">
            <v>100473</v>
          </cell>
          <cell r="C4917" t="str">
            <v>UNI</v>
          </cell>
          <cell r="D4917">
            <v>1348578</v>
          </cell>
          <cell r="E4917" t="str">
            <v>SC-80</v>
          </cell>
          <cell r="F4917">
            <v>40108</v>
          </cell>
          <cell r="G4917">
            <v>970200</v>
          </cell>
          <cell r="H4917">
            <v>1.39</v>
          </cell>
          <cell r="I4917">
            <v>43465</v>
          </cell>
        </row>
        <row r="4918">
          <cell r="A4918" t="str">
            <v>LAMINA INFORMATIVA SC-120</v>
          </cell>
          <cell r="B4918">
            <v>103827</v>
          </cell>
          <cell r="C4918" t="str">
            <v>UNI</v>
          </cell>
          <cell r="D4918">
            <v>128135</v>
          </cell>
          <cell r="E4918">
            <v>0</v>
          </cell>
          <cell r="F4918">
            <v>43223</v>
          </cell>
          <cell r="G4918">
            <v>122033</v>
          </cell>
          <cell r="H4918">
            <v>1.05</v>
          </cell>
          <cell r="I4918">
            <v>43465</v>
          </cell>
        </row>
        <row r="4919">
          <cell r="A4919" t="str">
            <v>Lamina informativa SC-120</v>
          </cell>
          <cell r="B4919">
            <v>102933</v>
          </cell>
          <cell r="C4919" t="str">
            <v>UNI</v>
          </cell>
          <cell r="D4919">
            <v>98640</v>
          </cell>
          <cell r="E4919" t="str">
            <v>SC-80</v>
          </cell>
          <cell r="F4919">
            <v>40351</v>
          </cell>
          <cell r="G4919">
            <v>72000</v>
          </cell>
          <cell r="H4919">
            <v>1.37</v>
          </cell>
          <cell r="I4919">
            <v>43465</v>
          </cell>
        </row>
        <row r="4920">
          <cell r="A4920" t="str">
            <v>Lamina informativa SC-120 (sumin e instal) **</v>
          </cell>
          <cell r="B4920">
            <v>100451</v>
          </cell>
          <cell r="C4920" t="str">
            <v>UNI</v>
          </cell>
          <cell r="D4920">
            <v>120930</v>
          </cell>
          <cell r="E4920" t="str">
            <v>SC-80</v>
          </cell>
          <cell r="F4920">
            <v>40108</v>
          </cell>
          <cell r="G4920">
            <v>87000</v>
          </cell>
          <cell r="H4920">
            <v>1.39</v>
          </cell>
          <cell r="I4920">
            <v>43465</v>
          </cell>
        </row>
        <row r="4921">
          <cell r="A4921" t="str">
            <v>LAMINA INFORMATIVA SC-80</v>
          </cell>
          <cell r="B4921">
            <v>103826</v>
          </cell>
          <cell r="C4921" t="str">
            <v>UNI</v>
          </cell>
          <cell r="D4921">
            <v>128135</v>
          </cell>
          <cell r="E4921">
            <v>0</v>
          </cell>
          <cell r="F4921">
            <v>43223</v>
          </cell>
          <cell r="G4921">
            <v>122033</v>
          </cell>
          <cell r="H4921">
            <v>1.05</v>
          </cell>
          <cell r="I4921">
            <v>43465</v>
          </cell>
        </row>
        <row r="4922">
          <cell r="A4922" t="str">
            <v>Lamina informativa SC-80</v>
          </cell>
          <cell r="B4922">
            <v>102932</v>
          </cell>
          <cell r="C4922" t="str">
            <v>UNI</v>
          </cell>
          <cell r="D4922">
            <v>98640</v>
          </cell>
          <cell r="E4922" t="str">
            <v>SC-80</v>
          </cell>
          <cell r="F4922">
            <v>40351</v>
          </cell>
          <cell r="G4922">
            <v>72000</v>
          </cell>
          <cell r="H4922">
            <v>1.37</v>
          </cell>
          <cell r="I4922">
            <v>43465</v>
          </cell>
        </row>
        <row r="4923">
          <cell r="A4923" t="str">
            <v>Lamina informativa SC-80 (sumin e instal) **</v>
          </cell>
          <cell r="B4923">
            <v>100450</v>
          </cell>
          <cell r="C4923" t="str">
            <v>UNI</v>
          </cell>
          <cell r="D4923">
            <v>120930</v>
          </cell>
          <cell r="E4923" t="str">
            <v>SC-80</v>
          </cell>
          <cell r="F4923">
            <v>40108</v>
          </cell>
          <cell r="G4923">
            <v>87000</v>
          </cell>
          <cell r="H4923">
            <v>1.39</v>
          </cell>
          <cell r="I4923">
            <v>43465</v>
          </cell>
        </row>
        <row r="4924">
          <cell r="A4924" t="str">
            <v>LAMINA MADECOR E:12mm (1.53x2.54m)</v>
          </cell>
          <cell r="B4924">
            <v>104575</v>
          </cell>
          <cell r="C4924" t="str">
            <v>UNI</v>
          </cell>
          <cell r="D4924">
            <v>173550</v>
          </cell>
          <cell r="E4924">
            <v>0</v>
          </cell>
          <cell r="F4924">
            <v>41170</v>
          </cell>
          <cell r="G4924">
            <v>133500</v>
          </cell>
          <cell r="H4924">
            <v>1.3</v>
          </cell>
          <cell r="I4924">
            <v>43465</v>
          </cell>
        </row>
        <row r="4925">
          <cell r="A4925" t="str">
            <v>LAMINA MICROPERFORADA CAL 20 HUECO</v>
          </cell>
          <cell r="B4925">
            <v>106428</v>
          </cell>
          <cell r="C4925" t="str">
            <v>M2</v>
          </cell>
          <cell r="D4925">
            <v>54401</v>
          </cell>
          <cell r="E4925">
            <v>0</v>
          </cell>
          <cell r="F4925">
            <v>42970</v>
          </cell>
          <cell r="G4925">
            <v>49909</v>
          </cell>
          <cell r="H4925">
            <v>1.0900000000000001</v>
          </cell>
          <cell r="I4925">
            <v>43465</v>
          </cell>
        </row>
        <row r="4926">
          <cell r="A4926" t="str">
            <v>LAMINA NEOPRENO 0.04X0.003</v>
          </cell>
          <cell r="B4926">
            <v>104639</v>
          </cell>
          <cell r="C4926" t="str">
            <v>ML</v>
          </cell>
          <cell r="D4926">
            <v>2465</v>
          </cell>
          <cell r="E4926">
            <v>0</v>
          </cell>
          <cell r="F4926">
            <v>41177</v>
          </cell>
          <cell r="G4926">
            <v>1896</v>
          </cell>
          <cell r="H4926">
            <v>1.3</v>
          </cell>
          <cell r="I4926">
            <v>43465</v>
          </cell>
        </row>
        <row r="4927">
          <cell r="A4927" t="str">
            <v>LAMINA PARA FORMALETA SUPER</v>
          </cell>
          <cell r="B4927">
            <v>102889</v>
          </cell>
          <cell r="C4927" t="str">
            <v>M2</v>
          </cell>
          <cell r="D4927">
            <v>20933</v>
          </cell>
          <cell r="E4927">
            <v>0</v>
          </cell>
          <cell r="F4927">
            <v>43206</v>
          </cell>
          <cell r="G4927">
            <v>19936</v>
          </cell>
          <cell r="H4927">
            <v>1.05</v>
          </cell>
          <cell r="I4927">
            <v>43465</v>
          </cell>
        </row>
        <row r="4928">
          <cell r="A4928" t="str">
            <v>LAMINA PARA FORMALETA SUPER</v>
          </cell>
          <cell r="B4928">
            <v>102823</v>
          </cell>
          <cell r="C4928" t="str">
            <v>UNI</v>
          </cell>
          <cell r="D4928">
            <v>253365</v>
          </cell>
          <cell r="E4928">
            <v>0</v>
          </cell>
          <cell r="F4928">
            <v>40330</v>
          </cell>
          <cell r="G4928">
            <v>184938</v>
          </cell>
          <cell r="H4928">
            <v>1.37</v>
          </cell>
          <cell r="I4928">
            <v>43465</v>
          </cell>
        </row>
        <row r="4929">
          <cell r="A4929" t="str">
            <v>LAMINA PARA FORMALETA SUPER T</v>
          </cell>
          <cell r="B4929">
            <v>104473</v>
          </cell>
          <cell r="C4929" t="str">
            <v>UNI</v>
          </cell>
          <cell r="D4929">
            <v>138303</v>
          </cell>
          <cell r="E4929">
            <v>0</v>
          </cell>
          <cell r="F4929">
            <v>43299</v>
          </cell>
          <cell r="G4929">
            <v>131717</v>
          </cell>
          <cell r="H4929">
            <v>1.05</v>
          </cell>
          <cell r="I4929">
            <v>43465</v>
          </cell>
        </row>
        <row r="4930">
          <cell r="A4930" t="str">
            <v>LAMINA PARA FORMALETA SUPER T (Nueva)</v>
          </cell>
          <cell r="B4930">
            <v>104423</v>
          </cell>
          <cell r="C4930" t="str">
            <v>M2</v>
          </cell>
          <cell r="D4930">
            <v>39991</v>
          </cell>
          <cell r="E4930">
            <v>0</v>
          </cell>
          <cell r="F4930">
            <v>41135</v>
          </cell>
          <cell r="G4930">
            <v>30762</v>
          </cell>
          <cell r="H4930">
            <v>1.3</v>
          </cell>
          <cell r="I4930">
            <v>43465</v>
          </cell>
        </row>
        <row r="4931">
          <cell r="A4931" t="str">
            <v>Lamina para señal IDG-S de 60x70 en lamina de</v>
          </cell>
          <cell r="B4931">
            <v>105246</v>
          </cell>
          <cell r="C4931" t="str">
            <v>UNI</v>
          </cell>
          <cell r="D4931">
            <v>151200</v>
          </cell>
          <cell r="E4931">
            <v>0</v>
          </cell>
          <cell r="F4931">
            <v>41859</v>
          </cell>
          <cell r="G4931">
            <v>120000</v>
          </cell>
          <cell r="H4931">
            <v>1.26</v>
          </cell>
          <cell r="I4931">
            <v>43465</v>
          </cell>
        </row>
        <row r="4932">
          <cell r="A4932" t="str">
            <v>LAMINA PLASTICA EN POLIPROPILENO</v>
          </cell>
          <cell r="B4932">
            <v>106419</v>
          </cell>
          <cell r="C4932" t="str">
            <v>M2</v>
          </cell>
          <cell r="D4932">
            <v>142681</v>
          </cell>
          <cell r="E4932">
            <v>0</v>
          </cell>
          <cell r="F4932">
            <v>42880</v>
          </cell>
          <cell r="G4932">
            <v>130900</v>
          </cell>
          <cell r="H4932">
            <v>1.0900000000000001</v>
          </cell>
          <cell r="I4932">
            <v>43465</v>
          </cell>
        </row>
        <row r="4933">
          <cell r="A4933" t="str">
            <v>LAMINA POLICARBONATO ALVEOLAR</v>
          </cell>
          <cell r="B4933">
            <v>104825</v>
          </cell>
          <cell r="C4933" t="str">
            <v>UNI</v>
          </cell>
          <cell r="D4933">
            <v>467040</v>
          </cell>
          <cell r="E4933">
            <v>0</v>
          </cell>
          <cell r="F4933">
            <v>43196</v>
          </cell>
          <cell r="G4933">
            <v>444800</v>
          </cell>
          <cell r="H4933">
            <v>1.05</v>
          </cell>
          <cell r="I4933">
            <v>43465</v>
          </cell>
        </row>
        <row r="4934">
          <cell r="A4934" t="str">
            <v>LAMINA POLICARBONATO ALVEOLAR</v>
          </cell>
          <cell r="B4934">
            <v>101476</v>
          </cell>
          <cell r="C4934" t="str">
            <v>UNI</v>
          </cell>
          <cell r="D4934">
            <v>837902</v>
          </cell>
          <cell r="E4934">
            <v>0</v>
          </cell>
          <cell r="F4934">
            <v>40736</v>
          </cell>
          <cell r="G4934">
            <v>625300</v>
          </cell>
          <cell r="H4934">
            <v>1.34</v>
          </cell>
          <cell r="I4934">
            <v>43465</v>
          </cell>
        </row>
        <row r="4935">
          <cell r="A4935" t="str">
            <v>Lámina policarbonato alveolar</v>
          </cell>
          <cell r="B4935">
            <v>103514</v>
          </cell>
          <cell r="C4935" t="str">
            <v>UNI</v>
          </cell>
          <cell r="D4935">
            <v>162645</v>
          </cell>
          <cell r="E4935">
            <v>0</v>
          </cell>
          <cell r="F4935">
            <v>43297</v>
          </cell>
          <cell r="G4935">
            <v>154900</v>
          </cell>
          <cell r="H4935">
            <v>1.05</v>
          </cell>
          <cell r="I4935">
            <v>43465</v>
          </cell>
        </row>
        <row r="4936">
          <cell r="A4936" t="str">
            <v>Làmina Policarbonato Alveolar transp. 6mm</v>
          </cell>
          <cell r="B4936">
            <v>104831</v>
          </cell>
          <cell r="C4936" t="str">
            <v>M2</v>
          </cell>
          <cell r="D4936">
            <v>38123</v>
          </cell>
          <cell r="E4936">
            <v>0</v>
          </cell>
          <cell r="F4936">
            <v>41211</v>
          </cell>
          <cell r="G4936">
            <v>29325</v>
          </cell>
          <cell r="H4936">
            <v>1.3</v>
          </cell>
          <cell r="I4936">
            <v>43465</v>
          </cell>
        </row>
        <row r="4937">
          <cell r="A4937" t="str">
            <v>Lámina policarbonato alveolar trnsp.4mm</v>
          </cell>
          <cell r="B4937">
            <v>103512</v>
          </cell>
          <cell r="C4937" t="str">
            <v>M2</v>
          </cell>
          <cell r="D4937">
            <v>55500</v>
          </cell>
          <cell r="E4937">
            <v>0</v>
          </cell>
          <cell r="F4937">
            <v>40511</v>
          </cell>
          <cell r="G4937">
            <v>40511</v>
          </cell>
          <cell r="H4937">
            <v>1.37</v>
          </cell>
          <cell r="I4937">
            <v>43465</v>
          </cell>
        </row>
        <row r="4938">
          <cell r="A4938" t="str">
            <v>LAMINA POLICARBONATO MACIZA</v>
          </cell>
          <cell r="B4938">
            <v>104202</v>
          </cell>
          <cell r="C4938" t="str">
            <v>UNI</v>
          </cell>
          <cell r="D4938">
            <v>2078244</v>
          </cell>
          <cell r="E4938">
            <v>0</v>
          </cell>
          <cell r="F4938">
            <v>43151</v>
          </cell>
          <cell r="G4938">
            <v>1979280</v>
          </cell>
          <cell r="H4938">
            <v>1.05</v>
          </cell>
          <cell r="I4938">
            <v>43465</v>
          </cell>
        </row>
        <row r="4939">
          <cell r="A4939" t="str">
            <v>LÁMINA SEÑAL HGCAL.18(60x90cm)+Vinilo</v>
          </cell>
          <cell r="B4939">
            <v>105858</v>
          </cell>
          <cell r="C4939" t="str">
            <v>UNI</v>
          </cell>
          <cell r="D4939">
            <v>446595</v>
          </cell>
          <cell r="E4939">
            <v>0</v>
          </cell>
          <cell r="F4939">
            <v>43222</v>
          </cell>
          <cell r="G4939">
            <v>425329</v>
          </cell>
          <cell r="H4939">
            <v>1.05</v>
          </cell>
          <cell r="I4939">
            <v>43465</v>
          </cell>
        </row>
        <row r="4940">
          <cell r="A4940" t="str">
            <v>LÁMINA SEÑAL HGCAL.18(90x120cm)+Vinilo</v>
          </cell>
          <cell r="B4940">
            <v>105861</v>
          </cell>
          <cell r="C4940" t="str">
            <v>UNI</v>
          </cell>
          <cell r="D4940">
            <v>669900</v>
          </cell>
          <cell r="E4940">
            <v>0</v>
          </cell>
          <cell r="F4940">
            <v>43222</v>
          </cell>
          <cell r="G4940">
            <v>638000</v>
          </cell>
          <cell r="H4940">
            <v>1.05</v>
          </cell>
          <cell r="I4940">
            <v>43465</v>
          </cell>
        </row>
        <row r="4941">
          <cell r="A4941" t="str">
            <v>LAMINA SEÑAL IDG-S</v>
          </cell>
          <cell r="B4941">
            <v>103828</v>
          </cell>
          <cell r="C4941" t="str">
            <v>UNI</v>
          </cell>
          <cell r="D4941">
            <v>106208</v>
          </cell>
          <cell r="E4941">
            <v>0</v>
          </cell>
          <cell r="F4941">
            <v>43222</v>
          </cell>
          <cell r="G4941">
            <v>101150</v>
          </cell>
          <cell r="H4941">
            <v>1.05</v>
          </cell>
          <cell r="I4941">
            <v>43465</v>
          </cell>
        </row>
        <row r="4942">
          <cell r="A4942" t="str">
            <v>Lamina Sika drenaje 32T</v>
          </cell>
          <cell r="B4942">
            <v>107255</v>
          </cell>
          <cell r="C4942" t="str">
            <v>M2</v>
          </cell>
          <cell r="D4942">
            <v>14391</v>
          </cell>
          <cell r="E4942">
            <v>0</v>
          </cell>
          <cell r="F4942">
            <v>43410</v>
          </cell>
          <cell r="G4942">
            <v>13706</v>
          </cell>
          <cell r="H4942">
            <v>1.05</v>
          </cell>
          <cell r="I4942">
            <v>43465</v>
          </cell>
        </row>
        <row r="4943">
          <cell r="A4943" t="str">
            <v>LAMINA SOFTWAVE 25 LISA (SIN</v>
          </cell>
          <cell r="B4943">
            <v>104736</v>
          </cell>
          <cell r="C4943" t="str">
            <v>M2</v>
          </cell>
          <cell r="D4943">
            <v>203580</v>
          </cell>
          <cell r="E4943">
            <v>0</v>
          </cell>
          <cell r="F4943">
            <v>41199</v>
          </cell>
          <cell r="G4943">
            <v>156600</v>
          </cell>
          <cell r="H4943">
            <v>1.3</v>
          </cell>
          <cell r="I4943">
            <v>43465</v>
          </cell>
        </row>
        <row r="4944">
          <cell r="A4944" t="str">
            <v>Lámina Superboard 1.22X2.44X8mm</v>
          </cell>
          <cell r="B4944">
            <v>104153</v>
          </cell>
          <cell r="C4944" t="str">
            <v>UNI</v>
          </cell>
          <cell r="D4944">
            <v>49846</v>
          </cell>
          <cell r="E4944">
            <v>0</v>
          </cell>
          <cell r="F4944">
            <v>43218</v>
          </cell>
          <cell r="G4944">
            <v>47472</v>
          </cell>
          <cell r="H4944">
            <v>1.05</v>
          </cell>
          <cell r="I4944">
            <v>43465</v>
          </cell>
        </row>
        <row r="4945">
          <cell r="A4945" t="str">
            <v>LAMINA SUPERBOARD 6.0MM (1.22X2.44)</v>
          </cell>
          <cell r="B4945">
            <v>103268</v>
          </cell>
          <cell r="C4945" t="str">
            <v>UNI</v>
          </cell>
          <cell r="D4945">
            <v>36931</v>
          </cell>
          <cell r="E4945">
            <v>0</v>
          </cell>
          <cell r="F4945">
            <v>43213</v>
          </cell>
          <cell r="G4945">
            <v>35172</v>
          </cell>
          <cell r="H4945">
            <v>1.05</v>
          </cell>
          <cell r="I4945">
            <v>43465</v>
          </cell>
        </row>
        <row r="4946">
          <cell r="A4946" t="str">
            <v>Lamina tablex 18 mm (1.53x2.44m)***</v>
          </cell>
          <cell r="B4946">
            <v>103591</v>
          </cell>
          <cell r="C4946" t="str">
            <v>UNI</v>
          </cell>
          <cell r="D4946">
            <v>98880</v>
          </cell>
          <cell r="E4946">
            <v>0</v>
          </cell>
          <cell r="F4946">
            <v>40534</v>
          </cell>
          <cell r="G4946">
            <v>72175</v>
          </cell>
          <cell r="H4946">
            <v>1.37</v>
          </cell>
          <cell r="I4946">
            <v>43465</v>
          </cell>
        </row>
        <row r="4947">
          <cell r="A4947" t="str">
            <v>LAMINA VALLA INSTRUCCIÓN</v>
          </cell>
          <cell r="B4947">
            <v>103798</v>
          </cell>
          <cell r="C4947" t="str">
            <v>UNI</v>
          </cell>
          <cell r="D4947">
            <v>819000</v>
          </cell>
          <cell r="E4947">
            <v>0</v>
          </cell>
          <cell r="F4947">
            <v>41242</v>
          </cell>
          <cell r="G4947">
            <v>630000</v>
          </cell>
          <cell r="H4947">
            <v>1.3</v>
          </cell>
          <cell r="I4947">
            <v>43465</v>
          </cell>
        </row>
        <row r="4948">
          <cell r="A4948" t="str">
            <v>LAMINA.POLICARB.ALVEOLAR 6mm(2.10 X 2.90</v>
          </cell>
          <cell r="B4948">
            <v>102922</v>
          </cell>
          <cell r="C4948" t="str">
            <v>UNI</v>
          </cell>
          <cell r="D4948">
            <v>251895</v>
          </cell>
          <cell r="E4948">
            <v>0</v>
          </cell>
          <cell r="F4948">
            <v>43278</v>
          </cell>
          <cell r="G4948">
            <v>239900</v>
          </cell>
          <cell r="H4948">
            <v>1.05</v>
          </cell>
          <cell r="I4948">
            <v>43465</v>
          </cell>
        </row>
        <row r="4949">
          <cell r="A4949" t="str">
            <v>LAMINAS DE TRIPLEX 15 MM x 1,22 x 2,44</v>
          </cell>
          <cell r="B4949">
            <v>106473</v>
          </cell>
          <cell r="C4949" t="str">
            <v>UNI</v>
          </cell>
          <cell r="D4949">
            <v>94434</v>
          </cell>
          <cell r="E4949">
            <v>0</v>
          </cell>
          <cell r="F4949">
            <v>43196</v>
          </cell>
          <cell r="G4949">
            <v>89937</v>
          </cell>
          <cell r="H4949">
            <v>1.05</v>
          </cell>
          <cell r="I4949">
            <v>43465</v>
          </cell>
        </row>
        <row r="4950">
          <cell r="A4950" t="str">
            <v>LAMPARA</v>
          </cell>
          <cell r="B4950">
            <v>104584</v>
          </cell>
          <cell r="C4950" t="str">
            <v>UNI</v>
          </cell>
          <cell r="D4950">
            <v>195000</v>
          </cell>
          <cell r="E4950">
            <v>0</v>
          </cell>
          <cell r="F4950">
            <v>41171</v>
          </cell>
          <cell r="G4950">
            <v>150000</v>
          </cell>
          <cell r="H4950">
            <v>1.3</v>
          </cell>
          <cell r="I4950">
            <v>43465</v>
          </cell>
        </row>
        <row r="4951">
          <cell r="A4951" t="str">
            <v>LAMPARA 24 CELDAS 4X18W</v>
          </cell>
          <cell r="B4951">
            <v>102949</v>
          </cell>
          <cell r="C4951" t="str">
            <v>UNI</v>
          </cell>
          <cell r="D4951">
            <v>153714</v>
          </cell>
          <cell r="E4951">
            <v>0</v>
          </cell>
          <cell r="F4951">
            <v>40354</v>
          </cell>
          <cell r="G4951">
            <v>112200</v>
          </cell>
          <cell r="H4951">
            <v>1.37</v>
          </cell>
          <cell r="I4951">
            <v>43465</v>
          </cell>
        </row>
        <row r="4952">
          <cell r="A4952" t="str">
            <v>LAMPARA AUTONOMA</v>
          </cell>
          <cell r="B4952">
            <v>104378</v>
          </cell>
          <cell r="C4952" t="str">
            <v>UNI</v>
          </cell>
          <cell r="D4952">
            <v>80075</v>
          </cell>
          <cell r="E4952">
            <v>0</v>
          </cell>
          <cell r="F4952">
            <v>41075</v>
          </cell>
          <cell r="G4952">
            <v>61596</v>
          </cell>
          <cell r="H4952">
            <v>1.3</v>
          </cell>
          <cell r="I4952">
            <v>43465</v>
          </cell>
        </row>
        <row r="4953">
          <cell r="A4953" t="str">
            <v>Lampara de señalización piscina complejo acuatico</v>
          </cell>
          <cell r="B4953">
            <v>105379</v>
          </cell>
          <cell r="C4953" t="str">
            <v>UNI</v>
          </cell>
          <cell r="D4953">
            <v>121605</v>
          </cell>
          <cell r="E4953">
            <v>0</v>
          </cell>
          <cell r="F4953">
            <v>41975</v>
          </cell>
          <cell r="G4953">
            <v>96512</v>
          </cell>
          <cell r="H4953">
            <v>1.26</v>
          </cell>
          <cell r="I4953">
            <v>43465</v>
          </cell>
        </row>
        <row r="4954">
          <cell r="A4954" t="str">
            <v>LAMPARA FLCTE 2x48</v>
          </cell>
          <cell r="B4954">
            <v>3688</v>
          </cell>
          <cell r="C4954" t="str">
            <v>UNI</v>
          </cell>
          <cell r="D4954">
            <v>232964</v>
          </cell>
          <cell r="E4954">
            <v>0</v>
          </cell>
          <cell r="F4954">
            <v>40177</v>
          </cell>
          <cell r="G4954">
            <v>167600</v>
          </cell>
          <cell r="H4954">
            <v>1.39</v>
          </cell>
          <cell r="I4954">
            <v>43465</v>
          </cell>
        </row>
        <row r="4955">
          <cell r="A4955" t="str">
            <v>LAMPARA FLUORESC.</v>
          </cell>
          <cell r="B4955">
            <v>102857</v>
          </cell>
          <cell r="C4955" t="str">
            <v>UNI</v>
          </cell>
          <cell r="D4955">
            <v>72638</v>
          </cell>
          <cell r="E4955">
            <v>0</v>
          </cell>
          <cell r="F4955">
            <v>42832</v>
          </cell>
          <cell r="G4955">
            <v>66640</v>
          </cell>
          <cell r="H4955">
            <v>1.0900000000000001</v>
          </cell>
          <cell r="I4955">
            <v>43465</v>
          </cell>
        </row>
        <row r="4956">
          <cell r="A4956" t="str">
            <v>LAMPARA FLUORESCENTE</v>
          </cell>
          <cell r="B4956">
            <v>103426</v>
          </cell>
          <cell r="C4956" t="str">
            <v>UNI</v>
          </cell>
          <cell r="D4956">
            <v>50737</v>
          </cell>
          <cell r="E4956">
            <v>0</v>
          </cell>
          <cell r="F4956">
            <v>43322</v>
          </cell>
          <cell r="G4956">
            <v>48321</v>
          </cell>
          <cell r="H4956">
            <v>1.05</v>
          </cell>
          <cell r="I4956">
            <v>43465</v>
          </cell>
        </row>
        <row r="4957">
          <cell r="A4957" t="str">
            <v>LAMPARA FLUORESCENTE</v>
          </cell>
          <cell r="B4957">
            <v>103425</v>
          </cell>
          <cell r="C4957" t="str">
            <v>UNI</v>
          </cell>
          <cell r="D4957">
            <v>50737</v>
          </cell>
          <cell r="E4957">
            <v>0</v>
          </cell>
          <cell r="F4957">
            <v>43322</v>
          </cell>
          <cell r="G4957">
            <v>48321</v>
          </cell>
          <cell r="H4957">
            <v>1.05</v>
          </cell>
          <cell r="I4957">
            <v>43465</v>
          </cell>
        </row>
        <row r="4958">
          <cell r="A4958" t="str">
            <v>LAMPARA FLUORESCENTE</v>
          </cell>
          <cell r="B4958">
            <v>103503</v>
          </cell>
          <cell r="C4958" t="str">
            <v>UNI</v>
          </cell>
          <cell r="D4958">
            <v>178100</v>
          </cell>
          <cell r="E4958">
            <v>0</v>
          </cell>
          <cell r="F4958">
            <v>40508</v>
          </cell>
          <cell r="G4958">
            <v>130000</v>
          </cell>
          <cell r="H4958">
            <v>1.37</v>
          </cell>
          <cell r="I4958">
            <v>43465</v>
          </cell>
        </row>
        <row r="4959">
          <cell r="A4959" t="str">
            <v>LAMPARA FLUORESCENTE 2X32 T-8</v>
          </cell>
          <cell r="B4959">
            <v>100769</v>
          </cell>
          <cell r="C4959" t="str">
            <v>UNI</v>
          </cell>
          <cell r="D4959">
            <v>50737</v>
          </cell>
          <cell r="E4959">
            <v>0</v>
          </cell>
          <cell r="F4959">
            <v>43322</v>
          </cell>
          <cell r="G4959">
            <v>48321</v>
          </cell>
          <cell r="H4959">
            <v>1.05</v>
          </cell>
          <cell r="I4959">
            <v>43465</v>
          </cell>
        </row>
        <row r="4960">
          <cell r="A4960" t="str">
            <v>LAMPARA FLUORESCENTE T8(4x32)244 (CON</v>
          </cell>
          <cell r="B4960">
            <v>3660</v>
          </cell>
          <cell r="C4960" t="str">
            <v>UNI</v>
          </cell>
          <cell r="D4960">
            <v>195000</v>
          </cell>
          <cell r="E4960">
            <v>0</v>
          </cell>
          <cell r="F4960">
            <v>41171</v>
          </cell>
          <cell r="G4960">
            <v>150000</v>
          </cell>
          <cell r="H4960">
            <v>1.3</v>
          </cell>
          <cell r="I4960">
            <v>43465</v>
          </cell>
        </row>
        <row r="4961">
          <cell r="A4961" t="str">
            <v>LAMPARA HERM. DE SOBREPONER</v>
          </cell>
          <cell r="B4961">
            <v>104811</v>
          </cell>
          <cell r="C4961" t="str">
            <v>UNI</v>
          </cell>
          <cell r="D4961">
            <v>84912</v>
          </cell>
          <cell r="E4961">
            <v>0</v>
          </cell>
          <cell r="F4961">
            <v>42198</v>
          </cell>
          <cell r="G4961">
            <v>69600</v>
          </cell>
          <cell r="H4961">
            <v>1.22</v>
          </cell>
          <cell r="I4961">
            <v>43465</v>
          </cell>
        </row>
        <row r="4962">
          <cell r="A4962" t="str">
            <v>LAMPARA HERMETICA 2X32 (ACRILICO)+</v>
          </cell>
          <cell r="B4962">
            <v>104165</v>
          </cell>
          <cell r="C4962" t="str">
            <v>UNI</v>
          </cell>
          <cell r="D4962">
            <v>50737</v>
          </cell>
          <cell r="E4962">
            <v>0</v>
          </cell>
          <cell r="F4962">
            <v>43210</v>
          </cell>
          <cell r="G4962">
            <v>48321</v>
          </cell>
          <cell r="H4962">
            <v>1.05</v>
          </cell>
          <cell r="I4962">
            <v>43465</v>
          </cell>
        </row>
        <row r="4963">
          <cell r="A4963" t="str">
            <v>lampara hermetica 2x32W</v>
          </cell>
          <cell r="B4963">
            <v>103866</v>
          </cell>
          <cell r="C4963" t="str">
            <v>UNI</v>
          </cell>
          <cell r="D4963">
            <v>50737</v>
          </cell>
          <cell r="E4963">
            <v>0</v>
          </cell>
          <cell r="F4963">
            <v>43210</v>
          </cell>
          <cell r="G4963">
            <v>48321</v>
          </cell>
          <cell r="H4963">
            <v>1.05</v>
          </cell>
          <cell r="I4963">
            <v>43465</v>
          </cell>
        </row>
        <row r="4964">
          <cell r="A4964" t="str">
            <v>Lampara hermetica se sobrepone 2 x18</v>
          </cell>
          <cell r="B4964">
            <v>105893</v>
          </cell>
          <cell r="C4964" t="str">
            <v>UNI</v>
          </cell>
          <cell r="D4964">
            <v>57362</v>
          </cell>
          <cell r="E4964">
            <v>0</v>
          </cell>
          <cell r="F4964">
            <v>42608</v>
          </cell>
          <cell r="G4964">
            <v>49880</v>
          </cell>
          <cell r="H4964">
            <v>1.1499999999999999</v>
          </cell>
          <cell r="I4964">
            <v>43465</v>
          </cell>
        </row>
        <row r="4965">
          <cell r="A4965" t="str">
            <v>LAMPARA LED 30W REDONDO blanca de</v>
          </cell>
          <cell r="B4965">
            <v>106613</v>
          </cell>
          <cell r="C4965" t="str">
            <v>UNI</v>
          </cell>
          <cell r="D4965">
            <v>49112</v>
          </cell>
          <cell r="E4965">
            <v>0</v>
          </cell>
          <cell r="F4965">
            <v>43199</v>
          </cell>
          <cell r="G4965">
            <v>46773</v>
          </cell>
          <cell r="H4965">
            <v>1.05</v>
          </cell>
          <cell r="I4965">
            <v>43465</v>
          </cell>
        </row>
        <row r="4966">
          <cell r="A4966" t="str">
            <v>LAMPARA PANEL REDONDO LED 18CM</v>
          </cell>
          <cell r="B4966">
            <v>106614</v>
          </cell>
          <cell r="C4966" t="str">
            <v>UNI</v>
          </cell>
          <cell r="D4966">
            <v>16800</v>
          </cell>
          <cell r="E4966">
            <v>0</v>
          </cell>
          <cell r="F4966">
            <v>43199</v>
          </cell>
          <cell r="G4966">
            <v>16000</v>
          </cell>
          <cell r="H4966">
            <v>1.05</v>
          </cell>
          <cell r="I4966">
            <v>43465</v>
          </cell>
        </row>
        <row r="4967">
          <cell r="A4967" t="str">
            <v>LAMPARA PANEL REDONDO LED 30CM</v>
          </cell>
          <cell r="B4967">
            <v>106615</v>
          </cell>
          <cell r="C4967" t="str">
            <v>UNI</v>
          </cell>
          <cell r="D4967">
            <v>24932</v>
          </cell>
          <cell r="E4967">
            <v>0</v>
          </cell>
          <cell r="F4967">
            <v>43199</v>
          </cell>
          <cell r="G4967">
            <v>23745</v>
          </cell>
          <cell r="H4967">
            <v>1.05</v>
          </cell>
          <cell r="I4967">
            <v>43465</v>
          </cell>
        </row>
        <row r="4968">
          <cell r="A4968" t="str">
            <v>LAMPARA REDONDA CERRADA 2X32+BOMB.</v>
          </cell>
          <cell r="B4968">
            <v>104373</v>
          </cell>
          <cell r="C4968" t="str">
            <v>UNI</v>
          </cell>
          <cell r="D4968">
            <v>91000</v>
          </cell>
          <cell r="E4968">
            <v>0</v>
          </cell>
          <cell r="F4968">
            <v>41075</v>
          </cell>
          <cell r="G4968">
            <v>70000</v>
          </cell>
          <cell r="H4968">
            <v>1.3</v>
          </cell>
          <cell r="I4968">
            <v>43465</v>
          </cell>
        </row>
        <row r="4969">
          <cell r="A4969" t="str">
            <v>LAMPARA REDONDA CERRADA(1X26W)+bomb</v>
          </cell>
          <cell r="B4969">
            <v>104375</v>
          </cell>
          <cell r="C4969" t="str">
            <v>UNI</v>
          </cell>
          <cell r="D4969">
            <v>24130</v>
          </cell>
          <cell r="E4969">
            <v>0</v>
          </cell>
          <cell r="F4969">
            <v>41614</v>
          </cell>
          <cell r="G4969">
            <v>19000</v>
          </cell>
          <cell r="H4969">
            <v>1.27</v>
          </cell>
          <cell r="I4969">
            <v>43465</v>
          </cell>
        </row>
        <row r="4970">
          <cell r="A4970" t="str">
            <v>LAMPARA REDONDA CERRADA1X32W+bombillo</v>
          </cell>
          <cell r="B4970">
            <v>104374</v>
          </cell>
          <cell r="C4970" t="str">
            <v>UNI</v>
          </cell>
          <cell r="D4970">
            <v>43550</v>
          </cell>
          <cell r="E4970">
            <v>0</v>
          </cell>
          <cell r="F4970">
            <v>41075</v>
          </cell>
          <cell r="G4970">
            <v>33500</v>
          </cell>
          <cell r="H4970">
            <v>1.3</v>
          </cell>
          <cell r="I4970">
            <v>43465</v>
          </cell>
        </row>
        <row r="4971">
          <cell r="A4971" t="str">
            <v>LAMPARA TIPO TORTUGA 1X16W+bombillos</v>
          </cell>
          <cell r="B4971">
            <v>104377</v>
          </cell>
          <cell r="C4971" t="str">
            <v>UNI</v>
          </cell>
          <cell r="D4971">
            <v>27144</v>
          </cell>
          <cell r="E4971">
            <v>0</v>
          </cell>
          <cell r="F4971">
            <v>41075</v>
          </cell>
          <cell r="G4971">
            <v>20880</v>
          </cell>
          <cell r="H4971">
            <v>1.3</v>
          </cell>
          <cell r="I4971">
            <v>43465</v>
          </cell>
        </row>
        <row r="4972">
          <cell r="A4972" t="str">
            <v>LAMPARA TIPO TORTUGA 1X26 W + bombillo</v>
          </cell>
          <cell r="B4972">
            <v>104376</v>
          </cell>
          <cell r="C4972" t="str">
            <v>UNI</v>
          </cell>
          <cell r="D4972">
            <v>31200</v>
          </cell>
          <cell r="E4972">
            <v>0</v>
          </cell>
          <cell r="F4972">
            <v>41075</v>
          </cell>
          <cell r="G4972">
            <v>24000</v>
          </cell>
          <cell r="H4972">
            <v>1.3</v>
          </cell>
          <cell r="I4972">
            <v>43465</v>
          </cell>
        </row>
        <row r="4973">
          <cell r="A4973" t="str">
            <v>LAMPARA(60X30CM)ESPECULAR(2X17)SOBR</v>
          </cell>
          <cell r="B4973">
            <v>104728</v>
          </cell>
          <cell r="C4973" t="str">
            <v>UNI</v>
          </cell>
          <cell r="D4973">
            <v>105560</v>
          </cell>
          <cell r="E4973">
            <v>0</v>
          </cell>
          <cell r="F4973">
            <v>41198</v>
          </cell>
          <cell r="G4973">
            <v>81200</v>
          </cell>
          <cell r="H4973">
            <v>1.3</v>
          </cell>
          <cell r="I4973">
            <v>43465</v>
          </cell>
        </row>
        <row r="4974">
          <cell r="A4974" t="str">
            <v>LAMPARA(60X60CM) ESPECULAR 4X17</v>
          </cell>
          <cell r="B4974">
            <v>103716</v>
          </cell>
          <cell r="C4974" t="str">
            <v>UNI</v>
          </cell>
          <cell r="D4974">
            <v>129710</v>
          </cell>
          <cell r="E4974">
            <v>0</v>
          </cell>
          <cell r="F4974">
            <v>42828</v>
          </cell>
          <cell r="G4974">
            <v>119000</v>
          </cell>
          <cell r="H4974">
            <v>1.0900000000000001</v>
          </cell>
          <cell r="I4974">
            <v>43465</v>
          </cell>
        </row>
        <row r="4975">
          <cell r="A4975" t="str">
            <v>LANTANA PARA JARDIN</v>
          </cell>
          <cell r="B4975">
            <v>105073</v>
          </cell>
          <cell r="C4975" t="str">
            <v>UNI</v>
          </cell>
          <cell r="D4975">
            <v>4272</v>
          </cell>
          <cell r="E4975">
            <v>0</v>
          </cell>
          <cell r="F4975">
            <v>43264</v>
          </cell>
          <cell r="G4975">
            <v>4069</v>
          </cell>
          <cell r="H4975">
            <v>1.05</v>
          </cell>
          <cell r="I4975">
            <v>43465</v>
          </cell>
        </row>
        <row r="4976">
          <cell r="A4976" t="str">
            <v>Lañado-Pulida-Sellado y Lacado de Piso en</v>
          </cell>
          <cell r="B4976">
            <v>105045</v>
          </cell>
          <cell r="C4976" t="str">
            <v>M2</v>
          </cell>
          <cell r="D4976">
            <v>31238</v>
          </cell>
          <cell r="E4976">
            <v>0</v>
          </cell>
          <cell r="F4976">
            <v>43206</v>
          </cell>
          <cell r="G4976">
            <v>29750</v>
          </cell>
          <cell r="H4976">
            <v>1.05</v>
          </cell>
          <cell r="I4976">
            <v>43465</v>
          </cell>
        </row>
        <row r="4977">
          <cell r="A4977" t="str">
            <v>LAVABO DOBLE CIRUJANO A.INOX.</v>
          </cell>
          <cell r="B4977">
            <v>2590</v>
          </cell>
          <cell r="C4977" t="str">
            <v>UNI</v>
          </cell>
          <cell r="D4977">
            <v>2919000</v>
          </cell>
          <cell r="E4977" t="str">
            <v>TIPO 304</v>
          </cell>
          <cell r="F4977">
            <v>40026</v>
          </cell>
          <cell r="G4977">
            <v>2100000</v>
          </cell>
          <cell r="H4977">
            <v>1.39</v>
          </cell>
          <cell r="I4977">
            <v>43465</v>
          </cell>
        </row>
        <row r="4978">
          <cell r="A4978" t="str">
            <v>LAVADERO GRANITO 50x60X0.9 FLAUTA</v>
          </cell>
          <cell r="B4978">
            <v>446</v>
          </cell>
          <cell r="C4978" t="str">
            <v>UNI</v>
          </cell>
          <cell r="D4978">
            <v>93408</v>
          </cell>
          <cell r="E4978">
            <v>0</v>
          </cell>
          <cell r="F4978">
            <v>39892</v>
          </cell>
          <cell r="G4978">
            <v>67200</v>
          </cell>
          <cell r="H4978">
            <v>1.39</v>
          </cell>
          <cell r="I4978">
            <v>43465</v>
          </cell>
        </row>
        <row r="4979">
          <cell r="A4979" t="str">
            <v>LAVADERO GRANITO 80x60</v>
          </cell>
          <cell r="B4979">
            <v>143</v>
          </cell>
          <cell r="C4979" t="str">
            <v>UNI</v>
          </cell>
          <cell r="D4979">
            <v>104612</v>
          </cell>
          <cell r="E4979">
            <v>0</v>
          </cell>
          <cell r="F4979">
            <v>43272</v>
          </cell>
          <cell r="G4979">
            <v>99630</v>
          </cell>
          <cell r="H4979">
            <v>1.05</v>
          </cell>
          <cell r="I4979">
            <v>43465</v>
          </cell>
        </row>
        <row r="4980">
          <cell r="A4980" t="str">
            <v>LAVADERO L=.47x.60 POLIESTER</v>
          </cell>
          <cell r="B4980">
            <v>440</v>
          </cell>
          <cell r="C4980" t="str">
            <v>UNI</v>
          </cell>
          <cell r="D4980">
            <v>182201</v>
          </cell>
          <cell r="E4980" t="str">
            <v>60 X 60</v>
          </cell>
          <cell r="F4980">
            <v>39892</v>
          </cell>
          <cell r="G4980">
            <v>131080</v>
          </cell>
          <cell r="H4980">
            <v>1.39</v>
          </cell>
          <cell r="I4980">
            <v>43465</v>
          </cell>
        </row>
        <row r="4981">
          <cell r="A4981" t="str">
            <v>LAVADERO L=.75x.60 con flauta</v>
          </cell>
          <cell r="B4981">
            <v>449</v>
          </cell>
          <cell r="C4981" t="str">
            <v>UNI</v>
          </cell>
          <cell r="D4981">
            <v>204330</v>
          </cell>
          <cell r="E4981" t="str">
            <v>17560F</v>
          </cell>
          <cell r="F4981">
            <v>40026</v>
          </cell>
          <cell r="G4981">
            <v>147000</v>
          </cell>
          <cell r="H4981">
            <v>1.39</v>
          </cell>
          <cell r="I4981">
            <v>43465</v>
          </cell>
        </row>
        <row r="4982">
          <cell r="A4982" t="str">
            <v>LAVADERO PREFABRICADO 0.60x0.50x0.40m **</v>
          </cell>
          <cell r="B4982">
            <v>103571</v>
          </cell>
          <cell r="C4982" t="str">
            <v>UNI</v>
          </cell>
          <cell r="D4982">
            <v>169000</v>
          </cell>
          <cell r="E4982">
            <v>0</v>
          </cell>
          <cell r="F4982">
            <v>41059</v>
          </cell>
          <cell r="G4982">
            <v>130000</v>
          </cell>
          <cell r="H4982">
            <v>1.3</v>
          </cell>
          <cell r="I4982">
            <v>43465</v>
          </cell>
        </row>
        <row r="4983">
          <cell r="A4983" t="str">
            <v>LAVAMANOS ACERO INOX REDONDO</v>
          </cell>
          <cell r="B4983">
            <v>103674</v>
          </cell>
          <cell r="C4983" t="str">
            <v>UNI</v>
          </cell>
          <cell r="D4983">
            <v>263671</v>
          </cell>
          <cell r="E4983">
            <v>0</v>
          </cell>
          <cell r="F4983">
            <v>42970</v>
          </cell>
          <cell r="G4983">
            <v>241900</v>
          </cell>
          <cell r="H4983">
            <v>1.0900000000000001</v>
          </cell>
          <cell r="I4983">
            <v>43465</v>
          </cell>
        </row>
        <row r="4984">
          <cell r="A4984" t="str">
            <v>LAVAMANOS ACUACER Colgar CRNA</v>
          </cell>
          <cell r="B4984">
            <v>2697</v>
          </cell>
          <cell r="C4984" t="str">
            <v>UNI</v>
          </cell>
          <cell r="D4984">
            <v>194129</v>
          </cell>
          <cell r="E4984">
            <v>7339</v>
          </cell>
          <cell r="F4984">
            <v>40407</v>
          </cell>
          <cell r="G4984">
            <v>141700</v>
          </cell>
          <cell r="H4984">
            <v>1.37</v>
          </cell>
          <cell r="I4984">
            <v>43465</v>
          </cell>
        </row>
        <row r="4985">
          <cell r="A4985" t="str">
            <v>LAVAMANOS ACUACER+Grif.8" GALAXIA CRNA</v>
          </cell>
          <cell r="B4985">
            <v>2795</v>
          </cell>
          <cell r="C4985" t="str">
            <v>UNI</v>
          </cell>
          <cell r="D4985">
            <v>179607</v>
          </cell>
          <cell r="E4985" t="str">
            <v>732col+50180</v>
          </cell>
          <cell r="F4985">
            <v>40407</v>
          </cell>
          <cell r="G4985">
            <v>131100</v>
          </cell>
          <cell r="H4985">
            <v>1.37</v>
          </cell>
          <cell r="I4985">
            <v>43465</v>
          </cell>
        </row>
        <row r="4986">
          <cell r="A4986" t="str">
            <v>LAVAMANOS AVANTI Colgar+Grif.8" PRIS</v>
          </cell>
          <cell r="B4986">
            <v>2797</v>
          </cell>
          <cell r="C4986" t="str">
            <v>UNI</v>
          </cell>
          <cell r="D4986">
            <v>162893</v>
          </cell>
          <cell r="E4986" t="str">
            <v>07388blc+471</v>
          </cell>
          <cell r="F4986">
            <v>40407</v>
          </cell>
          <cell r="G4986">
            <v>118900</v>
          </cell>
          <cell r="H4986">
            <v>1.37</v>
          </cell>
          <cell r="I4986">
            <v>43465</v>
          </cell>
        </row>
        <row r="4987">
          <cell r="A4987" t="str">
            <v>LAVAMANOS AVANTI Colgar+Grif.8" PRISMA</v>
          </cell>
          <cell r="B4987">
            <v>2789</v>
          </cell>
          <cell r="C4987" t="str">
            <v>UNI</v>
          </cell>
          <cell r="D4987">
            <v>119838</v>
          </cell>
          <cell r="E4987" t="str">
            <v>07388col+471</v>
          </cell>
          <cell r="F4987">
            <v>43343</v>
          </cell>
          <cell r="G4987">
            <v>114131</v>
          </cell>
          <cell r="H4987">
            <v>1.05</v>
          </cell>
          <cell r="I4987">
            <v>43465</v>
          </cell>
        </row>
        <row r="4988">
          <cell r="A4988" t="str">
            <v>LAVAMANOS AVANTI Pedestal CRNA</v>
          </cell>
          <cell r="B4988">
            <v>951</v>
          </cell>
          <cell r="C4988" t="str">
            <v>UNI</v>
          </cell>
          <cell r="D4988">
            <v>114814</v>
          </cell>
          <cell r="E4988">
            <v>4229</v>
          </cell>
          <cell r="F4988">
            <v>40134</v>
          </cell>
          <cell r="G4988">
            <v>82600</v>
          </cell>
          <cell r="H4988">
            <v>1.39</v>
          </cell>
          <cell r="I4988">
            <v>43465</v>
          </cell>
        </row>
        <row r="4989">
          <cell r="A4989" t="str">
            <v>LAVAMANOS AVANTI Pedestal CRNA</v>
          </cell>
          <cell r="B4989">
            <v>958</v>
          </cell>
          <cell r="C4989" t="str">
            <v>UNI</v>
          </cell>
          <cell r="D4989">
            <v>108003</v>
          </cell>
          <cell r="E4989">
            <v>4229</v>
          </cell>
          <cell r="F4989">
            <v>40134</v>
          </cell>
          <cell r="G4989">
            <v>77700</v>
          </cell>
          <cell r="H4989">
            <v>1.39</v>
          </cell>
          <cell r="I4989">
            <v>43465</v>
          </cell>
        </row>
        <row r="4990">
          <cell r="A4990" t="str">
            <v>LAVAMANOS AVANTI Sbrp+Grif.PRISMA CRNA</v>
          </cell>
          <cell r="B4990">
            <v>2800</v>
          </cell>
          <cell r="C4990" t="str">
            <v>UNI</v>
          </cell>
          <cell r="D4990">
            <v>265892</v>
          </cell>
          <cell r="E4990" t="str">
            <v>07348blc+474</v>
          </cell>
          <cell r="F4990">
            <v>40134</v>
          </cell>
          <cell r="G4990">
            <v>191289</v>
          </cell>
          <cell r="H4990">
            <v>1.39</v>
          </cell>
          <cell r="I4990">
            <v>43465</v>
          </cell>
        </row>
        <row r="4991">
          <cell r="A4991" t="str">
            <v>LAVAMANOS BLANCO COLGAR+Griferia</v>
          </cell>
          <cell r="B4991">
            <v>2794</v>
          </cell>
          <cell r="C4991" t="str">
            <v>UNI</v>
          </cell>
          <cell r="D4991">
            <v>73028</v>
          </cell>
          <cell r="E4991" t="str">
            <v>732blc+50110</v>
          </cell>
          <cell r="F4991">
            <v>43167</v>
          </cell>
          <cell r="G4991">
            <v>69550</v>
          </cell>
          <cell r="H4991">
            <v>1.05</v>
          </cell>
          <cell r="I4991">
            <v>43465</v>
          </cell>
        </row>
        <row r="4992">
          <cell r="A4992" t="str">
            <v>LAVAMANOS CANCILLER BLANCO</v>
          </cell>
          <cell r="B4992">
            <v>77</v>
          </cell>
          <cell r="C4992" t="str">
            <v>UNI</v>
          </cell>
          <cell r="D4992">
            <v>67776</v>
          </cell>
          <cell r="E4992">
            <v>5037</v>
          </cell>
          <cell r="F4992">
            <v>40126</v>
          </cell>
          <cell r="G4992">
            <v>48760</v>
          </cell>
          <cell r="H4992">
            <v>1.39</v>
          </cell>
          <cell r="I4992">
            <v>43465</v>
          </cell>
        </row>
        <row r="4993">
          <cell r="A4993" t="str">
            <v>LAVAMANOS COLGAR INSTITUC.</v>
          </cell>
          <cell r="B4993">
            <v>103373</v>
          </cell>
          <cell r="C4993" t="str">
            <v>UNI</v>
          </cell>
          <cell r="D4993">
            <v>390885</v>
          </cell>
          <cell r="E4993">
            <v>0</v>
          </cell>
          <cell r="F4993">
            <v>42605</v>
          </cell>
          <cell r="G4993">
            <v>339900</v>
          </cell>
          <cell r="H4993">
            <v>1.1499999999999999</v>
          </cell>
          <cell r="I4993">
            <v>43465</v>
          </cell>
        </row>
        <row r="4994">
          <cell r="A4994" t="str">
            <v>LAVAMANOS DE COLGAR AQUAJET CORONA</v>
          </cell>
          <cell r="B4994">
            <v>104814</v>
          </cell>
          <cell r="C4994" t="str">
            <v>UNI</v>
          </cell>
          <cell r="D4994">
            <v>376320</v>
          </cell>
          <cell r="E4994">
            <v>0</v>
          </cell>
          <cell r="F4994">
            <v>43273</v>
          </cell>
          <cell r="G4994">
            <v>358400</v>
          </cell>
          <cell r="H4994">
            <v>1.05</v>
          </cell>
          <cell r="I4994">
            <v>43465</v>
          </cell>
        </row>
        <row r="4995">
          <cell r="A4995" t="str">
            <v>LAVAMANOS ELITE Peds CRNA</v>
          </cell>
          <cell r="B4995">
            <v>3502</v>
          </cell>
          <cell r="C4995" t="str">
            <v>UNI</v>
          </cell>
          <cell r="D4995">
            <v>342784</v>
          </cell>
          <cell r="E4995">
            <v>7179</v>
          </cell>
          <cell r="F4995">
            <v>40130</v>
          </cell>
          <cell r="G4995">
            <v>246607</v>
          </cell>
          <cell r="H4995">
            <v>1.39</v>
          </cell>
          <cell r="I4995">
            <v>43465</v>
          </cell>
        </row>
        <row r="4996">
          <cell r="A4996" t="str">
            <v>LAVAMANOS ELITE Peds CRNA</v>
          </cell>
          <cell r="B4996">
            <v>3503</v>
          </cell>
          <cell r="C4996" t="str">
            <v>UNI</v>
          </cell>
          <cell r="D4996">
            <v>374010</v>
          </cell>
          <cell r="E4996">
            <v>7179</v>
          </cell>
          <cell r="F4996">
            <v>40130</v>
          </cell>
          <cell r="G4996">
            <v>269072</v>
          </cell>
          <cell r="H4996">
            <v>1.39</v>
          </cell>
          <cell r="I4996">
            <v>43465</v>
          </cell>
        </row>
        <row r="4997">
          <cell r="A4997" t="str">
            <v>LAVAMANOS ELITE Sbrp CRNA</v>
          </cell>
          <cell r="B4997">
            <v>3504</v>
          </cell>
          <cell r="C4997" t="str">
            <v>UNI</v>
          </cell>
          <cell r="D4997">
            <v>267713</v>
          </cell>
          <cell r="E4997">
            <v>7279</v>
          </cell>
          <cell r="F4997">
            <v>40134</v>
          </cell>
          <cell r="G4997">
            <v>192599</v>
          </cell>
          <cell r="H4997">
            <v>1.39</v>
          </cell>
          <cell r="I4997">
            <v>43465</v>
          </cell>
        </row>
        <row r="4998">
          <cell r="A4998" t="str">
            <v>LAVAMANOS ELITE Sbrp CRNA</v>
          </cell>
          <cell r="B4998">
            <v>3505</v>
          </cell>
          <cell r="C4998" t="str">
            <v>UNI</v>
          </cell>
          <cell r="D4998">
            <v>267714</v>
          </cell>
          <cell r="E4998">
            <v>7279</v>
          </cell>
          <cell r="F4998">
            <v>40134</v>
          </cell>
          <cell r="G4998">
            <v>192600</v>
          </cell>
          <cell r="H4998">
            <v>1.39</v>
          </cell>
          <cell r="I4998">
            <v>43465</v>
          </cell>
        </row>
        <row r="4999">
          <cell r="A4999" t="str">
            <v>LAVAMANOS EN ACERO INOX. CAL.18 TIPO</v>
          </cell>
          <cell r="B4999">
            <v>103625</v>
          </cell>
          <cell r="C4999" t="str">
            <v>UNI</v>
          </cell>
          <cell r="D4999">
            <v>1876510</v>
          </cell>
          <cell r="E4999">
            <v>0</v>
          </cell>
          <cell r="F4999">
            <v>40518</v>
          </cell>
          <cell r="G4999">
            <v>1369715</v>
          </cell>
          <cell r="H4999">
            <v>1.37</v>
          </cell>
          <cell r="I4999">
            <v>43465</v>
          </cell>
        </row>
        <row r="5000">
          <cell r="A5000" t="str">
            <v>LAVAMANOS ESFERICO 0.32m ACERO INOX.</v>
          </cell>
          <cell r="B5000">
            <v>103984</v>
          </cell>
          <cell r="C5000" t="str">
            <v>UNI</v>
          </cell>
          <cell r="D5000">
            <v>147945</v>
          </cell>
          <cell r="E5000">
            <v>0</v>
          </cell>
          <cell r="F5000">
            <v>41554</v>
          </cell>
          <cell r="G5000">
            <v>116492</v>
          </cell>
          <cell r="H5000">
            <v>1.27</v>
          </cell>
          <cell r="I5000">
            <v>43465</v>
          </cell>
        </row>
        <row r="5001">
          <cell r="A5001" t="str">
            <v>LAVAMANOS ESFERICO 0.42m ACERO INOX.</v>
          </cell>
          <cell r="B5001">
            <v>103985</v>
          </cell>
          <cell r="C5001" t="str">
            <v>UNI</v>
          </cell>
          <cell r="D5001">
            <v>146637</v>
          </cell>
          <cell r="E5001">
            <v>0</v>
          </cell>
          <cell r="F5001">
            <v>41059</v>
          </cell>
          <cell r="G5001">
            <v>112798</v>
          </cell>
          <cell r="H5001">
            <v>1.3</v>
          </cell>
          <cell r="I5001">
            <v>43465</v>
          </cell>
        </row>
        <row r="5002">
          <cell r="A5002" t="str">
            <v>LAVAMANOS MARACAY VEGAS PETITE</v>
          </cell>
          <cell r="B5002">
            <v>9400</v>
          </cell>
          <cell r="C5002" t="str">
            <v>UNI</v>
          </cell>
          <cell r="D5002">
            <v>244640</v>
          </cell>
          <cell r="E5002">
            <v>0</v>
          </cell>
          <cell r="F5002">
            <v>40126</v>
          </cell>
          <cell r="G5002">
            <v>176000</v>
          </cell>
          <cell r="H5002">
            <v>1.39</v>
          </cell>
          <cell r="I5002">
            <v>43465</v>
          </cell>
        </row>
        <row r="5003">
          <cell r="A5003" t="str">
            <v>LAVAMANOS MARSELLA 4-8" Peds CRNA</v>
          </cell>
          <cell r="B5003">
            <v>589</v>
          </cell>
          <cell r="C5003" t="str">
            <v>UNI</v>
          </cell>
          <cell r="D5003">
            <v>115830</v>
          </cell>
          <cell r="E5003">
            <v>1301</v>
          </cell>
          <cell r="F5003">
            <v>41166</v>
          </cell>
          <cell r="G5003">
            <v>89100</v>
          </cell>
          <cell r="H5003">
            <v>1.3</v>
          </cell>
          <cell r="I5003">
            <v>43465</v>
          </cell>
        </row>
        <row r="5004">
          <cell r="A5004" t="str">
            <v>LAVAMANOS MARSELLA color CORONA</v>
          </cell>
          <cell r="B5004">
            <v>591</v>
          </cell>
          <cell r="C5004" t="str">
            <v>UNI</v>
          </cell>
          <cell r="D5004">
            <v>129465</v>
          </cell>
          <cell r="E5004" t="str">
            <v>01304-8</v>
          </cell>
          <cell r="F5004">
            <v>40407</v>
          </cell>
          <cell r="G5004">
            <v>94500</v>
          </cell>
          <cell r="H5004">
            <v>1.37</v>
          </cell>
          <cell r="I5004">
            <v>43465</v>
          </cell>
        </row>
        <row r="5005">
          <cell r="A5005" t="str">
            <v>LAVAMANOS MARSELLA SOBREPONER</v>
          </cell>
          <cell r="B5005">
            <v>2783</v>
          </cell>
          <cell r="C5005" t="str">
            <v>UNI</v>
          </cell>
          <cell r="D5005">
            <v>122430</v>
          </cell>
          <cell r="E5005">
            <v>1301</v>
          </cell>
          <cell r="F5005">
            <v>43209</v>
          </cell>
          <cell r="G5005">
            <v>116600</v>
          </cell>
          <cell r="H5005">
            <v>1.05</v>
          </cell>
          <cell r="I5005">
            <v>43465</v>
          </cell>
        </row>
        <row r="5006">
          <cell r="A5006" t="str">
            <v>LAVAMANOS MAXIMO 4-8" Sbrp CRNA</v>
          </cell>
          <cell r="B5006">
            <v>588</v>
          </cell>
          <cell r="C5006" t="str">
            <v>UNI</v>
          </cell>
          <cell r="D5006">
            <v>141932</v>
          </cell>
          <cell r="E5006" t="str">
            <v>734 blanco</v>
          </cell>
          <cell r="F5006">
            <v>40407</v>
          </cell>
          <cell r="G5006">
            <v>103600</v>
          </cell>
          <cell r="H5006">
            <v>1.37</v>
          </cell>
          <cell r="I5006">
            <v>43465</v>
          </cell>
        </row>
        <row r="5007">
          <cell r="A5007" t="str">
            <v>LAVAMANOS MAXIMO 4-8" Sbrp CRNA</v>
          </cell>
          <cell r="B5007">
            <v>2781</v>
          </cell>
          <cell r="C5007" t="str">
            <v>UNI</v>
          </cell>
          <cell r="D5007">
            <v>141932</v>
          </cell>
          <cell r="E5007" t="str">
            <v>734 color</v>
          </cell>
          <cell r="F5007">
            <v>40407</v>
          </cell>
          <cell r="G5007">
            <v>103600</v>
          </cell>
          <cell r="H5007">
            <v>1.37</v>
          </cell>
          <cell r="I5007">
            <v>43465</v>
          </cell>
        </row>
        <row r="5008">
          <cell r="A5008" t="str">
            <v>LAVAMANOS MAXIMO Sbrp+Grif.Monocontrol</v>
          </cell>
          <cell r="B5008">
            <v>2782</v>
          </cell>
          <cell r="C5008" t="str">
            <v>UNI</v>
          </cell>
          <cell r="D5008">
            <v>141932</v>
          </cell>
          <cell r="E5008" t="str">
            <v>734 color</v>
          </cell>
          <cell r="F5008">
            <v>40407</v>
          </cell>
          <cell r="G5008">
            <v>103600</v>
          </cell>
          <cell r="H5008">
            <v>1.37</v>
          </cell>
          <cell r="I5008">
            <v>43465</v>
          </cell>
        </row>
        <row r="5009">
          <cell r="A5009" t="str">
            <v>LAVAMANOS MAXIMO Sbrp+Grif.Monocontrol</v>
          </cell>
          <cell r="B5009">
            <v>2786</v>
          </cell>
          <cell r="C5009" t="str">
            <v>UNI</v>
          </cell>
          <cell r="D5009">
            <v>141932</v>
          </cell>
          <cell r="E5009" t="str">
            <v>734 BLANCO</v>
          </cell>
          <cell r="F5009">
            <v>40407</v>
          </cell>
          <cell r="G5009">
            <v>103600</v>
          </cell>
          <cell r="H5009">
            <v>1.37</v>
          </cell>
          <cell r="I5009">
            <v>43465</v>
          </cell>
        </row>
        <row r="5010">
          <cell r="A5010" t="str">
            <v>LAVAMANOS MAZARA Peds CRNA</v>
          </cell>
          <cell r="B5010">
            <v>585</v>
          </cell>
          <cell r="C5010" t="str">
            <v>UNI</v>
          </cell>
          <cell r="D5010">
            <v>340308</v>
          </cell>
          <cell r="E5010" t="str">
            <v>42040 bl</v>
          </cell>
          <cell r="F5010">
            <v>40408</v>
          </cell>
          <cell r="G5010">
            <v>248400</v>
          </cell>
          <cell r="H5010">
            <v>1.37</v>
          </cell>
          <cell r="I5010">
            <v>43465</v>
          </cell>
        </row>
        <row r="5011">
          <cell r="A5011" t="str">
            <v>LAVAMANOS MILANO Colgar</v>
          </cell>
          <cell r="B5011">
            <v>101821</v>
          </cell>
          <cell r="C5011" t="str">
            <v>UNI</v>
          </cell>
          <cell r="D5011">
            <v>55965</v>
          </cell>
          <cell r="E5011">
            <v>7339</v>
          </cell>
          <cell r="F5011">
            <v>43222</v>
          </cell>
          <cell r="G5011">
            <v>53300</v>
          </cell>
          <cell r="H5011">
            <v>1.05</v>
          </cell>
          <cell r="I5011">
            <v>43465</v>
          </cell>
        </row>
        <row r="5012">
          <cell r="A5012" t="str">
            <v>LAVAMANOS MILANO ENSO PEDESTAL</v>
          </cell>
          <cell r="B5012">
            <v>106397</v>
          </cell>
          <cell r="C5012" t="str">
            <v>UNI</v>
          </cell>
          <cell r="D5012">
            <v>391201</v>
          </cell>
          <cell r="E5012">
            <v>0</v>
          </cell>
          <cell r="F5012">
            <v>42877</v>
          </cell>
          <cell r="G5012">
            <v>358900</v>
          </cell>
          <cell r="H5012">
            <v>1.0900000000000001</v>
          </cell>
          <cell r="I5012">
            <v>43465</v>
          </cell>
        </row>
        <row r="5013">
          <cell r="A5013" t="str">
            <v>LAVAMANOS NOVARA CRNA **</v>
          </cell>
          <cell r="B5013">
            <v>103098</v>
          </cell>
          <cell r="C5013" t="str">
            <v>UNI</v>
          </cell>
          <cell r="D5013">
            <v>183885</v>
          </cell>
          <cell r="E5013">
            <v>0</v>
          </cell>
          <cell r="F5013">
            <v>42605</v>
          </cell>
          <cell r="G5013">
            <v>159900</v>
          </cell>
          <cell r="H5013">
            <v>1.1499999999999999</v>
          </cell>
          <cell r="I5013">
            <v>43465</v>
          </cell>
        </row>
        <row r="5014">
          <cell r="A5014" t="str">
            <v>LAVAMANOS PEDEST.VERONA Color</v>
          </cell>
          <cell r="B5014">
            <v>9449</v>
          </cell>
          <cell r="C5014" t="str">
            <v>UNI</v>
          </cell>
          <cell r="D5014">
            <v>95078</v>
          </cell>
          <cell r="E5014">
            <v>5210</v>
          </cell>
          <cell r="F5014">
            <v>40407</v>
          </cell>
          <cell r="G5014">
            <v>69400</v>
          </cell>
          <cell r="H5014">
            <v>1.37</v>
          </cell>
          <cell r="I5014">
            <v>43465</v>
          </cell>
        </row>
        <row r="5015">
          <cell r="A5015" t="str">
            <v>LAVAMANOS PEDEST.VERONA CORONA</v>
          </cell>
          <cell r="B5015">
            <v>577</v>
          </cell>
          <cell r="C5015" t="str">
            <v>UNI</v>
          </cell>
          <cell r="D5015">
            <v>95078</v>
          </cell>
          <cell r="E5015">
            <v>5210</v>
          </cell>
          <cell r="F5015">
            <v>40407</v>
          </cell>
          <cell r="G5015">
            <v>69400</v>
          </cell>
          <cell r="H5015">
            <v>1.37</v>
          </cell>
          <cell r="I5015">
            <v>43465</v>
          </cell>
        </row>
        <row r="5016">
          <cell r="A5016" t="str">
            <v>LAVAMANOS PRESTIGIO CRNA</v>
          </cell>
          <cell r="B5016">
            <v>2696</v>
          </cell>
          <cell r="C5016" t="str">
            <v>UNI</v>
          </cell>
          <cell r="D5016">
            <v>392368</v>
          </cell>
          <cell r="E5016">
            <v>7169</v>
          </cell>
          <cell r="F5016">
            <v>40407</v>
          </cell>
          <cell r="G5016">
            <v>286400</v>
          </cell>
          <cell r="H5016">
            <v>1.37</v>
          </cell>
          <cell r="I5016">
            <v>43465</v>
          </cell>
        </row>
        <row r="5017">
          <cell r="A5017" t="str">
            <v>LAVAMANOS PRESTIGIO Incr+Grif.FENIX CRNA</v>
          </cell>
          <cell r="B5017">
            <v>2704</v>
          </cell>
          <cell r="C5017" t="str">
            <v>UNI</v>
          </cell>
          <cell r="D5017">
            <v>575460</v>
          </cell>
          <cell r="E5017">
            <v>737</v>
          </cell>
          <cell r="F5017">
            <v>40026</v>
          </cell>
          <cell r="G5017">
            <v>414000</v>
          </cell>
          <cell r="H5017">
            <v>1.39</v>
          </cell>
          <cell r="I5017">
            <v>43465</v>
          </cell>
        </row>
        <row r="5018">
          <cell r="A5018" t="str">
            <v>LAVAMANOS PRESTIGIO Incr+Grif.GAVIOTA</v>
          </cell>
          <cell r="B5018">
            <v>2703</v>
          </cell>
          <cell r="C5018" t="str">
            <v>UNI</v>
          </cell>
          <cell r="D5018">
            <v>788464</v>
          </cell>
          <cell r="E5018">
            <v>737</v>
          </cell>
          <cell r="F5018">
            <v>40134</v>
          </cell>
          <cell r="G5018">
            <v>567240</v>
          </cell>
          <cell r="H5018">
            <v>1.39</v>
          </cell>
          <cell r="I5018">
            <v>43465</v>
          </cell>
        </row>
        <row r="5019">
          <cell r="A5019" t="str">
            <v>LAVAMANOS PRESTIGIO Peds 8" CRNA</v>
          </cell>
          <cell r="B5019">
            <v>2694</v>
          </cell>
          <cell r="C5019" t="str">
            <v>UNI</v>
          </cell>
          <cell r="D5019">
            <v>424994</v>
          </cell>
          <cell r="E5019" t="str">
            <v>71690 color</v>
          </cell>
          <cell r="F5019">
            <v>40134</v>
          </cell>
          <cell r="G5019">
            <v>305751</v>
          </cell>
          <cell r="H5019">
            <v>1.39</v>
          </cell>
          <cell r="I5019">
            <v>43465</v>
          </cell>
        </row>
        <row r="5020">
          <cell r="A5020" t="str">
            <v>LAVAMANOS PRESTIGIO Peds+Grif.FENIX</v>
          </cell>
          <cell r="B5020">
            <v>2700</v>
          </cell>
          <cell r="C5020" t="str">
            <v>UNI</v>
          </cell>
          <cell r="D5020">
            <v>407270</v>
          </cell>
          <cell r="E5020" t="str">
            <v>70680 color</v>
          </cell>
          <cell r="F5020">
            <v>40134</v>
          </cell>
          <cell r="G5020">
            <v>293000</v>
          </cell>
          <cell r="H5020">
            <v>1.39</v>
          </cell>
          <cell r="I5020">
            <v>43465</v>
          </cell>
        </row>
        <row r="5021">
          <cell r="A5021" t="str">
            <v>LAVAMANOS PRESTIGIO Peds+Grif.GAVIOTA</v>
          </cell>
          <cell r="B5021">
            <v>2699</v>
          </cell>
          <cell r="C5021" t="str">
            <v>UNI</v>
          </cell>
          <cell r="D5021">
            <v>1091595</v>
          </cell>
          <cell r="E5021" t="str">
            <v>70680 color</v>
          </cell>
          <cell r="F5021">
            <v>40134</v>
          </cell>
          <cell r="G5021">
            <v>785320</v>
          </cell>
          <cell r="H5021">
            <v>1.39</v>
          </cell>
          <cell r="I5021">
            <v>43465</v>
          </cell>
        </row>
        <row r="5022">
          <cell r="A5022" t="str">
            <v>LAVAMANOS PRESTIGIO Sbrp 8" CRNA</v>
          </cell>
          <cell r="B5022">
            <v>2695</v>
          </cell>
          <cell r="C5022" t="str">
            <v>UNI</v>
          </cell>
          <cell r="D5022">
            <v>392368</v>
          </cell>
          <cell r="E5022">
            <v>7269</v>
          </cell>
          <cell r="F5022">
            <v>40407</v>
          </cell>
          <cell r="G5022">
            <v>286400</v>
          </cell>
          <cell r="H5022">
            <v>1.37</v>
          </cell>
          <cell r="I5022">
            <v>43465</v>
          </cell>
        </row>
        <row r="5023">
          <cell r="A5023" t="str">
            <v>LAVAMANOS PRESTIGIO Sbrp+Grif.ATHEN</v>
          </cell>
          <cell r="B5023">
            <v>2701</v>
          </cell>
          <cell r="C5023" t="str">
            <v>UNI</v>
          </cell>
          <cell r="D5023">
            <v>943254</v>
          </cell>
          <cell r="E5023" t="str">
            <v>726 color Bl</v>
          </cell>
          <cell r="F5023">
            <v>40134</v>
          </cell>
          <cell r="G5023">
            <v>678600</v>
          </cell>
          <cell r="H5023">
            <v>1.39</v>
          </cell>
          <cell r="I5023">
            <v>43465</v>
          </cell>
        </row>
        <row r="5024">
          <cell r="A5024" t="str">
            <v>LAVAMANOS PRESTIGIO Sbrp+Grif.SFERA</v>
          </cell>
          <cell r="B5024">
            <v>2702</v>
          </cell>
          <cell r="C5024" t="str">
            <v>UNI</v>
          </cell>
          <cell r="D5024">
            <v>477582</v>
          </cell>
          <cell r="E5024" t="str">
            <v>726Color Bl</v>
          </cell>
          <cell r="F5024">
            <v>40407</v>
          </cell>
          <cell r="G5024">
            <v>348600</v>
          </cell>
          <cell r="H5024">
            <v>1.37</v>
          </cell>
          <cell r="I5024">
            <v>43465</v>
          </cell>
        </row>
        <row r="5025">
          <cell r="A5025" t="str">
            <v>LAVAMANOS RIVIERA BLANCO</v>
          </cell>
          <cell r="B5025">
            <v>1726</v>
          </cell>
          <cell r="C5025" t="str">
            <v>UNI</v>
          </cell>
          <cell r="D5025">
            <v>199198</v>
          </cell>
          <cell r="E5025">
            <v>5070</v>
          </cell>
          <cell r="F5025">
            <v>40407</v>
          </cell>
          <cell r="G5025">
            <v>145400</v>
          </cell>
          <cell r="H5025">
            <v>1.37</v>
          </cell>
          <cell r="I5025">
            <v>43465</v>
          </cell>
        </row>
        <row r="5026">
          <cell r="A5026" t="str">
            <v>LAVAMANOS RIVIERA PASTEL</v>
          </cell>
          <cell r="B5026">
            <v>9401</v>
          </cell>
          <cell r="C5026" t="str">
            <v>UNI</v>
          </cell>
          <cell r="D5026">
            <v>199198</v>
          </cell>
          <cell r="E5026">
            <v>0</v>
          </cell>
          <cell r="F5026">
            <v>40407</v>
          </cell>
          <cell r="G5026">
            <v>145400</v>
          </cell>
          <cell r="H5026">
            <v>1.37</v>
          </cell>
          <cell r="I5026">
            <v>43465</v>
          </cell>
        </row>
        <row r="5027">
          <cell r="A5027" t="str">
            <v>LAVAMANOS RIVIERA PREMIUM</v>
          </cell>
          <cell r="B5027">
            <v>74</v>
          </cell>
          <cell r="C5027" t="str">
            <v>UNI</v>
          </cell>
          <cell r="D5027">
            <v>50457</v>
          </cell>
          <cell r="E5027" t="str">
            <v>5046/5070</v>
          </cell>
          <cell r="F5027">
            <v>40126</v>
          </cell>
          <cell r="G5027">
            <v>36300</v>
          </cell>
          <cell r="H5027">
            <v>1.39</v>
          </cell>
          <cell r="I5027">
            <v>43465</v>
          </cell>
        </row>
        <row r="5028">
          <cell r="A5028" t="str">
            <v>LAVAMANOS SELECTA Incr CRNA</v>
          </cell>
          <cell r="B5028">
            <v>3498</v>
          </cell>
          <cell r="C5028" t="str">
            <v>UNI</v>
          </cell>
          <cell r="D5028">
            <v>145950</v>
          </cell>
          <cell r="E5028" t="str">
            <v>07370blanco</v>
          </cell>
          <cell r="F5028">
            <v>40134</v>
          </cell>
          <cell r="G5028">
            <v>105000</v>
          </cell>
          <cell r="H5028">
            <v>1.39</v>
          </cell>
          <cell r="I5028">
            <v>43465</v>
          </cell>
        </row>
        <row r="5029">
          <cell r="A5029" t="str">
            <v>LAVAMANOS SELECTA Incr CRNA</v>
          </cell>
          <cell r="B5029">
            <v>3499</v>
          </cell>
          <cell r="C5029" t="str">
            <v>UNI</v>
          </cell>
          <cell r="D5029">
            <v>155680</v>
          </cell>
          <cell r="E5029" t="str">
            <v>07370color</v>
          </cell>
          <cell r="F5029">
            <v>40134</v>
          </cell>
          <cell r="G5029">
            <v>112000</v>
          </cell>
          <cell r="H5029">
            <v>1.39</v>
          </cell>
          <cell r="I5029">
            <v>43465</v>
          </cell>
        </row>
        <row r="5030">
          <cell r="A5030" t="str">
            <v>LAVAMANOS SELECTA Peds CRNA</v>
          </cell>
          <cell r="B5030">
            <v>3494</v>
          </cell>
          <cell r="C5030" t="str">
            <v>UNI</v>
          </cell>
          <cell r="D5030">
            <v>489280</v>
          </cell>
          <cell r="E5030" t="str">
            <v>71880blanco</v>
          </cell>
          <cell r="F5030">
            <v>40134</v>
          </cell>
          <cell r="G5030">
            <v>352000</v>
          </cell>
          <cell r="H5030">
            <v>1.39</v>
          </cell>
          <cell r="I5030">
            <v>43465</v>
          </cell>
        </row>
        <row r="5031">
          <cell r="A5031" t="str">
            <v>LAVAMANOS SELECTA Sbrp CRNA</v>
          </cell>
          <cell r="B5031">
            <v>3496</v>
          </cell>
          <cell r="C5031" t="str">
            <v>UNI</v>
          </cell>
          <cell r="D5031">
            <v>379556</v>
          </cell>
          <cell r="E5031" t="str">
            <v>07269blanco</v>
          </cell>
          <cell r="F5031">
            <v>40134</v>
          </cell>
          <cell r="G5031">
            <v>273062</v>
          </cell>
          <cell r="H5031">
            <v>1.39</v>
          </cell>
          <cell r="I5031">
            <v>43465</v>
          </cell>
        </row>
        <row r="5032">
          <cell r="A5032" t="str">
            <v>LAVAMANOS SELECTA Sbrp CRNA</v>
          </cell>
          <cell r="B5032">
            <v>3497</v>
          </cell>
          <cell r="C5032" t="str">
            <v>UNI</v>
          </cell>
          <cell r="D5032">
            <v>405110</v>
          </cell>
          <cell r="E5032" t="str">
            <v>07269color</v>
          </cell>
          <cell r="F5032">
            <v>40134</v>
          </cell>
          <cell r="G5032">
            <v>291446</v>
          </cell>
          <cell r="H5032">
            <v>1.39</v>
          </cell>
          <cell r="I5032">
            <v>43465</v>
          </cell>
        </row>
        <row r="5033">
          <cell r="A5033" t="str">
            <v>LAVAMANOS SIENA BLANCO</v>
          </cell>
          <cell r="B5033">
            <v>76</v>
          </cell>
          <cell r="C5033" t="str">
            <v>UNI</v>
          </cell>
          <cell r="D5033">
            <v>83433</v>
          </cell>
          <cell r="E5033" t="str">
            <v>5091/5090</v>
          </cell>
          <cell r="F5033">
            <v>40407</v>
          </cell>
          <cell r="G5033">
            <v>60900</v>
          </cell>
          <cell r="H5033">
            <v>1.37</v>
          </cell>
          <cell r="I5033">
            <v>43465</v>
          </cell>
        </row>
        <row r="5034">
          <cell r="A5034" t="str">
            <v>LAVAMANOS SIENA PASTEL</v>
          </cell>
          <cell r="B5034">
            <v>9402</v>
          </cell>
          <cell r="C5034" t="str">
            <v>UNI</v>
          </cell>
          <cell r="D5034">
            <v>83433</v>
          </cell>
          <cell r="E5034">
            <v>0</v>
          </cell>
          <cell r="F5034">
            <v>40407</v>
          </cell>
          <cell r="G5034">
            <v>60900</v>
          </cell>
          <cell r="H5034">
            <v>1.37</v>
          </cell>
          <cell r="I5034">
            <v>43465</v>
          </cell>
        </row>
        <row r="5035">
          <cell r="A5035" t="str">
            <v>LAVAMANOS SIENA PREMIUM</v>
          </cell>
          <cell r="B5035">
            <v>75</v>
          </cell>
          <cell r="C5035" t="str">
            <v>UNI</v>
          </cell>
          <cell r="D5035">
            <v>83433</v>
          </cell>
          <cell r="E5035" t="str">
            <v>5091/5090</v>
          </cell>
          <cell r="F5035">
            <v>40407</v>
          </cell>
          <cell r="G5035">
            <v>60900</v>
          </cell>
          <cell r="H5035">
            <v>1.37</v>
          </cell>
          <cell r="I5035">
            <v>43465</v>
          </cell>
        </row>
        <row r="5036">
          <cell r="A5036" t="str">
            <v>LAVAMANOS SOBREPONER ENNA CORONA</v>
          </cell>
          <cell r="B5036">
            <v>104809</v>
          </cell>
          <cell r="C5036" t="str">
            <v>UNI</v>
          </cell>
          <cell r="D5036">
            <v>132730</v>
          </cell>
          <cell r="E5036">
            <v>7279</v>
          </cell>
          <cell r="F5036">
            <v>41208</v>
          </cell>
          <cell r="G5036">
            <v>102100</v>
          </cell>
          <cell r="H5036">
            <v>1.3</v>
          </cell>
          <cell r="I5036">
            <v>43465</v>
          </cell>
        </row>
        <row r="5037">
          <cell r="A5037" t="str">
            <v>LAVAMANOS STILO 4-8" Peds CRNA</v>
          </cell>
          <cell r="B5037">
            <v>587</v>
          </cell>
          <cell r="C5037" t="str">
            <v>UNI</v>
          </cell>
          <cell r="D5037">
            <v>236736</v>
          </cell>
          <cell r="E5037">
            <v>7451</v>
          </cell>
          <cell r="F5037">
            <v>40407</v>
          </cell>
          <cell r="G5037">
            <v>172800</v>
          </cell>
          <cell r="H5037">
            <v>1.37</v>
          </cell>
          <cell r="I5037">
            <v>43465</v>
          </cell>
        </row>
        <row r="5038">
          <cell r="A5038" t="str">
            <v>LAVAMANOS STILO 4-8" Sbrp CRNA</v>
          </cell>
          <cell r="B5038">
            <v>586</v>
          </cell>
          <cell r="C5038" t="str">
            <v>UNI</v>
          </cell>
          <cell r="D5038">
            <v>236736</v>
          </cell>
          <cell r="E5038">
            <v>7451</v>
          </cell>
          <cell r="F5038">
            <v>40407</v>
          </cell>
          <cell r="G5038">
            <v>172800</v>
          </cell>
          <cell r="H5038">
            <v>1.37</v>
          </cell>
          <cell r="I5038">
            <v>43465</v>
          </cell>
        </row>
        <row r="5039">
          <cell r="A5039" t="str">
            <v>LAVAMANOS STILO Peds+Grif.Mctrl CRNA</v>
          </cell>
          <cell r="B5039">
            <v>2705</v>
          </cell>
          <cell r="C5039" t="str">
            <v>UNI</v>
          </cell>
          <cell r="D5039">
            <v>236736</v>
          </cell>
          <cell r="E5039" t="str">
            <v>715col+90510</v>
          </cell>
          <cell r="F5039">
            <v>40407</v>
          </cell>
          <cell r="G5039">
            <v>172800</v>
          </cell>
          <cell r="H5039">
            <v>1.37</v>
          </cell>
          <cell r="I5039">
            <v>43465</v>
          </cell>
        </row>
        <row r="5040">
          <cell r="A5040" t="str">
            <v>LAVAMANOS STILO Sbrp+Grif.Sfera CRNA</v>
          </cell>
          <cell r="B5040">
            <v>2706</v>
          </cell>
          <cell r="C5040" t="str">
            <v>UNI</v>
          </cell>
          <cell r="D5040">
            <v>236736</v>
          </cell>
          <cell r="E5040" t="str">
            <v>725Color Azu</v>
          </cell>
          <cell r="F5040">
            <v>40407</v>
          </cell>
          <cell r="G5040">
            <v>172800</v>
          </cell>
          <cell r="H5040">
            <v>1.37</v>
          </cell>
          <cell r="I5040">
            <v>43465</v>
          </cell>
        </row>
        <row r="5041">
          <cell r="A5041" t="str">
            <v>LAVAMANOS TIFANY Peds+Grif.MctrlCRNA</v>
          </cell>
          <cell r="B5041">
            <v>2785</v>
          </cell>
          <cell r="C5041" t="str">
            <v>UNI</v>
          </cell>
          <cell r="D5041">
            <v>320395</v>
          </cell>
          <cell r="E5041" t="str">
            <v>71480/44bla</v>
          </cell>
          <cell r="F5041">
            <v>40134</v>
          </cell>
          <cell r="G5041">
            <v>230500</v>
          </cell>
          <cell r="H5041">
            <v>1.39</v>
          </cell>
          <cell r="I5041">
            <v>43465</v>
          </cell>
        </row>
        <row r="5042">
          <cell r="A5042" t="str">
            <v>LAVAMANOS TIFANY Peds+Grif.Monocontrol</v>
          </cell>
          <cell r="B5042">
            <v>2784</v>
          </cell>
          <cell r="C5042" t="str">
            <v>UNI</v>
          </cell>
          <cell r="D5042">
            <v>330125</v>
          </cell>
          <cell r="E5042" t="str">
            <v>71480/40col</v>
          </cell>
          <cell r="F5042">
            <v>40134</v>
          </cell>
          <cell r="G5042">
            <v>237500</v>
          </cell>
          <cell r="H5042">
            <v>1.39</v>
          </cell>
          <cell r="I5042">
            <v>43465</v>
          </cell>
        </row>
        <row r="5043">
          <cell r="A5043" t="str">
            <v>LAVAMANOS VALENCIA Sbrp Blanco</v>
          </cell>
          <cell r="B5043">
            <v>100695</v>
          </cell>
          <cell r="C5043" t="str">
            <v>UNI</v>
          </cell>
          <cell r="D5043">
            <v>113719</v>
          </cell>
          <cell r="E5043" t="str">
            <v>07269blanco</v>
          </cell>
          <cell r="F5043">
            <v>43209</v>
          </cell>
          <cell r="G5043">
            <v>108304</v>
          </cell>
          <cell r="H5043">
            <v>1.05</v>
          </cell>
          <cell r="I5043">
            <v>43465</v>
          </cell>
        </row>
        <row r="5044">
          <cell r="A5044" t="str">
            <v>LAVAMANOS VARESE Sbrp ALFA</v>
          </cell>
          <cell r="B5044">
            <v>102320</v>
          </cell>
          <cell r="C5044" t="str">
            <v>UNI</v>
          </cell>
          <cell r="D5044">
            <v>189877</v>
          </cell>
          <cell r="E5044" t="str">
            <v>0430 color</v>
          </cell>
          <cell r="F5044">
            <v>40120</v>
          </cell>
          <cell r="G5044">
            <v>136602</v>
          </cell>
          <cell r="H5044">
            <v>1.39</v>
          </cell>
          <cell r="I5044">
            <v>43465</v>
          </cell>
        </row>
        <row r="5045">
          <cell r="A5045" t="str">
            <v>LAVAMANOS VERONA Colgar CRNA</v>
          </cell>
          <cell r="B5045">
            <v>2787</v>
          </cell>
          <cell r="C5045" t="str">
            <v>UNI</v>
          </cell>
          <cell r="D5045">
            <v>52805</v>
          </cell>
          <cell r="E5045">
            <v>1421</v>
          </cell>
          <cell r="F5045">
            <v>40408</v>
          </cell>
          <cell r="G5045">
            <v>38544</v>
          </cell>
          <cell r="H5045">
            <v>1.37</v>
          </cell>
          <cell r="I5045">
            <v>43465</v>
          </cell>
        </row>
        <row r="5046">
          <cell r="A5046" t="str">
            <v>LAVAMANOS VERONA Colgar CRNA</v>
          </cell>
          <cell r="B5046">
            <v>2788</v>
          </cell>
          <cell r="C5046" t="str">
            <v>UNI</v>
          </cell>
          <cell r="D5046">
            <v>52805</v>
          </cell>
          <cell r="E5046">
            <v>1421</v>
          </cell>
          <cell r="F5046">
            <v>40408</v>
          </cell>
          <cell r="G5046">
            <v>38544</v>
          </cell>
          <cell r="H5046">
            <v>1.37</v>
          </cell>
          <cell r="I5046">
            <v>43465</v>
          </cell>
        </row>
        <row r="5047">
          <cell r="A5047" t="str">
            <v>LAVAMANOS VERONA Peds CRNA</v>
          </cell>
          <cell r="B5047">
            <v>582</v>
          </cell>
          <cell r="C5047" t="str">
            <v>UNI</v>
          </cell>
          <cell r="D5047">
            <v>95078</v>
          </cell>
          <cell r="E5047">
            <v>5210</v>
          </cell>
          <cell r="F5047">
            <v>40408</v>
          </cell>
          <cell r="G5047">
            <v>69400</v>
          </cell>
          <cell r="H5047">
            <v>1.37</v>
          </cell>
          <cell r="I5047">
            <v>43465</v>
          </cell>
        </row>
        <row r="5048">
          <cell r="A5048" t="str">
            <v>LAVAMANOS VICTORIA BLANCO</v>
          </cell>
          <cell r="B5048">
            <v>2958</v>
          </cell>
          <cell r="C5048" t="str">
            <v>UNI</v>
          </cell>
          <cell r="D5048">
            <v>187799</v>
          </cell>
          <cell r="E5048" t="str">
            <v>150/9601</v>
          </cell>
          <cell r="F5048">
            <v>42209</v>
          </cell>
          <cell r="G5048">
            <v>153934</v>
          </cell>
          <cell r="H5048">
            <v>1.22</v>
          </cell>
          <cell r="I5048">
            <v>43465</v>
          </cell>
        </row>
        <row r="5049">
          <cell r="A5049" t="str">
            <v>LAVAMANOS VICTORIA PASTEL</v>
          </cell>
          <cell r="B5049">
            <v>9403</v>
          </cell>
          <cell r="C5049" t="str">
            <v>UNI</v>
          </cell>
          <cell r="D5049">
            <v>475253</v>
          </cell>
          <cell r="E5049">
            <v>0</v>
          </cell>
          <cell r="F5049">
            <v>40408</v>
          </cell>
          <cell r="G5049">
            <v>346900</v>
          </cell>
          <cell r="H5049">
            <v>1.37</v>
          </cell>
          <cell r="I5049">
            <v>43465</v>
          </cell>
        </row>
        <row r="5050">
          <cell r="A5050" t="str">
            <v>LAVAMANOS VICTORIA PREMIUM</v>
          </cell>
          <cell r="B5050">
            <v>2975</v>
          </cell>
          <cell r="C5050" t="str">
            <v>UNI</v>
          </cell>
          <cell r="D5050">
            <v>375300</v>
          </cell>
          <cell r="E5050" t="str">
            <v>150/9694</v>
          </cell>
          <cell r="F5050">
            <v>40134</v>
          </cell>
          <cell r="G5050">
            <v>270000</v>
          </cell>
          <cell r="H5050">
            <v>1.39</v>
          </cell>
          <cell r="I5050">
            <v>43465</v>
          </cell>
        </row>
        <row r="5051">
          <cell r="A5051" t="str">
            <v>LAVAMANOS VICTORIANA Sbrp CRNA</v>
          </cell>
          <cell r="B5051">
            <v>584</v>
          </cell>
          <cell r="C5051" t="str">
            <v>UNI</v>
          </cell>
          <cell r="D5051">
            <v>221940</v>
          </cell>
          <cell r="E5051" t="str">
            <v>0430 blanco</v>
          </cell>
          <cell r="F5051">
            <v>40408</v>
          </cell>
          <cell r="G5051">
            <v>162000</v>
          </cell>
          <cell r="H5051">
            <v>1.37</v>
          </cell>
          <cell r="I5051">
            <v>43465</v>
          </cell>
        </row>
        <row r="5052">
          <cell r="A5052" t="str">
            <v>LAVAMANOS VICTORIANA/ MAZARA</v>
          </cell>
          <cell r="B5052">
            <v>583</v>
          </cell>
          <cell r="C5052" t="str">
            <v>UNI</v>
          </cell>
          <cell r="D5052">
            <v>186300</v>
          </cell>
          <cell r="E5052" t="str">
            <v>0430 color</v>
          </cell>
          <cell r="F5052">
            <v>42590</v>
          </cell>
          <cell r="G5052">
            <v>162000</v>
          </cell>
          <cell r="H5052">
            <v>1.1499999999999999</v>
          </cell>
          <cell r="I5052">
            <v>43465</v>
          </cell>
        </row>
        <row r="5053">
          <cell r="A5053" t="str">
            <v>LAVAPLATOS 60 x 40 Esmaltado</v>
          </cell>
          <cell r="B5053">
            <v>450</v>
          </cell>
          <cell r="C5053" t="str">
            <v>UNI</v>
          </cell>
          <cell r="D5053">
            <v>89050</v>
          </cell>
          <cell r="E5053">
            <v>0</v>
          </cell>
          <cell r="F5053">
            <v>40415</v>
          </cell>
          <cell r="G5053">
            <v>65000</v>
          </cell>
          <cell r="H5053">
            <v>1.37</v>
          </cell>
          <cell r="I5053">
            <v>43465</v>
          </cell>
        </row>
        <row r="5054">
          <cell r="A5054" t="str">
            <v>LAVAPLATOS A . INOX. 0.57M X 0.51M</v>
          </cell>
          <cell r="B5054">
            <v>104685</v>
          </cell>
          <cell r="C5054" t="str">
            <v>UNID</v>
          </cell>
          <cell r="D5054">
            <v>154747</v>
          </cell>
          <cell r="E5054">
            <v>0</v>
          </cell>
          <cell r="F5054">
            <v>41185</v>
          </cell>
          <cell r="G5054">
            <v>119036</v>
          </cell>
          <cell r="H5054">
            <v>1.3</v>
          </cell>
          <cell r="I5054">
            <v>43465</v>
          </cell>
        </row>
        <row r="5055">
          <cell r="A5055" t="str">
            <v>LAVAPLATOS A.Inox.0.48 CHLLG</v>
          </cell>
          <cell r="B5055">
            <v>1011</v>
          </cell>
          <cell r="C5055" t="str">
            <v>UNI</v>
          </cell>
          <cell r="D5055">
            <v>270164</v>
          </cell>
          <cell r="E5055" t="str">
            <v>LV3042</v>
          </cell>
          <cell r="F5055">
            <v>40478</v>
          </cell>
          <cell r="G5055">
            <v>197200</v>
          </cell>
          <cell r="H5055">
            <v>1.37</v>
          </cell>
          <cell r="I5055">
            <v>43465</v>
          </cell>
        </row>
        <row r="5056">
          <cell r="A5056" t="str">
            <v>Lavaplatos empotrar cal. 20 acero inox 50x35 **</v>
          </cell>
          <cell r="B5056">
            <v>103524</v>
          </cell>
          <cell r="C5056" t="str">
            <v>UNI</v>
          </cell>
          <cell r="D5056">
            <v>48442</v>
          </cell>
          <cell r="E5056">
            <v>0</v>
          </cell>
          <cell r="F5056">
            <v>43209</v>
          </cell>
          <cell r="G5056">
            <v>46135</v>
          </cell>
          <cell r="H5056">
            <v>1.05</v>
          </cell>
          <cell r="I5056">
            <v>43465</v>
          </cell>
        </row>
        <row r="5057">
          <cell r="A5057" t="str">
            <v>LAVAPLATOS MOEN</v>
          </cell>
          <cell r="B5057">
            <v>2606</v>
          </cell>
          <cell r="C5057" t="str">
            <v>UNI</v>
          </cell>
          <cell r="D5057">
            <v>484389</v>
          </cell>
          <cell r="E5057">
            <v>22901</v>
          </cell>
          <cell r="F5057">
            <v>39891</v>
          </cell>
          <cell r="G5057">
            <v>348481</v>
          </cell>
          <cell r="H5057">
            <v>1.39</v>
          </cell>
          <cell r="I5057">
            <v>43465</v>
          </cell>
        </row>
        <row r="5058">
          <cell r="A5058" t="str">
            <v>LAVARROPA PORCELANA FRIAFIRPLAK 46x51</v>
          </cell>
          <cell r="B5058">
            <v>4007</v>
          </cell>
          <cell r="C5058" t="str">
            <v>UNI</v>
          </cell>
          <cell r="D5058">
            <v>163322</v>
          </cell>
          <cell r="E5058">
            <v>1045272</v>
          </cell>
          <cell r="F5058">
            <v>40410</v>
          </cell>
          <cell r="G5058">
            <v>119213</v>
          </cell>
          <cell r="H5058">
            <v>1.37</v>
          </cell>
          <cell r="I5058">
            <v>43465</v>
          </cell>
        </row>
        <row r="5059">
          <cell r="A5059" t="str">
            <v>LAVARROPA PORCELANA FRIAFIRPLAK 48x60</v>
          </cell>
          <cell r="B5059">
            <v>4008</v>
          </cell>
          <cell r="C5059" t="str">
            <v>UNI</v>
          </cell>
          <cell r="D5059">
            <v>108984</v>
          </cell>
          <cell r="E5059">
            <v>1045541</v>
          </cell>
          <cell r="F5059">
            <v>40410</v>
          </cell>
          <cell r="G5059">
            <v>79550</v>
          </cell>
          <cell r="H5059">
            <v>1.37</v>
          </cell>
          <cell r="I5059">
            <v>43465</v>
          </cell>
        </row>
        <row r="5060">
          <cell r="A5060" t="str">
            <v>LAVARROPA PORCELANA FRIAFIRPLAK 80x60</v>
          </cell>
          <cell r="B5060">
            <v>4009</v>
          </cell>
          <cell r="C5060" t="str">
            <v>UNI</v>
          </cell>
          <cell r="D5060">
            <v>276250</v>
          </cell>
          <cell r="E5060">
            <v>1045811</v>
          </cell>
          <cell r="F5060">
            <v>40410</v>
          </cell>
          <cell r="G5060">
            <v>201642</v>
          </cell>
          <cell r="H5060">
            <v>1.37</v>
          </cell>
          <cell r="I5060">
            <v>43465</v>
          </cell>
        </row>
        <row r="5061">
          <cell r="A5061" t="str">
            <v>LETRA PARA ESCALADA (SUM+TRANSPORTE)</v>
          </cell>
          <cell r="B5061">
            <v>105201</v>
          </cell>
          <cell r="C5061" t="str">
            <v>UNI</v>
          </cell>
          <cell r="D5061">
            <v>48649502</v>
          </cell>
          <cell r="E5061">
            <v>0</v>
          </cell>
          <cell r="F5061">
            <v>41814</v>
          </cell>
          <cell r="G5061">
            <v>38610716</v>
          </cell>
          <cell r="H5061">
            <v>1.26</v>
          </cell>
          <cell r="I5061">
            <v>43465</v>
          </cell>
        </row>
        <row r="5062">
          <cell r="A5062" t="str">
            <v>LEVANTAMIENTO TOPOGRAFICO</v>
          </cell>
          <cell r="B5062">
            <v>101407</v>
          </cell>
          <cell r="C5062" t="str">
            <v>M2</v>
          </cell>
          <cell r="D5062">
            <v>282</v>
          </cell>
          <cell r="E5062">
            <v>0</v>
          </cell>
          <cell r="F5062">
            <v>41228</v>
          </cell>
          <cell r="G5062">
            <v>217</v>
          </cell>
          <cell r="H5062">
            <v>1.3</v>
          </cell>
          <cell r="I5062">
            <v>43465</v>
          </cell>
        </row>
        <row r="5063">
          <cell r="A5063" t="str">
            <v>LEVANTAMIENTO TOPOGRAFICO (A:</v>
          </cell>
          <cell r="B5063">
            <v>101405</v>
          </cell>
          <cell r="C5063" t="str">
            <v>M2</v>
          </cell>
          <cell r="D5063">
            <v>352</v>
          </cell>
          <cell r="E5063">
            <v>0</v>
          </cell>
          <cell r="F5063">
            <v>41228</v>
          </cell>
          <cell r="G5063">
            <v>271</v>
          </cell>
          <cell r="H5063">
            <v>1.3</v>
          </cell>
          <cell r="I5063">
            <v>43465</v>
          </cell>
        </row>
        <row r="5064">
          <cell r="A5064" t="str">
            <v>LEVANTAMIENTO TOPOGRAFICO (A:</v>
          </cell>
          <cell r="B5064">
            <v>101406</v>
          </cell>
          <cell r="C5064" t="str">
            <v>PARQ</v>
          </cell>
          <cell r="D5064">
            <v>2913270</v>
          </cell>
          <cell r="E5064">
            <v>0</v>
          </cell>
          <cell r="F5064">
            <v>41228</v>
          </cell>
          <cell r="G5064">
            <v>2240977</v>
          </cell>
          <cell r="H5064">
            <v>1.3</v>
          </cell>
          <cell r="I5064">
            <v>43465</v>
          </cell>
        </row>
        <row r="5065">
          <cell r="A5065" t="str">
            <v>LEVANTAMIENTO TOPOGRAFICO (A&lt; a</v>
          </cell>
          <cell r="B5065">
            <v>101404</v>
          </cell>
          <cell r="C5065" t="str">
            <v>PARQ</v>
          </cell>
          <cell r="D5065">
            <v>2302807</v>
          </cell>
          <cell r="E5065">
            <v>0</v>
          </cell>
          <cell r="F5065">
            <v>41450</v>
          </cell>
          <cell r="G5065">
            <v>1813234</v>
          </cell>
          <cell r="H5065">
            <v>1.27</v>
          </cell>
          <cell r="I5065">
            <v>43465</v>
          </cell>
        </row>
        <row r="5066">
          <cell r="A5066" t="str">
            <v>LEVANTAMIENTO TOPOGRAFICO PARA</v>
          </cell>
          <cell r="B5066">
            <v>101063</v>
          </cell>
          <cell r="C5066" t="str">
            <v>M2</v>
          </cell>
          <cell r="D5066">
            <v>375</v>
          </cell>
          <cell r="E5066">
            <v>0</v>
          </cell>
          <cell r="F5066">
            <v>43181</v>
          </cell>
          <cell r="G5066">
            <v>357</v>
          </cell>
          <cell r="H5066">
            <v>1.05</v>
          </cell>
          <cell r="I5066">
            <v>43465</v>
          </cell>
        </row>
        <row r="5067">
          <cell r="A5067" t="str">
            <v>LIBRO MARCACION MIXTA DESXON</v>
          </cell>
          <cell r="B5067">
            <v>2187</v>
          </cell>
          <cell r="C5067" t="str">
            <v>UNI</v>
          </cell>
          <cell r="D5067">
            <v>27823</v>
          </cell>
          <cell r="E5067">
            <v>0</v>
          </cell>
          <cell r="F5067">
            <v>42976</v>
          </cell>
          <cell r="G5067">
            <v>25526</v>
          </cell>
          <cell r="H5067">
            <v>1.0900000000000001</v>
          </cell>
          <cell r="I5067">
            <v>43465</v>
          </cell>
        </row>
        <row r="5068">
          <cell r="A5068" t="str">
            <v>Licencia de Programas Computacionales</v>
          </cell>
          <cell r="B5068">
            <v>106836</v>
          </cell>
          <cell r="C5068" t="str">
            <v>MES</v>
          </cell>
          <cell r="D5068">
            <v>442106</v>
          </cell>
          <cell r="E5068">
            <v>0</v>
          </cell>
          <cell r="F5068">
            <v>43245</v>
          </cell>
          <cell r="G5068">
            <v>421053</v>
          </cell>
          <cell r="H5068">
            <v>1.05</v>
          </cell>
          <cell r="I5068">
            <v>43465</v>
          </cell>
        </row>
        <row r="5069">
          <cell r="A5069" t="str">
            <v>LIJA 150 PLIEGO</v>
          </cell>
          <cell r="B5069">
            <v>103063</v>
          </cell>
          <cell r="C5069" t="str">
            <v>UNI</v>
          </cell>
          <cell r="D5069">
            <v>945</v>
          </cell>
          <cell r="E5069">
            <v>0</v>
          </cell>
          <cell r="F5069">
            <v>43213</v>
          </cell>
          <cell r="G5069">
            <v>900</v>
          </cell>
          <cell r="H5069">
            <v>1.05</v>
          </cell>
          <cell r="I5069">
            <v>43465</v>
          </cell>
        </row>
        <row r="5070">
          <cell r="A5070" t="str">
            <v>LIJA 80 PLIEGO</v>
          </cell>
          <cell r="B5070">
            <v>103064</v>
          </cell>
          <cell r="C5070" t="str">
            <v>UNI</v>
          </cell>
          <cell r="D5070">
            <v>945</v>
          </cell>
          <cell r="E5070">
            <v>0</v>
          </cell>
          <cell r="F5070">
            <v>43213</v>
          </cell>
          <cell r="G5070">
            <v>900</v>
          </cell>
          <cell r="H5070">
            <v>1.05</v>
          </cell>
          <cell r="I5070">
            <v>43465</v>
          </cell>
        </row>
        <row r="5071">
          <cell r="A5071" t="str">
            <v>LIJA DE AGUA 50-100</v>
          </cell>
          <cell r="B5071">
            <v>532</v>
          </cell>
          <cell r="C5071" t="str">
            <v>UNI</v>
          </cell>
          <cell r="D5071">
            <v>1211</v>
          </cell>
          <cell r="E5071">
            <v>573285</v>
          </cell>
          <cell r="F5071">
            <v>43166</v>
          </cell>
          <cell r="G5071">
            <v>1153</v>
          </cell>
          <cell r="H5071">
            <v>1.05</v>
          </cell>
          <cell r="I5071">
            <v>43465</v>
          </cell>
        </row>
        <row r="5072">
          <cell r="A5072" t="str">
            <v>LIJA DE AGUA GRANO 120.150.180</v>
          </cell>
          <cell r="B5072">
            <v>1284</v>
          </cell>
          <cell r="C5072" t="str">
            <v>UNI</v>
          </cell>
          <cell r="D5072">
            <v>901</v>
          </cell>
          <cell r="E5072">
            <v>0</v>
          </cell>
          <cell r="F5072">
            <v>43434</v>
          </cell>
          <cell r="G5072">
            <v>858</v>
          </cell>
          <cell r="H5072">
            <v>1.05</v>
          </cell>
          <cell r="I5072">
            <v>43465</v>
          </cell>
        </row>
        <row r="5073">
          <cell r="A5073" t="str">
            <v>LIJA DE AGUA GRANO 220 a 600</v>
          </cell>
          <cell r="B5073">
            <v>1285</v>
          </cell>
          <cell r="C5073" t="str">
            <v>UNI</v>
          </cell>
          <cell r="D5073">
            <v>840</v>
          </cell>
          <cell r="E5073">
            <v>0</v>
          </cell>
          <cell r="F5073">
            <v>43439</v>
          </cell>
          <cell r="G5073">
            <v>800</v>
          </cell>
          <cell r="H5073">
            <v>1.05</v>
          </cell>
          <cell r="I5073">
            <v>43465</v>
          </cell>
        </row>
        <row r="5074">
          <cell r="A5074" t="str">
            <v>LIJA DE AGUA GRANO 60.80.100</v>
          </cell>
          <cell r="B5074">
            <v>1283</v>
          </cell>
          <cell r="C5074" t="str">
            <v>UNI</v>
          </cell>
          <cell r="D5074">
            <v>1430</v>
          </cell>
          <cell r="E5074">
            <v>0</v>
          </cell>
          <cell r="F5074">
            <v>41241</v>
          </cell>
          <cell r="G5074">
            <v>1100</v>
          </cell>
          <cell r="H5074">
            <v>1.3</v>
          </cell>
          <cell r="I5074">
            <v>43465</v>
          </cell>
        </row>
        <row r="5075">
          <cell r="A5075" t="str">
            <v>Lija de Tela grano 80 de 4" x 24"</v>
          </cell>
          <cell r="B5075">
            <v>104499</v>
          </cell>
          <cell r="C5075" t="str">
            <v>ML</v>
          </cell>
          <cell r="D5075">
            <v>6441</v>
          </cell>
          <cell r="E5075">
            <v>0</v>
          </cell>
          <cell r="F5075">
            <v>43439</v>
          </cell>
          <cell r="G5075">
            <v>6134</v>
          </cell>
          <cell r="H5075">
            <v>1.05</v>
          </cell>
          <cell r="I5075">
            <v>43465</v>
          </cell>
        </row>
        <row r="5076">
          <cell r="A5076" t="str">
            <v>LIJA MADERA CAR 12</v>
          </cell>
          <cell r="B5076">
            <v>514</v>
          </cell>
          <cell r="C5076" t="str">
            <v>UNI</v>
          </cell>
          <cell r="D5076">
            <v>1211</v>
          </cell>
          <cell r="E5076">
            <v>726106</v>
          </cell>
          <cell r="F5076">
            <v>43271</v>
          </cell>
          <cell r="G5076">
            <v>1153</v>
          </cell>
          <cell r="H5076">
            <v>1.05</v>
          </cell>
          <cell r="I5076">
            <v>43465</v>
          </cell>
        </row>
        <row r="5077">
          <cell r="A5077" t="str">
            <v>LIJA Nº-120 PLIEGO</v>
          </cell>
          <cell r="B5077">
            <v>3456</v>
          </cell>
          <cell r="C5077" t="str">
            <v>UNI</v>
          </cell>
          <cell r="D5077">
            <v>911</v>
          </cell>
          <cell r="E5077">
            <v>0</v>
          </cell>
          <cell r="F5077">
            <v>43213</v>
          </cell>
          <cell r="G5077">
            <v>868</v>
          </cell>
          <cell r="H5077">
            <v>1.05</v>
          </cell>
          <cell r="I5077">
            <v>43465</v>
          </cell>
        </row>
        <row r="5078">
          <cell r="A5078" t="str">
            <v>LIJA TELA PABMERIL PLIEGO 9X11" GRANO 150</v>
          </cell>
          <cell r="B5078">
            <v>102891</v>
          </cell>
          <cell r="C5078" t="str">
            <v>UNI</v>
          </cell>
          <cell r="D5078">
            <v>1727</v>
          </cell>
          <cell r="E5078">
            <v>0</v>
          </cell>
          <cell r="F5078">
            <v>43202</v>
          </cell>
          <cell r="G5078">
            <v>1645</v>
          </cell>
          <cell r="H5078">
            <v>1.05</v>
          </cell>
          <cell r="I5078">
            <v>43465</v>
          </cell>
        </row>
        <row r="5079">
          <cell r="A5079" t="str">
            <v>LIJABANDA 4'' GRANO 60,80</v>
          </cell>
          <cell r="B5079">
            <v>1282</v>
          </cell>
          <cell r="C5079" t="str">
            <v>UNI</v>
          </cell>
          <cell r="D5079">
            <v>7425</v>
          </cell>
          <cell r="E5079">
            <v>0</v>
          </cell>
          <cell r="F5079">
            <v>39884</v>
          </cell>
          <cell r="G5079">
            <v>5342</v>
          </cell>
          <cell r="H5079">
            <v>1.39</v>
          </cell>
          <cell r="I5079">
            <v>43465</v>
          </cell>
        </row>
        <row r="5080">
          <cell r="A5080" t="str">
            <v>LIJADORA PALMA PROFESIONAL ¼" DE WALT</v>
          </cell>
          <cell r="B5080">
            <v>1126</v>
          </cell>
          <cell r="C5080" t="str">
            <v>UNI</v>
          </cell>
          <cell r="D5080">
            <v>346446</v>
          </cell>
          <cell r="E5080">
            <v>8248</v>
          </cell>
          <cell r="F5080">
            <v>40344</v>
          </cell>
          <cell r="G5080">
            <v>252880</v>
          </cell>
          <cell r="H5080">
            <v>1.37</v>
          </cell>
          <cell r="I5080">
            <v>43465</v>
          </cell>
        </row>
        <row r="5081">
          <cell r="A5081" t="str">
            <v>LIMA TRIANGULAR DE 6” CABO PLASTICO</v>
          </cell>
          <cell r="B5081">
            <v>105465</v>
          </cell>
          <cell r="C5081" t="str">
            <v>UNI</v>
          </cell>
          <cell r="D5081">
            <v>3597</v>
          </cell>
          <cell r="E5081">
            <v>0</v>
          </cell>
          <cell r="F5081">
            <v>42872</v>
          </cell>
          <cell r="G5081">
            <v>3300</v>
          </cell>
          <cell r="H5081">
            <v>1.0900000000000001</v>
          </cell>
          <cell r="I5081">
            <v>43465</v>
          </cell>
        </row>
        <row r="5082">
          <cell r="A5082" t="str">
            <v>LIMA TRIANGULAR DE 8" CON CABO plastico</v>
          </cell>
          <cell r="B5082">
            <v>106495</v>
          </cell>
          <cell r="C5082" t="str">
            <v>UNI</v>
          </cell>
          <cell r="D5082">
            <v>22484</v>
          </cell>
          <cell r="E5082">
            <v>0</v>
          </cell>
          <cell r="F5082">
            <v>43199</v>
          </cell>
          <cell r="G5082">
            <v>21413</v>
          </cell>
          <cell r="H5082">
            <v>1.05</v>
          </cell>
          <cell r="I5082">
            <v>43465</v>
          </cell>
        </row>
        <row r="5083">
          <cell r="A5083" t="str">
            <v>LIMESTONE PLUS (3 Kg.)</v>
          </cell>
          <cell r="B5083">
            <v>3071</v>
          </cell>
          <cell r="C5083" t="str">
            <v>KG</v>
          </cell>
          <cell r="D5083">
            <v>22228</v>
          </cell>
          <cell r="E5083">
            <v>0</v>
          </cell>
          <cell r="F5083">
            <v>40688</v>
          </cell>
          <cell r="G5083">
            <v>16588</v>
          </cell>
          <cell r="H5083">
            <v>1.34</v>
          </cell>
          <cell r="I5083">
            <v>43465</v>
          </cell>
        </row>
        <row r="5084">
          <cell r="A5084" t="str">
            <v>Limites de Consistencia Atterberg</v>
          </cell>
          <cell r="B5084">
            <v>100830</v>
          </cell>
          <cell r="C5084" t="str">
            <v>UNI</v>
          </cell>
          <cell r="D5084">
            <v>63688</v>
          </cell>
          <cell r="E5084">
            <v>0</v>
          </cell>
          <cell r="F5084">
            <v>42859</v>
          </cell>
          <cell r="G5084">
            <v>58429</v>
          </cell>
          <cell r="H5084">
            <v>1.0900000000000001</v>
          </cell>
          <cell r="I5084">
            <v>43465</v>
          </cell>
        </row>
        <row r="5085">
          <cell r="A5085" t="str">
            <v>LIMITES DE CONTRACION</v>
          </cell>
          <cell r="B5085">
            <v>3975</v>
          </cell>
          <cell r="C5085" t="str">
            <v>UNI</v>
          </cell>
          <cell r="D5085">
            <v>48372</v>
          </cell>
          <cell r="E5085">
            <v>0</v>
          </cell>
          <cell r="F5085">
            <v>40151</v>
          </cell>
          <cell r="G5085">
            <v>34800</v>
          </cell>
          <cell r="H5085">
            <v>1.39</v>
          </cell>
          <cell r="I5085">
            <v>43465</v>
          </cell>
        </row>
        <row r="5086">
          <cell r="A5086" t="str">
            <v>LIMITES LIQUIDOS Y PLASTICO ATTERBERG</v>
          </cell>
          <cell r="B5086">
            <v>3933</v>
          </cell>
          <cell r="C5086" t="str">
            <v>UNI</v>
          </cell>
          <cell r="D5086">
            <v>41922</v>
          </cell>
          <cell r="E5086">
            <v>0</v>
          </cell>
          <cell r="F5086">
            <v>40151</v>
          </cell>
          <cell r="G5086">
            <v>30160</v>
          </cell>
          <cell r="H5086">
            <v>1.39</v>
          </cell>
          <cell r="I5086">
            <v>43465</v>
          </cell>
        </row>
        <row r="5087">
          <cell r="A5087" t="str">
            <v>LIMO ARCILLOSO**</v>
          </cell>
          <cell r="B5087">
            <v>102610</v>
          </cell>
          <cell r="C5087" t="str">
            <v>M3</v>
          </cell>
          <cell r="D5087">
            <v>86164</v>
          </cell>
          <cell r="E5087" t="str">
            <v>+flete</v>
          </cell>
          <cell r="F5087">
            <v>43203</v>
          </cell>
          <cell r="G5087">
            <v>82061</v>
          </cell>
          <cell r="H5087">
            <v>1.05</v>
          </cell>
          <cell r="I5087">
            <v>43465</v>
          </cell>
        </row>
        <row r="5088">
          <cell r="A5088" t="str">
            <v>LIMPIADOR DESENGRASANTE N°2 USO</v>
          </cell>
          <cell r="B5088">
            <v>104748</v>
          </cell>
          <cell r="C5088" t="str">
            <v>gln</v>
          </cell>
          <cell r="D5088">
            <v>59539</v>
          </cell>
          <cell r="E5088">
            <v>0</v>
          </cell>
          <cell r="F5088">
            <v>43209</v>
          </cell>
          <cell r="G5088">
            <v>56704</v>
          </cell>
          <cell r="H5088">
            <v>1.05</v>
          </cell>
          <cell r="I5088">
            <v>43465</v>
          </cell>
        </row>
        <row r="5089">
          <cell r="A5089" t="str">
            <v>LIMPIADOR ELECTRICO</v>
          </cell>
          <cell r="B5089">
            <v>103245</v>
          </cell>
          <cell r="C5089" t="str">
            <v>UNI</v>
          </cell>
          <cell r="D5089">
            <v>22491</v>
          </cell>
          <cell r="E5089">
            <v>0</v>
          </cell>
          <cell r="F5089">
            <v>43199</v>
          </cell>
          <cell r="G5089">
            <v>21420</v>
          </cell>
          <cell r="H5089">
            <v>1.05</v>
          </cell>
          <cell r="I5089">
            <v>43465</v>
          </cell>
        </row>
        <row r="5090">
          <cell r="A5090" t="str">
            <v>LIMPIADOR PVC 760 Gr O 1/4 GAL. S/NORMA</v>
          </cell>
          <cell r="B5090">
            <v>104314</v>
          </cell>
          <cell r="C5090" t="str">
            <v>UNI</v>
          </cell>
          <cell r="D5090">
            <v>23262</v>
          </cell>
          <cell r="E5090">
            <v>0</v>
          </cell>
          <cell r="F5090">
            <v>43179</v>
          </cell>
          <cell r="G5090">
            <v>22154</v>
          </cell>
          <cell r="H5090">
            <v>1.05</v>
          </cell>
          <cell r="I5090">
            <v>43465</v>
          </cell>
        </row>
        <row r="5091">
          <cell r="A5091" t="str">
            <v>LIMPIADOR PVC x 1/4 GAL. S/NORMA ICONTEC</v>
          </cell>
          <cell r="B5091">
            <v>1286</v>
          </cell>
          <cell r="C5091" t="str">
            <v>UNI</v>
          </cell>
          <cell r="D5091">
            <v>23688</v>
          </cell>
          <cell r="E5091">
            <v>0</v>
          </cell>
          <cell r="F5091">
            <v>43166</v>
          </cell>
          <cell r="G5091">
            <v>22560</v>
          </cell>
          <cell r="H5091">
            <v>1.05</v>
          </cell>
          <cell r="I5091">
            <v>43465</v>
          </cell>
        </row>
        <row r="5092">
          <cell r="A5092" t="str">
            <v>LIMPIADOR REMOVEDOR PVC (1/4</v>
          </cell>
          <cell r="B5092">
            <v>2060</v>
          </cell>
          <cell r="C5092" t="str">
            <v>UNI</v>
          </cell>
          <cell r="D5092">
            <v>23688</v>
          </cell>
          <cell r="E5092">
            <v>11198</v>
          </cell>
          <cell r="F5092">
            <v>43166</v>
          </cell>
          <cell r="G5092">
            <v>22560</v>
          </cell>
          <cell r="H5092">
            <v>1.05</v>
          </cell>
          <cell r="I5092">
            <v>43465</v>
          </cell>
        </row>
        <row r="5093">
          <cell r="A5093" t="str">
            <v>LIMPIADOR Rinse de Gloriel (Ladrillo )</v>
          </cell>
          <cell r="B5093">
            <v>101079</v>
          </cell>
          <cell r="C5093" t="str">
            <v>GLN</v>
          </cell>
          <cell r="D5093">
            <v>45592</v>
          </cell>
          <cell r="E5093">
            <v>0</v>
          </cell>
          <cell r="F5093">
            <v>40121</v>
          </cell>
          <cell r="G5093">
            <v>32800</v>
          </cell>
          <cell r="H5093">
            <v>1.39</v>
          </cell>
          <cell r="I5093">
            <v>43465</v>
          </cell>
        </row>
        <row r="5094">
          <cell r="A5094" t="str">
            <v>LIMPIADOR Y DESENGRASANTE ECOL-7070</v>
          </cell>
          <cell r="B5094">
            <v>3834</v>
          </cell>
          <cell r="C5094" t="str">
            <v>UNI</v>
          </cell>
          <cell r="D5094">
            <v>49565</v>
          </cell>
          <cell r="E5094">
            <v>0</v>
          </cell>
          <cell r="F5094">
            <v>43166</v>
          </cell>
          <cell r="G5094">
            <v>47205</v>
          </cell>
          <cell r="H5094">
            <v>1.05</v>
          </cell>
          <cell r="I5094">
            <v>43465</v>
          </cell>
        </row>
        <row r="5095">
          <cell r="A5095" t="str">
            <v>Limpieza camara fija, estadio el campim</v>
          </cell>
          <cell r="B5095">
            <v>105295</v>
          </cell>
          <cell r="C5095" t="str">
            <v>UNI</v>
          </cell>
          <cell r="D5095">
            <v>32256</v>
          </cell>
          <cell r="E5095">
            <v>0</v>
          </cell>
          <cell r="F5095">
            <v>41918</v>
          </cell>
          <cell r="G5095">
            <v>25600</v>
          </cell>
          <cell r="H5095">
            <v>1.26</v>
          </cell>
          <cell r="I5095">
            <v>43465</v>
          </cell>
        </row>
        <row r="5096">
          <cell r="A5096" t="str">
            <v>Limpieza de domo movil, estadio el campim</v>
          </cell>
          <cell r="B5096">
            <v>105294</v>
          </cell>
          <cell r="C5096" t="str">
            <v>UNI</v>
          </cell>
          <cell r="D5096">
            <v>32256</v>
          </cell>
          <cell r="E5096">
            <v>0</v>
          </cell>
          <cell r="F5096">
            <v>41918</v>
          </cell>
          <cell r="G5096">
            <v>25600</v>
          </cell>
          <cell r="H5096">
            <v>1.26</v>
          </cell>
          <cell r="I5096">
            <v>43465</v>
          </cell>
        </row>
        <row r="5097">
          <cell r="A5097" t="str">
            <v>Limpieza de swich estadio el campin</v>
          </cell>
          <cell r="B5097">
            <v>105285</v>
          </cell>
          <cell r="C5097" t="str">
            <v>UNI</v>
          </cell>
          <cell r="D5097">
            <v>64386</v>
          </cell>
          <cell r="E5097">
            <v>0</v>
          </cell>
          <cell r="F5097">
            <v>41913</v>
          </cell>
          <cell r="G5097">
            <v>51100</v>
          </cell>
          <cell r="H5097">
            <v>1.26</v>
          </cell>
          <cell r="I5097">
            <v>43465</v>
          </cell>
        </row>
        <row r="5098">
          <cell r="A5098" t="str">
            <v>Limpieza peinado y remarcacion de cables y equi</v>
          </cell>
          <cell r="B5098">
            <v>105304</v>
          </cell>
          <cell r="C5098" t="str">
            <v>UNI</v>
          </cell>
          <cell r="D5098">
            <v>322560</v>
          </cell>
          <cell r="E5098">
            <v>0</v>
          </cell>
          <cell r="F5098">
            <v>41918</v>
          </cell>
          <cell r="G5098">
            <v>256000</v>
          </cell>
          <cell r="H5098">
            <v>1.26</v>
          </cell>
          <cell r="I5098">
            <v>43465</v>
          </cell>
        </row>
        <row r="5099">
          <cell r="A5099" t="str">
            <v>Limpieza y peinado de cables en amplificadores est</v>
          </cell>
          <cell r="B5099">
            <v>105299</v>
          </cell>
          <cell r="C5099" t="str">
            <v>UNI</v>
          </cell>
          <cell r="D5099">
            <v>161280</v>
          </cell>
          <cell r="E5099">
            <v>0</v>
          </cell>
          <cell r="F5099">
            <v>41918</v>
          </cell>
          <cell r="G5099">
            <v>128000</v>
          </cell>
          <cell r="H5099">
            <v>1.26</v>
          </cell>
          <cell r="I5099">
            <v>43465</v>
          </cell>
        </row>
        <row r="5100">
          <cell r="A5100" t="str">
            <v>Limpieza y peinado de cables en plataformas IP, Es</v>
          </cell>
          <cell r="B5100">
            <v>105300</v>
          </cell>
          <cell r="C5100" t="str">
            <v>UNI</v>
          </cell>
          <cell r="D5100">
            <v>161280</v>
          </cell>
          <cell r="E5100">
            <v>0</v>
          </cell>
          <cell r="F5100">
            <v>41918</v>
          </cell>
          <cell r="G5100">
            <v>128000</v>
          </cell>
          <cell r="H5100">
            <v>1.26</v>
          </cell>
          <cell r="I5100">
            <v>43465</v>
          </cell>
        </row>
        <row r="5101">
          <cell r="A5101" t="str">
            <v>Limpieza y reorientación de parlantes cubierta Est</v>
          </cell>
          <cell r="B5101">
            <v>105301</v>
          </cell>
          <cell r="C5101" t="str">
            <v>UNI</v>
          </cell>
          <cell r="D5101">
            <v>194040</v>
          </cell>
          <cell r="E5101">
            <v>0</v>
          </cell>
          <cell r="F5101">
            <v>41918</v>
          </cell>
          <cell r="G5101">
            <v>154000</v>
          </cell>
          <cell r="H5101">
            <v>1.26</v>
          </cell>
          <cell r="I5101">
            <v>43465</v>
          </cell>
        </row>
        <row r="5102">
          <cell r="A5102" t="str">
            <v>Limpieza y reorientación de parlantes de muro Est</v>
          </cell>
          <cell r="B5102">
            <v>105302</v>
          </cell>
          <cell r="C5102" t="str">
            <v>UNI</v>
          </cell>
          <cell r="D5102">
            <v>32256</v>
          </cell>
          <cell r="E5102">
            <v>0</v>
          </cell>
          <cell r="F5102">
            <v>41918</v>
          </cell>
          <cell r="G5102">
            <v>25600</v>
          </cell>
          <cell r="H5102">
            <v>1.26</v>
          </cell>
          <cell r="I5102">
            <v>43465</v>
          </cell>
        </row>
        <row r="5103">
          <cell r="A5103" t="str">
            <v>Limpieza y revisión de parlantes de techo Est</v>
          </cell>
          <cell r="B5103">
            <v>105303</v>
          </cell>
          <cell r="C5103" t="str">
            <v>UNI</v>
          </cell>
          <cell r="D5103">
            <v>32256</v>
          </cell>
          <cell r="E5103">
            <v>0</v>
          </cell>
          <cell r="F5103">
            <v>41918</v>
          </cell>
          <cell r="G5103">
            <v>25600</v>
          </cell>
          <cell r="H5103">
            <v>1.26</v>
          </cell>
          <cell r="I5103">
            <v>43465</v>
          </cell>
        </row>
        <row r="5104">
          <cell r="A5104" t="str">
            <v>Limpieza y revisión del panel de incendio. Estadio</v>
          </cell>
          <cell r="B5104">
            <v>105311</v>
          </cell>
          <cell r="C5104" t="str">
            <v>UNI</v>
          </cell>
          <cell r="D5104">
            <v>1449000</v>
          </cell>
          <cell r="E5104">
            <v>0</v>
          </cell>
          <cell r="F5104">
            <v>41919</v>
          </cell>
          <cell r="G5104">
            <v>1150000</v>
          </cell>
          <cell r="H5104">
            <v>1.26</v>
          </cell>
          <cell r="I5104">
            <v>43465</v>
          </cell>
        </row>
        <row r="5105">
          <cell r="A5105" t="str">
            <v>Limpieza, peinado y remarcacion de cables y</v>
          </cell>
          <cell r="B5105">
            <v>105296</v>
          </cell>
          <cell r="C5105" t="str">
            <v>UNI</v>
          </cell>
          <cell r="D5105">
            <v>322560</v>
          </cell>
          <cell r="E5105">
            <v>0</v>
          </cell>
          <cell r="F5105">
            <v>41918</v>
          </cell>
          <cell r="G5105">
            <v>256000</v>
          </cell>
          <cell r="H5105">
            <v>1.26</v>
          </cell>
          <cell r="I5105">
            <v>43465</v>
          </cell>
        </row>
        <row r="5106">
          <cell r="A5106" t="str">
            <v>LINEA DE VIDA CON ABSORCION DE</v>
          </cell>
          <cell r="B5106">
            <v>104087</v>
          </cell>
          <cell r="C5106" t="str">
            <v>UNI</v>
          </cell>
          <cell r="D5106">
            <v>217616</v>
          </cell>
          <cell r="E5106">
            <v>0</v>
          </cell>
          <cell r="F5106">
            <v>40676</v>
          </cell>
          <cell r="G5106">
            <v>162400</v>
          </cell>
          <cell r="H5106">
            <v>1.34</v>
          </cell>
          <cell r="I5106">
            <v>43465</v>
          </cell>
        </row>
        <row r="5107">
          <cell r="A5107" t="str">
            <v>LINEA DE VIDA, L= 30MTS (ARSEG)</v>
          </cell>
          <cell r="B5107">
            <v>103541</v>
          </cell>
          <cell r="C5107" t="str">
            <v>UNI</v>
          </cell>
          <cell r="D5107">
            <v>865368</v>
          </cell>
          <cell r="E5107">
            <v>0</v>
          </cell>
          <cell r="F5107">
            <v>41095</v>
          </cell>
          <cell r="G5107">
            <v>665668</v>
          </cell>
          <cell r="H5107">
            <v>1.3</v>
          </cell>
          <cell r="I5107">
            <v>43465</v>
          </cell>
        </row>
        <row r="5108">
          <cell r="A5108" t="str">
            <v>LINIERO ELECTRICO CON</v>
          </cell>
          <cell r="B5108">
            <v>104326</v>
          </cell>
          <cell r="C5108" t="str">
            <v>JRN</v>
          </cell>
          <cell r="D5108">
            <v>123146</v>
          </cell>
          <cell r="E5108">
            <v>0</v>
          </cell>
          <cell r="F5108">
            <v>43259</v>
          </cell>
          <cell r="G5108">
            <v>117282</v>
          </cell>
          <cell r="H5108">
            <v>1.05</v>
          </cell>
          <cell r="I5108">
            <v>43465</v>
          </cell>
        </row>
        <row r="5109">
          <cell r="A5109" t="str">
            <v>LINTERNA 18 LUCES TIPO LED</v>
          </cell>
          <cell r="B5109">
            <v>106579</v>
          </cell>
          <cell r="C5109" t="str">
            <v>UNI</v>
          </cell>
          <cell r="D5109">
            <v>45671</v>
          </cell>
          <cell r="E5109">
            <v>0</v>
          </cell>
          <cell r="F5109">
            <v>42999</v>
          </cell>
          <cell r="G5109">
            <v>41900</v>
          </cell>
          <cell r="H5109">
            <v>1.0900000000000001</v>
          </cell>
          <cell r="I5109">
            <v>43465</v>
          </cell>
        </row>
        <row r="5110">
          <cell r="A5110" t="str">
            <v>LIQUIDO PEQUEÑO DESTAPADOR DE</v>
          </cell>
          <cell r="B5110">
            <v>106496</v>
          </cell>
          <cell r="C5110" t="str">
            <v>UNI</v>
          </cell>
          <cell r="D5110">
            <v>6093</v>
          </cell>
          <cell r="E5110">
            <v>0</v>
          </cell>
          <cell r="F5110">
            <v>42996</v>
          </cell>
          <cell r="G5110">
            <v>5590</v>
          </cell>
          <cell r="H5110">
            <v>1.0900000000000001</v>
          </cell>
          <cell r="I5110">
            <v>43465</v>
          </cell>
        </row>
        <row r="5111">
          <cell r="A5111" t="str">
            <v>LISTO BLANCO (BOLSA 10 KG) ALFA</v>
          </cell>
          <cell r="B5111">
            <v>2450</v>
          </cell>
          <cell r="C5111" t="str">
            <v>KG</v>
          </cell>
          <cell r="D5111">
            <v>1882</v>
          </cell>
          <cell r="E5111" t="str">
            <v>GP9020</v>
          </cell>
          <cell r="F5111">
            <v>40114</v>
          </cell>
          <cell r="G5111">
            <v>1354</v>
          </cell>
          <cell r="H5111">
            <v>1.39</v>
          </cell>
          <cell r="I5111">
            <v>43465</v>
          </cell>
        </row>
        <row r="5112">
          <cell r="A5112" t="str">
            <v>LISTON .8x.17x3.00 ORDINARIO</v>
          </cell>
          <cell r="B5112">
            <v>921</v>
          </cell>
          <cell r="C5112" t="str">
            <v>M2</v>
          </cell>
          <cell r="D5112">
            <v>4031</v>
          </cell>
          <cell r="E5112" t="str">
            <v>PISO</v>
          </cell>
          <cell r="F5112">
            <v>39892</v>
          </cell>
          <cell r="G5112">
            <v>2900</v>
          </cell>
          <cell r="H5112">
            <v>1.39</v>
          </cell>
          <cell r="I5112">
            <v>43465</v>
          </cell>
        </row>
        <row r="5113">
          <cell r="A5113" t="str">
            <v>LISTON CEDRO ACHAPO SECO</v>
          </cell>
          <cell r="B5113">
            <v>105842</v>
          </cell>
          <cell r="C5113" t="str">
            <v>UNI</v>
          </cell>
          <cell r="D5113">
            <v>14057</v>
          </cell>
          <cell r="E5113">
            <v>0</v>
          </cell>
          <cell r="F5113">
            <v>43206</v>
          </cell>
          <cell r="G5113">
            <v>13388</v>
          </cell>
          <cell r="H5113">
            <v>1.05</v>
          </cell>
          <cell r="I5113">
            <v>43465</v>
          </cell>
        </row>
        <row r="5114">
          <cell r="A5114" t="str">
            <v>LISTON EN AMARILLO (8cm x 2.2cm) L= 3M</v>
          </cell>
          <cell r="B5114">
            <v>923</v>
          </cell>
          <cell r="C5114" t="str">
            <v>ML</v>
          </cell>
          <cell r="D5114">
            <v>4686</v>
          </cell>
          <cell r="E5114" t="str">
            <v>TABLA</v>
          </cell>
          <cell r="F5114">
            <v>43166</v>
          </cell>
          <cell r="G5114">
            <v>4463</v>
          </cell>
          <cell r="H5114">
            <v>1.05</v>
          </cell>
          <cell r="I5114">
            <v>43465</v>
          </cell>
        </row>
        <row r="5115">
          <cell r="A5115" t="str">
            <v>LISTON EN CEDRO ACHAPO (8X2.2CM) L=3M</v>
          </cell>
          <cell r="B5115">
            <v>105774</v>
          </cell>
          <cell r="C5115" t="str">
            <v>UNI</v>
          </cell>
          <cell r="D5115">
            <v>0</v>
          </cell>
          <cell r="E5115">
            <v>0</v>
          </cell>
          <cell r="F5115">
            <v>42447</v>
          </cell>
          <cell r="G5115">
            <v>0</v>
          </cell>
          <cell r="H5115">
            <v>1.1499999999999999</v>
          </cell>
          <cell r="I5115">
            <v>43465</v>
          </cell>
        </row>
        <row r="5116">
          <cell r="A5116" t="str">
            <v>LISTON EN FLORMORADO</v>
          </cell>
          <cell r="B5116">
            <v>894</v>
          </cell>
          <cell r="C5116" t="str">
            <v>M2</v>
          </cell>
          <cell r="D5116">
            <v>45147</v>
          </cell>
          <cell r="E5116" t="str">
            <v>PISO</v>
          </cell>
          <cell r="F5116">
            <v>40094</v>
          </cell>
          <cell r="G5116">
            <v>32480</v>
          </cell>
          <cell r="H5116">
            <v>1.39</v>
          </cell>
          <cell r="I5116">
            <v>43465</v>
          </cell>
        </row>
        <row r="5117">
          <cell r="A5117" t="str">
            <v>LISTON EN FLORMORADO</v>
          </cell>
          <cell r="B5117">
            <v>104577</v>
          </cell>
          <cell r="C5117" t="str">
            <v>ML</v>
          </cell>
          <cell r="D5117">
            <v>16982</v>
          </cell>
          <cell r="E5117">
            <v>0</v>
          </cell>
          <cell r="F5117">
            <v>42115</v>
          </cell>
          <cell r="G5117">
            <v>13920</v>
          </cell>
          <cell r="H5117">
            <v>1.22</v>
          </cell>
          <cell r="I5117">
            <v>43465</v>
          </cell>
        </row>
        <row r="5118">
          <cell r="A5118" t="str">
            <v>Listón en madera para banca **</v>
          </cell>
          <cell r="B5118">
            <v>103036</v>
          </cell>
          <cell r="C5118" t="str">
            <v>UNI</v>
          </cell>
          <cell r="D5118">
            <v>33816</v>
          </cell>
          <cell r="E5118">
            <v>0</v>
          </cell>
          <cell r="F5118">
            <v>43222</v>
          </cell>
          <cell r="G5118">
            <v>32206</v>
          </cell>
          <cell r="H5118">
            <v>1.05</v>
          </cell>
          <cell r="I5118">
            <v>43465</v>
          </cell>
        </row>
        <row r="5119">
          <cell r="A5119" t="str">
            <v>LISTON EN ORDINARIO (4X2CM) L=3 m- sin</v>
          </cell>
          <cell r="B5119">
            <v>104367</v>
          </cell>
          <cell r="C5119" t="str">
            <v>ML</v>
          </cell>
          <cell r="D5119">
            <v>1042</v>
          </cell>
          <cell r="E5119">
            <v>0</v>
          </cell>
          <cell r="F5119">
            <v>43206</v>
          </cell>
          <cell r="G5119">
            <v>992</v>
          </cell>
          <cell r="H5119">
            <v>1.05</v>
          </cell>
          <cell r="I5119">
            <v>43465</v>
          </cell>
        </row>
        <row r="5120">
          <cell r="A5120" t="str">
            <v>LISTON EN VIROLA/TECHO</v>
          </cell>
          <cell r="B5120">
            <v>2107</v>
          </cell>
          <cell r="C5120" t="str">
            <v>M2</v>
          </cell>
          <cell r="D5120">
            <v>17736</v>
          </cell>
          <cell r="E5120">
            <v>0</v>
          </cell>
          <cell r="F5120">
            <v>40093</v>
          </cell>
          <cell r="G5120">
            <v>12760</v>
          </cell>
          <cell r="H5120">
            <v>1.39</v>
          </cell>
          <cell r="I5120">
            <v>43465</v>
          </cell>
        </row>
        <row r="5121">
          <cell r="A5121" t="str">
            <v>LISTON M.H. CEDRO BLANCO (NO USAR)</v>
          </cell>
          <cell r="B5121">
            <v>928</v>
          </cell>
          <cell r="C5121" t="str">
            <v>M2</v>
          </cell>
          <cell r="D5121">
            <v>22678</v>
          </cell>
          <cell r="E5121" t="str">
            <v>TECHO</v>
          </cell>
          <cell r="F5121">
            <v>42584</v>
          </cell>
          <cell r="G5121">
            <v>19720</v>
          </cell>
          <cell r="H5121">
            <v>1.1499999999999999</v>
          </cell>
          <cell r="I5121">
            <v>43465</v>
          </cell>
        </row>
        <row r="5122">
          <cell r="A5122" t="str">
            <v>LISTON M.H. GUAYACAN OBO</v>
          </cell>
          <cell r="B5122">
            <v>925</v>
          </cell>
          <cell r="C5122" t="str">
            <v>M2</v>
          </cell>
          <cell r="D5122">
            <v>72558</v>
          </cell>
          <cell r="E5122" t="str">
            <v>PISO</v>
          </cell>
          <cell r="F5122">
            <v>40094</v>
          </cell>
          <cell r="G5122">
            <v>52200</v>
          </cell>
          <cell r="H5122">
            <v>1.39</v>
          </cell>
          <cell r="I5122">
            <v>43465</v>
          </cell>
        </row>
        <row r="5123">
          <cell r="A5123" t="str">
            <v>LISTON M.H. PEINEMONO/TECHO</v>
          </cell>
          <cell r="B5123">
            <v>926</v>
          </cell>
          <cell r="C5123" t="str">
            <v>M2</v>
          </cell>
          <cell r="D5123">
            <v>12899</v>
          </cell>
          <cell r="E5123" t="str">
            <v>6 cm.</v>
          </cell>
          <cell r="F5123">
            <v>40094</v>
          </cell>
          <cell r="G5123">
            <v>9280</v>
          </cell>
          <cell r="H5123">
            <v>1.39</v>
          </cell>
          <cell r="I5123">
            <v>43465</v>
          </cell>
        </row>
        <row r="5124">
          <cell r="A5124" t="str">
            <v>LISTON M.H. PINO PATULA</v>
          </cell>
          <cell r="B5124">
            <v>2459</v>
          </cell>
          <cell r="C5124" t="str">
            <v>M2</v>
          </cell>
          <cell r="D5124">
            <v>14512</v>
          </cell>
          <cell r="E5124" t="str">
            <v>TECHO</v>
          </cell>
          <cell r="F5124">
            <v>40086</v>
          </cell>
          <cell r="G5124">
            <v>10440</v>
          </cell>
          <cell r="H5124">
            <v>1.39</v>
          </cell>
          <cell r="I5124">
            <v>43465</v>
          </cell>
        </row>
        <row r="5125">
          <cell r="A5125" t="str">
            <v>LISTON M.H. PINO ROMERON/TECHO</v>
          </cell>
          <cell r="B5125">
            <v>927</v>
          </cell>
          <cell r="C5125" t="str">
            <v>M2</v>
          </cell>
          <cell r="D5125">
            <v>48372</v>
          </cell>
          <cell r="E5125" t="str">
            <v>ENCHAPE</v>
          </cell>
          <cell r="F5125">
            <v>40094</v>
          </cell>
          <cell r="G5125">
            <v>34800</v>
          </cell>
          <cell r="H5125">
            <v>1.39</v>
          </cell>
          <cell r="I5125">
            <v>43465</v>
          </cell>
        </row>
        <row r="5126">
          <cell r="A5126" t="str">
            <v>LISTON M.H. SAPAN/PISO a=8cm;e=12mm</v>
          </cell>
          <cell r="B5126">
            <v>929</v>
          </cell>
          <cell r="C5126" t="str">
            <v>M2</v>
          </cell>
          <cell r="D5126">
            <v>61226</v>
          </cell>
          <cell r="E5126">
            <v>0</v>
          </cell>
          <cell r="F5126">
            <v>43206</v>
          </cell>
          <cell r="G5126">
            <v>58310</v>
          </cell>
          <cell r="H5126">
            <v>1.05</v>
          </cell>
          <cell r="I5126">
            <v>43465</v>
          </cell>
        </row>
        <row r="5127">
          <cell r="A5127" t="str">
            <v>LISTON MH EN PINO PATULA</v>
          </cell>
          <cell r="B5127">
            <v>106095</v>
          </cell>
          <cell r="C5127" t="str">
            <v>M2</v>
          </cell>
          <cell r="D5127">
            <v>18159</v>
          </cell>
          <cell r="E5127">
            <v>0</v>
          </cell>
          <cell r="F5127">
            <v>42758</v>
          </cell>
          <cell r="G5127">
            <v>16660</v>
          </cell>
          <cell r="H5127">
            <v>1.0900000000000001</v>
          </cell>
          <cell r="I5127">
            <v>43465</v>
          </cell>
        </row>
        <row r="5128">
          <cell r="A5128" t="str">
            <v>LISTON ZAPAN (Tabla 0.02X0.20X2.90M)</v>
          </cell>
          <cell r="B5128">
            <v>104419</v>
          </cell>
          <cell r="C5128" t="str">
            <v>UNI</v>
          </cell>
          <cell r="D5128">
            <v>56852</v>
          </cell>
          <cell r="E5128">
            <v>0</v>
          </cell>
          <cell r="F5128">
            <v>43206</v>
          </cell>
          <cell r="G5128">
            <v>54145</v>
          </cell>
          <cell r="H5128">
            <v>1.05</v>
          </cell>
          <cell r="I5128">
            <v>43465</v>
          </cell>
        </row>
        <row r="5129">
          <cell r="A5129" t="str">
            <v>LLANA DENTADA 25500</v>
          </cell>
          <cell r="B5129">
            <v>499</v>
          </cell>
          <cell r="C5129" t="str">
            <v>UNI</v>
          </cell>
          <cell r="D5129">
            <v>20824</v>
          </cell>
          <cell r="E5129">
            <v>582034</v>
          </cell>
          <cell r="F5129">
            <v>40344</v>
          </cell>
          <cell r="G5129">
            <v>15200</v>
          </cell>
          <cell r="H5129">
            <v>1.37</v>
          </cell>
          <cell r="I5129">
            <v>43465</v>
          </cell>
        </row>
        <row r="5130">
          <cell r="A5130" t="str">
            <v>LLANA DENTADA MANGO MADERA (UE=60)</v>
          </cell>
          <cell r="B5130">
            <v>106497</v>
          </cell>
          <cell r="C5130" t="str">
            <v>UNI</v>
          </cell>
          <cell r="D5130">
            <v>15391</v>
          </cell>
          <cell r="E5130">
            <v>0</v>
          </cell>
          <cell r="F5130">
            <v>43194</v>
          </cell>
          <cell r="G5130">
            <v>14658</v>
          </cell>
          <cell r="H5130">
            <v>1.05</v>
          </cell>
          <cell r="I5130">
            <v>43465</v>
          </cell>
        </row>
        <row r="5131">
          <cell r="A5131" t="str">
            <v>LLANA METÁLICA Lisa 11x5 MANGO PLASTICO</v>
          </cell>
          <cell r="B5131">
            <v>106498</v>
          </cell>
          <cell r="C5131" t="str">
            <v>UNI</v>
          </cell>
          <cell r="D5131">
            <v>11050</v>
          </cell>
          <cell r="E5131">
            <v>0</v>
          </cell>
          <cell r="F5131">
            <v>43196</v>
          </cell>
          <cell r="G5131">
            <v>10524</v>
          </cell>
          <cell r="H5131">
            <v>1.05</v>
          </cell>
          <cell r="I5131">
            <v>43465</v>
          </cell>
        </row>
        <row r="5132">
          <cell r="A5132" t="str">
            <v>Llanta enDesusoRin13-14</v>
          </cell>
          <cell r="B5132">
            <v>105203</v>
          </cell>
          <cell r="C5132" t="str">
            <v>UNI</v>
          </cell>
          <cell r="D5132">
            <v>2718</v>
          </cell>
          <cell r="E5132">
            <v>0</v>
          </cell>
          <cell r="F5132">
            <v>43174</v>
          </cell>
          <cell r="G5132">
            <v>2589</v>
          </cell>
          <cell r="H5132">
            <v>1.05</v>
          </cell>
          <cell r="I5132">
            <v>43465</v>
          </cell>
        </row>
        <row r="5133">
          <cell r="A5133" t="str">
            <v>Llanta enDesusoRin22.5</v>
          </cell>
          <cell r="B5133">
            <v>105592</v>
          </cell>
          <cell r="C5133" t="str">
            <v>UNI</v>
          </cell>
          <cell r="D5133">
            <v>17099</v>
          </cell>
          <cell r="E5133">
            <v>0</v>
          </cell>
          <cell r="F5133">
            <v>43238</v>
          </cell>
          <cell r="G5133">
            <v>16285</v>
          </cell>
          <cell r="H5133">
            <v>1.05</v>
          </cell>
          <cell r="I5133">
            <v>43465</v>
          </cell>
        </row>
        <row r="5134">
          <cell r="A5134" t="str">
            <v>Llanta Reciclada de 1-2 MM Negra</v>
          </cell>
          <cell r="B5134">
            <v>104340</v>
          </cell>
          <cell r="C5134" t="str">
            <v>KG</v>
          </cell>
          <cell r="D5134">
            <v>1905</v>
          </cell>
          <cell r="E5134">
            <v>0</v>
          </cell>
          <cell r="F5134">
            <v>41491</v>
          </cell>
          <cell r="G5134">
            <v>1500</v>
          </cell>
          <cell r="H5134">
            <v>1.27</v>
          </cell>
          <cell r="I5134">
            <v>43465</v>
          </cell>
        </row>
        <row r="5135">
          <cell r="A5135" t="str">
            <v>Llanta Ref. 18,4 de 6 lonas Tipo R-1 - Suministro</v>
          </cell>
          <cell r="B5135">
            <v>105309</v>
          </cell>
          <cell r="C5135" t="str">
            <v>UNI</v>
          </cell>
          <cell r="D5135">
            <v>2236500</v>
          </cell>
          <cell r="E5135">
            <v>0</v>
          </cell>
          <cell r="F5135">
            <v>41919</v>
          </cell>
          <cell r="G5135">
            <v>1775000</v>
          </cell>
          <cell r="H5135">
            <v>1.26</v>
          </cell>
          <cell r="I5135">
            <v>43465</v>
          </cell>
        </row>
        <row r="5136">
          <cell r="A5136" t="str">
            <v>LLANTA TRASERA, 12,4 X 24,8 – 8 LONAS – R1</v>
          </cell>
          <cell r="B5136">
            <v>105839</v>
          </cell>
          <cell r="C5136" t="str">
            <v>UNI</v>
          </cell>
          <cell r="D5136">
            <v>1012000</v>
          </cell>
          <cell r="E5136">
            <v>0</v>
          </cell>
          <cell r="F5136">
            <v>42577</v>
          </cell>
          <cell r="G5136">
            <v>880000</v>
          </cell>
          <cell r="H5136">
            <v>1.1499999999999999</v>
          </cell>
          <cell r="I5136">
            <v>43465</v>
          </cell>
        </row>
        <row r="5137">
          <cell r="A5137" t="str">
            <v>LLANTA TRASERA, 18,4 X 30 – 10 LONAS – R1</v>
          </cell>
          <cell r="B5137">
            <v>105838</v>
          </cell>
          <cell r="C5137" t="str">
            <v>UNI</v>
          </cell>
          <cell r="D5137">
            <v>1955000</v>
          </cell>
          <cell r="E5137">
            <v>0</v>
          </cell>
          <cell r="F5137">
            <v>42577</v>
          </cell>
          <cell r="G5137">
            <v>1700000</v>
          </cell>
          <cell r="H5137">
            <v>1.1499999999999999</v>
          </cell>
          <cell r="I5137">
            <v>43465</v>
          </cell>
        </row>
        <row r="5138">
          <cell r="A5138" t="str">
            <v>LLAVE ABASTO PLASTICO C/ACOPLE</v>
          </cell>
          <cell r="B5138">
            <v>106526</v>
          </cell>
          <cell r="C5138" t="str">
            <v>UNI</v>
          </cell>
          <cell r="D5138">
            <v>9388</v>
          </cell>
          <cell r="E5138">
            <v>0</v>
          </cell>
          <cell r="F5138">
            <v>43199</v>
          </cell>
          <cell r="G5138">
            <v>8941</v>
          </cell>
          <cell r="H5138">
            <v>1.05</v>
          </cell>
          <cell r="I5138">
            <v>43465</v>
          </cell>
        </row>
        <row r="5139">
          <cell r="A5139" t="str">
            <v>LLAVE ANTIVANDALICA CROMADA DOCOL</v>
          </cell>
          <cell r="B5139">
            <v>104295</v>
          </cell>
          <cell r="C5139" t="str">
            <v>UNI</v>
          </cell>
          <cell r="D5139">
            <v>268424</v>
          </cell>
          <cell r="E5139">
            <v>0</v>
          </cell>
          <cell r="F5139">
            <v>40941</v>
          </cell>
          <cell r="G5139">
            <v>206480</v>
          </cell>
          <cell r="H5139">
            <v>1.3</v>
          </cell>
          <cell r="I5139">
            <v>43465</v>
          </cell>
        </row>
        <row r="5140">
          <cell r="A5140" t="str">
            <v>LLAVE BOCA FIJA DE 6 A 22 MM (JUEGO 8</v>
          </cell>
          <cell r="B5140">
            <v>106500</v>
          </cell>
          <cell r="C5140" t="str">
            <v>UNI</v>
          </cell>
          <cell r="D5140">
            <v>100758</v>
          </cell>
          <cell r="E5140">
            <v>0</v>
          </cell>
          <cell r="F5140">
            <v>43199</v>
          </cell>
          <cell r="G5140">
            <v>95960</v>
          </cell>
          <cell r="H5140">
            <v>1.05</v>
          </cell>
          <cell r="I5140">
            <v>43465</v>
          </cell>
        </row>
        <row r="5141">
          <cell r="A5141" t="str">
            <v>LLAVE BRISTOL 11/6 a 3/8</v>
          </cell>
          <cell r="B5141">
            <v>1287</v>
          </cell>
          <cell r="C5141" t="str">
            <v>UNI</v>
          </cell>
          <cell r="D5141">
            <v>23305</v>
          </cell>
          <cell r="E5141">
            <v>0</v>
          </cell>
          <cell r="F5141">
            <v>43195</v>
          </cell>
          <cell r="G5141">
            <v>22195</v>
          </cell>
          <cell r="H5141">
            <v>1.05</v>
          </cell>
          <cell r="I5141">
            <v>43465</v>
          </cell>
        </row>
        <row r="5142">
          <cell r="A5142" t="str">
            <v>LLAVE CONMUTACIÓN MANUAL Tetrapolar 70</v>
          </cell>
          <cell r="B5142">
            <v>105568</v>
          </cell>
          <cell r="C5142" t="str">
            <v>UNI</v>
          </cell>
          <cell r="D5142">
            <v>508889</v>
          </cell>
          <cell r="E5142">
            <v>0</v>
          </cell>
          <cell r="F5142">
            <v>43410</v>
          </cell>
          <cell r="G5142">
            <v>484656</v>
          </cell>
          <cell r="H5142">
            <v>1.05</v>
          </cell>
          <cell r="I5142">
            <v>43465</v>
          </cell>
        </row>
        <row r="5143">
          <cell r="A5143" t="str">
            <v>LLAVE DE TUBO 18" TRABAJO PESADO</v>
          </cell>
          <cell r="B5143">
            <v>500</v>
          </cell>
          <cell r="C5143" t="str">
            <v>UNI</v>
          </cell>
          <cell r="D5143">
            <v>135082</v>
          </cell>
          <cell r="E5143">
            <v>633406</v>
          </cell>
          <cell r="F5143">
            <v>40344</v>
          </cell>
          <cell r="G5143">
            <v>98600</v>
          </cell>
          <cell r="H5143">
            <v>1.37</v>
          </cell>
          <cell r="I5143">
            <v>43465</v>
          </cell>
        </row>
        <row r="5144">
          <cell r="A5144" t="str">
            <v>LLAVE ESTRELLA JUEGO 6 A 22MM 8 PZ</v>
          </cell>
          <cell r="B5144">
            <v>106494</v>
          </cell>
          <cell r="C5144" t="str">
            <v>UNI</v>
          </cell>
          <cell r="D5144">
            <v>98693</v>
          </cell>
          <cell r="E5144">
            <v>0</v>
          </cell>
          <cell r="F5144">
            <v>43199</v>
          </cell>
          <cell r="G5144">
            <v>93993</v>
          </cell>
          <cell r="H5144">
            <v>1.05</v>
          </cell>
          <cell r="I5144">
            <v>43465</v>
          </cell>
        </row>
        <row r="5145">
          <cell r="A5145" t="str">
            <v>LLAVE EXPANSION 8" STANLEY O SIMILAR</v>
          </cell>
          <cell r="B5145">
            <v>501</v>
          </cell>
          <cell r="C5145" t="str">
            <v>UNI</v>
          </cell>
          <cell r="D5145">
            <v>28178</v>
          </cell>
          <cell r="E5145">
            <v>611210</v>
          </cell>
          <cell r="F5145">
            <v>43199</v>
          </cell>
          <cell r="G5145">
            <v>26836</v>
          </cell>
          <cell r="H5145">
            <v>1.05</v>
          </cell>
          <cell r="I5145">
            <v>43465</v>
          </cell>
        </row>
        <row r="5146">
          <cell r="A5146" t="str">
            <v>LLAVE EXPANSION AISLADA 10" 1.000V **</v>
          </cell>
          <cell r="B5146">
            <v>102987</v>
          </cell>
          <cell r="C5146" t="str">
            <v>UNI</v>
          </cell>
          <cell r="D5146">
            <v>33260</v>
          </cell>
          <cell r="E5146">
            <v>0</v>
          </cell>
          <cell r="F5146">
            <v>43199</v>
          </cell>
          <cell r="G5146">
            <v>31676</v>
          </cell>
          <cell r="H5146">
            <v>1.05</v>
          </cell>
          <cell r="I5146">
            <v>43465</v>
          </cell>
        </row>
        <row r="5147">
          <cell r="A5147" t="str">
            <v>LLAVE JARDIN LIVIANA Ø1/2" EN BRONCE</v>
          </cell>
          <cell r="B5147">
            <v>594</v>
          </cell>
          <cell r="C5147" t="str">
            <v>UNI</v>
          </cell>
          <cell r="D5147">
            <v>13335</v>
          </cell>
          <cell r="E5147" t="str">
            <v>Cromo</v>
          </cell>
          <cell r="F5147">
            <v>43167</v>
          </cell>
          <cell r="G5147">
            <v>12700</v>
          </cell>
          <cell r="H5147">
            <v>1.05</v>
          </cell>
          <cell r="I5147">
            <v>43465</v>
          </cell>
        </row>
        <row r="5148">
          <cell r="A5148" t="str">
            <v>LLAVE JARDIN Pesada.1/2"</v>
          </cell>
          <cell r="B5148">
            <v>593</v>
          </cell>
          <cell r="C5148" t="str">
            <v>UNI</v>
          </cell>
          <cell r="D5148">
            <v>24140</v>
          </cell>
          <cell r="E5148" t="str">
            <v>97720Cromo</v>
          </cell>
          <cell r="F5148">
            <v>43223</v>
          </cell>
          <cell r="G5148">
            <v>22990</v>
          </cell>
          <cell r="H5148">
            <v>1.05</v>
          </cell>
          <cell r="I5148">
            <v>43465</v>
          </cell>
        </row>
        <row r="5149">
          <cell r="A5149" t="str">
            <v>LLAVE JARDIN SATINADA PESADA GRIVAL</v>
          </cell>
          <cell r="B5149">
            <v>595</v>
          </cell>
          <cell r="C5149" t="str">
            <v>UNI</v>
          </cell>
          <cell r="D5149">
            <v>16029</v>
          </cell>
          <cell r="E5149" t="str">
            <v>97770Cromo</v>
          </cell>
          <cell r="F5149">
            <v>40408</v>
          </cell>
          <cell r="G5149">
            <v>11700</v>
          </cell>
          <cell r="H5149">
            <v>1.37</v>
          </cell>
          <cell r="I5149">
            <v>43465</v>
          </cell>
        </row>
        <row r="5150">
          <cell r="A5150" t="str">
            <v>LLAVE L/M. PLATINO 4" GRICOL</v>
          </cell>
          <cell r="B5150">
            <v>3572</v>
          </cell>
          <cell r="C5150" t="str">
            <v>UNI</v>
          </cell>
          <cell r="D5150">
            <v>51430</v>
          </cell>
          <cell r="E5150">
            <v>1063800</v>
          </cell>
          <cell r="F5150">
            <v>40134</v>
          </cell>
          <cell r="G5150">
            <v>37000</v>
          </cell>
          <cell r="H5150">
            <v>1.39</v>
          </cell>
          <cell r="I5150">
            <v>43465</v>
          </cell>
        </row>
        <row r="5151">
          <cell r="A5151" t="str">
            <v>LLAVE L/M.URANO Cl GRICOL</v>
          </cell>
          <cell r="B5151">
            <v>2079</v>
          </cell>
          <cell r="C5151" t="str">
            <v>UNI</v>
          </cell>
          <cell r="D5151">
            <v>32804</v>
          </cell>
          <cell r="E5151">
            <v>1100122</v>
          </cell>
          <cell r="F5151">
            <v>40134</v>
          </cell>
          <cell r="G5151">
            <v>23600</v>
          </cell>
          <cell r="H5151">
            <v>1.39</v>
          </cell>
          <cell r="I5151">
            <v>43465</v>
          </cell>
        </row>
        <row r="5152">
          <cell r="A5152" t="str">
            <v>LLAVE L/M.URANO CONJ.Cl GRICOL</v>
          </cell>
          <cell r="B5152">
            <v>2080</v>
          </cell>
          <cell r="C5152" t="str">
            <v>UNI</v>
          </cell>
          <cell r="D5152">
            <v>48789</v>
          </cell>
          <cell r="E5152">
            <v>1100222</v>
          </cell>
          <cell r="F5152">
            <v>40134</v>
          </cell>
          <cell r="G5152">
            <v>35100</v>
          </cell>
          <cell r="H5152">
            <v>1.39</v>
          </cell>
          <cell r="I5152">
            <v>43465</v>
          </cell>
        </row>
        <row r="5153">
          <cell r="A5153" t="str">
            <v>LLAVE LAVAMANOS (individual o sencilla)</v>
          </cell>
          <cell r="B5153">
            <v>106472</v>
          </cell>
          <cell r="C5153" t="str">
            <v>UNI</v>
          </cell>
          <cell r="D5153">
            <v>13230</v>
          </cell>
          <cell r="E5153">
            <v>0</v>
          </cell>
          <cell r="F5153">
            <v>43196</v>
          </cell>
          <cell r="G5153">
            <v>12600</v>
          </cell>
          <cell r="H5153">
            <v>1.05</v>
          </cell>
          <cell r="I5153">
            <v>43465</v>
          </cell>
        </row>
        <row r="5154">
          <cell r="A5154" t="str">
            <v>LLAVE MANGUERA Amar. GRICOL</v>
          </cell>
          <cell r="B5154">
            <v>2091</v>
          </cell>
          <cell r="C5154" t="str">
            <v>UNI</v>
          </cell>
          <cell r="D5154">
            <v>18495</v>
          </cell>
          <cell r="E5154" t="str">
            <v>01-997711</v>
          </cell>
          <cell r="F5154">
            <v>40408</v>
          </cell>
          <cell r="G5154">
            <v>13500</v>
          </cell>
          <cell r="H5154">
            <v>1.37</v>
          </cell>
          <cell r="I5154">
            <v>43465</v>
          </cell>
        </row>
        <row r="5155">
          <cell r="A5155" t="str">
            <v>Llave para regadera prysma CRNA **</v>
          </cell>
          <cell r="B5155">
            <v>103331</v>
          </cell>
          <cell r="C5155" t="str">
            <v>UNI</v>
          </cell>
          <cell r="D5155">
            <v>26051</v>
          </cell>
          <cell r="E5155">
            <v>0</v>
          </cell>
          <cell r="F5155">
            <v>42856</v>
          </cell>
          <cell r="G5155">
            <v>23900</v>
          </cell>
          <cell r="H5155">
            <v>1.0900000000000001</v>
          </cell>
          <cell r="I5155">
            <v>43465</v>
          </cell>
        </row>
        <row r="5156">
          <cell r="A5156" t="str">
            <v>LLAVE PARA TUBO DE 12" ** STANLEY O</v>
          </cell>
          <cell r="B5156">
            <v>102986</v>
          </cell>
          <cell r="C5156" t="str">
            <v>UNI</v>
          </cell>
          <cell r="D5156">
            <v>56077</v>
          </cell>
          <cell r="E5156" t="str">
            <v>18741 STAR</v>
          </cell>
          <cell r="F5156">
            <v>43195</v>
          </cell>
          <cell r="G5156">
            <v>53407</v>
          </cell>
          <cell r="H5156">
            <v>1.05</v>
          </cell>
          <cell r="I5156">
            <v>43465</v>
          </cell>
        </row>
        <row r="5157">
          <cell r="A5157" t="str">
            <v>LLAVE PARA TUBO DE 8" ** STANLEY O</v>
          </cell>
          <cell r="B5157">
            <v>102989</v>
          </cell>
          <cell r="C5157" t="str">
            <v>UNI</v>
          </cell>
          <cell r="D5157">
            <v>22612</v>
          </cell>
          <cell r="E5157" t="str">
            <v>18721 - 1570</v>
          </cell>
          <cell r="F5157">
            <v>43195</v>
          </cell>
          <cell r="G5157">
            <v>21535</v>
          </cell>
          <cell r="H5157">
            <v>1.05</v>
          </cell>
          <cell r="I5157">
            <v>43465</v>
          </cell>
        </row>
        <row r="5158">
          <cell r="A5158" t="str">
            <v>LLAVE PARA TUBO No 14 STANLEY O SIMILAR</v>
          </cell>
          <cell r="B5158">
            <v>1289</v>
          </cell>
          <cell r="C5158" t="str">
            <v>UNI</v>
          </cell>
          <cell r="D5158">
            <v>76437</v>
          </cell>
          <cell r="E5158">
            <v>0</v>
          </cell>
          <cell r="F5158">
            <v>43195</v>
          </cell>
          <cell r="G5158">
            <v>72797</v>
          </cell>
          <cell r="H5158">
            <v>1.05</v>
          </cell>
          <cell r="I5158">
            <v>43465</v>
          </cell>
        </row>
        <row r="5159">
          <cell r="A5159" t="str">
            <v>LLAVE PARA TUBO STANLEY No 12</v>
          </cell>
          <cell r="B5159">
            <v>1288</v>
          </cell>
          <cell r="C5159" t="str">
            <v>UNI</v>
          </cell>
          <cell r="D5159">
            <v>61110</v>
          </cell>
          <cell r="E5159">
            <v>0</v>
          </cell>
          <cell r="F5159">
            <v>40023</v>
          </cell>
          <cell r="G5159">
            <v>43964</v>
          </cell>
          <cell r="H5159">
            <v>1.39</v>
          </cell>
          <cell r="I5159">
            <v>43465</v>
          </cell>
        </row>
        <row r="5160">
          <cell r="A5160" t="str">
            <v>LLAVE TERMINAL Cr. GRICOL</v>
          </cell>
          <cell r="B5160">
            <v>2090</v>
          </cell>
          <cell r="C5160" t="str">
            <v>UNI</v>
          </cell>
          <cell r="D5160">
            <v>13974</v>
          </cell>
          <cell r="E5160" t="str">
            <v>01-995711</v>
          </cell>
          <cell r="F5160">
            <v>40408</v>
          </cell>
          <cell r="G5160">
            <v>10200</v>
          </cell>
          <cell r="H5160">
            <v>1.37</v>
          </cell>
          <cell r="I5160">
            <v>43465</v>
          </cell>
        </row>
        <row r="5161">
          <cell r="A5161" t="str">
            <v>LLAVE TERMNINAL LIVIANA 1/2"-METAL</v>
          </cell>
          <cell r="B5161">
            <v>2089</v>
          </cell>
          <cell r="C5161" t="str">
            <v>UNI</v>
          </cell>
          <cell r="D5161">
            <v>24276</v>
          </cell>
          <cell r="E5161" t="str">
            <v>01-995411</v>
          </cell>
          <cell r="F5161">
            <v>43199</v>
          </cell>
          <cell r="G5161">
            <v>23120</v>
          </cell>
          <cell r="H5161">
            <v>1.05</v>
          </cell>
          <cell r="I5161">
            <v>43465</v>
          </cell>
        </row>
        <row r="5162">
          <cell r="A5162" t="str">
            <v>LLAVES COPA 10mm A 19mm JGO 11</v>
          </cell>
          <cell r="B5162">
            <v>102995</v>
          </cell>
          <cell r="C5162" t="str">
            <v>JUNIEGO</v>
          </cell>
          <cell r="D5162">
            <v>102613</v>
          </cell>
          <cell r="E5162" t="str">
            <v>86-734</v>
          </cell>
          <cell r="F5162">
            <v>40359</v>
          </cell>
          <cell r="G5162">
            <v>74900</v>
          </cell>
          <cell r="H5162">
            <v>1.37</v>
          </cell>
          <cell r="I5162">
            <v>43465</v>
          </cell>
        </row>
        <row r="5163">
          <cell r="A5163" t="str">
            <v>LLAVES TENSORA (ALQUILER)</v>
          </cell>
          <cell r="B5163">
            <v>1653</v>
          </cell>
          <cell r="C5163" t="str">
            <v>DD</v>
          </cell>
          <cell r="D5163">
            <v>436</v>
          </cell>
          <cell r="E5163">
            <v>0</v>
          </cell>
          <cell r="F5163">
            <v>43199</v>
          </cell>
          <cell r="G5163">
            <v>415.32</v>
          </cell>
          <cell r="H5163">
            <v>1.05</v>
          </cell>
          <cell r="I5163">
            <v>43465</v>
          </cell>
        </row>
        <row r="5164">
          <cell r="A5164" t="str">
            <v>LOCKER 4 PUESTOS LAM CAL.22</v>
          </cell>
          <cell r="B5164">
            <v>103634</v>
          </cell>
          <cell r="C5164" t="str">
            <v>UNI</v>
          </cell>
          <cell r="D5164">
            <v>352385</v>
          </cell>
          <cell r="E5164">
            <v>0</v>
          </cell>
          <cell r="F5164">
            <v>42208</v>
          </cell>
          <cell r="G5164">
            <v>288840</v>
          </cell>
          <cell r="H5164">
            <v>1.22</v>
          </cell>
          <cell r="I5164">
            <v>43465</v>
          </cell>
        </row>
        <row r="5165">
          <cell r="A5165" t="str">
            <v>Locker 6 puestos Lam</v>
          </cell>
          <cell r="B5165">
            <v>103633</v>
          </cell>
          <cell r="C5165" t="str">
            <v>UNI</v>
          </cell>
          <cell r="D5165">
            <v>468700</v>
          </cell>
          <cell r="E5165">
            <v>0</v>
          </cell>
          <cell r="F5165">
            <v>42941</v>
          </cell>
          <cell r="G5165">
            <v>430000</v>
          </cell>
          <cell r="H5165">
            <v>1.0900000000000001</v>
          </cell>
          <cell r="I5165">
            <v>43465</v>
          </cell>
        </row>
        <row r="5166">
          <cell r="A5166" t="str">
            <v>Locker láminaPuerta Microper</v>
          </cell>
          <cell r="B5166">
            <v>105236</v>
          </cell>
          <cell r="C5166" t="str">
            <v>UNI</v>
          </cell>
          <cell r="D5166">
            <v>339607</v>
          </cell>
          <cell r="E5166">
            <v>0</v>
          </cell>
          <cell r="F5166">
            <v>41851</v>
          </cell>
          <cell r="G5166">
            <v>269529</v>
          </cell>
          <cell r="H5166">
            <v>1.26</v>
          </cell>
          <cell r="I5166">
            <v>43465</v>
          </cell>
        </row>
        <row r="5167">
          <cell r="A5167" t="str">
            <v>LOCKERS PARA PISCINA 100% PLASTICO</v>
          </cell>
          <cell r="B5167">
            <v>107032</v>
          </cell>
          <cell r="C5167" t="str">
            <v>UNI</v>
          </cell>
          <cell r="D5167">
            <v>5842662</v>
          </cell>
          <cell r="E5167">
            <v>0</v>
          </cell>
          <cell r="F5167">
            <v>43368</v>
          </cell>
          <cell r="G5167">
            <v>5564440</v>
          </cell>
          <cell r="H5167">
            <v>1.05</v>
          </cell>
          <cell r="I5167">
            <v>43465</v>
          </cell>
        </row>
        <row r="5168">
          <cell r="A5168" t="str">
            <v>LOCTIGAS - GASTOP F/ALTA 36ml</v>
          </cell>
          <cell r="B5168">
            <v>104749</v>
          </cell>
          <cell r="C5168" t="str">
            <v>UNI</v>
          </cell>
          <cell r="D5168">
            <v>9440</v>
          </cell>
          <cell r="E5168">
            <v>0</v>
          </cell>
          <cell r="F5168">
            <v>43213</v>
          </cell>
          <cell r="G5168">
            <v>8990</v>
          </cell>
          <cell r="H5168">
            <v>1.05</v>
          </cell>
          <cell r="I5168">
            <v>43465</v>
          </cell>
        </row>
        <row r="5169">
          <cell r="A5169" t="str">
            <v>LOCTIGAS F/MEDIA 40ml</v>
          </cell>
          <cell r="B5169">
            <v>3762</v>
          </cell>
          <cell r="C5169" t="str">
            <v>UNI</v>
          </cell>
          <cell r="D5169">
            <v>13226</v>
          </cell>
          <cell r="E5169">
            <v>0</v>
          </cell>
          <cell r="F5169">
            <v>43270</v>
          </cell>
          <cell r="G5169">
            <v>12596</v>
          </cell>
          <cell r="H5169">
            <v>1.05</v>
          </cell>
          <cell r="I5169">
            <v>43465</v>
          </cell>
        </row>
        <row r="5170">
          <cell r="A5170" t="str">
            <v>LOCTITE (3 ONZAS)</v>
          </cell>
          <cell r="B5170">
            <v>104154</v>
          </cell>
          <cell r="C5170" t="str">
            <v>UNI</v>
          </cell>
          <cell r="D5170">
            <v>6090</v>
          </cell>
          <cell r="E5170">
            <v>0</v>
          </cell>
          <cell r="F5170">
            <v>43256</v>
          </cell>
          <cell r="G5170">
            <v>5800</v>
          </cell>
          <cell r="H5170">
            <v>1.05</v>
          </cell>
          <cell r="I5170">
            <v>43465</v>
          </cell>
        </row>
        <row r="5171">
          <cell r="A5171" t="str">
            <v>LOGO PROGRAMADOR V-8</v>
          </cell>
          <cell r="B5171">
            <v>106589</v>
          </cell>
          <cell r="C5171" t="str">
            <v>UNI</v>
          </cell>
          <cell r="D5171">
            <v>535702</v>
          </cell>
          <cell r="E5171">
            <v>0</v>
          </cell>
          <cell r="F5171">
            <v>43000</v>
          </cell>
          <cell r="G5171">
            <v>491470</v>
          </cell>
          <cell r="H5171">
            <v>1.0900000000000001</v>
          </cell>
          <cell r="I5171">
            <v>43465</v>
          </cell>
        </row>
        <row r="5172">
          <cell r="A5172" t="str">
            <v>LONA FIBRA PARA ASIENTO DE COLUMPIO</v>
          </cell>
          <cell r="B5172">
            <v>102485</v>
          </cell>
          <cell r="C5172" t="str">
            <v>UNI</v>
          </cell>
          <cell r="D5172">
            <v>123500</v>
          </cell>
          <cell r="E5172">
            <v>0</v>
          </cell>
          <cell r="F5172">
            <v>41052</v>
          </cell>
          <cell r="G5172">
            <v>95000</v>
          </cell>
          <cell r="H5172">
            <v>1.3</v>
          </cell>
          <cell r="I5172">
            <v>43465</v>
          </cell>
        </row>
        <row r="5173">
          <cell r="A5173" t="str">
            <v>Losa banca en concretro ** M-31</v>
          </cell>
          <cell r="B5173">
            <v>103035</v>
          </cell>
          <cell r="C5173" t="str">
            <v>UNI</v>
          </cell>
          <cell r="D5173">
            <v>174090</v>
          </cell>
          <cell r="E5173">
            <v>0</v>
          </cell>
          <cell r="F5173">
            <v>43222</v>
          </cell>
          <cell r="G5173">
            <v>165800</v>
          </cell>
          <cell r="H5173">
            <v>1.05</v>
          </cell>
          <cell r="I5173">
            <v>43465</v>
          </cell>
        </row>
        <row r="5174">
          <cell r="A5174" t="str">
            <v>LOSA CONCRETO 0.62X0.62 e=4cm,Acab.</v>
          </cell>
          <cell r="B5174">
            <v>105657</v>
          </cell>
          <cell r="C5174" t="str">
            <v>UNI</v>
          </cell>
          <cell r="D5174">
            <v>69062</v>
          </cell>
          <cell r="E5174">
            <v>0</v>
          </cell>
          <cell r="F5174">
            <v>42226</v>
          </cell>
          <cell r="G5174">
            <v>56608</v>
          </cell>
          <cell r="H5174">
            <v>1.22</v>
          </cell>
          <cell r="I5174">
            <v>43465</v>
          </cell>
        </row>
        <row r="5175">
          <cell r="A5175" t="str">
            <v>LOSA DE CONCRETO</v>
          </cell>
          <cell r="B5175">
            <v>103438</v>
          </cell>
          <cell r="C5175" t="str">
            <v>M2</v>
          </cell>
          <cell r="D5175">
            <v>263613</v>
          </cell>
          <cell r="E5175">
            <v>0</v>
          </cell>
          <cell r="F5175">
            <v>40476</v>
          </cell>
          <cell r="G5175">
            <v>192418</v>
          </cell>
          <cell r="H5175">
            <v>1.37</v>
          </cell>
          <cell r="I5175">
            <v>43465</v>
          </cell>
        </row>
        <row r="5176">
          <cell r="A5176" t="str">
            <v>LOSA ENTREPISO LP10 FIBRIT (bodegas)</v>
          </cell>
          <cell r="B5176">
            <v>3911</v>
          </cell>
          <cell r="C5176" t="str">
            <v>M2</v>
          </cell>
          <cell r="D5176">
            <v>140973</v>
          </cell>
          <cell r="E5176" t="str">
            <v>LP-10</v>
          </cell>
          <cell r="F5176">
            <v>40478</v>
          </cell>
          <cell r="G5176">
            <v>102900</v>
          </cell>
          <cell r="H5176">
            <v>1.37</v>
          </cell>
          <cell r="I5176">
            <v>43465</v>
          </cell>
        </row>
        <row r="5177">
          <cell r="A5177" t="str">
            <v>LOSA ENTREPISO LP4 FIBRIT (VIS) long=3.45</v>
          </cell>
          <cell r="B5177">
            <v>3908</v>
          </cell>
          <cell r="C5177" t="str">
            <v>M2</v>
          </cell>
          <cell r="D5177">
            <v>106682</v>
          </cell>
          <cell r="E5177" t="str">
            <v>LP-4</v>
          </cell>
          <cell r="F5177">
            <v>40478</v>
          </cell>
          <cell r="G5177">
            <v>77870</v>
          </cell>
          <cell r="H5177">
            <v>1.37</v>
          </cell>
          <cell r="I5177">
            <v>43465</v>
          </cell>
        </row>
        <row r="5178">
          <cell r="A5178" t="str">
            <v>LOSA ENTREPISO LP6 FIBRIT (VIS) long=4.10</v>
          </cell>
          <cell r="B5178">
            <v>3910</v>
          </cell>
          <cell r="C5178" t="str">
            <v>M2</v>
          </cell>
          <cell r="D5178">
            <v>117234</v>
          </cell>
          <cell r="E5178" t="str">
            <v>LP-6</v>
          </cell>
          <cell r="F5178">
            <v>40478</v>
          </cell>
          <cell r="G5178">
            <v>85572</v>
          </cell>
          <cell r="H5178">
            <v>1.37</v>
          </cell>
          <cell r="I5178">
            <v>43465</v>
          </cell>
        </row>
        <row r="5179">
          <cell r="A5179" t="str">
            <v>Losa Sentadero para Banca en Concreto M-31</v>
          </cell>
          <cell r="B5179">
            <v>105165</v>
          </cell>
          <cell r="C5179" t="str">
            <v>UNI</v>
          </cell>
          <cell r="D5179">
            <v>248472</v>
          </cell>
          <cell r="E5179">
            <v>0</v>
          </cell>
          <cell r="F5179">
            <v>41764</v>
          </cell>
          <cell r="G5179">
            <v>197200</v>
          </cell>
          <cell r="H5179">
            <v>1.26</v>
          </cell>
          <cell r="I5179">
            <v>43465</v>
          </cell>
        </row>
        <row r="5180">
          <cell r="A5180" t="str">
            <v>LOSETA 0.25X0.25M FLAMEADA P.ESACLERA</v>
          </cell>
          <cell r="B5180">
            <v>103661</v>
          </cell>
          <cell r="C5180" t="str">
            <v>UNI</v>
          </cell>
          <cell r="D5180">
            <v>9450</v>
          </cell>
          <cell r="E5180">
            <v>0</v>
          </cell>
          <cell r="F5180">
            <v>43172</v>
          </cell>
          <cell r="G5180">
            <v>9000</v>
          </cell>
          <cell r="H5180">
            <v>1.05</v>
          </cell>
          <cell r="I5180">
            <v>43465</v>
          </cell>
        </row>
        <row r="5181">
          <cell r="A5181" t="str">
            <v>Loseta concreto tipo IDU A-20 (20x20x6) Color**</v>
          </cell>
          <cell r="B5181">
            <v>106783</v>
          </cell>
          <cell r="C5181" t="str">
            <v>M2</v>
          </cell>
          <cell r="D5181">
            <v>61740</v>
          </cell>
          <cell r="E5181">
            <v>0</v>
          </cell>
          <cell r="F5181">
            <v>43192</v>
          </cell>
          <cell r="G5181">
            <v>58800</v>
          </cell>
          <cell r="H5181">
            <v>1.05</v>
          </cell>
          <cell r="I5181">
            <v>43465</v>
          </cell>
        </row>
        <row r="5182">
          <cell r="A5182" t="str">
            <v>Loseta concreto tipo IDU A-30 (60x40x6) **</v>
          </cell>
          <cell r="B5182">
            <v>100474</v>
          </cell>
          <cell r="C5182" t="str">
            <v>M2</v>
          </cell>
          <cell r="D5182">
            <v>47688</v>
          </cell>
          <cell r="E5182">
            <v>0</v>
          </cell>
          <cell r="F5182">
            <v>43363</v>
          </cell>
          <cell r="G5182">
            <v>45417</v>
          </cell>
          <cell r="H5182">
            <v>1.05</v>
          </cell>
          <cell r="I5182">
            <v>43465</v>
          </cell>
        </row>
        <row r="5183">
          <cell r="A5183" t="str">
            <v>Loseta concreto tipo IDU A-40 (60x20x6) **</v>
          </cell>
          <cell r="B5183">
            <v>100475</v>
          </cell>
          <cell r="C5183" t="str">
            <v>M2</v>
          </cell>
          <cell r="D5183">
            <v>38511</v>
          </cell>
          <cell r="E5183">
            <v>0</v>
          </cell>
          <cell r="F5183">
            <v>43367</v>
          </cell>
          <cell r="G5183">
            <v>36677</v>
          </cell>
          <cell r="H5183">
            <v>1.05</v>
          </cell>
          <cell r="I5183">
            <v>43465</v>
          </cell>
        </row>
        <row r="5184">
          <cell r="A5184" t="str">
            <v>Loseta concreto tipo IDU A-50 (40x40x6)**</v>
          </cell>
          <cell r="B5184">
            <v>100391</v>
          </cell>
          <cell r="C5184" t="str">
            <v>M2</v>
          </cell>
          <cell r="D5184">
            <v>49293</v>
          </cell>
          <cell r="E5184">
            <v>0</v>
          </cell>
          <cell r="F5184">
            <v>43167</v>
          </cell>
          <cell r="G5184">
            <v>46946</v>
          </cell>
          <cell r="H5184">
            <v>1.05</v>
          </cell>
          <cell r="I5184">
            <v>43465</v>
          </cell>
        </row>
        <row r="5185">
          <cell r="A5185" t="str">
            <v>Loseta concreto tipo IDU A-55 A-56 (40x40x6)**</v>
          </cell>
          <cell r="B5185">
            <v>101408</v>
          </cell>
          <cell r="C5185" t="str">
            <v>M2</v>
          </cell>
          <cell r="D5185">
            <v>49293</v>
          </cell>
          <cell r="E5185" t="str">
            <v>+flete</v>
          </cell>
          <cell r="F5185">
            <v>43167</v>
          </cell>
          <cell r="G5185">
            <v>46946</v>
          </cell>
          <cell r="H5185">
            <v>1.05</v>
          </cell>
          <cell r="I5185">
            <v>43465</v>
          </cell>
        </row>
        <row r="5186">
          <cell r="A5186" t="str">
            <v>Loseta concreto tipo IDU A-60 (20x40x6)**</v>
          </cell>
          <cell r="B5186">
            <v>100525</v>
          </cell>
          <cell r="C5186" t="str">
            <v>M2</v>
          </cell>
          <cell r="D5186">
            <v>53911</v>
          </cell>
          <cell r="E5186" t="str">
            <v>inc.flete</v>
          </cell>
          <cell r="F5186">
            <v>41079</v>
          </cell>
          <cell r="G5186">
            <v>41470</v>
          </cell>
          <cell r="H5186">
            <v>1.3</v>
          </cell>
          <cell r="I5186">
            <v>43465</v>
          </cell>
        </row>
        <row r="5187">
          <cell r="A5187" t="str">
            <v>LOSETA PREPULIDA LISTON (30X30)FONDO</v>
          </cell>
          <cell r="B5187">
            <v>103987</v>
          </cell>
          <cell r="C5187" t="str">
            <v>M2</v>
          </cell>
          <cell r="D5187">
            <v>65975</v>
          </cell>
          <cell r="E5187">
            <v>0</v>
          </cell>
          <cell r="F5187">
            <v>43222</v>
          </cell>
          <cell r="G5187">
            <v>62833</v>
          </cell>
          <cell r="H5187">
            <v>1.05</v>
          </cell>
          <cell r="I5187">
            <v>43465</v>
          </cell>
        </row>
        <row r="5188">
          <cell r="A5188" t="str">
            <v>Lubricante 500G para tubería**</v>
          </cell>
          <cell r="B5188">
            <v>102570</v>
          </cell>
          <cell r="C5188" t="str">
            <v>UNI</v>
          </cell>
          <cell r="D5188">
            <v>13665</v>
          </cell>
          <cell r="E5188" t="str">
            <v>C6430 Gris</v>
          </cell>
          <cell r="F5188">
            <v>38840</v>
          </cell>
          <cell r="G5188">
            <v>8816</v>
          </cell>
          <cell r="H5188">
            <v>1.55</v>
          </cell>
          <cell r="I5188">
            <v>43465</v>
          </cell>
        </row>
        <row r="5189">
          <cell r="A5189" t="str">
            <v>Lubricante 500G para tuberia***</v>
          </cell>
          <cell r="B5189">
            <v>100618</v>
          </cell>
          <cell r="C5189" t="str">
            <v>UNI</v>
          </cell>
          <cell r="D5189">
            <v>17495</v>
          </cell>
          <cell r="E5189" t="str">
            <v>C6430 Gris</v>
          </cell>
          <cell r="F5189">
            <v>40506</v>
          </cell>
          <cell r="G5189">
            <v>12770</v>
          </cell>
          <cell r="H5189">
            <v>1.37</v>
          </cell>
          <cell r="I5189">
            <v>43465</v>
          </cell>
        </row>
        <row r="5190">
          <cell r="A5190" t="str">
            <v>Lubricante para Tubería Novafort (500Gr)</v>
          </cell>
          <cell r="B5190">
            <v>104574</v>
          </cell>
          <cell r="C5190" t="str">
            <v>UNI</v>
          </cell>
          <cell r="D5190">
            <v>11621</v>
          </cell>
          <cell r="E5190">
            <v>0</v>
          </cell>
          <cell r="F5190">
            <v>43167</v>
          </cell>
          <cell r="G5190">
            <v>11068</v>
          </cell>
          <cell r="H5190">
            <v>1.05</v>
          </cell>
          <cell r="I5190">
            <v>43465</v>
          </cell>
        </row>
        <row r="5191">
          <cell r="A5191" t="str">
            <v>LUBRICANTE U.M. (EMPAQUE 500 gr)</v>
          </cell>
          <cell r="B5191">
            <v>106983</v>
          </cell>
          <cell r="C5191" t="str">
            <v>UNI</v>
          </cell>
          <cell r="D5191">
            <v>17870</v>
          </cell>
          <cell r="E5191">
            <v>0</v>
          </cell>
          <cell r="F5191">
            <v>43343</v>
          </cell>
          <cell r="G5191">
            <v>17019</v>
          </cell>
          <cell r="H5191">
            <v>1.05</v>
          </cell>
          <cell r="I5191">
            <v>43465</v>
          </cell>
        </row>
        <row r="5192">
          <cell r="A5192" t="str">
            <v>Lubricante/Grasa**</v>
          </cell>
          <cell r="B5192">
            <v>102571</v>
          </cell>
          <cell r="C5192" t="str">
            <v>UNI</v>
          </cell>
          <cell r="D5192">
            <v>12971</v>
          </cell>
          <cell r="E5192" t="str">
            <v>C6430 Gris</v>
          </cell>
          <cell r="F5192">
            <v>42891</v>
          </cell>
          <cell r="G5192">
            <v>11900</v>
          </cell>
          <cell r="H5192">
            <v>1.0900000000000001</v>
          </cell>
          <cell r="I5192">
            <v>43465</v>
          </cell>
        </row>
        <row r="5193">
          <cell r="A5193" t="str">
            <v>LUM FLUORESC 60X60 4x17 T8 120 V</v>
          </cell>
          <cell r="B5193">
            <v>102322</v>
          </cell>
          <cell r="C5193" t="str">
            <v>UNI</v>
          </cell>
          <cell r="D5193">
            <v>278000</v>
          </cell>
          <cell r="E5193">
            <v>0</v>
          </cell>
          <cell r="F5193">
            <v>40121</v>
          </cell>
          <cell r="G5193">
            <v>200000</v>
          </cell>
          <cell r="H5193">
            <v>1.39</v>
          </cell>
          <cell r="I5193">
            <v>43465</v>
          </cell>
        </row>
        <row r="5194">
          <cell r="A5194" t="str">
            <v>Lum hermética fluoresc IP65 2X54W T5 proffit o</v>
          </cell>
          <cell r="B5194">
            <v>101499</v>
          </cell>
          <cell r="C5194" t="str">
            <v>UNI</v>
          </cell>
          <cell r="D5194">
            <v>167690</v>
          </cell>
          <cell r="E5194">
            <v>0</v>
          </cell>
          <cell r="F5194">
            <v>39955</v>
          </cell>
          <cell r="G5194">
            <v>120640</v>
          </cell>
          <cell r="H5194">
            <v>1.39</v>
          </cell>
          <cell r="I5194">
            <v>43465</v>
          </cell>
        </row>
        <row r="5195">
          <cell r="A5195" t="str">
            <v>Lum lineal modulable 4x54W 110 V CO8008B o</v>
          </cell>
          <cell r="B5195">
            <v>101498</v>
          </cell>
          <cell r="C5195" t="str">
            <v>UNI</v>
          </cell>
          <cell r="D5195">
            <v>814262</v>
          </cell>
          <cell r="E5195">
            <v>0</v>
          </cell>
          <cell r="F5195">
            <v>39955</v>
          </cell>
          <cell r="G5195">
            <v>585800</v>
          </cell>
          <cell r="H5195">
            <v>1.39</v>
          </cell>
          <cell r="I5195">
            <v>43465</v>
          </cell>
        </row>
        <row r="5196">
          <cell r="A5196" t="str">
            <v>Luminaria</v>
          </cell>
          <cell r="B5196">
            <v>106868</v>
          </cell>
          <cell r="C5196" t="str">
            <v>UNI</v>
          </cell>
          <cell r="D5196">
            <v>805812</v>
          </cell>
          <cell r="E5196">
            <v>0</v>
          </cell>
          <cell r="F5196">
            <v>43276</v>
          </cell>
          <cell r="G5196">
            <v>767440</v>
          </cell>
          <cell r="H5196">
            <v>1.05</v>
          </cell>
          <cell r="I5196">
            <v>43465</v>
          </cell>
        </row>
        <row r="5197">
          <cell r="A5197" t="str">
            <v>Luminaria</v>
          </cell>
          <cell r="B5197">
            <v>106867</v>
          </cell>
          <cell r="C5197" t="str">
            <v>UNI</v>
          </cell>
          <cell r="D5197">
            <v>805812</v>
          </cell>
          <cell r="E5197">
            <v>0</v>
          </cell>
          <cell r="F5197">
            <v>43276</v>
          </cell>
          <cell r="G5197">
            <v>767440</v>
          </cell>
          <cell r="H5197">
            <v>1.05</v>
          </cell>
          <cell r="I5197">
            <v>43465</v>
          </cell>
        </row>
        <row r="5198">
          <cell r="A5198" t="str">
            <v>Luminaria</v>
          </cell>
          <cell r="B5198">
            <v>106866</v>
          </cell>
          <cell r="C5198" t="str">
            <v>UNI</v>
          </cell>
          <cell r="D5198">
            <v>581196</v>
          </cell>
          <cell r="E5198">
            <v>0</v>
          </cell>
          <cell r="F5198">
            <v>43276</v>
          </cell>
          <cell r="G5198">
            <v>553520</v>
          </cell>
          <cell r="H5198">
            <v>1.05</v>
          </cell>
          <cell r="I5198">
            <v>43465</v>
          </cell>
        </row>
        <row r="5199">
          <cell r="A5199" t="str">
            <v>LUMINARIA</v>
          </cell>
          <cell r="B5199">
            <v>104729</v>
          </cell>
          <cell r="C5199" t="str">
            <v>UNI</v>
          </cell>
          <cell r="D5199">
            <v>87742</v>
          </cell>
          <cell r="E5199">
            <v>0</v>
          </cell>
          <cell r="F5199">
            <v>42198</v>
          </cell>
          <cell r="G5199">
            <v>71920</v>
          </cell>
          <cell r="H5199">
            <v>1.22</v>
          </cell>
          <cell r="I5199">
            <v>43465</v>
          </cell>
        </row>
        <row r="5200">
          <cell r="A5200" t="str">
            <v>Luminaria</v>
          </cell>
          <cell r="B5200">
            <v>106870</v>
          </cell>
          <cell r="C5200" t="str">
            <v>UNI</v>
          </cell>
          <cell r="D5200">
            <v>1606500</v>
          </cell>
          <cell r="E5200">
            <v>0</v>
          </cell>
          <cell r="F5200">
            <v>43276</v>
          </cell>
          <cell r="G5200">
            <v>1530000</v>
          </cell>
          <cell r="H5200">
            <v>1.05</v>
          </cell>
          <cell r="I5200">
            <v>43465</v>
          </cell>
        </row>
        <row r="5201">
          <cell r="A5201" t="str">
            <v>Luminaria</v>
          </cell>
          <cell r="B5201">
            <v>106871</v>
          </cell>
          <cell r="C5201" t="str">
            <v>UNI</v>
          </cell>
          <cell r="D5201">
            <v>1606500</v>
          </cell>
          <cell r="E5201">
            <v>0</v>
          </cell>
          <cell r="F5201">
            <v>43276</v>
          </cell>
          <cell r="G5201">
            <v>1530000</v>
          </cell>
          <cell r="H5201">
            <v>1.05</v>
          </cell>
          <cell r="I5201">
            <v>43465</v>
          </cell>
        </row>
        <row r="5202">
          <cell r="A5202" t="str">
            <v>Luminaria (24 Leds) 55W-700mA-6800Lm</v>
          </cell>
          <cell r="B5202">
            <v>106670</v>
          </cell>
          <cell r="C5202" t="str">
            <v>UNI</v>
          </cell>
          <cell r="D5202">
            <v>1469412</v>
          </cell>
          <cell r="E5202">
            <v>0</v>
          </cell>
          <cell r="F5202">
            <v>43186</v>
          </cell>
          <cell r="G5202">
            <v>1399440</v>
          </cell>
          <cell r="H5202">
            <v>1.05</v>
          </cell>
          <cell r="I5202">
            <v>43465</v>
          </cell>
        </row>
        <row r="5203">
          <cell r="A5203" t="str">
            <v>luminaria 1000W Metal Hali T.Camp</v>
          </cell>
          <cell r="B5203">
            <v>103970</v>
          </cell>
          <cell r="C5203" t="str">
            <v>UNI</v>
          </cell>
          <cell r="D5203">
            <v>822654</v>
          </cell>
          <cell r="E5203">
            <v>0</v>
          </cell>
          <cell r="F5203">
            <v>43214</v>
          </cell>
          <cell r="G5203">
            <v>783480</v>
          </cell>
          <cell r="H5203">
            <v>1.05</v>
          </cell>
          <cell r="I5203">
            <v>43465</v>
          </cell>
        </row>
        <row r="5204">
          <cell r="A5204" t="str">
            <v>Luminaria 128LED 279W - 1000mA -45700Lm Tipo</v>
          </cell>
          <cell r="B5204">
            <v>106175</v>
          </cell>
          <cell r="C5204" t="str">
            <v>UNI</v>
          </cell>
          <cell r="D5204">
            <v>5511345</v>
          </cell>
          <cell r="E5204">
            <v>0</v>
          </cell>
          <cell r="F5204">
            <v>43269</v>
          </cell>
          <cell r="G5204">
            <v>5248900</v>
          </cell>
          <cell r="H5204">
            <v>1.05</v>
          </cell>
          <cell r="I5204">
            <v>43465</v>
          </cell>
        </row>
        <row r="5205">
          <cell r="A5205" t="str">
            <v>Luminaria 128LED 279W - 700 mA -34600Lm Tipo</v>
          </cell>
          <cell r="B5205">
            <v>106174</v>
          </cell>
          <cell r="C5205" t="str">
            <v>UNI</v>
          </cell>
          <cell r="D5205">
            <v>3229401</v>
          </cell>
          <cell r="E5205">
            <v>0</v>
          </cell>
          <cell r="F5205">
            <v>43263</v>
          </cell>
          <cell r="G5205">
            <v>3075620.09</v>
          </cell>
          <cell r="H5205">
            <v>1.05</v>
          </cell>
          <cell r="I5205">
            <v>43465</v>
          </cell>
        </row>
        <row r="5206">
          <cell r="A5206" t="str">
            <v>Luminaria 150 W Metal Halide (Completa)</v>
          </cell>
          <cell r="B5206">
            <v>103942</v>
          </cell>
          <cell r="C5206" t="str">
            <v>UNI</v>
          </cell>
          <cell r="D5206">
            <v>460860</v>
          </cell>
          <cell r="E5206">
            <v>0</v>
          </cell>
          <cell r="F5206">
            <v>42934</v>
          </cell>
          <cell r="G5206">
            <v>422807</v>
          </cell>
          <cell r="H5206">
            <v>1.0900000000000001</v>
          </cell>
          <cell r="I5206">
            <v>43465</v>
          </cell>
        </row>
        <row r="5207">
          <cell r="A5207" t="str">
            <v>LUMINARIA 18.000 LUMENES. 156W. 100.000</v>
          </cell>
          <cell r="B5207">
            <v>105671</v>
          </cell>
          <cell r="C5207" t="str">
            <v>UNI</v>
          </cell>
          <cell r="D5207">
            <v>2101572</v>
          </cell>
          <cell r="E5207">
            <v>0</v>
          </cell>
          <cell r="F5207">
            <v>42262</v>
          </cell>
          <cell r="G5207">
            <v>1722600</v>
          </cell>
          <cell r="H5207">
            <v>1.22</v>
          </cell>
          <cell r="I5207">
            <v>43465</v>
          </cell>
        </row>
        <row r="5208">
          <cell r="A5208" t="str">
            <v>Luminaria 24 Leds,80W,1.000mA-8.600LmBlanco</v>
          </cell>
          <cell r="B5208">
            <v>106835</v>
          </cell>
          <cell r="C5208" t="str">
            <v>UNI</v>
          </cell>
          <cell r="D5208">
            <v>1094562</v>
          </cell>
          <cell r="E5208">
            <v>0</v>
          </cell>
          <cell r="F5208">
            <v>43245</v>
          </cell>
          <cell r="G5208">
            <v>1042440</v>
          </cell>
          <cell r="H5208">
            <v>1.05</v>
          </cell>
          <cell r="I5208">
            <v>43465</v>
          </cell>
        </row>
        <row r="5209">
          <cell r="A5209" t="str">
            <v>LUMINARIA 2X32 EMERG DOBLE</v>
          </cell>
          <cell r="B5209">
            <v>104770</v>
          </cell>
          <cell r="C5209" t="str">
            <v>UNI</v>
          </cell>
          <cell r="D5209">
            <v>295100</v>
          </cell>
          <cell r="E5209">
            <v>0</v>
          </cell>
          <cell r="F5209">
            <v>41204</v>
          </cell>
          <cell r="G5209">
            <v>227000</v>
          </cell>
          <cell r="H5209">
            <v>1.3</v>
          </cell>
          <cell r="I5209">
            <v>43465</v>
          </cell>
        </row>
        <row r="5210">
          <cell r="A5210" t="str">
            <v>Luminaria 32 LED 71W - 700mA- 9000Lm Ref5136</v>
          </cell>
          <cell r="B5210">
            <v>106172</v>
          </cell>
          <cell r="C5210" t="str">
            <v>UNI</v>
          </cell>
          <cell r="D5210">
            <v>1721245</v>
          </cell>
          <cell r="E5210">
            <v>0</v>
          </cell>
          <cell r="F5210">
            <v>43269</v>
          </cell>
          <cell r="G5210">
            <v>1639281</v>
          </cell>
          <cell r="H5210">
            <v>1.05</v>
          </cell>
          <cell r="I5210">
            <v>43465</v>
          </cell>
        </row>
        <row r="5211">
          <cell r="A5211" t="str">
            <v>Luminaria 32 Leds;700mA;8900Lum;74</v>
          </cell>
          <cell r="B5211">
            <v>106115</v>
          </cell>
          <cell r="C5211" t="str">
            <v>UNI</v>
          </cell>
          <cell r="D5211">
            <v>1080334</v>
          </cell>
          <cell r="E5211">
            <v>0</v>
          </cell>
          <cell r="F5211">
            <v>43186</v>
          </cell>
          <cell r="G5211">
            <v>1028889.34</v>
          </cell>
          <cell r="H5211">
            <v>1.05</v>
          </cell>
          <cell r="I5211">
            <v>43465</v>
          </cell>
        </row>
        <row r="5212">
          <cell r="A5212" t="str">
            <v>Luminaria 60x60 T8 3X17W 120Vceldas</v>
          </cell>
          <cell r="B5212">
            <v>101501</v>
          </cell>
          <cell r="C5212" t="str">
            <v>UNI</v>
          </cell>
          <cell r="D5212">
            <v>162852</v>
          </cell>
          <cell r="E5212">
            <v>0</v>
          </cell>
          <cell r="F5212">
            <v>40177</v>
          </cell>
          <cell r="G5212">
            <v>117160</v>
          </cell>
          <cell r="H5212">
            <v>1.39</v>
          </cell>
          <cell r="I5212">
            <v>43465</v>
          </cell>
        </row>
        <row r="5213">
          <cell r="A5213" t="str">
            <v>Luminaria 60x60 T8 4X17W 120Vceldas</v>
          </cell>
          <cell r="B5213">
            <v>102257</v>
          </cell>
          <cell r="C5213" t="str">
            <v>UNI</v>
          </cell>
          <cell r="D5213">
            <v>143028</v>
          </cell>
          <cell r="E5213">
            <v>0</v>
          </cell>
          <cell r="F5213">
            <v>40268</v>
          </cell>
          <cell r="G5213">
            <v>104400</v>
          </cell>
          <cell r="H5213">
            <v>1.37</v>
          </cell>
          <cell r="I5213">
            <v>43465</v>
          </cell>
        </row>
        <row r="5214">
          <cell r="A5214" t="str">
            <v>Luminaria 72 LED 157W - 700 Ma - 19800Lm Ref</v>
          </cell>
          <cell r="B5214">
            <v>106173</v>
          </cell>
          <cell r="C5214" t="str">
            <v>UNI</v>
          </cell>
          <cell r="D5214">
            <v>2685075</v>
          </cell>
          <cell r="E5214">
            <v>0</v>
          </cell>
          <cell r="F5214">
            <v>43329</v>
          </cell>
          <cell r="G5214">
            <v>2557214</v>
          </cell>
          <cell r="H5214">
            <v>1.05</v>
          </cell>
          <cell r="I5214">
            <v>43465</v>
          </cell>
        </row>
        <row r="5215">
          <cell r="A5215" t="str">
            <v>luminaria a AREALED I 80L RAP 01 175W</v>
          </cell>
          <cell r="B5215">
            <v>106953</v>
          </cell>
          <cell r="C5215" t="str">
            <v>UNI</v>
          </cell>
          <cell r="D5215">
            <v>1641093</v>
          </cell>
          <cell r="E5215">
            <v>0</v>
          </cell>
          <cell r="F5215">
            <v>43337</v>
          </cell>
          <cell r="G5215">
            <v>1562946</v>
          </cell>
          <cell r="H5215">
            <v>1.05</v>
          </cell>
          <cell r="I5215">
            <v>43465</v>
          </cell>
        </row>
        <row r="5216">
          <cell r="A5216" t="str">
            <v>luminaria a AREALED I 80L RAP 212 175 W</v>
          </cell>
          <cell r="B5216">
            <v>106957</v>
          </cell>
          <cell r="C5216" t="str">
            <v>UNI</v>
          </cell>
          <cell r="D5216">
            <v>1551661</v>
          </cell>
          <cell r="E5216">
            <v>0</v>
          </cell>
          <cell r="F5216">
            <v>43337</v>
          </cell>
          <cell r="G5216">
            <v>1477772</v>
          </cell>
          <cell r="H5216">
            <v>1.05</v>
          </cell>
          <cell r="I5216">
            <v>43465</v>
          </cell>
        </row>
        <row r="5217">
          <cell r="A5217" t="str">
            <v>Luminaria a RALED II 128L RAP 212 239 W</v>
          </cell>
          <cell r="B5217">
            <v>106958</v>
          </cell>
          <cell r="C5217" t="str">
            <v>UNI</v>
          </cell>
          <cell r="D5217">
            <v>2127195</v>
          </cell>
          <cell r="E5217">
            <v>0</v>
          </cell>
          <cell r="F5217">
            <v>43337</v>
          </cell>
          <cell r="G5217">
            <v>2025900</v>
          </cell>
          <cell r="H5217">
            <v>1.05</v>
          </cell>
          <cell r="I5217">
            <v>43465</v>
          </cell>
        </row>
        <row r="5218">
          <cell r="A5218" t="str">
            <v>Luminaria a RALED II 48L RA 04 104W</v>
          </cell>
          <cell r="B5218">
            <v>106956</v>
          </cell>
          <cell r="C5218" t="str">
            <v>UNI</v>
          </cell>
          <cell r="D5218">
            <v>928549</v>
          </cell>
          <cell r="E5218">
            <v>0</v>
          </cell>
          <cell r="F5218">
            <v>43337</v>
          </cell>
          <cell r="G5218">
            <v>884332</v>
          </cell>
          <cell r="H5218">
            <v>1.05</v>
          </cell>
          <cell r="I5218">
            <v>43465</v>
          </cell>
        </row>
        <row r="5219">
          <cell r="A5219" t="str">
            <v>LUMINARIA AHORRADORA DE ENERGIA 2 x 17</v>
          </cell>
          <cell r="B5219">
            <v>9462</v>
          </cell>
          <cell r="C5219" t="str">
            <v>UNI</v>
          </cell>
          <cell r="D5219">
            <v>209271</v>
          </cell>
          <cell r="E5219" t="str">
            <v>2 x 17</v>
          </cell>
          <cell r="F5219">
            <v>40177</v>
          </cell>
          <cell r="G5219">
            <v>150555</v>
          </cell>
          <cell r="H5219">
            <v>1.39</v>
          </cell>
          <cell r="I5219">
            <v>43465</v>
          </cell>
        </row>
        <row r="5220">
          <cell r="A5220" t="str">
            <v>LUMINARIA AHORRADORA DE ENERGIA 2 x 17</v>
          </cell>
          <cell r="B5220">
            <v>9459</v>
          </cell>
          <cell r="C5220" t="str">
            <v>UNI</v>
          </cell>
          <cell r="D5220">
            <v>214004</v>
          </cell>
          <cell r="E5220" t="str">
            <v>2 x 17</v>
          </cell>
          <cell r="F5220">
            <v>40177</v>
          </cell>
          <cell r="G5220">
            <v>153960</v>
          </cell>
          <cell r="H5220">
            <v>1.39</v>
          </cell>
          <cell r="I5220">
            <v>43465</v>
          </cell>
        </row>
        <row r="5221">
          <cell r="A5221" t="str">
            <v>LUMINARIA AHORRADORA DE ENERGIA 2 x 32</v>
          </cell>
          <cell r="B5221">
            <v>9463</v>
          </cell>
          <cell r="C5221" t="str">
            <v>UNI</v>
          </cell>
          <cell r="D5221">
            <v>170914</v>
          </cell>
          <cell r="E5221" t="str">
            <v>2 x 32</v>
          </cell>
          <cell r="F5221">
            <v>40177</v>
          </cell>
          <cell r="G5221">
            <v>122960</v>
          </cell>
          <cell r="H5221">
            <v>1.39</v>
          </cell>
          <cell r="I5221">
            <v>43465</v>
          </cell>
        </row>
        <row r="5222">
          <cell r="A5222" t="str">
            <v>LUMINARIA AHORRADORA DE ENERGIA 2 x 32</v>
          </cell>
          <cell r="B5222">
            <v>9460</v>
          </cell>
          <cell r="C5222" t="str">
            <v>UNI</v>
          </cell>
          <cell r="D5222">
            <v>174139</v>
          </cell>
          <cell r="E5222" t="str">
            <v>2 x 32</v>
          </cell>
          <cell r="F5222">
            <v>40177</v>
          </cell>
          <cell r="G5222">
            <v>125280</v>
          </cell>
          <cell r="H5222">
            <v>1.39</v>
          </cell>
          <cell r="I5222">
            <v>43465</v>
          </cell>
        </row>
        <row r="5223">
          <cell r="A5223" t="str">
            <v>LUMINARIA AHORRADORA DE ENERGIA 4 x 32</v>
          </cell>
          <cell r="B5223">
            <v>9464</v>
          </cell>
          <cell r="C5223" t="str">
            <v>UNI</v>
          </cell>
          <cell r="D5223">
            <v>247987</v>
          </cell>
          <cell r="E5223" t="str">
            <v>4 x 32-3.00M</v>
          </cell>
          <cell r="F5223">
            <v>40023</v>
          </cell>
          <cell r="G5223">
            <v>178408</v>
          </cell>
          <cell r="H5223">
            <v>1.39</v>
          </cell>
          <cell r="I5223">
            <v>43465</v>
          </cell>
        </row>
        <row r="5224">
          <cell r="A5224" t="str">
            <v>LUMINARIA AHORRADORA DE ENERGIA 4 x 32</v>
          </cell>
          <cell r="B5224">
            <v>9461</v>
          </cell>
          <cell r="C5224" t="str">
            <v>UNI</v>
          </cell>
          <cell r="D5224">
            <v>415844</v>
          </cell>
          <cell r="E5224" t="str">
            <v>4 x 32-3.20M</v>
          </cell>
          <cell r="F5224">
            <v>40023</v>
          </cell>
          <cell r="G5224">
            <v>299168</v>
          </cell>
          <cell r="H5224">
            <v>1.39</v>
          </cell>
          <cell r="I5224">
            <v>43465</v>
          </cell>
        </row>
        <row r="5225">
          <cell r="A5225" t="str">
            <v>Luminaria Angular 90°de Suspender en CieloFild</v>
          </cell>
          <cell r="B5225">
            <v>106864</v>
          </cell>
          <cell r="C5225" t="str">
            <v>UNI</v>
          </cell>
          <cell r="D5225">
            <v>887513</v>
          </cell>
          <cell r="E5225">
            <v>0</v>
          </cell>
          <cell r="F5225">
            <v>43276</v>
          </cell>
          <cell r="G5225">
            <v>845250</v>
          </cell>
          <cell r="H5225">
            <v>1.05</v>
          </cell>
          <cell r="I5225">
            <v>43465</v>
          </cell>
        </row>
        <row r="5226">
          <cell r="A5226" t="str">
            <v>Luminaria Angular 90°Empotrar en CieloFild led</v>
          </cell>
          <cell r="B5226">
            <v>106863</v>
          </cell>
          <cell r="C5226" t="str">
            <v>UNI</v>
          </cell>
          <cell r="D5226">
            <v>911270</v>
          </cell>
          <cell r="E5226">
            <v>0</v>
          </cell>
          <cell r="F5226">
            <v>43276</v>
          </cell>
          <cell r="G5226">
            <v>867876</v>
          </cell>
          <cell r="H5226">
            <v>1.05</v>
          </cell>
          <cell r="I5226">
            <v>43465</v>
          </cell>
        </row>
        <row r="5227">
          <cell r="A5227" t="str">
            <v>LUMINARIA AUTONOMA DE EMERGENCIA(</v>
          </cell>
          <cell r="B5227">
            <v>104745</v>
          </cell>
          <cell r="C5227" t="str">
            <v>UNI</v>
          </cell>
          <cell r="D5227">
            <v>73500</v>
          </cell>
          <cell r="E5227">
            <v>0</v>
          </cell>
          <cell r="F5227">
            <v>43269</v>
          </cell>
          <cell r="G5227">
            <v>70000</v>
          </cell>
          <cell r="H5227">
            <v>1.05</v>
          </cell>
          <cell r="I5227">
            <v>43465</v>
          </cell>
        </row>
        <row r="5228">
          <cell r="A5228" t="str">
            <v>Luminaria cuadrum 8x54 W+4x50 AR 111 120 V</v>
          </cell>
          <cell r="B5228">
            <v>101496</v>
          </cell>
          <cell r="C5228" t="str">
            <v>UNI</v>
          </cell>
          <cell r="D5228">
            <v>3248986</v>
          </cell>
          <cell r="E5228">
            <v>0</v>
          </cell>
          <cell r="F5228">
            <v>39955</v>
          </cell>
          <cell r="G5228">
            <v>2337400</v>
          </cell>
          <cell r="H5228">
            <v>1.39</v>
          </cell>
          <cell r="I5228">
            <v>43465</v>
          </cell>
        </row>
        <row r="5229">
          <cell r="A5229" t="str">
            <v>Luminaria de piso 150 W-208 V MH OU30126-G12</v>
          </cell>
          <cell r="B5229">
            <v>101495</v>
          </cell>
          <cell r="C5229" t="str">
            <v>UNI</v>
          </cell>
          <cell r="D5229">
            <v>1054510</v>
          </cell>
          <cell r="E5229">
            <v>0</v>
          </cell>
          <cell r="F5229">
            <v>39917</v>
          </cell>
          <cell r="G5229">
            <v>758640</v>
          </cell>
          <cell r="H5229">
            <v>1.39</v>
          </cell>
          <cell r="I5229">
            <v>43465</v>
          </cell>
        </row>
        <row r="5230">
          <cell r="A5230" t="str">
            <v>Luminaria Emerg.Led</v>
          </cell>
          <cell r="B5230">
            <v>107160</v>
          </cell>
          <cell r="C5230" t="str">
            <v>UNI</v>
          </cell>
          <cell r="D5230">
            <v>509981</v>
          </cell>
          <cell r="E5230">
            <v>0</v>
          </cell>
          <cell r="F5230">
            <v>43396</v>
          </cell>
          <cell r="G5230">
            <v>485696.29</v>
          </cell>
          <cell r="H5230">
            <v>1.05</v>
          </cell>
          <cell r="I5230">
            <v>43465</v>
          </cell>
        </row>
        <row r="5231">
          <cell r="A5231" t="str">
            <v>LUMINARIA EMERGENCIA TIPO MICKEY</v>
          </cell>
          <cell r="B5231">
            <v>106403</v>
          </cell>
          <cell r="C5231" t="str">
            <v>UNI</v>
          </cell>
          <cell r="D5231">
            <v>69300</v>
          </cell>
          <cell r="E5231">
            <v>0</v>
          </cell>
          <cell r="F5231">
            <v>43172</v>
          </cell>
          <cell r="G5231">
            <v>66000</v>
          </cell>
          <cell r="H5231">
            <v>1.05</v>
          </cell>
          <cell r="I5231">
            <v>43465</v>
          </cell>
        </row>
        <row r="5232">
          <cell r="A5232" t="str">
            <v>LUMINARIA FLUORESCENTE T5</v>
          </cell>
          <cell r="B5232">
            <v>102247</v>
          </cell>
          <cell r="C5232" t="str">
            <v>UNI</v>
          </cell>
          <cell r="D5232">
            <v>110490</v>
          </cell>
          <cell r="E5232">
            <v>0</v>
          </cell>
          <cell r="F5232">
            <v>41429</v>
          </cell>
          <cell r="G5232">
            <v>87000</v>
          </cell>
          <cell r="H5232">
            <v>1.27</v>
          </cell>
          <cell r="I5232">
            <v>43465</v>
          </cell>
        </row>
        <row r="5233">
          <cell r="A5233" t="str">
            <v>LUMINARIA FLUORESCENTE T5 2X28W</v>
          </cell>
          <cell r="B5233">
            <v>103099</v>
          </cell>
          <cell r="C5233" t="str">
            <v>UNI</v>
          </cell>
          <cell r="D5233">
            <v>52060</v>
          </cell>
          <cell r="E5233">
            <v>0</v>
          </cell>
          <cell r="F5233">
            <v>40409</v>
          </cell>
          <cell r="G5233">
            <v>38000</v>
          </cell>
          <cell r="H5233">
            <v>1.37</v>
          </cell>
          <cell r="I5233">
            <v>43465</v>
          </cell>
        </row>
        <row r="5234">
          <cell r="A5234" t="str">
            <v>LUMINARIA FLUORESCENTE(1.27X0.14m)2x32w</v>
          </cell>
          <cell r="B5234">
            <v>102522</v>
          </cell>
          <cell r="C5234" t="str">
            <v>UNI</v>
          </cell>
          <cell r="D5234">
            <v>76708</v>
          </cell>
          <cell r="E5234">
            <v>0</v>
          </cell>
          <cell r="F5234">
            <v>41494</v>
          </cell>
          <cell r="G5234">
            <v>60400</v>
          </cell>
          <cell r="H5234">
            <v>1.27</v>
          </cell>
          <cell r="I5234">
            <v>43465</v>
          </cell>
        </row>
        <row r="5235">
          <cell r="A5235" t="str">
            <v>LUMINARIA FORZA MH SCHREDER</v>
          </cell>
          <cell r="B5235">
            <v>104659</v>
          </cell>
          <cell r="C5235" t="str">
            <v>UNI</v>
          </cell>
          <cell r="D5235">
            <v>864987</v>
          </cell>
          <cell r="E5235">
            <v>0</v>
          </cell>
          <cell r="F5235">
            <v>41764</v>
          </cell>
          <cell r="G5235">
            <v>686498</v>
          </cell>
          <cell r="H5235">
            <v>1.26</v>
          </cell>
          <cell r="I5235">
            <v>43465</v>
          </cell>
        </row>
        <row r="5236">
          <cell r="A5236" t="str">
            <v>LUMINARIA FORZA MH SCHREDER</v>
          </cell>
          <cell r="B5236">
            <v>104660</v>
          </cell>
          <cell r="C5236" t="str">
            <v>UNI</v>
          </cell>
          <cell r="D5236">
            <v>944159</v>
          </cell>
          <cell r="E5236">
            <v>0</v>
          </cell>
          <cell r="F5236">
            <v>41179</v>
          </cell>
          <cell r="G5236">
            <v>726276</v>
          </cell>
          <cell r="H5236">
            <v>1.3</v>
          </cell>
          <cell r="I5236">
            <v>43465</v>
          </cell>
        </row>
        <row r="5237">
          <cell r="A5237" t="str">
            <v>Luminaria Hermetica LED 2X18 T8 DL</v>
          </cell>
          <cell r="B5237">
            <v>106400</v>
          </cell>
          <cell r="C5237" t="str">
            <v>UNI</v>
          </cell>
          <cell r="D5237">
            <v>57614</v>
          </cell>
          <cell r="E5237">
            <v>0</v>
          </cell>
          <cell r="F5237">
            <v>43172</v>
          </cell>
          <cell r="G5237">
            <v>54870</v>
          </cell>
          <cell r="H5237">
            <v>1.05</v>
          </cell>
          <cell r="I5237">
            <v>43465</v>
          </cell>
        </row>
        <row r="5238">
          <cell r="A5238" t="str">
            <v>Luminaria LED 150W - 530mA- (Utilizar</v>
          </cell>
          <cell r="B5238">
            <v>105594</v>
          </cell>
          <cell r="C5238" t="str">
            <v>UNI</v>
          </cell>
          <cell r="D5238">
            <v>121433</v>
          </cell>
          <cell r="E5238">
            <v>0</v>
          </cell>
          <cell r="F5238">
            <v>42615</v>
          </cell>
          <cell r="G5238">
            <v>105594</v>
          </cell>
          <cell r="H5238">
            <v>1.1499999999999999</v>
          </cell>
          <cell r="I5238">
            <v>43465</v>
          </cell>
        </row>
        <row r="5239">
          <cell r="A5239" t="str">
            <v>Luminaria LED 250W - 350 Ma(Utilizar</v>
          </cell>
          <cell r="B5239">
            <v>105595</v>
          </cell>
          <cell r="C5239" t="str">
            <v>UNI</v>
          </cell>
          <cell r="D5239">
            <v>2329785</v>
          </cell>
          <cell r="E5239">
            <v>0</v>
          </cell>
          <cell r="F5239">
            <v>42615</v>
          </cell>
          <cell r="G5239">
            <v>2025900.1</v>
          </cell>
          <cell r="H5239">
            <v>1.1499999999999999</v>
          </cell>
          <cell r="I5239">
            <v>43465</v>
          </cell>
        </row>
        <row r="5240">
          <cell r="A5240" t="str">
            <v>Luminaria LED 400W - 530 mA (Utilizar</v>
          </cell>
          <cell r="B5240">
            <v>105596</v>
          </cell>
          <cell r="C5240" t="str">
            <v>UNI</v>
          </cell>
          <cell r="D5240">
            <v>3031226</v>
          </cell>
          <cell r="E5240">
            <v>0</v>
          </cell>
          <cell r="F5240">
            <v>42615</v>
          </cell>
          <cell r="G5240">
            <v>2635848.5099999998</v>
          </cell>
          <cell r="H5240">
            <v>1.1499999999999999</v>
          </cell>
          <cell r="I5240">
            <v>43465</v>
          </cell>
        </row>
        <row r="5241">
          <cell r="A5241" t="str">
            <v>Luminaria LED 450W - 1000mA(Utilizar</v>
          </cell>
          <cell r="B5241">
            <v>105597</v>
          </cell>
          <cell r="C5241" t="str">
            <v>UNI</v>
          </cell>
          <cell r="D5241">
            <v>5981034</v>
          </cell>
          <cell r="E5241">
            <v>0</v>
          </cell>
          <cell r="F5241">
            <v>42615</v>
          </cell>
          <cell r="G5241">
            <v>5200899.4400000004</v>
          </cell>
          <cell r="H5241">
            <v>1.1499999999999999</v>
          </cell>
          <cell r="I5241">
            <v>43465</v>
          </cell>
        </row>
        <row r="5242">
          <cell r="A5242" t="str">
            <v>Luminaria LED 80W - 530mA - Tipo Codensa</v>
          </cell>
          <cell r="B5242">
            <v>105593</v>
          </cell>
          <cell r="C5242" t="str">
            <v>UNI</v>
          </cell>
          <cell r="D5242">
            <v>1495696</v>
          </cell>
          <cell r="E5242">
            <v>0</v>
          </cell>
          <cell r="F5242">
            <v>43251</v>
          </cell>
          <cell r="G5242">
            <v>1424472</v>
          </cell>
          <cell r="H5242">
            <v>1.05</v>
          </cell>
          <cell r="I5242">
            <v>43465</v>
          </cell>
        </row>
        <row r="5243">
          <cell r="A5243" t="str">
            <v>Luminaria LED Continua 40W Tipo P24868</v>
          </cell>
          <cell r="B5243">
            <v>106401</v>
          </cell>
          <cell r="C5243" t="str">
            <v>UNI</v>
          </cell>
          <cell r="D5243">
            <v>429340</v>
          </cell>
          <cell r="E5243">
            <v>0</v>
          </cell>
          <cell r="F5243">
            <v>42963</v>
          </cell>
          <cell r="G5243">
            <v>393890</v>
          </cell>
          <cell r="H5243">
            <v>1.0900000000000001</v>
          </cell>
          <cell r="I5243">
            <v>43465</v>
          </cell>
        </row>
        <row r="5244">
          <cell r="A5244" t="str">
            <v>Luminaria Led Continum (64W) 3.000k</v>
          </cell>
          <cell r="B5244">
            <v>106297</v>
          </cell>
          <cell r="C5244" t="str">
            <v>UNI</v>
          </cell>
          <cell r="D5244">
            <v>689933</v>
          </cell>
          <cell r="E5244">
            <v>0</v>
          </cell>
          <cell r="F5244">
            <v>43269</v>
          </cell>
          <cell r="G5244">
            <v>657079</v>
          </cell>
          <cell r="H5244">
            <v>1.05</v>
          </cell>
          <cell r="I5244">
            <v>43465</v>
          </cell>
        </row>
        <row r="5245">
          <cell r="A5245" t="str">
            <v>Luminaria Led Hermet(40W)Sobrep.Techo</v>
          </cell>
          <cell r="B5245">
            <v>106190</v>
          </cell>
          <cell r="C5245" t="str">
            <v>UNI</v>
          </cell>
          <cell r="D5245">
            <v>81218</v>
          </cell>
          <cell r="E5245">
            <v>0</v>
          </cell>
          <cell r="F5245">
            <v>43269</v>
          </cell>
          <cell r="G5245">
            <v>77350</v>
          </cell>
          <cell r="H5245">
            <v>1.05</v>
          </cell>
          <cell r="I5245">
            <v>43465</v>
          </cell>
        </row>
        <row r="5246">
          <cell r="A5246" t="str">
            <v>luminaria lineal de empotrar led g2 1.700x66x67m</v>
          </cell>
          <cell r="B5246">
            <v>107251</v>
          </cell>
          <cell r="C5246" t="str">
            <v>UNI</v>
          </cell>
          <cell r="D5246">
            <v>713048</v>
          </cell>
          <cell r="E5246">
            <v>0</v>
          </cell>
          <cell r="F5246">
            <v>43411</v>
          </cell>
          <cell r="G5246">
            <v>679093</v>
          </cell>
          <cell r="H5246">
            <v>1.05</v>
          </cell>
          <cell r="I5246">
            <v>43465</v>
          </cell>
        </row>
        <row r="5247">
          <cell r="A5247" t="str">
            <v>Luminaria Lineal Led Driver (64W) -8x8cm</v>
          </cell>
          <cell r="B5247">
            <v>106198</v>
          </cell>
          <cell r="C5247" t="str">
            <v>UNI</v>
          </cell>
          <cell r="D5247">
            <v>859901</v>
          </cell>
          <cell r="E5247">
            <v>0</v>
          </cell>
          <cell r="F5247">
            <v>43269</v>
          </cell>
          <cell r="G5247">
            <v>818953</v>
          </cell>
          <cell r="H5247">
            <v>1.05</v>
          </cell>
          <cell r="I5247">
            <v>43465</v>
          </cell>
        </row>
        <row r="5248">
          <cell r="A5248" t="str">
            <v>Luminaria M-130</v>
          </cell>
          <cell r="B5248">
            <v>100406</v>
          </cell>
          <cell r="C5248" t="str">
            <v>UNI</v>
          </cell>
          <cell r="D5248">
            <v>857661</v>
          </cell>
          <cell r="E5248" t="str">
            <v>1.00m X1½"</v>
          </cell>
          <cell r="F5248">
            <v>39903</v>
          </cell>
          <cell r="G5248">
            <v>617022</v>
          </cell>
          <cell r="H5248">
            <v>1.39</v>
          </cell>
          <cell r="I5248">
            <v>43465</v>
          </cell>
        </row>
        <row r="5249">
          <cell r="A5249" t="str">
            <v>LUMINARIA MERCURIO 250 W</v>
          </cell>
          <cell r="B5249">
            <v>1006</v>
          </cell>
          <cell r="C5249" t="str">
            <v>UNI</v>
          </cell>
          <cell r="D5249">
            <v>485805</v>
          </cell>
          <cell r="E5249" t="str">
            <v>INDOLUX</v>
          </cell>
          <cell r="F5249">
            <v>40130</v>
          </cell>
          <cell r="G5249">
            <v>349500</v>
          </cell>
          <cell r="H5249">
            <v>1.39</v>
          </cell>
          <cell r="I5249">
            <v>43465</v>
          </cell>
        </row>
        <row r="5250">
          <cell r="A5250" t="str">
            <v>LUMINARIA METAL</v>
          </cell>
          <cell r="B5250">
            <v>104727</v>
          </cell>
          <cell r="C5250" t="str">
            <v>UNI</v>
          </cell>
          <cell r="D5250">
            <v>464494</v>
          </cell>
          <cell r="E5250">
            <v>0</v>
          </cell>
          <cell r="F5250">
            <v>41198</v>
          </cell>
          <cell r="G5250">
            <v>357303</v>
          </cell>
          <cell r="H5250">
            <v>1.3</v>
          </cell>
          <cell r="I5250">
            <v>43465</v>
          </cell>
        </row>
        <row r="5251">
          <cell r="A5251" t="str">
            <v>LUMINARIA METAL HALID 250W</v>
          </cell>
          <cell r="B5251">
            <v>104386</v>
          </cell>
          <cell r="C5251" t="str">
            <v>UNI</v>
          </cell>
          <cell r="D5251">
            <v>587807</v>
          </cell>
          <cell r="E5251">
            <v>0</v>
          </cell>
          <cell r="F5251">
            <v>41494</v>
          </cell>
          <cell r="G5251">
            <v>462840</v>
          </cell>
          <cell r="H5251">
            <v>1.27</v>
          </cell>
          <cell r="I5251">
            <v>43465</v>
          </cell>
        </row>
        <row r="5252">
          <cell r="A5252" t="str">
            <v>LUMINARIA METAL HALID400 W</v>
          </cell>
          <cell r="B5252">
            <v>103001</v>
          </cell>
          <cell r="C5252" t="str">
            <v>UNI</v>
          </cell>
          <cell r="D5252">
            <v>386860</v>
          </cell>
          <cell r="E5252">
            <v>0</v>
          </cell>
          <cell r="F5252">
            <v>42590</v>
          </cell>
          <cell r="G5252">
            <v>336400</v>
          </cell>
          <cell r="H5252">
            <v>1.1499999999999999</v>
          </cell>
          <cell r="I5252">
            <v>43465</v>
          </cell>
        </row>
        <row r="5253">
          <cell r="A5253" t="str">
            <v>LUMINARIA METAL HALIDE 1000 W (Completa)</v>
          </cell>
          <cell r="B5253">
            <v>103000</v>
          </cell>
          <cell r="C5253" t="str">
            <v>UNI</v>
          </cell>
          <cell r="D5253">
            <v>1041208</v>
          </cell>
          <cell r="E5253">
            <v>0</v>
          </cell>
          <cell r="F5253">
            <v>43182</v>
          </cell>
          <cell r="G5253">
            <v>991627</v>
          </cell>
          <cell r="H5253">
            <v>1.05</v>
          </cell>
          <cell r="I5253">
            <v>43465</v>
          </cell>
        </row>
        <row r="5254">
          <cell r="A5254" t="str">
            <v>LUMINARIA METAL HALIDE 250 W (Completa)***</v>
          </cell>
          <cell r="B5254">
            <v>104385</v>
          </cell>
          <cell r="C5254" t="str">
            <v>UNI</v>
          </cell>
          <cell r="D5254">
            <v>1150800</v>
          </cell>
          <cell r="E5254">
            <v>0</v>
          </cell>
          <cell r="F5254">
            <v>40360</v>
          </cell>
          <cell r="G5254">
            <v>840000</v>
          </cell>
          <cell r="H5254">
            <v>1.37</v>
          </cell>
          <cell r="I5254">
            <v>43465</v>
          </cell>
        </row>
        <row r="5255">
          <cell r="A5255" t="str">
            <v>LUMINARIA METAL HALIDE 70 W</v>
          </cell>
          <cell r="B5255">
            <v>101392</v>
          </cell>
          <cell r="C5255" t="str">
            <v>UNI</v>
          </cell>
          <cell r="D5255">
            <v>256200</v>
          </cell>
          <cell r="E5255">
            <v>0</v>
          </cell>
          <cell r="F5255">
            <v>42314</v>
          </cell>
          <cell r="G5255">
            <v>210000</v>
          </cell>
          <cell r="H5255">
            <v>1.22</v>
          </cell>
          <cell r="I5255">
            <v>43465</v>
          </cell>
        </row>
        <row r="5256">
          <cell r="A5256" t="str">
            <v>LUMINARIA POSTE TIPO TABACO 60 W+</v>
          </cell>
          <cell r="B5256">
            <v>104662</v>
          </cell>
          <cell r="C5256" t="str">
            <v>UNI</v>
          </cell>
          <cell r="D5256">
            <v>200564</v>
          </cell>
          <cell r="E5256">
            <v>0</v>
          </cell>
          <cell r="F5256">
            <v>41179</v>
          </cell>
          <cell r="G5256">
            <v>154280</v>
          </cell>
          <cell r="H5256">
            <v>1.3</v>
          </cell>
          <cell r="I5256">
            <v>43465</v>
          </cell>
        </row>
        <row r="5257">
          <cell r="A5257" t="str">
            <v>LUMINARIA RAJED II-48 LED</v>
          </cell>
          <cell r="B5257">
            <v>106747</v>
          </cell>
          <cell r="C5257" t="str">
            <v>UNI</v>
          </cell>
          <cell r="D5257">
            <v>2482257</v>
          </cell>
          <cell r="E5257">
            <v>0</v>
          </cell>
          <cell r="F5257">
            <v>43180</v>
          </cell>
          <cell r="G5257">
            <v>2364054</v>
          </cell>
          <cell r="H5257">
            <v>1.05</v>
          </cell>
          <cell r="I5257">
            <v>43465</v>
          </cell>
        </row>
        <row r="5258">
          <cell r="A5258" t="str">
            <v>Luminaria RALED I 16 LED RAO 5 38W</v>
          </cell>
          <cell r="B5258">
            <v>106949</v>
          </cell>
          <cell r="C5258" t="str">
            <v>UNI</v>
          </cell>
          <cell r="D5258">
            <v>589492</v>
          </cell>
          <cell r="E5258">
            <v>0</v>
          </cell>
          <cell r="F5258">
            <v>43337</v>
          </cell>
          <cell r="G5258">
            <v>561421</v>
          </cell>
          <cell r="H5258">
            <v>1.05</v>
          </cell>
          <cell r="I5258">
            <v>43465</v>
          </cell>
        </row>
        <row r="5259">
          <cell r="A5259" t="str">
            <v>LUMINARIA RALED II 32 LED 72 W PARA</v>
          </cell>
          <cell r="B5259">
            <v>105957</v>
          </cell>
          <cell r="C5259" t="str">
            <v>UNI</v>
          </cell>
          <cell r="D5259">
            <v>866369</v>
          </cell>
          <cell r="E5259">
            <v>0</v>
          </cell>
          <cell r="F5259">
            <v>42776</v>
          </cell>
          <cell r="G5259">
            <v>794834</v>
          </cell>
          <cell r="H5259">
            <v>1.0900000000000001</v>
          </cell>
          <cell r="I5259">
            <v>43465</v>
          </cell>
        </row>
        <row r="5260">
          <cell r="A5260" t="str">
            <v>Luminaria Raled II-48</v>
          </cell>
          <cell r="B5260">
            <v>106781</v>
          </cell>
          <cell r="C5260" t="str">
            <v>UNI</v>
          </cell>
          <cell r="D5260">
            <v>2482257</v>
          </cell>
          <cell r="E5260">
            <v>0</v>
          </cell>
          <cell r="F5260">
            <v>43186</v>
          </cell>
          <cell r="G5260">
            <v>2364054</v>
          </cell>
          <cell r="H5260">
            <v>1.05</v>
          </cell>
          <cell r="I5260">
            <v>43465</v>
          </cell>
        </row>
        <row r="5261">
          <cell r="A5261" t="str">
            <v>LUMINARIA RALED III 64 LED 143 W PARA</v>
          </cell>
          <cell r="B5261">
            <v>104911</v>
          </cell>
          <cell r="C5261" t="str">
            <v>UNI</v>
          </cell>
          <cell r="D5261">
            <v>1461915</v>
          </cell>
          <cell r="E5261">
            <v>0</v>
          </cell>
          <cell r="F5261">
            <v>43172</v>
          </cell>
          <cell r="G5261">
            <v>1392300</v>
          </cell>
          <cell r="H5261">
            <v>1.05</v>
          </cell>
          <cell r="I5261">
            <v>43465</v>
          </cell>
        </row>
        <row r="5262">
          <cell r="A5262" t="str">
            <v>Luminaria RALED III,48Led, 700 Ma 104</v>
          </cell>
          <cell r="B5262">
            <v>106890</v>
          </cell>
          <cell r="C5262" t="str">
            <v>UNI</v>
          </cell>
          <cell r="D5262">
            <v>1470000</v>
          </cell>
          <cell r="E5262">
            <v>0</v>
          </cell>
          <cell r="F5262">
            <v>43322</v>
          </cell>
          <cell r="G5262">
            <v>1400000</v>
          </cell>
          <cell r="H5262">
            <v>1.05</v>
          </cell>
          <cell r="I5262">
            <v>43465</v>
          </cell>
        </row>
        <row r="5263">
          <cell r="A5263" t="str">
            <v>LUMINARIA SODIO 1.000W (inc</v>
          </cell>
          <cell r="B5263">
            <v>104387</v>
          </cell>
          <cell r="C5263" t="str">
            <v>UNI</v>
          </cell>
          <cell r="D5263">
            <v>1115400</v>
          </cell>
          <cell r="E5263">
            <v>0</v>
          </cell>
          <cell r="F5263">
            <v>41081</v>
          </cell>
          <cell r="G5263">
            <v>858000</v>
          </cell>
          <cell r="H5263">
            <v>1.3</v>
          </cell>
          <cell r="I5263">
            <v>43465</v>
          </cell>
        </row>
        <row r="5264">
          <cell r="A5264" t="str">
            <v>LUMINARIA SODIO 150 W(Fotoc.+Brazo+Bomb)</v>
          </cell>
          <cell r="B5264">
            <v>100532</v>
          </cell>
          <cell r="C5264" t="str">
            <v>UNI</v>
          </cell>
          <cell r="D5264">
            <v>375193</v>
          </cell>
          <cell r="E5264">
            <v>0</v>
          </cell>
          <cell r="F5264">
            <v>41731</v>
          </cell>
          <cell r="G5264">
            <v>297772</v>
          </cell>
          <cell r="H5264">
            <v>1.26</v>
          </cell>
          <cell r="I5264">
            <v>43465</v>
          </cell>
        </row>
        <row r="5265">
          <cell r="A5265" t="str">
            <v>LUMINARIA SODIO 250</v>
          </cell>
          <cell r="B5265">
            <v>100531</v>
          </cell>
          <cell r="C5265" t="str">
            <v>UNI</v>
          </cell>
          <cell r="D5265">
            <v>618309</v>
          </cell>
          <cell r="E5265">
            <v>0</v>
          </cell>
          <cell r="F5265">
            <v>42465</v>
          </cell>
          <cell r="G5265">
            <v>537660</v>
          </cell>
          <cell r="H5265">
            <v>1.1499999999999999</v>
          </cell>
          <cell r="I5265">
            <v>43465</v>
          </cell>
        </row>
        <row r="5266">
          <cell r="A5266" t="str">
            <v>LUMINARIA SODIO 250 W</v>
          </cell>
          <cell r="B5266">
            <v>3640</v>
          </cell>
          <cell r="C5266" t="str">
            <v>UNI</v>
          </cell>
          <cell r="D5266">
            <v>409195</v>
          </cell>
          <cell r="E5266">
            <v>0</v>
          </cell>
          <cell r="F5266">
            <v>40175</v>
          </cell>
          <cell r="G5266">
            <v>294385</v>
          </cell>
          <cell r="H5266">
            <v>1.39</v>
          </cell>
          <cell r="I5266">
            <v>43465</v>
          </cell>
        </row>
        <row r="5267">
          <cell r="A5267" t="str">
            <v>LUMINARIA SODIO 400W (inc.fotoc+brazo+bomb)</v>
          </cell>
          <cell r="B5267">
            <v>3653</v>
          </cell>
          <cell r="C5267" t="str">
            <v>UNI</v>
          </cell>
          <cell r="D5267">
            <v>499867</v>
          </cell>
          <cell r="E5267">
            <v>0</v>
          </cell>
          <cell r="F5267">
            <v>41793</v>
          </cell>
          <cell r="G5267">
            <v>396720</v>
          </cell>
          <cell r="H5267">
            <v>1.26</v>
          </cell>
          <cell r="I5267">
            <v>43465</v>
          </cell>
        </row>
        <row r="5268">
          <cell r="A5268" t="str">
            <v>LUMINARIA SODIO 70 W</v>
          </cell>
          <cell r="B5268">
            <v>100533</v>
          </cell>
          <cell r="C5268" t="str">
            <v>UNI</v>
          </cell>
          <cell r="D5268">
            <v>296646</v>
          </cell>
          <cell r="E5268">
            <v>0</v>
          </cell>
          <cell r="F5268">
            <v>41731</v>
          </cell>
          <cell r="G5268">
            <v>235433</v>
          </cell>
          <cell r="H5268">
            <v>1.26</v>
          </cell>
          <cell r="I5268">
            <v>43465</v>
          </cell>
        </row>
        <row r="5269">
          <cell r="A5269" t="str">
            <v>LUMINARIA SODIO TIPO</v>
          </cell>
          <cell r="B5269">
            <v>105091</v>
          </cell>
          <cell r="C5269" t="str">
            <v>UNI</v>
          </cell>
          <cell r="D5269">
            <v>435955</v>
          </cell>
          <cell r="E5269">
            <v>0</v>
          </cell>
          <cell r="F5269">
            <v>43213</v>
          </cell>
          <cell r="G5269">
            <v>415195</v>
          </cell>
          <cell r="H5269">
            <v>1.05</v>
          </cell>
          <cell r="I5269">
            <v>43465</v>
          </cell>
        </row>
        <row r="5270">
          <cell r="A5270" t="str">
            <v>LUMINARIA SODIO TIPO</v>
          </cell>
          <cell r="B5270">
            <v>105092</v>
          </cell>
          <cell r="C5270" t="str">
            <v>UNI</v>
          </cell>
          <cell r="D5270">
            <v>498750</v>
          </cell>
          <cell r="E5270">
            <v>0</v>
          </cell>
          <cell r="F5270">
            <v>43213</v>
          </cell>
          <cell r="G5270">
            <v>475000</v>
          </cell>
          <cell r="H5270">
            <v>1.05</v>
          </cell>
          <cell r="I5270">
            <v>43465</v>
          </cell>
        </row>
        <row r="5271">
          <cell r="A5271" t="str">
            <v>LUMINARIA SODIO TIPO</v>
          </cell>
          <cell r="B5271">
            <v>105090</v>
          </cell>
          <cell r="C5271" t="str">
            <v>UNI</v>
          </cell>
          <cell r="D5271">
            <v>250024</v>
          </cell>
          <cell r="E5271">
            <v>0</v>
          </cell>
          <cell r="F5271">
            <v>43213</v>
          </cell>
          <cell r="G5271">
            <v>238118</v>
          </cell>
          <cell r="H5271">
            <v>1.05</v>
          </cell>
          <cell r="I5271">
            <v>43465</v>
          </cell>
        </row>
        <row r="5272">
          <cell r="A5272" t="str">
            <v>LUMINARIA SOLAR LED (Alumbrado publico)</v>
          </cell>
          <cell r="B5272">
            <v>101631</v>
          </cell>
          <cell r="C5272" t="str">
            <v>UNI</v>
          </cell>
          <cell r="D5272">
            <v>2668000</v>
          </cell>
          <cell r="E5272">
            <v>0</v>
          </cell>
          <cell r="F5272">
            <v>42391</v>
          </cell>
          <cell r="G5272">
            <v>2320000</v>
          </cell>
          <cell r="H5272">
            <v>1.1499999999999999</v>
          </cell>
          <cell r="I5272">
            <v>43465</v>
          </cell>
        </row>
        <row r="5273">
          <cell r="A5273" t="str">
            <v>Luminaria Teceo-2-(96</v>
          </cell>
          <cell r="B5273">
            <v>106194</v>
          </cell>
          <cell r="C5273" t="str">
            <v>UNI</v>
          </cell>
          <cell r="D5273">
            <v>2886895</v>
          </cell>
          <cell r="E5273">
            <v>0</v>
          </cell>
          <cell r="F5273">
            <v>43269</v>
          </cell>
          <cell r="G5273">
            <v>2749424</v>
          </cell>
          <cell r="H5273">
            <v>1.05</v>
          </cell>
          <cell r="I5273">
            <v>43465</v>
          </cell>
        </row>
        <row r="5274">
          <cell r="A5274" t="str">
            <v>Luminaria Tipo BalaLed -15W(1.100</v>
          </cell>
          <cell r="B5274">
            <v>106193</v>
          </cell>
          <cell r="C5274" t="str">
            <v>UNI</v>
          </cell>
          <cell r="D5274">
            <v>117014</v>
          </cell>
          <cell r="E5274">
            <v>0</v>
          </cell>
          <cell r="F5274">
            <v>43269</v>
          </cell>
          <cell r="G5274">
            <v>111442</v>
          </cell>
          <cell r="H5274">
            <v>1.05</v>
          </cell>
          <cell r="I5274">
            <v>43465</v>
          </cell>
        </row>
        <row r="5275">
          <cell r="A5275" t="str">
            <v>LuminariaBahiaAlta</v>
          </cell>
          <cell r="B5275">
            <v>105640</v>
          </cell>
          <cell r="C5275" t="str">
            <v>UNI</v>
          </cell>
          <cell r="D5275">
            <v>932466</v>
          </cell>
          <cell r="E5275">
            <v>0</v>
          </cell>
          <cell r="F5275">
            <v>42619</v>
          </cell>
          <cell r="G5275">
            <v>810840</v>
          </cell>
          <cell r="H5275">
            <v>1.1499999999999999</v>
          </cell>
          <cell r="I5275">
            <v>43465</v>
          </cell>
        </row>
        <row r="5276">
          <cell r="A5276" t="str">
            <v>LuminariaLinealDescolgarFild led</v>
          </cell>
          <cell r="B5276">
            <v>106862</v>
          </cell>
          <cell r="C5276" t="str">
            <v>UNI</v>
          </cell>
          <cell r="D5276">
            <v>451019</v>
          </cell>
          <cell r="E5276">
            <v>0</v>
          </cell>
          <cell r="F5276">
            <v>43276</v>
          </cell>
          <cell r="G5276">
            <v>429542</v>
          </cell>
          <cell r="H5276">
            <v>1.05</v>
          </cell>
          <cell r="I5276">
            <v>43465</v>
          </cell>
        </row>
        <row r="5277">
          <cell r="A5277" t="str">
            <v>LuminariaLinealEmpotrarFild led</v>
          </cell>
          <cell r="B5277">
            <v>106858</v>
          </cell>
          <cell r="C5277" t="str">
            <v>UNI</v>
          </cell>
          <cell r="D5277">
            <v>865256</v>
          </cell>
          <cell r="E5277">
            <v>0</v>
          </cell>
          <cell r="F5277">
            <v>43276</v>
          </cell>
          <cell r="G5277">
            <v>824053</v>
          </cell>
          <cell r="H5277">
            <v>1.05</v>
          </cell>
          <cell r="I5277">
            <v>43465</v>
          </cell>
        </row>
        <row r="5278">
          <cell r="A5278" t="str">
            <v>LuminariaLinealEmpotrarFild led</v>
          </cell>
          <cell r="B5278">
            <v>106859</v>
          </cell>
          <cell r="C5278" t="str">
            <v>UNI</v>
          </cell>
          <cell r="D5278">
            <v>1058796</v>
          </cell>
          <cell r="E5278">
            <v>0</v>
          </cell>
          <cell r="F5278">
            <v>43276</v>
          </cell>
          <cell r="G5278">
            <v>1008377</v>
          </cell>
          <cell r="H5278">
            <v>1.05</v>
          </cell>
          <cell r="I5278">
            <v>43465</v>
          </cell>
        </row>
        <row r="5279">
          <cell r="A5279" t="str">
            <v>LuminariaLinealEmpotrarFild led</v>
          </cell>
          <cell r="B5279">
            <v>106865</v>
          </cell>
          <cell r="C5279" t="str">
            <v>UNI</v>
          </cell>
          <cell r="D5279">
            <v>1065601</v>
          </cell>
          <cell r="E5279">
            <v>0</v>
          </cell>
          <cell r="F5279">
            <v>43276</v>
          </cell>
          <cell r="G5279">
            <v>1014858</v>
          </cell>
          <cell r="H5279">
            <v>1.05</v>
          </cell>
          <cell r="I5279">
            <v>43465</v>
          </cell>
        </row>
        <row r="5280">
          <cell r="A5280" t="str">
            <v>LuminariaLinealEmpotrarFild led G2(0.6x50x67mm)</v>
          </cell>
          <cell r="B5280">
            <v>106861</v>
          </cell>
          <cell r="C5280" t="str">
            <v>UNI</v>
          </cell>
          <cell r="D5280">
            <v>499854</v>
          </cell>
          <cell r="E5280">
            <v>0</v>
          </cell>
          <cell r="F5280">
            <v>43276</v>
          </cell>
          <cell r="G5280">
            <v>476051</v>
          </cell>
          <cell r="H5280">
            <v>1.05</v>
          </cell>
          <cell r="I5280">
            <v>43465</v>
          </cell>
        </row>
        <row r="5281">
          <cell r="A5281" t="str">
            <v>LuminariaLinealSuspens.Fild led</v>
          </cell>
          <cell r="B5281">
            <v>106860</v>
          </cell>
          <cell r="C5281" t="str">
            <v>UNI</v>
          </cell>
          <cell r="D5281">
            <v>1065601</v>
          </cell>
          <cell r="E5281">
            <v>0</v>
          </cell>
          <cell r="F5281">
            <v>43276</v>
          </cell>
          <cell r="G5281">
            <v>1014858</v>
          </cell>
          <cell r="H5281">
            <v>1.05</v>
          </cell>
          <cell r="I5281">
            <v>43465</v>
          </cell>
        </row>
        <row r="5282">
          <cell r="A5282" t="str">
            <v>LuminariaLinealSuspensiónFild led</v>
          </cell>
          <cell r="B5282">
            <v>106857</v>
          </cell>
          <cell r="C5282" t="str">
            <v>UNI</v>
          </cell>
          <cell r="D5282">
            <v>842675</v>
          </cell>
          <cell r="E5282">
            <v>0</v>
          </cell>
          <cell r="F5282">
            <v>43276</v>
          </cell>
          <cell r="G5282">
            <v>802548</v>
          </cell>
          <cell r="H5282">
            <v>1.05</v>
          </cell>
          <cell r="I5282">
            <v>43465</v>
          </cell>
        </row>
        <row r="5283">
          <cell r="A5283" t="str">
            <v>LuminariaparaPosteM-130(ap-70w208/220v)+foto</v>
          </cell>
          <cell r="B5283">
            <v>105901</v>
          </cell>
          <cell r="C5283" t="str">
            <v>UNI</v>
          </cell>
          <cell r="D5283">
            <v>253460</v>
          </cell>
          <cell r="E5283">
            <v>0</v>
          </cell>
          <cell r="F5283">
            <v>42619</v>
          </cell>
          <cell r="G5283">
            <v>220400</v>
          </cell>
          <cell r="H5283">
            <v>1.1499999999999999</v>
          </cell>
          <cell r="I5283">
            <v>43465</v>
          </cell>
        </row>
        <row r="5284">
          <cell r="A5284" t="str">
            <v>LuminariaRALED I,16Led, 59W.4000K, 120/277 V</v>
          </cell>
          <cell r="B5284">
            <v>107064</v>
          </cell>
          <cell r="C5284" t="str">
            <v>UNI</v>
          </cell>
          <cell r="D5284">
            <v>1307017</v>
          </cell>
          <cell r="E5284">
            <v>0</v>
          </cell>
          <cell r="F5284">
            <v>43384</v>
          </cell>
          <cell r="G5284">
            <v>1244778.08</v>
          </cell>
          <cell r="H5284">
            <v>1.05</v>
          </cell>
          <cell r="I5284">
            <v>43465</v>
          </cell>
        </row>
        <row r="5285">
          <cell r="A5285" t="str">
            <v>LuminariaRALED II,32Led, 700 Ma</v>
          </cell>
          <cell r="B5285">
            <v>105882</v>
          </cell>
          <cell r="C5285" t="str">
            <v>UNI</v>
          </cell>
          <cell r="D5285">
            <v>1920606</v>
          </cell>
          <cell r="E5285">
            <v>0</v>
          </cell>
          <cell r="F5285">
            <v>43180</v>
          </cell>
          <cell r="G5285">
            <v>1829149</v>
          </cell>
          <cell r="H5285">
            <v>1.05</v>
          </cell>
          <cell r="I5285">
            <v>43465</v>
          </cell>
        </row>
        <row r="5286">
          <cell r="A5286" t="str">
            <v>LuminariaRALED II,32Led, 700 Ma 54 w. 4000k</v>
          </cell>
          <cell r="B5286">
            <v>106888</v>
          </cell>
          <cell r="C5286" t="str">
            <v>UNI</v>
          </cell>
          <cell r="D5286">
            <v>896700</v>
          </cell>
          <cell r="E5286">
            <v>0</v>
          </cell>
          <cell r="F5286">
            <v>43322</v>
          </cell>
          <cell r="G5286">
            <v>854000</v>
          </cell>
          <cell r="H5286">
            <v>1.05</v>
          </cell>
          <cell r="I5286">
            <v>43465</v>
          </cell>
        </row>
        <row r="5287">
          <cell r="A5287" t="str">
            <v>LuminariaRALED II,32Led, 74W.4000K, 120/277 V</v>
          </cell>
          <cell r="B5287">
            <v>107063</v>
          </cell>
          <cell r="C5287" t="str">
            <v>UNI</v>
          </cell>
          <cell r="D5287">
            <v>1920606</v>
          </cell>
          <cell r="E5287">
            <v>0</v>
          </cell>
          <cell r="F5287">
            <v>43384</v>
          </cell>
          <cell r="G5287">
            <v>1829149</v>
          </cell>
          <cell r="H5287">
            <v>1.05</v>
          </cell>
          <cell r="I5287">
            <v>43465</v>
          </cell>
        </row>
        <row r="5288">
          <cell r="A5288" t="str">
            <v>LuminariaRALED II,48Led, 700 Ma</v>
          </cell>
          <cell r="B5288">
            <v>106889</v>
          </cell>
          <cell r="C5288" t="str">
            <v>UNI</v>
          </cell>
          <cell r="D5288">
            <v>934500</v>
          </cell>
          <cell r="E5288">
            <v>0</v>
          </cell>
          <cell r="F5288">
            <v>43322</v>
          </cell>
          <cell r="G5288">
            <v>890000</v>
          </cell>
          <cell r="H5288">
            <v>1.05</v>
          </cell>
          <cell r="I5288">
            <v>43465</v>
          </cell>
        </row>
        <row r="5289">
          <cell r="A5289" t="str">
            <v>LuminariaTECEO1-5120-40Leds90W-700mA-111</v>
          </cell>
          <cell r="B5289">
            <v>106706</v>
          </cell>
          <cell r="C5289" t="str">
            <v>UNI</v>
          </cell>
          <cell r="D5289">
            <v>1713894</v>
          </cell>
          <cell r="E5289">
            <v>0</v>
          </cell>
          <cell r="F5289">
            <v>43144</v>
          </cell>
          <cell r="G5289">
            <v>1632280</v>
          </cell>
          <cell r="H5289">
            <v>1.05</v>
          </cell>
          <cell r="I5289">
            <v>43465</v>
          </cell>
        </row>
        <row r="5290">
          <cell r="A5290" t="str">
            <v>LuminiariaLed(/50W)6.300Lm-4.000K-Blanco-IP6</v>
          </cell>
          <cell r="B5290">
            <v>105666</v>
          </cell>
          <cell r="C5290" t="str">
            <v>UNI</v>
          </cell>
          <cell r="D5290">
            <v>1583400</v>
          </cell>
          <cell r="E5290">
            <v>0</v>
          </cell>
          <cell r="F5290">
            <v>43251</v>
          </cell>
          <cell r="G5290">
            <v>1508000</v>
          </cell>
          <cell r="H5290">
            <v>1.05</v>
          </cell>
          <cell r="I5290">
            <v>43465</v>
          </cell>
        </row>
        <row r="5291">
          <cell r="A5291" t="str">
            <v>LUXALON Alumin 130B Decor</v>
          </cell>
          <cell r="B5291">
            <v>162</v>
          </cell>
          <cell r="C5291" t="str">
            <v>M2</v>
          </cell>
          <cell r="D5291">
            <v>127357</v>
          </cell>
          <cell r="E5291" t="str">
            <v>MULTIPANEL B</v>
          </cell>
          <cell r="F5291">
            <v>40337</v>
          </cell>
          <cell r="G5291">
            <v>92961</v>
          </cell>
          <cell r="H5291">
            <v>1.37</v>
          </cell>
          <cell r="I5291">
            <v>43465</v>
          </cell>
        </row>
        <row r="5292">
          <cell r="A5292" t="str">
            <v>LUXALON Alumin 180B Decor</v>
          </cell>
          <cell r="B5292">
            <v>163</v>
          </cell>
          <cell r="C5292" t="str">
            <v>M2</v>
          </cell>
          <cell r="D5292">
            <v>134059</v>
          </cell>
          <cell r="E5292" t="str">
            <v>MULTIPANEL B</v>
          </cell>
          <cell r="F5292">
            <v>40337</v>
          </cell>
          <cell r="G5292">
            <v>97853</v>
          </cell>
          <cell r="H5292">
            <v>1.37</v>
          </cell>
          <cell r="I5292">
            <v>43465</v>
          </cell>
        </row>
        <row r="5293">
          <cell r="A5293" t="str">
            <v>LUXALON Alumin 80B Decor</v>
          </cell>
          <cell r="B5293">
            <v>164</v>
          </cell>
          <cell r="C5293" t="str">
            <v>M2</v>
          </cell>
          <cell r="D5293">
            <v>150777</v>
          </cell>
          <cell r="E5293" t="str">
            <v>MULTIPANEL B</v>
          </cell>
          <cell r="F5293">
            <v>40337</v>
          </cell>
          <cell r="G5293">
            <v>110056</v>
          </cell>
          <cell r="H5293">
            <v>1.37</v>
          </cell>
          <cell r="I5293">
            <v>43465</v>
          </cell>
        </row>
        <row r="5294">
          <cell r="A5294" t="str">
            <v>LUXALON Alumin bisel V5 Decor</v>
          </cell>
          <cell r="B5294">
            <v>161</v>
          </cell>
          <cell r="C5294" t="str">
            <v>M2</v>
          </cell>
          <cell r="D5294">
            <v>117678</v>
          </cell>
          <cell r="E5294" t="str">
            <v>TIPO 84RV5</v>
          </cell>
          <cell r="F5294">
            <v>40337</v>
          </cell>
          <cell r="G5294">
            <v>85896</v>
          </cell>
          <cell r="H5294">
            <v>1.37</v>
          </cell>
          <cell r="I5294">
            <v>43465</v>
          </cell>
        </row>
        <row r="5295">
          <cell r="A5295" t="str">
            <v>LUXALON Alumin espejo V5 Decor</v>
          </cell>
          <cell r="B5295">
            <v>1627</v>
          </cell>
          <cell r="C5295" t="str">
            <v>M2</v>
          </cell>
          <cell r="D5295">
            <v>186678</v>
          </cell>
          <cell r="E5295" t="str">
            <v>TIPO 84R</v>
          </cell>
          <cell r="F5295">
            <v>40337</v>
          </cell>
          <cell r="G5295">
            <v>136261</v>
          </cell>
          <cell r="H5295">
            <v>1.37</v>
          </cell>
          <cell r="I5295">
            <v>43465</v>
          </cell>
        </row>
        <row r="5296">
          <cell r="A5296" t="str">
            <v>LUXALON Aluzinc 12mm Decor</v>
          </cell>
          <cell r="B5296">
            <v>1812</v>
          </cell>
          <cell r="C5296" t="str">
            <v>M2</v>
          </cell>
          <cell r="D5296">
            <v>85918</v>
          </cell>
          <cell r="E5296" t="str">
            <v>TIPO 98Z</v>
          </cell>
          <cell r="F5296">
            <v>40337</v>
          </cell>
          <cell r="G5296">
            <v>62714</v>
          </cell>
          <cell r="H5296">
            <v>1.37</v>
          </cell>
          <cell r="I5296">
            <v>43465</v>
          </cell>
        </row>
        <row r="5297">
          <cell r="A5297" t="str">
            <v>LUXALON Aluzinc 130B Decor</v>
          </cell>
          <cell r="B5297">
            <v>158</v>
          </cell>
          <cell r="C5297" t="str">
            <v>M2</v>
          </cell>
          <cell r="D5297">
            <v>102055</v>
          </cell>
          <cell r="E5297" t="str">
            <v>MULTIPANEL B</v>
          </cell>
          <cell r="F5297">
            <v>40337</v>
          </cell>
          <cell r="G5297">
            <v>74493</v>
          </cell>
          <cell r="H5297">
            <v>1.37</v>
          </cell>
          <cell r="I5297">
            <v>43465</v>
          </cell>
        </row>
        <row r="5298">
          <cell r="A5298" t="str">
            <v>LUXALON Aluzinc 280B Decor</v>
          </cell>
          <cell r="B5298">
            <v>1815</v>
          </cell>
          <cell r="C5298" t="str">
            <v>M2</v>
          </cell>
          <cell r="D5298">
            <v>123368</v>
          </cell>
          <cell r="E5298" t="str">
            <v>MULTIPANEL B</v>
          </cell>
          <cell r="F5298">
            <v>40114</v>
          </cell>
          <cell r="G5298">
            <v>88754</v>
          </cell>
          <cell r="H5298">
            <v>1.39</v>
          </cell>
          <cell r="I5298">
            <v>43465</v>
          </cell>
        </row>
        <row r="5299">
          <cell r="A5299" t="str">
            <v>LUXALON Aluzinc 80B Decor</v>
          </cell>
          <cell r="B5299">
            <v>160</v>
          </cell>
          <cell r="C5299" t="str">
            <v>M2</v>
          </cell>
          <cell r="D5299">
            <v>127842</v>
          </cell>
          <cell r="E5299" t="str">
            <v>MULTIPANEL B</v>
          </cell>
          <cell r="F5299">
            <v>40337</v>
          </cell>
          <cell r="G5299">
            <v>93315</v>
          </cell>
          <cell r="H5299">
            <v>1.37</v>
          </cell>
          <cell r="I5299">
            <v>43465</v>
          </cell>
        </row>
        <row r="5300">
          <cell r="A5300" t="str">
            <v>LUXALON Aluzinc LISO V5 Decor</v>
          </cell>
          <cell r="B5300">
            <v>1813</v>
          </cell>
          <cell r="C5300" t="str">
            <v>M2</v>
          </cell>
          <cell r="D5300">
            <v>132280</v>
          </cell>
          <cell r="E5300" t="str">
            <v>TIPO 84R</v>
          </cell>
          <cell r="F5300">
            <v>40337</v>
          </cell>
          <cell r="G5300">
            <v>96555</v>
          </cell>
          <cell r="H5300">
            <v>1.37</v>
          </cell>
          <cell r="I5300">
            <v>43465</v>
          </cell>
        </row>
        <row r="5301">
          <cell r="A5301" t="str">
            <v>LUXALON Bandeja Aluminio Natural</v>
          </cell>
          <cell r="B5301">
            <v>166</v>
          </cell>
          <cell r="C5301" t="str">
            <v>M2</v>
          </cell>
          <cell r="D5301">
            <v>134130</v>
          </cell>
          <cell r="E5301" t="str">
            <v>TILE</v>
          </cell>
          <cell r="F5301">
            <v>40337</v>
          </cell>
          <cell r="G5301">
            <v>97905</v>
          </cell>
          <cell r="H5301">
            <v>1.37</v>
          </cell>
          <cell r="I5301">
            <v>43465</v>
          </cell>
        </row>
        <row r="5302">
          <cell r="A5302" t="str">
            <v>LUXALON MaderAlum V5 Acust</v>
          </cell>
          <cell r="B5302">
            <v>1817</v>
          </cell>
          <cell r="C5302" t="str">
            <v>M2</v>
          </cell>
          <cell r="D5302">
            <v>222329</v>
          </cell>
          <cell r="E5302" t="str">
            <v>TIPO 84R</v>
          </cell>
          <cell r="F5302">
            <v>40337</v>
          </cell>
          <cell r="G5302">
            <v>162284</v>
          </cell>
          <cell r="H5302">
            <v>1.37</v>
          </cell>
          <cell r="I5302">
            <v>43465</v>
          </cell>
        </row>
        <row r="5303">
          <cell r="A5303" t="str">
            <v>LUXALON MaderAlum V5 Decor</v>
          </cell>
          <cell r="B5303">
            <v>1816</v>
          </cell>
          <cell r="C5303" t="str">
            <v>M2</v>
          </cell>
          <cell r="D5303">
            <v>195254</v>
          </cell>
          <cell r="E5303" t="str">
            <v>TIPO 84R</v>
          </cell>
          <cell r="F5303">
            <v>40337</v>
          </cell>
          <cell r="G5303">
            <v>142521</v>
          </cell>
          <cell r="H5303">
            <v>1.37</v>
          </cell>
          <cell r="I5303">
            <v>43465</v>
          </cell>
        </row>
        <row r="5304">
          <cell r="A5304" t="str">
            <v>LUXALON Minicell 5x5 Alumin</v>
          </cell>
          <cell r="B5304">
            <v>157</v>
          </cell>
          <cell r="C5304" t="str">
            <v>M2</v>
          </cell>
          <cell r="D5304">
            <v>287014</v>
          </cell>
          <cell r="E5304" t="str">
            <v>TIPO CELL</v>
          </cell>
          <cell r="F5304">
            <v>40337</v>
          </cell>
          <cell r="G5304">
            <v>209499</v>
          </cell>
          <cell r="H5304">
            <v>1.37</v>
          </cell>
          <cell r="I5304">
            <v>43465</v>
          </cell>
        </row>
        <row r="5305">
          <cell r="A5305" t="str">
            <v>LUXALON Minicell 5x5 Aluzinc</v>
          </cell>
          <cell r="B5305">
            <v>156</v>
          </cell>
          <cell r="C5305" t="str">
            <v>M2</v>
          </cell>
          <cell r="D5305">
            <v>287014</v>
          </cell>
          <cell r="E5305" t="str">
            <v>TIPO CELL</v>
          </cell>
          <cell r="F5305">
            <v>40337</v>
          </cell>
          <cell r="G5305">
            <v>209499</v>
          </cell>
          <cell r="H5305">
            <v>1.37</v>
          </cell>
          <cell r="I5305">
            <v>43465</v>
          </cell>
        </row>
        <row r="5306">
          <cell r="A5306" t="str">
            <v>M de O GUARDAESCOBA PVC 6-8CM</v>
          </cell>
          <cell r="B5306">
            <v>102107</v>
          </cell>
          <cell r="C5306" t="str">
            <v>ML</v>
          </cell>
          <cell r="D5306">
            <v>1152</v>
          </cell>
          <cell r="E5306">
            <v>0</v>
          </cell>
          <cell r="F5306">
            <v>40557</v>
          </cell>
          <cell r="G5306">
            <v>860</v>
          </cell>
          <cell r="H5306">
            <v>1.34</v>
          </cell>
          <cell r="I5306">
            <v>43465</v>
          </cell>
        </row>
        <row r="5307">
          <cell r="A5307" t="str">
            <v>MACETA 4 Lbs STANLEY, HERRAGRO O</v>
          </cell>
          <cell r="B5307">
            <v>502</v>
          </cell>
          <cell r="C5307" t="str">
            <v>UNI</v>
          </cell>
          <cell r="D5307">
            <v>23309</v>
          </cell>
          <cell r="E5307">
            <v>641060</v>
          </cell>
          <cell r="F5307">
            <v>43455</v>
          </cell>
          <cell r="G5307">
            <v>22199</v>
          </cell>
          <cell r="H5307">
            <v>1.05</v>
          </cell>
          <cell r="I5307">
            <v>43465</v>
          </cell>
        </row>
        <row r="5308">
          <cell r="A5308" t="str">
            <v>MACETA CON CABO DE 2LB **</v>
          </cell>
          <cell r="B5308">
            <v>102990</v>
          </cell>
          <cell r="C5308" t="str">
            <v>UNI</v>
          </cell>
          <cell r="D5308">
            <v>17286</v>
          </cell>
          <cell r="E5308" t="str">
            <v>191-1</v>
          </cell>
          <cell r="F5308">
            <v>40878</v>
          </cell>
          <cell r="G5308">
            <v>12900</v>
          </cell>
          <cell r="H5308">
            <v>1.34</v>
          </cell>
          <cell r="I5308">
            <v>43465</v>
          </cell>
        </row>
        <row r="5309">
          <cell r="A5309" t="str">
            <v>MACHETE 22 PULGADAS- 3 CANALES</v>
          </cell>
          <cell r="B5309">
            <v>103207</v>
          </cell>
          <cell r="C5309" t="str">
            <v>UNI</v>
          </cell>
          <cell r="D5309">
            <v>12506</v>
          </cell>
          <cell r="E5309">
            <v>0</v>
          </cell>
          <cell r="F5309">
            <v>43434</v>
          </cell>
          <cell r="G5309">
            <v>11910</v>
          </cell>
          <cell r="H5309">
            <v>1.05</v>
          </cell>
          <cell r="I5309">
            <v>43465</v>
          </cell>
        </row>
        <row r="5310">
          <cell r="A5310" t="str">
            <v>Madera Cedro Achapo Rústico de 10 cm x 5 cm x</v>
          </cell>
          <cell r="B5310">
            <v>103648</v>
          </cell>
          <cell r="C5310" t="str">
            <v>UNI</v>
          </cell>
          <cell r="D5310">
            <v>25615</v>
          </cell>
          <cell r="E5310">
            <v>0</v>
          </cell>
          <cell r="F5310">
            <v>43439</v>
          </cell>
          <cell r="G5310">
            <v>24395</v>
          </cell>
          <cell r="H5310">
            <v>1.05</v>
          </cell>
          <cell r="I5310">
            <v>43465</v>
          </cell>
        </row>
        <row r="5311">
          <cell r="A5311" t="str">
            <v>Madera Cedro Achapo Rústico de 12 cm x 12 cm x</v>
          </cell>
          <cell r="B5311">
            <v>102451</v>
          </cell>
          <cell r="C5311" t="str">
            <v>UNI</v>
          </cell>
          <cell r="D5311">
            <v>63725</v>
          </cell>
          <cell r="E5311">
            <v>0</v>
          </cell>
          <cell r="F5311">
            <v>43439</v>
          </cell>
          <cell r="G5311">
            <v>60690</v>
          </cell>
          <cell r="H5311">
            <v>1.05</v>
          </cell>
          <cell r="I5311">
            <v>43465</v>
          </cell>
        </row>
        <row r="5312">
          <cell r="A5312" t="str">
            <v>Madera Cedro Achapo Rústico de 30 cm x 3 cm x</v>
          </cell>
          <cell r="B5312">
            <v>107374</v>
          </cell>
          <cell r="C5312" t="str">
            <v>UNI</v>
          </cell>
          <cell r="D5312">
            <v>53729</v>
          </cell>
          <cell r="E5312">
            <v>0</v>
          </cell>
          <cell r="F5312">
            <v>43439</v>
          </cell>
          <cell r="G5312">
            <v>51170</v>
          </cell>
          <cell r="H5312">
            <v>1.05</v>
          </cell>
          <cell r="I5312">
            <v>43465</v>
          </cell>
        </row>
        <row r="5313">
          <cell r="A5313" t="str">
            <v>MADERA ESTACONES DE 2,5 MTS DIAM DE 3 Y</v>
          </cell>
          <cell r="B5313">
            <v>103787</v>
          </cell>
          <cell r="C5313" t="str">
            <v>UNI</v>
          </cell>
          <cell r="D5313">
            <v>31395</v>
          </cell>
          <cell r="E5313">
            <v>0</v>
          </cell>
          <cell r="F5313">
            <v>43220</v>
          </cell>
          <cell r="G5313">
            <v>29900</v>
          </cell>
          <cell r="H5313">
            <v>1.05</v>
          </cell>
          <cell r="I5313">
            <v>43465</v>
          </cell>
        </row>
        <row r="5314">
          <cell r="A5314" t="str">
            <v>MADERA GUAYMARO 0.08X0.017</v>
          </cell>
          <cell r="B5314">
            <v>104624</v>
          </cell>
          <cell r="C5314" t="str">
            <v>M2</v>
          </cell>
          <cell r="D5314">
            <v>113100</v>
          </cell>
          <cell r="E5314">
            <v>0</v>
          </cell>
          <cell r="F5314">
            <v>41177</v>
          </cell>
          <cell r="G5314">
            <v>87000</v>
          </cell>
          <cell r="H5314">
            <v>1.3</v>
          </cell>
          <cell r="I5314">
            <v>43465</v>
          </cell>
        </row>
        <row r="5315">
          <cell r="A5315" t="str">
            <v>MADERA LAMINADA 7 mm ( ASAMTEAK HIGH )</v>
          </cell>
          <cell r="B5315">
            <v>104644</v>
          </cell>
          <cell r="C5315" t="str">
            <v>M2</v>
          </cell>
          <cell r="D5315">
            <v>64851</v>
          </cell>
          <cell r="E5315">
            <v>0</v>
          </cell>
          <cell r="F5315">
            <v>41870</v>
          </cell>
          <cell r="G5315">
            <v>51469</v>
          </cell>
          <cell r="H5315">
            <v>1.26</v>
          </cell>
          <cell r="I5315">
            <v>43465</v>
          </cell>
        </row>
        <row r="5316">
          <cell r="A5316" t="str">
            <v>MADERAS</v>
          </cell>
          <cell r="B5316">
            <v>15</v>
          </cell>
          <cell r="C5316">
            <v>0</v>
          </cell>
          <cell r="D5316" t="e">
            <v>#DIV/0!</v>
          </cell>
          <cell r="E5316">
            <v>0</v>
          </cell>
          <cell r="F5316">
            <v>0</v>
          </cell>
          <cell r="G5316">
            <v>0</v>
          </cell>
          <cell r="H5316" t="e">
            <v>#DIV/0!</v>
          </cell>
          <cell r="I5316">
            <v>43465</v>
          </cell>
        </row>
        <row r="5317">
          <cell r="A5317" t="str">
            <v>MAESTRO GENERAL + PREST. (IDRD)</v>
          </cell>
          <cell r="B5317">
            <v>3777</v>
          </cell>
          <cell r="C5317" t="str">
            <v>MS</v>
          </cell>
          <cell r="D5317">
            <v>3583826</v>
          </cell>
          <cell r="E5317">
            <v>0</v>
          </cell>
          <cell r="F5317">
            <v>43248</v>
          </cell>
          <cell r="G5317">
            <v>3413168</v>
          </cell>
          <cell r="H5317">
            <v>1.05</v>
          </cell>
          <cell r="I5317">
            <v>43465</v>
          </cell>
        </row>
        <row r="5318">
          <cell r="A5318" t="str">
            <v>MALACATE 300 KG.</v>
          </cell>
          <cell r="B5318">
            <v>104555</v>
          </cell>
          <cell r="C5318" t="str">
            <v>DIA</v>
          </cell>
          <cell r="D5318">
            <v>59058</v>
          </cell>
          <cell r="E5318">
            <v>0</v>
          </cell>
          <cell r="F5318">
            <v>43244</v>
          </cell>
          <cell r="G5318">
            <v>56246</v>
          </cell>
          <cell r="H5318">
            <v>1.05</v>
          </cell>
          <cell r="I5318">
            <v>43465</v>
          </cell>
        </row>
        <row r="5319">
          <cell r="A5319" t="str">
            <v>malla angeo pajarito 0.90 x 30mts rollo</v>
          </cell>
          <cell r="B5319">
            <v>103586</v>
          </cell>
          <cell r="C5319" t="str">
            <v>ROLLO</v>
          </cell>
          <cell r="D5319">
            <v>91000</v>
          </cell>
          <cell r="E5319">
            <v>0</v>
          </cell>
          <cell r="F5319">
            <v>41094</v>
          </cell>
          <cell r="G5319">
            <v>70000</v>
          </cell>
          <cell r="H5319">
            <v>1.3</v>
          </cell>
          <cell r="I5319">
            <v>43465</v>
          </cell>
        </row>
        <row r="5320">
          <cell r="A5320" t="str">
            <v>MALLA BASQUET NYLON N° 5 INMUNIZADO</v>
          </cell>
          <cell r="B5320">
            <v>3752</v>
          </cell>
          <cell r="C5320" t="str">
            <v>UNI</v>
          </cell>
          <cell r="D5320">
            <v>56228</v>
          </cell>
          <cell r="E5320">
            <v>0</v>
          </cell>
          <cell r="F5320">
            <v>43378</v>
          </cell>
          <cell r="G5320">
            <v>53550</v>
          </cell>
          <cell r="H5320">
            <v>1.05</v>
          </cell>
          <cell r="I5320">
            <v>43465</v>
          </cell>
        </row>
        <row r="5321">
          <cell r="A5321" t="str">
            <v>MALLA CALATEX 150X120 cm</v>
          </cell>
          <cell r="B5321">
            <v>3797</v>
          </cell>
          <cell r="C5321" t="str">
            <v>UNI</v>
          </cell>
          <cell r="D5321">
            <v>8904</v>
          </cell>
          <cell r="E5321">
            <v>0</v>
          </cell>
          <cell r="F5321">
            <v>43272</v>
          </cell>
          <cell r="G5321">
            <v>8480</v>
          </cell>
          <cell r="H5321">
            <v>1.05</v>
          </cell>
          <cell r="I5321">
            <v>43465</v>
          </cell>
        </row>
        <row r="5322">
          <cell r="A5322" t="str">
            <v>MALLA CANCHA DE</v>
          </cell>
          <cell r="B5322">
            <v>101775</v>
          </cell>
          <cell r="C5322" t="str">
            <v>UNI</v>
          </cell>
          <cell r="D5322">
            <v>387810</v>
          </cell>
          <cell r="E5322">
            <v>0</v>
          </cell>
          <cell r="F5322">
            <v>40108</v>
          </cell>
          <cell r="G5322">
            <v>279000</v>
          </cell>
          <cell r="H5322">
            <v>1.39</v>
          </cell>
          <cell r="I5322">
            <v>43465</v>
          </cell>
        </row>
        <row r="5323">
          <cell r="A5323" t="str">
            <v>MALLA CERAMICA PIEDRACID NEGRO 30x30 **</v>
          </cell>
          <cell r="B5323">
            <v>102321</v>
          </cell>
          <cell r="C5323" t="str">
            <v>M2</v>
          </cell>
          <cell r="D5323">
            <v>132221</v>
          </cell>
          <cell r="E5323">
            <v>337192601</v>
          </cell>
          <cell r="F5323">
            <v>40120</v>
          </cell>
          <cell r="G5323">
            <v>95123</v>
          </cell>
          <cell r="H5323">
            <v>1.39</v>
          </cell>
          <cell r="I5323">
            <v>43465</v>
          </cell>
        </row>
        <row r="5324">
          <cell r="A5324" t="str">
            <v>MALLA CERRAMIENTO</v>
          </cell>
          <cell r="B5324">
            <v>101815</v>
          </cell>
          <cell r="C5324" t="str">
            <v>M2</v>
          </cell>
          <cell r="D5324">
            <v>15600</v>
          </cell>
          <cell r="E5324">
            <v>0</v>
          </cell>
          <cell r="F5324">
            <v>41228</v>
          </cell>
          <cell r="G5324">
            <v>12000</v>
          </cell>
          <cell r="H5324">
            <v>1.3</v>
          </cell>
          <cell r="I5324">
            <v>43465</v>
          </cell>
        </row>
        <row r="5325">
          <cell r="A5325" t="str">
            <v>MALLA CERRAMIENTO Eslab. Cal. 10 - 3" X3"</v>
          </cell>
          <cell r="B5325">
            <v>100982</v>
          </cell>
          <cell r="C5325" t="str">
            <v>M2</v>
          </cell>
          <cell r="D5325">
            <v>9445</v>
          </cell>
          <cell r="E5325">
            <v>0</v>
          </cell>
          <cell r="F5325">
            <v>43213</v>
          </cell>
          <cell r="G5325">
            <v>8995</v>
          </cell>
          <cell r="H5325">
            <v>1.05</v>
          </cell>
          <cell r="I5325">
            <v>43465</v>
          </cell>
        </row>
        <row r="5326">
          <cell r="A5326" t="str">
            <v>MALLA CERRAMIENTO ESLABONADA</v>
          </cell>
          <cell r="B5326">
            <v>103898</v>
          </cell>
          <cell r="C5326" t="str">
            <v>M2</v>
          </cell>
          <cell r="D5326">
            <v>15619</v>
          </cell>
          <cell r="E5326">
            <v>0</v>
          </cell>
          <cell r="F5326">
            <v>43180</v>
          </cell>
          <cell r="G5326">
            <v>14875</v>
          </cell>
          <cell r="H5326">
            <v>1.05</v>
          </cell>
          <cell r="I5326">
            <v>43465</v>
          </cell>
        </row>
        <row r="5327">
          <cell r="A5327" t="str">
            <v>Malla Cerramiento Eslabonada .Cal.10 (Hueco</v>
          </cell>
          <cell r="B5327">
            <v>35</v>
          </cell>
          <cell r="C5327" t="str">
            <v>M2</v>
          </cell>
          <cell r="D5327">
            <v>11760</v>
          </cell>
          <cell r="E5327">
            <v>0</v>
          </cell>
          <cell r="F5327">
            <v>43172</v>
          </cell>
          <cell r="G5327">
            <v>11200</v>
          </cell>
          <cell r="H5327">
            <v>1.05</v>
          </cell>
          <cell r="I5327">
            <v>43465</v>
          </cell>
        </row>
        <row r="5328">
          <cell r="A5328" t="str">
            <v>MALLA CERRAMIENTO ESLABONADA CAL.12</v>
          </cell>
          <cell r="B5328">
            <v>104285</v>
          </cell>
          <cell r="C5328" t="str">
            <v>M2</v>
          </cell>
          <cell r="D5328">
            <v>9750</v>
          </cell>
          <cell r="E5328">
            <v>0</v>
          </cell>
          <cell r="F5328">
            <v>41228</v>
          </cell>
          <cell r="G5328">
            <v>7500</v>
          </cell>
          <cell r="H5328">
            <v>1.3</v>
          </cell>
          <cell r="I5328">
            <v>43465</v>
          </cell>
        </row>
        <row r="5329">
          <cell r="A5329" t="str">
            <v>MALLA CERRAMIENTO Eslabonada.</v>
          </cell>
          <cell r="B5329">
            <v>3035</v>
          </cell>
          <cell r="C5329" t="str">
            <v>M2</v>
          </cell>
          <cell r="D5329">
            <v>11700</v>
          </cell>
          <cell r="E5329">
            <v>0</v>
          </cell>
          <cell r="F5329">
            <v>41228</v>
          </cell>
          <cell r="G5329">
            <v>9000</v>
          </cell>
          <cell r="H5329">
            <v>1.3</v>
          </cell>
          <cell r="I5329">
            <v>43465</v>
          </cell>
        </row>
        <row r="5330">
          <cell r="A5330" t="str">
            <v>MALLA CERRAMIENTO Eslabonada.Cal.12</v>
          </cell>
          <cell r="B5330">
            <v>2346</v>
          </cell>
          <cell r="C5330" t="str">
            <v>M2</v>
          </cell>
          <cell r="D5330">
            <v>10358</v>
          </cell>
          <cell r="E5330">
            <v>0</v>
          </cell>
          <cell r="F5330">
            <v>43180</v>
          </cell>
          <cell r="G5330">
            <v>9865</v>
          </cell>
          <cell r="H5330">
            <v>1.05</v>
          </cell>
          <cell r="I5330">
            <v>43465</v>
          </cell>
        </row>
        <row r="5331">
          <cell r="A5331" t="str">
            <v>MALLA CERRAMIENTO TELA VERDE 2.10</v>
          </cell>
          <cell r="B5331">
            <v>1291</v>
          </cell>
          <cell r="C5331" t="str">
            <v>M2</v>
          </cell>
          <cell r="D5331">
            <v>867</v>
          </cell>
          <cell r="E5331">
            <v>0</v>
          </cell>
          <cell r="F5331">
            <v>41228</v>
          </cell>
          <cell r="G5331">
            <v>667</v>
          </cell>
          <cell r="H5331">
            <v>1.3</v>
          </cell>
          <cell r="I5331">
            <v>43465</v>
          </cell>
        </row>
        <row r="5332">
          <cell r="A5332" t="str">
            <v>MALLA CERRAMIENTO TELAVERDE1.65m</v>
          </cell>
          <cell r="B5332">
            <v>1290</v>
          </cell>
          <cell r="C5332" t="str">
            <v>M2</v>
          </cell>
          <cell r="D5332">
            <v>1370</v>
          </cell>
          <cell r="E5332">
            <v>0</v>
          </cell>
          <cell r="F5332">
            <v>41022</v>
          </cell>
          <cell r="G5332">
            <v>1054</v>
          </cell>
          <cell r="H5332">
            <v>1.3</v>
          </cell>
          <cell r="I5332">
            <v>43465</v>
          </cell>
        </row>
        <row r="5333">
          <cell r="A5333" t="str">
            <v>MALLA CERRAMTO TELA VERDE 1.65M</v>
          </cell>
          <cell r="B5333">
            <v>104168</v>
          </cell>
          <cell r="C5333" t="str">
            <v>ML</v>
          </cell>
          <cell r="D5333">
            <v>2262</v>
          </cell>
          <cell r="E5333">
            <v>0</v>
          </cell>
          <cell r="F5333">
            <v>41022</v>
          </cell>
          <cell r="G5333">
            <v>1740</v>
          </cell>
          <cell r="H5333">
            <v>1.3</v>
          </cell>
          <cell r="I5333">
            <v>43465</v>
          </cell>
        </row>
        <row r="5334">
          <cell r="A5334" t="str">
            <v>MALLA CERRAMTO TELA VERDE2.10M ALTO</v>
          </cell>
          <cell r="B5334">
            <v>104167</v>
          </cell>
          <cell r="C5334" t="str">
            <v>ML</v>
          </cell>
          <cell r="D5334">
            <v>1810</v>
          </cell>
          <cell r="E5334">
            <v>0</v>
          </cell>
          <cell r="F5334">
            <v>41022</v>
          </cell>
          <cell r="G5334">
            <v>1392</v>
          </cell>
          <cell r="H5334">
            <v>1.3</v>
          </cell>
          <cell r="I5334">
            <v>43465</v>
          </cell>
        </row>
        <row r="5335">
          <cell r="A5335" t="str">
            <v>MALLA CON VENA 0.60 X 2 Mts</v>
          </cell>
          <cell r="B5335">
            <v>1292</v>
          </cell>
          <cell r="C5335" t="str">
            <v>UNI</v>
          </cell>
          <cell r="D5335">
            <v>4420</v>
          </cell>
          <cell r="E5335">
            <v>0</v>
          </cell>
          <cell r="F5335">
            <v>41043</v>
          </cell>
          <cell r="G5335">
            <v>3400</v>
          </cell>
          <cell r="H5335">
            <v>1.3</v>
          </cell>
          <cell r="I5335">
            <v>43465</v>
          </cell>
        </row>
        <row r="5336">
          <cell r="A5336" t="str">
            <v>MALLA CON VENA 2.40 M. x 0.53</v>
          </cell>
          <cell r="B5336">
            <v>1990</v>
          </cell>
          <cell r="C5336" t="str">
            <v>UNI</v>
          </cell>
          <cell r="D5336">
            <v>4323</v>
          </cell>
          <cell r="E5336">
            <v>0</v>
          </cell>
          <cell r="F5336">
            <v>43173</v>
          </cell>
          <cell r="G5336">
            <v>4117</v>
          </cell>
          <cell r="H5336">
            <v>1.05</v>
          </cell>
          <cell r="I5336">
            <v>43465</v>
          </cell>
        </row>
        <row r="5337">
          <cell r="A5337" t="str">
            <v>MALLA CON VENA 2.40 M. x 0.53 (NO USAR)</v>
          </cell>
          <cell r="B5337">
            <v>34</v>
          </cell>
          <cell r="C5337" t="str">
            <v>UNI</v>
          </cell>
          <cell r="D5337">
            <v>5036</v>
          </cell>
          <cell r="E5337">
            <v>0</v>
          </cell>
          <cell r="F5337">
            <v>41043</v>
          </cell>
          <cell r="G5337">
            <v>3874</v>
          </cell>
          <cell r="H5337">
            <v>1.3</v>
          </cell>
          <cell r="I5337">
            <v>43465</v>
          </cell>
        </row>
        <row r="5338">
          <cell r="A5338" t="str">
            <v>MALLA CON VENA DE 2.40 Mts (NO USAR)</v>
          </cell>
          <cell r="B5338">
            <v>1293</v>
          </cell>
          <cell r="C5338" t="str">
            <v>UNI</v>
          </cell>
          <cell r="D5338">
            <v>5450</v>
          </cell>
          <cell r="E5338">
            <v>0</v>
          </cell>
          <cell r="F5338">
            <v>40175</v>
          </cell>
          <cell r="G5338">
            <v>3921</v>
          </cell>
          <cell r="H5338">
            <v>1.39</v>
          </cell>
          <cell r="I5338">
            <v>43465</v>
          </cell>
        </row>
        <row r="5339">
          <cell r="A5339" t="str">
            <v>MALLA DE ANJEO PLASTICA GALLINERO</v>
          </cell>
          <cell r="B5339">
            <v>105479</v>
          </cell>
          <cell r="C5339" t="str">
            <v>ML</v>
          </cell>
          <cell r="D5339">
            <v>1199</v>
          </cell>
          <cell r="E5339">
            <v>0</v>
          </cell>
          <cell r="F5339">
            <v>42872</v>
          </cell>
          <cell r="G5339">
            <v>1100</v>
          </cell>
          <cell r="H5339">
            <v>1.0900000000000001</v>
          </cell>
          <cell r="I5339">
            <v>43465</v>
          </cell>
        </row>
        <row r="5340">
          <cell r="A5340" t="str">
            <v>MALLA DE PROTECCIÓN (Construcc.Edificios)</v>
          </cell>
          <cell r="B5340">
            <v>102480</v>
          </cell>
          <cell r="C5340" t="str">
            <v>M2</v>
          </cell>
          <cell r="D5340">
            <v>1390</v>
          </cell>
          <cell r="E5340" t="str">
            <v>2.10 ALTO</v>
          </cell>
          <cell r="F5340">
            <v>40108</v>
          </cell>
          <cell r="G5340">
            <v>1000</v>
          </cell>
          <cell r="H5340">
            <v>1.39</v>
          </cell>
          <cell r="I5340">
            <v>43465</v>
          </cell>
        </row>
        <row r="5341">
          <cell r="A5341" t="str">
            <v>Malla diafragma para</v>
          </cell>
          <cell r="B5341">
            <v>100022</v>
          </cell>
          <cell r="C5341" t="str">
            <v>M2</v>
          </cell>
          <cell r="D5341">
            <v>8484</v>
          </cell>
          <cell r="E5341" t="str">
            <v>10.6X.60X1.2</v>
          </cell>
          <cell r="F5341">
            <v>43241</v>
          </cell>
          <cell r="G5341">
            <v>8080</v>
          </cell>
          <cell r="H5341">
            <v>1.05</v>
          </cell>
          <cell r="I5341">
            <v>43465</v>
          </cell>
        </row>
        <row r="5342">
          <cell r="A5342" t="str">
            <v>Malla E-050 POP (HELIACERO) 25 x 25 x 4mm **</v>
          </cell>
          <cell r="B5342">
            <v>100569</v>
          </cell>
          <cell r="C5342" t="str">
            <v>UNI</v>
          </cell>
          <cell r="D5342">
            <v>14493</v>
          </cell>
          <cell r="E5342" t="str">
            <v>5mm</v>
          </cell>
          <cell r="F5342">
            <v>40311</v>
          </cell>
          <cell r="G5342">
            <v>10579</v>
          </cell>
          <cell r="H5342">
            <v>1.37</v>
          </cell>
          <cell r="I5342">
            <v>43465</v>
          </cell>
        </row>
        <row r="5343">
          <cell r="A5343" t="str">
            <v>Malla E-050 Q-1(HELIACERO) 4.0 x4.0@0.25 **</v>
          </cell>
          <cell r="B5343">
            <v>100551</v>
          </cell>
          <cell r="C5343" t="str">
            <v>UNI</v>
          </cell>
          <cell r="D5343">
            <v>34482</v>
          </cell>
          <cell r="E5343">
            <v>0</v>
          </cell>
          <cell r="F5343">
            <v>43354</v>
          </cell>
          <cell r="G5343">
            <v>32840</v>
          </cell>
          <cell r="H5343">
            <v>1.05</v>
          </cell>
          <cell r="I5343">
            <v>43465</v>
          </cell>
        </row>
        <row r="5344">
          <cell r="A5344" t="str">
            <v>MALLA ELECTROSOLD.5.5 mmx5.5 mm 6Mts x</v>
          </cell>
          <cell r="B5344">
            <v>9426</v>
          </cell>
          <cell r="C5344" t="str">
            <v>UNI</v>
          </cell>
          <cell r="D5344">
            <v>106818</v>
          </cell>
          <cell r="E5344" t="str">
            <v>M-159</v>
          </cell>
          <cell r="F5344">
            <v>43251</v>
          </cell>
          <cell r="G5344">
            <v>101731</v>
          </cell>
          <cell r="H5344">
            <v>1.05</v>
          </cell>
          <cell r="I5344">
            <v>43465</v>
          </cell>
        </row>
        <row r="5345">
          <cell r="A5345" t="str">
            <v>MALLA ELECTROSOLDADA 15X15 DE 5 mm</v>
          </cell>
          <cell r="B5345">
            <v>106406</v>
          </cell>
          <cell r="C5345" t="str">
            <v>KG</v>
          </cell>
          <cell r="D5345">
            <v>3249</v>
          </cell>
          <cell r="E5345">
            <v>0</v>
          </cell>
          <cell r="F5345">
            <v>43327</v>
          </cell>
          <cell r="G5345">
            <v>3094</v>
          </cell>
          <cell r="H5345">
            <v>1.05</v>
          </cell>
          <cell r="I5345">
            <v>43465</v>
          </cell>
        </row>
        <row r="5346">
          <cell r="A5346" t="str">
            <v>MALLA ELECTROSOLDADA 4.0 x 4.0 mm</v>
          </cell>
          <cell r="B5346">
            <v>3291</v>
          </cell>
          <cell r="C5346" t="str">
            <v>UNI</v>
          </cell>
          <cell r="D5346">
            <v>61740</v>
          </cell>
          <cell r="E5346" t="str">
            <v>15X15</v>
          </cell>
          <cell r="F5346">
            <v>43167</v>
          </cell>
          <cell r="G5346">
            <v>58800</v>
          </cell>
          <cell r="H5346">
            <v>1.05</v>
          </cell>
          <cell r="I5346">
            <v>43465</v>
          </cell>
        </row>
        <row r="5347">
          <cell r="A5347" t="str">
            <v>MALLA ELECTROSOLDADA 4.5mm x 4.5mm</v>
          </cell>
          <cell r="B5347">
            <v>9424</v>
          </cell>
          <cell r="C5347" t="str">
            <v>UNI</v>
          </cell>
          <cell r="D5347">
            <v>78168</v>
          </cell>
          <cell r="E5347" t="str">
            <v>M-106</v>
          </cell>
          <cell r="F5347">
            <v>43209</v>
          </cell>
          <cell r="G5347">
            <v>74446</v>
          </cell>
          <cell r="H5347">
            <v>1.05</v>
          </cell>
          <cell r="I5347">
            <v>43465</v>
          </cell>
        </row>
        <row r="5348">
          <cell r="A5348" t="str">
            <v>MALLA ELECTROSOLDADA 5mm x 5mm</v>
          </cell>
          <cell r="B5348">
            <v>101144</v>
          </cell>
          <cell r="C5348" t="str">
            <v>UNI</v>
          </cell>
          <cell r="D5348">
            <v>74072</v>
          </cell>
          <cell r="E5348" t="str">
            <v>M-131</v>
          </cell>
          <cell r="F5348">
            <v>42780</v>
          </cell>
          <cell r="G5348">
            <v>67956</v>
          </cell>
          <cell r="H5348">
            <v>1.0900000000000001</v>
          </cell>
          <cell r="I5348">
            <v>43465</v>
          </cell>
        </row>
        <row r="5349">
          <cell r="A5349" t="str">
            <v>MALLA ELECTROSOLDADA 5mm x 5mm 6M x</v>
          </cell>
          <cell r="B5349">
            <v>9425</v>
          </cell>
          <cell r="C5349" t="str">
            <v>UNI</v>
          </cell>
          <cell r="D5349">
            <v>95843</v>
          </cell>
          <cell r="E5349" t="str">
            <v>M-131</v>
          </cell>
          <cell r="F5349">
            <v>43167</v>
          </cell>
          <cell r="G5349">
            <v>91279</v>
          </cell>
          <cell r="H5349">
            <v>1.05</v>
          </cell>
          <cell r="I5349">
            <v>43465</v>
          </cell>
        </row>
        <row r="5350">
          <cell r="A5350" t="str">
            <v>MALLA ELECTROSOLDADA 6.5 mm x 6.5 mm</v>
          </cell>
          <cell r="B5350">
            <v>9428</v>
          </cell>
          <cell r="C5350" t="str">
            <v>UNI</v>
          </cell>
          <cell r="D5350">
            <v>126919</v>
          </cell>
          <cell r="E5350" t="str">
            <v>M-221</v>
          </cell>
          <cell r="F5350">
            <v>43245</v>
          </cell>
          <cell r="G5350">
            <v>120875</v>
          </cell>
          <cell r="H5350">
            <v>1.05</v>
          </cell>
          <cell r="I5350">
            <v>43465</v>
          </cell>
        </row>
        <row r="5351">
          <cell r="A5351" t="str">
            <v>MALLA ELECTROSOLDADA 6mm x 6mm 6M x</v>
          </cell>
          <cell r="B5351">
            <v>9427</v>
          </cell>
          <cell r="C5351" t="str">
            <v>UNI</v>
          </cell>
          <cell r="D5351">
            <v>138601</v>
          </cell>
          <cell r="E5351" t="str">
            <v>M-188</v>
          </cell>
          <cell r="F5351">
            <v>43315</v>
          </cell>
          <cell r="G5351">
            <v>132001</v>
          </cell>
          <cell r="H5351">
            <v>1.05</v>
          </cell>
          <cell r="I5351">
            <v>43465</v>
          </cell>
        </row>
        <row r="5352">
          <cell r="A5352" t="str">
            <v>MALLA ELECTROSOLDADA ESPECIAL</v>
          </cell>
          <cell r="B5352">
            <v>1915</v>
          </cell>
          <cell r="C5352" t="str">
            <v>KG</v>
          </cell>
          <cell r="D5352">
            <v>3099</v>
          </cell>
          <cell r="E5352">
            <v>0</v>
          </cell>
          <cell r="F5352">
            <v>40317</v>
          </cell>
          <cell r="G5352">
            <v>2262</v>
          </cell>
          <cell r="H5352">
            <v>1.37</v>
          </cell>
          <cell r="I5352">
            <v>43465</v>
          </cell>
        </row>
        <row r="5353">
          <cell r="A5353" t="str">
            <v>MALLA ELECTROSOLDADA ESTANDAR</v>
          </cell>
          <cell r="B5353">
            <v>1879</v>
          </cell>
          <cell r="C5353" t="str">
            <v>KG</v>
          </cell>
          <cell r="D5353">
            <v>3284</v>
          </cell>
          <cell r="E5353">
            <v>0</v>
          </cell>
          <cell r="F5353">
            <v>43167</v>
          </cell>
          <cell r="G5353">
            <v>3128</v>
          </cell>
          <cell r="H5353">
            <v>1.05</v>
          </cell>
          <cell r="I5353">
            <v>43465</v>
          </cell>
        </row>
        <row r="5354">
          <cell r="A5354" t="str">
            <v>Malla Electrosoldada estandar (codiACERO)**</v>
          </cell>
          <cell r="B5354">
            <v>100603</v>
          </cell>
          <cell r="C5354" t="str">
            <v>KG</v>
          </cell>
          <cell r="D5354">
            <v>3264</v>
          </cell>
          <cell r="E5354">
            <v>0</v>
          </cell>
          <cell r="F5354">
            <v>40806</v>
          </cell>
          <cell r="G5354">
            <v>2436</v>
          </cell>
          <cell r="H5354">
            <v>1.34</v>
          </cell>
          <cell r="I5354">
            <v>43465</v>
          </cell>
        </row>
        <row r="5355">
          <cell r="A5355" t="str">
            <v>MALLA ELECTROSOLDADA M-084 4mm x 4mm</v>
          </cell>
          <cell r="B5355">
            <v>9423</v>
          </cell>
          <cell r="C5355" t="str">
            <v>UNI</v>
          </cell>
          <cell r="D5355">
            <v>61740</v>
          </cell>
          <cell r="E5355" t="str">
            <v>M-084</v>
          </cell>
          <cell r="F5355">
            <v>43171</v>
          </cell>
          <cell r="G5355">
            <v>58800</v>
          </cell>
          <cell r="H5355">
            <v>1.05</v>
          </cell>
          <cell r="I5355">
            <v>43465</v>
          </cell>
        </row>
        <row r="5356">
          <cell r="A5356" t="str">
            <v>Malla en hilos de polietileno</v>
          </cell>
          <cell r="B5356">
            <v>105760</v>
          </cell>
          <cell r="C5356" t="str">
            <v>M2</v>
          </cell>
          <cell r="D5356">
            <v>1399</v>
          </cell>
          <cell r="E5356">
            <v>0</v>
          </cell>
          <cell r="F5356">
            <v>43185</v>
          </cell>
          <cell r="G5356">
            <v>1332.69</v>
          </cell>
          <cell r="H5356">
            <v>1.05</v>
          </cell>
          <cell r="I5356">
            <v>43465</v>
          </cell>
        </row>
        <row r="5357">
          <cell r="A5357" t="str">
            <v>MALLA ESLABONADA CAL 10 (Hueco 2")</v>
          </cell>
          <cell r="B5357">
            <v>103145</v>
          </cell>
          <cell r="C5357" t="str">
            <v>M2</v>
          </cell>
          <cell r="D5357">
            <v>15600</v>
          </cell>
          <cell r="E5357">
            <v>0</v>
          </cell>
          <cell r="F5357">
            <v>41228</v>
          </cell>
          <cell r="G5357">
            <v>12000</v>
          </cell>
          <cell r="H5357">
            <v>1.3</v>
          </cell>
          <cell r="I5357">
            <v>43465</v>
          </cell>
        </row>
        <row r="5358">
          <cell r="A5358" t="str">
            <v>MALLA ESLABONADA CAL.10 HUECO DE</v>
          </cell>
          <cell r="B5358">
            <v>105796</v>
          </cell>
          <cell r="C5358" t="str">
            <v>M2</v>
          </cell>
          <cell r="D5358">
            <v>24365</v>
          </cell>
          <cell r="E5358">
            <v>0</v>
          </cell>
          <cell r="F5358">
            <v>43374</v>
          </cell>
          <cell r="G5358">
            <v>23205</v>
          </cell>
          <cell r="H5358">
            <v>1.05</v>
          </cell>
          <cell r="I5358">
            <v>43465</v>
          </cell>
        </row>
        <row r="5359">
          <cell r="A5359" t="str">
            <v>MALLA ESLABONADA PVC CAL 10 HUECO 21/4"</v>
          </cell>
          <cell r="B5359">
            <v>103081</v>
          </cell>
          <cell r="C5359" t="str">
            <v>M2</v>
          </cell>
          <cell r="D5359">
            <v>17870</v>
          </cell>
          <cell r="E5359">
            <v>0</v>
          </cell>
          <cell r="F5359">
            <v>41227</v>
          </cell>
          <cell r="G5359">
            <v>13746</v>
          </cell>
          <cell r="H5359">
            <v>1.3</v>
          </cell>
          <cell r="I5359">
            <v>43465</v>
          </cell>
        </row>
        <row r="5360">
          <cell r="A5360" t="str">
            <v>Malla Expandida Tipo EXR-12 de Hierro Cal.22.</v>
          </cell>
          <cell r="B5360">
            <v>107202</v>
          </cell>
          <cell r="C5360" t="str">
            <v>M2</v>
          </cell>
          <cell r="D5360">
            <v>18730</v>
          </cell>
          <cell r="E5360">
            <v>0</v>
          </cell>
          <cell r="F5360">
            <v>43410</v>
          </cell>
          <cell r="G5360">
            <v>17838</v>
          </cell>
          <cell r="H5360">
            <v>1.05</v>
          </cell>
          <cell r="I5360">
            <v>43465</v>
          </cell>
        </row>
        <row r="5361">
          <cell r="A5361" t="str">
            <v>Malla fortinet medium **</v>
          </cell>
          <cell r="B5361">
            <v>100577</v>
          </cell>
          <cell r="C5361" t="str">
            <v>M2</v>
          </cell>
          <cell r="D5361">
            <v>29036</v>
          </cell>
          <cell r="E5361">
            <v>0</v>
          </cell>
          <cell r="F5361">
            <v>43257</v>
          </cell>
          <cell r="G5361">
            <v>27653</v>
          </cell>
          <cell r="H5361">
            <v>1.05</v>
          </cell>
          <cell r="I5361">
            <v>43465</v>
          </cell>
        </row>
        <row r="5362">
          <cell r="A5362" t="str">
            <v>MALLA FUTBOL PROF.CAL.8,Nylon</v>
          </cell>
          <cell r="B5362">
            <v>102528</v>
          </cell>
          <cell r="C5362" t="str">
            <v>UNI</v>
          </cell>
          <cell r="D5362">
            <v>1953000</v>
          </cell>
          <cell r="E5362">
            <v>0</v>
          </cell>
          <cell r="F5362">
            <v>41719</v>
          </cell>
          <cell r="G5362">
            <v>1550000</v>
          </cell>
          <cell r="H5362">
            <v>1.26</v>
          </cell>
          <cell r="I5362">
            <v>43465</v>
          </cell>
        </row>
        <row r="5363">
          <cell r="A5363" t="str">
            <v>MALLA FUTBOL PROF.CAL.8,Nylon</v>
          </cell>
          <cell r="B5363">
            <v>102581</v>
          </cell>
          <cell r="C5363" t="str">
            <v>JG</v>
          </cell>
          <cell r="D5363">
            <v>1936725</v>
          </cell>
          <cell r="E5363">
            <v>0</v>
          </cell>
          <cell r="F5363">
            <v>43185</v>
          </cell>
          <cell r="G5363">
            <v>1844500</v>
          </cell>
          <cell r="H5363">
            <v>1.05</v>
          </cell>
          <cell r="I5363">
            <v>43465</v>
          </cell>
        </row>
        <row r="5364">
          <cell r="A5364" t="str">
            <v>Malla Gallinero</v>
          </cell>
          <cell r="B5364">
            <v>104847</v>
          </cell>
          <cell r="C5364" t="str">
            <v>UNI</v>
          </cell>
          <cell r="D5364">
            <v>1024</v>
          </cell>
          <cell r="E5364">
            <v>0</v>
          </cell>
          <cell r="F5364">
            <v>41213</v>
          </cell>
          <cell r="G5364">
            <v>788</v>
          </cell>
          <cell r="H5364">
            <v>1.3</v>
          </cell>
          <cell r="I5364">
            <v>43465</v>
          </cell>
        </row>
        <row r="5365">
          <cell r="A5365" t="str">
            <v>Malla gallineroCal.22(S-1 1/4"Rollo 36m</v>
          </cell>
          <cell r="B5365">
            <v>100422</v>
          </cell>
          <cell r="C5365" t="str">
            <v>M2</v>
          </cell>
          <cell r="D5365">
            <v>1011</v>
          </cell>
          <cell r="E5365" t="str">
            <v>10.6X.60X1.2</v>
          </cell>
          <cell r="F5365">
            <v>43213</v>
          </cell>
          <cell r="G5365">
            <v>963</v>
          </cell>
          <cell r="H5365">
            <v>1.05</v>
          </cell>
          <cell r="I5365">
            <v>43465</v>
          </cell>
        </row>
        <row r="5366">
          <cell r="A5366" t="str">
            <v>Malla gallineroCal.22(S-11/4"Rollo 36m H (NO</v>
          </cell>
          <cell r="B5366">
            <v>101369</v>
          </cell>
          <cell r="C5366" t="str">
            <v>M2</v>
          </cell>
          <cell r="D5366">
            <v>1059</v>
          </cell>
          <cell r="E5366" t="str">
            <v>10.6X.60X1.2</v>
          </cell>
          <cell r="F5366">
            <v>42857</v>
          </cell>
          <cell r="G5366">
            <v>972</v>
          </cell>
          <cell r="H5366">
            <v>1.0900000000000001</v>
          </cell>
          <cell r="I5366">
            <v>43465</v>
          </cell>
        </row>
        <row r="5367">
          <cell r="A5367" t="str">
            <v>MALLA GALVANIZADA ESLABONADA</v>
          </cell>
          <cell r="B5367">
            <v>3758</v>
          </cell>
          <cell r="C5367" t="str">
            <v>M2</v>
          </cell>
          <cell r="D5367">
            <v>26000</v>
          </cell>
          <cell r="E5367" t="str">
            <v>10.5X.60X1.2</v>
          </cell>
          <cell r="F5367">
            <v>41228</v>
          </cell>
          <cell r="G5367">
            <v>20000</v>
          </cell>
          <cell r="H5367">
            <v>1.3</v>
          </cell>
          <cell r="I5367">
            <v>43465</v>
          </cell>
        </row>
        <row r="5368">
          <cell r="A5368" t="str">
            <v>Malla gaviones(2*1*1-triple tors.2.7mmCal</v>
          </cell>
          <cell r="B5368">
            <v>100021</v>
          </cell>
          <cell r="C5368" t="str">
            <v>UNI</v>
          </cell>
          <cell r="D5368">
            <v>89655</v>
          </cell>
          <cell r="E5368" t="str">
            <v>10.6X.60X1.2</v>
          </cell>
          <cell r="F5368">
            <v>43241</v>
          </cell>
          <cell r="G5368">
            <v>85386</v>
          </cell>
          <cell r="H5368">
            <v>1.05</v>
          </cell>
          <cell r="I5368">
            <v>43465</v>
          </cell>
        </row>
        <row r="5369">
          <cell r="A5369" t="str">
            <v>Malla gaviones(2*1*1-triple tors.2.7mmCal 12-S=10</v>
          </cell>
          <cell r="B5369">
            <v>102838</v>
          </cell>
          <cell r="C5369" t="str">
            <v>UNI</v>
          </cell>
          <cell r="D5369">
            <v>58560</v>
          </cell>
          <cell r="E5369" t="str">
            <v>10.6X.60X1.2</v>
          </cell>
          <cell r="F5369">
            <v>42117</v>
          </cell>
          <cell r="G5369">
            <v>48000</v>
          </cell>
          <cell r="H5369">
            <v>1.22</v>
          </cell>
          <cell r="I5369">
            <v>43465</v>
          </cell>
        </row>
        <row r="5370">
          <cell r="A5370" t="str">
            <v>Malla H-084 R-2.1(HELIACERO) 15 x 25 x 4mm</v>
          </cell>
          <cell r="B5370">
            <v>100552</v>
          </cell>
          <cell r="C5370" t="str">
            <v>UNI</v>
          </cell>
          <cell r="D5370">
            <v>44393</v>
          </cell>
          <cell r="E5370">
            <v>0</v>
          </cell>
          <cell r="F5370">
            <v>40311</v>
          </cell>
          <cell r="G5370">
            <v>32404</v>
          </cell>
          <cell r="H5370">
            <v>1.37</v>
          </cell>
          <cell r="I5370">
            <v>43465</v>
          </cell>
        </row>
        <row r="5371">
          <cell r="A5371" t="str">
            <v>Malla H-106 R-3 (HELIACERO) 15 x 25 x 4.5mm</v>
          </cell>
          <cell r="B5371">
            <v>100553</v>
          </cell>
          <cell r="C5371" t="str">
            <v>UNI</v>
          </cell>
          <cell r="D5371">
            <v>51745</v>
          </cell>
          <cell r="E5371">
            <v>0</v>
          </cell>
          <cell r="F5371">
            <v>40311</v>
          </cell>
          <cell r="G5371">
            <v>37770</v>
          </cell>
          <cell r="H5371">
            <v>1.37</v>
          </cell>
          <cell r="I5371">
            <v>43465</v>
          </cell>
        </row>
        <row r="5372">
          <cell r="A5372" t="str">
            <v>Malla H-131 (HELIACERO) 15 x 30 x 5mm **</v>
          </cell>
          <cell r="B5372">
            <v>100554</v>
          </cell>
          <cell r="C5372" t="str">
            <v>UNI</v>
          </cell>
          <cell r="D5372">
            <v>57868</v>
          </cell>
          <cell r="E5372">
            <v>0</v>
          </cell>
          <cell r="F5372">
            <v>40093</v>
          </cell>
          <cell r="G5372">
            <v>41632</v>
          </cell>
          <cell r="H5372">
            <v>1.39</v>
          </cell>
          <cell r="I5372">
            <v>43465</v>
          </cell>
        </row>
        <row r="5373">
          <cell r="A5373" t="str">
            <v>Malla H-158 R-3.2 (HELIACERO) 15 x 25 x 5.5mm</v>
          </cell>
          <cell r="B5373">
            <v>100555</v>
          </cell>
          <cell r="C5373" t="str">
            <v>UNI</v>
          </cell>
          <cell r="D5373">
            <v>69090</v>
          </cell>
          <cell r="E5373">
            <v>0</v>
          </cell>
          <cell r="F5373">
            <v>40311</v>
          </cell>
          <cell r="G5373">
            <v>50431</v>
          </cell>
          <cell r="H5373">
            <v>1.37</v>
          </cell>
          <cell r="I5373">
            <v>43465</v>
          </cell>
        </row>
        <row r="5374">
          <cell r="A5374" t="str">
            <v>Malla H-221 R-8.1 (HELIACERO) 15 x 25 x 6.5mm</v>
          </cell>
          <cell r="B5374">
            <v>100556</v>
          </cell>
          <cell r="C5374" t="str">
            <v>UNI</v>
          </cell>
          <cell r="D5374">
            <v>88301</v>
          </cell>
          <cell r="E5374">
            <v>0</v>
          </cell>
          <cell r="F5374">
            <v>40311</v>
          </cell>
          <cell r="G5374">
            <v>64453</v>
          </cell>
          <cell r="H5374">
            <v>1.37</v>
          </cell>
          <cell r="I5374">
            <v>43465</v>
          </cell>
        </row>
        <row r="5375">
          <cell r="A5375" t="str">
            <v>Malla H-257 R-8.2 (HELIACERO) 15 x 25 x 7mm</v>
          </cell>
          <cell r="B5375">
            <v>100557</v>
          </cell>
          <cell r="C5375" t="str">
            <v>UNI</v>
          </cell>
          <cell r="D5375">
            <v>110838</v>
          </cell>
          <cell r="E5375">
            <v>0</v>
          </cell>
          <cell r="F5375">
            <v>40311</v>
          </cell>
          <cell r="G5375">
            <v>80904</v>
          </cell>
          <cell r="H5375">
            <v>1.37</v>
          </cell>
          <cell r="I5375">
            <v>43465</v>
          </cell>
        </row>
        <row r="5376">
          <cell r="A5376" t="str">
            <v>MALLA L-098 (HELIACERO) 20 x 20 x 5mm</v>
          </cell>
          <cell r="B5376">
            <v>39</v>
          </cell>
          <cell r="C5376" t="str">
            <v>UNI</v>
          </cell>
          <cell r="D5376">
            <v>54115</v>
          </cell>
          <cell r="E5376">
            <v>0</v>
          </cell>
          <cell r="F5376">
            <v>40311</v>
          </cell>
          <cell r="G5376">
            <v>39500</v>
          </cell>
          <cell r="H5376">
            <v>1.37</v>
          </cell>
          <cell r="I5376">
            <v>43465</v>
          </cell>
        </row>
        <row r="5377">
          <cell r="A5377" t="str">
            <v>MALLA LO98 CONCREMALLA 20x20 (NO USAR)</v>
          </cell>
          <cell r="B5377">
            <v>46</v>
          </cell>
          <cell r="C5377" t="str">
            <v>UNI</v>
          </cell>
          <cell r="D5377">
            <v>64680</v>
          </cell>
          <cell r="E5377">
            <v>0</v>
          </cell>
          <cell r="F5377">
            <v>40311</v>
          </cell>
          <cell r="G5377">
            <v>47212</v>
          </cell>
          <cell r="H5377">
            <v>1.37</v>
          </cell>
          <cell r="I5377">
            <v>43465</v>
          </cell>
        </row>
        <row r="5378">
          <cell r="A5378" t="str">
            <v>Malla M-042 (HELIACERO) 30 x 30 x 4mm **</v>
          </cell>
          <cell r="B5378">
            <v>100558</v>
          </cell>
          <cell r="C5378" t="str">
            <v>UNI</v>
          </cell>
          <cell r="D5378">
            <v>28384</v>
          </cell>
          <cell r="E5378">
            <v>0</v>
          </cell>
          <cell r="F5378">
            <v>40311</v>
          </cell>
          <cell r="G5378">
            <v>20718</v>
          </cell>
          <cell r="H5378">
            <v>1.37</v>
          </cell>
          <cell r="I5378">
            <v>43465</v>
          </cell>
        </row>
        <row r="5379">
          <cell r="A5379" t="str">
            <v>Malla M-063 (HELIACERO) 20 x 20 x 4mm (NO</v>
          </cell>
          <cell r="B5379">
            <v>100559</v>
          </cell>
          <cell r="C5379" t="str">
            <v>UNI</v>
          </cell>
          <cell r="D5379">
            <v>50690</v>
          </cell>
          <cell r="E5379">
            <v>0</v>
          </cell>
          <cell r="F5379">
            <v>40311</v>
          </cell>
          <cell r="G5379">
            <v>37000</v>
          </cell>
          <cell r="H5379">
            <v>1.37</v>
          </cell>
          <cell r="I5379">
            <v>43465</v>
          </cell>
        </row>
        <row r="5380">
          <cell r="A5380" t="str">
            <v>Malla M-063 POP (HELIACERO) 20 x 20 x 4mm **</v>
          </cell>
          <cell r="B5380">
            <v>100568</v>
          </cell>
          <cell r="C5380" t="str">
            <v>UNI</v>
          </cell>
          <cell r="D5380">
            <v>17815</v>
          </cell>
          <cell r="E5380" t="str">
            <v>5mm</v>
          </cell>
          <cell r="F5380">
            <v>40311</v>
          </cell>
          <cell r="G5380">
            <v>13004</v>
          </cell>
          <cell r="H5380">
            <v>1.37</v>
          </cell>
          <cell r="I5380">
            <v>43465</v>
          </cell>
        </row>
        <row r="5381">
          <cell r="A5381" t="str">
            <v>MALLA M-084 (HELIACERO) 15 x 15 x 4mm(NO</v>
          </cell>
          <cell r="B5381">
            <v>37</v>
          </cell>
          <cell r="C5381" t="str">
            <v>UNI</v>
          </cell>
          <cell r="D5381">
            <v>48074</v>
          </cell>
          <cell r="E5381" t="str">
            <v>5mm</v>
          </cell>
          <cell r="F5381">
            <v>43315</v>
          </cell>
          <cell r="G5381">
            <v>45785</v>
          </cell>
          <cell r="H5381">
            <v>1.05</v>
          </cell>
          <cell r="I5381">
            <v>43465</v>
          </cell>
        </row>
        <row r="5382">
          <cell r="A5382" t="str">
            <v>Malla M-084 Q 2 - 15 x 15 x 4mm (6x2.35m)</v>
          </cell>
          <cell r="B5382">
            <v>100560</v>
          </cell>
          <cell r="C5382" t="str">
            <v>UNI</v>
          </cell>
          <cell r="D5382">
            <v>48075</v>
          </cell>
          <cell r="E5382">
            <v>0</v>
          </cell>
          <cell r="F5382">
            <v>43133</v>
          </cell>
          <cell r="G5382">
            <v>45785.57</v>
          </cell>
          <cell r="H5382">
            <v>1.05</v>
          </cell>
          <cell r="I5382">
            <v>43465</v>
          </cell>
        </row>
        <row r="5383">
          <cell r="A5383" t="str">
            <v>Malla M-106 Q-3 (HELIACERO) 15 x 15 x 4.5mm</v>
          </cell>
          <cell r="B5383">
            <v>100561</v>
          </cell>
          <cell r="C5383" t="str">
            <v>UNI</v>
          </cell>
          <cell r="D5383">
            <v>63498</v>
          </cell>
          <cell r="E5383">
            <v>0</v>
          </cell>
          <cell r="F5383">
            <v>42495</v>
          </cell>
          <cell r="G5383">
            <v>55216</v>
          </cell>
          <cell r="H5383">
            <v>1.1499999999999999</v>
          </cell>
          <cell r="I5383">
            <v>43465</v>
          </cell>
        </row>
        <row r="5384">
          <cell r="A5384" t="str">
            <v>MALLA M-131 - 15x15x5mm</v>
          </cell>
          <cell r="B5384">
            <v>38</v>
          </cell>
          <cell r="C5384" t="str">
            <v>UNI</v>
          </cell>
          <cell r="D5384">
            <v>94500</v>
          </cell>
          <cell r="E5384">
            <v>0</v>
          </cell>
          <cell r="F5384">
            <v>43206</v>
          </cell>
          <cell r="G5384">
            <v>90000</v>
          </cell>
          <cell r="H5384">
            <v>1.05</v>
          </cell>
          <cell r="I5384">
            <v>43465</v>
          </cell>
        </row>
        <row r="5385">
          <cell r="A5385" t="str">
            <v>Malla M-159 Q-4 (HELIACERO) 15 x 15 x 5.5mm</v>
          </cell>
          <cell r="B5385">
            <v>100562</v>
          </cell>
          <cell r="C5385" t="str">
            <v>UNI</v>
          </cell>
          <cell r="D5385">
            <v>94714</v>
          </cell>
          <cell r="E5385">
            <v>0</v>
          </cell>
          <cell r="F5385">
            <v>42495</v>
          </cell>
          <cell r="G5385">
            <v>82360</v>
          </cell>
          <cell r="H5385">
            <v>1.1499999999999999</v>
          </cell>
          <cell r="I5385">
            <v>43465</v>
          </cell>
        </row>
        <row r="5386">
          <cell r="A5386" t="str">
            <v>MALLA M-188 - 15 x 15 x 6mm</v>
          </cell>
          <cell r="B5386">
            <v>103417</v>
          </cell>
          <cell r="C5386" t="str">
            <v>KG</v>
          </cell>
          <cell r="D5386">
            <v>3271</v>
          </cell>
          <cell r="E5386">
            <v>0</v>
          </cell>
          <cell r="F5386">
            <v>43167</v>
          </cell>
          <cell r="G5386">
            <v>3115</v>
          </cell>
          <cell r="H5386">
            <v>1.05</v>
          </cell>
          <cell r="I5386">
            <v>43465</v>
          </cell>
        </row>
        <row r="5387">
          <cell r="A5387" t="str">
            <v>MALLA M-188 - 15 x15x6mm</v>
          </cell>
          <cell r="B5387">
            <v>40</v>
          </cell>
          <cell r="C5387" t="str">
            <v>UNI</v>
          </cell>
          <cell r="D5387">
            <v>138039</v>
          </cell>
          <cell r="E5387">
            <v>0</v>
          </cell>
          <cell r="F5387">
            <v>43167</v>
          </cell>
          <cell r="G5387">
            <v>131466</v>
          </cell>
          <cell r="H5387">
            <v>1.05</v>
          </cell>
          <cell r="I5387">
            <v>43465</v>
          </cell>
        </row>
        <row r="5388">
          <cell r="A5388" t="str">
            <v>Malla M-221 Q-6 (HELIACERO) 15 x 15 x 6.5mm</v>
          </cell>
          <cell r="B5388">
            <v>100563</v>
          </cell>
          <cell r="C5388" t="str">
            <v>UNI</v>
          </cell>
          <cell r="D5388">
            <v>131799</v>
          </cell>
          <cell r="E5388">
            <v>0</v>
          </cell>
          <cell r="F5388">
            <v>42495</v>
          </cell>
          <cell r="G5388">
            <v>114608</v>
          </cell>
          <cell r="H5388">
            <v>1.1499999999999999</v>
          </cell>
          <cell r="I5388">
            <v>43465</v>
          </cell>
        </row>
        <row r="5389">
          <cell r="A5389" t="str">
            <v>Malla M-262 Q-6.1 (HELIACERO) 15 x 15 x 7mm</v>
          </cell>
          <cell r="B5389">
            <v>100564</v>
          </cell>
          <cell r="C5389" t="str">
            <v>UNI</v>
          </cell>
          <cell r="D5389">
            <v>145642</v>
          </cell>
          <cell r="E5389">
            <v>0</v>
          </cell>
          <cell r="F5389">
            <v>43326</v>
          </cell>
          <cell r="G5389">
            <v>138707</v>
          </cell>
          <cell r="H5389">
            <v>1.05</v>
          </cell>
          <cell r="I5389">
            <v>43465</v>
          </cell>
        </row>
        <row r="5390">
          <cell r="A5390" t="str">
            <v>Malla M-295 Q-7 (HELIACERO) 15 x 15 x 7.5mm</v>
          </cell>
          <cell r="B5390">
            <v>100565</v>
          </cell>
          <cell r="C5390" t="str">
            <v>UNI</v>
          </cell>
          <cell r="D5390">
            <v>175821</v>
          </cell>
          <cell r="E5390">
            <v>0</v>
          </cell>
          <cell r="F5390">
            <v>42495</v>
          </cell>
          <cell r="G5390">
            <v>152888</v>
          </cell>
          <cell r="H5390">
            <v>1.1499999999999999</v>
          </cell>
          <cell r="I5390">
            <v>43465</v>
          </cell>
        </row>
        <row r="5391">
          <cell r="A5391" t="str">
            <v>Malla M-335 Q-7.1 (HELIACERO) 15 x 15 x 8mm</v>
          </cell>
          <cell r="B5391">
            <v>100566</v>
          </cell>
          <cell r="C5391" t="str">
            <v>UNI</v>
          </cell>
          <cell r="D5391">
            <v>244082</v>
          </cell>
          <cell r="E5391">
            <v>0</v>
          </cell>
          <cell r="F5391">
            <v>43214</v>
          </cell>
          <cell r="G5391">
            <v>232459</v>
          </cell>
          <cell r="H5391">
            <v>1.05</v>
          </cell>
          <cell r="I5391">
            <v>43465</v>
          </cell>
        </row>
        <row r="5392">
          <cell r="A5392" t="str">
            <v>Malla M-378 Q-8 (HELIACERO) 15 x 15 x</v>
          </cell>
          <cell r="B5392">
            <v>100567</v>
          </cell>
          <cell r="C5392" t="str">
            <v>UNI</v>
          </cell>
          <cell r="D5392">
            <v>183068</v>
          </cell>
          <cell r="E5392">
            <v>0</v>
          </cell>
          <cell r="F5392">
            <v>43235</v>
          </cell>
          <cell r="G5392">
            <v>174350</v>
          </cell>
          <cell r="H5392">
            <v>1.05</v>
          </cell>
          <cell r="I5392">
            <v>43465</v>
          </cell>
        </row>
        <row r="5393">
          <cell r="A5393" t="str">
            <v>MALLA MICROFUTBOL 3mtx2mt (nylon Nº4 )</v>
          </cell>
          <cell r="B5393">
            <v>103748</v>
          </cell>
          <cell r="C5393" t="str">
            <v>JG</v>
          </cell>
          <cell r="D5393">
            <v>120750</v>
          </cell>
          <cell r="E5393">
            <v>0</v>
          </cell>
          <cell r="F5393">
            <v>43168</v>
          </cell>
          <cell r="G5393">
            <v>115000</v>
          </cell>
          <cell r="H5393">
            <v>1.05</v>
          </cell>
          <cell r="I5393">
            <v>43465</v>
          </cell>
        </row>
        <row r="5394">
          <cell r="A5394" t="str">
            <v>MALLA MICROFUTBOL Nylon Iperm.Nº4</v>
          </cell>
          <cell r="B5394">
            <v>3750</v>
          </cell>
          <cell r="C5394" t="str">
            <v>JG</v>
          </cell>
          <cell r="D5394">
            <v>120750</v>
          </cell>
          <cell r="E5394">
            <v>0</v>
          </cell>
          <cell r="F5394">
            <v>43168</v>
          </cell>
          <cell r="G5394">
            <v>115000</v>
          </cell>
          <cell r="H5394">
            <v>1.05</v>
          </cell>
          <cell r="I5394">
            <v>43465</v>
          </cell>
        </row>
        <row r="5395">
          <cell r="A5395" t="str">
            <v>MALLA MICROFUTBOL Nylon Iperm.Nº5</v>
          </cell>
          <cell r="B5395">
            <v>104813</v>
          </cell>
          <cell r="C5395" t="str">
            <v>JG</v>
          </cell>
          <cell r="D5395">
            <v>268400</v>
          </cell>
          <cell r="E5395">
            <v>0</v>
          </cell>
          <cell r="F5395">
            <v>42208</v>
          </cell>
          <cell r="G5395">
            <v>220000</v>
          </cell>
          <cell r="H5395">
            <v>1.22</v>
          </cell>
          <cell r="I5395">
            <v>43465</v>
          </cell>
        </row>
        <row r="5396">
          <cell r="A5396" t="str">
            <v>MALLA MINIFUTBOL/FUTBOL-8 (5X2M)Nilon</v>
          </cell>
          <cell r="B5396">
            <v>100530</v>
          </cell>
          <cell r="C5396" t="str">
            <v>JG</v>
          </cell>
          <cell r="D5396">
            <v>199395</v>
          </cell>
          <cell r="E5396">
            <v>0</v>
          </cell>
          <cell r="F5396">
            <v>43168</v>
          </cell>
          <cell r="G5396">
            <v>189900</v>
          </cell>
          <cell r="H5396">
            <v>1.05</v>
          </cell>
          <cell r="I5396">
            <v>43465</v>
          </cell>
        </row>
        <row r="5397">
          <cell r="A5397" t="str">
            <v>MALLA MINITENIS</v>
          </cell>
          <cell r="B5397">
            <v>103745</v>
          </cell>
          <cell r="C5397" t="str">
            <v>UNI</v>
          </cell>
          <cell r="D5397">
            <v>250590</v>
          </cell>
          <cell r="E5397">
            <v>0</v>
          </cell>
          <cell r="F5397">
            <v>43230</v>
          </cell>
          <cell r="G5397">
            <v>238657</v>
          </cell>
          <cell r="H5397">
            <v>1.05</v>
          </cell>
          <cell r="I5397">
            <v>43465</v>
          </cell>
        </row>
        <row r="5398">
          <cell r="A5398" t="str">
            <v>Malla Nylon Imperm.CAL.14,Hexago 10cm**</v>
          </cell>
          <cell r="B5398">
            <v>102540</v>
          </cell>
          <cell r="C5398" t="str">
            <v>M2</v>
          </cell>
          <cell r="D5398">
            <v>9371</v>
          </cell>
          <cell r="E5398">
            <v>0</v>
          </cell>
          <cell r="F5398">
            <v>40234</v>
          </cell>
          <cell r="G5398">
            <v>6840</v>
          </cell>
          <cell r="H5398">
            <v>1.37</v>
          </cell>
          <cell r="I5398">
            <v>43465</v>
          </cell>
        </row>
        <row r="5399">
          <cell r="A5399" t="str">
            <v>MALLA ONDULADA GALV. Cal.10 Hueco1 1/2"x1</v>
          </cell>
          <cell r="B5399">
            <v>105067</v>
          </cell>
          <cell r="C5399" t="str">
            <v>M2</v>
          </cell>
          <cell r="D5399">
            <v>18530</v>
          </cell>
          <cell r="E5399">
            <v>0</v>
          </cell>
          <cell r="F5399">
            <v>42828</v>
          </cell>
          <cell r="G5399">
            <v>17000</v>
          </cell>
          <cell r="H5399">
            <v>1.0900000000000001</v>
          </cell>
          <cell r="I5399">
            <v>43465</v>
          </cell>
        </row>
        <row r="5400">
          <cell r="A5400" t="str">
            <v>MALLA PARA ZARANDA 3*3</v>
          </cell>
          <cell r="B5400">
            <v>1295</v>
          </cell>
          <cell r="C5400" t="str">
            <v>M2</v>
          </cell>
          <cell r="D5400">
            <v>4965</v>
          </cell>
          <cell r="E5400">
            <v>0</v>
          </cell>
          <cell r="F5400">
            <v>40023</v>
          </cell>
          <cell r="G5400">
            <v>3572</v>
          </cell>
          <cell r="H5400">
            <v>1.39</v>
          </cell>
          <cell r="I5400">
            <v>43465</v>
          </cell>
        </row>
        <row r="5401">
          <cell r="A5401" t="str">
            <v>MALLA PARA ZARANDA 4*4</v>
          </cell>
          <cell r="B5401">
            <v>1296</v>
          </cell>
          <cell r="C5401" t="str">
            <v>M2</v>
          </cell>
          <cell r="D5401">
            <v>4965</v>
          </cell>
          <cell r="E5401">
            <v>0</v>
          </cell>
          <cell r="F5401">
            <v>40023</v>
          </cell>
          <cell r="G5401">
            <v>3572</v>
          </cell>
          <cell r="H5401">
            <v>1.39</v>
          </cell>
          <cell r="I5401">
            <v>43465</v>
          </cell>
        </row>
        <row r="5402">
          <cell r="A5402" t="str">
            <v>Malla Plastica gallinero**</v>
          </cell>
          <cell r="B5402">
            <v>100974</v>
          </cell>
          <cell r="C5402" t="str">
            <v>M2</v>
          </cell>
          <cell r="D5402">
            <v>625</v>
          </cell>
          <cell r="E5402" t="str">
            <v>10.6X.60X1.2</v>
          </cell>
          <cell r="F5402">
            <v>43241</v>
          </cell>
          <cell r="G5402">
            <v>595</v>
          </cell>
          <cell r="H5402">
            <v>1.05</v>
          </cell>
          <cell r="I5402">
            <v>43465</v>
          </cell>
        </row>
        <row r="5403">
          <cell r="A5403" t="str">
            <v>MALLA PREONDULADA (1 1/2" x 1</v>
          </cell>
          <cell r="B5403">
            <v>104641</v>
          </cell>
          <cell r="C5403" t="str">
            <v>M2</v>
          </cell>
          <cell r="D5403">
            <v>31392</v>
          </cell>
          <cell r="E5403">
            <v>0</v>
          </cell>
          <cell r="F5403">
            <v>42808</v>
          </cell>
          <cell r="G5403">
            <v>28800</v>
          </cell>
          <cell r="H5403">
            <v>1.0900000000000001</v>
          </cell>
          <cell r="I5403">
            <v>43465</v>
          </cell>
        </row>
        <row r="5404">
          <cell r="A5404" t="str">
            <v>MALLA Protec. fachada POLITEX</v>
          </cell>
          <cell r="B5404">
            <v>793</v>
          </cell>
          <cell r="C5404" t="str">
            <v>M2</v>
          </cell>
          <cell r="D5404">
            <v>954</v>
          </cell>
          <cell r="E5404" t="str">
            <v>Azul</v>
          </cell>
          <cell r="F5404">
            <v>40344</v>
          </cell>
          <cell r="G5404">
            <v>696</v>
          </cell>
          <cell r="H5404">
            <v>1.37</v>
          </cell>
          <cell r="I5404">
            <v>43465</v>
          </cell>
        </row>
        <row r="5405">
          <cell r="A5405" t="str">
            <v>MALLA Protec.10mmx10mm 2M.Anch</v>
          </cell>
          <cell r="B5405">
            <v>91</v>
          </cell>
          <cell r="C5405" t="str">
            <v>ML</v>
          </cell>
          <cell r="D5405">
            <v>1729</v>
          </cell>
          <cell r="E5405">
            <v>0</v>
          </cell>
          <cell r="F5405">
            <v>40344</v>
          </cell>
          <cell r="G5405">
            <v>1262</v>
          </cell>
          <cell r="H5405">
            <v>1.37</v>
          </cell>
          <cell r="I5405">
            <v>43465</v>
          </cell>
        </row>
        <row r="5406">
          <cell r="A5406" t="str">
            <v>MALLA Protec.PARA FACHADA</v>
          </cell>
          <cell r="B5406">
            <v>92</v>
          </cell>
          <cell r="C5406" t="str">
            <v>ML</v>
          </cell>
          <cell r="D5406">
            <v>1907</v>
          </cell>
          <cell r="E5406">
            <v>0</v>
          </cell>
          <cell r="F5406">
            <v>40344</v>
          </cell>
          <cell r="G5406">
            <v>1392</v>
          </cell>
          <cell r="H5406">
            <v>1.37</v>
          </cell>
          <cell r="I5406">
            <v>43465</v>
          </cell>
        </row>
        <row r="5407">
          <cell r="A5407" t="str">
            <v>MALLA PROTECC.FUTBOL Cal.2,Nylon</v>
          </cell>
          <cell r="B5407">
            <v>102615</v>
          </cell>
          <cell r="C5407" t="str">
            <v>M2</v>
          </cell>
          <cell r="D5407">
            <v>6195</v>
          </cell>
          <cell r="E5407">
            <v>0</v>
          </cell>
          <cell r="F5407">
            <v>43168</v>
          </cell>
          <cell r="G5407">
            <v>5900</v>
          </cell>
          <cell r="H5407">
            <v>1.05</v>
          </cell>
          <cell r="I5407">
            <v>43465</v>
          </cell>
        </row>
        <row r="5408">
          <cell r="A5408" t="str">
            <v>MALLA Q- 0</v>
          </cell>
          <cell r="B5408">
            <v>44</v>
          </cell>
          <cell r="C5408" t="str">
            <v>UNI</v>
          </cell>
          <cell r="D5408">
            <v>45500</v>
          </cell>
          <cell r="E5408" t="str">
            <v>FXY-10</v>
          </cell>
          <cell r="F5408">
            <v>41152</v>
          </cell>
          <cell r="G5408">
            <v>35000</v>
          </cell>
          <cell r="H5408">
            <v>1.3</v>
          </cell>
          <cell r="I5408">
            <v>43465</v>
          </cell>
        </row>
        <row r="5409">
          <cell r="A5409" t="str">
            <v>MALLA Q- 2</v>
          </cell>
          <cell r="B5409">
            <v>42</v>
          </cell>
          <cell r="C5409" t="str">
            <v>UNI</v>
          </cell>
          <cell r="D5409">
            <v>48075</v>
          </cell>
          <cell r="E5409" t="str">
            <v>E050</v>
          </cell>
          <cell r="F5409">
            <v>43266</v>
          </cell>
          <cell r="G5409">
            <v>45786</v>
          </cell>
          <cell r="H5409">
            <v>1.05</v>
          </cell>
          <cell r="I5409">
            <v>43465</v>
          </cell>
        </row>
        <row r="5410">
          <cell r="A5410" t="str">
            <v>MALLA Q- 5 -CONCREMALLA-</v>
          </cell>
          <cell r="B5410">
            <v>43</v>
          </cell>
          <cell r="C5410" t="str">
            <v>UNI</v>
          </cell>
          <cell r="D5410">
            <v>112590</v>
          </cell>
          <cell r="E5410" t="str">
            <v>M188</v>
          </cell>
          <cell r="F5410">
            <v>42495</v>
          </cell>
          <cell r="G5410">
            <v>97904</v>
          </cell>
          <cell r="H5410">
            <v>1.1499999999999999</v>
          </cell>
          <cell r="I5410">
            <v>43465</v>
          </cell>
        </row>
        <row r="5411">
          <cell r="A5411" t="str">
            <v>MALLA Q-0 (3MM)- (6X2.35M) - 30x30cm (NO</v>
          </cell>
          <cell r="B5411">
            <v>104523</v>
          </cell>
          <cell r="C5411" t="str">
            <v>UNI</v>
          </cell>
          <cell r="D5411">
            <v>37692</v>
          </cell>
          <cell r="E5411">
            <v>0</v>
          </cell>
          <cell r="F5411">
            <v>42068</v>
          </cell>
          <cell r="G5411">
            <v>30895</v>
          </cell>
          <cell r="H5411">
            <v>1.22</v>
          </cell>
          <cell r="I5411">
            <v>43465</v>
          </cell>
        </row>
        <row r="5412">
          <cell r="A5412" t="str">
            <v>MALLA Q-1-3MM(6x2.35M)Hueco:15X15CM</v>
          </cell>
          <cell r="B5412">
            <v>3909</v>
          </cell>
          <cell r="C5412" t="str">
            <v>UNI</v>
          </cell>
          <cell r="D5412">
            <v>34482</v>
          </cell>
          <cell r="E5412" t="str">
            <v>FXY10</v>
          </cell>
          <cell r="F5412">
            <v>43167</v>
          </cell>
          <cell r="G5412">
            <v>32840</v>
          </cell>
          <cell r="H5412">
            <v>1.05</v>
          </cell>
          <cell r="I5412">
            <v>43465</v>
          </cell>
        </row>
        <row r="5413">
          <cell r="A5413" t="str">
            <v>MALLA Q-3</v>
          </cell>
          <cell r="B5413">
            <v>47</v>
          </cell>
          <cell r="C5413" t="str">
            <v>UNI</v>
          </cell>
          <cell r="D5413">
            <v>106600</v>
          </cell>
          <cell r="E5413" t="str">
            <v>M131</v>
          </cell>
          <cell r="F5413">
            <v>41152</v>
          </cell>
          <cell r="G5413">
            <v>82000</v>
          </cell>
          <cell r="H5413">
            <v>1.3</v>
          </cell>
          <cell r="I5413">
            <v>43465</v>
          </cell>
        </row>
        <row r="5414">
          <cell r="A5414" t="str">
            <v>MALLA Q-8</v>
          </cell>
          <cell r="B5414">
            <v>41</v>
          </cell>
          <cell r="C5414" t="str">
            <v>UNI</v>
          </cell>
          <cell r="D5414">
            <v>304825</v>
          </cell>
          <cell r="E5414" t="str">
            <v>M378</v>
          </cell>
          <cell r="F5414">
            <v>40311</v>
          </cell>
          <cell r="G5414">
            <v>222500</v>
          </cell>
          <cell r="H5414">
            <v>1.37</v>
          </cell>
          <cell r="I5414">
            <v>43465</v>
          </cell>
        </row>
        <row r="5415">
          <cell r="A5415" t="str">
            <v>MALLA R- 21 CONCREMALLA-4mm(15x25 M )</v>
          </cell>
          <cell r="B5415">
            <v>45</v>
          </cell>
          <cell r="C5415" t="str">
            <v>UNI</v>
          </cell>
          <cell r="D5415">
            <v>54470</v>
          </cell>
          <cell r="E5415">
            <v>0</v>
          </cell>
          <cell r="F5415">
            <v>41152</v>
          </cell>
          <cell r="G5415">
            <v>41900</v>
          </cell>
          <cell r="H5415">
            <v>1.3</v>
          </cell>
          <cell r="I5415">
            <v>43465</v>
          </cell>
        </row>
        <row r="5416">
          <cell r="A5416" t="str">
            <v>MALLA RAM</v>
          </cell>
          <cell r="B5416">
            <v>1916</v>
          </cell>
          <cell r="C5416" t="str">
            <v>KG</v>
          </cell>
          <cell r="D5416">
            <v>4291</v>
          </cell>
          <cell r="E5416">
            <v>0</v>
          </cell>
          <cell r="F5416">
            <v>40311</v>
          </cell>
          <cell r="G5416">
            <v>3132</v>
          </cell>
          <cell r="H5416">
            <v>1.37</v>
          </cell>
          <cell r="I5416">
            <v>43465</v>
          </cell>
        </row>
        <row r="5417">
          <cell r="A5417" t="str">
            <v>MALLA SIN VENA 0.60 x 2.40 M.</v>
          </cell>
          <cell r="B5417">
            <v>2976</v>
          </cell>
          <cell r="C5417" t="str">
            <v>UNI</v>
          </cell>
          <cell r="D5417">
            <v>6357</v>
          </cell>
          <cell r="E5417">
            <v>0</v>
          </cell>
          <cell r="F5417">
            <v>40435</v>
          </cell>
          <cell r="G5417">
            <v>4640</v>
          </cell>
          <cell r="H5417">
            <v>1.37</v>
          </cell>
          <cell r="I5417">
            <v>43465</v>
          </cell>
        </row>
        <row r="5418">
          <cell r="A5418" t="str">
            <v>MALLA TRIPLE TORSIÓN ALAM GALV CAL BWG</v>
          </cell>
          <cell r="B5418">
            <v>103581</v>
          </cell>
          <cell r="C5418" t="str">
            <v>UNI</v>
          </cell>
          <cell r="D5418">
            <v>7151</v>
          </cell>
          <cell r="E5418">
            <v>0</v>
          </cell>
          <cell r="F5418">
            <v>40527</v>
          </cell>
          <cell r="G5418">
            <v>5220</v>
          </cell>
          <cell r="H5418">
            <v>1.37</v>
          </cell>
          <cell r="I5418">
            <v>43465</v>
          </cell>
        </row>
        <row r="5419">
          <cell r="A5419" t="str">
            <v>Malla Voleyball incluye antenas</v>
          </cell>
          <cell r="B5419">
            <v>104885</v>
          </cell>
          <cell r="C5419" t="str">
            <v>UNI</v>
          </cell>
          <cell r="D5419">
            <v>252000</v>
          </cell>
          <cell r="E5419">
            <v>0</v>
          </cell>
          <cell r="F5419">
            <v>41736</v>
          </cell>
          <cell r="G5419">
            <v>200000</v>
          </cell>
          <cell r="H5419">
            <v>1.26</v>
          </cell>
          <cell r="I5419">
            <v>43465</v>
          </cell>
        </row>
        <row r="5420">
          <cell r="A5420" t="str">
            <v>MALLA ZARANDA 4 mm x 4 mm</v>
          </cell>
          <cell r="B5420">
            <v>9429</v>
          </cell>
          <cell r="C5420" t="str">
            <v>UNI</v>
          </cell>
          <cell r="D5420">
            <v>134410</v>
          </cell>
          <cell r="E5420">
            <v>0</v>
          </cell>
          <cell r="F5420">
            <v>39900</v>
          </cell>
          <cell r="G5420">
            <v>96698</v>
          </cell>
          <cell r="H5420">
            <v>1.39</v>
          </cell>
          <cell r="I5420">
            <v>43465</v>
          </cell>
        </row>
        <row r="5421">
          <cell r="A5421" t="str">
            <v>MallaPort.FutbolSemiprof.Cal.2,Nylon.ImpCuadro</v>
          </cell>
          <cell r="B5421">
            <v>102583</v>
          </cell>
          <cell r="C5421" t="str">
            <v>JG</v>
          </cell>
          <cell r="D5421">
            <v>218380</v>
          </cell>
          <cell r="E5421">
            <v>0</v>
          </cell>
          <cell r="F5421">
            <v>42079</v>
          </cell>
          <cell r="G5421">
            <v>179000</v>
          </cell>
          <cell r="H5421">
            <v>1.22</v>
          </cell>
          <cell r="I5421">
            <v>43465</v>
          </cell>
        </row>
        <row r="5422">
          <cell r="A5422" t="str">
            <v>MallaPort.FutbolSemiprof.Cal.4,Nylon.ImpCuadro</v>
          </cell>
          <cell r="B5422">
            <v>3754</v>
          </cell>
          <cell r="C5422" t="str">
            <v>JG</v>
          </cell>
          <cell r="D5422">
            <v>501061</v>
          </cell>
          <cell r="E5422">
            <v>0</v>
          </cell>
          <cell r="F5422">
            <v>43315</v>
          </cell>
          <cell r="G5422">
            <v>477201</v>
          </cell>
          <cell r="H5422">
            <v>1.05</v>
          </cell>
          <cell r="I5422">
            <v>43465</v>
          </cell>
        </row>
        <row r="5423">
          <cell r="A5423" t="str">
            <v>MallaPort.FutbolSemiprof.Cal.4,Nylon.ImpCuadro</v>
          </cell>
          <cell r="B5423">
            <v>102582</v>
          </cell>
          <cell r="C5423" t="str">
            <v>JG</v>
          </cell>
          <cell r="D5423">
            <v>501061</v>
          </cell>
          <cell r="E5423">
            <v>0</v>
          </cell>
          <cell r="F5423">
            <v>43315</v>
          </cell>
          <cell r="G5423">
            <v>477201</v>
          </cell>
          <cell r="H5423">
            <v>1.05</v>
          </cell>
          <cell r="I5423">
            <v>43465</v>
          </cell>
        </row>
        <row r="5424">
          <cell r="A5424" t="str">
            <v>MALLAS EN NYLON TENIS</v>
          </cell>
          <cell r="B5424">
            <v>9485</v>
          </cell>
          <cell r="C5424" t="str">
            <v>UNI</v>
          </cell>
          <cell r="D5424">
            <v>503792</v>
          </cell>
          <cell r="E5424">
            <v>0</v>
          </cell>
          <cell r="F5424">
            <v>40108</v>
          </cell>
          <cell r="G5424">
            <v>362440</v>
          </cell>
          <cell r="H5424">
            <v>1.39</v>
          </cell>
          <cell r="I5424">
            <v>43465</v>
          </cell>
        </row>
        <row r="5425">
          <cell r="A5425" t="str">
            <v>Mallas tenis de Campo</v>
          </cell>
          <cell r="B5425">
            <v>101773</v>
          </cell>
          <cell r="C5425" t="str">
            <v>UNI</v>
          </cell>
          <cell r="D5425">
            <v>818423</v>
          </cell>
          <cell r="E5425">
            <v>0</v>
          </cell>
          <cell r="F5425">
            <v>43230</v>
          </cell>
          <cell r="G5425">
            <v>779450</v>
          </cell>
          <cell r="H5425">
            <v>1.05</v>
          </cell>
          <cell r="I5425">
            <v>43465</v>
          </cell>
        </row>
        <row r="5426">
          <cell r="A5426" t="str">
            <v>MANEJO DE TRAFICO (TrámiteSST,Palet,Desv y</v>
          </cell>
          <cell r="B5426">
            <v>100821</v>
          </cell>
          <cell r="C5426" t="str">
            <v>UNI</v>
          </cell>
          <cell r="D5426">
            <v>3827401</v>
          </cell>
          <cell r="E5426">
            <v>0</v>
          </cell>
          <cell r="F5426">
            <v>40491</v>
          </cell>
          <cell r="G5426">
            <v>2793723</v>
          </cell>
          <cell r="H5426">
            <v>1.37</v>
          </cell>
          <cell r="I5426">
            <v>43465</v>
          </cell>
        </row>
        <row r="5427">
          <cell r="A5427" t="str">
            <v>Mango telescopico para piscinas o fuentes</v>
          </cell>
          <cell r="B5427">
            <v>105133</v>
          </cell>
          <cell r="C5427" t="str">
            <v>UNI</v>
          </cell>
          <cell r="D5427">
            <v>90797</v>
          </cell>
          <cell r="E5427">
            <v>0</v>
          </cell>
          <cell r="F5427">
            <v>42873</v>
          </cell>
          <cell r="G5427">
            <v>83300</v>
          </cell>
          <cell r="H5427">
            <v>1.0900000000000001</v>
          </cell>
          <cell r="I5427">
            <v>43465</v>
          </cell>
        </row>
        <row r="5428">
          <cell r="A5428" t="str">
            <v>MANGUERA 1/2" TRANSP.C-40(ROLLO 100M)**</v>
          </cell>
          <cell r="B5428">
            <v>1984</v>
          </cell>
          <cell r="C5428" t="str">
            <v>ML</v>
          </cell>
          <cell r="D5428">
            <v>876</v>
          </cell>
          <cell r="E5428">
            <v>0</v>
          </cell>
          <cell r="F5428">
            <v>43174</v>
          </cell>
          <cell r="G5428">
            <v>834</v>
          </cell>
          <cell r="H5428">
            <v>1.05</v>
          </cell>
          <cell r="I5428">
            <v>43465</v>
          </cell>
        </row>
        <row r="5429">
          <cell r="A5429" t="str">
            <v>MANGUERA 3"POLIETILENO NEGRA(ROLLO 50</v>
          </cell>
          <cell r="B5429">
            <v>102546</v>
          </cell>
          <cell r="C5429" t="str">
            <v>ML</v>
          </cell>
          <cell r="D5429">
            <v>3323</v>
          </cell>
          <cell r="E5429">
            <v>0</v>
          </cell>
          <cell r="F5429">
            <v>43179</v>
          </cell>
          <cell r="G5429">
            <v>3165</v>
          </cell>
          <cell r="H5429">
            <v>1.05</v>
          </cell>
          <cell r="I5429">
            <v>43465</v>
          </cell>
        </row>
        <row r="5430">
          <cell r="A5430" t="str">
            <v>MANGUERA CAUCHO NEGRA</v>
          </cell>
          <cell r="B5430">
            <v>102550</v>
          </cell>
          <cell r="C5430" t="str">
            <v>ML</v>
          </cell>
          <cell r="D5430">
            <v>1811</v>
          </cell>
          <cell r="E5430">
            <v>0</v>
          </cell>
          <cell r="F5430">
            <v>43179</v>
          </cell>
          <cell r="G5430">
            <v>1725</v>
          </cell>
          <cell r="H5430">
            <v>1.05</v>
          </cell>
          <cell r="I5430">
            <v>43465</v>
          </cell>
        </row>
        <row r="5431">
          <cell r="A5431" t="str">
            <v>MANGUERA CAUCHO NEGRA RIEGO</v>
          </cell>
          <cell r="B5431">
            <v>102549</v>
          </cell>
          <cell r="C5431" t="str">
            <v>ML</v>
          </cell>
          <cell r="D5431">
            <v>2249</v>
          </cell>
          <cell r="E5431">
            <v>0</v>
          </cell>
          <cell r="F5431">
            <v>43179</v>
          </cell>
          <cell r="G5431">
            <v>2142</v>
          </cell>
          <cell r="H5431">
            <v>1.05</v>
          </cell>
          <cell r="I5431">
            <v>43465</v>
          </cell>
        </row>
        <row r="5432">
          <cell r="A5432" t="str">
            <v>MANGUERA DE 1/2" JARDÍN TIPO LIVIANO (de</v>
          </cell>
          <cell r="B5432">
            <v>102220</v>
          </cell>
          <cell r="C5432" t="str">
            <v>ML</v>
          </cell>
          <cell r="D5432">
            <v>2099</v>
          </cell>
          <cell r="E5432" t="str">
            <v>01-997711</v>
          </cell>
          <cell r="F5432">
            <v>43195</v>
          </cell>
          <cell r="G5432">
            <v>1999</v>
          </cell>
          <cell r="H5432">
            <v>1.05</v>
          </cell>
          <cell r="I5432">
            <v>43465</v>
          </cell>
        </row>
        <row r="5433">
          <cell r="A5433" t="str">
            <v>MANGUERA DE 1/2” JARDÍN TIPO PESADO ML</v>
          </cell>
          <cell r="B5433">
            <v>105489</v>
          </cell>
          <cell r="C5433" t="str">
            <v>ML</v>
          </cell>
          <cell r="D5433">
            <v>4200</v>
          </cell>
          <cell r="E5433">
            <v>0</v>
          </cell>
          <cell r="F5433">
            <v>43195</v>
          </cell>
          <cell r="G5433">
            <v>4000</v>
          </cell>
          <cell r="H5433">
            <v>1.05</v>
          </cell>
          <cell r="I5433">
            <v>43465</v>
          </cell>
        </row>
        <row r="5434">
          <cell r="A5434" t="str">
            <v>MANGUERA FLOTANTE (Manguera para piscina</v>
          </cell>
          <cell r="B5434">
            <v>105740</v>
          </cell>
          <cell r="C5434" t="str">
            <v>UNI</v>
          </cell>
          <cell r="D5434">
            <v>972825</v>
          </cell>
          <cell r="E5434">
            <v>0</v>
          </cell>
          <cell r="F5434">
            <v>42873</v>
          </cell>
          <cell r="G5434">
            <v>892500</v>
          </cell>
          <cell r="H5434">
            <v>1.0900000000000001</v>
          </cell>
          <cell r="I5434">
            <v>43465</v>
          </cell>
        </row>
        <row r="5435">
          <cell r="A5435" t="str">
            <v>MANGUERA HOMOLOGADA .80cmx38"</v>
          </cell>
          <cell r="B5435">
            <v>3568</v>
          </cell>
          <cell r="C5435" t="str">
            <v>UNI</v>
          </cell>
          <cell r="D5435">
            <v>62550</v>
          </cell>
          <cell r="E5435">
            <v>0</v>
          </cell>
          <cell r="F5435">
            <v>40121</v>
          </cell>
          <cell r="G5435">
            <v>45000</v>
          </cell>
          <cell r="H5435">
            <v>1.39</v>
          </cell>
          <cell r="I5435">
            <v>43465</v>
          </cell>
        </row>
        <row r="5436">
          <cell r="A5436" t="str">
            <v>MANGUERA NIVELES 3/8"</v>
          </cell>
          <cell r="B5436">
            <v>503</v>
          </cell>
          <cell r="C5436" t="str">
            <v>ML</v>
          </cell>
          <cell r="D5436">
            <v>755</v>
          </cell>
          <cell r="E5436">
            <v>0</v>
          </cell>
          <cell r="F5436">
            <v>43166</v>
          </cell>
          <cell r="G5436">
            <v>719</v>
          </cell>
          <cell r="H5436">
            <v>1.05</v>
          </cell>
          <cell r="I5436">
            <v>43465</v>
          </cell>
        </row>
        <row r="5437">
          <cell r="A5437" t="str">
            <v>MANGUERA Ø11/2" TRANSP-CAL.40(ROLLO 50</v>
          </cell>
          <cell r="B5437">
            <v>102548</v>
          </cell>
          <cell r="C5437" t="str">
            <v>ML</v>
          </cell>
          <cell r="D5437">
            <v>4901</v>
          </cell>
          <cell r="E5437">
            <v>0</v>
          </cell>
          <cell r="F5437">
            <v>43179</v>
          </cell>
          <cell r="G5437">
            <v>4668</v>
          </cell>
          <cell r="H5437">
            <v>1.05</v>
          </cell>
          <cell r="I5437">
            <v>43465</v>
          </cell>
        </row>
        <row r="5438">
          <cell r="A5438" t="str">
            <v>MANGUERA Ø2" TRANSP-CAL.40(ROLLO 50</v>
          </cell>
          <cell r="B5438">
            <v>102547</v>
          </cell>
          <cell r="C5438" t="str">
            <v>ML</v>
          </cell>
          <cell r="D5438">
            <v>7788</v>
          </cell>
          <cell r="E5438">
            <v>0</v>
          </cell>
          <cell r="F5438">
            <v>43179</v>
          </cell>
          <cell r="G5438">
            <v>7417</v>
          </cell>
          <cell r="H5438">
            <v>1.05</v>
          </cell>
          <cell r="I5438">
            <v>43465</v>
          </cell>
        </row>
        <row r="5439">
          <cell r="A5439" t="str">
            <v>MANGUERA Ø3" POLIETI NEGRA</v>
          </cell>
          <cell r="B5439">
            <v>105742</v>
          </cell>
          <cell r="C5439" t="str">
            <v>ML</v>
          </cell>
          <cell r="D5439">
            <v>0</v>
          </cell>
          <cell r="E5439">
            <v>0</v>
          </cell>
          <cell r="F5439">
            <v>42422</v>
          </cell>
          <cell r="G5439">
            <v>0</v>
          </cell>
          <cell r="H5439">
            <v>1.1499999999999999</v>
          </cell>
          <cell r="I5439">
            <v>43465</v>
          </cell>
        </row>
        <row r="5440">
          <cell r="A5440" t="str">
            <v>Manguera para piscina 2"x50mts</v>
          </cell>
          <cell r="B5440">
            <v>105127</v>
          </cell>
          <cell r="C5440" t="str">
            <v>UNI</v>
          </cell>
          <cell r="D5440">
            <v>136367</v>
          </cell>
          <cell r="E5440">
            <v>0</v>
          </cell>
          <cell r="F5440">
            <v>41732</v>
          </cell>
          <cell r="G5440">
            <v>108228</v>
          </cell>
          <cell r="H5440">
            <v>1.26</v>
          </cell>
          <cell r="I5440">
            <v>43465</v>
          </cell>
        </row>
        <row r="5441">
          <cell r="A5441" t="str">
            <v>Manguera plastica flotante 1.1/2" x 30"</v>
          </cell>
          <cell r="B5441">
            <v>105146</v>
          </cell>
          <cell r="C5441" t="str">
            <v>UNI</v>
          </cell>
          <cell r="D5441">
            <v>130799</v>
          </cell>
          <cell r="E5441">
            <v>0</v>
          </cell>
          <cell r="F5441">
            <v>42873</v>
          </cell>
          <cell r="G5441">
            <v>119999</v>
          </cell>
          <cell r="H5441">
            <v>1.0900000000000001</v>
          </cell>
          <cell r="I5441">
            <v>43465</v>
          </cell>
        </row>
        <row r="5442">
          <cell r="A5442" t="str">
            <v>MANGUERAS - PISTOLA FUSIÓN POLIUREA</v>
          </cell>
          <cell r="B5442">
            <v>102232</v>
          </cell>
          <cell r="C5442" t="str">
            <v>DD</v>
          </cell>
          <cell r="D5442">
            <v>27800</v>
          </cell>
          <cell r="E5442">
            <v>0</v>
          </cell>
          <cell r="F5442">
            <v>40085</v>
          </cell>
          <cell r="G5442">
            <v>20000</v>
          </cell>
          <cell r="H5442">
            <v>1.39</v>
          </cell>
          <cell r="I5442">
            <v>43465</v>
          </cell>
        </row>
        <row r="5443">
          <cell r="A5443" t="str">
            <v>MANIJA ALUMINIO VENTANA</v>
          </cell>
          <cell r="B5443">
            <v>504</v>
          </cell>
          <cell r="C5443" t="str">
            <v>UNI</v>
          </cell>
          <cell r="D5443">
            <v>4014</v>
          </cell>
          <cell r="E5443">
            <v>34925</v>
          </cell>
          <cell r="F5443">
            <v>43222</v>
          </cell>
          <cell r="G5443">
            <v>3823</v>
          </cell>
          <cell r="H5443">
            <v>1.05</v>
          </cell>
          <cell r="I5443">
            <v>43465</v>
          </cell>
        </row>
        <row r="5444">
          <cell r="A5444" t="str">
            <v>MANIJA CAUCHO</v>
          </cell>
          <cell r="B5444">
            <v>105853</v>
          </cell>
          <cell r="C5444" t="str">
            <v>UNI</v>
          </cell>
          <cell r="D5444">
            <v>21945</v>
          </cell>
          <cell r="E5444">
            <v>0</v>
          </cell>
          <cell r="F5444">
            <v>43222</v>
          </cell>
          <cell r="G5444">
            <v>20900</v>
          </cell>
          <cell r="H5444">
            <v>1.05</v>
          </cell>
          <cell r="I5444">
            <v>43465</v>
          </cell>
        </row>
        <row r="5445">
          <cell r="A5445" t="str">
            <v>manija chapa puerta int. madera</v>
          </cell>
          <cell r="B5445">
            <v>105919</v>
          </cell>
          <cell r="C5445" t="str">
            <v>UNI</v>
          </cell>
          <cell r="D5445">
            <v>21691</v>
          </cell>
          <cell r="E5445">
            <v>0</v>
          </cell>
          <cell r="F5445">
            <v>42976</v>
          </cell>
          <cell r="G5445">
            <v>19900</v>
          </cell>
          <cell r="H5445">
            <v>1.0900000000000001</v>
          </cell>
          <cell r="I5445">
            <v>43465</v>
          </cell>
        </row>
        <row r="5446">
          <cell r="A5446" t="str">
            <v>MANIJA CILINDRICA DE ALUMINIO 22,4cms</v>
          </cell>
          <cell r="B5446">
            <v>104604</v>
          </cell>
          <cell r="C5446" t="str">
            <v>UNI</v>
          </cell>
          <cell r="D5446">
            <v>4458</v>
          </cell>
          <cell r="E5446">
            <v>0</v>
          </cell>
          <cell r="F5446">
            <v>42965</v>
          </cell>
          <cell r="G5446">
            <v>4090</v>
          </cell>
          <cell r="H5446">
            <v>1.0900000000000001</v>
          </cell>
          <cell r="I5446">
            <v>43465</v>
          </cell>
        </row>
        <row r="5447">
          <cell r="A5447" t="str">
            <v>MANIJA EXTERIOR CON CILINDRO</v>
          </cell>
          <cell r="B5447">
            <v>104849</v>
          </cell>
          <cell r="C5447" t="str">
            <v>UNI</v>
          </cell>
          <cell r="D5447">
            <v>230724</v>
          </cell>
          <cell r="E5447">
            <v>0</v>
          </cell>
          <cell r="F5447">
            <v>41214</v>
          </cell>
          <cell r="G5447">
            <v>177480</v>
          </cell>
          <cell r="H5447">
            <v>1.3</v>
          </cell>
          <cell r="I5447">
            <v>43465</v>
          </cell>
        </row>
        <row r="5448">
          <cell r="A5448" t="str">
            <v>MANIJA L/M.KRISTHAL Mezc4"GRICOL</v>
          </cell>
          <cell r="B5448">
            <v>2099</v>
          </cell>
          <cell r="C5448" t="str">
            <v>UNI</v>
          </cell>
          <cell r="D5448">
            <v>14796</v>
          </cell>
          <cell r="E5448" t="str">
            <v>RB 1149-00</v>
          </cell>
          <cell r="F5448">
            <v>40408</v>
          </cell>
          <cell r="G5448">
            <v>10800</v>
          </cell>
          <cell r="H5448">
            <v>1.37</v>
          </cell>
          <cell r="I5448">
            <v>43465</v>
          </cell>
        </row>
        <row r="5449">
          <cell r="A5449" t="str">
            <v>MANIJA L/M.URANO Mezc.4"GRICOL</v>
          </cell>
          <cell r="B5449">
            <v>2098</v>
          </cell>
          <cell r="C5449" t="str">
            <v>UNI</v>
          </cell>
          <cell r="D5449">
            <v>14796</v>
          </cell>
          <cell r="E5449" t="str">
            <v>RB 0190-00</v>
          </cell>
          <cell r="F5449">
            <v>40408</v>
          </cell>
          <cell r="G5449">
            <v>10800</v>
          </cell>
          <cell r="H5449">
            <v>1.37</v>
          </cell>
          <cell r="I5449">
            <v>43465</v>
          </cell>
        </row>
        <row r="5450">
          <cell r="A5450" t="str">
            <v>MANIJA O AGARRADERA JUEGO INF.TUB.GALV</v>
          </cell>
          <cell r="B5450">
            <v>103711</v>
          </cell>
          <cell r="C5450" t="str">
            <v>UNI</v>
          </cell>
          <cell r="D5450">
            <v>89445</v>
          </cell>
          <cell r="E5450">
            <v>0</v>
          </cell>
          <cell r="F5450">
            <v>40612</v>
          </cell>
          <cell r="G5450">
            <v>66750</v>
          </cell>
          <cell r="H5450">
            <v>1.34</v>
          </cell>
          <cell r="I5450">
            <v>43465</v>
          </cell>
        </row>
        <row r="5451">
          <cell r="A5451" t="str">
            <v>Manijas o Agarraderas</v>
          </cell>
          <cell r="B5451">
            <v>107314</v>
          </cell>
          <cell r="C5451" t="str">
            <v>UNI</v>
          </cell>
          <cell r="D5451">
            <v>54338</v>
          </cell>
          <cell r="E5451">
            <v>0</v>
          </cell>
          <cell r="F5451">
            <v>43412</v>
          </cell>
          <cell r="G5451">
            <v>51750</v>
          </cell>
          <cell r="H5451">
            <v>1.05</v>
          </cell>
          <cell r="I5451">
            <v>43465</v>
          </cell>
        </row>
        <row r="5452">
          <cell r="A5452" t="str">
            <v>MANIJAS O AGARRADERAS BALANCIN</v>
          </cell>
          <cell r="B5452">
            <v>103790</v>
          </cell>
          <cell r="C5452" t="str">
            <v>UNI</v>
          </cell>
          <cell r="D5452">
            <v>55259</v>
          </cell>
          <cell r="E5452">
            <v>0</v>
          </cell>
          <cell r="F5452">
            <v>43214</v>
          </cell>
          <cell r="G5452">
            <v>52628</v>
          </cell>
          <cell r="H5452">
            <v>1.05</v>
          </cell>
          <cell r="I5452">
            <v>43465</v>
          </cell>
        </row>
        <row r="5453">
          <cell r="A5453" t="str">
            <v>MANILA 5/8" (POLIPROPILENO)</v>
          </cell>
          <cell r="B5453">
            <v>2518</v>
          </cell>
          <cell r="C5453" t="str">
            <v>ML</v>
          </cell>
          <cell r="D5453">
            <v>1848</v>
          </cell>
          <cell r="E5453">
            <v>0</v>
          </cell>
          <cell r="F5453">
            <v>43164</v>
          </cell>
          <cell r="G5453">
            <v>1760</v>
          </cell>
          <cell r="H5453">
            <v>1.05</v>
          </cell>
          <cell r="I5453">
            <v>43465</v>
          </cell>
        </row>
        <row r="5454">
          <cell r="A5454" t="str">
            <v>MANILA LONA ¼</v>
          </cell>
          <cell r="B5454">
            <v>106501</v>
          </cell>
          <cell r="C5454" t="str">
            <v>ML</v>
          </cell>
          <cell r="D5454">
            <v>437</v>
          </cell>
          <cell r="E5454">
            <v>0</v>
          </cell>
          <cell r="F5454">
            <v>43195</v>
          </cell>
          <cell r="G5454">
            <v>416.5</v>
          </cell>
          <cell r="H5454">
            <v>1.05</v>
          </cell>
          <cell r="I5454">
            <v>43465</v>
          </cell>
        </row>
        <row r="5455">
          <cell r="A5455" t="str">
            <v>MANILA NYLON 1/2" (POLIPROPILENO-ROLLO</v>
          </cell>
          <cell r="B5455">
            <v>2506</v>
          </cell>
          <cell r="C5455" t="str">
            <v>ML</v>
          </cell>
          <cell r="D5455">
            <v>1211</v>
          </cell>
          <cell r="E5455" t="str">
            <v>13-ó</v>
          </cell>
          <cell r="F5455">
            <v>43196</v>
          </cell>
          <cell r="G5455">
            <v>1153</v>
          </cell>
          <cell r="H5455">
            <v>1.05</v>
          </cell>
          <cell r="I5455">
            <v>43465</v>
          </cell>
        </row>
        <row r="5456">
          <cell r="A5456" t="str">
            <v>MANILA POLIPROPILENO DE 1"</v>
          </cell>
          <cell r="B5456">
            <v>103543</v>
          </cell>
          <cell r="C5456" t="str">
            <v>ML</v>
          </cell>
          <cell r="D5456">
            <v>3619</v>
          </cell>
          <cell r="E5456" t="str">
            <v>13-ó</v>
          </cell>
          <cell r="F5456">
            <v>41095</v>
          </cell>
          <cell r="G5456">
            <v>2784</v>
          </cell>
          <cell r="H5456">
            <v>1.3</v>
          </cell>
          <cell r="I5456">
            <v>43465</v>
          </cell>
        </row>
        <row r="5457">
          <cell r="A5457" t="str">
            <v>MANILA POLIPROPILENO DE 1/2" (rollo 200m)</v>
          </cell>
          <cell r="B5457">
            <v>103017</v>
          </cell>
          <cell r="C5457" t="str">
            <v>ML</v>
          </cell>
          <cell r="D5457">
            <v>1211</v>
          </cell>
          <cell r="E5457" t="str">
            <v>13-ó</v>
          </cell>
          <cell r="F5457">
            <v>43196</v>
          </cell>
          <cell r="G5457">
            <v>1153</v>
          </cell>
          <cell r="H5457">
            <v>1.05</v>
          </cell>
          <cell r="I5457">
            <v>43465</v>
          </cell>
        </row>
        <row r="5458">
          <cell r="A5458" t="str">
            <v>MANOMETRO 0-100psi GLICERINA VERT.</v>
          </cell>
          <cell r="B5458">
            <v>104263</v>
          </cell>
          <cell r="C5458" t="str">
            <v>UNI</v>
          </cell>
          <cell r="D5458">
            <v>193673</v>
          </cell>
          <cell r="E5458">
            <v>0</v>
          </cell>
          <cell r="F5458">
            <v>43300</v>
          </cell>
          <cell r="G5458">
            <v>184450</v>
          </cell>
          <cell r="H5458">
            <v>1.05</v>
          </cell>
          <cell r="I5458">
            <v>43465</v>
          </cell>
        </row>
        <row r="5459">
          <cell r="A5459" t="str">
            <v>MANOMETRO GAS 1-10PSI - CARATULA 2 1/2"</v>
          </cell>
          <cell r="B5459">
            <v>104157</v>
          </cell>
          <cell r="C5459" t="str">
            <v>UNI</v>
          </cell>
          <cell r="D5459">
            <v>186528</v>
          </cell>
          <cell r="E5459">
            <v>0</v>
          </cell>
          <cell r="F5459">
            <v>40751</v>
          </cell>
          <cell r="G5459">
            <v>139200</v>
          </cell>
          <cell r="H5459">
            <v>1.34</v>
          </cell>
          <cell r="I5459">
            <v>43465</v>
          </cell>
        </row>
        <row r="5460">
          <cell r="A5460" t="str">
            <v>MANÓMETRO GLICERINA</v>
          </cell>
          <cell r="B5460">
            <v>106184</v>
          </cell>
          <cell r="C5460" t="str">
            <v>UNI</v>
          </cell>
          <cell r="D5460">
            <v>196172</v>
          </cell>
          <cell r="E5460">
            <v>0</v>
          </cell>
          <cell r="F5460">
            <v>43300</v>
          </cell>
          <cell r="G5460">
            <v>186830</v>
          </cell>
          <cell r="H5460">
            <v>1.05</v>
          </cell>
          <cell r="I5460">
            <v>43465</v>
          </cell>
        </row>
        <row r="5461">
          <cell r="A5461" t="str">
            <v>MANOMETRO GLICERINA (0-200PSI) ACERO-</v>
          </cell>
          <cell r="B5461">
            <v>106336</v>
          </cell>
          <cell r="C5461" t="str">
            <v>UNI</v>
          </cell>
          <cell r="D5461">
            <v>45741</v>
          </cell>
          <cell r="E5461">
            <v>0</v>
          </cell>
          <cell r="F5461">
            <v>43273</v>
          </cell>
          <cell r="G5461">
            <v>43563</v>
          </cell>
          <cell r="H5461">
            <v>1.05</v>
          </cell>
          <cell r="I5461">
            <v>43465</v>
          </cell>
        </row>
        <row r="5462">
          <cell r="A5462" t="str">
            <v>Manometro marca winters, ver descripcion tecnica</v>
          </cell>
          <cell r="B5462">
            <v>101634</v>
          </cell>
          <cell r="C5462" t="str">
            <v>UNI</v>
          </cell>
          <cell r="D5462">
            <v>189428</v>
          </cell>
          <cell r="E5462">
            <v>0</v>
          </cell>
          <cell r="F5462">
            <v>42391</v>
          </cell>
          <cell r="G5462">
            <v>164720</v>
          </cell>
          <cell r="H5462">
            <v>1.1499999999999999</v>
          </cell>
          <cell r="I5462">
            <v>43465</v>
          </cell>
        </row>
        <row r="5463">
          <cell r="A5463" t="str">
            <v>ManometroGlicerinDial</v>
          </cell>
          <cell r="B5463">
            <v>106278</v>
          </cell>
          <cell r="C5463" t="str">
            <v>UNI</v>
          </cell>
          <cell r="D5463">
            <v>114450</v>
          </cell>
          <cell r="E5463">
            <v>0</v>
          </cell>
          <cell r="F5463">
            <v>42849</v>
          </cell>
          <cell r="G5463">
            <v>105000</v>
          </cell>
          <cell r="H5463">
            <v>1.0900000000000001</v>
          </cell>
          <cell r="I5463">
            <v>43465</v>
          </cell>
        </row>
        <row r="5464">
          <cell r="A5464" t="str">
            <v>Mant. preventivo aire acondicionado Mini split</v>
          </cell>
          <cell r="B5464">
            <v>105360</v>
          </cell>
          <cell r="C5464" t="str">
            <v>UNI</v>
          </cell>
          <cell r="D5464">
            <v>114005</v>
          </cell>
          <cell r="E5464">
            <v>0</v>
          </cell>
          <cell r="F5464">
            <v>41965</v>
          </cell>
          <cell r="G5464">
            <v>90480</v>
          </cell>
          <cell r="H5464">
            <v>1.26</v>
          </cell>
          <cell r="I5464">
            <v>43465</v>
          </cell>
        </row>
        <row r="5465">
          <cell r="A5465" t="str">
            <v>Mant. preventivo aire acondicionado piso techo</v>
          </cell>
          <cell r="B5465">
            <v>105361</v>
          </cell>
          <cell r="C5465" t="str">
            <v>UNI</v>
          </cell>
          <cell r="D5465">
            <v>138852</v>
          </cell>
          <cell r="E5465">
            <v>0</v>
          </cell>
          <cell r="F5465">
            <v>41965</v>
          </cell>
          <cell r="G5465">
            <v>110200</v>
          </cell>
          <cell r="H5465">
            <v>1.26</v>
          </cell>
          <cell r="I5465">
            <v>43465</v>
          </cell>
        </row>
        <row r="5466">
          <cell r="A5466" t="str">
            <v>Mant. preventivo aire acondicionado tipo casset</v>
          </cell>
          <cell r="B5466">
            <v>105362</v>
          </cell>
          <cell r="C5466" t="str">
            <v>UNI</v>
          </cell>
          <cell r="D5466">
            <v>109620</v>
          </cell>
          <cell r="E5466">
            <v>0</v>
          </cell>
          <cell r="F5466">
            <v>41965</v>
          </cell>
          <cell r="G5466">
            <v>87000</v>
          </cell>
          <cell r="H5466">
            <v>1.26</v>
          </cell>
          <cell r="I5466">
            <v>43465</v>
          </cell>
        </row>
        <row r="5467">
          <cell r="A5467" t="str">
            <v>Mant. preventivo condensadores Multi V,</v>
          </cell>
          <cell r="B5467">
            <v>105363</v>
          </cell>
          <cell r="C5467" t="str">
            <v>UNI</v>
          </cell>
          <cell r="D5467">
            <v>175392</v>
          </cell>
          <cell r="E5467">
            <v>0</v>
          </cell>
          <cell r="F5467">
            <v>41965</v>
          </cell>
          <cell r="G5467">
            <v>139200</v>
          </cell>
          <cell r="H5467">
            <v>1.26</v>
          </cell>
          <cell r="I5467">
            <v>43465</v>
          </cell>
        </row>
        <row r="5468">
          <cell r="A5468" t="str">
            <v>Mant. puert. vidrio port. IDRD</v>
          </cell>
          <cell r="B5468">
            <v>101164</v>
          </cell>
          <cell r="C5468" t="str">
            <v>UNI</v>
          </cell>
          <cell r="D5468">
            <v>1123882</v>
          </cell>
          <cell r="E5468">
            <v>0</v>
          </cell>
          <cell r="F5468">
            <v>40350</v>
          </cell>
          <cell r="G5468">
            <v>820352</v>
          </cell>
          <cell r="H5468">
            <v>1.37</v>
          </cell>
          <cell r="I5468">
            <v>43465</v>
          </cell>
        </row>
        <row r="5469">
          <cell r="A5469" t="str">
            <v>MANTA TERMICA FLOTANTE PARA PISCINAS 25</v>
          </cell>
          <cell r="B5469">
            <v>106001</v>
          </cell>
          <cell r="C5469" t="str">
            <v>UNI</v>
          </cell>
          <cell r="D5469">
            <v>12997875</v>
          </cell>
          <cell r="E5469">
            <v>0</v>
          </cell>
          <cell r="F5469">
            <v>42671</v>
          </cell>
          <cell r="G5469">
            <v>11302500</v>
          </cell>
          <cell r="H5469">
            <v>1.1499999999999999</v>
          </cell>
          <cell r="I5469">
            <v>43465</v>
          </cell>
        </row>
        <row r="5470">
          <cell r="A5470" t="str">
            <v>Mante. Preven. y correct. UPS bifaica de 10 KVA</v>
          </cell>
          <cell r="B5470">
            <v>105291</v>
          </cell>
          <cell r="C5470" t="str">
            <v>UNI</v>
          </cell>
          <cell r="D5470">
            <v>656460</v>
          </cell>
          <cell r="E5470">
            <v>0</v>
          </cell>
          <cell r="F5470">
            <v>41918</v>
          </cell>
          <cell r="G5470">
            <v>521000</v>
          </cell>
          <cell r="H5470">
            <v>1.26</v>
          </cell>
          <cell r="I5470">
            <v>43465</v>
          </cell>
        </row>
        <row r="5471">
          <cell r="A5471" t="str">
            <v>Mante. Preven. y correct. UPS monofasica de 3</v>
          </cell>
          <cell r="B5471">
            <v>105292</v>
          </cell>
          <cell r="C5471" t="str">
            <v>UNI</v>
          </cell>
          <cell r="D5471">
            <v>447300</v>
          </cell>
          <cell r="E5471">
            <v>0</v>
          </cell>
          <cell r="F5471">
            <v>41918</v>
          </cell>
          <cell r="G5471">
            <v>355000</v>
          </cell>
          <cell r="H5471">
            <v>1.26</v>
          </cell>
          <cell r="I5471">
            <v>43465</v>
          </cell>
        </row>
        <row r="5472">
          <cell r="A5472" t="str">
            <v>Mante. Preven. y correct. UPS trifasica de 160</v>
          </cell>
          <cell r="B5472">
            <v>105289</v>
          </cell>
          <cell r="C5472" t="str">
            <v>UNI</v>
          </cell>
          <cell r="D5472">
            <v>3200904</v>
          </cell>
          <cell r="E5472">
            <v>0</v>
          </cell>
          <cell r="F5472">
            <v>41913</v>
          </cell>
          <cell r="G5472">
            <v>2540400</v>
          </cell>
          <cell r="H5472">
            <v>1.26</v>
          </cell>
          <cell r="I5472">
            <v>43465</v>
          </cell>
        </row>
        <row r="5473">
          <cell r="A5473" t="str">
            <v>Mante. Preven. y correct. UPS trifasica de 40 KVA</v>
          </cell>
          <cell r="B5473">
            <v>105290</v>
          </cell>
          <cell r="C5473" t="str">
            <v>UNI</v>
          </cell>
          <cell r="D5473">
            <v>1739304</v>
          </cell>
          <cell r="E5473">
            <v>0</v>
          </cell>
          <cell r="F5473">
            <v>41913</v>
          </cell>
          <cell r="G5473">
            <v>1380400</v>
          </cell>
          <cell r="H5473">
            <v>1.26</v>
          </cell>
          <cell r="I5473">
            <v>43465</v>
          </cell>
        </row>
        <row r="5474">
          <cell r="A5474" t="str">
            <v>Mantenimiento 2 estructuras hidráulicas</v>
          </cell>
          <cell r="B5474">
            <v>105228</v>
          </cell>
          <cell r="C5474" t="str">
            <v>UNI</v>
          </cell>
          <cell r="D5474">
            <v>14579126</v>
          </cell>
          <cell r="E5474">
            <v>0</v>
          </cell>
          <cell r="F5474">
            <v>41848</v>
          </cell>
          <cell r="G5474">
            <v>11570735</v>
          </cell>
          <cell r="H5474">
            <v>1.26</v>
          </cell>
          <cell r="I5474">
            <v>43465</v>
          </cell>
        </row>
        <row r="5475">
          <cell r="A5475" t="str">
            <v>MANTENIMIENTO CALENTADOR A GAS BOSH</v>
          </cell>
          <cell r="B5475">
            <v>106395</v>
          </cell>
          <cell r="C5475" t="str">
            <v>UNI</v>
          </cell>
          <cell r="D5475">
            <v>163500</v>
          </cell>
          <cell r="E5475">
            <v>0</v>
          </cell>
          <cell r="F5475">
            <v>42877</v>
          </cell>
          <cell r="G5475">
            <v>150000</v>
          </cell>
          <cell r="H5475">
            <v>1.0900000000000001</v>
          </cell>
          <cell r="I5475">
            <v>43465</v>
          </cell>
        </row>
        <row r="5476">
          <cell r="A5476" t="str">
            <v>MANTENIMIENTO PREVENTIVO UPS 160 K</v>
          </cell>
          <cell r="B5476">
            <v>105660</v>
          </cell>
          <cell r="C5476" t="str">
            <v>UNI</v>
          </cell>
          <cell r="D5476">
            <v>1907470</v>
          </cell>
          <cell r="E5476">
            <v>0</v>
          </cell>
          <cell r="F5476">
            <v>42227</v>
          </cell>
          <cell r="G5476">
            <v>1563500</v>
          </cell>
          <cell r="H5476">
            <v>1.22</v>
          </cell>
          <cell r="I5476">
            <v>43465</v>
          </cell>
        </row>
        <row r="5477">
          <cell r="A5477" t="str">
            <v>MANTENIMIENTO SILLETERIA AUDITORI,</v>
          </cell>
          <cell r="B5477">
            <v>105229</v>
          </cell>
          <cell r="C5477" t="str">
            <v>UNI</v>
          </cell>
          <cell r="D5477">
            <v>190008</v>
          </cell>
          <cell r="E5477">
            <v>0</v>
          </cell>
          <cell r="F5477">
            <v>41848</v>
          </cell>
          <cell r="G5477">
            <v>150800</v>
          </cell>
          <cell r="H5477">
            <v>1.26</v>
          </cell>
          <cell r="I5477">
            <v>43465</v>
          </cell>
        </row>
        <row r="5478">
          <cell r="A5478" t="str">
            <v>Mantenimiento silleteria auditorio, incluye desmo.</v>
          </cell>
          <cell r="B5478">
            <v>105204</v>
          </cell>
          <cell r="C5478" t="str">
            <v>UNI</v>
          </cell>
          <cell r="D5478">
            <v>196151</v>
          </cell>
          <cell r="E5478">
            <v>0</v>
          </cell>
          <cell r="F5478">
            <v>42858</v>
          </cell>
          <cell r="G5478">
            <v>179954.78</v>
          </cell>
          <cell r="H5478">
            <v>1.0900000000000001</v>
          </cell>
          <cell r="I5478">
            <v>43465</v>
          </cell>
        </row>
        <row r="5479">
          <cell r="A5479" t="str">
            <v>MantenimientoPuertaBatient.Alumin+Cerr+BisaNo</v>
          </cell>
          <cell r="B5479">
            <v>102682</v>
          </cell>
          <cell r="C5479" t="str">
            <v>UNI</v>
          </cell>
          <cell r="D5479">
            <v>238274</v>
          </cell>
          <cell r="E5479">
            <v>0</v>
          </cell>
          <cell r="F5479">
            <v>42851</v>
          </cell>
          <cell r="G5479">
            <v>218600</v>
          </cell>
          <cell r="H5479">
            <v>1.0900000000000001</v>
          </cell>
          <cell r="I5479">
            <v>43465</v>
          </cell>
        </row>
        <row r="5480">
          <cell r="A5480" t="str">
            <v>Mantent. de subestación B3 con transfor. 20 KVA</v>
          </cell>
          <cell r="B5480">
            <v>105359</v>
          </cell>
          <cell r="C5480" t="str">
            <v>UNI</v>
          </cell>
          <cell r="D5480">
            <v>1929312</v>
          </cell>
          <cell r="E5480">
            <v>0</v>
          </cell>
          <cell r="F5480">
            <v>41967</v>
          </cell>
          <cell r="G5480">
            <v>1531200</v>
          </cell>
          <cell r="H5480">
            <v>1.26</v>
          </cell>
          <cell r="I5480">
            <v>43465</v>
          </cell>
        </row>
        <row r="5481">
          <cell r="A5481" t="str">
            <v>Mantent. de subestación B4 con transfor. 30 KVA</v>
          </cell>
          <cell r="B5481">
            <v>105357</v>
          </cell>
          <cell r="C5481" t="str">
            <v>UNI</v>
          </cell>
          <cell r="D5481">
            <v>2455488</v>
          </cell>
          <cell r="E5481">
            <v>0</v>
          </cell>
          <cell r="F5481">
            <v>41965</v>
          </cell>
          <cell r="G5481">
            <v>1948800</v>
          </cell>
          <cell r="H5481">
            <v>1.26</v>
          </cell>
          <cell r="I5481">
            <v>43465</v>
          </cell>
        </row>
        <row r="5482">
          <cell r="A5482" t="str">
            <v>Mantent. de subestación B4 con transfor. 50 KVA</v>
          </cell>
          <cell r="B5482">
            <v>105358</v>
          </cell>
          <cell r="C5482" t="str">
            <v>UNI</v>
          </cell>
          <cell r="D5482">
            <v>2630880</v>
          </cell>
          <cell r="E5482">
            <v>0</v>
          </cell>
          <cell r="F5482">
            <v>41965</v>
          </cell>
          <cell r="G5482">
            <v>2088000</v>
          </cell>
          <cell r="H5482">
            <v>1.26</v>
          </cell>
          <cell r="I5482">
            <v>43465</v>
          </cell>
        </row>
        <row r="5483">
          <cell r="A5483" t="str">
            <v>Mantent. de subestación B5 con transfor. 20 KVA</v>
          </cell>
          <cell r="B5483">
            <v>105356</v>
          </cell>
          <cell r="C5483" t="str">
            <v>UNI</v>
          </cell>
          <cell r="D5483">
            <v>1929312</v>
          </cell>
          <cell r="E5483">
            <v>0</v>
          </cell>
          <cell r="F5483">
            <v>41967</v>
          </cell>
          <cell r="G5483">
            <v>1531200</v>
          </cell>
          <cell r="H5483">
            <v>1.26</v>
          </cell>
          <cell r="I5483">
            <v>43465</v>
          </cell>
        </row>
        <row r="5484">
          <cell r="A5484" t="str">
            <v>MANTO CON FOIL DE ALUMINIO X</v>
          </cell>
          <cell r="B5484">
            <v>102723</v>
          </cell>
          <cell r="C5484" t="str">
            <v>ROLLO</v>
          </cell>
          <cell r="D5484">
            <v>143745</v>
          </cell>
          <cell r="E5484">
            <v>27580</v>
          </cell>
          <cell r="F5484">
            <v>43213</v>
          </cell>
          <cell r="G5484">
            <v>136900</v>
          </cell>
          <cell r="H5484">
            <v>1.05</v>
          </cell>
          <cell r="I5484">
            <v>43465</v>
          </cell>
        </row>
        <row r="5485">
          <cell r="A5485" t="str">
            <v>MANTO CONTROL EROSIÓN</v>
          </cell>
          <cell r="B5485">
            <v>102803</v>
          </cell>
          <cell r="C5485" t="str">
            <v>M2</v>
          </cell>
          <cell r="D5485">
            <v>3530</v>
          </cell>
          <cell r="E5485">
            <v>27521</v>
          </cell>
          <cell r="F5485">
            <v>43299</v>
          </cell>
          <cell r="G5485">
            <v>3362</v>
          </cell>
          <cell r="H5485">
            <v>1.05</v>
          </cell>
          <cell r="I5485">
            <v>43465</v>
          </cell>
        </row>
        <row r="5486">
          <cell r="A5486" t="str">
            <v>MANTO LIDER EDIL 3 mm.</v>
          </cell>
          <cell r="B5486">
            <v>725</v>
          </cell>
          <cell r="C5486" t="str">
            <v>M2</v>
          </cell>
          <cell r="D5486">
            <v>12012</v>
          </cell>
          <cell r="E5486" t="str">
            <v>MSC</v>
          </cell>
          <cell r="F5486">
            <v>41242</v>
          </cell>
          <cell r="G5486">
            <v>9240</v>
          </cell>
          <cell r="H5486">
            <v>1.3</v>
          </cell>
          <cell r="I5486">
            <v>43465</v>
          </cell>
        </row>
        <row r="5487">
          <cell r="A5487" t="str">
            <v>MANTO METAL FL 100</v>
          </cell>
          <cell r="B5487">
            <v>9482</v>
          </cell>
          <cell r="C5487" t="str">
            <v>M2</v>
          </cell>
          <cell r="D5487">
            <v>14008</v>
          </cell>
          <cell r="E5487">
            <v>27580</v>
          </cell>
          <cell r="F5487">
            <v>40688</v>
          </cell>
          <cell r="G5487">
            <v>10454</v>
          </cell>
          <cell r="H5487">
            <v>1.34</v>
          </cell>
          <cell r="I5487">
            <v>43465</v>
          </cell>
        </row>
        <row r="5488">
          <cell r="A5488" t="str">
            <v>MANTO MORTEPLAS AL-80 3.5 mm.</v>
          </cell>
          <cell r="B5488">
            <v>1059</v>
          </cell>
          <cell r="C5488" t="str">
            <v>M2</v>
          </cell>
          <cell r="D5488">
            <v>22380</v>
          </cell>
          <cell r="E5488" t="str">
            <v>MG</v>
          </cell>
          <cell r="F5488">
            <v>41219</v>
          </cell>
          <cell r="G5488">
            <v>17215</v>
          </cell>
          <cell r="H5488">
            <v>1.3</v>
          </cell>
          <cell r="I5488">
            <v>43465</v>
          </cell>
        </row>
        <row r="5489">
          <cell r="A5489" t="str">
            <v>MANTO MORTEPLAST N-3 3mm.</v>
          </cell>
          <cell r="B5489">
            <v>890</v>
          </cell>
          <cell r="C5489" t="str">
            <v>M2</v>
          </cell>
          <cell r="D5489">
            <v>15824</v>
          </cell>
          <cell r="E5489" t="str">
            <v>Bajo Teja</v>
          </cell>
          <cell r="F5489">
            <v>40640</v>
          </cell>
          <cell r="G5489">
            <v>11809</v>
          </cell>
          <cell r="H5489">
            <v>1.34</v>
          </cell>
          <cell r="I5489">
            <v>43465</v>
          </cell>
        </row>
        <row r="5490">
          <cell r="A5490" t="str">
            <v>MANTO MORTEPLAST N-4</v>
          </cell>
          <cell r="B5490">
            <v>716</v>
          </cell>
          <cell r="C5490" t="str">
            <v>M2</v>
          </cell>
          <cell r="D5490">
            <v>18260</v>
          </cell>
          <cell r="E5490" t="str">
            <v>Bajo Teja</v>
          </cell>
          <cell r="F5490">
            <v>40640</v>
          </cell>
          <cell r="G5490">
            <v>13627</v>
          </cell>
          <cell r="H5490">
            <v>1.34</v>
          </cell>
          <cell r="I5490">
            <v>43465</v>
          </cell>
        </row>
        <row r="5491">
          <cell r="A5491" t="str">
            <v>MANTO MORTERPLAS AL 300 3 mm.</v>
          </cell>
          <cell r="B5491">
            <v>1046</v>
          </cell>
          <cell r="C5491" t="str">
            <v>M2</v>
          </cell>
          <cell r="D5491">
            <v>23690</v>
          </cell>
          <cell r="E5491" t="str">
            <v>MRAN</v>
          </cell>
          <cell r="F5491">
            <v>42702</v>
          </cell>
          <cell r="G5491">
            <v>20600</v>
          </cell>
          <cell r="H5491">
            <v>1.1499999999999999</v>
          </cell>
          <cell r="I5491">
            <v>43465</v>
          </cell>
        </row>
        <row r="5492">
          <cell r="A5492" t="str">
            <v>MANTO MORTER-PLAS AL-80 TEXSA</v>
          </cell>
          <cell r="B5492">
            <v>682</v>
          </cell>
          <cell r="C5492" t="str">
            <v>M2</v>
          </cell>
          <cell r="D5492">
            <v>22380</v>
          </cell>
          <cell r="E5492">
            <v>0</v>
          </cell>
          <cell r="F5492">
            <v>41219</v>
          </cell>
          <cell r="G5492">
            <v>17215</v>
          </cell>
          <cell r="H5492">
            <v>1.3</v>
          </cell>
          <cell r="I5492">
            <v>43465</v>
          </cell>
        </row>
        <row r="5493">
          <cell r="A5493" t="str">
            <v>MANTO MORTER-PLAS N3 TEXSA</v>
          </cell>
          <cell r="B5493">
            <v>683</v>
          </cell>
          <cell r="C5493" t="str">
            <v>M2</v>
          </cell>
          <cell r="D5493">
            <v>15824</v>
          </cell>
          <cell r="E5493">
            <v>0</v>
          </cell>
          <cell r="F5493">
            <v>40640</v>
          </cell>
          <cell r="G5493">
            <v>11809</v>
          </cell>
          <cell r="H5493">
            <v>1.34</v>
          </cell>
          <cell r="I5493">
            <v>43465</v>
          </cell>
        </row>
        <row r="5494">
          <cell r="A5494" t="str">
            <v>MANTO MORTER-PLAS N4 TEXSA</v>
          </cell>
          <cell r="B5494">
            <v>684</v>
          </cell>
          <cell r="C5494" t="str">
            <v>M2</v>
          </cell>
          <cell r="D5494">
            <v>18260</v>
          </cell>
          <cell r="E5494">
            <v>0</v>
          </cell>
          <cell r="F5494">
            <v>40640</v>
          </cell>
          <cell r="G5494">
            <v>13627</v>
          </cell>
          <cell r="H5494">
            <v>1.34</v>
          </cell>
          <cell r="I5494">
            <v>43465</v>
          </cell>
        </row>
        <row r="5495">
          <cell r="A5495" t="str">
            <v>MANTO MORTER-PLAST AL22 TEXSA</v>
          </cell>
          <cell r="B5495">
            <v>687</v>
          </cell>
          <cell r="C5495" t="str">
            <v>M2</v>
          </cell>
          <cell r="D5495">
            <v>18718</v>
          </cell>
          <cell r="E5495">
            <v>0</v>
          </cell>
          <cell r="F5495">
            <v>40147</v>
          </cell>
          <cell r="G5495">
            <v>13466</v>
          </cell>
          <cell r="H5495">
            <v>1.39</v>
          </cell>
          <cell r="I5495">
            <v>43465</v>
          </cell>
        </row>
        <row r="5496">
          <cell r="A5496" t="str">
            <v>MANTO POLIESTER 2.8 mm.</v>
          </cell>
          <cell r="B5496">
            <v>1081</v>
          </cell>
          <cell r="C5496" t="str">
            <v>M2</v>
          </cell>
          <cell r="D5496">
            <v>22703</v>
          </cell>
          <cell r="E5496" t="str">
            <v>EDIL MP</v>
          </cell>
          <cell r="F5496">
            <v>40147</v>
          </cell>
          <cell r="G5496">
            <v>16333</v>
          </cell>
          <cell r="H5496">
            <v>1.39</v>
          </cell>
          <cell r="I5496">
            <v>43465</v>
          </cell>
        </row>
        <row r="5497">
          <cell r="A5497" t="str">
            <v>MANTO POLIESTER 4 mm.</v>
          </cell>
          <cell r="B5497">
            <v>1119</v>
          </cell>
          <cell r="C5497" t="str">
            <v>M2</v>
          </cell>
          <cell r="D5497">
            <v>22073</v>
          </cell>
          <cell r="E5497" t="str">
            <v>MP</v>
          </cell>
          <cell r="F5497">
            <v>40147</v>
          </cell>
          <cell r="G5497">
            <v>15880</v>
          </cell>
          <cell r="H5497">
            <v>1.39</v>
          </cell>
          <cell r="I5497">
            <v>43465</v>
          </cell>
        </row>
        <row r="5498">
          <cell r="A5498" t="str">
            <v>MANTO PROTEKTOR 2.5 mm</v>
          </cell>
          <cell r="B5498">
            <v>9481</v>
          </cell>
          <cell r="C5498" t="str">
            <v>M2</v>
          </cell>
          <cell r="D5498">
            <v>9179</v>
          </cell>
          <cell r="E5498">
            <v>27521</v>
          </cell>
          <cell r="F5498">
            <v>40330</v>
          </cell>
          <cell r="G5498">
            <v>6700</v>
          </cell>
          <cell r="H5498">
            <v>1.37</v>
          </cell>
          <cell r="I5498">
            <v>43465</v>
          </cell>
        </row>
        <row r="5499">
          <cell r="A5499" t="str">
            <v>MANTO REVEGETACION - Ecomatrix Verde o</v>
          </cell>
          <cell r="B5499">
            <v>105591</v>
          </cell>
          <cell r="C5499" t="str">
            <v>M2</v>
          </cell>
          <cell r="D5499">
            <v>3149</v>
          </cell>
          <cell r="E5499">
            <v>0</v>
          </cell>
          <cell r="F5499">
            <v>42796</v>
          </cell>
          <cell r="G5499">
            <v>2889</v>
          </cell>
          <cell r="H5499">
            <v>1.0900000000000001</v>
          </cell>
          <cell r="I5499">
            <v>43465</v>
          </cell>
        </row>
        <row r="5500">
          <cell r="A5500" t="str">
            <v>MANTO TEXAPLAS - 3.2 mm Foil Aluminio</v>
          </cell>
          <cell r="B5500">
            <v>106030</v>
          </cell>
          <cell r="C5500" t="str">
            <v>M2</v>
          </cell>
          <cell r="D5500">
            <v>20097</v>
          </cell>
          <cell r="E5500">
            <v>0</v>
          </cell>
          <cell r="F5500">
            <v>43166</v>
          </cell>
          <cell r="G5500">
            <v>19140</v>
          </cell>
          <cell r="H5500">
            <v>1.05</v>
          </cell>
          <cell r="I5500">
            <v>43465</v>
          </cell>
        </row>
        <row r="5501">
          <cell r="A5501" t="str">
            <v>Mapa Vinilo Adhesivo con Acetato</v>
          </cell>
          <cell r="B5501">
            <v>105744</v>
          </cell>
          <cell r="C5501" t="str">
            <v>UNI</v>
          </cell>
          <cell r="D5501">
            <v>281750</v>
          </cell>
          <cell r="E5501">
            <v>0</v>
          </cell>
          <cell r="F5501">
            <v>42429</v>
          </cell>
          <cell r="G5501">
            <v>245000</v>
          </cell>
          <cell r="H5501">
            <v>1.1499999999999999</v>
          </cell>
          <cell r="I5501">
            <v>43465</v>
          </cell>
        </row>
        <row r="5502">
          <cell r="A5502" t="str">
            <v>Máquina de Costura Fibra en lona</v>
          </cell>
          <cell r="B5502">
            <v>102482</v>
          </cell>
          <cell r="C5502" t="str">
            <v>DD</v>
          </cell>
          <cell r="D5502">
            <v>27400</v>
          </cell>
          <cell r="E5502">
            <v>0</v>
          </cell>
          <cell r="F5502">
            <v>40214</v>
          </cell>
          <cell r="G5502">
            <v>20000</v>
          </cell>
          <cell r="H5502">
            <v>1.37</v>
          </cell>
          <cell r="I5502">
            <v>43465</v>
          </cell>
        </row>
        <row r="5503">
          <cell r="A5503" t="str">
            <v>MAQUINA LAVAPLATOS.MARCA INOX</v>
          </cell>
          <cell r="B5503">
            <v>3649</v>
          </cell>
          <cell r="C5503" t="str">
            <v>UNI</v>
          </cell>
          <cell r="D5503">
            <v>30163000</v>
          </cell>
          <cell r="E5503">
            <v>0</v>
          </cell>
          <cell r="F5503">
            <v>40026</v>
          </cell>
          <cell r="G5503">
            <v>21700000</v>
          </cell>
          <cell r="H5503">
            <v>1.39</v>
          </cell>
          <cell r="I5503">
            <v>43465</v>
          </cell>
        </row>
        <row r="5504">
          <cell r="A5504" t="str">
            <v>MAQUINA SENTADILLA COMBINADA</v>
          </cell>
          <cell r="B5504">
            <v>106803</v>
          </cell>
          <cell r="C5504" t="str">
            <v>UNI</v>
          </cell>
          <cell r="D5504">
            <v>9027638</v>
          </cell>
          <cell r="E5504">
            <v>0</v>
          </cell>
          <cell r="F5504">
            <v>43206</v>
          </cell>
          <cell r="G5504">
            <v>8597750</v>
          </cell>
          <cell r="H5504">
            <v>1.05</v>
          </cell>
          <cell r="I5504">
            <v>43465</v>
          </cell>
        </row>
        <row r="5505">
          <cell r="A5505" t="str">
            <v>Marcacion de camaras en patch panel, estadio el</v>
          </cell>
          <cell r="B5505">
            <v>105297</v>
          </cell>
          <cell r="C5505" t="str">
            <v>UNI</v>
          </cell>
          <cell r="D5505">
            <v>4914</v>
          </cell>
          <cell r="E5505">
            <v>0</v>
          </cell>
          <cell r="F5505">
            <v>41918</v>
          </cell>
          <cell r="G5505">
            <v>3900</v>
          </cell>
          <cell r="H5505">
            <v>1.26</v>
          </cell>
          <cell r="I5505">
            <v>43465</v>
          </cell>
        </row>
        <row r="5506">
          <cell r="A5506" t="str">
            <v>Marcación de puntos logicos</v>
          </cell>
          <cell r="B5506">
            <v>103937</v>
          </cell>
          <cell r="C5506" t="str">
            <v>UNI</v>
          </cell>
          <cell r="D5506">
            <v>670</v>
          </cell>
          <cell r="E5506">
            <v>0</v>
          </cell>
          <cell r="F5506">
            <v>40630</v>
          </cell>
          <cell r="G5506">
            <v>500</v>
          </cell>
          <cell r="H5506">
            <v>1.34</v>
          </cell>
          <cell r="I5506">
            <v>43465</v>
          </cell>
        </row>
        <row r="5507">
          <cell r="A5507" t="str">
            <v>MARCO DE PUERTA Cal 18 - PERFIL(Tipo</v>
          </cell>
          <cell r="B5507">
            <v>9430</v>
          </cell>
          <cell r="C5507" t="str">
            <v>ML</v>
          </cell>
          <cell r="D5507">
            <v>4254</v>
          </cell>
          <cell r="E5507">
            <v>0</v>
          </cell>
          <cell r="F5507">
            <v>43208</v>
          </cell>
          <cell r="G5507">
            <v>4051</v>
          </cell>
          <cell r="H5507">
            <v>1.05</v>
          </cell>
          <cell r="I5507">
            <v>43465</v>
          </cell>
        </row>
        <row r="5508">
          <cell r="A5508" t="str">
            <v>MARCO DE PUERTA Cal 19 - PERFIL</v>
          </cell>
          <cell r="B5508">
            <v>9431</v>
          </cell>
          <cell r="C5508" t="str">
            <v>ML</v>
          </cell>
          <cell r="D5508">
            <v>4883</v>
          </cell>
          <cell r="E5508">
            <v>0</v>
          </cell>
          <cell r="F5508">
            <v>40435</v>
          </cell>
          <cell r="G5508">
            <v>3564</v>
          </cell>
          <cell r="H5508">
            <v>1.37</v>
          </cell>
          <cell r="I5508">
            <v>43465</v>
          </cell>
        </row>
        <row r="5509">
          <cell r="A5509" t="str">
            <v>MARCO DE VENTANA Cal 18 - PERFIL</v>
          </cell>
          <cell r="B5509">
            <v>9432</v>
          </cell>
          <cell r="C5509" t="str">
            <v>ML</v>
          </cell>
          <cell r="D5509">
            <v>5731</v>
          </cell>
          <cell r="E5509">
            <v>0</v>
          </cell>
          <cell r="F5509">
            <v>40435</v>
          </cell>
          <cell r="G5509">
            <v>4183</v>
          </cell>
          <cell r="H5509">
            <v>1.37</v>
          </cell>
          <cell r="I5509">
            <v>43465</v>
          </cell>
        </row>
        <row r="5510">
          <cell r="A5510" t="str">
            <v>MARCO DE VENTANA Cal 19 - PERFIL</v>
          </cell>
          <cell r="B5510">
            <v>9433</v>
          </cell>
          <cell r="C5510" t="str">
            <v>ML</v>
          </cell>
          <cell r="D5510">
            <v>3763</v>
          </cell>
          <cell r="E5510">
            <v>0</v>
          </cell>
          <cell r="F5510">
            <v>40435</v>
          </cell>
          <cell r="G5510">
            <v>2747</v>
          </cell>
          <cell r="H5510">
            <v>1.37</v>
          </cell>
          <cell r="I5510">
            <v>43465</v>
          </cell>
        </row>
        <row r="5511">
          <cell r="A5511" t="str">
            <v>MARCO DECORATIVO DOBLE 4X4 KORA</v>
          </cell>
          <cell r="B5511">
            <v>3343</v>
          </cell>
          <cell r="C5511" t="str">
            <v>UNI</v>
          </cell>
          <cell r="D5511">
            <v>4299</v>
          </cell>
          <cell r="E5511" t="str">
            <v>KR-MKestanda</v>
          </cell>
          <cell r="F5511">
            <v>40177</v>
          </cell>
          <cell r="G5511">
            <v>3093</v>
          </cell>
          <cell r="H5511">
            <v>1.39</v>
          </cell>
          <cell r="I5511">
            <v>43465</v>
          </cell>
        </row>
        <row r="5512">
          <cell r="A5512" t="str">
            <v>MARCO DECORATIVO DOBLE 4X4 KORA</v>
          </cell>
          <cell r="B5512">
            <v>3344</v>
          </cell>
          <cell r="C5512" t="str">
            <v>UNI</v>
          </cell>
          <cell r="D5512">
            <v>4299</v>
          </cell>
          <cell r="E5512" t="str">
            <v>KR-MZPperla</v>
          </cell>
          <cell r="F5512">
            <v>40177</v>
          </cell>
          <cell r="G5512">
            <v>3093</v>
          </cell>
          <cell r="H5512">
            <v>1.39</v>
          </cell>
          <cell r="I5512">
            <v>43465</v>
          </cell>
        </row>
        <row r="5513">
          <cell r="A5513" t="str">
            <v>MARCO DECORATIVO SENC 2X4 KORA L/NEX</v>
          </cell>
          <cell r="B5513">
            <v>3342</v>
          </cell>
          <cell r="C5513" t="str">
            <v>UNI</v>
          </cell>
          <cell r="D5513">
            <v>8040</v>
          </cell>
          <cell r="E5513" t="str">
            <v>KR-MCR-PL</v>
          </cell>
          <cell r="F5513">
            <v>40177</v>
          </cell>
          <cell r="G5513">
            <v>5784</v>
          </cell>
          <cell r="H5513">
            <v>1.39</v>
          </cell>
          <cell r="I5513">
            <v>43465</v>
          </cell>
        </row>
        <row r="5514">
          <cell r="A5514" t="str">
            <v>MARCO DECORATIVO SENC 2X4 KORA L/NEX</v>
          </cell>
          <cell r="B5514">
            <v>3341</v>
          </cell>
          <cell r="C5514" t="str">
            <v>UNI</v>
          </cell>
          <cell r="D5514">
            <v>8040</v>
          </cell>
          <cell r="E5514" t="str">
            <v>KR-MDO-PL</v>
          </cell>
          <cell r="F5514">
            <v>40177</v>
          </cell>
          <cell r="G5514">
            <v>5784</v>
          </cell>
          <cell r="H5514">
            <v>1.39</v>
          </cell>
          <cell r="I5514">
            <v>43465</v>
          </cell>
        </row>
        <row r="5515">
          <cell r="A5515" t="str">
            <v>MARCO DECORATIVO SENC 2X4 KORA L/NEX</v>
          </cell>
          <cell r="B5515">
            <v>3340</v>
          </cell>
          <cell r="C5515" t="str">
            <v>UNI</v>
          </cell>
          <cell r="D5515">
            <v>4299</v>
          </cell>
          <cell r="E5515" t="str">
            <v>KRMKestandar</v>
          </cell>
          <cell r="F5515">
            <v>40177</v>
          </cell>
          <cell r="G5515">
            <v>3093</v>
          </cell>
          <cell r="H5515">
            <v>1.39</v>
          </cell>
          <cell r="I5515">
            <v>43465</v>
          </cell>
        </row>
        <row r="5516">
          <cell r="A5516" t="str">
            <v>Marco en pino puerta de</v>
          </cell>
          <cell r="B5516">
            <v>105917</v>
          </cell>
          <cell r="C5516" t="str">
            <v>UNI</v>
          </cell>
          <cell r="D5516">
            <v>61803</v>
          </cell>
          <cell r="E5516">
            <v>0</v>
          </cell>
          <cell r="F5516">
            <v>42976</v>
          </cell>
          <cell r="G5516">
            <v>56700</v>
          </cell>
          <cell r="H5516">
            <v>1.0900000000000001</v>
          </cell>
          <cell r="I5516">
            <v>43465</v>
          </cell>
        </row>
        <row r="5517">
          <cell r="A5517" t="str">
            <v>Marco multiple + tablero antibandalico</v>
          </cell>
          <cell r="B5517">
            <v>102097</v>
          </cell>
          <cell r="C5517" t="str">
            <v>JUNIego</v>
          </cell>
          <cell r="D5517">
            <v>4498200</v>
          </cell>
          <cell r="E5517">
            <v>0</v>
          </cell>
          <cell r="F5517">
            <v>43251</v>
          </cell>
          <cell r="G5517">
            <v>4284000</v>
          </cell>
          <cell r="H5517">
            <v>1.05</v>
          </cell>
          <cell r="I5517">
            <v>43465</v>
          </cell>
        </row>
        <row r="5518">
          <cell r="A5518" t="str">
            <v>Marco multiple + tablero antibandalico **</v>
          </cell>
          <cell r="B5518">
            <v>100407</v>
          </cell>
          <cell r="C5518" t="str">
            <v>JUNIego</v>
          </cell>
          <cell r="D5518">
            <v>4352320</v>
          </cell>
          <cell r="E5518">
            <v>0</v>
          </cell>
          <cell r="F5518">
            <v>40889</v>
          </cell>
          <cell r="G5518">
            <v>3248000</v>
          </cell>
          <cell r="H5518">
            <v>1.34</v>
          </cell>
          <cell r="I5518">
            <v>43465</v>
          </cell>
        </row>
        <row r="5519">
          <cell r="A5519" t="str">
            <v>MARCO PARA PUERTA Y VENTANA PVC</v>
          </cell>
          <cell r="B5519">
            <v>3486</v>
          </cell>
          <cell r="C5519" t="str">
            <v>ML</v>
          </cell>
          <cell r="D5519">
            <v>12714</v>
          </cell>
          <cell r="E5519">
            <v>0</v>
          </cell>
          <cell r="F5519">
            <v>40478</v>
          </cell>
          <cell r="G5519">
            <v>9280</v>
          </cell>
          <cell r="H5519">
            <v>1.37</v>
          </cell>
          <cell r="I5519">
            <v>43465</v>
          </cell>
        </row>
        <row r="5520">
          <cell r="A5520" t="str">
            <v>MARCO PARA SEGUETA 12" VERA</v>
          </cell>
          <cell r="B5520">
            <v>505</v>
          </cell>
          <cell r="C5520" t="str">
            <v>UNI</v>
          </cell>
          <cell r="D5520">
            <v>19966</v>
          </cell>
          <cell r="E5520">
            <v>672263</v>
          </cell>
          <cell r="F5520">
            <v>40794</v>
          </cell>
          <cell r="G5520">
            <v>14900</v>
          </cell>
          <cell r="H5520">
            <v>1.34</v>
          </cell>
          <cell r="I5520">
            <v>43465</v>
          </cell>
        </row>
        <row r="5521">
          <cell r="A5521" t="str">
            <v>MARCO PARA SEGUETA FIJO METALICO DE</v>
          </cell>
          <cell r="B5521">
            <v>102991</v>
          </cell>
          <cell r="C5521" t="str">
            <v>UNI</v>
          </cell>
          <cell r="D5521">
            <v>15120</v>
          </cell>
          <cell r="E5521" t="str">
            <v>20-206</v>
          </cell>
          <cell r="F5521">
            <v>43434</v>
          </cell>
          <cell r="G5521">
            <v>14400</v>
          </cell>
          <cell r="H5521">
            <v>1.05</v>
          </cell>
          <cell r="I5521">
            <v>43465</v>
          </cell>
        </row>
        <row r="5522">
          <cell r="A5522" t="str">
            <v>MARCO PARA SEGUETA VERA</v>
          </cell>
          <cell r="B5522">
            <v>1297</v>
          </cell>
          <cell r="C5522" t="str">
            <v>UNI</v>
          </cell>
          <cell r="D5522">
            <v>14595</v>
          </cell>
          <cell r="E5522">
            <v>0</v>
          </cell>
          <cell r="F5522">
            <v>40101</v>
          </cell>
          <cell r="G5522">
            <v>10500</v>
          </cell>
          <cell r="H5522">
            <v>1.39</v>
          </cell>
          <cell r="I5522">
            <v>43465</v>
          </cell>
        </row>
        <row r="5523">
          <cell r="A5523" t="str">
            <v>MARCO REJILLA EN CONCRETO PREF.</v>
          </cell>
          <cell r="B5523">
            <v>1123</v>
          </cell>
          <cell r="C5523" t="str">
            <v>UNI</v>
          </cell>
          <cell r="D5523">
            <v>66451</v>
          </cell>
          <cell r="E5523" t="str">
            <v>MR-70</v>
          </cell>
          <cell r="F5523">
            <v>43209</v>
          </cell>
          <cell r="G5523">
            <v>63287</v>
          </cell>
          <cell r="H5523">
            <v>1.05</v>
          </cell>
          <cell r="I5523">
            <v>43465</v>
          </cell>
        </row>
        <row r="5524">
          <cell r="A5524" t="str">
            <v>Marco Rejilla sumidero lateral EAAB 14*100*L=65</v>
          </cell>
          <cell r="B5524">
            <v>100636</v>
          </cell>
          <cell r="C5524" t="str">
            <v>UNI</v>
          </cell>
          <cell r="D5524">
            <v>59417</v>
          </cell>
          <cell r="E5524" t="str">
            <v>R-25-C</v>
          </cell>
          <cell r="F5524">
            <v>40142</v>
          </cell>
          <cell r="G5524">
            <v>42746</v>
          </cell>
          <cell r="H5524">
            <v>1.39</v>
          </cell>
          <cell r="I5524">
            <v>43465</v>
          </cell>
        </row>
        <row r="5525">
          <cell r="A5525" t="str">
            <v>Marco ventana cal 18 acero inoxidable **</v>
          </cell>
          <cell r="B5525">
            <v>100212</v>
          </cell>
          <cell r="C5525" t="str">
            <v>ML</v>
          </cell>
          <cell r="D5525">
            <v>321950</v>
          </cell>
          <cell r="E5525">
            <v>0</v>
          </cell>
          <cell r="F5525">
            <v>40402</v>
          </cell>
          <cell r="G5525">
            <v>235000</v>
          </cell>
          <cell r="H5525">
            <v>1.37</v>
          </cell>
          <cell r="I5525">
            <v>43465</v>
          </cell>
        </row>
        <row r="5526">
          <cell r="A5526" t="str">
            <v>MARCO Y CONTRAM.FUND.CONC. CAJA</v>
          </cell>
          <cell r="B5526">
            <v>102249</v>
          </cell>
          <cell r="C5526" t="str">
            <v>UNI</v>
          </cell>
          <cell r="D5526">
            <v>196165</v>
          </cell>
          <cell r="E5526" t="str">
            <v>MTPA-60</v>
          </cell>
          <cell r="F5526">
            <v>40682</v>
          </cell>
          <cell r="G5526">
            <v>146392</v>
          </cell>
          <cell r="H5526">
            <v>1.34</v>
          </cell>
          <cell r="I5526">
            <v>43465</v>
          </cell>
        </row>
        <row r="5527">
          <cell r="A5527" t="str">
            <v>MARCO Y TAPA CAJA INSPECCION CS274 incl</v>
          </cell>
          <cell r="B5527">
            <v>101778</v>
          </cell>
          <cell r="C5527" t="str">
            <v>UNI</v>
          </cell>
          <cell r="D5527">
            <v>188740</v>
          </cell>
          <cell r="E5527" t="str">
            <v>CAI-TP</v>
          </cell>
          <cell r="F5527">
            <v>43167</v>
          </cell>
          <cell r="G5527">
            <v>179752.48</v>
          </cell>
          <cell r="H5527">
            <v>1.05</v>
          </cell>
          <cell r="I5527">
            <v>43465</v>
          </cell>
        </row>
        <row r="5528">
          <cell r="A5528" t="str">
            <v>MARCO Y TAPA CAJA INSPECCION CS275 **</v>
          </cell>
          <cell r="B5528">
            <v>101779</v>
          </cell>
          <cell r="C5528" t="str">
            <v>UNI</v>
          </cell>
          <cell r="D5528">
            <v>350825</v>
          </cell>
          <cell r="E5528" t="str">
            <v>CAI-TP</v>
          </cell>
          <cell r="F5528">
            <v>43167</v>
          </cell>
          <cell r="G5528">
            <v>334119.5</v>
          </cell>
          <cell r="H5528">
            <v>1.05</v>
          </cell>
          <cell r="I5528">
            <v>43465</v>
          </cell>
        </row>
        <row r="5529">
          <cell r="A5529" t="str">
            <v>Marco y tapa para camara CS 280</v>
          </cell>
          <cell r="B5529">
            <v>104319</v>
          </cell>
          <cell r="C5529" t="str">
            <v>UNI</v>
          </cell>
          <cell r="D5529">
            <v>89231</v>
          </cell>
          <cell r="E5529">
            <v>0</v>
          </cell>
          <cell r="F5529">
            <v>43251</v>
          </cell>
          <cell r="G5529">
            <v>84982</v>
          </cell>
          <cell r="H5529">
            <v>1.05</v>
          </cell>
          <cell r="I5529">
            <v>43465</v>
          </cell>
        </row>
        <row r="5530">
          <cell r="A5530" t="str">
            <v>Marco y tapa para camara CS276 **</v>
          </cell>
          <cell r="B5530">
            <v>100414</v>
          </cell>
          <cell r="C5530" t="str">
            <v>UNI</v>
          </cell>
          <cell r="D5530">
            <v>593513</v>
          </cell>
          <cell r="E5530" t="str">
            <v>MTPA-60</v>
          </cell>
          <cell r="F5530">
            <v>43167</v>
          </cell>
          <cell r="G5530">
            <v>565250</v>
          </cell>
          <cell r="H5530">
            <v>1.05</v>
          </cell>
          <cell r="I5530">
            <v>43465</v>
          </cell>
        </row>
        <row r="5531">
          <cell r="A5531" t="str">
            <v>Marco+Tapa(Äng+Plat+acero+Conc.3.000)Caja</v>
          </cell>
          <cell r="B5531">
            <v>104871</v>
          </cell>
          <cell r="C5531" t="str">
            <v>UNI</v>
          </cell>
          <cell r="D5531">
            <v>103902</v>
          </cell>
          <cell r="E5531">
            <v>0</v>
          </cell>
          <cell r="F5531">
            <v>43181</v>
          </cell>
          <cell r="G5531">
            <v>98954</v>
          </cell>
          <cell r="H5531">
            <v>1.05</v>
          </cell>
          <cell r="I5531">
            <v>43465</v>
          </cell>
        </row>
        <row r="5532">
          <cell r="A5532" t="str">
            <v>Marco+Tapa(Äng+Plat+acero+Conc.3.000)Caja</v>
          </cell>
          <cell r="B5532">
            <v>104518</v>
          </cell>
          <cell r="C5532" t="str">
            <v>UNI</v>
          </cell>
          <cell r="D5532">
            <v>131223</v>
          </cell>
          <cell r="E5532">
            <v>0</v>
          </cell>
          <cell r="F5532">
            <v>43181</v>
          </cell>
          <cell r="G5532">
            <v>124974</v>
          </cell>
          <cell r="H5532">
            <v>1.05</v>
          </cell>
          <cell r="I5532">
            <v>43465</v>
          </cell>
        </row>
        <row r="5533">
          <cell r="A5533" t="str">
            <v>Marco+Tapa(Äng+Plat+acero+Conc.3.000)Caja</v>
          </cell>
          <cell r="B5533">
            <v>104519</v>
          </cell>
          <cell r="C5533" t="str">
            <v>UNI</v>
          </cell>
          <cell r="D5533">
            <v>141026</v>
          </cell>
          <cell r="E5533">
            <v>0</v>
          </cell>
          <cell r="F5533">
            <v>43181</v>
          </cell>
          <cell r="G5533">
            <v>134310</v>
          </cell>
          <cell r="H5533">
            <v>1.05</v>
          </cell>
          <cell r="I5533">
            <v>43465</v>
          </cell>
        </row>
        <row r="5534">
          <cell r="A5534" t="str">
            <v>Marco+Tapa(Äng+Plat+acero+Conc.3.000)Caja</v>
          </cell>
          <cell r="B5534">
            <v>104521</v>
          </cell>
          <cell r="C5534" t="str">
            <v>UNI</v>
          </cell>
          <cell r="D5534">
            <v>183711</v>
          </cell>
          <cell r="E5534">
            <v>0</v>
          </cell>
          <cell r="F5534">
            <v>43181</v>
          </cell>
          <cell r="G5534">
            <v>174963</v>
          </cell>
          <cell r="H5534">
            <v>1.05</v>
          </cell>
          <cell r="I5534">
            <v>43465</v>
          </cell>
        </row>
        <row r="5535">
          <cell r="A5535" t="str">
            <v>Marco+Tapa(Äng+Plat+acero+Conc.3.000)Caja</v>
          </cell>
          <cell r="B5535">
            <v>104520</v>
          </cell>
          <cell r="C5535" t="str">
            <v>UNI</v>
          </cell>
          <cell r="D5535">
            <v>183976</v>
          </cell>
          <cell r="E5535">
            <v>0</v>
          </cell>
          <cell r="F5535">
            <v>42128</v>
          </cell>
          <cell r="G5535">
            <v>150800</v>
          </cell>
          <cell r="H5535">
            <v>1.22</v>
          </cell>
          <cell r="I5535">
            <v>43465</v>
          </cell>
        </row>
        <row r="5536">
          <cell r="A5536" t="str">
            <v>Marco+Tapa(Äng+Plat+acero+Conc.3.000)Caja</v>
          </cell>
          <cell r="B5536">
            <v>105104</v>
          </cell>
          <cell r="C5536" t="str">
            <v>UNI</v>
          </cell>
          <cell r="D5536">
            <v>64299</v>
          </cell>
          <cell r="E5536">
            <v>0</v>
          </cell>
          <cell r="F5536">
            <v>43179</v>
          </cell>
          <cell r="G5536">
            <v>61237</v>
          </cell>
          <cell r="H5536">
            <v>1.05</v>
          </cell>
          <cell r="I5536">
            <v>43465</v>
          </cell>
        </row>
        <row r="5537">
          <cell r="A5537" t="str">
            <v>Marco+Tapa(Äng+Plat+acero+Conc3.000)Caja</v>
          </cell>
          <cell r="B5537">
            <v>104522</v>
          </cell>
          <cell r="C5537" t="str">
            <v>UNI</v>
          </cell>
          <cell r="D5537">
            <v>220047</v>
          </cell>
          <cell r="E5537">
            <v>0</v>
          </cell>
          <cell r="F5537">
            <v>43181</v>
          </cell>
          <cell r="G5537">
            <v>209569</v>
          </cell>
          <cell r="H5537">
            <v>1.05</v>
          </cell>
          <cell r="I5537">
            <v>43465</v>
          </cell>
        </row>
        <row r="5538">
          <cell r="A5538" t="str">
            <v>Marco+Tapa(Äng+Plat+acero+Conc3.000)Caja</v>
          </cell>
          <cell r="B5538">
            <v>105083</v>
          </cell>
          <cell r="C5538" t="str">
            <v>UNI</v>
          </cell>
          <cell r="D5538">
            <v>349860</v>
          </cell>
          <cell r="E5538">
            <v>0</v>
          </cell>
          <cell r="F5538">
            <v>43266</v>
          </cell>
          <cell r="G5538">
            <v>333200</v>
          </cell>
          <cell r="H5538">
            <v>1.05</v>
          </cell>
          <cell r="I5538">
            <v>43465</v>
          </cell>
        </row>
        <row r="5539">
          <cell r="A5539" t="str">
            <v>Marco+Tapa(Ang+Plat+acero+Conc3.000)caja40</v>
          </cell>
          <cell r="B5539">
            <v>104935</v>
          </cell>
          <cell r="C5539" t="str">
            <v>UNI</v>
          </cell>
          <cell r="D5539">
            <v>99960</v>
          </cell>
          <cell r="E5539">
            <v>0</v>
          </cell>
          <cell r="F5539">
            <v>43174</v>
          </cell>
          <cell r="G5539">
            <v>95200</v>
          </cell>
          <cell r="H5539">
            <v>1.05</v>
          </cell>
          <cell r="I5539">
            <v>43465</v>
          </cell>
        </row>
        <row r="5540">
          <cell r="A5540" t="str">
            <v>Marcos Micro-Futbol (SUM) **</v>
          </cell>
          <cell r="B5540">
            <v>101370</v>
          </cell>
          <cell r="C5540" t="str">
            <v>JG</v>
          </cell>
          <cell r="D5540">
            <v>737000</v>
          </cell>
          <cell r="E5540">
            <v>0</v>
          </cell>
          <cell r="F5540">
            <v>40612</v>
          </cell>
          <cell r="G5540">
            <v>550000</v>
          </cell>
          <cell r="H5540">
            <v>1.34</v>
          </cell>
          <cell r="I5540">
            <v>43465</v>
          </cell>
        </row>
        <row r="5541">
          <cell r="A5541" t="str">
            <v>Marcos Mini-Futbol (SUM)+Malla **</v>
          </cell>
          <cell r="B5541">
            <v>100529</v>
          </cell>
          <cell r="C5541" t="str">
            <v>JG</v>
          </cell>
          <cell r="D5541">
            <v>2376675</v>
          </cell>
          <cell r="E5541">
            <v>0</v>
          </cell>
          <cell r="F5541">
            <v>43185</v>
          </cell>
          <cell r="G5541">
            <v>2263500.19</v>
          </cell>
          <cell r="H5541">
            <v>1.05</v>
          </cell>
          <cell r="I5541">
            <v>43465</v>
          </cell>
        </row>
        <row r="5542">
          <cell r="A5542" t="str">
            <v>MARMITA A GAS</v>
          </cell>
          <cell r="B5542">
            <v>3658</v>
          </cell>
          <cell r="C5542" t="str">
            <v>UNI</v>
          </cell>
          <cell r="D5542">
            <v>1753679</v>
          </cell>
          <cell r="E5542">
            <v>0</v>
          </cell>
          <cell r="F5542">
            <v>39659</v>
          </cell>
          <cell r="G5542">
            <v>1192979</v>
          </cell>
          <cell r="H5542">
            <v>1.47</v>
          </cell>
          <cell r="I5542">
            <v>43465</v>
          </cell>
        </row>
        <row r="5543">
          <cell r="A5543" t="str">
            <v>MARMITA A GAS.MARCA INOX</v>
          </cell>
          <cell r="B5543">
            <v>3651</v>
          </cell>
          <cell r="C5543" t="str">
            <v>UNI</v>
          </cell>
          <cell r="D5543">
            <v>782422</v>
          </cell>
          <cell r="E5543">
            <v>0</v>
          </cell>
          <cell r="F5543">
            <v>39659</v>
          </cell>
          <cell r="G5543">
            <v>532260</v>
          </cell>
          <cell r="H5543">
            <v>1.47</v>
          </cell>
          <cell r="I5543">
            <v>43465</v>
          </cell>
        </row>
        <row r="5544">
          <cell r="A5544" t="str">
            <v>MARMOL BOTTICINO CLASICO (305x305x20)</v>
          </cell>
          <cell r="B5544">
            <v>3173</v>
          </cell>
          <cell r="C5544" t="str">
            <v>M2</v>
          </cell>
          <cell r="D5544">
            <v>744063</v>
          </cell>
          <cell r="E5544">
            <v>0</v>
          </cell>
          <cell r="F5544">
            <v>40350</v>
          </cell>
          <cell r="G5544">
            <v>543112</v>
          </cell>
          <cell r="H5544">
            <v>1.37</v>
          </cell>
          <cell r="I5544">
            <v>43465</v>
          </cell>
        </row>
        <row r="5545">
          <cell r="A5545" t="str">
            <v>MARMOL BOTTICINO CLASICO CUADREADO</v>
          </cell>
          <cell r="B5545">
            <v>3171</v>
          </cell>
          <cell r="C5545" t="str">
            <v>M2</v>
          </cell>
          <cell r="D5545">
            <v>861029</v>
          </cell>
          <cell r="E5545">
            <v>0</v>
          </cell>
          <cell r="F5545">
            <v>40350</v>
          </cell>
          <cell r="G5545">
            <v>628488</v>
          </cell>
          <cell r="H5545">
            <v>1.37</v>
          </cell>
          <cell r="I5545">
            <v>43465</v>
          </cell>
        </row>
        <row r="5546">
          <cell r="A5546" t="str">
            <v>MARMOL BOTTICINO CREMO PLACAS</v>
          </cell>
          <cell r="B5546">
            <v>3172</v>
          </cell>
          <cell r="C5546" t="str">
            <v>M2</v>
          </cell>
          <cell r="D5546">
            <v>744063</v>
          </cell>
          <cell r="E5546">
            <v>0</v>
          </cell>
          <cell r="F5546">
            <v>40350</v>
          </cell>
          <cell r="G5546">
            <v>543112</v>
          </cell>
          <cell r="H5546">
            <v>1.37</v>
          </cell>
          <cell r="I5546">
            <v>43465</v>
          </cell>
        </row>
        <row r="5547">
          <cell r="A5547" t="str">
            <v>MARMOL BOTTICINO FLORITO (305x305x10)</v>
          </cell>
          <cell r="B5547">
            <v>3170</v>
          </cell>
          <cell r="C5547" t="str">
            <v>M2</v>
          </cell>
          <cell r="D5547">
            <v>315933</v>
          </cell>
          <cell r="E5547">
            <v>0</v>
          </cell>
          <cell r="F5547">
            <v>40350</v>
          </cell>
          <cell r="G5547">
            <v>230608</v>
          </cell>
          <cell r="H5547">
            <v>1.37</v>
          </cell>
          <cell r="I5547">
            <v>43465</v>
          </cell>
        </row>
        <row r="5548">
          <cell r="A5548" t="str">
            <v>MARMOL CAFE PINTA (305x305x10)</v>
          </cell>
          <cell r="B5548">
            <v>3151</v>
          </cell>
          <cell r="C5548" t="str">
            <v>M2</v>
          </cell>
          <cell r="D5548">
            <v>403021</v>
          </cell>
          <cell r="E5548">
            <v>0</v>
          </cell>
          <cell r="F5548">
            <v>40350</v>
          </cell>
          <cell r="G5548">
            <v>294176</v>
          </cell>
          <cell r="H5548">
            <v>1.37</v>
          </cell>
          <cell r="I5548">
            <v>43465</v>
          </cell>
        </row>
        <row r="5549">
          <cell r="A5549" t="str">
            <v>MARMOL CAFE PINTA (ZOCALO 305x73x10)</v>
          </cell>
          <cell r="B5549">
            <v>3152</v>
          </cell>
          <cell r="C5549" t="str">
            <v>UNI</v>
          </cell>
          <cell r="D5549">
            <v>4927</v>
          </cell>
          <cell r="E5549">
            <v>0</v>
          </cell>
          <cell r="F5549">
            <v>40350</v>
          </cell>
          <cell r="G5549">
            <v>3596</v>
          </cell>
          <cell r="H5549">
            <v>1.37</v>
          </cell>
          <cell r="I5549">
            <v>43465</v>
          </cell>
        </row>
        <row r="5550">
          <cell r="A5550" t="str">
            <v>MARMOL CAFE PINTA PLACAS</v>
          </cell>
          <cell r="B5550">
            <v>3153</v>
          </cell>
          <cell r="C5550" t="str">
            <v>M2</v>
          </cell>
          <cell r="D5550">
            <v>229163</v>
          </cell>
          <cell r="E5550">
            <v>0</v>
          </cell>
          <cell r="F5550">
            <v>40350</v>
          </cell>
          <cell r="G5550">
            <v>167272</v>
          </cell>
          <cell r="H5550">
            <v>1.37</v>
          </cell>
          <cell r="I5550">
            <v>43465</v>
          </cell>
        </row>
        <row r="5551">
          <cell r="A5551" t="str">
            <v>MARMOL CREMA MARFIL BEIGE (153x305x20)</v>
          </cell>
          <cell r="B5551">
            <v>3175</v>
          </cell>
          <cell r="C5551" t="str">
            <v>M2</v>
          </cell>
          <cell r="D5551">
            <v>547479</v>
          </cell>
          <cell r="E5551">
            <v>0</v>
          </cell>
          <cell r="F5551">
            <v>40350</v>
          </cell>
          <cell r="G5551">
            <v>399620</v>
          </cell>
          <cell r="H5551">
            <v>1.37</v>
          </cell>
          <cell r="I5551">
            <v>43465</v>
          </cell>
        </row>
        <row r="5552">
          <cell r="A5552" t="str">
            <v>MARMOL CREMA MARFIL BEIGE (305x305x10)</v>
          </cell>
          <cell r="B5552">
            <v>3174</v>
          </cell>
          <cell r="C5552" t="str">
            <v>M2</v>
          </cell>
          <cell r="D5552">
            <v>315933</v>
          </cell>
          <cell r="E5552">
            <v>0</v>
          </cell>
          <cell r="F5552">
            <v>40350</v>
          </cell>
          <cell r="G5552">
            <v>230608</v>
          </cell>
          <cell r="H5552">
            <v>1.37</v>
          </cell>
          <cell r="I5552">
            <v>43465</v>
          </cell>
        </row>
        <row r="5553">
          <cell r="A5553" t="str">
            <v>MARMOL CREMA MARFIL BEIGE (305x610x20)</v>
          </cell>
          <cell r="B5553">
            <v>3177</v>
          </cell>
          <cell r="C5553" t="str">
            <v>M2</v>
          </cell>
          <cell r="D5553">
            <v>592931</v>
          </cell>
          <cell r="E5553">
            <v>0</v>
          </cell>
          <cell r="F5553">
            <v>40350</v>
          </cell>
          <cell r="G5553">
            <v>432796</v>
          </cell>
          <cell r="H5553">
            <v>1.37</v>
          </cell>
          <cell r="I5553">
            <v>43465</v>
          </cell>
        </row>
        <row r="5554">
          <cell r="A5554" t="str">
            <v>MARMOL CREMA MARFIL BEIGE PLACAS</v>
          </cell>
          <cell r="B5554">
            <v>3176</v>
          </cell>
          <cell r="C5554" t="str">
            <v>M2</v>
          </cell>
          <cell r="D5554">
            <v>679542</v>
          </cell>
          <cell r="E5554">
            <v>0</v>
          </cell>
          <cell r="F5554">
            <v>40350</v>
          </cell>
          <cell r="G5554">
            <v>496016</v>
          </cell>
          <cell r="H5554">
            <v>1.37</v>
          </cell>
          <cell r="I5554">
            <v>43465</v>
          </cell>
        </row>
        <row r="5555">
          <cell r="A5555" t="str">
            <v>MARMOL CREMO TOSCANO (305x305x10)</v>
          </cell>
          <cell r="B5555">
            <v>3167</v>
          </cell>
          <cell r="C5555" t="str">
            <v>M2</v>
          </cell>
          <cell r="D5555">
            <v>292985</v>
          </cell>
          <cell r="E5555" t="str">
            <v>Extra</v>
          </cell>
          <cell r="F5555">
            <v>40350</v>
          </cell>
          <cell r="G5555">
            <v>213858</v>
          </cell>
          <cell r="H5555">
            <v>1.37</v>
          </cell>
          <cell r="I5555">
            <v>43465</v>
          </cell>
        </row>
        <row r="5556">
          <cell r="A5556" t="str">
            <v>MARMOL GRIS PAYANDE 30.5 x 30.5 x 1</v>
          </cell>
          <cell r="B5556">
            <v>2888</v>
          </cell>
          <cell r="C5556" t="str">
            <v>M2</v>
          </cell>
          <cell r="D5556">
            <v>240764</v>
          </cell>
          <cell r="E5556">
            <v>0</v>
          </cell>
          <cell r="F5556">
            <v>40350</v>
          </cell>
          <cell r="G5556">
            <v>175740</v>
          </cell>
          <cell r="H5556">
            <v>1.37</v>
          </cell>
          <cell r="I5556">
            <v>43465</v>
          </cell>
        </row>
        <row r="5557">
          <cell r="A5557" t="str">
            <v>MARMOL GRIS PERLA PLACAS</v>
          </cell>
          <cell r="B5557">
            <v>3156</v>
          </cell>
          <cell r="C5557" t="str">
            <v>M2</v>
          </cell>
          <cell r="D5557">
            <v>249114</v>
          </cell>
          <cell r="E5557">
            <v>0</v>
          </cell>
          <cell r="F5557">
            <v>40350</v>
          </cell>
          <cell r="G5557">
            <v>181835</v>
          </cell>
          <cell r="H5557">
            <v>1.37</v>
          </cell>
          <cell r="I5557">
            <v>43465</v>
          </cell>
        </row>
        <row r="5558">
          <cell r="A5558" t="str">
            <v>MARMOL GRIS RIO CLARO (305x305x10)</v>
          </cell>
          <cell r="B5558">
            <v>3154</v>
          </cell>
          <cell r="C5558" t="str">
            <v>M2</v>
          </cell>
          <cell r="D5558">
            <v>184665</v>
          </cell>
          <cell r="E5558">
            <v>0</v>
          </cell>
          <cell r="F5558">
            <v>40350</v>
          </cell>
          <cell r="G5558">
            <v>134792</v>
          </cell>
          <cell r="H5558">
            <v>1.37</v>
          </cell>
          <cell r="I5558">
            <v>43465</v>
          </cell>
        </row>
        <row r="5559">
          <cell r="A5559" t="str">
            <v>MARMOL GRIS RIO CLARO (ZOCALO</v>
          </cell>
          <cell r="B5559">
            <v>3155</v>
          </cell>
          <cell r="C5559" t="str">
            <v>UNI</v>
          </cell>
          <cell r="D5559">
            <v>4132</v>
          </cell>
          <cell r="E5559">
            <v>0</v>
          </cell>
          <cell r="F5559">
            <v>40350</v>
          </cell>
          <cell r="G5559">
            <v>3016</v>
          </cell>
          <cell r="H5559">
            <v>1.37</v>
          </cell>
          <cell r="I5559">
            <v>43465</v>
          </cell>
        </row>
        <row r="5560">
          <cell r="A5560" t="str">
            <v>MARMOL MULATA CAMPIÑA (305x305x10)</v>
          </cell>
          <cell r="B5560">
            <v>3178</v>
          </cell>
          <cell r="C5560" t="str">
            <v>M2</v>
          </cell>
          <cell r="D5560">
            <v>234151</v>
          </cell>
          <cell r="E5560">
            <v>0</v>
          </cell>
          <cell r="F5560">
            <v>40350</v>
          </cell>
          <cell r="G5560">
            <v>170913</v>
          </cell>
          <cell r="H5560">
            <v>1.37</v>
          </cell>
          <cell r="I5560">
            <v>43465</v>
          </cell>
        </row>
        <row r="5561">
          <cell r="A5561" t="str">
            <v>MARMOL MULATA CAMPIÑA PLACAS</v>
          </cell>
          <cell r="B5561">
            <v>3179</v>
          </cell>
          <cell r="C5561" t="str">
            <v>M2</v>
          </cell>
          <cell r="D5561">
            <v>234151</v>
          </cell>
          <cell r="E5561">
            <v>0</v>
          </cell>
          <cell r="F5561">
            <v>40350</v>
          </cell>
          <cell r="G5561">
            <v>170913</v>
          </cell>
          <cell r="H5561">
            <v>1.37</v>
          </cell>
          <cell r="I5561">
            <v>43465</v>
          </cell>
        </row>
        <row r="5562">
          <cell r="A5562" t="str">
            <v>MARMOL NAL. ADOQUIN NEGRO SAN GIL</v>
          </cell>
          <cell r="B5562">
            <v>103620</v>
          </cell>
          <cell r="C5562" t="str">
            <v>M2</v>
          </cell>
          <cell r="D5562">
            <v>50353</v>
          </cell>
          <cell r="E5562">
            <v>0</v>
          </cell>
          <cell r="F5562">
            <v>40557</v>
          </cell>
          <cell r="G5562">
            <v>37577</v>
          </cell>
          <cell r="H5562">
            <v>1.34</v>
          </cell>
          <cell r="I5562">
            <v>43465</v>
          </cell>
        </row>
        <row r="5563">
          <cell r="A5563" t="str">
            <v>MARMOL NEGRO CARACOL (305x305x10)</v>
          </cell>
          <cell r="B5563">
            <v>3157</v>
          </cell>
          <cell r="C5563" t="str">
            <v>M2</v>
          </cell>
          <cell r="D5563">
            <v>166866</v>
          </cell>
          <cell r="E5563">
            <v>0</v>
          </cell>
          <cell r="F5563">
            <v>40350</v>
          </cell>
          <cell r="G5563">
            <v>121800</v>
          </cell>
          <cell r="H5563">
            <v>1.37</v>
          </cell>
          <cell r="I5563">
            <v>43465</v>
          </cell>
        </row>
        <row r="5564">
          <cell r="A5564" t="str">
            <v>MARMOL NEGRO CARACOL (ZOCALO</v>
          </cell>
          <cell r="B5564">
            <v>3158</v>
          </cell>
          <cell r="C5564" t="str">
            <v>UNI</v>
          </cell>
          <cell r="D5564">
            <v>4291</v>
          </cell>
          <cell r="E5564">
            <v>0</v>
          </cell>
          <cell r="F5564">
            <v>40350</v>
          </cell>
          <cell r="G5564">
            <v>3132</v>
          </cell>
          <cell r="H5564">
            <v>1.37</v>
          </cell>
          <cell r="I5564">
            <v>43465</v>
          </cell>
        </row>
        <row r="5565">
          <cell r="A5565" t="str">
            <v>MARMOL NEGRO CARACOL 30.5 x 15.3 x 1</v>
          </cell>
          <cell r="B5565">
            <v>2892</v>
          </cell>
          <cell r="C5565" t="str">
            <v>M2</v>
          </cell>
          <cell r="D5565">
            <v>135082</v>
          </cell>
          <cell r="E5565">
            <v>0</v>
          </cell>
          <cell r="F5565">
            <v>40350</v>
          </cell>
          <cell r="G5565">
            <v>98600</v>
          </cell>
          <cell r="H5565">
            <v>1.37</v>
          </cell>
          <cell r="I5565">
            <v>43465</v>
          </cell>
        </row>
        <row r="5566">
          <cell r="A5566" t="str">
            <v>MARMOL NEGRO CARACOL PLACAS</v>
          </cell>
          <cell r="B5566">
            <v>3159</v>
          </cell>
          <cell r="C5566" t="str">
            <v>M2</v>
          </cell>
          <cell r="D5566">
            <v>280176</v>
          </cell>
          <cell r="E5566" t="str">
            <v>cuadreado</v>
          </cell>
          <cell r="F5566">
            <v>40350</v>
          </cell>
          <cell r="G5566">
            <v>204508</v>
          </cell>
          <cell r="H5566">
            <v>1.37</v>
          </cell>
          <cell r="I5566">
            <v>43465</v>
          </cell>
        </row>
        <row r="5567">
          <cell r="A5567" t="str">
            <v>MARMOL NEGRO SANGIL CUADREADO ALFA</v>
          </cell>
          <cell r="B5567">
            <v>313</v>
          </cell>
          <cell r="C5567" t="str">
            <v>M2</v>
          </cell>
          <cell r="D5567">
            <v>179351</v>
          </cell>
          <cell r="E5567">
            <v>0</v>
          </cell>
          <cell r="F5567">
            <v>40350</v>
          </cell>
          <cell r="G5567">
            <v>130913</v>
          </cell>
          <cell r="H5567">
            <v>1.37</v>
          </cell>
          <cell r="I5567">
            <v>43465</v>
          </cell>
        </row>
        <row r="5568">
          <cell r="A5568" t="str">
            <v>MARMOL PIEDRA MUÑECA (305x305x20) NO</v>
          </cell>
          <cell r="B5568">
            <v>328</v>
          </cell>
          <cell r="C5568" t="str">
            <v>M2</v>
          </cell>
          <cell r="D5568">
            <v>119378</v>
          </cell>
          <cell r="E5568">
            <v>0</v>
          </cell>
          <cell r="F5568">
            <v>40808</v>
          </cell>
          <cell r="G5568">
            <v>89088</v>
          </cell>
          <cell r="H5568">
            <v>1.34</v>
          </cell>
          <cell r="I5568">
            <v>43465</v>
          </cell>
        </row>
        <row r="5569">
          <cell r="A5569" t="str">
            <v>MARMOL PIEDRA MUÑECA CUADREADO</v>
          </cell>
          <cell r="B5569">
            <v>3106</v>
          </cell>
          <cell r="C5569" t="str">
            <v>M2</v>
          </cell>
          <cell r="D5569">
            <v>81218</v>
          </cell>
          <cell r="E5569">
            <v>0</v>
          </cell>
          <cell r="F5569">
            <v>43325</v>
          </cell>
          <cell r="G5569">
            <v>77350</v>
          </cell>
          <cell r="H5569">
            <v>1.05</v>
          </cell>
          <cell r="I5569">
            <v>43465</v>
          </cell>
        </row>
        <row r="5570">
          <cell r="A5570" t="str">
            <v>MARMOL RETAL BLANCO Huila.</v>
          </cell>
          <cell r="B5570">
            <v>2727</v>
          </cell>
          <cell r="C5570" t="str">
            <v>M2</v>
          </cell>
          <cell r="D5570">
            <v>25109</v>
          </cell>
          <cell r="E5570">
            <v>0</v>
          </cell>
          <cell r="F5570">
            <v>40350</v>
          </cell>
          <cell r="G5570">
            <v>18328</v>
          </cell>
          <cell r="H5570">
            <v>1.37</v>
          </cell>
          <cell r="I5570">
            <v>43465</v>
          </cell>
        </row>
        <row r="5571">
          <cell r="A5571" t="str">
            <v>MARMOL RETAL GRIS PAYANDE</v>
          </cell>
          <cell r="B5571">
            <v>2728</v>
          </cell>
          <cell r="C5571" t="str">
            <v>M2</v>
          </cell>
          <cell r="D5571">
            <v>19906</v>
          </cell>
          <cell r="E5571">
            <v>0</v>
          </cell>
          <cell r="F5571">
            <v>41240</v>
          </cell>
          <cell r="G5571">
            <v>15312</v>
          </cell>
          <cell r="H5571">
            <v>1.3</v>
          </cell>
          <cell r="I5571">
            <v>43465</v>
          </cell>
        </row>
        <row r="5572">
          <cell r="A5572" t="str">
            <v>MARMOL RETAL IMPORTADOS</v>
          </cell>
          <cell r="B5572">
            <v>2732</v>
          </cell>
          <cell r="C5572" t="str">
            <v>M2</v>
          </cell>
          <cell r="D5572">
            <v>49424</v>
          </cell>
          <cell r="E5572">
            <v>0</v>
          </cell>
          <cell r="F5572">
            <v>40350</v>
          </cell>
          <cell r="G5572">
            <v>36076</v>
          </cell>
          <cell r="H5572">
            <v>1.37</v>
          </cell>
          <cell r="I5572">
            <v>43465</v>
          </cell>
        </row>
        <row r="5573">
          <cell r="A5573" t="str">
            <v>MARMOL RETAL NEGRO CARACOL</v>
          </cell>
          <cell r="B5573">
            <v>2729</v>
          </cell>
          <cell r="C5573" t="str">
            <v>M2</v>
          </cell>
          <cell r="D5573">
            <v>42591</v>
          </cell>
          <cell r="E5573">
            <v>0</v>
          </cell>
          <cell r="F5573">
            <v>40350</v>
          </cell>
          <cell r="G5573">
            <v>31088</v>
          </cell>
          <cell r="H5573">
            <v>1.37</v>
          </cell>
          <cell r="I5573">
            <v>43465</v>
          </cell>
        </row>
        <row r="5574">
          <cell r="A5574" t="str">
            <v>MARMOL RETAL PIEDRA CORALINA</v>
          </cell>
          <cell r="B5574">
            <v>2941</v>
          </cell>
          <cell r="C5574" t="str">
            <v>M2</v>
          </cell>
          <cell r="D5574">
            <v>32896</v>
          </cell>
          <cell r="E5574">
            <v>0</v>
          </cell>
          <cell r="F5574">
            <v>40350</v>
          </cell>
          <cell r="G5574">
            <v>24012</v>
          </cell>
          <cell r="H5574">
            <v>1.37</v>
          </cell>
          <cell r="I5574">
            <v>43465</v>
          </cell>
        </row>
        <row r="5575">
          <cell r="A5575" t="str">
            <v>MARMOL RETAL ROSADO HUILA</v>
          </cell>
          <cell r="B5575">
            <v>2731</v>
          </cell>
          <cell r="C5575" t="str">
            <v>M2</v>
          </cell>
          <cell r="D5575">
            <v>42114</v>
          </cell>
          <cell r="E5575">
            <v>0</v>
          </cell>
          <cell r="F5575">
            <v>40350</v>
          </cell>
          <cell r="G5575">
            <v>30740</v>
          </cell>
          <cell r="H5575">
            <v>1.37</v>
          </cell>
          <cell r="I5575">
            <v>43465</v>
          </cell>
        </row>
        <row r="5576">
          <cell r="A5576" t="str">
            <v>MARMOL RETAL TRAVERTINO VILLA DE LEYVA</v>
          </cell>
          <cell r="B5576">
            <v>320</v>
          </cell>
          <cell r="C5576" t="str">
            <v>M2</v>
          </cell>
          <cell r="D5576">
            <v>13057</v>
          </cell>
          <cell r="E5576">
            <v>0</v>
          </cell>
          <cell r="F5576">
            <v>40808</v>
          </cell>
          <cell r="G5576">
            <v>9744</v>
          </cell>
          <cell r="H5576">
            <v>1.34</v>
          </cell>
          <cell r="I5576">
            <v>43465</v>
          </cell>
        </row>
        <row r="5577">
          <cell r="A5577" t="str">
            <v>MARMOL ROYAL DORADO espesor 10mm, incl.</v>
          </cell>
          <cell r="B5577">
            <v>103690</v>
          </cell>
          <cell r="C5577" t="str">
            <v>M2</v>
          </cell>
          <cell r="D5577">
            <v>92487</v>
          </cell>
          <cell r="E5577">
            <v>0</v>
          </cell>
          <cell r="F5577">
            <v>40599</v>
          </cell>
          <cell r="G5577">
            <v>69020</v>
          </cell>
          <cell r="H5577">
            <v>1.34</v>
          </cell>
          <cell r="I5577">
            <v>43465</v>
          </cell>
        </row>
        <row r="5578">
          <cell r="A5578" t="str">
            <v>MARMOL ROYAL DORADO espesor 20mm, incl.</v>
          </cell>
          <cell r="B5578">
            <v>103626</v>
          </cell>
          <cell r="C5578" t="str">
            <v>M2</v>
          </cell>
          <cell r="D5578">
            <v>114248</v>
          </cell>
          <cell r="E5578">
            <v>0</v>
          </cell>
          <cell r="F5578">
            <v>40599</v>
          </cell>
          <cell r="G5578">
            <v>85260</v>
          </cell>
          <cell r="H5578">
            <v>1.34</v>
          </cell>
          <cell r="I5578">
            <v>43465</v>
          </cell>
        </row>
        <row r="5579">
          <cell r="A5579" t="str">
            <v>MARMOL ROYAL VERDE espesor 20mm, incl.</v>
          </cell>
          <cell r="B5579">
            <v>103623</v>
          </cell>
          <cell r="C5579" t="str">
            <v>M2</v>
          </cell>
          <cell r="D5579">
            <v>84715</v>
          </cell>
          <cell r="E5579">
            <v>0</v>
          </cell>
          <cell r="F5579">
            <v>40602</v>
          </cell>
          <cell r="G5579">
            <v>63220</v>
          </cell>
          <cell r="H5579">
            <v>1.34</v>
          </cell>
          <cell r="I5579">
            <v>43465</v>
          </cell>
        </row>
        <row r="5580">
          <cell r="A5580" t="str">
            <v>MARMOL ROYAL VERDE JP-30X1</v>
          </cell>
          <cell r="B5580">
            <v>104102</v>
          </cell>
          <cell r="C5580" t="str">
            <v>M2</v>
          </cell>
          <cell r="D5580">
            <v>92487</v>
          </cell>
          <cell r="E5580">
            <v>0</v>
          </cell>
          <cell r="F5580">
            <v>40701</v>
          </cell>
          <cell r="G5580">
            <v>69020</v>
          </cell>
          <cell r="H5580">
            <v>1.34</v>
          </cell>
          <cell r="I5580">
            <v>43465</v>
          </cell>
        </row>
        <row r="5581">
          <cell r="A5581" t="str">
            <v>MARMOL Trav.VLLaLEIVA 30.5X15.3X1</v>
          </cell>
          <cell r="B5581">
            <v>351</v>
          </cell>
          <cell r="C5581" t="str">
            <v>M2</v>
          </cell>
          <cell r="D5581">
            <v>174715</v>
          </cell>
          <cell r="E5581">
            <v>0</v>
          </cell>
          <cell r="F5581">
            <v>40798</v>
          </cell>
          <cell r="G5581">
            <v>130384</v>
          </cell>
          <cell r="H5581">
            <v>1.34</v>
          </cell>
          <cell r="I5581">
            <v>43465</v>
          </cell>
        </row>
        <row r="5582">
          <cell r="A5582" t="str">
            <v>MARMOL TRAVERT.VILLA DE LEYVA</v>
          </cell>
          <cell r="B5582">
            <v>3163</v>
          </cell>
          <cell r="C5582" t="str">
            <v>M2</v>
          </cell>
          <cell r="D5582">
            <v>162575</v>
          </cell>
          <cell r="E5582">
            <v>0</v>
          </cell>
          <cell r="F5582">
            <v>40350</v>
          </cell>
          <cell r="G5582">
            <v>118668</v>
          </cell>
          <cell r="H5582">
            <v>1.37</v>
          </cell>
          <cell r="I5582">
            <v>43465</v>
          </cell>
        </row>
        <row r="5583">
          <cell r="A5583" t="str">
            <v>MARMOL TRAVERT.VILLA DE LEYVA (ZOCALO</v>
          </cell>
          <cell r="B5583">
            <v>3164</v>
          </cell>
          <cell r="C5583" t="str">
            <v>UNI</v>
          </cell>
          <cell r="D5583">
            <v>4132</v>
          </cell>
          <cell r="E5583">
            <v>0</v>
          </cell>
          <cell r="F5583">
            <v>40350</v>
          </cell>
          <cell r="G5583">
            <v>3016</v>
          </cell>
          <cell r="H5583">
            <v>1.37</v>
          </cell>
          <cell r="I5583">
            <v>43465</v>
          </cell>
        </row>
        <row r="5584">
          <cell r="A5584" t="str">
            <v>MARMOL TRAVERT.VILLA DE LEYVA PLACAS</v>
          </cell>
          <cell r="B5584">
            <v>3165</v>
          </cell>
          <cell r="C5584" t="str">
            <v>M2</v>
          </cell>
          <cell r="D5584">
            <v>295591</v>
          </cell>
          <cell r="E5584">
            <v>0</v>
          </cell>
          <cell r="F5584">
            <v>40350</v>
          </cell>
          <cell r="G5584">
            <v>215760</v>
          </cell>
          <cell r="H5584">
            <v>1.37</v>
          </cell>
          <cell r="I5584">
            <v>43465</v>
          </cell>
        </row>
        <row r="5585">
          <cell r="A5585" t="str">
            <v>MARMOL TV.ROMANO BEIGE (305x305x10)</v>
          </cell>
          <cell r="B5585">
            <v>3166</v>
          </cell>
          <cell r="C5585" t="str">
            <v>M2</v>
          </cell>
          <cell r="D5585">
            <v>263648</v>
          </cell>
          <cell r="E5585">
            <v>0</v>
          </cell>
          <cell r="F5585">
            <v>40350</v>
          </cell>
          <cell r="G5585">
            <v>192444</v>
          </cell>
          <cell r="H5585">
            <v>1.37</v>
          </cell>
          <cell r="I5585">
            <v>43465</v>
          </cell>
        </row>
        <row r="5586">
          <cell r="A5586" t="str">
            <v>MARMOL VERDE SALTAN (305x305x10)</v>
          </cell>
          <cell r="B5586">
            <v>3160</v>
          </cell>
          <cell r="C5586" t="str">
            <v>M2</v>
          </cell>
          <cell r="D5586">
            <v>409537</v>
          </cell>
          <cell r="E5586">
            <v>0</v>
          </cell>
          <cell r="F5586">
            <v>40350</v>
          </cell>
          <cell r="G5586">
            <v>298932</v>
          </cell>
          <cell r="H5586">
            <v>1.37</v>
          </cell>
          <cell r="I5586">
            <v>43465</v>
          </cell>
        </row>
        <row r="5587">
          <cell r="A5587" t="str">
            <v>MARMOLINA</v>
          </cell>
          <cell r="B5587">
            <v>1053</v>
          </cell>
          <cell r="C5587" t="str">
            <v>KG</v>
          </cell>
          <cell r="D5587">
            <v>275</v>
          </cell>
          <cell r="E5587">
            <v>0</v>
          </cell>
          <cell r="F5587">
            <v>43203</v>
          </cell>
          <cell r="G5587">
            <v>262</v>
          </cell>
          <cell r="H5587">
            <v>1.05</v>
          </cell>
          <cell r="I5587">
            <v>43465</v>
          </cell>
        </row>
        <row r="5588">
          <cell r="A5588" t="str">
            <v>MARMOLINA (40Kg)</v>
          </cell>
          <cell r="B5588">
            <v>104147</v>
          </cell>
          <cell r="C5588" t="str">
            <v>BULTO</v>
          </cell>
          <cell r="D5588">
            <v>10986</v>
          </cell>
          <cell r="E5588">
            <v>0</v>
          </cell>
          <cell r="F5588">
            <v>43203</v>
          </cell>
          <cell r="G5588">
            <v>10463</v>
          </cell>
          <cell r="H5588">
            <v>1.05</v>
          </cell>
          <cell r="I5588">
            <v>43465</v>
          </cell>
        </row>
        <row r="5589">
          <cell r="A5589" t="str">
            <v>MARMOLINA BLANCA HUILA (40Kg)</v>
          </cell>
          <cell r="B5589">
            <v>3945</v>
          </cell>
          <cell r="C5589" t="str">
            <v>BULTO</v>
          </cell>
          <cell r="D5589">
            <v>10986</v>
          </cell>
          <cell r="E5589">
            <v>0</v>
          </cell>
          <cell r="F5589">
            <v>43203</v>
          </cell>
          <cell r="G5589">
            <v>10463</v>
          </cell>
          <cell r="H5589">
            <v>1.05</v>
          </cell>
          <cell r="I5589">
            <v>43465</v>
          </cell>
        </row>
        <row r="5590">
          <cell r="A5590" t="str">
            <v>MARMOLINA NEGRA (SACO DE 40 KG)</v>
          </cell>
          <cell r="B5590">
            <v>105058</v>
          </cell>
          <cell r="C5590" t="str">
            <v>BULTO</v>
          </cell>
          <cell r="D5590">
            <v>10312</v>
          </cell>
          <cell r="E5590">
            <v>0</v>
          </cell>
          <cell r="F5590">
            <v>41555</v>
          </cell>
          <cell r="G5590">
            <v>8120</v>
          </cell>
          <cell r="H5590">
            <v>1.27</v>
          </cell>
          <cell r="I5590">
            <v>43465</v>
          </cell>
        </row>
        <row r="5591">
          <cell r="A5591" t="str">
            <v>MARMOLPLAST CLARO</v>
          </cell>
          <cell r="B5591">
            <v>2563</v>
          </cell>
          <cell r="C5591" t="str">
            <v>M2</v>
          </cell>
          <cell r="D5591">
            <v>11725</v>
          </cell>
          <cell r="E5591" t="str">
            <v>Col. claro</v>
          </cell>
          <cell r="F5591">
            <v>40793</v>
          </cell>
          <cell r="G5591">
            <v>8750</v>
          </cell>
          <cell r="H5591">
            <v>1.34</v>
          </cell>
          <cell r="I5591">
            <v>43465</v>
          </cell>
        </row>
        <row r="5592">
          <cell r="A5592" t="str">
            <v>MARMOLPLAST CLARO INSTALADO</v>
          </cell>
          <cell r="B5592">
            <v>102401</v>
          </cell>
          <cell r="C5592" t="str">
            <v>M2</v>
          </cell>
          <cell r="D5592">
            <v>33500</v>
          </cell>
          <cell r="E5592" t="str">
            <v>Col. claro</v>
          </cell>
          <cell r="F5592">
            <v>40793</v>
          </cell>
          <cell r="G5592">
            <v>25000</v>
          </cell>
          <cell r="H5592">
            <v>1.34</v>
          </cell>
          <cell r="I5592">
            <v>43465</v>
          </cell>
        </row>
        <row r="5593">
          <cell r="A5593" t="str">
            <v>MARMOLPLAST OSCURO</v>
          </cell>
          <cell r="B5593">
            <v>102393</v>
          </cell>
          <cell r="C5593" t="str">
            <v>M2</v>
          </cell>
          <cell r="D5593">
            <v>16415</v>
          </cell>
          <cell r="E5593" t="str">
            <v>Col. claro</v>
          </cell>
          <cell r="F5593">
            <v>40793</v>
          </cell>
          <cell r="G5593">
            <v>12250</v>
          </cell>
          <cell r="H5593">
            <v>1.34</v>
          </cell>
          <cell r="I5593">
            <v>43465</v>
          </cell>
        </row>
        <row r="5594">
          <cell r="A5594" t="str">
            <v>MARMOLPLAST OSCURO INSTALADO</v>
          </cell>
          <cell r="B5594">
            <v>102402</v>
          </cell>
          <cell r="C5594" t="str">
            <v>M2</v>
          </cell>
          <cell r="D5594">
            <v>33500</v>
          </cell>
          <cell r="E5594" t="str">
            <v>Col. claro</v>
          </cell>
          <cell r="F5594">
            <v>40793</v>
          </cell>
          <cell r="G5594">
            <v>25000</v>
          </cell>
          <cell r="H5594">
            <v>1.34</v>
          </cell>
          <cell r="I5594">
            <v>43465</v>
          </cell>
        </row>
        <row r="5595">
          <cell r="A5595" t="str">
            <v>MarmolSinuAguamarinaFachada</v>
          </cell>
          <cell r="B5595">
            <v>105963</v>
          </cell>
          <cell r="C5595" t="str">
            <v>M2</v>
          </cell>
          <cell r="D5595">
            <v>146947</v>
          </cell>
          <cell r="E5595">
            <v>0</v>
          </cell>
          <cell r="F5595">
            <v>42656</v>
          </cell>
          <cell r="G5595">
            <v>127780</v>
          </cell>
          <cell r="H5595">
            <v>1.1499999999999999</v>
          </cell>
          <cell r="I5595">
            <v>43465</v>
          </cell>
        </row>
        <row r="5596">
          <cell r="A5596" t="str">
            <v>Marquilla de Identificación (RPS) Elect (4X2CM)</v>
          </cell>
          <cell r="B5596">
            <v>101343</v>
          </cell>
          <cell r="C5596" t="str">
            <v>UNI</v>
          </cell>
          <cell r="D5596">
            <v>2100</v>
          </cell>
          <cell r="E5596" t="str">
            <v>SC-120</v>
          </cell>
          <cell r="F5596">
            <v>43164</v>
          </cell>
          <cell r="G5596">
            <v>2000</v>
          </cell>
          <cell r="H5596">
            <v>1.05</v>
          </cell>
          <cell r="I5596">
            <v>43465</v>
          </cell>
        </row>
        <row r="5597">
          <cell r="A5597" t="str">
            <v>Marquilla de papel Dexon, Números**</v>
          </cell>
          <cell r="B5597">
            <v>103231</v>
          </cell>
          <cell r="C5597" t="str">
            <v>UNI</v>
          </cell>
          <cell r="D5597">
            <v>1766</v>
          </cell>
          <cell r="E5597" t="str">
            <v>SC-120</v>
          </cell>
          <cell r="F5597">
            <v>42930</v>
          </cell>
          <cell r="G5597">
            <v>1620</v>
          </cell>
          <cell r="H5597">
            <v>1.0900000000000001</v>
          </cell>
          <cell r="I5597">
            <v>43465</v>
          </cell>
        </row>
        <row r="5598">
          <cell r="A5598" t="str">
            <v>MARQUILLA EN ACRILICO No. 22</v>
          </cell>
          <cell r="B5598">
            <v>102519</v>
          </cell>
          <cell r="C5598" t="str">
            <v>UNI</v>
          </cell>
          <cell r="D5598">
            <v>12396</v>
          </cell>
          <cell r="E5598">
            <v>0</v>
          </cell>
          <cell r="F5598">
            <v>40226</v>
          </cell>
          <cell r="G5598">
            <v>9048</v>
          </cell>
          <cell r="H5598">
            <v>1.37</v>
          </cell>
          <cell r="I5598">
            <v>43465</v>
          </cell>
        </row>
        <row r="5599">
          <cell r="A5599" t="str">
            <v>MARQUILLA STIKER EN VINILO COLOR</v>
          </cell>
          <cell r="B5599">
            <v>104714</v>
          </cell>
          <cell r="C5599" t="str">
            <v>UNI</v>
          </cell>
          <cell r="D5599">
            <v>96</v>
          </cell>
          <cell r="E5599">
            <v>0</v>
          </cell>
          <cell r="F5599">
            <v>43166</v>
          </cell>
          <cell r="G5599">
            <v>91</v>
          </cell>
          <cell r="H5599">
            <v>1.05</v>
          </cell>
          <cell r="I5599">
            <v>43465</v>
          </cell>
        </row>
        <row r="5600">
          <cell r="A5600" t="str">
            <v>MARQUILLAS</v>
          </cell>
          <cell r="B5600">
            <v>104259</v>
          </cell>
          <cell r="C5600" t="str">
            <v>UNI</v>
          </cell>
          <cell r="D5600">
            <v>38860</v>
          </cell>
          <cell r="E5600">
            <v>0</v>
          </cell>
          <cell r="F5600">
            <v>40890</v>
          </cell>
          <cell r="G5600">
            <v>29000</v>
          </cell>
          <cell r="H5600">
            <v>1.34</v>
          </cell>
          <cell r="I5600">
            <v>43465</v>
          </cell>
        </row>
        <row r="5601">
          <cell r="A5601" t="str">
            <v>MARTILLO BOLA 2 Lbs. o 32 onz STANLEY O</v>
          </cell>
          <cell r="B5601">
            <v>509</v>
          </cell>
          <cell r="C5601" t="str">
            <v>UNI</v>
          </cell>
          <cell r="D5601">
            <v>28455</v>
          </cell>
          <cell r="E5601">
            <v>675205</v>
          </cell>
          <cell r="F5601">
            <v>43455</v>
          </cell>
          <cell r="G5601">
            <v>27100</v>
          </cell>
          <cell r="H5601">
            <v>1.05</v>
          </cell>
          <cell r="I5601">
            <v>43465</v>
          </cell>
        </row>
        <row r="5602">
          <cell r="A5602" t="str">
            <v>MARTILLO DE UÑA- 20 ONZAS MANGO EN</v>
          </cell>
          <cell r="B5602">
            <v>102985</v>
          </cell>
          <cell r="C5602" t="str">
            <v>UNI</v>
          </cell>
          <cell r="D5602">
            <v>21691</v>
          </cell>
          <cell r="E5602" t="str">
            <v>51-274</v>
          </cell>
          <cell r="F5602">
            <v>42872</v>
          </cell>
          <cell r="G5602">
            <v>19900</v>
          </cell>
          <cell r="H5602">
            <v>1.0900000000000001</v>
          </cell>
          <cell r="I5602">
            <v>43465</v>
          </cell>
        </row>
        <row r="5603">
          <cell r="A5603" t="str">
            <v>Martillo para Banca de Abdominales (Sum)</v>
          </cell>
          <cell r="B5603">
            <v>106457</v>
          </cell>
          <cell r="C5603" t="str">
            <v>UNI</v>
          </cell>
          <cell r="D5603">
            <v>194565</v>
          </cell>
          <cell r="E5603">
            <v>0</v>
          </cell>
          <cell r="F5603">
            <v>42941</v>
          </cell>
          <cell r="G5603">
            <v>178500</v>
          </cell>
          <cell r="H5603">
            <v>1.0900000000000001</v>
          </cell>
          <cell r="I5603">
            <v>43465</v>
          </cell>
        </row>
        <row r="5604">
          <cell r="A5604" t="str">
            <v>MARTILLO ROMPEDOR</v>
          </cell>
          <cell r="B5604">
            <v>3252</v>
          </cell>
          <cell r="C5604" t="str">
            <v>DD</v>
          </cell>
          <cell r="D5604">
            <v>54900</v>
          </cell>
          <cell r="E5604" t="str">
            <v>Percutor</v>
          </cell>
          <cell r="F5604">
            <v>42340</v>
          </cell>
          <cell r="G5604">
            <v>45000</v>
          </cell>
          <cell r="H5604">
            <v>1.22</v>
          </cell>
          <cell r="I5604">
            <v>43465</v>
          </cell>
        </row>
        <row r="5605">
          <cell r="A5605" t="str">
            <v>MARTILLO ROTATORIO SDS MAX COMBINADO</v>
          </cell>
          <cell r="B5605">
            <v>3251</v>
          </cell>
          <cell r="C5605" t="str">
            <v>DD</v>
          </cell>
          <cell r="D5605">
            <v>41507</v>
          </cell>
          <cell r="E5605" t="str">
            <v>Rotopercutor</v>
          </cell>
          <cell r="F5605">
            <v>42856</v>
          </cell>
          <cell r="G5605">
            <v>38080</v>
          </cell>
          <cell r="H5605">
            <v>1.0900000000000001</v>
          </cell>
          <cell r="I5605">
            <v>43465</v>
          </cell>
        </row>
        <row r="5606">
          <cell r="A5606" t="str">
            <v>MARTILLO UDA 23mm. ZUBIOLA</v>
          </cell>
          <cell r="B5606">
            <v>510</v>
          </cell>
          <cell r="C5606" t="str">
            <v>UNI</v>
          </cell>
          <cell r="D5606">
            <v>28019</v>
          </cell>
          <cell r="E5606">
            <v>0</v>
          </cell>
          <cell r="F5606">
            <v>40344</v>
          </cell>
          <cell r="G5606">
            <v>20452</v>
          </cell>
          <cell r="H5606">
            <v>1.37</v>
          </cell>
          <cell r="I5606">
            <v>43465</v>
          </cell>
        </row>
        <row r="5607">
          <cell r="A5607" t="str">
            <v>MASCARILLA DESCHABLE</v>
          </cell>
          <cell r="B5607">
            <v>2389</v>
          </cell>
          <cell r="C5607" t="str">
            <v>UNI</v>
          </cell>
          <cell r="D5607">
            <v>1589</v>
          </cell>
          <cell r="E5607" t="str">
            <v>Ref.100101</v>
          </cell>
          <cell r="F5607">
            <v>40331</v>
          </cell>
          <cell r="G5607">
            <v>1160</v>
          </cell>
          <cell r="H5607">
            <v>1.37</v>
          </cell>
          <cell r="I5607">
            <v>43465</v>
          </cell>
        </row>
        <row r="5608">
          <cell r="A5608" t="str">
            <v>MASCARILLA RESPIRADOR FILTRO DOBLE</v>
          </cell>
          <cell r="B5608">
            <v>106478</v>
          </cell>
          <cell r="C5608" t="str">
            <v>UNI</v>
          </cell>
          <cell r="D5608">
            <v>15645</v>
          </cell>
          <cell r="E5608">
            <v>0</v>
          </cell>
          <cell r="F5608">
            <v>43182</v>
          </cell>
          <cell r="G5608">
            <v>14900</v>
          </cell>
          <cell r="H5608">
            <v>1.05</v>
          </cell>
          <cell r="I5608">
            <v>43465</v>
          </cell>
        </row>
        <row r="5609">
          <cell r="A5609" t="str">
            <v>MASIL CARBURANTE 25 KILOS</v>
          </cell>
          <cell r="B5609">
            <v>2188</v>
          </cell>
          <cell r="C5609" t="str">
            <v>KG</v>
          </cell>
          <cell r="D5609">
            <v>17228</v>
          </cell>
          <cell r="E5609">
            <v>0</v>
          </cell>
          <cell r="F5609">
            <v>39891</v>
          </cell>
          <cell r="G5609">
            <v>12394</v>
          </cell>
          <cell r="H5609">
            <v>1.39</v>
          </cell>
          <cell r="I5609">
            <v>43465</v>
          </cell>
        </row>
        <row r="5610">
          <cell r="A5610" t="str">
            <v>MASIL NEGRO 4 KILOS</v>
          </cell>
          <cell r="B5610">
            <v>2189</v>
          </cell>
          <cell r="C5610" t="str">
            <v>KG</v>
          </cell>
          <cell r="D5610">
            <v>10842</v>
          </cell>
          <cell r="E5610">
            <v>0</v>
          </cell>
          <cell r="F5610">
            <v>40144</v>
          </cell>
          <cell r="G5610">
            <v>7800</v>
          </cell>
          <cell r="H5610">
            <v>1.39</v>
          </cell>
          <cell r="I5610">
            <v>43465</v>
          </cell>
        </row>
        <row r="5611">
          <cell r="A5611" t="str">
            <v>MASILLA BLANCA PHILAAC 5201</v>
          </cell>
          <cell r="B5611">
            <v>1055</v>
          </cell>
          <cell r="C5611" t="str">
            <v>GN</v>
          </cell>
          <cell r="D5611">
            <v>69680</v>
          </cell>
          <cell r="E5611">
            <v>5201</v>
          </cell>
          <cell r="F5611">
            <v>40799</v>
          </cell>
          <cell r="G5611">
            <v>52000</v>
          </cell>
          <cell r="H5611">
            <v>1.34</v>
          </cell>
          <cell r="I5611">
            <v>43465</v>
          </cell>
        </row>
        <row r="5612">
          <cell r="A5612" t="str">
            <v>Masilla de Poliuretano</v>
          </cell>
          <cell r="B5612">
            <v>103361</v>
          </cell>
          <cell r="C5612" t="str">
            <v>UNI</v>
          </cell>
          <cell r="D5612">
            <v>13275</v>
          </cell>
          <cell r="E5612">
            <v>0</v>
          </cell>
          <cell r="F5612">
            <v>40464</v>
          </cell>
          <cell r="G5612">
            <v>9690</v>
          </cell>
          <cell r="H5612">
            <v>1.37</v>
          </cell>
          <cell r="I5612">
            <v>43465</v>
          </cell>
        </row>
        <row r="5613">
          <cell r="A5613" t="str">
            <v>MASILLA ETERGLASS LLENADO Y ACAB.</v>
          </cell>
          <cell r="B5613">
            <v>102879</v>
          </cell>
          <cell r="C5613" t="str">
            <v>UNI</v>
          </cell>
          <cell r="D5613">
            <v>69930</v>
          </cell>
          <cell r="E5613">
            <v>0</v>
          </cell>
          <cell r="F5613">
            <v>41785</v>
          </cell>
          <cell r="G5613">
            <v>55500</v>
          </cell>
          <cell r="H5613">
            <v>1.26</v>
          </cell>
          <cell r="I5613">
            <v>43465</v>
          </cell>
        </row>
        <row r="5614">
          <cell r="A5614" t="str">
            <v>MASILLA ETERMASTIC CUÑETE X5</v>
          </cell>
          <cell r="B5614">
            <v>3459</v>
          </cell>
          <cell r="C5614" t="str">
            <v>UNI</v>
          </cell>
          <cell r="D5614">
            <v>35259</v>
          </cell>
          <cell r="E5614">
            <v>0</v>
          </cell>
          <cell r="F5614">
            <v>43217</v>
          </cell>
          <cell r="G5614">
            <v>33580</v>
          </cell>
          <cell r="H5614">
            <v>1.05</v>
          </cell>
          <cell r="I5614">
            <v>43465</v>
          </cell>
        </row>
        <row r="5615">
          <cell r="A5615" t="str">
            <v>MASILLA GRIS PINTUCO 119153</v>
          </cell>
          <cell r="B5615">
            <v>1056</v>
          </cell>
          <cell r="C5615" t="str">
            <v>GN</v>
          </cell>
          <cell r="D5615">
            <v>63784</v>
          </cell>
          <cell r="E5615">
            <v>119139</v>
          </cell>
          <cell r="F5615">
            <v>40793</v>
          </cell>
          <cell r="G5615">
            <v>47600</v>
          </cell>
          <cell r="H5615">
            <v>1.34</v>
          </cell>
          <cell r="I5615">
            <v>43465</v>
          </cell>
        </row>
        <row r="5616">
          <cell r="A5616" t="str">
            <v>MASILLA POROSIL (5,3KG) 1GLN</v>
          </cell>
          <cell r="B5616">
            <v>104005</v>
          </cell>
          <cell r="C5616" t="str">
            <v>GLN</v>
          </cell>
          <cell r="D5616">
            <v>76916</v>
          </cell>
          <cell r="E5616">
            <v>0</v>
          </cell>
          <cell r="F5616">
            <v>40637</v>
          </cell>
          <cell r="G5616">
            <v>57400</v>
          </cell>
          <cell r="H5616">
            <v>1.34</v>
          </cell>
          <cell r="I5616">
            <v>43465</v>
          </cell>
        </row>
        <row r="5617">
          <cell r="A5617" t="str">
            <v>Masilla recubrimiento color blanco Tito Pabón</v>
          </cell>
          <cell r="B5617">
            <v>102222</v>
          </cell>
          <cell r="C5617" t="str">
            <v>gln</v>
          </cell>
          <cell r="D5617">
            <v>12180</v>
          </cell>
          <cell r="E5617">
            <v>0</v>
          </cell>
          <cell r="F5617">
            <v>43439</v>
          </cell>
          <cell r="G5617">
            <v>11600</v>
          </cell>
          <cell r="H5617">
            <v>1.05</v>
          </cell>
          <cell r="I5617">
            <v>43465</v>
          </cell>
        </row>
        <row r="5618">
          <cell r="A5618" t="str">
            <v>MASILLA SUPERMASTIC DRYWALL(CUÑETE</v>
          </cell>
          <cell r="B5618">
            <v>103656</v>
          </cell>
          <cell r="C5618" t="str">
            <v>UNI</v>
          </cell>
          <cell r="D5618">
            <v>27609</v>
          </cell>
          <cell r="E5618">
            <v>0</v>
          </cell>
          <cell r="F5618">
            <v>41993</v>
          </cell>
          <cell r="G5618">
            <v>21912</v>
          </cell>
          <cell r="H5618">
            <v>1.26</v>
          </cell>
          <cell r="I5618">
            <v>43465</v>
          </cell>
        </row>
        <row r="5619">
          <cell r="A5619" t="str">
            <v>MASILLA SUPERMASTIC DRYWALL(CUÑETE 5</v>
          </cell>
          <cell r="B5619">
            <v>104956</v>
          </cell>
          <cell r="C5619" t="str">
            <v>UNI</v>
          </cell>
          <cell r="D5619">
            <v>35259</v>
          </cell>
          <cell r="E5619">
            <v>0</v>
          </cell>
          <cell r="F5619">
            <v>43213</v>
          </cell>
          <cell r="G5619">
            <v>33580</v>
          </cell>
          <cell r="H5619">
            <v>1.05</v>
          </cell>
          <cell r="I5619">
            <v>43465</v>
          </cell>
        </row>
        <row r="5620">
          <cell r="A5620" t="str">
            <v>MASILLA SUPERMASTICK- DRY WALL Y</v>
          </cell>
          <cell r="B5620">
            <v>103266</v>
          </cell>
          <cell r="C5620" t="str">
            <v>GLN</v>
          </cell>
          <cell r="D5620">
            <v>7052</v>
          </cell>
          <cell r="E5620">
            <v>0</v>
          </cell>
          <cell r="F5620">
            <v>43213</v>
          </cell>
          <cell r="G5620">
            <v>6716</v>
          </cell>
          <cell r="H5620">
            <v>1.05</v>
          </cell>
          <cell r="I5620">
            <v>43465</v>
          </cell>
        </row>
        <row r="5621">
          <cell r="A5621" t="str">
            <v>Masilla Supermastico 5 Gl</v>
          </cell>
          <cell r="B5621">
            <v>104152</v>
          </cell>
          <cell r="C5621" t="str">
            <v>UNI</v>
          </cell>
          <cell r="D5621">
            <v>35259</v>
          </cell>
          <cell r="E5621">
            <v>0</v>
          </cell>
          <cell r="F5621">
            <v>43278</v>
          </cell>
          <cell r="G5621">
            <v>33580</v>
          </cell>
          <cell r="H5621">
            <v>1.05</v>
          </cell>
          <cell r="I5621">
            <v>43465</v>
          </cell>
        </row>
        <row r="5622">
          <cell r="A5622" t="str">
            <v>MASILLA TEXPLACA</v>
          </cell>
          <cell r="B5622">
            <v>103065</v>
          </cell>
          <cell r="C5622" t="str">
            <v>KG</v>
          </cell>
          <cell r="D5622">
            <v>3386</v>
          </cell>
          <cell r="E5622">
            <v>0</v>
          </cell>
          <cell r="F5622">
            <v>40669</v>
          </cell>
          <cell r="G5622">
            <v>2527</v>
          </cell>
          <cell r="H5622">
            <v>1.34</v>
          </cell>
          <cell r="I5622">
            <v>43465</v>
          </cell>
        </row>
        <row r="5623">
          <cell r="A5623" t="str">
            <v>MASILLAEPOXICA PÁRA METAL (50 GR)</v>
          </cell>
          <cell r="B5623">
            <v>103326</v>
          </cell>
          <cell r="C5623" t="str">
            <v>UNI</v>
          </cell>
          <cell r="D5623">
            <v>3407</v>
          </cell>
          <cell r="E5623">
            <v>0</v>
          </cell>
          <cell r="F5623">
            <v>43363</v>
          </cell>
          <cell r="G5623">
            <v>3245</v>
          </cell>
          <cell r="H5623">
            <v>1.05</v>
          </cell>
          <cell r="I5623">
            <v>43465</v>
          </cell>
        </row>
        <row r="5624">
          <cell r="A5624" t="str">
            <v>MASTERSEAL C 20Kg **</v>
          </cell>
          <cell r="B5624">
            <v>102627</v>
          </cell>
          <cell r="C5624" t="str">
            <v>KG</v>
          </cell>
          <cell r="D5624">
            <v>17004</v>
          </cell>
          <cell r="E5624">
            <v>0</v>
          </cell>
          <cell r="F5624">
            <v>40255</v>
          </cell>
          <cell r="G5624">
            <v>12412</v>
          </cell>
          <cell r="H5624">
            <v>1.37</v>
          </cell>
          <cell r="I5624">
            <v>43465</v>
          </cell>
        </row>
        <row r="5625">
          <cell r="A5625" t="str">
            <v>MASTICO LIQUIDO(1 GALON) PAVCO</v>
          </cell>
          <cell r="B5625">
            <v>2128</v>
          </cell>
          <cell r="C5625" t="str">
            <v>UNI</v>
          </cell>
          <cell r="D5625">
            <v>33772</v>
          </cell>
          <cell r="E5625">
            <v>0</v>
          </cell>
          <cell r="F5625">
            <v>40350</v>
          </cell>
          <cell r="G5625">
            <v>24651</v>
          </cell>
          <cell r="H5625">
            <v>1.37</v>
          </cell>
          <cell r="I5625">
            <v>43465</v>
          </cell>
        </row>
        <row r="5626">
          <cell r="A5626" t="str">
            <v>MASTICO POLVO (1 SACO) PAVCO</v>
          </cell>
          <cell r="B5626">
            <v>2129</v>
          </cell>
          <cell r="C5626" t="str">
            <v>UNI</v>
          </cell>
          <cell r="D5626">
            <v>21227</v>
          </cell>
          <cell r="E5626" t="str">
            <v>15 kilos</v>
          </cell>
          <cell r="F5626">
            <v>40350</v>
          </cell>
          <cell r="G5626">
            <v>15494</v>
          </cell>
          <cell r="H5626">
            <v>1.37</v>
          </cell>
          <cell r="I5626">
            <v>43465</v>
          </cell>
        </row>
        <row r="5627">
          <cell r="A5627" t="str">
            <v>MASTIK PARA RESANAR TABLETA DE MARMOL</v>
          </cell>
          <cell r="B5627">
            <v>105964</v>
          </cell>
          <cell r="C5627" t="str">
            <v>KG</v>
          </cell>
          <cell r="D5627">
            <v>40020</v>
          </cell>
          <cell r="E5627">
            <v>0</v>
          </cell>
          <cell r="F5627">
            <v>42656</v>
          </cell>
          <cell r="G5627">
            <v>34800</v>
          </cell>
          <cell r="H5627">
            <v>1.1499999999999999</v>
          </cell>
          <cell r="I5627">
            <v>43465</v>
          </cell>
        </row>
        <row r="5628">
          <cell r="A5628" t="str">
            <v>MATRICULA GAS NATURAL E INSTALACION DE</v>
          </cell>
          <cell r="B5628">
            <v>3888</v>
          </cell>
          <cell r="C5628" t="str">
            <v>UNI</v>
          </cell>
          <cell r="D5628">
            <v>625858</v>
          </cell>
          <cell r="E5628">
            <v>0</v>
          </cell>
          <cell r="F5628">
            <v>40506</v>
          </cell>
          <cell r="G5628">
            <v>456831</v>
          </cell>
          <cell r="H5628">
            <v>1.37</v>
          </cell>
          <cell r="I5628">
            <v>43465</v>
          </cell>
        </row>
        <row r="5629">
          <cell r="A5629" t="str">
            <v>MdeO ACCESORIOS GRES 4"(No usar)</v>
          </cell>
          <cell r="B5629">
            <v>102100</v>
          </cell>
          <cell r="C5629" t="str">
            <v>UNI</v>
          </cell>
          <cell r="D5629">
            <v>11662</v>
          </cell>
          <cell r="E5629">
            <v>0</v>
          </cell>
          <cell r="F5629">
            <v>39870</v>
          </cell>
          <cell r="G5629">
            <v>8390</v>
          </cell>
          <cell r="H5629">
            <v>1.39</v>
          </cell>
          <cell r="I5629">
            <v>43465</v>
          </cell>
        </row>
        <row r="5630">
          <cell r="A5630" t="str">
            <v>MdeO ACCESORIOS GRES 4"(No usar)</v>
          </cell>
          <cell r="B5630">
            <v>102100</v>
          </cell>
          <cell r="C5630" t="str">
            <v>UNI</v>
          </cell>
          <cell r="D5630">
            <v>12002</v>
          </cell>
          <cell r="E5630">
            <v>0</v>
          </cell>
          <cell r="F5630">
            <v>40933</v>
          </cell>
          <cell r="G5630">
            <v>9232</v>
          </cell>
          <cell r="H5630">
            <v>1.3</v>
          </cell>
          <cell r="I5630">
            <v>43465</v>
          </cell>
        </row>
        <row r="5631">
          <cell r="A5631" t="str">
            <v>MdeO ACCESORIOS GRES 6"-10" (No usar)</v>
          </cell>
          <cell r="B5631">
            <v>102101</v>
          </cell>
          <cell r="C5631" t="str">
            <v>UNI</v>
          </cell>
          <cell r="D5631">
            <v>14357</v>
          </cell>
          <cell r="E5631">
            <v>0</v>
          </cell>
          <cell r="F5631">
            <v>39870</v>
          </cell>
          <cell r="G5631">
            <v>10329</v>
          </cell>
          <cell r="H5631">
            <v>1.39</v>
          </cell>
          <cell r="I5631">
            <v>43465</v>
          </cell>
        </row>
        <row r="5632">
          <cell r="A5632" t="str">
            <v>MdeO ACCESORIOS GRES 6"-10" (No usar)</v>
          </cell>
          <cell r="B5632">
            <v>102101</v>
          </cell>
          <cell r="C5632" t="str">
            <v>UNI</v>
          </cell>
          <cell r="D5632">
            <v>14775</v>
          </cell>
          <cell r="E5632">
            <v>0</v>
          </cell>
          <cell r="F5632">
            <v>40933</v>
          </cell>
          <cell r="G5632">
            <v>11365</v>
          </cell>
          <cell r="H5632">
            <v>1.3</v>
          </cell>
          <cell r="I5632">
            <v>43465</v>
          </cell>
        </row>
        <row r="5633">
          <cell r="A5633" t="str">
            <v>MdeO ACOMETIDA (No usar)</v>
          </cell>
          <cell r="B5633">
            <v>102221</v>
          </cell>
          <cell r="C5633" t="str">
            <v>UNI</v>
          </cell>
          <cell r="D5633">
            <v>52441</v>
          </cell>
          <cell r="E5633">
            <v>0</v>
          </cell>
          <cell r="F5633">
            <v>39870</v>
          </cell>
          <cell r="G5633">
            <v>37727</v>
          </cell>
          <cell r="H5633">
            <v>1.39</v>
          </cell>
          <cell r="I5633">
            <v>43465</v>
          </cell>
        </row>
        <row r="5634">
          <cell r="A5634" t="str">
            <v>MdeO ACOMETIDA (No usar)</v>
          </cell>
          <cell r="B5634">
            <v>102221</v>
          </cell>
          <cell r="C5634" t="str">
            <v>UNI</v>
          </cell>
          <cell r="D5634">
            <v>52576</v>
          </cell>
          <cell r="E5634">
            <v>0</v>
          </cell>
          <cell r="F5634">
            <v>40751</v>
          </cell>
          <cell r="G5634">
            <v>39236</v>
          </cell>
          <cell r="H5634">
            <v>1.34</v>
          </cell>
          <cell r="I5634">
            <v>43465</v>
          </cell>
        </row>
        <row r="5635">
          <cell r="A5635" t="str">
            <v>MdeO ACOMETIDA AEREA (No usar)</v>
          </cell>
          <cell r="B5635">
            <v>102448</v>
          </cell>
          <cell r="C5635" t="str">
            <v>UNI</v>
          </cell>
          <cell r="D5635">
            <v>55459</v>
          </cell>
          <cell r="E5635">
            <v>0</v>
          </cell>
          <cell r="F5635">
            <v>39482</v>
          </cell>
          <cell r="G5635">
            <v>37727</v>
          </cell>
          <cell r="H5635">
            <v>1.47</v>
          </cell>
          <cell r="I5635">
            <v>43465</v>
          </cell>
        </row>
        <row r="5636">
          <cell r="A5636" t="str">
            <v>MdeO ACOMETIDA AEREA (No usar)</v>
          </cell>
          <cell r="B5636">
            <v>102448</v>
          </cell>
          <cell r="C5636" t="str">
            <v>UNI</v>
          </cell>
          <cell r="D5636">
            <v>52576</v>
          </cell>
          <cell r="E5636">
            <v>0</v>
          </cell>
          <cell r="F5636">
            <v>40751</v>
          </cell>
          <cell r="G5636">
            <v>39236</v>
          </cell>
          <cell r="H5636">
            <v>1.34</v>
          </cell>
          <cell r="I5636">
            <v>43465</v>
          </cell>
        </row>
        <row r="5637">
          <cell r="A5637" t="str">
            <v>MdeO ACOMETIDA GAS UNIFAMILIAR(No usar)</v>
          </cell>
          <cell r="B5637">
            <v>3829</v>
          </cell>
          <cell r="C5637" t="str">
            <v>UNI</v>
          </cell>
          <cell r="D5637">
            <v>111173</v>
          </cell>
          <cell r="E5637">
            <v>0</v>
          </cell>
          <cell r="F5637">
            <v>40786</v>
          </cell>
          <cell r="G5637">
            <v>82965</v>
          </cell>
          <cell r="H5637">
            <v>1.34</v>
          </cell>
          <cell r="I5637">
            <v>43465</v>
          </cell>
        </row>
        <row r="5638">
          <cell r="A5638" t="str">
            <v>MdeO ACOMETIDA GENERAL incl.ducto(No</v>
          </cell>
          <cell r="B5638">
            <v>101823</v>
          </cell>
          <cell r="C5638" t="str">
            <v>ML</v>
          </cell>
          <cell r="D5638">
            <v>21531</v>
          </cell>
          <cell r="E5638">
            <v>0</v>
          </cell>
          <cell r="F5638">
            <v>40742</v>
          </cell>
          <cell r="G5638">
            <v>16068</v>
          </cell>
          <cell r="H5638">
            <v>1.34</v>
          </cell>
          <cell r="I5638">
            <v>43465</v>
          </cell>
        </row>
        <row r="5639">
          <cell r="A5639" t="str">
            <v>MdeO ACOMETIDA HIDR.GENERAL 5M (NO</v>
          </cell>
          <cell r="B5639">
            <v>101822</v>
          </cell>
          <cell r="C5639" t="str">
            <v>UNI</v>
          </cell>
          <cell r="D5639">
            <v>123487</v>
          </cell>
          <cell r="E5639">
            <v>0</v>
          </cell>
          <cell r="F5639">
            <v>42143</v>
          </cell>
          <cell r="G5639">
            <v>101219</v>
          </cell>
          <cell r="H5639">
            <v>1.22</v>
          </cell>
          <cell r="I5639">
            <v>43465</v>
          </cell>
        </row>
        <row r="5640">
          <cell r="A5640" t="str">
            <v>MdeO ACRILICO (NO USAR)</v>
          </cell>
          <cell r="B5640">
            <v>102449</v>
          </cell>
          <cell r="C5640" t="str">
            <v>M2</v>
          </cell>
          <cell r="D5640">
            <v>3146</v>
          </cell>
          <cell r="E5640">
            <v>0</v>
          </cell>
          <cell r="F5640">
            <v>40742</v>
          </cell>
          <cell r="G5640">
            <v>2348</v>
          </cell>
          <cell r="H5640">
            <v>1.34</v>
          </cell>
          <cell r="I5640">
            <v>43465</v>
          </cell>
        </row>
        <row r="5641">
          <cell r="A5641" t="str">
            <v>MdeO ADOQUIN EN CONCRETO (NO USAR)</v>
          </cell>
          <cell r="B5641">
            <v>101824</v>
          </cell>
          <cell r="C5641" t="str">
            <v>M2</v>
          </cell>
          <cell r="D5641">
            <v>22032</v>
          </cell>
          <cell r="E5641">
            <v>0</v>
          </cell>
          <cell r="F5641">
            <v>41743</v>
          </cell>
          <cell r="G5641">
            <v>17486</v>
          </cell>
          <cell r="H5641">
            <v>1.26</v>
          </cell>
          <cell r="I5641">
            <v>43465</v>
          </cell>
        </row>
        <row r="5642">
          <cell r="A5642" t="str">
            <v>MdeO ADOQUIN GRES (NO USAR)</v>
          </cell>
          <cell r="B5642">
            <v>102450</v>
          </cell>
          <cell r="C5642" t="str">
            <v>M2</v>
          </cell>
          <cell r="D5642">
            <v>21893</v>
          </cell>
          <cell r="E5642">
            <v>0</v>
          </cell>
          <cell r="F5642">
            <v>40786</v>
          </cell>
          <cell r="G5642">
            <v>16338</v>
          </cell>
          <cell r="H5642">
            <v>1.34</v>
          </cell>
          <cell r="I5642">
            <v>43465</v>
          </cell>
        </row>
        <row r="5643">
          <cell r="A5643" t="str">
            <v>MdeO ADOQUIN GRES PEATONAL (NO USAR)</v>
          </cell>
          <cell r="B5643">
            <v>101830</v>
          </cell>
          <cell r="C5643" t="str">
            <v>M2</v>
          </cell>
          <cell r="D5643">
            <v>23134</v>
          </cell>
          <cell r="E5643">
            <v>0</v>
          </cell>
          <cell r="F5643">
            <v>41800</v>
          </cell>
          <cell r="G5643">
            <v>18360</v>
          </cell>
          <cell r="H5643">
            <v>1.26</v>
          </cell>
          <cell r="I5643">
            <v>43465</v>
          </cell>
        </row>
        <row r="5644">
          <cell r="A5644" t="str">
            <v>MdeO ADOQUIN GRES VEHICULAR (NO USAR)</v>
          </cell>
          <cell r="B5644">
            <v>102432</v>
          </cell>
          <cell r="C5644" t="str">
            <v>M2</v>
          </cell>
          <cell r="D5644">
            <v>21893</v>
          </cell>
          <cell r="E5644">
            <v>0</v>
          </cell>
          <cell r="F5644">
            <v>40786</v>
          </cell>
          <cell r="G5644">
            <v>16338</v>
          </cell>
          <cell r="H5644">
            <v>1.34</v>
          </cell>
          <cell r="I5644">
            <v>43465</v>
          </cell>
        </row>
        <row r="5645">
          <cell r="A5645" t="str">
            <v>MdeO AFINADO CUBIERTAS PLANAS e=0.03m</v>
          </cell>
          <cell r="B5645">
            <v>101831</v>
          </cell>
          <cell r="C5645" t="str">
            <v>M2</v>
          </cell>
          <cell r="D5645">
            <v>14595</v>
          </cell>
          <cell r="E5645">
            <v>0</v>
          </cell>
          <cell r="F5645">
            <v>40786</v>
          </cell>
          <cell r="G5645">
            <v>10892</v>
          </cell>
          <cell r="H5645">
            <v>1.34</v>
          </cell>
          <cell r="I5645">
            <v>43465</v>
          </cell>
        </row>
        <row r="5646">
          <cell r="A5646" t="str">
            <v>MdeO AFINADO DE PISO 1:4 H=4CM (NO USAR)</v>
          </cell>
          <cell r="B5646">
            <v>101866</v>
          </cell>
          <cell r="C5646" t="str">
            <v>M2</v>
          </cell>
          <cell r="D5646">
            <v>8366</v>
          </cell>
          <cell r="E5646">
            <v>0</v>
          </cell>
          <cell r="F5646">
            <v>40786</v>
          </cell>
          <cell r="G5646">
            <v>6243</v>
          </cell>
          <cell r="H5646">
            <v>1.34</v>
          </cell>
          <cell r="I5646">
            <v>43465</v>
          </cell>
        </row>
        <row r="5647">
          <cell r="A5647" t="str">
            <v>MdeO AFINADO ENDURECIDO h=6 (NO USAR)</v>
          </cell>
          <cell r="B5647">
            <v>101832</v>
          </cell>
          <cell r="C5647" t="str">
            <v>M2</v>
          </cell>
          <cell r="D5647">
            <v>12828</v>
          </cell>
          <cell r="E5647">
            <v>0</v>
          </cell>
          <cell r="F5647">
            <v>41547</v>
          </cell>
          <cell r="G5647">
            <v>10101</v>
          </cell>
          <cell r="H5647">
            <v>1.27</v>
          </cell>
          <cell r="I5647">
            <v>43465</v>
          </cell>
        </row>
        <row r="5648">
          <cell r="A5648" t="str">
            <v>MdeO AFINADO Imperm. PISOS 1:3H=6CM (NO</v>
          </cell>
          <cell r="B5648">
            <v>102452</v>
          </cell>
          <cell r="C5648" t="str">
            <v>M2</v>
          </cell>
          <cell r="D5648">
            <v>8170</v>
          </cell>
          <cell r="E5648">
            <v>0</v>
          </cell>
          <cell r="F5648">
            <v>39870</v>
          </cell>
          <cell r="G5648">
            <v>5878</v>
          </cell>
          <cell r="H5648">
            <v>1.39</v>
          </cell>
          <cell r="I5648">
            <v>43465</v>
          </cell>
        </row>
        <row r="5649">
          <cell r="A5649" t="str">
            <v>MdeO AFINADO Imperm. PISOS 1:3H=6CM (NO</v>
          </cell>
          <cell r="B5649">
            <v>102452</v>
          </cell>
          <cell r="C5649" t="str">
            <v>M2</v>
          </cell>
          <cell r="D5649">
            <v>8366</v>
          </cell>
          <cell r="E5649">
            <v>0</v>
          </cell>
          <cell r="F5649">
            <v>40786</v>
          </cell>
          <cell r="G5649">
            <v>6243</v>
          </cell>
          <cell r="H5649">
            <v>1.34</v>
          </cell>
          <cell r="I5649">
            <v>43465</v>
          </cell>
        </row>
        <row r="5650">
          <cell r="A5650" t="str">
            <v>MdeO AFINADO Imperm. PISOS h=6 (NO</v>
          </cell>
          <cell r="B5650">
            <v>101833</v>
          </cell>
          <cell r="C5650" t="str">
            <v>M2</v>
          </cell>
          <cell r="D5650">
            <v>10728</v>
          </cell>
          <cell r="E5650">
            <v>0</v>
          </cell>
          <cell r="F5650">
            <v>40786</v>
          </cell>
          <cell r="G5650">
            <v>8006</v>
          </cell>
          <cell r="H5650">
            <v>1.34</v>
          </cell>
          <cell r="I5650">
            <v>43465</v>
          </cell>
        </row>
        <row r="5651">
          <cell r="A5651" t="str">
            <v>MdeO AFINADO PISOS H=4CM (NO USAR)</v>
          </cell>
          <cell r="B5651">
            <v>101834</v>
          </cell>
          <cell r="C5651" t="str">
            <v>M2</v>
          </cell>
          <cell r="D5651">
            <v>8340</v>
          </cell>
          <cell r="E5651">
            <v>0</v>
          </cell>
          <cell r="F5651">
            <v>41856</v>
          </cell>
          <cell r="G5651">
            <v>6619</v>
          </cell>
          <cell r="H5651">
            <v>1.26</v>
          </cell>
          <cell r="I5651">
            <v>43465</v>
          </cell>
        </row>
        <row r="5652">
          <cell r="A5652" t="str">
            <v>MdeO AFINADO TERRAZAS e=0.03M (NO</v>
          </cell>
          <cell r="B5652">
            <v>101865</v>
          </cell>
          <cell r="C5652" t="str">
            <v>M2</v>
          </cell>
          <cell r="D5652">
            <v>14071</v>
          </cell>
          <cell r="E5652">
            <v>0</v>
          </cell>
          <cell r="F5652">
            <v>40135</v>
          </cell>
          <cell r="G5652">
            <v>10123</v>
          </cell>
          <cell r="H5652">
            <v>1.39</v>
          </cell>
          <cell r="I5652">
            <v>43465</v>
          </cell>
        </row>
        <row r="5653">
          <cell r="A5653" t="str">
            <v>MdeO Ahoyado de Arbol +Retiro sobrantes</v>
          </cell>
          <cell r="B5653">
            <v>100780</v>
          </cell>
          <cell r="C5653" t="str">
            <v>UNI</v>
          </cell>
          <cell r="D5653">
            <v>43797</v>
          </cell>
          <cell r="E5653">
            <v>0</v>
          </cell>
          <cell r="F5653">
            <v>43172</v>
          </cell>
          <cell r="G5653">
            <v>41711</v>
          </cell>
          <cell r="H5653">
            <v>1.05</v>
          </cell>
          <cell r="I5653">
            <v>43465</v>
          </cell>
        </row>
        <row r="5654">
          <cell r="A5654" t="str">
            <v>MdeO AILSLADOR DE PIN (NO USAR)</v>
          </cell>
          <cell r="B5654">
            <v>101864</v>
          </cell>
          <cell r="C5654" t="str">
            <v>UNI</v>
          </cell>
          <cell r="D5654">
            <v>8882</v>
          </cell>
          <cell r="E5654">
            <v>0</v>
          </cell>
          <cell r="F5654">
            <v>40135</v>
          </cell>
          <cell r="G5654">
            <v>6390</v>
          </cell>
          <cell r="H5654">
            <v>1.39</v>
          </cell>
          <cell r="I5654">
            <v>43465</v>
          </cell>
        </row>
        <row r="5655">
          <cell r="A5655" t="str">
            <v>MdeO AISLADOR PIN (NO USAR)</v>
          </cell>
          <cell r="B5655">
            <v>101863</v>
          </cell>
          <cell r="C5655" t="str">
            <v>UNI</v>
          </cell>
          <cell r="D5655">
            <v>8882</v>
          </cell>
          <cell r="E5655">
            <v>0</v>
          </cell>
          <cell r="F5655">
            <v>40135</v>
          </cell>
          <cell r="G5655">
            <v>6390</v>
          </cell>
          <cell r="H5655">
            <v>1.39</v>
          </cell>
          <cell r="I5655">
            <v>43465</v>
          </cell>
        </row>
        <row r="5656">
          <cell r="A5656" t="str">
            <v>MdeO AISLADOR PIN (NO USAR)</v>
          </cell>
          <cell r="B5656">
            <v>102182</v>
          </cell>
          <cell r="C5656" t="str">
            <v>UNI</v>
          </cell>
          <cell r="D5656">
            <v>8882</v>
          </cell>
          <cell r="E5656">
            <v>0</v>
          </cell>
          <cell r="F5656">
            <v>40135</v>
          </cell>
          <cell r="G5656">
            <v>6390</v>
          </cell>
          <cell r="H5656">
            <v>1.39</v>
          </cell>
          <cell r="I5656">
            <v>43465</v>
          </cell>
        </row>
        <row r="5657">
          <cell r="A5657" t="str">
            <v>MdeO AISLADOR PIN (NO USAR)</v>
          </cell>
          <cell r="B5657">
            <v>102459</v>
          </cell>
          <cell r="C5657" t="str">
            <v>UNI</v>
          </cell>
          <cell r="D5657">
            <v>8882</v>
          </cell>
          <cell r="E5657">
            <v>0</v>
          </cell>
          <cell r="F5657">
            <v>39870</v>
          </cell>
          <cell r="G5657">
            <v>6390</v>
          </cell>
          <cell r="H5657">
            <v>1.39</v>
          </cell>
          <cell r="I5657">
            <v>43465</v>
          </cell>
        </row>
        <row r="5658">
          <cell r="A5658" t="str">
            <v>MdeO AISLADOR PIN (NO USAR)</v>
          </cell>
          <cell r="B5658">
            <v>102459</v>
          </cell>
          <cell r="C5658" t="str">
            <v>UNI</v>
          </cell>
          <cell r="D5658">
            <v>8882</v>
          </cell>
          <cell r="E5658">
            <v>0</v>
          </cell>
          <cell r="F5658">
            <v>39870</v>
          </cell>
          <cell r="G5658">
            <v>6390</v>
          </cell>
          <cell r="H5658">
            <v>1.39</v>
          </cell>
          <cell r="I5658">
            <v>43465</v>
          </cell>
        </row>
        <row r="5659">
          <cell r="A5659" t="str">
            <v>MdeO AISLAPOR (NO USAR)</v>
          </cell>
          <cell r="B5659">
            <v>101837</v>
          </cell>
          <cell r="C5659" t="str">
            <v>M2</v>
          </cell>
          <cell r="D5659">
            <v>16009</v>
          </cell>
          <cell r="E5659">
            <v>0</v>
          </cell>
          <cell r="F5659">
            <v>40135</v>
          </cell>
          <cell r="G5659">
            <v>11517</v>
          </cell>
          <cell r="H5659">
            <v>1.39</v>
          </cell>
          <cell r="I5659">
            <v>43465</v>
          </cell>
        </row>
        <row r="5660">
          <cell r="A5660" t="str">
            <v>MdeO ALFAGIAS CONCRETO B=15 (NO USAR)</v>
          </cell>
          <cell r="B5660">
            <v>102325</v>
          </cell>
          <cell r="C5660" t="str">
            <v>ML</v>
          </cell>
          <cell r="D5660">
            <v>15686</v>
          </cell>
          <cell r="E5660">
            <v>0</v>
          </cell>
          <cell r="F5660">
            <v>40124</v>
          </cell>
          <cell r="G5660">
            <v>11285</v>
          </cell>
          <cell r="H5660">
            <v>1.39</v>
          </cell>
          <cell r="I5660">
            <v>43465</v>
          </cell>
        </row>
        <row r="5661">
          <cell r="A5661" t="str">
            <v>MdeO ALFAGIAS LADRILLO (NO USAR)</v>
          </cell>
          <cell r="B5661">
            <v>1306</v>
          </cell>
          <cell r="C5661" t="str">
            <v>ML</v>
          </cell>
          <cell r="D5661">
            <v>10540</v>
          </cell>
          <cell r="E5661">
            <v>0</v>
          </cell>
          <cell r="F5661">
            <v>41743</v>
          </cell>
          <cell r="G5661">
            <v>8365</v>
          </cell>
          <cell r="H5661">
            <v>1.26</v>
          </cell>
          <cell r="I5661">
            <v>43465</v>
          </cell>
        </row>
        <row r="5662">
          <cell r="A5662" t="str">
            <v>MdeO ALISTADO Imp. TEJA DE BAR (NO</v>
          </cell>
          <cell r="B5662">
            <v>101867</v>
          </cell>
          <cell r="C5662" t="str">
            <v>M2</v>
          </cell>
          <cell r="D5662">
            <v>20704</v>
          </cell>
          <cell r="E5662">
            <v>0</v>
          </cell>
          <cell r="F5662">
            <v>40165</v>
          </cell>
          <cell r="G5662">
            <v>14895</v>
          </cell>
          <cell r="H5662">
            <v>1.39</v>
          </cell>
          <cell r="I5662">
            <v>43465</v>
          </cell>
        </row>
        <row r="5663">
          <cell r="A5663" t="str">
            <v>MdeO ALISTADO P/ TEJA DE BARRO (NO</v>
          </cell>
          <cell r="B5663">
            <v>101862</v>
          </cell>
          <cell r="C5663" t="str">
            <v>M2</v>
          </cell>
          <cell r="D5663">
            <v>37387</v>
          </cell>
          <cell r="E5663">
            <v>0</v>
          </cell>
          <cell r="F5663">
            <v>40154</v>
          </cell>
          <cell r="G5663">
            <v>26897</v>
          </cell>
          <cell r="H5663">
            <v>1.39</v>
          </cell>
          <cell r="I5663">
            <v>43465</v>
          </cell>
        </row>
        <row r="5664">
          <cell r="A5664" t="str">
            <v>MdeO ALISTADO Y TABLERO Aglr. (NO USAR)</v>
          </cell>
          <cell r="B5664">
            <v>101861</v>
          </cell>
          <cell r="C5664" t="str">
            <v>M2</v>
          </cell>
          <cell r="D5664">
            <v>7771</v>
          </cell>
          <cell r="E5664">
            <v>0</v>
          </cell>
          <cell r="F5664">
            <v>39870</v>
          </cell>
          <cell r="G5664">
            <v>5591</v>
          </cell>
          <cell r="H5664">
            <v>1.39</v>
          </cell>
          <cell r="I5664">
            <v>43465</v>
          </cell>
        </row>
        <row r="5665">
          <cell r="A5665" t="str">
            <v>MdeO ANDEN (e=10cm) (NO USAR)</v>
          </cell>
          <cell r="B5665">
            <v>101838</v>
          </cell>
          <cell r="C5665" t="str">
            <v>M2</v>
          </cell>
          <cell r="D5665">
            <v>13176</v>
          </cell>
          <cell r="E5665">
            <v>0</v>
          </cell>
          <cell r="F5665">
            <v>42160</v>
          </cell>
          <cell r="G5665">
            <v>10800</v>
          </cell>
          <cell r="H5665">
            <v>1.22</v>
          </cell>
          <cell r="I5665">
            <v>43465</v>
          </cell>
        </row>
        <row r="5666">
          <cell r="A5666" t="str">
            <v>MdeO ANTICORR/LAM.LINEAL+Subc.Pintura</v>
          </cell>
          <cell r="B5666">
            <v>101849</v>
          </cell>
          <cell r="C5666" t="str">
            <v>ML</v>
          </cell>
          <cell r="D5666">
            <v>7388</v>
          </cell>
          <cell r="E5666">
            <v>0</v>
          </cell>
          <cell r="F5666">
            <v>40124</v>
          </cell>
          <cell r="G5666">
            <v>5315</v>
          </cell>
          <cell r="H5666">
            <v>1.39</v>
          </cell>
          <cell r="I5666">
            <v>43465</v>
          </cell>
        </row>
        <row r="5667">
          <cell r="A5667" t="str">
            <v>MdeO ANTICORR/LAM.LLEN+Subc.Pintura (NO</v>
          </cell>
          <cell r="B5667">
            <v>101850</v>
          </cell>
          <cell r="C5667" t="str">
            <v>M2</v>
          </cell>
          <cell r="D5667">
            <v>12873</v>
          </cell>
          <cell r="E5667">
            <v>0</v>
          </cell>
          <cell r="F5667">
            <v>40124</v>
          </cell>
          <cell r="G5667">
            <v>9261</v>
          </cell>
          <cell r="H5667">
            <v>1.39</v>
          </cell>
          <cell r="I5667">
            <v>43465</v>
          </cell>
        </row>
        <row r="5668">
          <cell r="A5668" t="str">
            <v>MdeO ANTICORROSIVO/LAMINA LINE (NO</v>
          </cell>
          <cell r="B5668">
            <v>102460</v>
          </cell>
          <cell r="C5668" t="str">
            <v>ML</v>
          </cell>
          <cell r="D5668">
            <v>6811</v>
          </cell>
          <cell r="E5668">
            <v>0</v>
          </cell>
          <cell r="F5668">
            <v>39870</v>
          </cell>
          <cell r="G5668">
            <v>4900</v>
          </cell>
          <cell r="H5668">
            <v>1.39</v>
          </cell>
          <cell r="I5668">
            <v>43465</v>
          </cell>
        </row>
        <row r="5669">
          <cell r="A5669" t="str">
            <v>MdeO ANTICORROSIVO/LAMINA LINE (NO</v>
          </cell>
          <cell r="B5669">
            <v>102460</v>
          </cell>
          <cell r="C5669" t="str">
            <v>ML</v>
          </cell>
          <cell r="D5669">
            <v>6811</v>
          </cell>
          <cell r="E5669">
            <v>0</v>
          </cell>
          <cell r="F5669">
            <v>39870</v>
          </cell>
          <cell r="G5669">
            <v>4900</v>
          </cell>
          <cell r="H5669">
            <v>1.39</v>
          </cell>
          <cell r="I5669">
            <v>43465</v>
          </cell>
        </row>
        <row r="5670">
          <cell r="A5670" t="str">
            <v>MdeO ANTICORROSIVO/LAMINA LLEN (NO</v>
          </cell>
          <cell r="B5670">
            <v>102461</v>
          </cell>
          <cell r="C5670" t="str">
            <v>M2</v>
          </cell>
          <cell r="D5670">
            <v>11985</v>
          </cell>
          <cell r="E5670">
            <v>0</v>
          </cell>
          <cell r="F5670">
            <v>39870</v>
          </cell>
          <cell r="G5670">
            <v>8622</v>
          </cell>
          <cell r="H5670">
            <v>1.39</v>
          </cell>
          <cell r="I5670">
            <v>43465</v>
          </cell>
        </row>
        <row r="5671">
          <cell r="A5671" t="str">
            <v>MdeO ANTICORROSIVO/LAMINA LLEN (NO</v>
          </cell>
          <cell r="B5671">
            <v>102461</v>
          </cell>
          <cell r="C5671" t="str">
            <v>M2</v>
          </cell>
          <cell r="D5671">
            <v>11985</v>
          </cell>
          <cell r="E5671">
            <v>0</v>
          </cell>
          <cell r="F5671">
            <v>39870</v>
          </cell>
          <cell r="G5671">
            <v>8622</v>
          </cell>
          <cell r="H5671">
            <v>1.39</v>
          </cell>
          <cell r="I5671">
            <v>43465</v>
          </cell>
        </row>
        <row r="5672">
          <cell r="A5672" t="str">
            <v>MdeO APLICACION ADHESIVO EPOX.</v>
          </cell>
          <cell r="B5672">
            <v>101295</v>
          </cell>
          <cell r="C5672" t="str">
            <v>M2</v>
          </cell>
          <cell r="D5672">
            <v>979</v>
          </cell>
          <cell r="E5672">
            <v>0</v>
          </cell>
          <cell r="F5672">
            <v>40135</v>
          </cell>
          <cell r="G5672">
            <v>704</v>
          </cell>
          <cell r="H5672">
            <v>1.39</v>
          </cell>
          <cell r="I5672">
            <v>43465</v>
          </cell>
        </row>
        <row r="5673">
          <cell r="A5673" t="str">
            <v>MdeO BAJANTES Y REVENTILACION (NO</v>
          </cell>
          <cell r="B5673">
            <v>101851</v>
          </cell>
          <cell r="C5673" t="str">
            <v>ML</v>
          </cell>
          <cell r="D5673">
            <v>4990</v>
          </cell>
          <cell r="E5673">
            <v>0</v>
          </cell>
          <cell r="F5673">
            <v>41975</v>
          </cell>
          <cell r="G5673">
            <v>3960</v>
          </cell>
          <cell r="H5673">
            <v>1.26</v>
          </cell>
          <cell r="I5673">
            <v>43465</v>
          </cell>
        </row>
        <row r="5674">
          <cell r="A5674" t="str">
            <v>MdeO BALA (NO USAR)</v>
          </cell>
          <cell r="B5674">
            <v>101860</v>
          </cell>
          <cell r="C5674" t="str">
            <v>UNI</v>
          </cell>
          <cell r="D5674">
            <v>12510</v>
          </cell>
          <cell r="E5674">
            <v>0</v>
          </cell>
          <cell r="F5674">
            <v>39870</v>
          </cell>
          <cell r="G5674">
            <v>9000</v>
          </cell>
          <cell r="H5674">
            <v>1.39</v>
          </cell>
          <cell r="I5674">
            <v>43465</v>
          </cell>
        </row>
        <row r="5675">
          <cell r="A5675" t="str">
            <v>MdeO BALDOSAS (INTALAC, DESTRO-PULIDA,</v>
          </cell>
          <cell r="B5675">
            <v>101121</v>
          </cell>
          <cell r="C5675" t="str">
            <v>M2</v>
          </cell>
          <cell r="D5675">
            <v>28704</v>
          </cell>
          <cell r="E5675">
            <v>0</v>
          </cell>
          <cell r="F5675">
            <v>39870</v>
          </cell>
          <cell r="G5675">
            <v>20650</v>
          </cell>
          <cell r="H5675">
            <v>1.39</v>
          </cell>
          <cell r="I5675">
            <v>43465</v>
          </cell>
        </row>
        <row r="5676">
          <cell r="A5676" t="str">
            <v>MdeO BALDOSIN GRANITO (NO USAR)</v>
          </cell>
          <cell r="B5676">
            <v>101852</v>
          </cell>
          <cell r="C5676" t="str">
            <v>M2</v>
          </cell>
          <cell r="D5676">
            <v>19096</v>
          </cell>
          <cell r="E5676">
            <v>0</v>
          </cell>
          <cell r="F5676">
            <v>40124</v>
          </cell>
          <cell r="G5676">
            <v>13738</v>
          </cell>
          <cell r="H5676">
            <v>1.39</v>
          </cell>
          <cell r="I5676">
            <v>43465</v>
          </cell>
        </row>
        <row r="5677">
          <cell r="A5677" t="str">
            <v>MdeO BANDEJA TIPO ESCALERA (NO USAR)</v>
          </cell>
          <cell r="B5677">
            <v>101853</v>
          </cell>
          <cell r="C5677" t="str">
            <v>ML</v>
          </cell>
          <cell r="D5677">
            <v>14633</v>
          </cell>
          <cell r="E5677">
            <v>0</v>
          </cell>
          <cell r="F5677">
            <v>40135</v>
          </cell>
          <cell r="G5677">
            <v>10527</v>
          </cell>
          <cell r="H5677">
            <v>1.39</v>
          </cell>
          <cell r="I5677">
            <v>43465</v>
          </cell>
        </row>
        <row r="5678">
          <cell r="A5678" t="str">
            <v>MdeO BANDEJA TIPO ESCALERA 30x30 (NO</v>
          </cell>
          <cell r="B5678">
            <v>101859</v>
          </cell>
          <cell r="C5678" t="str">
            <v>ML</v>
          </cell>
          <cell r="D5678">
            <v>14633</v>
          </cell>
          <cell r="E5678">
            <v>0</v>
          </cell>
          <cell r="F5678">
            <v>40135</v>
          </cell>
          <cell r="G5678">
            <v>10527</v>
          </cell>
          <cell r="H5678">
            <v>1.39</v>
          </cell>
          <cell r="I5678">
            <v>43465</v>
          </cell>
        </row>
        <row r="5679">
          <cell r="A5679" t="str">
            <v>MdeO BARNIZ SOBRE MUEBLES (NO USAR)</v>
          </cell>
          <cell r="B5679">
            <v>101858</v>
          </cell>
          <cell r="C5679" t="str">
            <v>M2</v>
          </cell>
          <cell r="D5679">
            <v>28432</v>
          </cell>
          <cell r="E5679">
            <v>0</v>
          </cell>
          <cell r="F5679">
            <v>40124</v>
          </cell>
          <cell r="G5679">
            <v>20455</v>
          </cell>
          <cell r="H5679">
            <v>1.39</v>
          </cell>
          <cell r="I5679">
            <v>43465</v>
          </cell>
        </row>
        <row r="5680">
          <cell r="A5680" t="str">
            <v>MdeO BASE DE ASFALTO 1350 (NO USAR)</v>
          </cell>
          <cell r="B5680">
            <v>101854</v>
          </cell>
          <cell r="C5680" t="str">
            <v>M2</v>
          </cell>
          <cell r="D5680">
            <v>8557</v>
          </cell>
          <cell r="E5680">
            <v>0</v>
          </cell>
          <cell r="F5680">
            <v>40742</v>
          </cell>
          <cell r="G5680">
            <v>6386</v>
          </cell>
          <cell r="H5680">
            <v>1.34</v>
          </cell>
          <cell r="I5680">
            <v>43465</v>
          </cell>
        </row>
        <row r="5681">
          <cell r="A5681" t="str">
            <v>MdeO BASE LADRILLO MURO DE CIERRE</v>
          </cell>
          <cell r="B5681">
            <v>101855</v>
          </cell>
          <cell r="C5681" t="str">
            <v>ML</v>
          </cell>
          <cell r="D5681">
            <v>13278</v>
          </cell>
          <cell r="E5681">
            <v>0</v>
          </cell>
          <cell r="F5681">
            <v>41922</v>
          </cell>
          <cell r="G5681">
            <v>10538</v>
          </cell>
          <cell r="H5681">
            <v>1.26</v>
          </cell>
          <cell r="I5681">
            <v>43465</v>
          </cell>
        </row>
        <row r="5682">
          <cell r="A5682" t="str">
            <v>MdeO BASES ARENA,CEMENTO,RECEB (NO</v>
          </cell>
          <cell r="B5682">
            <v>101856</v>
          </cell>
          <cell r="C5682" t="str">
            <v>M3</v>
          </cell>
          <cell r="D5682">
            <v>8440</v>
          </cell>
          <cell r="E5682">
            <v>0</v>
          </cell>
          <cell r="F5682">
            <v>40135</v>
          </cell>
          <cell r="G5682">
            <v>6072</v>
          </cell>
          <cell r="H5682">
            <v>1.39</v>
          </cell>
          <cell r="I5682">
            <v>43465</v>
          </cell>
        </row>
        <row r="5683">
          <cell r="A5683" t="str">
            <v>MdeO BASES ARENA,CEMENTO,RECEB (NO</v>
          </cell>
          <cell r="B5683">
            <v>101857</v>
          </cell>
          <cell r="C5683" t="str">
            <v>M3</v>
          </cell>
          <cell r="D5683">
            <v>8440</v>
          </cell>
          <cell r="E5683">
            <v>0</v>
          </cell>
          <cell r="F5683">
            <v>40135</v>
          </cell>
          <cell r="G5683">
            <v>6072</v>
          </cell>
          <cell r="H5683">
            <v>1.39</v>
          </cell>
          <cell r="I5683">
            <v>43465</v>
          </cell>
        </row>
        <row r="5684">
          <cell r="A5684" t="str">
            <v>MdeO BASES VENTANAS (NO USAR)</v>
          </cell>
          <cell r="B5684">
            <v>101869</v>
          </cell>
          <cell r="C5684" t="str">
            <v>ML</v>
          </cell>
          <cell r="D5684">
            <v>12814</v>
          </cell>
          <cell r="E5684">
            <v>0</v>
          </cell>
          <cell r="F5684">
            <v>40135</v>
          </cell>
          <cell r="G5684">
            <v>9219</v>
          </cell>
          <cell r="H5684">
            <v>1.39</v>
          </cell>
          <cell r="I5684">
            <v>43465</v>
          </cell>
        </row>
        <row r="5685">
          <cell r="A5685" t="str">
            <v>MdeO BIDET (INSTALACION) (NO USAR)</v>
          </cell>
          <cell r="B5685">
            <v>101870</v>
          </cell>
          <cell r="C5685" t="str">
            <v>UNI</v>
          </cell>
          <cell r="D5685">
            <v>27105</v>
          </cell>
          <cell r="E5685">
            <v>0</v>
          </cell>
          <cell r="F5685">
            <v>39870</v>
          </cell>
          <cell r="G5685">
            <v>19500</v>
          </cell>
          <cell r="H5685">
            <v>1.39</v>
          </cell>
          <cell r="I5685">
            <v>43465</v>
          </cell>
        </row>
        <row r="5686">
          <cell r="A5686" t="str">
            <v>MdeO BISELADO (NO USAR)</v>
          </cell>
          <cell r="B5686">
            <v>101871</v>
          </cell>
          <cell r="C5686" t="str">
            <v>ML</v>
          </cell>
          <cell r="D5686">
            <v>5129</v>
          </cell>
          <cell r="E5686">
            <v>0</v>
          </cell>
          <cell r="F5686">
            <v>39870</v>
          </cell>
          <cell r="G5686">
            <v>3690</v>
          </cell>
          <cell r="H5686">
            <v>1.39</v>
          </cell>
          <cell r="I5686">
            <v>43465</v>
          </cell>
        </row>
        <row r="5687">
          <cell r="A5687" t="str">
            <v>MdeO BLOQUE #4 Tabicon Pañetar (NO</v>
          </cell>
          <cell r="B5687">
            <v>101872</v>
          </cell>
          <cell r="C5687" t="str">
            <v>M2</v>
          </cell>
          <cell r="D5687">
            <v>14175</v>
          </cell>
          <cell r="E5687">
            <v>0</v>
          </cell>
          <cell r="F5687">
            <v>40124</v>
          </cell>
          <cell r="G5687">
            <v>10198</v>
          </cell>
          <cell r="H5687">
            <v>1.39</v>
          </cell>
          <cell r="I5687">
            <v>43465</v>
          </cell>
        </row>
        <row r="5688">
          <cell r="A5688" t="str">
            <v>MdeO BLOQUE #5-6 e=20-23 2cv (NO</v>
          </cell>
          <cell r="B5688">
            <v>101873</v>
          </cell>
          <cell r="C5688" t="str">
            <v>M2</v>
          </cell>
          <cell r="D5688">
            <v>9984</v>
          </cell>
          <cell r="E5688">
            <v>0</v>
          </cell>
          <cell r="F5688">
            <v>40175</v>
          </cell>
          <cell r="G5688">
            <v>7183</v>
          </cell>
          <cell r="H5688">
            <v>1.39</v>
          </cell>
          <cell r="I5688">
            <v>43465</v>
          </cell>
        </row>
        <row r="5689">
          <cell r="A5689" t="str">
            <v>MdeO BLOQUE b= 10CM (NO USAR)</v>
          </cell>
          <cell r="B5689">
            <v>101874</v>
          </cell>
          <cell r="C5689" t="str">
            <v>M2</v>
          </cell>
          <cell r="D5689">
            <v>7976</v>
          </cell>
          <cell r="E5689">
            <v>0</v>
          </cell>
          <cell r="F5689">
            <v>39870</v>
          </cell>
          <cell r="G5689">
            <v>5738</v>
          </cell>
          <cell r="H5689">
            <v>1.39</v>
          </cell>
          <cell r="I5689">
            <v>43465</v>
          </cell>
        </row>
        <row r="5690">
          <cell r="A5690" t="str">
            <v>MdeO BLOQUE b= 15Cm (NO USAR)</v>
          </cell>
          <cell r="B5690">
            <v>101875</v>
          </cell>
          <cell r="C5690" t="str">
            <v>M2</v>
          </cell>
          <cell r="D5690">
            <v>9845</v>
          </cell>
          <cell r="E5690">
            <v>0</v>
          </cell>
          <cell r="F5690">
            <v>40658</v>
          </cell>
          <cell r="G5690">
            <v>7347</v>
          </cell>
          <cell r="H5690">
            <v>1.34</v>
          </cell>
          <cell r="I5690">
            <v>43465</v>
          </cell>
        </row>
        <row r="5691">
          <cell r="A5691" t="str">
            <v>MdeO BLOQUE CONCRETO 0.10 2CV (NO</v>
          </cell>
          <cell r="B5691">
            <v>101876</v>
          </cell>
          <cell r="C5691" t="str">
            <v>M2</v>
          </cell>
          <cell r="D5691">
            <v>9862</v>
          </cell>
          <cell r="E5691">
            <v>0</v>
          </cell>
          <cell r="F5691">
            <v>40124</v>
          </cell>
          <cell r="G5691">
            <v>7095</v>
          </cell>
          <cell r="H5691">
            <v>1.39</v>
          </cell>
          <cell r="I5691">
            <v>43465</v>
          </cell>
        </row>
        <row r="5692">
          <cell r="A5692" t="str">
            <v>MdeO BLOQUE CONCRETO 0.20 2CV (NO</v>
          </cell>
          <cell r="B5692">
            <v>101877</v>
          </cell>
          <cell r="C5692" t="str">
            <v>M2</v>
          </cell>
          <cell r="D5692">
            <v>13487</v>
          </cell>
          <cell r="E5692">
            <v>0</v>
          </cell>
          <cell r="F5692">
            <v>40124</v>
          </cell>
          <cell r="G5692">
            <v>9703</v>
          </cell>
          <cell r="H5692">
            <v>1.39</v>
          </cell>
          <cell r="I5692">
            <v>43465</v>
          </cell>
        </row>
        <row r="5693">
          <cell r="A5693" t="str">
            <v>MdeO BLOQUE MACHON LAVADERO (NO</v>
          </cell>
          <cell r="B5693">
            <v>101878</v>
          </cell>
          <cell r="C5693" t="str">
            <v>UNI</v>
          </cell>
          <cell r="D5693">
            <v>5838</v>
          </cell>
          <cell r="E5693">
            <v>0</v>
          </cell>
          <cell r="F5693">
            <v>40135</v>
          </cell>
          <cell r="G5693">
            <v>4200</v>
          </cell>
          <cell r="H5693">
            <v>1.39</v>
          </cell>
          <cell r="I5693">
            <v>43465</v>
          </cell>
        </row>
        <row r="5694">
          <cell r="A5694" t="str">
            <v>MdeO BLOQUE N°5 PAÑETAR Tabq. (NO</v>
          </cell>
          <cell r="B5694">
            <v>102437</v>
          </cell>
          <cell r="C5694" t="str">
            <v>M2</v>
          </cell>
          <cell r="D5694">
            <v>7890</v>
          </cell>
          <cell r="E5694">
            <v>0</v>
          </cell>
          <cell r="F5694">
            <v>40135</v>
          </cell>
          <cell r="G5694">
            <v>5676</v>
          </cell>
          <cell r="H5694">
            <v>1.39</v>
          </cell>
          <cell r="I5694">
            <v>43465</v>
          </cell>
        </row>
        <row r="5695">
          <cell r="A5695" t="str">
            <v>MdeO BLOQUE N°52CV Tabq(.10-.12) (NO</v>
          </cell>
          <cell r="B5695">
            <v>101879</v>
          </cell>
          <cell r="C5695" t="str">
            <v>M2</v>
          </cell>
          <cell r="D5695">
            <v>10193</v>
          </cell>
          <cell r="E5695">
            <v>0</v>
          </cell>
          <cell r="F5695">
            <v>41631</v>
          </cell>
          <cell r="G5695">
            <v>8026</v>
          </cell>
          <cell r="H5695">
            <v>1.27</v>
          </cell>
          <cell r="I5695">
            <v>43465</v>
          </cell>
        </row>
        <row r="5696">
          <cell r="A5696" t="str">
            <v>MdeO BOCELES (NO USAR)</v>
          </cell>
          <cell r="B5696">
            <v>101880</v>
          </cell>
          <cell r="C5696" t="str">
            <v>ML</v>
          </cell>
          <cell r="D5696">
            <v>5838</v>
          </cell>
          <cell r="E5696">
            <v>0</v>
          </cell>
          <cell r="F5696">
            <v>40135</v>
          </cell>
          <cell r="G5696">
            <v>4200</v>
          </cell>
          <cell r="H5696">
            <v>1.39</v>
          </cell>
          <cell r="I5696">
            <v>43465</v>
          </cell>
        </row>
        <row r="5697">
          <cell r="A5697" t="str">
            <v>MdeO BOMBAS AGUA (CONEXION) (NO</v>
          </cell>
          <cell r="B5697">
            <v>1469</v>
          </cell>
          <cell r="C5697" t="str">
            <v>UNI</v>
          </cell>
          <cell r="D5697">
            <v>534659</v>
          </cell>
          <cell r="E5697">
            <v>0</v>
          </cell>
          <cell r="F5697">
            <v>40124</v>
          </cell>
          <cell r="G5697">
            <v>384647</v>
          </cell>
          <cell r="H5697">
            <v>1.39</v>
          </cell>
          <cell r="I5697">
            <v>43465</v>
          </cell>
        </row>
        <row r="5698">
          <cell r="A5698" t="str">
            <v>MdeO BOVEDAS (NO USAR)</v>
          </cell>
          <cell r="B5698">
            <v>101881</v>
          </cell>
          <cell r="C5698" t="str">
            <v>M2</v>
          </cell>
          <cell r="D5698">
            <v>36835</v>
          </cell>
          <cell r="E5698">
            <v>0</v>
          </cell>
          <cell r="F5698">
            <v>40135</v>
          </cell>
          <cell r="G5698">
            <v>26500</v>
          </cell>
          <cell r="H5698">
            <v>1.39</v>
          </cell>
          <cell r="I5698">
            <v>43465</v>
          </cell>
        </row>
        <row r="5699">
          <cell r="A5699" t="str">
            <v>MdeO CABALLETE TEJA AC (NO USAR)</v>
          </cell>
          <cell r="B5699">
            <v>101882</v>
          </cell>
          <cell r="C5699" t="str">
            <v>ML</v>
          </cell>
          <cell r="D5699">
            <v>5703</v>
          </cell>
          <cell r="E5699">
            <v>0</v>
          </cell>
          <cell r="F5699">
            <v>40135</v>
          </cell>
          <cell r="G5699">
            <v>4103</v>
          </cell>
          <cell r="H5699">
            <v>1.39</v>
          </cell>
          <cell r="I5699">
            <v>43465</v>
          </cell>
        </row>
        <row r="5700">
          <cell r="A5700" t="str">
            <v>MdeO CABALLETE TEJA DE BARRO (NO</v>
          </cell>
          <cell r="B5700">
            <v>101883</v>
          </cell>
          <cell r="C5700" t="str">
            <v>ML</v>
          </cell>
          <cell r="D5700">
            <v>5703</v>
          </cell>
          <cell r="E5700">
            <v>0</v>
          </cell>
          <cell r="F5700">
            <v>40135</v>
          </cell>
          <cell r="G5700">
            <v>4103</v>
          </cell>
          <cell r="H5700">
            <v>1.39</v>
          </cell>
          <cell r="I5700">
            <v>43465</v>
          </cell>
        </row>
        <row r="5701">
          <cell r="A5701" t="str">
            <v>MdeO CABLEADO (NO USAR)</v>
          </cell>
          <cell r="B5701">
            <v>101884</v>
          </cell>
          <cell r="C5701" t="str">
            <v>ML</v>
          </cell>
          <cell r="D5701">
            <v>1568</v>
          </cell>
          <cell r="E5701">
            <v>0</v>
          </cell>
          <cell r="F5701">
            <v>40124</v>
          </cell>
          <cell r="G5701">
            <v>1128</v>
          </cell>
          <cell r="H5701">
            <v>1.39</v>
          </cell>
          <cell r="I5701">
            <v>43465</v>
          </cell>
        </row>
        <row r="5702">
          <cell r="A5702" t="str">
            <v>MdeO CAJA DE INSPECCION 50x50x50 (no</v>
          </cell>
          <cell r="B5702">
            <v>101111</v>
          </cell>
          <cell r="C5702" t="str">
            <v>UNI</v>
          </cell>
          <cell r="D5702">
            <v>43830</v>
          </cell>
          <cell r="E5702">
            <v>0</v>
          </cell>
          <cell r="F5702">
            <v>40933</v>
          </cell>
          <cell r="G5702">
            <v>33715</v>
          </cell>
          <cell r="H5702">
            <v>1.3</v>
          </cell>
          <cell r="I5702">
            <v>43465</v>
          </cell>
        </row>
        <row r="5703">
          <cell r="A5703" t="str">
            <v>MdeO CAJA DE INSPECCION 70x70x70 (No</v>
          </cell>
          <cell r="B5703">
            <v>101112</v>
          </cell>
          <cell r="C5703" t="str">
            <v>UNI</v>
          </cell>
          <cell r="D5703">
            <v>59250</v>
          </cell>
          <cell r="E5703">
            <v>0</v>
          </cell>
          <cell r="F5703">
            <v>40933</v>
          </cell>
          <cell r="G5703">
            <v>45577</v>
          </cell>
          <cell r="H5703">
            <v>1.3</v>
          </cell>
          <cell r="I5703">
            <v>43465</v>
          </cell>
        </row>
        <row r="5704">
          <cell r="A5704" t="str">
            <v>MdeO CAJA DE INSPECCION 80x80x80 (No</v>
          </cell>
          <cell r="B5704">
            <v>101113</v>
          </cell>
          <cell r="C5704" t="str">
            <v>UNI</v>
          </cell>
          <cell r="D5704">
            <v>73454</v>
          </cell>
          <cell r="E5704">
            <v>0</v>
          </cell>
          <cell r="F5704">
            <v>40933</v>
          </cell>
          <cell r="G5704">
            <v>56503</v>
          </cell>
          <cell r="H5704">
            <v>1.3</v>
          </cell>
          <cell r="I5704">
            <v>43465</v>
          </cell>
        </row>
        <row r="5705">
          <cell r="A5705" t="str">
            <v>MdeO CAJA DE INSPECCION 80x80x80 (No</v>
          </cell>
          <cell r="B5705">
            <v>102804</v>
          </cell>
          <cell r="C5705" t="str">
            <v>UNI</v>
          </cell>
          <cell r="D5705">
            <v>73454</v>
          </cell>
          <cell r="E5705">
            <v>0</v>
          </cell>
          <cell r="F5705">
            <v>40933</v>
          </cell>
          <cell r="G5705">
            <v>56503</v>
          </cell>
          <cell r="H5705">
            <v>1.3</v>
          </cell>
          <cell r="I5705">
            <v>43465</v>
          </cell>
        </row>
        <row r="5706">
          <cell r="A5706" t="str">
            <v>MdeO CAJA Insp.FIBRIT TR. Liv. (NO USAR)</v>
          </cell>
          <cell r="B5706">
            <v>101885</v>
          </cell>
          <cell r="C5706" t="str">
            <v>UNI</v>
          </cell>
          <cell r="D5706">
            <v>24121</v>
          </cell>
          <cell r="E5706">
            <v>0</v>
          </cell>
          <cell r="F5706">
            <v>40163</v>
          </cell>
          <cell r="G5706">
            <v>17353</v>
          </cell>
          <cell r="H5706">
            <v>1.39</v>
          </cell>
          <cell r="I5706">
            <v>43465</v>
          </cell>
        </row>
        <row r="5707">
          <cell r="A5707" t="str">
            <v>MdeO CAJA Insp.FIBRIT Traf.Pes (NO USAR)</v>
          </cell>
          <cell r="B5707">
            <v>101886</v>
          </cell>
          <cell r="C5707" t="str">
            <v>UNI</v>
          </cell>
          <cell r="D5707">
            <v>40202</v>
          </cell>
          <cell r="E5707">
            <v>0</v>
          </cell>
          <cell r="F5707">
            <v>40163</v>
          </cell>
          <cell r="G5707">
            <v>28922</v>
          </cell>
          <cell r="H5707">
            <v>1.39</v>
          </cell>
          <cell r="I5707">
            <v>43465</v>
          </cell>
        </row>
        <row r="5708">
          <cell r="A5708" t="str">
            <v>MdeO CAJA INSPECCION 0.40-0.50 (NO</v>
          </cell>
          <cell r="B5708">
            <v>101887</v>
          </cell>
          <cell r="C5708" t="str">
            <v>UNI</v>
          </cell>
          <cell r="D5708">
            <v>103032</v>
          </cell>
          <cell r="E5708">
            <v>0</v>
          </cell>
          <cell r="F5708">
            <v>41131</v>
          </cell>
          <cell r="G5708">
            <v>79255</v>
          </cell>
          <cell r="H5708">
            <v>1.3</v>
          </cell>
          <cell r="I5708">
            <v>43465</v>
          </cell>
        </row>
        <row r="5709">
          <cell r="A5709" t="str">
            <v>MdeO CAJA INSPECCION 0.60-0.60 (NO USAR)</v>
          </cell>
          <cell r="B5709">
            <v>101888</v>
          </cell>
          <cell r="C5709" t="str">
            <v>UNI</v>
          </cell>
          <cell r="D5709">
            <v>111754</v>
          </cell>
          <cell r="E5709">
            <v>0</v>
          </cell>
          <cell r="F5709">
            <v>41477</v>
          </cell>
          <cell r="G5709">
            <v>87995</v>
          </cell>
          <cell r="H5709">
            <v>1.27</v>
          </cell>
          <cell r="I5709">
            <v>43465</v>
          </cell>
        </row>
        <row r="5710">
          <cell r="A5710" t="str">
            <v>MdeO CAJA INSPECCION 0.60-0.80 (NO USAR)</v>
          </cell>
          <cell r="B5710">
            <v>101889</v>
          </cell>
          <cell r="C5710" t="str">
            <v>UNI</v>
          </cell>
          <cell r="D5710">
            <v>111754</v>
          </cell>
          <cell r="E5710">
            <v>0</v>
          </cell>
          <cell r="F5710">
            <v>41604</v>
          </cell>
          <cell r="G5710">
            <v>87995</v>
          </cell>
          <cell r="H5710">
            <v>1.27</v>
          </cell>
          <cell r="I5710">
            <v>43465</v>
          </cell>
        </row>
        <row r="5711">
          <cell r="A5711" t="str">
            <v>MdeO CAJA INSPECCION 0.80-100 (NO</v>
          </cell>
          <cell r="B5711">
            <v>101890</v>
          </cell>
          <cell r="C5711" t="str">
            <v>UNI</v>
          </cell>
          <cell r="D5711">
            <v>116446</v>
          </cell>
          <cell r="E5711">
            <v>0</v>
          </cell>
          <cell r="F5711">
            <v>40618</v>
          </cell>
          <cell r="G5711">
            <v>86900</v>
          </cell>
          <cell r="H5711">
            <v>1.34</v>
          </cell>
          <cell r="I5711">
            <v>43465</v>
          </cell>
        </row>
        <row r="5712">
          <cell r="A5712" t="str">
            <v>MdeO CAJA MEDIDOR GAS (NO USAR)</v>
          </cell>
          <cell r="B5712">
            <v>101891</v>
          </cell>
          <cell r="C5712" t="str">
            <v>UNI</v>
          </cell>
          <cell r="D5712">
            <v>44794</v>
          </cell>
          <cell r="E5712">
            <v>0</v>
          </cell>
          <cell r="F5712">
            <v>40135</v>
          </cell>
          <cell r="G5712">
            <v>32226</v>
          </cell>
          <cell r="H5712">
            <v>1.39</v>
          </cell>
          <cell r="I5712">
            <v>43465</v>
          </cell>
        </row>
        <row r="5713">
          <cell r="A5713" t="str">
            <v>MdeO CAJA MEDIDOR GAS 140X45 (NO</v>
          </cell>
          <cell r="B5713">
            <v>101892</v>
          </cell>
          <cell r="C5713" t="str">
            <v>UNI</v>
          </cell>
          <cell r="D5713">
            <v>126555</v>
          </cell>
          <cell r="E5713">
            <v>0</v>
          </cell>
          <cell r="F5713">
            <v>40197</v>
          </cell>
          <cell r="G5713">
            <v>92376</v>
          </cell>
          <cell r="H5713">
            <v>1.37</v>
          </cell>
          <cell r="I5713">
            <v>43465</v>
          </cell>
        </row>
        <row r="5714">
          <cell r="A5714" t="str">
            <v>MdeO CAJA MEDIDOR GAS 172x45 (NO</v>
          </cell>
          <cell r="B5714">
            <v>102327</v>
          </cell>
          <cell r="C5714" t="str">
            <v>UNI</v>
          </cell>
          <cell r="D5714">
            <v>146737</v>
          </cell>
          <cell r="E5714">
            <v>0</v>
          </cell>
          <cell r="F5714">
            <v>40197</v>
          </cell>
          <cell r="G5714">
            <v>107107</v>
          </cell>
          <cell r="H5714">
            <v>1.37</v>
          </cell>
          <cell r="I5714">
            <v>43465</v>
          </cell>
        </row>
        <row r="5715">
          <cell r="A5715" t="str">
            <v>MdeO CAJA MEDIDOR GAS 45x45 (NO USAR)</v>
          </cell>
          <cell r="B5715">
            <v>101893</v>
          </cell>
          <cell r="C5715" t="str">
            <v>UNI</v>
          </cell>
          <cell r="D5715">
            <v>70378</v>
          </cell>
          <cell r="E5715">
            <v>0</v>
          </cell>
          <cell r="F5715">
            <v>40197</v>
          </cell>
          <cell r="G5715">
            <v>51371</v>
          </cell>
          <cell r="H5715">
            <v>1.37</v>
          </cell>
          <cell r="I5715">
            <v>43465</v>
          </cell>
        </row>
        <row r="5716">
          <cell r="A5716" t="str">
            <v>MdeO CAJA MEDIDOR GAS 72x45 (NO USAR)</v>
          </cell>
          <cell r="B5716">
            <v>102748</v>
          </cell>
          <cell r="C5716" t="str">
            <v>UNI</v>
          </cell>
          <cell r="D5716">
            <v>44480</v>
          </cell>
          <cell r="E5716">
            <v>0</v>
          </cell>
          <cell r="F5716">
            <v>39870</v>
          </cell>
          <cell r="G5716">
            <v>32000</v>
          </cell>
          <cell r="H5716">
            <v>1.39</v>
          </cell>
          <cell r="I5716">
            <v>43465</v>
          </cell>
        </row>
        <row r="5717">
          <cell r="A5717" t="str">
            <v>MdeO CAJA MEDIDOR GAS 72x45 (NO USAR)</v>
          </cell>
          <cell r="B5717">
            <v>102748</v>
          </cell>
          <cell r="C5717" t="str">
            <v>UNI</v>
          </cell>
          <cell r="D5717">
            <v>44480</v>
          </cell>
          <cell r="E5717">
            <v>0</v>
          </cell>
          <cell r="F5717">
            <v>39870</v>
          </cell>
          <cell r="G5717">
            <v>32000</v>
          </cell>
          <cell r="H5717">
            <v>1.39</v>
          </cell>
          <cell r="I5717">
            <v>43465</v>
          </cell>
        </row>
        <row r="5718">
          <cell r="A5718" t="str">
            <v>MdeO CAJILLA 4 MEDIDORES ELECT. (Inst.)</v>
          </cell>
          <cell r="B5718">
            <v>101895</v>
          </cell>
          <cell r="C5718" t="str">
            <v>UNI</v>
          </cell>
          <cell r="D5718">
            <v>174341</v>
          </cell>
          <cell r="E5718">
            <v>0</v>
          </cell>
          <cell r="F5718">
            <v>40197</v>
          </cell>
          <cell r="G5718">
            <v>127256</v>
          </cell>
          <cell r="H5718">
            <v>1.37</v>
          </cell>
          <cell r="I5718">
            <v>43465</v>
          </cell>
        </row>
        <row r="5719">
          <cell r="A5719" t="str">
            <v>MdeO CAJILLA MEDIDOR ELECTRICO (NO</v>
          </cell>
          <cell r="B5719">
            <v>101415</v>
          </cell>
          <cell r="C5719" t="str">
            <v>UNI</v>
          </cell>
          <cell r="D5719">
            <v>88443</v>
          </cell>
          <cell r="E5719">
            <v>0</v>
          </cell>
          <cell r="F5719">
            <v>40135</v>
          </cell>
          <cell r="G5719">
            <v>63628</v>
          </cell>
          <cell r="H5719">
            <v>1.39</v>
          </cell>
          <cell r="I5719">
            <v>43465</v>
          </cell>
        </row>
        <row r="5720">
          <cell r="A5720" t="str">
            <v>MdeO CAJILLA MEDIDOR UNIFAM (NO USAR)</v>
          </cell>
          <cell r="B5720">
            <v>101894</v>
          </cell>
          <cell r="C5720" t="str">
            <v>UNI</v>
          </cell>
          <cell r="D5720">
            <v>48241</v>
          </cell>
          <cell r="E5720">
            <v>0</v>
          </cell>
          <cell r="F5720">
            <v>40124</v>
          </cell>
          <cell r="G5720">
            <v>34706</v>
          </cell>
          <cell r="H5720">
            <v>1.39</v>
          </cell>
          <cell r="I5720">
            <v>43465</v>
          </cell>
        </row>
        <row r="5721">
          <cell r="A5721" t="str">
            <v>MdeO CALENTADOR (INSTALACION) (NO</v>
          </cell>
          <cell r="B5721">
            <v>101897</v>
          </cell>
          <cell r="C5721" t="str">
            <v>UNI</v>
          </cell>
          <cell r="D5721">
            <v>42395</v>
          </cell>
          <cell r="E5721">
            <v>0</v>
          </cell>
          <cell r="F5721">
            <v>40135</v>
          </cell>
          <cell r="G5721">
            <v>30500</v>
          </cell>
          <cell r="H5721">
            <v>1.39</v>
          </cell>
          <cell r="I5721">
            <v>43465</v>
          </cell>
        </row>
        <row r="5722">
          <cell r="A5722" t="str">
            <v>MdeO CAMARA ELECTRICA SENCILLA (NO</v>
          </cell>
          <cell r="B5722">
            <v>100804</v>
          </cell>
          <cell r="C5722" t="str">
            <v>UNI</v>
          </cell>
          <cell r="D5722">
            <v>211308</v>
          </cell>
          <cell r="E5722">
            <v>0</v>
          </cell>
          <cell r="F5722">
            <v>41457</v>
          </cell>
          <cell r="G5722">
            <v>166384</v>
          </cell>
          <cell r="H5722">
            <v>1.27</v>
          </cell>
          <cell r="I5722">
            <v>43465</v>
          </cell>
        </row>
        <row r="5723">
          <cell r="A5723" t="str">
            <v>MdeO CAMARAS ELECTRICAS DOBLES (NO</v>
          </cell>
          <cell r="B5723">
            <v>101898</v>
          </cell>
          <cell r="C5723" t="str">
            <v>UNI</v>
          </cell>
          <cell r="D5723">
            <v>275381</v>
          </cell>
          <cell r="E5723">
            <v>0</v>
          </cell>
          <cell r="F5723">
            <v>40135</v>
          </cell>
          <cell r="G5723">
            <v>198116</v>
          </cell>
          <cell r="H5723">
            <v>1.39</v>
          </cell>
          <cell r="I5723">
            <v>43465</v>
          </cell>
        </row>
        <row r="5724">
          <cell r="A5724" t="str">
            <v>MdeO CAMPAMENTO 50M (NO USAR)</v>
          </cell>
          <cell r="B5724">
            <v>101899</v>
          </cell>
          <cell r="C5724" t="str">
            <v>UNI</v>
          </cell>
          <cell r="D5724">
            <v>1257325</v>
          </cell>
          <cell r="E5724">
            <v>0</v>
          </cell>
          <cell r="F5724">
            <v>40124</v>
          </cell>
          <cell r="G5724">
            <v>904550</v>
          </cell>
          <cell r="H5724">
            <v>1.39</v>
          </cell>
          <cell r="I5724">
            <v>43465</v>
          </cell>
        </row>
        <row r="5725">
          <cell r="A5725" t="str">
            <v>MdeO CAMPAMENTO 50M2 ** (NO USAR)</v>
          </cell>
          <cell r="B5725">
            <v>101753</v>
          </cell>
          <cell r="C5725" t="str">
            <v>UNI</v>
          </cell>
          <cell r="D5725">
            <v>1415974</v>
          </cell>
          <cell r="E5725">
            <v>0</v>
          </cell>
          <cell r="F5725">
            <v>39870</v>
          </cell>
          <cell r="G5725">
            <v>1018686</v>
          </cell>
          <cell r="H5725">
            <v>1.39</v>
          </cell>
          <cell r="I5725">
            <v>43465</v>
          </cell>
        </row>
        <row r="5726">
          <cell r="A5726" t="str">
            <v>MdeO CANALETA ACESCO (NO USAR)</v>
          </cell>
          <cell r="B5726">
            <v>101901</v>
          </cell>
          <cell r="C5726" t="str">
            <v>M2</v>
          </cell>
          <cell r="D5726">
            <v>26104</v>
          </cell>
          <cell r="E5726">
            <v>0</v>
          </cell>
          <cell r="F5726">
            <v>40135</v>
          </cell>
          <cell r="G5726">
            <v>18780</v>
          </cell>
          <cell r="H5726">
            <v>1.39</v>
          </cell>
          <cell r="I5726">
            <v>43465</v>
          </cell>
        </row>
        <row r="5727">
          <cell r="A5727" t="str">
            <v>MdeO CANALETA METAL.10X40 (NO USAR)</v>
          </cell>
          <cell r="B5727">
            <v>101900</v>
          </cell>
          <cell r="C5727" t="str">
            <v>UNI</v>
          </cell>
          <cell r="D5727">
            <v>14110</v>
          </cell>
          <cell r="E5727">
            <v>0</v>
          </cell>
          <cell r="F5727">
            <v>40124</v>
          </cell>
          <cell r="G5727">
            <v>10151</v>
          </cell>
          <cell r="H5727">
            <v>1.39</v>
          </cell>
          <cell r="I5727">
            <v>43465</v>
          </cell>
        </row>
        <row r="5728">
          <cell r="A5728" t="str">
            <v>MdeO CANALETA No.43 (3-5 M.) (NO USAR)</v>
          </cell>
          <cell r="B5728">
            <v>101902</v>
          </cell>
          <cell r="C5728" t="str">
            <v>M2</v>
          </cell>
          <cell r="D5728">
            <v>12909</v>
          </cell>
          <cell r="E5728">
            <v>0</v>
          </cell>
          <cell r="F5728">
            <v>40096</v>
          </cell>
          <cell r="G5728">
            <v>9287</v>
          </cell>
          <cell r="H5728">
            <v>1.39</v>
          </cell>
          <cell r="I5728">
            <v>43465</v>
          </cell>
        </row>
        <row r="5729">
          <cell r="A5729" t="str">
            <v>MdeO CANALETA No.43 (3-5 M.) (NO USAR)</v>
          </cell>
          <cell r="B5729">
            <v>101896</v>
          </cell>
          <cell r="C5729" t="str">
            <v>M2</v>
          </cell>
          <cell r="D5729">
            <v>12909</v>
          </cell>
          <cell r="E5729">
            <v>0</v>
          </cell>
          <cell r="F5729">
            <v>40096</v>
          </cell>
          <cell r="G5729">
            <v>9287</v>
          </cell>
          <cell r="H5729">
            <v>1.39</v>
          </cell>
          <cell r="I5729">
            <v>43465</v>
          </cell>
        </row>
        <row r="5730">
          <cell r="A5730" t="str">
            <v>MdeO CANALETA No.43 (5.5-6 M.) (NO USAR)</v>
          </cell>
          <cell r="B5730">
            <v>101903</v>
          </cell>
          <cell r="C5730" t="str">
            <v>M2</v>
          </cell>
          <cell r="D5730">
            <v>13508</v>
          </cell>
          <cell r="E5730">
            <v>0</v>
          </cell>
          <cell r="F5730">
            <v>40096</v>
          </cell>
          <cell r="G5730">
            <v>9718</v>
          </cell>
          <cell r="H5730">
            <v>1.39</v>
          </cell>
          <cell r="I5730">
            <v>43465</v>
          </cell>
        </row>
        <row r="5731">
          <cell r="A5731" t="str">
            <v>MdeO CANALETA No.90 3.75-5.25M (NO USAR)</v>
          </cell>
          <cell r="B5731">
            <v>101904</v>
          </cell>
          <cell r="C5731" t="str">
            <v>M2</v>
          </cell>
          <cell r="D5731">
            <v>10806</v>
          </cell>
          <cell r="E5731">
            <v>0</v>
          </cell>
          <cell r="F5731">
            <v>40096</v>
          </cell>
          <cell r="G5731">
            <v>7774</v>
          </cell>
          <cell r="H5731">
            <v>1.39</v>
          </cell>
          <cell r="I5731">
            <v>43465</v>
          </cell>
        </row>
        <row r="5732">
          <cell r="A5732" t="str">
            <v>MdeO CANALETA No.90 6-9 M. (NO USAR)</v>
          </cell>
          <cell r="B5732">
            <v>101905</v>
          </cell>
          <cell r="C5732" t="str">
            <v>M2</v>
          </cell>
          <cell r="D5732">
            <v>11406</v>
          </cell>
          <cell r="E5732">
            <v>0</v>
          </cell>
          <cell r="F5732">
            <v>40096</v>
          </cell>
          <cell r="G5732">
            <v>8206</v>
          </cell>
          <cell r="H5732">
            <v>1.39</v>
          </cell>
          <cell r="I5732">
            <v>43465</v>
          </cell>
        </row>
        <row r="5733">
          <cell r="A5733" t="str">
            <v>MdeO CANALETA PLASTICA 10X40 (NO USAR)</v>
          </cell>
          <cell r="B5733">
            <v>102328</v>
          </cell>
          <cell r="C5733" t="str">
            <v>UNI</v>
          </cell>
          <cell r="D5733">
            <v>14110</v>
          </cell>
          <cell r="E5733">
            <v>0</v>
          </cell>
          <cell r="F5733">
            <v>40124</v>
          </cell>
          <cell r="G5733">
            <v>10151</v>
          </cell>
          <cell r="H5733">
            <v>1.39</v>
          </cell>
          <cell r="I5733">
            <v>43465</v>
          </cell>
        </row>
        <row r="5734">
          <cell r="A5734" t="str">
            <v>MdeO CANES EN PLANCHON (NO USAR)</v>
          </cell>
          <cell r="B5734">
            <v>101906</v>
          </cell>
          <cell r="C5734" t="str">
            <v>ML</v>
          </cell>
          <cell r="D5734">
            <v>11398</v>
          </cell>
          <cell r="E5734">
            <v>0</v>
          </cell>
          <cell r="F5734">
            <v>39870</v>
          </cell>
          <cell r="G5734">
            <v>8200</v>
          </cell>
          <cell r="H5734">
            <v>1.39</v>
          </cell>
          <cell r="I5734">
            <v>43465</v>
          </cell>
        </row>
        <row r="5735">
          <cell r="A5735" t="str">
            <v>MdeO CAÑUELA (NO USAR)</v>
          </cell>
          <cell r="B5735">
            <v>101907</v>
          </cell>
          <cell r="C5735" t="str">
            <v>ML</v>
          </cell>
          <cell r="D5735">
            <v>16081</v>
          </cell>
          <cell r="E5735">
            <v>0</v>
          </cell>
          <cell r="F5735">
            <v>40135</v>
          </cell>
          <cell r="G5735">
            <v>11569</v>
          </cell>
          <cell r="H5735">
            <v>1.39</v>
          </cell>
          <cell r="I5735">
            <v>43465</v>
          </cell>
        </row>
        <row r="5736">
          <cell r="A5736" t="str">
            <v>MdeO CAÑUELA PREFABRICADA (NO USAR)</v>
          </cell>
          <cell r="B5736">
            <v>101055</v>
          </cell>
          <cell r="C5736" t="str">
            <v>ML</v>
          </cell>
          <cell r="D5736">
            <v>11791</v>
          </cell>
          <cell r="E5736">
            <v>0</v>
          </cell>
          <cell r="F5736">
            <v>41095</v>
          </cell>
          <cell r="G5736">
            <v>9070</v>
          </cell>
          <cell r="H5736">
            <v>1.3</v>
          </cell>
          <cell r="I5736">
            <v>43465</v>
          </cell>
        </row>
        <row r="5737">
          <cell r="A5737" t="str">
            <v>MdeO CARBURO SOBRE PAÑETE (NO</v>
          </cell>
          <cell r="B5737">
            <v>101908</v>
          </cell>
          <cell r="C5737" t="str">
            <v>M2</v>
          </cell>
          <cell r="D5737">
            <v>4160</v>
          </cell>
          <cell r="E5737">
            <v>0</v>
          </cell>
          <cell r="F5737">
            <v>40135</v>
          </cell>
          <cell r="G5737">
            <v>2993</v>
          </cell>
          <cell r="H5737">
            <v>1.39</v>
          </cell>
          <cell r="I5737">
            <v>43465</v>
          </cell>
        </row>
        <row r="5738">
          <cell r="A5738" t="str">
            <v>MdeO CARBURO SOBRE PAÑETE (NO USAR)</v>
          </cell>
          <cell r="B5738">
            <v>102213</v>
          </cell>
          <cell r="C5738" t="str">
            <v>M2</v>
          </cell>
          <cell r="D5738">
            <v>4160</v>
          </cell>
          <cell r="E5738">
            <v>0</v>
          </cell>
          <cell r="F5738">
            <v>40143</v>
          </cell>
          <cell r="G5738">
            <v>2993</v>
          </cell>
          <cell r="H5738">
            <v>1.39</v>
          </cell>
          <cell r="I5738">
            <v>43465</v>
          </cell>
        </row>
        <row r="5739">
          <cell r="A5739" t="str">
            <v>MdeO CARPINTE METALICA -MARCOS0.90X2.0</v>
          </cell>
          <cell r="B5739">
            <v>101291</v>
          </cell>
          <cell r="C5739" t="str">
            <v>UNI</v>
          </cell>
          <cell r="D5739">
            <v>33190</v>
          </cell>
          <cell r="E5739">
            <v>0</v>
          </cell>
          <cell r="F5739">
            <v>40124</v>
          </cell>
          <cell r="G5739">
            <v>23878</v>
          </cell>
          <cell r="H5739">
            <v>1.39</v>
          </cell>
          <cell r="I5739">
            <v>43465</v>
          </cell>
        </row>
        <row r="5740">
          <cell r="A5740" t="str">
            <v>MdeO CARPINTERIA METALICA VENTANERIA</v>
          </cell>
          <cell r="B5740">
            <v>101909</v>
          </cell>
          <cell r="C5740" t="str">
            <v>M2</v>
          </cell>
          <cell r="D5740">
            <v>39451</v>
          </cell>
          <cell r="E5740">
            <v>0</v>
          </cell>
          <cell r="F5740">
            <v>42579</v>
          </cell>
          <cell r="G5740">
            <v>34305</v>
          </cell>
          <cell r="H5740">
            <v>1.1499999999999999</v>
          </cell>
          <cell r="I5740">
            <v>43465</v>
          </cell>
        </row>
        <row r="5741">
          <cell r="A5741" t="str">
            <v>MdeO CARPINTERIAS</v>
          </cell>
          <cell r="B5741">
            <v>34</v>
          </cell>
          <cell r="C5741">
            <v>0</v>
          </cell>
          <cell r="D5741" t="e">
            <v>#DIV/0!</v>
          </cell>
          <cell r="E5741">
            <v>0</v>
          </cell>
          <cell r="F5741">
            <v>0</v>
          </cell>
          <cell r="G5741">
            <v>0</v>
          </cell>
          <cell r="H5741" t="e">
            <v>#DIV/0!</v>
          </cell>
          <cell r="I5741">
            <v>43465</v>
          </cell>
        </row>
        <row r="5742">
          <cell r="A5742" t="str">
            <v>MdeO CASETON GUADUA B=60 H=30 (NO</v>
          </cell>
          <cell r="B5742">
            <v>101910</v>
          </cell>
          <cell r="C5742" t="str">
            <v>M2</v>
          </cell>
          <cell r="D5742">
            <v>10479</v>
          </cell>
          <cell r="E5742">
            <v>0</v>
          </cell>
          <cell r="F5742">
            <v>40124</v>
          </cell>
          <cell r="G5742">
            <v>7539</v>
          </cell>
          <cell r="H5742">
            <v>1.39</v>
          </cell>
          <cell r="I5742">
            <v>43465</v>
          </cell>
        </row>
        <row r="5743">
          <cell r="A5743" t="str">
            <v>MdeO Celda de Medida MT (NO USAR)</v>
          </cell>
          <cell r="B5743">
            <v>101568</v>
          </cell>
          <cell r="C5743" t="str">
            <v>UNI</v>
          </cell>
          <cell r="D5743">
            <v>617899</v>
          </cell>
          <cell r="E5743">
            <v>0</v>
          </cell>
          <cell r="F5743">
            <v>39888</v>
          </cell>
          <cell r="G5743">
            <v>444532</v>
          </cell>
          <cell r="H5743">
            <v>1.39</v>
          </cell>
          <cell r="I5743">
            <v>43465</v>
          </cell>
        </row>
        <row r="5744">
          <cell r="A5744" t="str">
            <v>MdeO CERCA EN LAMINA (NO USAR)</v>
          </cell>
          <cell r="B5744">
            <v>101911</v>
          </cell>
          <cell r="C5744" t="str">
            <v>ML</v>
          </cell>
          <cell r="D5744">
            <v>37187</v>
          </cell>
          <cell r="E5744">
            <v>0</v>
          </cell>
          <cell r="F5744">
            <v>40124</v>
          </cell>
          <cell r="G5744">
            <v>26753</v>
          </cell>
          <cell r="H5744">
            <v>1.39</v>
          </cell>
          <cell r="I5744">
            <v>43465</v>
          </cell>
        </row>
        <row r="5745">
          <cell r="A5745" t="str">
            <v>MdeO CERCA LAMINA/BASE (NO USAR)</v>
          </cell>
          <cell r="B5745">
            <v>101912</v>
          </cell>
          <cell r="C5745" t="str">
            <v>ML</v>
          </cell>
          <cell r="D5745">
            <v>37187</v>
          </cell>
          <cell r="E5745">
            <v>0</v>
          </cell>
          <cell r="F5745">
            <v>40124</v>
          </cell>
          <cell r="G5745">
            <v>26753</v>
          </cell>
          <cell r="H5745">
            <v>1.39</v>
          </cell>
          <cell r="I5745">
            <v>43465</v>
          </cell>
        </row>
        <row r="5746">
          <cell r="A5746" t="str">
            <v>MdeO CERRAMIENTO EN LONA VERDE (NO</v>
          </cell>
          <cell r="B5746">
            <v>101913</v>
          </cell>
          <cell r="C5746" t="str">
            <v>ML</v>
          </cell>
          <cell r="D5746">
            <v>9647</v>
          </cell>
          <cell r="E5746">
            <v>0</v>
          </cell>
          <cell r="F5746">
            <v>41108</v>
          </cell>
          <cell r="G5746">
            <v>7421</v>
          </cell>
          <cell r="H5746">
            <v>1.3</v>
          </cell>
          <cell r="I5746">
            <v>43465</v>
          </cell>
        </row>
        <row r="5747">
          <cell r="A5747" t="str">
            <v>MdeO CERRAMIENTO EN TRIPLEX (NO</v>
          </cell>
          <cell r="B5747">
            <v>101914</v>
          </cell>
          <cell r="C5747" t="str">
            <v>M2</v>
          </cell>
          <cell r="D5747">
            <v>8040</v>
          </cell>
          <cell r="E5747">
            <v>0</v>
          </cell>
          <cell r="F5747">
            <v>40124</v>
          </cell>
          <cell r="G5747">
            <v>5784</v>
          </cell>
          <cell r="H5747">
            <v>1.39</v>
          </cell>
          <cell r="I5747">
            <v>43465</v>
          </cell>
        </row>
        <row r="5748">
          <cell r="A5748" t="str">
            <v>MdeO CHAZOS MADERA (NO USAR)</v>
          </cell>
          <cell r="B5748">
            <v>101915</v>
          </cell>
          <cell r="C5748" t="str">
            <v>UNI</v>
          </cell>
          <cell r="D5748">
            <v>3015</v>
          </cell>
          <cell r="E5748">
            <v>0</v>
          </cell>
          <cell r="F5748">
            <v>40124</v>
          </cell>
          <cell r="G5748">
            <v>2169</v>
          </cell>
          <cell r="H5748">
            <v>1.39</v>
          </cell>
          <cell r="I5748">
            <v>43465</v>
          </cell>
        </row>
        <row r="5749">
          <cell r="A5749" t="str">
            <v>MdeO CHIMENEAS 0.80M (NO USAR)</v>
          </cell>
          <cell r="B5749">
            <v>101916</v>
          </cell>
          <cell r="C5749" t="str">
            <v>UNI</v>
          </cell>
          <cell r="D5749">
            <v>502520</v>
          </cell>
          <cell r="E5749">
            <v>0</v>
          </cell>
          <cell r="F5749">
            <v>40124</v>
          </cell>
          <cell r="G5749">
            <v>361525</v>
          </cell>
          <cell r="H5749">
            <v>1.39</v>
          </cell>
          <cell r="I5749">
            <v>43465</v>
          </cell>
        </row>
        <row r="5750">
          <cell r="A5750" t="str">
            <v>MdeO CICLOPEO (60%MEZC-40%PIEDRA) (NO</v>
          </cell>
          <cell r="B5750">
            <v>104276</v>
          </cell>
          <cell r="C5750" t="str">
            <v>M3</v>
          </cell>
          <cell r="D5750">
            <v>83275</v>
          </cell>
          <cell r="E5750">
            <v>0</v>
          </cell>
          <cell r="F5750">
            <v>41586</v>
          </cell>
          <cell r="G5750">
            <v>65571</v>
          </cell>
          <cell r="H5750">
            <v>1.27</v>
          </cell>
          <cell r="I5750">
            <v>43465</v>
          </cell>
        </row>
        <row r="5751">
          <cell r="A5751" t="str">
            <v>MdeO CICLOPEO (60%PIEDRA-40%MEZC)</v>
          </cell>
          <cell r="B5751">
            <v>101917</v>
          </cell>
          <cell r="C5751" t="str">
            <v>M3</v>
          </cell>
          <cell r="D5751">
            <v>64163</v>
          </cell>
          <cell r="E5751">
            <v>0</v>
          </cell>
          <cell r="F5751">
            <v>41547</v>
          </cell>
          <cell r="G5751">
            <v>50522</v>
          </cell>
          <cell r="H5751">
            <v>1.27</v>
          </cell>
          <cell r="I5751">
            <v>43465</v>
          </cell>
        </row>
        <row r="5752">
          <cell r="A5752" t="str">
            <v>MdeO CICLOPEO MURO CIERRE. (NO USAR)</v>
          </cell>
          <cell r="B5752">
            <v>101918</v>
          </cell>
          <cell r="C5752" t="str">
            <v>M3</v>
          </cell>
          <cell r="D5752">
            <v>61307</v>
          </cell>
          <cell r="E5752">
            <v>0</v>
          </cell>
          <cell r="F5752">
            <v>40124</v>
          </cell>
          <cell r="G5752">
            <v>44106</v>
          </cell>
          <cell r="H5752">
            <v>1.39</v>
          </cell>
          <cell r="I5752">
            <v>43465</v>
          </cell>
        </row>
        <row r="5753">
          <cell r="A5753" t="str">
            <v>MdeO CIELORASO BOVEDA DRYWALL (NO</v>
          </cell>
          <cell r="B5753">
            <v>102438</v>
          </cell>
          <cell r="C5753" t="str">
            <v>M2</v>
          </cell>
          <cell r="D5753">
            <v>50277</v>
          </cell>
          <cell r="E5753">
            <v>0</v>
          </cell>
          <cell r="F5753">
            <v>40786</v>
          </cell>
          <cell r="G5753">
            <v>37520</v>
          </cell>
          <cell r="H5753">
            <v>1.34</v>
          </cell>
          <cell r="I5753">
            <v>43465</v>
          </cell>
        </row>
        <row r="5754">
          <cell r="A5754" t="str">
            <v>MdeO CIELORASO LISTON M.H. (NO</v>
          </cell>
          <cell r="B5754">
            <v>101919</v>
          </cell>
          <cell r="C5754" t="str">
            <v>M2</v>
          </cell>
          <cell r="D5754">
            <v>21793</v>
          </cell>
          <cell r="E5754">
            <v>0</v>
          </cell>
          <cell r="F5754">
            <v>40197</v>
          </cell>
          <cell r="G5754">
            <v>15907</v>
          </cell>
          <cell r="H5754">
            <v>1.37</v>
          </cell>
          <cell r="I5754">
            <v>43465</v>
          </cell>
        </row>
        <row r="5755">
          <cell r="A5755" t="str">
            <v>MdeO CIELORASOS</v>
          </cell>
          <cell r="B5755">
            <v>28</v>
          </cell>
          <cell r="C5755">
            <v>0</v>
          </cell>
          <cell r="D5755" t="e">
            <v>#DIV/0!</v>
          </cell>
          <cell r="E5755">
            <v>0</v>
          </cell>
          <cell r="F5755">
            <v>0</v>
          </cell>
          <cell r="G5755">
            <v>0</v>
          </cell>
          <cell r="H5755" t="e">
            <v>#DIV/0!</v>
          </cell>
          <cell r="I5755">
            <v>43465</v>
          </cell>
        </row>
        <row r="5756">
          <cell r="A5756" t="str">
            <v>MdeO CIMENTACION Y ESTRUCTURA</v>
          </cell>
          <cell r="B5756">
            <v>24</v>
          </cell>
          <cell r="C5756">
            <v>0</v>
          </cell>
          <cell r="D5756" t="e">
            <v>#DIV/0!</v>
          </cell>
          <cell r="E5756">
            <v>0</v>
          </cell>
          <cell r="F5756">
            <v>0</v>
          </cell>
          <cell r="G5756">
            <v>0</v>
          </cell>
          <cell r="H5756" t="e">
            <v>#DIV/0!</v>
          </cell>
          <cell r="I5756">
            <v>43465</v>
          </cell>
        </row>
        <row r="5757">
          <cell r="A5757" t="str">
            <v>MdeO CLOSET (HECHURA E Inst.) (NO</v>
          </cell>
          <cell r="B5757">
            <v>102753</v>
          </cell>
          <cell r="C5757" t="str">
            <v>M2</v>
          </cell>
          <cell r="D5757">
            <v>109988</v>
          </cell>
          <cell r="E5757">
            <v>0</v>
          </cell>
          <cell r="F5757">
            <v>39870</v>
          </cell>
          <cell r="G5757">
            <v>79128</v>
          </cell>
          <cell r="H5757">
            <v>1.39</v>
          </cell>
          <cell r="I5757">
            <v>43465</v>
          </cell>
        </row>
        <row r="5758">
          <cell r="A5758" t="str">
            <v>MdeO CLOSET (HECHURA E Inst.) (NO</v>
          </cell>
          <cell r="B5758">
            <v>102753</v>
          </cell>
          <cell r="C5758" t="str">
            <v>M2</v>
          </cell>
          <cell r="D5758">
            <v>109988</v>
          </cell>
          <cell r="E5758">
            <v>0</v>
          </cell>
          <cell r="F5758">
            <v>39870</v>
          </cell>
          <cell r="G5758">
            <v>79128</v>
          </cell>
          <cell r="H5758">
            <v>1.39</v>
          </cell>
          <cell r="I5758">
            <v>43465</v>
          </cell>
        </row>
        <row r="5759">
          <cell r="A5759" t="str">
            <v>MdeO CLOSET (NO USAR)</v>
          </cell>
          <cell r="B5759">
            <v>102752</v>
          </cell>
          <cell r="C5759" t="str">
            <v>UNI</v>
          </cell>
          <cell r="D5759">
            <v>206277</v>
          </cell>
          <cell r="E5759">
            <v>0</v>
          </cell>
          <cell r="F5759">
            <v>39870</v>
          </cell>
          <cell r="G5759">
            <v>148401</v>
          </cell>
          <cell r="H5759">
            <v>1.39</v>
          </cell>
          <cell r="I5759">
            <v>43465</v>
          </cell>
        </row>
        <row r="5760">
          <cell r="A5760" t="str">
            <v>MdeO CLOSET (NO USAR)</v>
          </cell>
          <cell r="B5760">
            <v>102752</v>
          </cell>
          <cell r="C5760" t="str">
            <v>UNI</v>
          </cell>
          <cell r="D5760">
            <v>206277</v>
          </cell>
          <cell r="E5760">
            <v>0</v>
          </cell>
          <cell r="F5760">
            <v>39870</v>
          </cell>
          <cell r="G5760">
            <v>148401</v>
          </cell>
          <cell r="H5760">
            <v>1.39</v>
          </cell>
          <cell r="I5760">
            <v>43465</v>
          </cell>
        </row>
        <row r="5761">
          <cell r="A5761" t="str">
            <v>MdeO CLOSET FLORMORADO (HECH E Inst.)</v>
          </cell>
          <cell r="B5761">
            <v>102439</v>
          </cell>
          <cell r="C5761" t="str">
            <v>M2</v>
          </cell>
          <cell r="D5761">
            <v>334692</v>
          </cell>
          <cell r="E5761">
            <v>0</v>
          </cell>
          <cell r="F5761">
            <v>40197</v>
          </cell>
          <cell r="G5761">
            <v>244301</v>
          </cell>
          <cell r="H5761">
            <v>1.37</v>
          </cell>
          <cell r="I5761">
            <v>43465</v>
          </cell>
        </row>
        <row r="5762">
          <cell r="A5762" t="str">
            <v>MdeO CLOSET FLORMORADO (HECHURA E</v>
          </cell>
          <cell r="B5762">
            <v>101921</v>
          </cell>
          <cell r="C5762" t="str">
            <v>M2</v>
          </cell>
          <cell r="D5762">
            <v>232053</v>
          </cell>
          <cell r="E5762">
            <v>0</v>
          </cell>
          <cell r="F5762">
            <v>40197</v>
          </cell>
          <cell r="G5762">
            <v>169382</v>
          </cell>
          <cell r="H5762">
            <v>1.37</v>
          </cell>
          <cell r="I5762">
            <v>43465</v>
          </cell>
        </row>
        <row r="5763">
          <cell r="A5763" t="str">
            <v>MdeO CLOSET+SUB. CARPINTERIA</v>
          </cell>
          <cell r="B5763">
            <v>101920</v>
          </cell>
          <cell r="C5763" t="str">
            <v>UNI</v>
          </cell>
          <cell r="D5763">
            <v>334692</v>
          </cell>
          <cell r="E5763">
            <v>0</v>
          </cell>
          <cell r="F5763">
            <v>40197</v>
          </cell>
          <cell r="G5763">
            <v>244301</v>
          </cell>
          <cell r="H5763">
            <v>1.37</v>
          </cell>
          <cell r="I5763">
            <v>43465</v>
          </cell>
        </row>
        <row r="5764">
          <cell r="A5764" t="str">
            <v>MdeO Coloc. BISAGRA VAIVEN (NO USAR)</v>
          </cell>
          <cell r="B5764">
            <v>101922</v>
          </cell>
          <cell r="C5764" t="str">
            <v>UNI</v>
          </cell>
          <cell r="D5764">
            <v>5838</v>
          </cell>
          <cell r="E5764">
            <v>0</v>
          </cell>
          <cell r="F5764">
            <v>40124</v>
          </cell>
          <cell r="G5764">
            <v>4200</v>
          </cell>
          <cell r="H5764">
            <v>1.39</v>
          </cell>
          <cell r="I5764">
            <v>43465</v>
          </cell>
        </row>
        <row r="5765">
          <cell r="A5765" t="str">
            <v>MdeO Coloc. BRAZO RETENEDO (NO USAR)</v>
          </cell>
          <cell r="B5765">
            <v>101923</v>
          </cell>
          <cell r="C5765" t="str">
            <v>UNI</v>
          </cell>
          <cell r="D5765">
            <v>19877</v>
          </cell>
          <cell r="E5765">
            <v>0</v>
          </cell>
          <cell r="F5765">
            <v>39870</v>
          </cell>
          <cell r="G5765">
            <v>14300</v>
          </cell>
          <cell r="H5765">
            <v>1.39</v>
          </cell>
          <cell r="I5765">
            <v>43465</v>
          </cell>
        </row>
        <row r="5766">
          <cell r="A5766" t="str">
            <v>MdeO Coloc. MARCO PUERTA (NO USAR)</v>
          </cell>
          <cell r="B5766">
            <v>101924</v>
          </cell>
          <cell r="C5766" t="str">
            <v>UNI</v>
          </cell>
          <cell r="D5766">
            <v>42470</v>
          </cell>
          <cell r="E5766">
            <v>0</v>
          </cell>
          <cell r="F5766">
            <v>40464</v>
          </cell>
          <cell r="G5766">
            <v>31000</v>
          </cell>
          <cell r="H5766">
            <v>1.37</v>
          </cell>
          <cell r="I5766">
            <v>43465</v>
          </cell>
        </row>
        <row r="5767">
          <cell r="A5767" t="str">
            <v>MdeO Coloc. PTA ENTRADA (NO USAR)</v>
          </cell>
          <cell r="B5767">
            <v>101925</v>
          </cell>
          <cell r="C5767" t="str">
            <v>UNI</v>
          </cell>
          <cell r="D5767">
            <v>38522</v>
          </cell>
          <cell r="E5767">
            <v>0</v>
          </cell>
          <cell r="F5767">
            <v>40124</v>
          </cell>
          <cell r="G5767">
            <v>27714</v>
          </cell>
          <cell r="H5767">
            <v>1.39</v>
          </cell>
          <cell r="I5767">
            <v>43465</v>
          </cell>
        </row>
        <row r="5768">
          <cell r="A5768" t="str">
            <v>MdeO Coloc. TEJA PLASTICA (NO USAR)</v>
          </cell>
          <cell r="B5768">
            <v>101926</v>
          </cell>
          <cell r="C5768" t="str">
            <v>M2</v>
          </cell>
          <cell r="D5768">
            <v>8049</v>
          </cell>
          <cell r="E5768">
            <v>0</v>
          </cell>
          <cell r="F5768">
            <v>40124</v>
          </cell>
          <cell r="G5768">
            <v>5791</v>
          </cell>
          <cell r="H5768">
            <v>1.39</v>
          </cell>
          <cell r="I5768">
            <v>43465</v>
          </cell>
        </row>
        <row r="5769">
          <cell r="A5769" t="str">
            <v>MdeO Coloc. VENTANA LAMINA (NO</v>
          </cell>
          <cell r="B5769">
            <v>101928</v>
          </cell>
          <cell r="C5769" t="str">
            <v>UNI</v>
          </cell>
          <cell r="D5769">
            <v>31536</v>
          </cell>
          <cell r="E5769">
            <v>0</v>
          </cell>
          <cell r="F5769">
            <v>40124</v>
          </cell>
          <cell r="G5769">
            <v>22688</v>
          </cell>
          <cell r="H5769">
            <v>1.39</v>
          </cell>
          <cell r="I5769">
            <v>43465</v>
          </cell>
        </row>
        <row r="5770">
          <cell r="A5770" t="str">
            <v>MdeO Coloc. VENTANA MADERA (NO USAR)</v>
          </cell>
          <cell r="B5770">
            <v>101927</v>
          </cell>
          <cell r="C5770" t="str">
            <v>UNI</v>
          </cell>
          <cell r="D5770">
            <v>41428</v>
          </cell>
          <cell r="E5770">
            <v>0</v>
          </cell>
          <cell r="F5770">
            <v>40124</v>
          </cell>
          <cell r="G5770">
            <v>29804</v>
          </cell>
          <cell r="H5770">
            <v>1.39</v>
          </cell>
          <cell r="I5770">
            <v>43465</v>
          </cell>
        </row>
        <row r="5771">
          <cell r="A5771" t="str">
            <v>MdeO Coloc.STRIP 20 PARES+Subc. Elect. (NO</v>
          </cell>
          <cell r="B5771">
            <v>101292</v>
          </cell>
          <cell r="C5771" t="str">
            <v>UNI</v>
          </cell>
          <cell r="D5771">
            <v>315109</v>
          </cell>
          <cell r="E5771">
            <v>0</v>
          </cell>
          <cell r="F5771">
            <v>40124</v>
          </cell>
          <cell r="G5771">
            <v>226697</v>
          </cell>
          <cell r="H5771">
            <v>1.39</v>
          </cell>
          <cell r="I5771">
            <v>43465</v>
          </cell>
        </row>
        <row r="5772">
          <cell r="A5772" t="str">
            <v>MdeO Coloc.STRIP 8 PARES (NO USAR)</v>
          </cell>
          <cell r="B5772">
            <v>101929</v>
          </cell>
          <cell r="C5772" t="str">
            <v>UNI</v>
          </cell>
          <cell r="D5772">
            <v>88443</v>
          </cell>
          <cell r="E5772">
            <v>0</v>
          </cell>
          <cell r="F5772">
            <v>40124</v>
          </cell>
          <cell r="G5772">
            <v>63628</v>
          </cell>
          <cell r="H5772">
            <v>1.39</v>
          </cell>
          <cell r="I5772">
            <v>43465</v>
          </cell>
        </row>
        <row r="5773">
          <cell r="A5773" t="str">
            <v>MdeO Coloc.STRIP GENERAL (NO USAR)</v>
          </cell>
          <cell r="B5773">
            <v>102755</v>
          </cell>
          <cell r="C5773" t="str">
            <v>UNI</v>
          </cell>
          <cell r="D5773">
            <v>82121</v>
          </cell>
          <cell r="E5773">
            <v>0</v>
          </cell>
          <cell r="F5773">
            <v>39870</v>
          </cell>
          <cell r="G5773">
            <v>59080</v>
          </cell>
          <cell r="H5773">
            <v>1.39</v>
          </cell>
          <cell r="I5773">
            <v>43465</v>
          </cell>
        </row>
        <row r="5774">
          <cell r="A5774" t="str">
            <v>MdeO Coloc.TABLERO 12 Circuit+Subc.Elect.(NO</v>
          </cell>
          <cell r="B5774">
            <v>101930</v>
          </cell>
          <cell r="C5774" t="str">
            <v>UNI</v>
          </cell>
          <cell r="D5774">
            <v>100491</v>
          </cell>
          <cell r="E5774">
            <v>0</v>
          </cell>
          <cell r="F5774">
            <v>40124</v>
          </cell>
          <cell r="G5774">
            <v>72296</v>
          </cell>
          <cell r="H5774">
            <v>1.39</v>
          </cell>
          <cell r="I5774">
            <v>43465</v>
          </cell>
        </row>
        <row r="5775">
          <cell r="A5775" t="str">
            <v>MdeO Coloc.TABLERO 18Circuit+Subc.Elect. (NO</v>
          </cell>
          <cell r="B5775">
            <v>101931</v>
          </cell>
          <cell r="C5775" t="str">
            <v>UNI</v>
          </cell>
          <cell r="D5775">
            <v>168169</v>
          </cell>
          <cell r="E5775">
            <v>0</v>
          </cell>
          <cell r="F5775">
            <v>41093</v>
          </cell>
          <cell r="G5775">
            <v>129361</v>
          </cell>
          <cell r="H5775">
            <v>1.3</v>
          </cell>
          <cell r="I5775">
            <v>43465</v>
          </cell>
        </row>
        <row r="5776">
          <cell r="A5776" t="str">
            <v>MdeO Coloc.TOLETE SALIENTE FAC (NO</v>
          </cell>
          <cell r="B5776">
            <v>101932</v>
          </cell>
          <cell r="C5776" t="str">
            <v>M2</v>
          </cell>
          <cell r="D5776">
            <v>16081</v>
          </cell>
          <cell r="E5776">
            <v>0</v>
          </cell>
          <cell r="F5776">
            <v>40135</v>
          </cell>
          <cell r="G5776">
            <v>11569</v>
          </cell>
          <cell r="H5776">
            <v>1.39</v>
          </cell>
          <cell r="I5776">
            <v>43465</v>
          </cell>
        </row>
        <row r="5777">
          <cell r="A5777" t="str">
            <v>MdeO COLUMNAS (NO USAR)</v>
          </cell>
          <cell r="B5777">
            <v>101933</v>
          </cell>
          <cell r="C5777" t="str">
            <v>M3</v>
          </cell>
          <cell r="D5777">
            <v>205267</v>
          </cell>
          <cell r="E5777">
            <v>0</v>
          </cell>
          <cell r="F5777">
            <v>42179</v>
          </cell>
          <cell r="G5777">
            <v>168252</v>
          </cell>
          <cell r="H5777">
            <v>1.22</v>
          </cell>
          <cell r="I5777">
            <v>43465</v>
          </cell>
        </row>
        <row r="5778">
          <cell r="A5778" t="str">
            <v>MdeO CONCRETO (NO USAR)</v>
          </cell>
          <cell r="B5778">
            <v>101934</v>
          </cell>
          <cell r="C5778" t="str">
            <v>M3</v>
          </cell>
          <cell r="D5778">
            <v>24522</v>
          </cell>
          <cell r="E5778">
            <v>0</v>
          </cell>
          <cell r="F5778">
            <v>41709</v>
          </cell>
          <cell r="G5778">
            <v>19462</v>
          </cell>
          <cell r="H5778">
            <v>1.26</v>
          </cell>
          <cell r="I5778">
            <v>43465</v>
          </cell>
        </row>
        <row r="5779">
          <cell r="A5779" t="str">
            <v>MdeO CONCRETO ANDENES (NO USAR)</v>
          </cell>
          <cell r="B5779">
            <v>101935</v>
          </cell>
          <cell r="C5779" t="str">
            <v>M2</v>
          </cell>
          <cell r="D5779">
            <v>10613</v>
          </cell>
          <cell r="E5779">
            <v>0</v>
          </cell>
          <cell r="F5779">
            <v>40124</v>
          </cell>
          <cell r="G5779">
            <v>7635</v>
          </cell>
          <cell r="H5779">
            <v>1.39</v>
          </cell>
          <cell r="I5779">
            <v>43465</v>
          </cell>
        </row>
        <row r="5780">
          <cell r="A5780" t="str">
            <v>MdeO CONCRETO BASE GRADAS (NO</v>
          </cell>
          <cell r="B5780">
            <v>101936</v>
          </cell>
          <cell r="C5780" t="str">
            <v>M2</v>
          </cell>
          <cell r="D5780">
            <v>17689</v>
          </cell>
          <cell r="E5780">
            <v>0</v>
          </cell>
          <cell r="F5780">
            <v>40162</v>
          </cell>
          <cell r="G5780">
            <v>12726</v>
          </cell>
          <cell r="H5780">
            <v>1.39</v>
          </cell>
          <cell r="I5780">
            <v>43465</v>
          </cell>
        </row>
        <row r="5781">
          <cell r="A5781" t="str">
            <v>MdeO CONCRETO CICLOPEO (NO USAR)</v>
          </cell>
          <cell r="B5781">
            <v>101937</v>
          </cell>
          <cell r="C5781" t="str">
            <v>M3</v>
          </cell>
          <cell r="D5781">
            <v>61307</v>
          </cell>
          <cell r="E5781">
            <v>0</v>
          </cell>
          <cell r="F5781">
            <v>40135</v>
          </cell>
          <cell r="G5781">
            <v>44106</v>
          </cell>
          <cell r="H5781">
            <v>1.39</v>
          </cell>
          <cell r="I5781">
            <v>43465</v>
          </cell>
        </row>
        <row r="5782">
          <cell r="A5782" t="str">
            <v>MdeO CONDUCTO GAS (NO USAR)</v>
          </cell>
          <cell r="B5782">
            <v>101938</v>
          </cell>
          <cell r="C5782" t="str">
            <v>UNI</v>
          </cell>
          <cell r="D5782">
            <v>38399</v>
          </cell>
          <cell r="E5782">
            <v>0</v>
          </cell>
          <cell r="F5782">
            <v>40135</v>
          </cell>
          <cell r="G5782">
            <v>27625</v>
          </cell>
          <cell r="H5782">
            <v>1.39</v>
          </cell>
          <cell r="I5782">
            <v>43465</v>
          </cell>
        </row>
        <row r="5783">
          <cell r="A5783" t="str">
            <v>MdeO CONEX. MANGUERA (NO USAR)</v>
          </cell>
          <cell r="B5783">
            <v>101939</v>
          </cell>
          <cell r="C5783" t="str">
            <v>UNI</v>
          </cell>
          <cell r="D5783">
            <v>5029</v>
          </cell>
          <cell r="E5783">
            <v>0</v>
          </cell>
          <cell r="F5783">
            <v>39871</v>
          </cell>
          <cell r="G5783">
            <v>3618</v>
          </cell>
          <cell r="H5783">
            <v>1.39</v>
          </cell>
          <cell r="I5783">
            <v>43465</v>
          </cell>
        </row>
        <row r="5784">
          <cell r="A5784" t="str">
            <v>MdeO CONSTRUCCION DESARENADOR (NO</v>
          </cell>
          <cell r="B5784">
            <v>101940</v>
          </cell>
          <cell r="C5784" t="str">
            <v>UNI</v>
          </cell>
          <cell r="D5784">
            <v>170240</v>
          </cell>
          <cell r="E5784">
            <v>0</v>
          </cell>
          <cell r="F5784">
            <v>39871</v>
          </cell>
          <cell r="G5784">
            <v>122475</v>
          </cell>
          <cell r="H5784">
            <v>1.39</v>
          </cell>
          <cell r="I5784">
            <v>43465</v>
          </cell>
        </row>
        <row r="5785">
          <cell r="A5785" t="str">
            <v>MdeO CORNISA (NO USAR)</v>
          </cell>
          <cell r="B5785">
            <v>101941</v>
          </cell>
          <cell r="C5785" t="str">
            <v>ML</v>
          </cell>
          <cell r="D5785">
            <v>5439</v>
          </cell>
          <cell r="E5785" t="str">
            <v>C-2</v>
          </cell>
          <cell r="F5785">
            <v>39871</v>
          </cell>
          <cell r="G5785">
            <v>3913</v>
          </cell>
          <cell r="H5785">
            <v>1.39</v>
          </cell>
          <cell r="I5785">
            <v>43465</v>
          </cell>
        </row>
        <row r="5786">
          <cell r="A5786" t="str">
            <v>MdeO CREMALLERAS EN FACHADA (NO</v>
          </cell>
          <cell r="B5786">
            <v>101942</v>
          </cell>
          <cell r="C5786" t="str">
            <v>ML</v>
          </cell>
          <cell r="D5786">
            <v>12435</v>
          </cell>
          <cell r="E5786">
            <v>0</v>
          </cell>
          <cell r="F5786">
            <v>39871</v>
          </cell>
          <cell r="G5786">
            <v>8946</v>
          </cell>
          <cell r="H5786">
            <v>1.39</v>
          </cell>
          <cell r="I5786">
            <v>43465</v>
          </cell>
        </row>
        <row r="5787">
          <cell r="A5787" t="str">
            <v>MdeO CUADRILLA (TECNICO META +</v>
          </cell>
          <cell r="B5787">
            <v>4024</v>
          </cell>
          <cell r="C5787" t="str">
            <v>JR</v>
          </cell>
          <cell r="D5787">
            <v>152389</v>
          </cell>
          <cell r="E5787">
            <v>0</v>
          </cell>
          <cell r="F5787">
            <v>42751</v>
          </cell>
          <cell r="G5787">
            <v>139806.39999999999</v>
          </cell>
          <cell r="H5787">
            <v>1.0900000000000001</v>
          </cell>
          <cell r="I5787">
            <v>43465</v>
          </cell>
        </row>
        <row r="5788">
          <cell r="A5788" t="str">
            <v>MdeO CUADRILLA 1:1 ACAB+PREST(IDRD)</v>
          </cell>
          <cell r="B5788">
            <v>3268</v>
          </cell>
          <cell r="C5788" t="str">
            <v>JR</v>
          </cell>
          <cell r="D5788">
            <v>140202</v>
          </cell>
          <cell r="E5788">
            <v>0</v>
          </cell>
          <cell r="F5788">
            <v>42751</v>
          </cell>
          <cell r="G5788">
            <v>128625.58</v>
          </cell>
          <cell r="H5788">
            <v>1.0900000000000001</v>
          </cell>
          <cell r="I5788">
            <v>43465</v>
          </cell>
        </row>
        <row r="5789">
          <cell r="A5789" t="str">
            <v>MdeO CUADRILLA 1:8GENER+PREST(IDRD)</v>
          </cell>
          <cell r="B5789">
            <v>1224</v>
          </cell>
          <cell r="C5789" t="str">
            <v>JR</v>
          </cell>
          <cell r="D5789">
            <v>494092</v>
          </cell>
          <cell r="E5789">
            <v>0</v>
          </cell>
          <cell r="F5789">
            <v>42751</v>
          </cell>
          <cell r="G5789">
            <v>453295.77</v>
          </cell>
          <cell r="H5789">
            <v>1.0900000000000001</v>
          </cell>
          <cell r="I5789">
            <v>43465</v>
          </cell>
        </row>
        <row r="5790">
          <cell r="A5790" t="str">
            <v>MdeO CUADRILLA Alb.Gen.(4 AYUDANTES)**</v>
          </cell>
          <cell r="B5790">
            <v>101750</v>
          </cell>
          <cell r="C5790" t="str">
            <v>HR</v>
          </cell>
          <cell r="D5790">
            <v>36308</v>
          </cell>
          <cell r="E5790">
            <v>0</v>
          </cell>
          <cell r="F5790">
            <v>42748</v>
          </cell>
          <cell r="G5790">
            <v>33309.97</v>
          </cell>
          <cell r="H5790">
            <v>1.0900000000000001</v>
          </cell>
          <cell r="I5790">
            <v>43465</v>
          </cell>
        </row>
        <row r="5791">
          <cell r="A5791" t="str">
            <v>MdeO CUADRILLA CARPINT.TALL 1:1+IDRD</v>
          </cell>
          <cell r="B5791">
            <v>7003</v>
          </cell>
          <cell r="C5791" t="str">
            <v>JR</v>
          </cell>
          <cell r="D5791">
            <v>152389</v>
          </cell>
          <cell r="E5791">
            <v>0</v>
          </cell>
          <cell r="F5791">
            <v>42751</v>
          </cell>
          <cell r="G5791">
            <v>139806.39999999999</v>
          </cell>
          <cell r="H5791">
            <v>1.0900000000000001</v>
          </cell>
          <cell r="I5791">
            <v>43465</v>
          </cell>
        </row>
        <row r="5792">
          <cell r="A5792" t="str">
            <v>MdeO CUADRILLA ELECTRICA 1:1+PRES (NO</v>
          </cell>
          <cell r="B5792">
            <v>1495</v>
          </cell>
          <cell r="C5792" t="str">
            <v>JR</v>
          </cell>
          <cell r="D5792">
            <v>140672</v>
          </cell>
          <cell r="E5792">
            <v>0</v>
          </cell>
          <cell r="F5792">
            <v>42751</v>
          </cell>
          <cell r="G5792">
            <v>129057.3</v>
          </cell>
          <cell r="H5792">
            <v>1.0900000000000001</v>
          </cell>
          <cell r="I5792">
            <v>43465</v>
          </cell>
        </row>
        <row r="5793">
          <cell r="A5793" t="str">
            <v>MdeO CUARTO DE CONTROL (NO USAR)</v>
          </cell>
          <cell r="B5793">
            <v>101944</v>
          </cell>
          <cell r="C5793" t="str">
            <v>UNI</v>
          </cell>
          <cell r="D5793">
            <v>99168</v>
          </cell>
          <cell r="E5793">
            <v>0</v>
          </cell>
          <cell r="F5793">
            <v>39871</v>
          </cell>
          <cell r="G5793">
            <v>71344</v>
          </cell>
          <cell r="H5793">
            <v>1.39</v>
          </cell>
          <cell r="I5793">
            <v>43465</v>
          </cell>
        </row>
        <row r="5794">
          <cell r="A5794" t="str">
            <v>MdeO CUARTO DE CONTROL (NO USAR)</v>
          </cell>
          <cell r="B5794">
            <v>101943</v>
          </cell>
          <cell r="C5794" t="str">
            <v>HR</v>
          </cell>
          <cell r="D5794">
            <v>9326</v>
          </cell>
          <cell r="E5794">
            <v>0</v>
          </cell>
          <cell r="F5794">
            <v>39871</v>
          </cell>
          <cell r="G5794">
            <v>6709</v>
          </cell>
          <cell r="H5794">
            <v>1.39</v>
          </cell>
          <cell r="I5794">
            <v>43465</v>
          </cell>
        </row>
        <row r="5795">
          <cell r="A5795" t="str">
            <v>MdeO DE AYUDANTE EN CARPINTERIA OBRA +</v>
          </cell>
          <cell r="B5795">
            <v>1506</v>
          </cell>
          <cell r="C5795" t="str">
            <v>JR</v>
          </cell>
          <cell r="D5795">
            <v>50249</v>
          </cell>
          <cell r="E5795">
            <v>0</v>
          </cell>
          <cell r="F5795">
            <v>43110</v>
          </cell>
          <cell r="G5795">
            <v>47856</v>
          </cell>
          <cell r="H5795">
            <v>1.05</v>
          </cell>
          <cell r="I5795">
            <v>43465</v>
          </cell>
        </row>
        <row r="5796">
          <cell r="A5796" t="str">
            <v>MdeO DEKORFLEX (NO USAR)</v>
          </cell>
          <cell r="B5796">
            <v>101947</v>
          </cell>
          <cell r="C5796" t="str">
            <v>M2</v>
          </cell>
          <cell r="D5796">
            <v>16541</v>
          </cell>
          <cell r="E5796">
            <v>0</v>
          </cell>
          <cell r="F5796">
            <v>39871</v>
          </cell>
          <cell r="G5796">
            <v>11900</v>
          </cell>
          <cell r="H5796">
            <v>1.39</v>
          </cell>
          <cell r="I5796">
            <v>43465</v>
          </cell>
        </row>
        <row r="5797">
          <cell r="A5797" t="str">
            <v>MdeO DEKORFLEX (NO USAR)</v>
          </cell>
          <cell r="B5797">
            <v>101945</v>
          </cell>
          <cell r="C5797" t="str">
            <v>M2</v>
          </cell>
          <cell r="D5797">
            <v>16541</v>
          </cell>
          <cell r="E5797">
            <v>0</v>
          </cell>
          <cell r="F5797">
            <v>39871</v>
          </cell>
          <cell r="G5797">
            <v>11900</v>
          </cell>
          <cell r="H5797">
            <v>1.39</v>
          </cell>
          <cell r="I5797">
            <v>43465</v>
          </cell>
        </row>
        <row r="5798">
          <cell r="A5798" t="str">
            <v>MdeO Demol ANDENES (NO USAR)</v>
          </cell>
          <cell r="B5798">
            <v>101948</v>
          </cell>
          <cell r="C5798" t="str">
            <v>M2</v>
          </cell>
          <cell r="D5798">
            <v>10272</v>
          </cell>
          <cell r="E5798">
            <v>0</v>
          </cell>
          <cell r="F5798">
            <v>40126</v>
          </cell>
          <cell r="G5798">
            <v>7390</v>
          </cell>
          <cell r="H5798">
            <v>1.39</v>
          </cell>
          <cell r="I5798">
            <v>43465</v>
          </cell>
        </row>
        <row r="5799">
          <cell r="A5799" t="str">
            <v>MdeO Demol CIELO RASO FALSO (NO USAR)</v>
          </cell>
          <cell r="B5799">
            <v>101949</v>
          </cell>
          <cell r="C5799" t="str">
            <v>M2</v>
          </cell>
          <cell r="D5799">
            <v>14025</v>
          </cell>
          <cell r="E5799">
            <v>0</v>
          </cell>
          <cell r="F5799">
            <v>40101</v>
          </cell>
          <cell r="G5799">
            <v>10090</v>
          </cell>
          <cell r="H5799">
            <v>1.39</v>
          </cell>
          <cell r="I5799">
            <v>43465</v>
          </cell>
        </row>
        <row r="5800">
          <cell r="A5800" t="str">
            <v>MdeO Demol COLUMNAS EN CONCRETO</v>
          </cell>
          <cell r="B5800">
            <v>102331</v>
          </cell>
          <cell r="C5800" t="str">
            <v>M3</v>
          </cell>
          <cell r="D5800">
            <v>105401</v>
          </cell>
          <cell r="E5800">
            <v>0</v>
          </cell>
          <cell r="F5800">
            <v>40126</v>
          </cell>
          <cell r="G5800">
            <v>75828</v>
          </cell>
          <cell r="H5800">
            <v>1.39</v>
          </cell>
          <cell r="I5800">
            <v>43465</v>
          </cell>
        </row>
        <row r="5801">
          <cell r="A5801" t="str">
            <v>MdeO Demol CUBIERTA A.C. (NO USAR)</v>
          </cell>
          <cell r="B5801">
            <v>101950</v>
          </cell>
          <cell r="C5801" t="str">
            <v>M2</v>
          </cell>
          <cell r="D5801">
            <v>8619</v>
          </cell>
          <cell r="E5801">
            <v>0</v>
          </cell>
          <cell r="F5801">
            <v>40252</v>
          </cell>
          <cell r="G5801">
            <v>6291</v>
          </cell>
          <cell r="H5801">
            <v>1.37</v>
          </cell>
          <cell r="I5801">
            <v>43465</v>
          </cell>
        </row>
        <row r="5802">
          <cell r="A5802" t="str">
            <v>MdeO Demol DINTEL EN BLOQUE (NO USAR)</v>
          </cell>
          <cell r="B5802">
            <v>101951</v>
          </cell>
          <cell r="C5802" t="str">
            <v>ML</v>
          </cell>
          <cell r="D5802">
            <v>9045</v>
          </cell>
          <cell r="E5802">
            <v>0</v>
          </cell>
          <cell r="F5802">
            <v>40126</v>
          </cell>
          <cell r="G5802">
            <v>6507</v>
          </cell>
          <cell r="H5802">
            <v>1.39</v>
          </cell>
          <cell r="I5802">
            <v>43465</v>
          </cell>
        </row>
        <row r="5803">
          <cell r="A5803" t="str">
            <v>MdeO Demol DINTEL EN CONCRETO (NO</v>
          </cell>
          <cell r="B5803">
            <v>100602</v>
          </cell>
          <cell r="C5803" t="str">
            <v>ML</v>
          </cell>
          <cell r="D5803">
            <v>20101</v>
          </cell>
          <cell r="E5803">
            <v>0</v>
          </cell>
          <cell r="F5803">
            <v>40126</v>
          </cell>
          <cell r="G5803">
            <v>14461</v>
          </cell>
          <cell r="H5803">
            <v>1.39</v>
          </cell>
          <cell r="I5803">
            <v>43465</v>
          </cell>
        </row>
        <row r="5804">
          <cell r="A5804" t="str">
            <v>MdeO Demol DINTEL EN CONCRETO (NO</v>
          </cell>
          <cell r="B5804">
            <v>101952</v>
          </cell>
          <cell r="C5804" t="str">
            <v>ML</v>
          </cell>
          <cell r="D5804">
            <v>20101</v>
          </cell>
          <cell r="E5804">
            <v>0</v>
          </cell>
          <cell r="F5804">
            <v>40126</v>
          </cell>
          <cell r="G5804">
            <v>14461</v>
          </cell>
          <cell r="H5804">
            <v>1.39</v>
          </cell>
          <cell r="I5804">
            <v>43465</v>
          </cell>
        </row>
        <row r="5805">
          <cell r="A5805" t="str">
            <v>MdeO Demol ENCHAPE DE MURO (NO USAR)</v>
          </cell>
          <cell r="B5805">
            <v>101953</v>
          </cell>
          <cell r="C5805" t="str">
            <v>M2</v>
          </cell>
          <cell r="D5805">
            <v>6561</v>
          </cell>
          <cell r="E5805">
            <v>0</v>
          </cell>
          <cell r="F5805">
            <v>40995</v>
          </cell>
          <cell r="G5805">
            <v>5047</v>
          </cell>
          <cell r="H5805">
            <v>1.3</v>
          </cell>
          <cell r="I5805">
            <v>43465</v>
          </cell>
        </row>
        <row r="5806">
          <cell r="A5806" t="str">
            <v>MdeO Demol ENCHAPE DE PISO h=4 (NO</v>
          </cell>
          <cell r="B5806">
            <v>101072</v>
          </cell>
          <cell r="C5806" t="str">
            <v>M2</v>
          </cell>
          <cell r="D5806">
            <v>9514</v>
          </cell>
          <cell r="E5806">
            <v>0</v>
          </cell>
          <cell r="F5806">
            <v>41482</v>
          </cell>
          <cell r="G5806">
            <v>7491</v>
          </cell>
          <cell r="H5806">
            <v>1.27</v>
          </cell>
          <cell r="I5806">
            <v>43465</v>
          </cell>
        </row>
        <row r="5807">
          <cell r="A5807" t="str">
            <v>MdeO Demol ENCHAPE DE PISO H=4CM (NO</v>
          </cell>
          <cell r="B5807">
            <v>101954</v>
          </cell>
          <cell r="C5807" t="str">
            <v>M2</v>
          </cell>
          <cell r="D5807">
            <v>9514</v>
          </cell>
          <cell r="E5807">
            <v>0</v>
          </cell>
          <cell r="F5807">
            <v>41468</v>
          </cell>
          <cell r="G5807">
            <v>7491</v>
          </cell>
          <cell r="H5807">
            <v>1.27</v>
          </cell>
          <cell r="I5807">
            <v>43465</v>
          </cell>
        </row>
        <row r="5808">
          <cell r="A5808" t="str">
            <v>MdeO Demol ENCHAPE DE TECHO (NO USAR)</v>
          </cell>
          <cell r="B5808">
            <v>101955</v>
          </cell>
          <cell r="C5808" t="str">
            <v>M2</v>
          </cell>
          <cell r="D5808">
            <v>7271</v>
          </cell>
          <cell r="E5808">
            <v>0</v>
          </cell>
          <cell r="F5808">
            <v>39871</v>
          </cell>
          <cell r="G5808">
            <v>5231</v>
          </cell>
          <cell r="H5808">
            <v>1.39</v>
          </cell>
          <cell r="I5808">
            <v>43465</v>
          </cell>
        </row>
        <row r="5809">
          <cell r="A5809" t="str">
            <v>MdeO Demol ESCALERA CONCRETO (NO</v>
          </cell>
          <cell r="B5809">
            <v>101956</v>
          </cell>
          <cell r="C5809" t="str">
            <v>M2</v>
          </cell>
          <cell r="D5809">
            <v>28392</v>
          </cell>
          <cell r="E5809">
            <v>0</v>
          </cell>
          <cell r="F5809">
            <v>40037</v>
          </cell>
          <cell r="G5809">
            <v>20426</v>
          </cell>
          <cell r="H5809">
            <v>1.39</v>
          </cell>
          <cell r="I5809">
            <v>43465</v>
          </cell>
        </row>
        <row r="5810">
          <cell r="A5810" t="str">
            <v>MdeO Demol MUROS 0.15 - Bloque (NO</v>
          </cell>
          <cell r="B5810">
            <v>101016</v>
          </cell>
          <cell r="C5810" t="str">
            <v>M2</v>
          </cell>
          <cell r="D5810">
            <v>7513</v>
          </cell>
          <cell r="E5810">
            <v>0</v>
          </cell>
          <cell r="F5810">
            <v>40126</v>
          </cell>
          <cell r="G5810">
            <v>5405</v>
          </cell>
          <cell r="H5810">
            <v>1.39</v>
          </cell>
          <cell r="I5810">
            <v>43465</v>
          </cell>
        </row>
        <row r="5811">
          <cell r="A5811" t="str">
            <v>MdeO Demol MUROS 0.15 (NO USAR)</v>
          </cell>
          <cell r="B5811">
            <v>101957</v>
          </cell>
          <cell r="C5811" t="str">
            <v>M2</v>
          </cell>
          <cell r="D5811">
            <v>10021</v>
          </cell>
          <cell r="E5811">
            <v>0</v>
          </cell>
          <cell r="F5811">
            <v>39871</v>
          </cell>
          <cell r="G5811">
            <v>7209</v>
          </cell>
          <cell r="H5811">
            <v>1.39</v>
          </cell>
          <cell r="I5811">
            <v>43465</v>
          </cell>
        </row>
        <row r="5812">
          <cell r="A5812" t="str">
            <v>MdeO Demol MUROS 0.25 (NO USAR)</v>
          </cell>
          <cell r="B5812">
            <v>101958</v>
          </cell>
          <cell r="C5812" t="str">
            <v>M2</v>
          </cell>
          <cell r="D5812">
            <v>15360</v>
          </cell>
          <cell r="E5812">
            <v>0</v>
          </cell>
          <cell r="F5812">
            <v>40249</v>
          </cell>
          <cell r="G5812">
            <v>11212</v>
          </cell>
          <cell r="H5812">
            <v>1.37</v>
          </cell>
          <cell r="I5812">
            <v>43465</v>
          </cell>
        </row>
        <row r="5813">
          <cell r="A5813" t="str">
            <v>MdeO Demol MUROS DE CONCRETO</v>
          </cell>
          <cell r="B5813">
            <v>101210</v>
          </cell>
          <cell r="C5813" t="str">
            <v>M3</v>
          </cell>
          <cell r="D5813">
            <v>61893</v>
          </cell>
          <cell r="E5813">
            <v>0</v>
          </cell>
          <cell r="F5813">
            <v>40126</v>
          </cell>
          <cell r="G5813">
            <v>44527</v>
          </cell>
          <cell r="H5813">
            <v>1.39</v>
          </cell>
          <cell r="I5813">
            <v>43465</v>
          </cell>
        </row>
        <row r="5814">
          <cell r="A5814" t="str">
            <v>MdeO Demol MUROS DE CONCRETO (NO</v>
          </cell>
          <cell r="B5814">
            <v>101959</v>
          </cell>
          <cell r="C5814" t="str">
            <v>M3</v>
          </cell>
          <cell r="D5814">
            <v>92735</v>
          </cell>
          <cell r="E5814">
            <v>0</v>
          </cell>
          <cell r="F5814">
            <v>40126</v>
          </cell>
          <cell r="G5814">
            <v>66716</v>
          </cell>
          <cell r="H5814">
            <v>1.39</v>
          </cell>
          <cell r="I5814">
            <v>43465</v>
          </cell>
        </row>
        <row r="5815">
          <cell r="A5815" t="str">
            <v>MdeO Demol PAVIMENTO ASFALTICO (NO</v>
          </cell>
          <cell r="B5815">
            <v>101960</v>
          </cell>
          <cell r="C5815" t="str">
            <v>M3</v>
          </cell>
          <cell r="D5815">
            <v>49202</v>
          </cell>
          <cell r="E5815">
            <v>0</v>
          </cell>
          <cell r="F5815">
            <v>41439</v>
          </cell>
          <cell r="G5815">
            <v>38742</v>
          </cell>
          <cell r="H5815">
            <v>1.27</v>
          </cell>
          <cell r="I5815">
            <v>43465</v>
          </cell>
        </row>
        <row r="5816">
          <cell r="A5816" t="str">
            <v>MdeO Demol PLACA ALIGERADA .25 (NO USAR</v>
          </cell>
          <cell r="B5816">
            <v>101961</v>
          </cell>
          <cell r="C5816" t="str">
            <v>M2</v>
          </cell>
          <cell r="D5816">
            <v>10248</v>
          </cell>
          <cell r="E5816">
            <v>0</v>
          </cell>
          <cell r="F5816">
            <v>40126</v>
          </cell>
          <cell r="G5816">
            <v>7373</v>
          </cell>
          <cell r="H5816">
            <v>1.39</v>
          </cell>
          <cell r="I5816">
            <v>43465</v>
          </cell>
        </row>
        <row r="5817">
          <cell r="A5817" t="str">
            <v>MdeO Demol PLACA ALIGERADA .45 (NO</v>
          </cell>
          <cell r="B5817">
            <v>101962</v>
          </cell>
          <cell r="C5817" t="str">
            <v>M2</v>
          </cell>
          <cell r="D5817">
            <v>14530</v>
          </cell>
          <cell r="E5817">
            <v>0</v>
          </cell>
          <cell r="F5817">
            <v>39871</v>
          </cell>
          <cell r="G5817">
            <v>10453</v>
          </cell>
          <cell r="H5817">
            <v>1.39</v>
          </cell>
          <cell r="I5817">
            <v>43465</v>
          </cell>
        </row>
        <row r="5818">
          <cell r="A5818" t="str">
            <v>MdeO Demol PLACA CINTRAPISO - H=20 (NO</v>
          </cell>
          <cell r="B5818">
            <v>101054</v>
          </cell>
          <cell r="C5818" t="str">
            <v>M2</v>
          </cell>
          <cell r="D5818">
            <v>13090</v>
          </cell>
          <cell r="E5818">
            <v>0</v>
          </cell>
          <cell r="F5818">
            <v>40126</v>
          </cell>
          <cell r="G5818">
            <v>9417</v>
          </cell>
          <cell r="H5818">
            <v>1.39</v>
          </cell>
          <cell r="I5818">
            <v>43465</v>
          </cell>
        </row>
        <row r="5819">
          <cell r="A5819" t="str">
            <v>MdeO Demol PLACA CONTRAPISO H=10CM</v>
          </cell>
          <cell r="B5819">
            <v>101965</v>
          </cell>
          <cell r="C5819" t="str">
            <v>M2</v>
          </cell>
          <cell r="D5819">
            <v>6947</v>
          </cell>
          <cell r="E5819">
            <v>0</v>
          </cell>
          <cell r="F5819">
            <v>41219</v>
          </cell>
          <cell r="G5819">
            <v>5344</v>
          </cell>
          <cell r="H5819">
            <v>1.3</v>
          </cell>
          <cell r="I5819">
            <v>43465</v>
          </cell>
        </row>
        <row r="5820">
          <cell r="A5820" t="str">
            <v>MdeO Demol PLACA MACIZA 0.15 ENTREPISO</v>
          </cell>
          <cell r="B5820">
            <v>101963</v>
          </cell>
          <cell r="C5820" t="str">
            <v>M2</v>
          </cell>
          <cell r="D5820">
            <v>15817</v>
          </cell>
          <cell r="E5820">
            <v>0</v>
          </cell>
          <cell r="F5820">
            <v>39871</v>
          </cell>
          <cell r="G5820">
            <v>11379</v>
          </cell>
          <cell r="H5820">
            <v>1.39</v>
          </cell>
          <cell r="I5820">
            <v>43465</v>
          </cell>
        </row>
        <row r="5821">
          <cell r="A5821" t="str">
            <v>MdeO Demol PLACA MACIZA 0.30 ENTRE (NO</v>
          </cell>
          <cell r="B5821">
            <v>101964</v>
          </cell>
          <cell r="C5821" t="str">
            <v>M2</v>
          </cell>
          <cell r="D5821">
            <v>31661</v>
          </cell>
          <cell r="E5821">
            <v>0</v>
          </cell>
          <cell r="F5821">
            <v>39871</v>
          </cell>
          <cell r="G5821">
            <v>22778</v>
          </cell>
          <cell r="H5821">
            <v>1.39</v>
          </cell>
          <cell r="I5821">
            <v>43465</v>
          </cell>
        </row>
        <row r="5822">
          <cell r="A5822" t="str">
            <v>MdeO Demol VIGAS 20x20 (NO USAR)</v>
          </cell>
          <cell r="B5822">
            <v>101966</v>
          </cell>
          <cell r="C5822" t="str">
            <v>ML</v>
          </cell>
          <cell r="D5822">
            <v>7658</v>
          </cell>
          <cell r="E5822">
            <v>0</v>
          </cell>
          <cell r="F5822">
            <v>40126</v>
          </cell>
          <cell r="G5822">
            <v>5509</v>
          </cell>
          <cell r="H5822">
            <v>1.39</v>
          </cell>
          <cell r="I5822">
            <v>43465</v>
          </cell>
        </row>
        <row r="5823">
          <cell r="A5823" t="str">
            <v>MdeO Demol VIGAS AEREAS EN CIONCRETO</v>
          </cell>
          <cell r="B5823">
            <v>102330</v>
          </cell>
          <cell r="C5823" t="str">
            <v>M3</v>
          </cell>
          <cell r="D5823">
            <v>121742</v>
          </cell>
          <cell r="E5823">
            <v>0</v>
          </cell>
          <cell r="F5823">
            <v>40126</v>
          </cell>
          <cell r="G5823">
            <v>87584</v>
          </cell>
          <cell r="H5823">
            <v>1.39</v>
          </cell>
          <cell r="I5823">
            <v>43465</v>
          </cell>
        </row>
        <row r="5824">
          <cell r="A5824" t="str">
            <v>MdeO Demol VIGAS Y COLUMNAS (NO</v>
          </cell>
          <cell r="B5824">
            <v>101967</v>
          </cell>
          <cell r="C5824" t="str">
            <v>M3</v>
          </cell>
          <cell r="D5824">
            <v>121742</v>
          </cell>
          <cell r="E5824">
            <v>0</v>
          </cell>
          <cell r="F5824">
            <v>39871</v>
          </cell>
          <cell r="G5824">
            <v>87584</v>
          </cell>
          <cell r="H5824">
            <v>1.39</v>
          </cell>
          <cell r="I5824">
            <v>43465</v>
          </cell>
        </row>
        <row r="5825">
          <cell r="A5825" t="str">
            <v>MdeO Demol. CABEZAS PILOTE (NO USAR)</v>
          </cell>
          <cell r="B5825">
            <v>101968</v>
          </cell>
          <cell r="C5825" t="str">
            <v>M3</v>
          </cell>
          <cell r="D5825">
            <v>77193</v>
          </cell>
          <cell r="E5825">
            <v>0</v>
          </cell>
          <cell r="F5825">
            <v>41103</v>
          </cell>
          <cell r="G5825">
            <v>59379</v>
          </cell>
          <cell r="H5825">
            <v>1.3</v>
          </cell>
          <cell r="I5825">
            <v>43465</v>
          </cell>
        </row>
        <row r="5826">
          <cell r="A5826" t="str">
            <v>MdeO Demol.CIMIENTOS ENTERRADO (NO</v>
          </cell>
          <cell r="B5826">
            <v>101969</v>
          </cell>
          <cell r="C5826" t="str">
            <v>M3</v>
          </cell>
          <cell r="D5826">
            <v>69386</v>
          </cell>
          <cell r="E5826">
            <v>0</v>
          </cell>
          <cell r="F5826">
            <v>41103</v>
          </cell>
          <cell r="G5826">
            <v>53374</v>
          </cell>
          <cell r="H5826">
            <v>1.3</v>
          </cell>
          <cell r="I5826">
            <v>43465</v>
          </cell>
        </row>
        <row r="5827">
          <cell r="A5827" t="str">
            <v>MdeO DERIVACION 90 (NO USAR)</v>
          </cell>
          <cell r="B5827">
            <v>101970</v>
          </cell>
          <cell r="C5827" t="str">
            <v>UNI</v>
          </cell>
          <cell r="D5827">
            <v>7623</v>
          </cell>
          <cell r="E5827">
            <v>0</v>
          </cell>
          <cell r="F5827">
            <v>39871</v>
          </cell>
          <cell r="G5827">
            <v>5484</v>
          </cell>
          <cell r="H5827">
            <v>1.39</v>
          </cell>
          <cell r="I5827">
            <v>43465</v>
          </cell>
        </row>
        <row r="5828">
          <cell r="A5828" t="str">
            <v>MdeO DESCAPOTE + RETIRO (NO USAR)</v>
          </cell>
          <cell r="B5828">
            <v>101971</v>
          </cell>
          <cell r="C5828" t="str">
            <v>M2</v>
          </cell>
          <cell r="D5828">
            <v>3727</v>
          </cell>
          <cell r="E5828">
            <v>0</v>
          </cell>
          <cell r="F5828">
            <v>41781</v>
          </cell>
          <cell r="G5828">
            <v>2958</v>
          </cell>
          <cell r="H5828">
            <v>1.26</v>
          </cell>
          <cell r="I5828">
            <v>43465</v>
          </cell>
        </row>
        <row r="5829">
          <cell r="A5829" t="str">
            <v>MdeO Desmonte adoquín (NO USAR)</v>
          </cell>
          <cell r="B5829">
            <v>100023</v>
          </cell>
          <cell r="C5829" t="str">
            <v>M2</v>
          </cell>
          <cell r="D5829">
            <v>6403</v>
          </cell>
          <cell r="E5829">
            <v>0</v>
          </cell>
          <cell r="F5829">
            <v>41800</v>
          </cell>
          <cell r="G5829">
            <v>5082</v>
          </cell>
          <cell r="H5829">
            <v>1.26</v>
          </cell>
          <cell r="I5829">
            <v>43465</v>
          </cell>
        </row>
        <row r="5830">
          <cell r="A5830" t="str">
            <v>MdeO Desmonte ALFOMBRA (NO USAR)</v>
          </cell>
          <cell r="B5830">
            <v>101972</v>
          </cell>
          <cell r="C5830" t="str">
            <v>M2</v>
          </cell>
          <cell r="D5830">
            <v>2582</v>
          </cell>
          <cell r="E5830">
            <v>0</v>
          </cell>
          <cell r="F5830">
            <v>41044</v>
          </cell>
          <cell r="G5830">
            <v>1986</v>
          </cell>
          <cell r="H5830">
            <v>1.3</v>
          </cell>
          <cell r="I5830">
            <v>43465</v>
          </cell>
        </row>
        <row r="5831">
          <cell r="A5831" t="str">
            <v>MdeO Desmonte APARATOS SANITARIOS (NO</v>
          </cell>
          <cell r="B5831">
            <v>101973</v>
          </cell>
          <cell r="C5831" t="str">
            <v>UNI</v>
          </cell>
          <cell r="D5831">
            <v>17315</v>
          </cell>
          <cell r="E5831">
            <v>0</v>
          </cell>
          <cell r="F5831">
            <v>41479</v>
          </cell>
          <cell r="G5831">
            <v>13634</v>
          </cell>
          <cell r="H5831">
            <v>1.27</v>
          </cell>
          <cell r="I5831">
            <v>43465</v>
          </cell>
        </row>
        <row r="5832">
          <cell r="A5832" t="str">
            <v>MdeO DESMONTE DE CABALLETE TEJA AC</v>
          </cell>
          <cell r="B5832">
            <v>101238</v>
          </cell>
          <cell r="C5832" t="str">
            <v>ML</v>
          </cell>
          <cell r="D5832">
            <v>8840</v>
          </cell>
          <cell r="E5832">
            <v>0</v>
          </cell>
          <cell r="F5832">
            <v>39871</v>
          </cell>
          <cell r="G5832">
            <v>6360</v>
          </cell>
          <cell r="H5832">
            <v>1.39</v>
          </cell>
          <cell r="I5832">
            <v>43465</v>
          </cell>
        </row>
        <row r="5833">
          <cell r="A5833" t="str">
            <v>MdeO Desmonte MARCO PUERTA (NO</v>
          </cell>
          <cell r="B5833">
            <v>101974</v>
          </cell>
          <cell r="C5833" t="str">
            <v>UNI</v>
          </cell>
          <cell r="D5833">
            <v>11579</v>
          </cell>
          <cell r="E5833">
            <v>0</v>
          </cell>
          <cell r="F5833">
            <v>40995</v>
          </cell>
          <cell r="G5833">
            <v>8907</v>
          </cell>
          <cell r="H5833">
            <v>1.3</v>
          </cell>
          <cell r="I5833">
            <v>43465</v>
          </cell>
        </row>
        <row r="5834">
          <cell r="A5834" t="str">
            <v>MdeO Desmonte MARCO Y PUERTA** (NO</v>
          </cell>
          <cell r="B5834">
            <v>100655</v>
          </cell>
          <cell r="C5834" t="str">
            <v>M2</v>
          </cell>
          <cell r="D5834">
            <v>6535</v>
          </cell>
          <cell r="E5834">
            <v>0</v>
          </cell>
          <cell r="F5834">
            <v>41477</v>
          </cell>
          <cell r="G5834">
            <v>5146</v>
          </cell>
          <cell r="H5834">
            <v>1.27</v>
          </cell>
          <cell r="I5834">
            <v>43465</v>
          </cell>
        </row>
        <row r="5835">
          <cell r="A5835" t="str">
            <v>MdeO Desmonte teja AC (NO USAR)</v>
          </cell>
          <cell r="B5835">
            <v>101237</v>
          </cell>
          <cell r="C5835" t="str">
            <v>M2</v>
          </cell>
          <cell r="D5835">
            <v>8603</v>
          </cell>
          <cell r="E5835">
            <v>0</v>
          </cell>
          <cell r="F5835">
            <v>41837</v>
          </cell>
          <cell r="G5835">
            <v>6828</v>
          </cell>
          <cell r="H5835">
            <v>1.26</v>
          </cell>
          <cell r="I5835">
            <v>43465</v>
          </cell>
        </row>
        <row r="5836">
          <cell r="A5836" t="str">
            <v>MdeO Desmonte VENTANAS (NO USAR)</v>
          </cell>
          <cell r="B5836">
            <v>101975</v>
          </cell>
          <cell r="C5836" t="str">
            <v>M2</v>
          </cell>
          <cell r="D5836">
            <v>8080</v>
          </cell>
          <cell r="E5836">
            <v>0</v>
          </cell>
          <cell r="F5836">
            <v>39871</v>
          </cell>
          <cell r="G5836">
            <v>5813</v>
          </cell>
          <cell r="H5836">
            <v>1.39</v>
          </cell>
          <cell r="I5836">
            <v>43465</v>
          </cell>
        </row>
        <row r="5837">
          <cell r="A5837" t="str">
            <v>MdeO DINTEL COLOCACION (NO USAR)</v>
          </cell>
          <cell r="B5837">
            <v>101977</v>
          </cell>
          <cell r="C5837" t="str">
            <v>ML</v>
          </cell>
          <cell r="D5837">
            <v>9045</v>
          </cell>
          <cell r="E5837">
            <v>0</v>
          </cell>
          <cell r="F5837">
            <v>39871</v>
          </cell>
          <cell r="G5837">
            <v>6507</v>
          </cell>
          <cell r="H5837">
            <v>1.39</v>
          </cell>
          <cell r="I5837">
            <v>43465</v>
          </cell>
        </row>
        <row r="5838">
          <cell r="A5838" t="str">
            <v>MdeO DINTEL CONC. REFORZADO 15X20 (NO</v>
          </cell>
          <cell r="B5838">
            <v>101074</v>
          </cell>
          <cell r="C5838" t="str">
            <v>ML</v>
          </cell>
          <cell r="D5838">
            <v>20783</v>
          </cell>
          <cell r="E5838">
            <v>0</v>
          </cell>
          <cell r="F5838">
            <v>39871</v>
          </cell>
          <cell r="G5838">
            <v>14952</v>
          </cell>
          <cell r="H5838">
            <v>1.39</v>
          </cell>
          <cell r="I5838">
            <v>43465</v>
          </cell>
        </row>
        <row r="5839">
          <cell r="A5839" t="str">
            <v>MdeO DINTEL CONC. REFORZADO 20X20 (NO</v>
          </cell>
          <cell r="B5839">
            <v>101075</v>
          </cell>
          <cell r="C5839" t="str">
            <v>ML</v>
          </cell>
          <cell r="D5839">
            <v>23009</v>
          </cell>
          <cell r="E5839">
            <v>0</v>
          </cell>
          <cell r="F5839">
            <v>40126</v>
          </cell>
          <cell r="G5839">
            <v>16553</v>
          </cell>
          <cell r="H5839">
            <v>1.39</v>
          </cell>
          <cell r="I5839">
            <v>43465</v>
          </cell>
        </row>
        <row r="5840">
          <cell r="A5840" t="str">
            <v>MdeO DINTEL CONC. REFORZADO 25 X25</v>
          </cell>
          <cell r="B5840">
            <v>101076</v>
          </cell>
          <cell r="C5840" t="str">
            <v>ML</v>
          </cell>
          <cell r="D5840">
            <v>32537</v>
          </cell>
          <cell r="E5840">
            <v>0</v>
          </cell>
          <cell r="F5840">
            <v>40126</v>
          </cell>
          <cell r="G5840">
            <v>23408</v>
          </cell>
          <cell r="H5840">
            <v>1.39</v>
          </cell>
          <cell r="I5840">
            <v>43465</v>
          </cell>
        </row>
        <row r="5841">
          <cell r="A5841" t="str">
            <v>MdeO DINTEL CONCRETO (NO USAR)</v>
          </cell>
          <cell r="B5841">
            <v>101976</v>
          </cell>
          <cell r="C5841" t="str">
            <v>ML</v>
          </cell>
          <cell r="D5841">
            <v>20101</v>
          </cell>
          <cell r="E5841">
            <v>0</v>
          </cell>
          <cell r="F5841">
            <v>40126</v>
          </cell>
          <cell r="G5841">
            <v>14461</v>
          </cell>
          <cell r="H5841">
            <v>1.39</v>
          </cell>
          <cell r="I5841">
            <v>43465</v>
          </cell>
        </row>
        <row r="5842">
          <cell r="A5842" t="str">
            <v>MdeO DINTEL EN BLOQUE (NO USAR)</v>
          </cell>
          <cell r="B5842">
            <v>102332</v>
          </cell>
          <cell r="C5842" t="str">
            <v>ML</v>
          </cell>
          <cell r="D5842">
            <v>9045</v>
          </cell>
          <cell r="E5842">
            <v>0</v>
          </cell>
          <cell r="F5842">
            <v>40126</v>
          </cell>
          <cell r="G5842">
            <v>6507</v>
          </cell>
          <cell r="H5842">
            <v>1.39</v>
          </cell>
          <cell r="I5842">
            <v>43465</v>
          </cell>
        </row>
        <row r="5843">
          <cell r="A5843" t="str">
            <v>MdeO DOMOS CUPUL CUMBR. GRANDE (NO</v>
          </cell>
          <cell r="B5843">
            <v>101978</v>
          </cell>
          <cell r="C5843" t="str">
            <v>UNI</v>
          </cell>
          <cell r="D5843">
            <v>25537</v>
          </cell>
          <cell r="E5843">
            <v>0</v>
          </cell>
          <cell r="F5843">
            <v>39871</v>
          </cell>
          <cell r="G5843">
            <v>18372</v>
          </cell>
          <cell r="H5843">
            <v>1.39</v>
          </cell>
          <cell r="I5843">
            <v>43465</v>
          </cell>
        </row>
        <row r="5844">
          <cell r="A5844" t="str">
            <v>MdeO DOMOS CUPUL Cumbr.PEQUEDA (NO</v>
          </cell>
          <cell r="B5844">
            <v>101979</v>
          </cell>
          <cell r="C5844" t="str">
            <v>UNI</v>
          </cell>
          <cell r="D5844">
            <v>17424</v>
          </cell>
          <cell r="E5844">
            <v>0</v>
          </cell>
          <cell r="F5844">
            <v>39482</v>
          </cell>
          <cell r="G5844">
            <v>11853</v>
          </cell>
          <cell r="H5844">
            <v>1.47</v>
          </cell>
          <cell r="I5844">
            <v>43465</v>
          </cell>
        </row>
        <row r="5845">
          <cell r="A5845" t="str">
            <v>MdeO DRY WALL INSTALACION</v>
          </cell>
          <cell r="B5845">
            <v>100767</v>
          </cell>
          <cell r="C5845" t="str">
            <v>M2</v>
          </cell>
          <cell r="D5845">
            <v>20155</v>
          </cell>
          <cell r="E5845">
            <v>0</v>
          </cell>
          <cell r="F5845">
            <v>39918</v>
          </cell>
          <cell r="G5845">
            <v>14500</v>
          </cell>
          <cell r="H5845">
            <v>1.39</v>
          </cell>
          <cell r="I5845">
            <v>43465</v>
          </cell>
        </row>
        <row r="5846">
          <cell r="A5846" t="str">
            <v>MdeO DRY WALL INSTALACION</v>
          </cell>
          <cell r="B5846">
            <v>101394</v>
          </cell>
          <cell r="C5846" t="str">
            <v>M2</v>
          </cell>
          <cell r="D5846">
            <v>13205</v>
          </cell>
          <cell r="E5846">
            <v>0</v>
          </cell>
          <cell r="F5846">
            <v>39918</v>
          </cell>
          <cell r="G5846">
            <v>9500</v>
          </cell>
          <cell r="H5846">
            <v>1.39</v>
          </cell>
          <cell r="I5846">
            <v>43465</v>
          </cell>
        </row>
        <row r="5847">
          <cell r="A5847" t="str">
            <v>MdeO DRY WALL INSTALADO CIELO RASO (NO</v>
          </cell>
          <cell r="B5847">
            <v>101980</v>
          </cell>
          <cell r="C5847" t="str">
            <v>M2</v>
          </cell>
          <cell r="D5847">
            <v>15290</v>
          </cell>
          <cell r="E5847">
            <v>0</v>
          </cell>
          <cell r="F5847">
            <v>39871</v>
          </cell>
          <cell r="G5847">
            <v>11000</v>
          </cell>
          <cell r="H5847">
            <v>1.39</v>
          </cell>
          <cell r="I5847">
            <v>43465</v>
          </cell>
        </row>
        <row r="5848">
          <cell r="A5848" t="str">
            <v>MdeO DUCHA (INSTALACION) (NO USAR)</v>
          </cell>
          <cell r="B5848">
            <v>101981</v>
          </cell>
          <cell r="C5848" t="str">
            <v>UNI</v>
          </cell>
          <cell r="D5848">
            <v>33570</v>
          </cell>
          <cell r="E5848">
            <v>0</v>
          </cell>
          <cell r="F5848">
            <v>39871</v>
          </cell>
          <cell r="G5848">
            <v>24151</v>
          </cell>
          <cell r="H5848">
            <v>1.39</v>
          </cell>
          <cell r="I5848">
            <v>43465</v>
          </cell>
        </row>
        <row r="5849">
          <cell r="A5849" t="str">
            <v>MdeO DUCTO CABLE ANTENA TV (NO USAR)</v>
          </cell>
          <cell r="B5849">
            <v>101982</v>
          </cell>
          <cell r="C5849" t="str">
            <v>UNI</v>
          </cell>
          <cell r="D5849">
            <v>34357</v>
          </cell>
          <cell r="E5849">
            <v>0</v>
          </cell>
          <cell r="F5849">
            <v>40472</v>
          </cell>
          <cell r="G5849">
            <v>25078</v>
          </cell>
          <cell r="H5849">
            <v>1.37</v>
          </cell>
          <cell r="I5849">
            <v>43465</v>
          </cell>
        </row>
        <row r="5850">
          <cell r="A5850" t="str">
            <v>MdeO DUCTO VERTICAL 30X8 (NO</v>
          </cell>
          <cell r="B5850">
            <v>101983</v>
          </cell>
          <cell r="C5850" t="str">
            <v>UNI</v>
          </cell>
          <cell r="D5850">
            <v>12193</v>
          </cell>
          <cell r="E5850">
            <v>0</v>
          </cell>
          <cell r="F5850">
            <v>39871</v>
          </cell>
          <cell r="G5850">
            <v>8772</v>
          </cell>
          <cell r="H5850">
            <v>1.39</v>
          </cell>
          <cell r="I5850">
            <v>43465</v>
          </cell>
        </row>
        <row r="5851">
          <cell r="A5851" t="str">
            <v>MdeO DUCTOS ELECTRICOS (NO USAR)</v>
          </cell>
          <cell r="B5851">
            <v>101984</v>
          </cell>
          <cell r="C5851" t="str">
            <v>UNI</v>
          </cell>
          <cell r="D5851">
            <v>78424</v>
          </cell>
          <cell r="E5851">
            <v>0</v>
          </cell>
          <cell r="F5851">
            <v>41611</v>
          </cell>
          <cell r="G5851">
            <v>61751</v>
          </cell>
          <cell r="H5851">
            <v>1.27</v>
          </cell>
          <cell r="I5851">
            <v>43465</v>
          </cell>
        </row>
        <row r="5852">
          <cell r="A5852" t="str">
            <v>MdeO DURACUSTIC 5/8" FGLAS (NO</v>
          </cell>
          <cell r="B5852">
            <v>101985</v>
          </cell>
          <cell r="C5852" t="str">
            <v>M2</v>
          </cell>
          <cell r="D5852">
            <v>8048</v>
          </cell>
          <cell r="E5852">
            <v>0</v>
          </cell>
          <cell r="F5852">
            <v>39871</v>
          </cell>
          <cell r="G5852">
            <v>5790</v>
          </cell>
          <cell r="H5852">
            <v>1.39</v>
          </cell>
          <cell r="I5852">
            <v>43465</v>
          </cell>
        </row>
        <row r="5853">
          <cell r="A5853" t="str">
            <v>MdeO ELEVADOR GAS (NO USAR)</v>
          </cell>
          <cell r="B5853">
            <v>101986</v>
          </cell>
          <cell r="C5853" t="str">
            <v>UNI</v>
          </cell>
          <cell r="D5853">
            <v>1105</v>
          </cell>
          <cell r="E5853">
            <v>0</v>
          </cell>
          <cell r="F5853">
            <v>40126</v>
          </cell>
          <cell r="G5853">
            <v>795</v>
          </cell>
          <cell r="H5853">
            <v>1.39</v>
          </cell>
          <cell r="I5853">
            <v>43465</v>
          </cell>
        </row>
        <row r="5854">
          <cell r="A5854" t="str">
            <v>MdeO EMPALME 200 PARES (NO USAR)</v>
          </cell>
          <cell r="B5854">
            <v>101987</v>
          </cell>
          <cell r="C5854" t="str">
            <v>UNI</v>
          </cell>
          <cell r="D5854">
            <v>52756</v>
          </cell>
          <cell r="E5854">
            <v>0</v>
          </cell>
          <cell r="F5854">
            <v>40126</v>
          </cell>
          <cell r="G5854">
            <v>37954</v>
          </cell>
          <cell r="H5854">
            <v>1.39</v>
          </cell>
          <cell r="I5854">
            <v>43465</v>
          </cell>
        </row>
        <row r="5855">
          <cell r="A5855" t="str">
            <v>MdeO EMPALME AEREO 20 PARES (NO</v>
          </cell>
          <cell r="B5855">
            <v>101988</v>
          </cell>
          <cell r="C5855" t="str">
            <v>UNI</v>
          </cell>
          <cell r="D5855">
            <v>42865</v>
          </cell>
          <cell r="E5855">
            <v>0</v>
          </cell>
          <cell r="F5855">
            <v>40126</v>
          </cell>
          <cell r="G5855">
            <v>30838</v>
          </cell>
          <cell r="H5855">
            <v>1.39</v>
          </cell>
          <cell r="I5855">
            <v>43465</v>
          </cell>
        </row>
        <row r="5856">
          <cell r="A5856" t="str">
            <v>MdeO EMPALME RESINA** (NO USAR)</v>
          </cell>
          <cell r="B5856">
            <v>100752</v>
          </cell>
          <cell r="C5856" t="str">
            <v>UNI</v>
          </cell>
          <cell r="D5856">
            <v>37351</v>
          </cell>
          <cell r="E5856">
            <v>0</v>
          </cell>
          <cell r="F5856">
            <v>39871</v>
          </cell>
          <cell r="G5856">
            <v>26871</v>
          </cell>
          <cell r="H5856">
            <v>1.39</v>
          </cell>
          <cell r="I5856">
            <v>43465</v>
          </cell>
        </row>
        <row r="5857">
          <cell r="A5857" t="str">
            <v>MdeO EMPOTRADO CENTRO DE MEDICION</v>
          </cell>
          <cell r="B5857">
            <v>101989</v>
          </cell>
          <cell r="C5857" t="str">
            <v>UNI</v>
          </cell>
          <cell r="D5857">
            <v>16476</v>
          </cell>
          <cell r="E5857">
            <v>0</v>
          </cell>
          <cell r="F5857">
            <v>39871</v>
          </cell>
          <cell r="G5857">
            <v>11853</v>
          </cell>
          <cell r="H5857">
            <v>1.39</v>
          </cell>
          <cell r="I5857">
            <v>43465</v>
          </cell>
        </row>
        <row r="5858">
          <cell r="A5858" t="str">
            <v>MdeO ENCHAPE (NO USAR)</v>
          </cell>
          <cell r="B5858">
            <v>101990</v>
          </cell>
          <cell r="C5858" t="str">
            <v>M2</v>
          </cell>
          <cell r="D5858">
            <v>14268</v>
          </cell>
          <cell r="E5858">
            <v>0</v>
          </cell>
          <cell r="F5858">
            <v>41780</v>
          </cell>
          <cell r="G5858">
            <v>11324</v>
          </cell>
          <cell r="H5858">
            <v>1.26</v>
          </cell>
          <cell r="I5858">
            <v>43465</v>
          </cell>
        </row>
        <row r="5859">
          <cell r="A5859" t="str">
            <v>MdeO ENCHAPE 20X20 SALPICADERO (NO</v>
          </cell>
          <cell r="B5859">
            <v>101991</v>
          </cell>
          <cell r="C5859" t="str">
            <v>M2</v>
          </cell>
          <cell r="D5859">
            <v>14395</v>
          </cell>
          <cell r="E5859">
            <v>0</v>
          </cell>
          <cell r="F5859">
            <v>40126</v>
          </cell>
          <cell r="G5859">
            <v>10356</v>
          </cell>
          <cell r="H5859">
            <v>1.39</v>
          </cell>
          <cell r="I5859">
            <v>43465</v>
          </cell>
        </row>
        <row r="5860">
          <cell r="A5860" t="str">
            <v>MdeO ENCHAPE BORDE PLACA (NO USAR)</v>
          </cell>
          <cell r="B5860">
            <v>101992</v>
          </cell>
          <cell r="C5860" t="str">
            <v>ML</v>
          </cell>
          <cell r="D5860">
            <v>6119</v>
          </cell>
          <cell r="E5860">
            <v>0</v>
          </cell>
          <cell r="F5860">
            <v>39871</v>
          </cell>
          <cell r="G5860">
            <v>4402</v>
          </cell>
          <cell r="H5860">
            <v>1.39</v>
          </cell>
          <cell r="I5860">
            <v>43465</v>
          </cell>
        </row>
        <row r="5861">
          <cell r="A5861" t="str">
            <v>MdeO ENCHAPE CIELORASO (NO USAR)</v>
          </cell>
          <cell r="B5861">
            <v>101993</v>
          </cell>
          <cell r="C5861" t="str">
            <v>M2</v>
          </cell>
          <cell r="D5861">
            <v>18765</v>
          </cell>
          <cell r="E5861">
            <v>0</v>
          </cell>
          <cell r="F5861">
            <v>39871</v>
          </cell>
          <cell r="G5861">
            <v>13500</v>
          </cell>
          <cell r="H5861">
            <v>1.39</v>
          </cell>
          <cell r="I5861">
            <v>43465</v>
          </cell>
        </row>
        <row r="5862">
          <cell r="A5862" t="str">
            <v>MdeO ENCHAPE EN PIEDRA (NO USAR)</v>
          </cell>
          <cell r="B5862">
            <v>101994</v>
          </cell>
          <cell r="C5862" t="str">
            <v>M2</v>
          </cell>
          <cell r="D5862">
            <v>28642</v>
          </cell>
          <cell r="E5862">
            <v>0</v>
          </cell>
          <cell r="F5862">
            <v>41757</v>
          </cell>
          <cell r="G5862">
            <v>22732</v>
          </cell>
          <cell r="H5862">
            <v>1.26</v>
          </cell>
          <cell r="I5862">
            <v>43465</v>
          </cell>
        </row>
        <row r="5863">
          <cell r="A5863" t="str">
            <v>MdeO ENCHAPE FACHADA TABLETA (NO</v>
          </cell>
          <cell r="B5863">
            <v>101995</v>
          </cell>
          <cell r="C5863" t="str">
            <v>M2</v>
          </cell>
          <cell r="D5863">
            <v>16081</v>
          </cell>
          <cell r="E5863">
            <v>0</v>
          </cell>
          <cell r="F5863">
            <v>40126</v>
          </cell>
          <cell r="G5863">
            <v>11569</v>
          </cell>
          <cell r="H5863">
            <v>1.39</v>
          </cell>
          <cell r="I5863">
            <v>43465</v>
          </cell>
        </row>
        <row r="5864">
          <cell r="A5864" t="str">
            <v>MdeO ENCHAPE LAVADERO .60 x.60 (NO</v>
          </cell>
          <cell r="B5864">
            <v>101996</v>
          </cell>
          <cell r="C5864" t="str">
            <v>UNI</v>
          </cell>
          <cell r="D5864">
            <v>360809</v>
          </cell>
          <cell r="E5864">
            <v>0</v>
          </cell>
          <cell r="F5864">
            <v>40126</v>
          </cell>
          <cell r="G5864">
            <v>259575</v>
          </cell>
          <cell r="H5864">
            <v>1.39</v>
          </cell>
          <cell r="I5864">
            <v>43465</v>
          </cell>
        </row>
        <row r="5865">
          <cell r="A5865" t="str">
            <v>MdeO ENCHAPE MURO MADERA (NO USAR)</v>
          </cell>
          <cell r="B5865">
            <v>101997</v>
          </cell>
          <cell r="C5865" t="str">
            <v>M2</v>
          </cell>
          <cell r="D5865">
            <v>25632</v>
          </cell>
          <cell r="E5865">
            <v>0</v>
          </cell>
          <cell r="F5865">
            <v>39871</v>
          </cell>
          <cell r="G5865">
            <v>18440</v>
          </cell>
          <cell r="H5865">
            <v>1.39</v>
          </cell>
          <cell r="I5865">
            <v>43465</v>
          </cell>
        </row>
        <row r="5866">
          <cell r="A5866" t="str">
            <v>MdeO ENCHAPE PRENSADO (NO USAR)</v>
          </cell>
          <cell r="B5866">
            <v>101998</v>
          </cell>
          <cell r="C5866" t="str">
            <v>ML</v>
          </cell>
          <cell r="D5866">
            <v>6255</v>
          </cell>
          <cell r="E5866">
            <v>0</v>
          </cell>
          <cell r="F5866">
            <v>39871</v>
          </cell>
          <cell r="G5866">
            <v>4500</v>
          </cell>
          <cell r="H5866">
            <v>1.39</v>
          </cell>
          <cell r="I5866">
            <v>43465</v>
          </cell>
        </row>
        <row r="5867">
          <cell r="A5867" t="str">
            <v>MdeO ENTRAMADO CANALETA (NO USAR)</v>
          </cell>
          <cell r="B5867">
            <v>101999</v>
          </cell>
          <cell r="C5867" t="str">
            <v>M2</v>
          </cell>
          <cell r="D5867">
            <v>6683</v>
          </cell>
          <cell r="E5867">
            <v>0</v>
          </cell>
          <cell r="F5867">
            <v>39871</v>
          </cell>
          <cell r="G5867">
            <v>4808</v>
          </cell>
          <cell r="H5867">
            <v>1.39</v>
          </cell>
          <cell r="I5867">
            <v>43465</v>
          </cell>
        </row>
        <row r="5868">
          <cell r="A5868" t="str">
            <v>MdeO ENTRAMADO MADERA CIELORAS (NO</v>
          </cell>
          <cell r="B5868">
            <v>102000</v>
          </cell>
          <cell r="C5868" t="str">
            <v>M2</v>
          </cell>
          <cell r="D5868">
            <v>15319</v>
          </cell>
          <cell r="E5868">
            <v>0</v>
          </cell>
          <cell r="F5868">
            <v>40126</v>
          </cell>
          <cell r="G5868">
            <v>11021</v>
          </cell>
          <cell r="H5868">
            <v>1.39</v>
          </cell>
          <cell r="I5868">
            <v>43465</v>
          </cell>
        </row>
        <row r="5869">
          <cell r="A5869" t="str">
            <v>MdeO ENTRAMADO METALICO (NO USAR)</v>
          </cell>
          <cell r="B5869">
            <v>102001</v>
          </cell>
          <cell r="C5869" t="str">
            <v>M2</v>
          </cell>
          <cell r="D5869">
            <v>15981</v>
          </cell>
          <cell r="E5869">
            <v>0</v>
          </cell>
          <cell r="F5869">
            <v>39871</v>
          </cell>
          <cell r="G5869">
            <v>11497</v>
          </cell>
          <cell r="H5869">
            <v>1.39</v>
          </cell>
          <cell r="I5869">
            <v>43465</v>
          </cell>
        </row>
        <row r="5870">
          <cell r="A5870" t="str">
            <v>MdeO ENTRAMADO TEJA BARRO MOORE (NO</v>
          </cell>
          <cell r="B5870">
            <v>102002</v>
          </cell>
          <cell r="C5870" t="str">
            <v>M2</v>
          </cell>
          <cell r="D5870">
            <v>20426</v>
          </cell>
          <cell r="E5870">
            <v>0</v>
          </cell>
          <cell r="F5870">
            <v>40126</v>
          </cell>
          <cell r="G5870">
            <v>14695</v>
          </cell>
          <cell r="H5870">
            <v>1.39</v>
          </cell>
          <cell r="I5870">
            <v>43465</v>
          </cell>
        </row>
        <row r="5871">
          <cell r="A5871" t="str">
            <v>MdeO ENTRAMADO TEJA ONDULADA (NO</v>
          </cell>
          <cell r="B5871">
            <v>102003</v>
          </cell>
          <cell r="C5871" t="str">
            <v>M2</v>
          </cell>
          <cell r="D5871">
            <v>20426</v>
          </cell>
          <cell r="E5871">
            <v>0</v>
          </cell>
          <cell r="F5871">
            <v>40126</v>
          </cell>
          <cell r="G5871">
            <v>14695</v>
          </cell>
          <cell r="H5871">
            <v>1.39</v>
          </cell>
          <cell r="I5871">
            <v>43465</v>
          </cell>
        </row>
        <row r="5872">
          <cell r="A5872" t="str">
            <v>MdeO ENTRAMADO TEJA PLASTICA (NO</v>
          </cell>
          <cell r="B5872">
            <v>102004</v>
          </cell>
          <cell r="C5872" t="str">
            <v>M2</v>
          </cell>
          <cell r="D5872">
            <v>15076</v>
          </cell>
          <cell r="E5872">
            <v>0</v>
          </cell>
          <cell r="F5872">
            <v>39871</v>
          </cell>
          <cell r="G5872">
            <v>10846</v>
          </cell>
          <cell r="H5872">
            <v>1.39</v>
          </cell>
          <cell r="I5872">
            <v>43465</v>
          </cell>
        </row>
        <row r="5873">
          <cell r="A5873" t="str">
            <v>MdeO ENTRAMADO Y PAÑETE ALERO (NO</v>
          </cell>
          <cell r="B5873">
            <v>102005</v>
          </cell>
          <cell r="C5873" t="str">
            <v>M2</v>
          </cell>
          <cell r="D5873">
            <v>15076</v>
          </cell>
          <cell r="E5873">
            <v>0</v>
          </cell>
          <cell r="F5873">
            <v>39871</v>
          </cell>
          <cell r="G5873">
            <v>10846</v>
          </cell>
          <cell r="H5873">
            <v>1.39</v>
          </cell>
          <cell r="I5873">
            <v>43465</v>
          </cell>
        </row>
        <row r="5874">
          <cell r="A5874" t="str">
            <v>MdeO ENTREP.ACERO Rfz 37000 (NO USAR)</v>
          </cell>
          <cell r="B5874">
            <v>102006</v>
          </cell>
          <cell r="C5874" t="str">
            <v>TON</v>
          </cell>
          <cell r="D5874">
            <v>321930</v>
          </cell>
          <cell r="E5874">
            <v>0</v>
          </cell>
          <cell r="F5874">
            <v>39482</v>
          </cell>
          <cell r="G5874">
            <v>219000</v>
          </cell>
          <cell r="H5874">
            <v>1.47</v>
          </cell>
          <cell r="I5874">
            <v>43465</v>
          </cell>
        </row>
        <row r="5875">
          <cell r="A5875" t="str">
            <v>MdeO ENTREP.ACERO Rfz 60000 (NO USAR)</v>
          </cell>
          <cell r="B5875">
            <v>102007</v>
          </cell>
          <cell r="C5875" t="str">
            <v>TON</v>
          </cell>
          <cell r="D5875">
            <v>321930</v>
          </cell>
          <cell r="E5875">
            <v>0</v>
          </cell>
          <cell r="F5875">
            <v>39482</v>
          </cell>
          <cell r="G5875">
            <v>219000</v>
          </cell>
          <cell r="H5875">
            <v>1.47</v>
          </cell>
          <cell r="I5875">
            <v>43465</v>
          </cell>
        </row>
        <row r="5876">
          <cell r="A5876" t="str">
            <v>MdeO Entrep.CASETON Y VIGAS (NO USAR)</v>
          </cell>
          <cell r="B5876">
            <v>102008</v>
          </cell>
          <cell r="C5876" t="str">
            <v>M2</v>
          </cell>
          <cell r="D5876">
            <v>21888</v>
          </cell>
          <cell r="E5876">
            <v>0</v>
          </cell>
          <cell r="F5876">
            <v>39871</v>
          </cell>
          <cell r="G5876">
            <v>15747</v>
          </cell>
          <cell r="H5876">
            <v>1.39</v>
          </cell>
          <cell r="I5876">
            <v>43465</v>
          </cell>
        </row>
        <row r="5877">
          <cell r="A5877" t="str">
            <v>MdeO Entrep.h=.35 CASETON50x30 (NO</v>
          </cell>
          <cell r="B5877">
            <v>102009</v>
          </cell>
          <cell r="C5877" t="str">
            <v>M2</v>
          </cell>
          <cell r="D5877">
            <v>15378</v>
          </cell>
          <cell r="E5877">
            <v>0</v>
          </cell>
          <cell r="F5877">
            <v>39871</v>
          </cell>
          <cell r="G5877">
            <v>11063</v>
          </cell>
          <cell r="H5877">
            <v>1.39</v>
          </cell>
          <cell r="I5877">
            <v>43465</v>
          </cell>
        </row>
        <row r="5878">
          <cell r="A5878" t="str">
            <v>MdeO ENTREPISO ALIGERADO EN ICOPOR</v>
          </cell>
          <cell r="B5878">
            <v>102010</v>
          </cell>
          <cell r="C5878" t="str">
            <v>M2</v>
          </cell>
          <cell r="D5878">
            <v>15693</v>
          </cell>
          <cell r="E5878">
            <v>0</v>
          </cell>
          <cell r="F5878">
            <v>42391</v>
          </cell>
          <cell r="G5878">
            <v>13646</v>
          </cell>
          <cell r="H5878">
            <v>1.1499999999999999</v>
          </cell>
          <cell r="I5878">
            <v>43465</v>
          </cell>
        </row>
        <row r="5879">
          <cell r="A5879" t="str">
            <v>MdeO ENTREPISO BLOQUE ESCORIA (NO</v>
          </cell>
          <cell r="B5879">
            <v>102011</v>
          </cell>
          <cell r="C5879" t="str">
            <v>M2</v>
          </cell>
          <cell r="D5879">
            <v>30413</v>
          </cell>
          <cell r="E5879">
            <v>0</v>
          </cell>
          <cell r="F5879">
            <v>42391</v>
          </cell>
          <cell r="G5879">
            <v>26446</v>
          </cell>
          <cell r="H5879">
            <v>1.1499999999999999</v>
          </cell>
          <cell r="I5879">
            <v>43465</v>
          </cell>
        </row>
        <row r="5880">
          <cell r="A5880" t="str">
            <v>MdeO ENTREPISO FIBRIT (NO USAR)</v>
          </cell>
          <cell r="B5880">
            <v>102012</v>
          </cell>
          <cell r="C5880" t="str">
            <v>M2</v>
          </cell>
          <cell r="D5880">
            <v>19378</v>
          </cell>
          <cell r="E5880">
            <v>0</v>
          </cell>
          <cell r="F5880">
            <v>39871</v>
          </cell>
          <cell r="G5880">
            <v>13941</v>
          </cell>
          <cell r="H5880">
            <v>1.39</v>
          </cell>
          <cell r="I5880">
            <v>43465</v>
          </cell>
        </row>
        <row r="5881">
          <cell r="A5881" t="str">
            <v>MdeO ENTREPISO PLACA LISTA (NO</v>
          </cell>
          <cell r="B5881">
            <v>102013</v>
          </cell>
          <cell r="C5881" t="str">
            <v>M2</v>
          </cell>
          <cell r="D5881">
            <v>12504</v>
          </cell>
          <cell r="E5881">
            <v>0</v>
          </cell>
          <cell r="F5881">
            <v>39871</v>
          </cell>
          <cell r="G5881">
            <v>8996</v>
          </cell>
          <cell r="H5881">
            <v>1.39</v>
          </cell>
          <cell r="I5881">
            <v>43465</v>
          </cell>
        </row>
        <row r="5882">
          <cell r="A5882" t="str">
            <v>MdeO ENTREPISO U SIN C/raso. (NO USAR)</v>
          </cell>
          <cell r="B5882">
            <v>102014</v>
          </cell>
          <cell r="C5882" t="str">
            <v>M2</v>
          </cell>
          <cell r="D5882">
            <v>21555</v>
          </cell>
          <cell r="E5882">
            <v>0</v>
          </cell>
          <cell r="F5882">
            <v>39871</v>
          </cell>
          <cell r="G5882">
            <v>15507</v>
          </cell>
          <cell r="H5882">
            <v>1.39</v>
          </cell>
          <cell r="I5882">
            <v>43465</v>
          </cell>
        </row>
        <row r="5883">
          <cell r="A5883" t="str">
            <v>MdeO ENTREPISO UU CIELO RASO (NO</v>
          </cell>
          <cell r="B5883">
            <v>102015</v>
          </cell>
          <cell r="C5883" t="str">
            <v>M2</v>
          </cell>
          <cell r="D5883">
            <v>23246</v>
          </cell>
          <cell r="E5883">
            <v>0</v>
          </cell>
          <cell r="F5883">
            <v>39871</v>
          </cell>
          <cell r="G5883">
            <v>16724</v>
          </cell>
          <cell r="H5883">
            <v>1.39</v>
          </cell>
          <cell r="I5883">
            <v>43465</v>
          </cell>
        </row>
        <row r="5884">
          <cell r="A5884" t="str">
            <v>MdeO ENTREPISO VIGUETA Y BLOQU (NO</v>
          </cell>
          <cell r="B5884">
            <v>102016</v>
          </cell>
          <cell r="C5884" t="str">
            <v>M2</v>
          </cell>
          <cell r="D5884">
            <v>23775</v>
          </cell>
          <cell r="E5884">
            <v>0</v>
          </cell>
          <cell r="F5884">
            <v>39871</v>
          </cell>
          <cell r="G5884">
            <v>17104</v>
          </cell>
          <cell r="H5884">
            <v>1.39</v>
          </cell>
          <cell r="I5884">
            <v>43465</v>
          </cell>
        </row>
        <row r="5885">
          <cell r="A5885" t="str">
            <v>MdeO ENTREPISO VIGUETA Y PLACA (NO</v>
          </cell>
          <cell r="B5885">
            <v>102017</v>
          </cell>
          <cell r="C5885" t="str">
            <v>M2</v>
          </cell>
          <cell r="D5885">
            <v>19970</v>
          </cell>
          <cell r="E5885">
            <v>0</v>
          </cell>
          <cell r="F5885">
            <v>39871</v>
          </cell>
          <cell r="G5885">
            <v>14367</v>
          </cell>
          <cell r="H5885">
            <v>1.39</v>
          </cell>
          <cell r="I5885">
            <v>43465</v>
          </cell>
        </row>
        <row r="5886">
          <cell r="A5886" t="str">
            <v>MdeO EQUIPO HIDRONEUMATICO (NO USAR)</v>
          </cell>
          <cell r="B5886">
            <v>1471</v>
          </cell>
          <cell r="C5886" t="str">
            <v>UNI</v>
          </cell>
          <cell r="D5886">
            <v>1357844</v>
          </cell>
          <cell r="E5886">
            <v>0</v>
          </cell>
          <cell r="F5886">
            <v>39871</v>
          </cell>
          <cell r="G5886">
            <v>976866</v>
          </cell>
          <cell r="H5886">
            <v>1.39</v>
          </cell>
          <cell r="I5886">
            <v>43465</v>
          </cell>
        </row>
        <row r="5887">
          <cell r="A5887" t="str">
            <v>MdeO ESCALERA PASO PREFABRIC FIBRIT</v>
          </cell>
          <cell r="B5887">
            <v>102018</v>
          </cell>
          <cell r="C5887" t="str">
            <v>UNI</v>
          </cell>
          <cell r="D5887">
            <v>15205</v>
          </cell>
          <cell r="E5887">
            <v>0</v>
          </cell>
          <cell r="F5887">
            <v>39871</v>
          </cell>
          <cell r="G5887">
            <v>10939</v>
          </cell>
          <cell r="H5887">
            <v>1.39</v>
          </cell>
          <cell r="I5887">
            <v>43465</v>
          </cell>
        </row>
        <row r="5888">
          <cell r="A5888" t="str">
            <v>MdeO ESCALERA PASOS PREFABRIC (NO</v>
          </cell>
          <cell r="B5888">
            <v>102019</v>
          </cell>
          <cell r="C5888" t="str">
            <v>UNI</v>
          </cell>
          <cell r="D5888">
            <v>15205</v>
          </cell>
          <cell r="E5888">
            <v>0</v>
          </cell>
          <cell r="F5888">
            <v>39871</v>
          </cell>
          <cell r="G5888">
            <v>10939</v>
          </cell>
          <cell r="H5888">
            <v>1.39</v>
          </cell>
          <cell r="I5888">
            <v>43465</v>
          </cell>
        </row>
        <row r="5889">
          <cell r="A5889" t="str">
            <v>MdeO ESCALERAS (NO USAR)</v>
          </cell>
          <cell r="B5889">
            <v>102020</v>
          </cell>
          <cell r="C5889" t="str">
            <v>M3</v>
          </cell>
          <cell r="D5889">
            <v>389973</v>
          </cell>
          <cell r="E5889">
            <v>0</v>
          </cell>
          <cell r="F5889">
            <v>41985</v>
          </cell>
          <cell r="G5889">
            <v>309502</v>
          </cell>
          <cell r="H5889">
            <v>1.26</v>
          </cell>
          <cell r="I5889">
            <v>43465</v>
          </cell>
        </row>
        <row r="5890">
          <cell r="A5890" t="str">
            <v>MdeO ESMALTADA Y QUEMADA DE PISOS (NO</v>
          </cell>
          <cell r="B5890">
            <v>102021</v>
          </cell>
          <cell r="C5890" t="str">
            <v>ML</v>
          </cell>
          <cell r="D5890">
            <v>8473</v>
          </cell>
          <cell r="E5890">
            <v>0</v>
          </cell>
          <cell r="F5890">
            <v>39871</v>
          </cell>
          <cell r="G5890">
            <v>6096</v>
          </cell>
          <cell r="H5890">
            <v>1.39</v>
          </cell>
          <cell r="I5890">
            <v>43465</v>
          </cell>
        </row>
        <row r="5891">
          <cell r="A5891" t="str">
            <v>MdeO ESMALTE MARCO LAMINA Mad. (NO</v>
          </cell>
          <cell r="B5891">
            <v>102022</v>
          </cell>
          <cell r="C5891" t="str">
            <v>M2</v>
          </cell>
          <cell r="D5891">
            <v>4370</v>
          </cell>
          <cell r="E5891">
            <v>0</v>
          </cell>
          <cell r="F5891">
            <v>40126</v>
          </cell>
          <cell r="G5891">
            <v>3144</v>
          </cell>
          <cell r="H5891">
            <v>1.39</v>
          </cell>
          <cell r="I5891">
            <v>43465</v>
          </cell>
        </row>
        <row r="5892">
          <cell r="A5892" t="str">
            <v>MdeO ESMALTE SOBRE LAMIN(llen) (NO</v>
          </cell>
          <cell r="B5892">
            <v>102023</v>
          </cell>
          <cell r="C5892" t="str">
            <v>M2</v>
          </cell>
          <cell r="D5892">
            <v>8670</v>
          </cell>
          <cell r="E5892">
            <v>0</v>
          </cell>
          <cell r="F5892">
            <v>41452</v>
          </cell>
          <cell r="G5892">
            <v>6827</v>
          </cell>
          <cell r="H5892">
            <v>1.27</v>
          </cell>
          <cell r="I5892">
            <v>43465</v>
          </cell>
        </row>
        <row r="5893">
          <cell r="A5893" t="str">
            <v>MdeO ESMALTE SOBRE LAMINA(lin) (NO</v>
          </cell>
          <cell r="B5893">
            <v>102024</v>
          </cell>
          <cell r="C5893" t="str">
            <v>ML</v>
          </cell>
          <cell r="D5893">
            <v>1750</v>
          </cell>
          <cell r="E5893">
            <v>0</v>
          </cell>
          <cell r="F5893">
            <v>40126</v>
          </cell>
          <cell r="G5893">
            <v>1259</v>
          </cell>
          <cell r="H5893">
            <v>1.39</v>
          </cell>
          <cell r="I5893">
            <v>43465</v>
          </cell>
        </row>
        <row r="5894">
          <cell r="A5894" t="str">
            <v>MdeO ESMALTE SOBRE MADERA LIN. (NO</v>
          </cell>
          <cell r="B5894">
            <v>102025</v>
          </cell>
          <cell r="C5894" t="str">
            <v>ML</v>
          </cell>
          <cell r="D5894">
            <v>1849</v>
          </cell>
          <cell r="E5894">
            <v>0</v>
          </cell>
          <cell r="F5894">
            <v>40126</v>
          </cell>
          <cell r="G5894">
            <v>1330</v>
          </cell>
          <cell r="H5894">
            <v>1.39</v>
          </cell>
          <cell r="I5894">
            <v>43465</v>
          </cell>
        </row>
        <row r="5895">
          <cell r="A5895" t="str">
            <v>MdeO ESMALTE SOBRE MADERA LLEN (NO</v>
          </cell>
          <cell r="B5895">
            <v>102026</v>
          </cell>
          <cell r="C5895" t="str">
            <v>M2</v>
          </cell>
          <cell r="D5895">
            <v>8312</v>
          </cell>
          <cell r="E5895">
            <v>0</v>
          </cell>
          <cell r="F5895">
            <v>40126</v>
          </cell>
          <cell r="G5895">
            <v>5980</v>
          </cell>
          <cell r="H5895">
            <v>1.39</v>
          </cell>
          <cell r="I5895">
            <v>43465</v>
          </cell>
        </row>
        <row r="5896">
          <cell r="A5896" t="str">
            <v>MdeO ESMALTE SOBRE MUEBLES (NO USAR)</v>
          </cell>
          <cell r="B5896">
            <v>102027</v>
          </cell>
          <cell r="C5896" t="str">
            <v>M2</v>
          </cell>
          <cell r="D5896">
            <v>29404</v>
          </cell>
          <cell r="E5896">
            <v>0</v>
          </cell>
          <cell r="F5896">
            <v>40126</v>
          </cell>
          <cell r="G5896">
            <v>21154</v>
          </cell>
          <cell r="H5896">
            <v>1.39</v>
          </cell>
          <cell r="I5896">
            <v>43465</v>
          </cell>
        </row>
        <row r="5897">
          <cell r="A5897" t="str">
            <v>MdeO ESTRIADO RAMPAS (NO USAR)</v>
          </cell>
          <cell r="B5897">
            <v>102028</v>
          </cell>
          <cell r="C5897" t="str">
            <v>M2</v>
          </cell>
          <cell r="D5897">
            <v>16402</v>
          </cell>
          <cell r="E5897">
            <v>0</v>
          </cell>
          <cell r="F5897">
            <v>39871</v>
          </cell>
          <cell r="G5897">
            <v>11800</v>
          </cell>
          <cell r="H5897">
            <v>1.39</v>
          </cell>
          <cell r="I5897">
            <v>43465</v>
          </cell>
        </row>
        <row r="5898">
          <cell r="A5898" t="str">
            <v>MdeO ESTRIBO MEDIO TENSION (NO USAR)</v>
          </cell>
          <cell r="B5898">
            <v>102029</v>
          </cell>
          <cell r="C5898" t="str">
            <v>UNI</v>
          </cell>
          <cell r="D5898">
            <v>3849</v>
          </cell>
          <cell r="E5898">
            <v>0</v>
          </cell>
          <cell r="F5898">
            <v>39871</v>
          </cell>
          <cell r="G5898">
            <v>2769</v>
          </cell>
          <cell r="H5898">
            <v>1.39</v>
          </cell>
          <cell r="I5898">
            <v>43465</v>
          </cell>
        </row>
        <row r="5899">
          <cell r="A5899" t="str">
            <v>MdeO Estructura aérea MT (NO USAR)</v>
          </cell>
          <cell r="B5899">
            <v>101696</v>
          </cell>
          <cell r="C5899" t="str">
            <v>UNI</v>
          </cell>
          <cell r="D5899">
            <v>617899</v>
          </cell>
          <cell r="E5899">
            <v>0</v>
          </cell>
          <cell r="F5899">
            <v>39965</v>
          </cell>
          <cell r="G5899">
            <v>444532</v>
          </cell>
          <cell r="H5899">
            <v>1.39</v>
          </cell>
          <cell r="I5899">
            <v>43465</v>
          </cell>
        </row>
        <row r="5900">
          <cell r="A5900" t="str">
            <v>MdeO ESTRUCTURA METALICA L. DELGADA</v>
          </cell>
          <cell r="B5900">
            <v>102030</v>
          </cell>
          <cell r="C5900" t="str">
            <v>UNI</v>
          </cell>
          <cell r="D5900">
            <v>11054</v>
          </cell>
          <cell r="E5900">
            <v>0</v>
          </cell>
          <cell r="F5900">
            <v>42391</v>
          </cell>
          <cell r="G5900">
            <v>9612</v>
          </cell>
          <cell r="H5900">
            <v>1.1499999999999999</v>
          </cell>
          <cell r="I5900">
            <v>43465</v>
          </cell>
        </row>
        <row r="5901">
          <cell r="A5901" t="str">
            <v>MdeO ESTRUCTURA TANG. (NO USAR)</v>
          </cell>
          <cell r="B5901">
            <v>102031</v>
          </cell>
          <cell r="C5901" t="str">
            <v>UNI</v>
          </cell>
          <cell r="D5901">
            <v>12028</v>
          </cell>
          <cell r="E5901">
            <v>0</v>
          </cell>
          <cell r="F5901">
            <v>39871</v>
          </cell>
          <cell r="G5901">
            <v>8653</v>
          </cell>
          <cell r="H5901">
            <v>1.39</v>
          </cell>
          <cell r="I5901">
            <v>43465</v>
          </cell>
        </row>
        <row r="5902">
          <cell r="A5902" t="str">
            <v>MdeO ESTUCO (NO USAR)</v>
          </cell>
          <cell r="B5902">
            <v>102756</v>
          </cell>
          <cell r="C5902" t="str">
            <v>M2</v>
          </cell>
          <cell r="D5902">
            <v>3606</v>
          </cell>
          <cell r="E5902">
            <v>0</v>
          </cell>
          <cell r="F5902">
            <v>39871</v>
          </cell>
          <cell r="G5902">
            <v>2594</v>
          </cell>
          <cell r="H5902">
            <v>1.39</v>
          </cell>
          <cell r="I5902">
            <v>43465</v>
          </cell>
        </row>
        <row r="5903">
          <cell r="A5903" t="str">
            <v>MdeO ESTUCO SOBRE PAÑETE (NO USAR)</v>
          </cell>
          <cell r="B5903">
            <v>102032</v>
          </cell>
          <cell r="C5903" t="str">
            <v>M2</v>
          </cell>
          <cell r="D5903">
            <v>3614</v>
          </cell>
          <cell r="E5903">
            <v>0</v>
          </cell>
          <cell r="F5903">
            <v>40126</v>
          </cell>
          <cell r="G5903">
            <v>2600</v>
          </cell>
          <cell r="H5903">
            <v>1.39</v>
          </cell>
          <cell r="I5903">
            <v>43465</v>
          </cell>
        </row>
        <row r="5904">
          <cell r="A5904" t="str">
            <v>MdeO ESTUCO/VINILO TRES MANOS (NO</v>
          </cell>
          <cell r="B5904">
            <v>102033</v>
          </cell>
          <cell r="C5904" t="str">
            <v>M2</v>
          </cell>
          <cell r="D5904">
            <v>6268</v>
          </cell>
          <cell r="E5904">
            <v>0</v>
          </cell>
          <cell r="F5904">
            <v>42018</v>
          </cell>
          <cell r="G5904">
            <v>5138</v>
          </cell>
          <cell r="H5904">
            <v>1.22</v>
          </cell>
          <cell r="I5904">
            <v>43465</v>
          </cell>
        </row>
        <row r="5905">
          <cell r="A5905" t="str">
            <v>MdeO EXCAV. CAJA DE INSPECCION (NO</v>
          </cell>
          <cell r="B5905">
            <v>102039</v>
          </cell>
          <cell r="C5905" t="str">
            <v>UNI</v>
          </cell>
          <cell r="D5905">
            <v>23462</v>
          </cell>
          <cell r="E5905">
            <v>0</v>
          </cell>
          <cell r="F5905">
            <v>39871</v>
          </cell>
          <cell r="G5905">
            <v>16879</v>
          </cell>
          <cell r="H5905">
            <v>1.39</v>
          </cell>
          <cell r="I5905">
            <v>43465</v>
          </cell>
        </row>
        <row r="5906">
          <cell r="A5906" t="str">
            <v>MdeO EXCAV. MANUAL CON CARGUE** (NO</v>
          </cell>
          <cell r="B5906">
            <v>102114</v>
          </cell>
          <cell r="C5906" t="str">
            <v>M3</v>
          </cell>
          <cell r="D5906">
            <v>10589</v>
          </cell>
          <cell r="E5906">
            <v>0</v>
          </cell>
          <cell r="F5906">
            <v>42796</v>
          </cell>
          <cell r="G5906">
            <v>9714.43</v>
          </cell>
          <cell r="H5906">
            <v>1.0900000000000001</v>
          </cell>
          <cell r="I5906">
            <v>43465</v>
          </cell>
        </row>
        <row r="5907">
          <cell r="A5907" t="str">
            <v>MdeO EXCAV. MANUAL H=1.00M + CARGUE</v>
          </cell>
          <cell r="B5907">
            <v>102040</v>
          </cell>
          <cell r="C5907" t="str">
            <v>M3</v>
          </cell>
          <cell r="D5907">
            <v>11320</v>
          </cell>
          <cell r="E5907">
            <v>0</v>
          </cell>
          <cell r="F5907">
            <v>40126</v>
          </cell>
          <cell r="G5907">
            <v>8144</v>
          </cell>
          <cell r="H5907">
            <v>1.39</v>
          </cell>
          <cell r="I5907">
            <v>43465</v>
          </cell>
        </row>
        <row r="5908">
          <cell r="A5908" t="str">
            <v>MdeO EXCAV. MANUAL TALUDES (NO USAR)</v>
          </cell>
          <cell r="B5908">
            <v>102034</v>
          </cell>
          <cell r="C5908" t="str">
            <v>M3</v>
          </cell>
          <cell r="D5908">
            <v>20109</v>
          </cell>
          <cell r="E5908">
            <v>0</v>
          </cell>
          <cell r="F5908">
            <v>41436</v>
          </cell>
          <cell r="G5908">
            <v>15834</v>
          </cell>
          <cell r="H5908">
            <v>1.27</v>
          </cell>
          <cell r="I5908">
            <v>43465</v>
          </cell>
        </row>
        <row r="5909">
          <cell r="A5909" t="str">
            <v>MdeO EXCAV. MANUAL tier dura CON CARGUE**</v>
          </cell>
          <cell r="B5909">
            <v>102228</v>
          </cell>
          <cell r="C5909" t="str">
            <v>M3</v>
          </cell>
          <cell r="D5909">
            <v>15385</v>
          </cell>
          <cell r="E5909">
            <v>0</v>
          </cell>
          <cell r="F5909">
            <v>40285</v>
          </cell>
          <cell r="G5909">
            <v>11230</v>
          </cell>
          <cell r="H5909">
            <v>1.37</v>
          </cell>
          <cell r="I5909">
            <v>43465</v>
          </cell>
        </row>
        <row r="5910">
          <cell r="A5910" t="str">
            <v>MdeO EXCAV. MANUAL tier dura SIN</v>
          </cell>
          <cell r="B5910">
            <v>102709</v>
          </cell>
          <cell r="C5910" t="str">
            <v>M3</v>
          </cell>
          <cell r="D5910">
            <v>11426</v>
          </cell>
          <cell r="E5910">
            <v>0</v>
          </cell>
          <cell r="F5910">
            <v>40285</v>
          </cell>
          <cell r="G5910">
            <v>8340</v>
          </cell>
          <cell r="H5910">
            <v>1.37</v>
          </cell>
          <cell r="I5910">
            <v>43465</v>
          </cell>
        </row>
        <row r="5911">
          <cell r="A5911" t="str">
            <v>MdeO EXCAV. MURO CIERRE. (NO USAR)</v>
          </cell>
          <cell r="B5911">
            <v>102116</v>
          </cell>
          <cell r="C5911" t="str">
            <v>M3</v>
          </cell>
          <cell r="D5911">
            <v>20874</v>
          </cell>
          <cell r="E5911">
            <v>0</v>
          </cell>
          <cell r="F5911">
            <v>39664</v>
          </cell>
          <cell r="G5911">
            <v>14200</v>
          </cell>
          <cell r="H5911">
            <v>1.47</v>
          </cell>
          <cell r="I5911">
            <v>43465</v>
          </cell>
        </row>
        <row r="5912">
          <cell r="A5912" t="str">
            <v>MdeO EXCAV. ZANJA Tier COMP 1M (NO</v>
          </cell>
          <cell r="B5912">
            <v>102035</v>
          </cell>
          <cell r="C5912" t="str">
            <v>M3</v>
          </cell>
          <cell r="D5912">
            <v>14897</v>
          </cell>
          <cell r="E5912">
            <v>0</v>
          </cell>
          <cell r="F5912">
            <v>40126</v>
          </cell>
          <cell r="G5912">
            <v>10717</v>
          </cell>
          <cell r="H5912">
            <v>1.39</v>
          </cell>
          <cell r="I5912">
            <v>43465</v>
          </cell>
        </row>
        <row r="5913">
          <cell r="A5913" t="str">
            <v>MdeO EXCAV. ZANJA Tier COMP 2M (NO</v>
          </cell>
          <cell r="B5913">
            <v>102036</v>
          </cell>
          <cell r="C5913" t="str">
            <v>M3</v>
          </cell>
          <cell r="D5913">
            <v>17767</v>
          </cell>
          <cell r="E5913">
            <v>0</v>
          </cell>
          <cell r="F5913">
            <v>43067</v>
          </cell>
          <cell r="G5913">
            <v>16300</v>
          </cell>
          <cell r="H5913">
            <v>1.0900000000000001</v>
          </cell>
          <cell r="I5913">
            <v>43465</v>
          </cell>
        </row>
        <row r="5914">
          <cell r="A5914" t="str">
            <v>MdeO EXCAV. ZANJA Tier FLOJA 1M (NO</v>
          </cell>
          <cell r="B5914">
            <v>102037</v>
          </cell>
          <cell r="C5914" t="str">
            <v>M3</v>
          </cell>
          <cell r="D5914">
            <v>11845</v>
          </cell>
          <cell r="E5914">
            <v>0</v>
          </cell>
          <cell r="F5914">
            <v>43066</v>
          </cell>
          <cell r="G5914">
            <v>10867</v>
          </cell>
          <cell r="H5914">
            <v>1.0900000000000001</v>
          </cell>
          <cell r="I5914">
            <v>43465</v>
          </cell>
        </row>
        <row r="5915">
          <cell r="A5915" t="str">
            <v>MdeO EXCAV. ZANJA Tier FLOJA 2M (NO</v>
          </cell>
          <cell r="B5915">
            <v>102038</v>
          </cell>
          <cell r="C5915" t="str">
            <v>M3</v>
          </cell>
          <cell r="D5915">
            <v>12253</v>
          </cell>
          <cell r="E5915">
            <v>0</v>
          </cell>
          <cell r="F5915">
            <v>40126</v>
          </cell>
          <cell r="G5915">
            <v>8815</v>
          </cell>
          <cell r="H5915">
            <v>1.39</v>
          </cell>
          <cell r="I5915">
            <v>43465</v>
          </cell>
        </row>
        <row r="5916">
          <cell r="A5916" t="str">
            <v>MdeO EXCAV. ZANJA Tier FLOJA 2m ** (NO</v>
          </cell>
          <cell r="B5916">
            <v>101754</v>
          </cell>
          <cell r="C5916" t="str">
            <v>M3</v>
          </cell>
          <cell r="D5916">
            <v>12253</v>
          </cell>
          <cell r="E5916">
            <v>0</v>
          </cell>
          <cell r="F5916">
            <v>40126</v>
          </cell>
          <cell r="G5916">
            <v>8815</v>
          </cell>
          <cell r="H5916">
            <v>1.39</v>
          </cell>
          <cell r="I5916">
            <v>43465</v>
          </cell>
        </row>
        <row r="5917">
          <cell r="A5917" t="str">
            <v>MdeO FILOS Y DILATACIONES (NO USAR)</v>
          </cell>
          <cell r="B5917">
            <v>102115</v>
          </cell>
          <cell r="C5917" t="str">
            <v>ML</v>
          </cell>
          <cell r="D5917">
            <v>4008</v>
          </cell>
          <cell r="E5917">
            <v>0</v>
          </cell>
          <cell r="F5917">
            <v>41469</v>
          </cell>
          <cell r="G5917">
            <v>3156</v>
          </cell>
          <cell r="H5917">
            <v>1.27</v>
          </cell>
          <cell r="I5917">
            <v>43465</v>
          </cell>
        </row>
        <row r="5918">
          <cell r="A5918" t="str">
            <v>MdeO FILOS Y DILATACIONES PAÑETES (NO</v>
          </cell>
          <cell r="B5918">
            <v>102117</v>
          </cell>
          <cell r="C5918" t="str">
            <v>ML</v>
          </cell>
          <cell r="D5918">
            <v>3038</v>
          </cell>
          <cell r="E5918">
            <v>0</v>
          </cell>
          <cell r="F5918">
            <v>43067</v>
          </cell>
          <cell r="G5918">
            <v>2787</v>
          </cell>
          <cell r="H5918">
            <v>1.0900000000000001</v>
          </cell>
          <cell r="I5918">
            <v>43465</v>
          </cell>
        </row>
        <row r="5919">
          <cell r="A5919" t="str">
            <v>MdeO FLANCHE LATON (NO USAR)</v>
          </cell>
          <cell r="B5919">
            <v>102118</v>
          </cell>
          <cell r="C5919" t="str">
            <v>ML</v>
          </cell>
          <cell r="D5919">
            <v>8251</v>
          </cell>
          <cell r="E5919">
            <v>0</v>
          </cell>
          <cell r="F5919">
            <v>39871</v>
          </cell>
          <cell r="G5919">
            <v>5936</v>
          </cell>
          <cell r="H5919">
            <v>1.39</v>
          </cell>
          <cell r="I5919">
            <v>43465</v>
          </cell>
        </row>
        <row r="5920">
          <cell r="A5920" t="str">
            <v>MdeO FUNDIR CUNETA CONCRETO (NO</v>
          </cell>
          <cell r="B5920">
            <v>102119</v>
          </cell>
          <cell r="C5920" t="str">
            <v>ML</v>
          </cell>
          <cell r="D5920">
            <v>14931</v>
          </cell>
          <cell r="E5920">
            <v>0</v>
          </cell>
          <cell r="F5920">
            <v>39871</v>
          </cell>
          <cell r="G5920">
            <v>10742</v>
          </cell>
          <cell r="H5920">
            <v>1.39</v>
          </cell>
          <cell r="I5920">
            <v>43465</v>
          </cell>
        </row>
        <row r="5921">
          <cell r="A5921" t="str">
            <v>MdeO GABINETE (NO USAR)</v>
          </cell>
          <cell r="B5921">
            <v>102120</v>
          </cell>
          <cell r="C5921" t="str">
            <v>UNI</v>
          </cell>
          <cell r="D5921">
            <v>13548</v>
          </cell>
          <cell r="E5921">
            <v>0</v>
          </cell>
          <cell r="F5921">
            <v>39871</v>
          </cell>
          <cell r="G5921">
            <v>9747</v>
          </cell>
          <cell r="H5921">
            <v>1.39</v>
          </cell>
          <cell r="I5921">
            <v>43465</v>
          </cell>
        </row>
        <row r="5922">
          <cell r="A5922" t="str">
            <v>MdeO GABINETE RACK (NO USAR)</v>
          </cell>
          <cell r="B5922">
            <v>102121</v>
          </cell>
          <cell r="C5922" t="str">
            <v>UNI</v>
          </cell>
          <cell r="D5922">
            <v>130653</v>
          </cell>
          <cell r="E5922">
            <v>0</v>
          </cell>
          <cell r="F5922">
            <v>40126</v>
          </cell>
          <cell r="G5922">
            <v>93995</v>
          </cell>
          <cell r="H5922">
            <v>1.39</v>
          </cell>
          <cell r="I5922">
            <v>43465</v>
          </cell>
        </row>
        <row r="5923">
          <cell r="A5923" t="str">
            <v>MdeO Gabinetemedidor</v>
          </cell>
          <cell r="B5923">
            <v>101575</v>
          </cell>
          <cell r="C5923" t="str">
            <v>UNI</v>
          </cell>
          <cell r="D5923">
            <v>617899</v>
          </cell>
          <cell r="E5923">
            <v>0</v>
          </cell>
          <cell r="F5923">
            <v>39888</v>
          </cell>
          <cell r="G5923">
            <v>444532</v>
          </cell>
          <cell r="H5923">
            <v>1.39</v>
          </cell>
          <cell r="I5923">
            <v>43465</v>
          </cell>
        </row>
        <row r="5924">
          <cell r="A5924" t="str">
            <v>MdeO GOTERAS (NO USAR)</v>
          </cell>
          <cell r="B5924">
            <v>102122</v>
          </cell>
          <cell r="C5924" t="str">
            <v>ML</v>
          </cell>
          <cell r="D5924">
            <v>4623</v>
          </cell>
          <cell r="E5924">
            <v>0</v>
          </cell>
          <cell r="F5924">
            <v>40126</v>
          </cell>
          <cell r="G5924">
            <v>3326</v>
          </cell>
          <cell r="H5924">
            <v>1.39</v>
          </cell>
          <cell r="I5924">
            <v>43465</v>
          </cell>
        </row>
        <row r="5925">
          <cell r="A5925" t="str">
            <v>MdeO GRANITO CON DISEÑOS (NO USAR)</v>
          </cell>
          <cell r="B5925">
            <v>102123</v>
          </cell>
          <cell r="C5925" t="str">
            <v>M2</v>
          </cell>
          <cell r="D5925">
            <v>27996</v>
          </cell>
          <cell r="E5925">
            <v>0</v>
          </cell>
          <cell r="F5925">
            <v>39871</v>
          </cell>
          <cell r="G5925">
            <v>20141</v>
          </cell>
          <cell r="H5925">
            <v>1.39</v>
          </cell>
          <cell r="I5925">
            <v>43465</v>
          </cell>
        </row>
        <row r="5926">
          <cell r="A5926" t="str">
            <v>MdeO GRANITO CON DISEÑOS (NO USAR)</v>
          </cell>
          <cell r="B5926">
            <v>102505</v>
          </cell>
          <cell r="C5926" t="str">
            <v>M2</v>
          </cell>
          <cell r="D5926">
            <v>27996</v>
          </cell>
          <cell r="E5926">
            <v>0</v>
          </cell>
          <cell r="F5926">
            <v>39871</v>
          </cell>
          <cell r="G5926">
            <v>20141</v>
          </cell>
          <cell r="H5926">
            <v>1.39</v>
          </cell>
          <cell r="I5926">
            <v>43465</v>
          </cell>
        </row>
        <row r="5927">
          <cell r="A5927" t="str">
            <v>MdeO GRANITO CON DISEÑOS (NO USAR)</v>
          </cell>
          <cell r="B5927">
            <v>102505</v>
          </cell>
          <cell r="C5927" t="str">
            <v>M2</v>
          </cell>
          <cell r="D5927">
            <v>27996</v>
          </cell>
          <cell r="E5927">
            <v>0</v>
          </cell>
          <cell r="F5927">
            <v>39871</v>
          </cell>
          <cell r="G5927">
            <v>20141</v>
          </cell>
          <cell r="H5927">
            <v>1.39</v>
          </cell>
          <cell r="I5927">
            <v>43465</v>
          </cell>
        </row>
        <row r="5928">
          <cell r="A5928" t="str">
            <v>MdeO GRANITO Y MARMOL (NO USAR)</v>
          </cell>
          <cell r="B5928">
            <v>102506</v>
          </cell>
          <cell r="C5928" t="str">
            <v>M2</v>
          </cell>
          <cell r="D5928">
            <v>57343</v>
          </cell>
          <cell r="E5928">
            <v>0</v>
          </cell>
          <cell r="F5928">
            <v>39871</v>
          </cell>
          <cell r="G5928">
            <v>41254</v>
          </cell>
          <cell r="H5928">
            <v>1.39</v>
          </cell>
          <cell r="I5928">
            <v>43465</v>
          </cell>
        </row>
        <row r="5929">
          <cell r="A5929" t="str">
            <v>MdeO GRANITO Y MARMOL (NO USAR)</v>
          </cell>
          <cell r="B5929">
            <v>102506</v>
          </cell>
          <cell r="C5929" t="str">
            <v>M2</v>
          </cell>
          <cell r="D5929">
            <v>57343</v>
          </cell>
          <cell r="E5929">
            <v>0</v>
          </cell>
          <cell r="F5929">
            <v>39871</v>
          </cell>
          <cell r="G5929">
            <v>41254</v>
          </cell>
          <cell r="H5929">
            <v>1.39</v>
          </cell>
          <cell r="I5929">
            <v>43465</v>
          </cell>
        </row>
        <row r="5930">
          <cell r="A5930" t="str">
            <v>MdeO GRANITOEnSITIO INC.PULIDA CON</v>
          </cell>
          <cell r="B5930">
            <v>102124</v>
          </cell>
          <cell r="C5930" t="str">
            <v>M2</v>
          </cell>
          <cell r="D5930">
            <v>61060</v>
          </cell>
          <cell r="E5930">
            <v>0</v>
          </cell>
          <cell r="F5930">
            <v>43068</v>
          </cell>
          <cell r="G5930">
            <v>56018</v>
          </cell>
          <cell r="H5930">
            <v>1.0900000000000001</v>
          </cell>
          <cell r="I5930">
            <v>43465</v>
          </cell>
        </row>
        <row r="5931">
          <cell r="A5931" t="str">
            <v>MdeO GRAPA PARA OPERARIO (NO USAR)</v>
          </cell>
          <cell r="B5931">
            <v>102125</v>
          </cell>
          <cell r="C5931" t="str">
            <v>UNI</v>
          </cell>
          <cell r="D5931">
            <v>3684</v>
          </cell>
          <cell r="E5931">
            <v>0</v>
          </cell>
          <cell r="F5931">
            <v>39871</v>
          </cell>
          <cell r="G5931">
            <v>2650</v>
          </cell>
          <cell r="H5931">
            <v>1.39</v>
          </cell>
          <cell r="I5931">
            <v>43465</v>
          </cell>
        </row>
        <row r="5932">
          <cell r="A5932" t="str">
            <v>MdeO GRAVILLA LAVADA (NO USAR)</v>
          </cell>
          <cell r="B5932">
            <v>102126</v>
          </cell>
          <cell r="C5932" t="str">
            <v>M2</v>
          </cell>
          <cell r="D5932">
            <v>50253</v>
          </cell>
          <cell r="E5932">
            <v>0</v>
          </cell>
          <cell r="F5932">
            <v>40126</v>
          </cell>
          <cell r="G5932">
            <v>36153</v>
          </cell>
          <cell r="H5932">
            <v>1.39</v>
          </cell>
          <cell r="I5932">
            <v>43465</v>
          </cell>
        </row>
        <row r="5933">
          <cell r="A5933" t="str">
            <v>MdeO GRIFERIA LAVAPLATOS(Inst) (NO</v>
          </cell>
          <cell r="B5933">
            <v>102127</v>
          </cell>
          <cell r="C5933" t="str">
            <v>UNI</v>
          </cell>
          <cell r="D5933">
            <v>38445</v>
          </cell>
          <cell r="E5933">
            <v>0</v>
          </cell>
          <cell r="F5933">
            <v>39871</v>
          </cell>
          <cell r="G5933">
            <v>27658</v>
          </cell>
          <cell r="H5933">
            <v>1.39</v>
          </cell>
          <cell r="I5933">
            <v>43465</v>
          </cell>
        </row>
        <row r="5934">
          <cell r="A5934" t="str">
            <v>MdeO GUADUA BAJO ENTRAMADO (NO</v>
          </cell>
          <cell r="B5934">
            <v>102128</v>
          </cell>
          <cell r="C5934" t="str">
            <v>M2</v>
          </cell>
          <cell r="D5934">
            <v>9332</v>
          </cell>
          <cell r="E5934">
            <v>0</v>
          </cell>
          <cell r="F5934">
            <v>39871</v>
          </cell>
          <cell r="G5934">
            <v>6714</v>
          </cell>
          <cell r="H5934">
            <v>1.39</v>
          </cell>
          <cell r="I5934">
            <v>43465</v>
          </cell>
        </row>
        <row r="5935">
          <cell r="A5935" t="str">
            <v>MdeO GUADUA BAJO ENTRAMADO (NO</v>
          </cell>
          <cell r="B5935">
            <v>102415</v>
          </cell>
          <cell r="C5935" t="str">
            <v>M2</v>
          </cell>
          <cell r="D5935">
            <v>9332</v>
          </cell>
          <cell r="E5935">
            <v>0</v>
          </cell>
          <cell r="F5935">
            <v>39871</v>
          </cell>
          <cell r="G5935">
            <v>6714</v>
          </cell>
          <cell r="H5935">
            <v>1.39</v>
          </cell>
          <cell r="I5935">
            <v>43465</v>
          </cell>
        </row>
        <row r="5936">
          <cell r="A5936" t="str">
            <v>MdeO GUARDAESCOBA EN MORTERO</v>
          </cell>
          <cell r="B5936">
            <v>103999</v>
          </cell>
          <cell r="C5936" t="str">
            <v>ML</v>
          </cell>
          <cell r="D5936">
            <v>4690</v>
          </cell>
          <cell r="E5936">
            <v>0</v>
          </cell>
          <cell r="F5936">
            <v>40635</v>
          </cell>
          <cell r="G5936">
            <v>3500</v>
          </cell>
          <cell r="H5936">
            <v>1.34</v>
          </cell>
          <cell r="I5936">
            <v>43465</v>
          </cell>
        </row>
        <row r="5937">
          <cell r="A5937" t="str">
            <v>MdeO GUARDAESCOBA GRANITO (NO USAR)</v>
          </cell>
          <cell r="B5937">
            <v>102129</v>
          </cell>
          <cell r="C5937" t="str">
            <v>ML</v>
          </cell>
          <cell r="D5937">
            <v>26142</v>
          </cell>
          <cell r="E5937">
            <v>0</v>
          </cell>
          <cell r="F5937">
            <v>41477</v>
          </cell>
          <cell r="G5937">
            <v>20584</v>
          </cell>
          <cell r="H5937">
            <v>1.27</v>
          </cell>
          <cell r="I5937">
            <v>43465</v>
          </cell>
        </row>
        <row r="5938">
          <cell r="A5938" t="str">
            <v>MdeO GUARDAESCOBA GRAVILLA (NO</v>
          </cell>
          <cell r="B5938">
            <v>102130</v>
          </cell>
          <cell r="C5938" t="str">
            <v>M2</v>
          </cell>
          <cell r="D5938">
            <v>20101</v>
          </cell>
          <cell r="E5938">
            <v>0</v>
          </cell>
          <cell r="F5938">
            <v>40126</v>
          </cell>
          <cell r="G5938">
            <v>14461</v>
          </cell>
          <cell r="H5938">
            <v>1.39</v>
          </cell>
          <cell r="I5938">
            <v>43465</v>
          </cell>
        </row>
        <row r="5939">
          <cell r="A5939" t="str">
            <v>MdeO GUARDAESCOBA MADERA (NO USAR)</v>
          </cell>
          <cell r="B5939">
            <v>102131</v>
          </cell>
          <cell r="C5939" t="str">
            <v>ML</v>
          </cell>
          <cell r="D5939">
            <v>4020</v>
          </cell>
          <cell r="E5939">
            <v>0</v>
          </cell>
          <cell r="F5939">
            <v>40126</v>
          </cell>
          <cell r="G5939">
            <v>2892</v>
          </cell>
          <cell r="H5939">
            <v>1.39</v>
          </cell>
          <cell r="I5939">
            <v>43465</v>
          </cell>
        </row>
        <row r="5940">
          <cell r="A5940" t="str">
            <v>MDEO GUARDAESCOBA PORCELANATO 10CM</v>
          </cell>
          <cell r="B5940">
            <v>103622</v>
          </cell>
          <cell r="C5940" t="str">
            <v>ML</v>
          </cell>
          <cell r="D5940">
            <v>5623</v>
          </cell>
          <cell r="E5940">
            <v>0</v>
          </cell>
          <cell r="F5940">
            <v>43068</v>
          </cell>
          <cell r="G5940">
            <v>5159</v>
          </cell>
          <cell r="H5940">
            <v>1.0900000000000001</v>
          </cell>
          <cell r="I5940">
            <v>43465</v>
          </cell>
        </row>
        <row r="5941">
          <cell r="A5941" t="str">
            <v>MDEO GUARDAESCOBA PVC 10CM (NO</v>
          </cell>
          <cell r="B5941">
            <v>102108</v>
          </cell>
          <cell r="C5941" t="str">
            <v>ML</v>
          </cell>
          <cell r="D5941">
            <v>1287</v>
          </cell>
          <cell r="E5941">
            <v>0</v>
          </cell>
          <cell r="F5941">
            <v>43068</v>
          </cell>
          <cell r="G5941">
            <v>1181</v>
          </cell>
          <cell r="H5941">
            <v>1.0900000000000001</v>
          </cell>
          <cell r="I5941">
            <v>43465</v>
          </cell>
        </row>
        <row r="5942">
          <cell r="A5942" t="str">
            <v>MDEO GUARDAESCOBA RETAL DE MARMOL</v>
          </cell>
          <cell r="B5942">
            <v>103615</v>
          </cell>
          <cell r="C5942" t="str">
            <v>ML</v>
          </cell>
          <cell r="D5942">
            <v>7504</v>
          </cell>
          <cell r="E5942">
            <v>0</v>
          </cell>
          <cell r="F5942">
            <v>40557</v>
          </cell>
          <cell r="G5942">
            <v>5600</v>
          </cell>
          <cell r="H5942">
            <v>1.34</v>
          </cell>
          <cell r="I5942">
            <v>43465</v>
          </cell>
        </row>
        <row r="5943">
          <cell r="A5943" t="str">
            <v>MdeO GUARDAESCOBA TABLETA (NO USAR)</v>
          </cell>
          <cell r="B5943">
            <v>102132</v>
          </cell>
          <cell r="C5943" t="str">
            <v>ML</v>
          </cell>
          <cell r="D5943">
            <v>5624</v>
          </cell>
          <cell r="E5943">
            <v>0</v>
          </cell>
          <cell r="F5943">
            <v>43068</v>
          </cell>
          <cell r="G5943">
            <v>5160</v>
          </cell>
          <cell r="H5943">
            <v>1.0900000000000001</v>
          </cell>
          <cell r="I5943">
            <v>43465</v>
          </cell>
        </row>
        <row r="5944">
          <cell r="A5944" t="str">
            <v>MdeO HERRAJES ANG. 90 (NO USAR)</v>
          </cell>
          <cell r="B5944">
            <v>102133</v>
          </cell>
          <cell r="C5944" t="str">
            <v>UNI</v>
          </cell>
          <cell r="D5944">
            <v>30941</v>
          </cell>
          <cell r="E5944">
            <v>0</v>
          </cell>
          <cell r="F5944">
            <v>39871</v>
          </cell>
          <cell r="G5944">
            <v>22260</v>
          </cell>
          <cell r="H5944">
            <v>1.39</v>
          </cell>
          <cell r="I5944">
            <v>43465</v>
          </cell>
        </row>
        <row r="5945">
          <cell r="A5945" t="str">
            <v>MdeO HINCADO E INST.POSTE CONCRETO</v>
          </cell>
          <cell r="B5945">
            <v>101463</v>
          </cell>
          <cell r="C5945" t="str">
            <v>UNI</v>
          </cell>
          <cell r="D5945">
            <v>249619</v>
          </cell>
          <cell r="E5945">
            <v>0</v>
          </cell>
          <cell r="F5945">
            <v>40126</v>
          </cell>
          <cell r="G5945">
            <v>179582</v>
          </cell>
          <cell r="H5945">
            <v>1.39</v>
          </cell>
          <cell r="I5945">
            <v>43465</v>
          </cell>
        </row>
        <row r="5946">
          <cell r="A5946" t="str">
            <v>MdeO HINCADO E INSTALAC.DE POSTE 10mtr</v>
          </cell>
          <cell r="B5946">
            <v>102134</v>
          </cell>
          <cell r="C5946" t="str">
            <v>UNI</v>
          </cell>
          <cell r="D5946">
            <v>174559</v>
          </cell>
          <cell r="E5946">
            <v>0</v>
          </cell>
          <cell r="F5946">
            <v>40126</v>
          </cell>
          <cell r="G5946">
            <v>125582</v>
          </cell>
          <cell r="H5946">
            <v>1.39</v>
          </cell>
          <cell r="I5946">
            <v>43465</v>
          </cell>
        </row>
        <row r="5947">
          <cell r="A5947" t="str">
            <v>MdeO HINCADO E INSTALACION DE POSTE</v>
          </cell>
          <cell r="B5947">
            <v>102135</v>
          </cell>
          <cell r="C5947" t="str">
            <v>UNI</v>
          </cell>
          <cell r="D5947">
            <v>199579</v>
          </cell>
          <cell r="E5947">
            <v>0</v>
          </cell>
          <cell r="F5947">
            <v>39872</v>
          </cell>
          <cell r="G5947">
            <v>143582</v>
          </cell>
          <cell r="H5947">
            <v>1.39</v>
          </cell>
          <cell r="I5947">
            <v>43465</v>
          </cell>
        </row>
        <row r="5948">
          <cell r="A5948" t="str">
            <v>MdeO HINCADO POSTE DE CONCRETO 10m</v>
          </cell>
          <cell r="B5948">
            <v>101466</v>
          </cell>
          <cell r="C5948" t="str">
            <v>UNI</v>
          </cell>
          <cell r="D5948">
            <v>107832</v>
          </cell>
          <cell r="E5948">
            <v>0</v>
          </cell>
          <cell r="F5948">
            <v>41610</v>
          </cell>
          <cell r="G5948">
            <v>84907</v>
          </cell>
          <cell r="H5948">
            <v>1.27</v>
          </cell>
          <cell r="I5948">
            <v>43465</v>
          </cell>
        </row>
        <row r="5949">
          <cell r="A5949" t="str">
            <v>MdeO HINCADO POSTE METALICO 16m (NO</v>
          </cell>
          <cell r="B5949">
            <v>101468</v>
          </cell>
          <cell r="C5949" t="str">
            <v>UNI</v>
          </cell>
          <cell r="D5949">
            <v>107832</v>
          </cell>
          <cell r="E5949">
            <v>0</v>
          </cell>
          <cell r="F5949">
            <v>41520</v>
          </cell>
          <cell r="G5949">
            <v>84907</v>
          </cell>
          <cell r="H5949">
            <v>1.27</v>
          </cell>
          <cell r="I5949">
            <v>43465</v>
          </cell>
        </row>
        <row r="5950">
          <cell r="A5950" t="str">
            <v>MdeO Imperm. EDIL ESPECIAL (NO USAR)</v>
          </cell>
          <cell r="B5950">
            <v>102136</v>
          </cell>
          <cell r="C5950" t="str">
            <v>M2</v>
          </cell>
          <cell r="D5950">
            <v>14766</v>
          </cell>
          <cell r="E5950">
            <v>0</v>
          </cell>
          <cell r="F5950">
            <v>39871</v>
          </cell>
          <cell r="G5950">
            <v>10623</v>
          </cell>
          <cell r="H5950">
            <v>1.39</v>
          </cell>
          <cell r="I5950">
            <v>43465</v>
          </cell>
        </row>
        <row r="5951">
          <cell r="A5951" t="str">
            <v>MdeO Imperm. GRAN EDIL (NO USAR)</v>
          </cell>
          <cell r="B5951">
            <v>102137</v>
          </cell>
          <cell r="C5951" t="str">
            <v>M2</v>
          </cell>
          <cell r="D5951">
            <v>13212</v>
          </cell>
          <cell r="E5951">
            <v>0</v>
          </cell>
          <cell r="F5951">
            <v>39871</v>
          </cell>
          <cell r="G5951">
            <v>9505</v>
          </cell>
          <cell r="H5951">
            <v>1.39</v>
          </cell>
          <cell r="I5951">
            <v>43465</v>
          </cell>
        </row>
        <row r="5952">
          <cell r="A5952" t="str">
            <v>MdeO Imperm. INTEGRAL MORTERO (NO</v>
          </cell>
          <cell r="B5952">
            <v>102138</v>
          </cell>
          <cell r="C5952" t="str">
            <v>M2</v>
          </cell>
          <cell r="D5952">
            <v>2431</v>
          </cell>
          <cell r="E5952">
            <v>0</v>
          </cell>
          <cell r="F5952">
            <v>41473</v>
          </cell>
          <cell r="G5952">
            <v>1914</v>
          </cell>
          <cell r="H5952">
            <v>1.27</v>
          </cell>
          <cell r="I5952">
            <v>43465</v>
          </cell>
        </row>
        <row r="5953">
          <cell r="A5953" t="str">
            <v>MdeO Imperm. JARDINERIA (NO USAR)</v>
          </cell>
          <cell r="B5953">
            <v>102139</v>
          </cell>
          <cell r="C5953" t="str">
            <v>M2</v>
          </cell>
          <cell r="D5953">
            <v>8269</v>
          </cell>
          <cell r="E5953">
            <v>0</v>
          </cell>
          <cell r="F5953">
            <v>39871</v>
          </cell>
          <cell r="G5953">
            <v>5949</v>
          </cell>
          <cell r="H5953">
            <v>1.39</v>
          </cell>
          <cell r="I5953">
            <v>43465</v>
          </cell>
        </row>
        <row r="5954">
          <cell r="A5954" t="str">
            <v>MdeO Imperm. MORTERO MUROS (NO</v>
          </cell>
          <cell r="B5954">
            <v>102140</v>
          </cell>
          <cell r="C5954" t="str">
            <v>M2</v>
          </cell>
          <cell r="D5954">
            <v>2010</v>
          </cell>
          <cell r="E5954">
            <v>0</v>
          </cell>
          <cell r="F5954">
            <v>40126</v>
          </cell>
          <cell r="G5954">
            <v>1446</v>
          </cell>
          <cell r="H5954">
            <v>1.39</v>
          </cell>
          <cell r="I5954">
            <v>43465</v>
          </cell>
        </row>
        <row r="5955">
          <cell r="A5955" t="str">
            <v>MdeO Imperm. MORTERO PISOS (NO USAR)</v>
          </cell>
          <cell r="B5955">
            <v>102757</v>
          </cell>
          <cell r="C5955" t="str">
            <v>M2</v>
          </cell>
          <cell r="D5955">
            <v>4973</v>
          </cell>
          <cell r="E5955">
            <v>0</v>
          </cell>
          <cell r="F5955">
            <v>39871</v>
          </cell>
          <cell r="G5955">
            <v>3578</v>
          </cell>
          <cell r="H5955">
            <v>1.39</v>
          </cell>
          <cell r="I5955">
            <v>43465</v>
          </cell>
        </row>
        <row r="5956">
          <cell r="A5956" t="str">
            <v>MdeO Imperm. PERMAPLY (3 CAPAS (NO</v>
          </cell>
          <cell r="B5956">
            <v>102758</v>
          </cell>
          <cell r="C5956" t="str">
            <v>M2</v>
          </cell>
          <cell r="D5956">
            <v>12318</v>
          </cell>
          <cell r="E5956">
            <v>0</v>
          </cell>
          <cell r="F5956">
            <v>39872</v>
          </cell>
          <cell r="G5956">
            <v>8862</v>
          </cell>
          <cell r="H5956">
            <v>1.39</v>
          </cell>
          <cell r="I5956">
            <v>43465</v>
          </cell>
        </row>
        <row r="5957">
          <cell r="A5957" t="str">
            <v>MdeO INCRUSTACIONES (NO USAR)</v>
          </cell>
          <cell r="B5957">
            <v>1457</v>
          </cell>
          <cell r="C5957" t="str">
            <v>JG</v>
          </cell>
          <cell r="D5957">
            <v>40046</v>
          </cell>
          <cell r="E5957">
            <v>0</v>
          </cell>
          <cell r="F5957">
            <v>43068</v>
          </cell>
          <cell r="G5957">
            <v>36739</v>
          </cell>
          <cell r="H5957">
            <v>1.0900000000000001</v>
          </cell>
          <cell r="I5957">
            <v>43465</v>
          </cell>
        </row>
        <row r="5958">
          <cell r="A5958" t="str">
            <v>MdeO INMUNIZANTE CUBIERTA (NO USAR)</v>
          </cell>
          <cell r="B5958">
            <v>102759</v>
          </cell>
          <cell r="C5958" t="str">
            <v>M2</v>
          </cell>
          <cell r="D5958">
            <v>3108</v>
          </cell>
          <cell r="E5958">
            <v>0</v>
          </cell>
          <cell r="F5958">
            <v>39872</v>
          </cell>
          <cell r="G5958">
            <v>2236</v>
          </cell>
          <cell r="H5958">
            <v>1.39</v>
          </cell>
          <cell r="I5958">
            <v>43465</v>
          </cell>
        </row>
        <row r="5959">
          <cell r="A5959" t="str">
            <v>MdeO INST CUBIERTA POLICARBONATO</v>
          </cell>
          <cell r="B5959">
            <v>103350</v>
          </cell>
          <cell r="C5959" t="str">
            <v>M2</v>
          </cell>
          <cell r="D5959">
            <v>20276</v>
          </cell>
          <cell r="E5959">
            <v>0</v>
          </cell>
          <cell r="F5959">
            <v>40452</v>
          </cell>
          <cell r="G5959">
            <v>14800</v>
          </cell>
          <cell r="H5959">
            <v>1.37</v>
          </cell>
          <cell r="I5959">
            <v>43465</v>
          </cell>
        </row>
        <row r="5960">
          <cell r="A5960" t="str">
            <v>MdeO INST CUBIERTAS POLICARBONATO</v>
          </cell>
          <cell r="B5960">
            <v>101706</v>
          </cell>
          <cell r="C5960" t="str">
            <v>M2</v>
          </cell>
          <cell r="D5960">
            <v>17150</v>
          </cell>
          <cell r="E5960">
            <v>0</v>
          </cell>
          <cell r="F5960">
            <v>40452</v>
          </cell>
          <cell r="G5960">
            <v>12518</v>
          </cell>
          <cell r="H5960">
            <v>1.37</v>
          </cell>
          <cell r="I5960">
            <v>43465</v>
          </cell>
        </row>
        <row r="5961">
          <cell r="A5961" t="str">
            <v>MdeO INST LUMINARIA FLUORESCENTE (NO</v>
          </cell>
          <cell r="B5961">
            <v>101497</v>
          </cell>
          <cell r="C5961" t="str">
            <v>UNI</v>
          </cell>
          <cell r="D5961">
            <v>22111</v>
          </cell>
          <cell r="E5961">
            <v>0</v>
          </cell>
          <cell r="F5961">
            <v>40126</v>
          </cell>
          <cell r="G5961">
            <v>15907</v>
          </cell>
          <cell r="H5961">
            <v>1.39</v>
          </cell>
          <cell r="I5961">
            <v>43465</v>
          </cell>
        </row>
        <row r="5962">
          <cell r="A5962" t="str">
            <v>MdeO INST. CERRADURA ANTIPANICO</v>
          </cell>
          <cell r="B5962">
            <v>102760</v>
          </cell>
          <cell r="C5962" t="str">
            <v>UNI</v>
          </cell>
          <cell r="D5962">
            <v>59214</v>
          </cell>
          <cell r="E5962">
            <v>0</v>
          </cell>
          <cell r="F5962">
            <v>39872</v>
          </cell>
          <cell r="G5962">
            <v>42600</v>
          </cell>
          <cell r="H5962">
            <v>1.39</v>
          </cell>
          <cell r="I5962">
            <v>43465</v>
          </cell>
        </row>
        <row r="5963">
          <cell r="A5963" t="str">
            <v>MdeO INST. CERRADURA ANTIPANICO DOBLE</v>
          </cell>
          <cell r="B5963">
            <v>102762</v>
          </cell>
          <cell r="C5963" t="str">
            <v>UNI</v>
          </cell>
          <cell r="D5963">
            <v>80412</v>
          </cell>
          <cell r="E5963">
            <v>0</v>
          </cell>
          <cell r="F5963">
            <v>39872</v>
          </cell>
          <cell r="G5963">
            <v>57850</v>
          </cell>
          <cell r="H5963">
            <v>1.39</v>
          </cell>
          <cell r="I5963">
            <v>43465</v>
          </cell>
        </row>
        <row r="5964">
          <cell r="A5964" t="str">
            <v>MdeO INST. CERRADURA INTERES SOCIAL</v>
          </cell>
          <cell r="B5964">
            <v>102763</v>
          </cell>
          <cell r="C5964" t="str">
            <v>UNI</v>
          </cell>
          <cell r="D5964">
            <v>7616</v>
          </cell>
          <cell r="E5964">
            <v>0</v>
          </cell>
          <cell r="F5964">
            <v>39872</v>
          </cell>
          <cell r="G5964">
            <v>5479</v>
          </cell>
          <cell r="H5964">
            <v>1.39</v>
          </cell>
          <cell r="I5964">
            <v>43465</v>
          </cell>
        </row>
        <row r="5965">
          <cell r="A5965" t="str">
            <v>MdeO INST. ELECTRICAS</v>
          </cell>
          <cell r="B5965">
            <v>33</v>
          </cell>
          <cell r="C5965">
            <v>0</v>
          </cell>
          <cell r="D5965" t="e">
            <v>#DIV/0!</v>
          </cell>
          <cell r="E5965">
            <v>0</v>
          </cell>
          <cell r="F5965">
            <v>0</v>
          </cell>
          <cell r="G5965">
            <v>0</v>
          </cell>
          <cell r="H5965" t="e">
            <v>#DIV/0!</v>
          </cell>
          <cell r="I5965">
            <v>43465</v>
          </cell>
        </row>
        <row r="5966">
          <cell r="A5966" t="str">
            <v>MdeO INST. HIDRAULIC/SANIT/LAT</v>
          </cell>
          <cell r="B5966">
            <v>32</v>
          </cell>
          <cell r="C5966">
            <v>0</v>
          </cell>
          <cell r="D5966" t="e">
            <v>#DIV/0!</v>
          </cell>
          <cell r="E5966">
            <v>0</v>
          </cell>
          <cell r="F5966">
            <v>0</v>
          </cell>
          <cell r="G5966">
            <v>0</v>
          </cell>
          <cell r="H5966" t="e">
            <v>#DIV/0!</v>
          </cell>
          <cell r="I5966">
            <v>43465</v>
          </cell>
        </row>
        <row r="5967">
          <cell r="A5967" t="str">
            <v>MdeO INST. HIDRAULICA/ELECTRICA S. RIEGO</v>
          </cell>
          <cell r="B5967">
            <v>105955</v>
          </cell>
          <cell r="C5967" t="str">
            <v>GL</v>
          </cell>
          <cell r="D5967">
            <v>2205070</v>
          </cell>
          <cell r="E5967">
            <v>0</v>
          </cell>
          <cell r="F5967">
            <v>42828</v>
          </cell>
          <cell r="G5967">
            <v>2023000</v>
          </cell>
          <cell r="H5967">
            <v>1.0900000000000001</v>
          </cell>
          <cell r="I5967">
            <v>43465</v>
          </cell>
        </row>
        <row r="5968">
          <cell r="A5968" t="str">
            <v>MdeO Instal Breakers ** (NO USAR)</v>
          </cell>
          <cell r="B5968">
            <v>102343</v>
          </cell>
          <cell r="C5968" t="str">
            <v>UNI</v>
          </cell>
          <cell r="D5968">
            <v>22111</v>
          </cell>
          <cell r="E5968">
            <v>0</v>
          </cell>
          <cell r="F5968">
            <v>39872</v>
          </cell>
          <cell r="G5968">
            <v>15907</v>
          </cell>
          <cell r="H5968">
            <v>1.39</v>
          </cell>
          <cell r="I5968">
            <v>43465</v>
          </cell>
        </row>
        <row r="5969">
          <cell r="A5969" t="str">
            <v>MdeO Instal Breakers ** (NO USAR)</v>
          </cell>
          <cell r="B5969">
            <v>100753</v>
          </cell>
          <cell r="C5969" t="str">
            <v>UNI</v>
          </cell>
          <cell r="D5969">
            <v>22579</v>
          </cell>
          <cell r="E5969">
            <v>0</v>
          </cell>
          <cell r="F5969">
            <v>40424</v>
          </cell>
          <cell r="G5969">
            <v>16481</v>
          </cell>
          <cell r="H5969">
            <v>1.37</v>
          </cell>
          <cell r="I5969">
            <v>43465</v>
          </cell>
        </row>
        <row r="5970">
          <cell r="A5970" t="str">
            <v>MdeO Instal Breakers + Subc. elect.** (NO</v>
          </cell>
          <cell r="B5970">
            <v>102344</v>
          </cell>
          <cell r="C5970" t="str">
            <v>UNI</v>
          </cell>
          <cell r="D5970">
            <v>36550</v>
          </cell>
          <cell r="E5970">
            <v>0</v>
          </cell>
          <cell r="F5970">
            <v>40126</v>
          </cell>
          <cell r="G5970">
            <v>26295</v>
          </cell>
          <cell r="H5970">
            <v>1.39</v>
          </cell>
          <cell r="I5970">
            <v>43465</v>
          </cell>
        </row>
        <row r="5971">
          <cell r="A5971" t="str">
            <v>MdeO Instal Caja Breakers industrial (NO</v>
          </cell>
          <cell r="B5971">
            <v>102092</v>
          </cell>
          <cell r="C5971" t="str">
            <v>UNI</v>
          </cell>
          <cell r="D5971">
            <v>148230</v>
          </cell>
          <cell r="E5971">
            <v>0</v>
          </cell>
          <cell r="F5971">
            <v>40059</v>
          </cell>
          <cell r="G5971">
            <v>106640</v>
          </cell>
          <cell r="H5971">
            <v>1.39</v>
          </cell>
          <cell r="I5971">
            <v>43465</v>
          </cell>
        </row>
        <row r="5972">
          <cell r="A5972" t="str">
            <v>MdeO INSTALACION AVISO CIVICO (NO</v>
          </cell>
          <cell r="B5972">
            <v>102761</v>
          </cell>
          <cell r="C5972" t="str">
            <v>ML</v>
          </cell>
          <cell r="D5972">
            <v>13496</v>
          </cell>
          <cell r="E5972">
            <v>0</v>
          </cell>
          <cell r="F5972">
            <v>39872</v>
          </cell>
          <cell r="G5972">
            <v>9709</v>
          </cell>
          <cell r="H5972">
            <v>1.39</v>
          </cell>
          <cell r="I5972">
            <v>43465</v>
          </cell>
        </row>
        <row r="5973">
          <cell r="A5973" t="str">
            <v>MdeO INSTALACION BANCA M-50 (NO USAR)</v>
          </cell>
          <cell r="B5973">
            <v>102141</v>
          </cell>
          <cell r="C5973" t="str">
            <v>ML</v>
          </cell>
          <cell r="D5973">
            <v>30955</v>
          </cell>
          <cell r="E5973">
            <v>0</v>
          </cell>
          <cell r="F5973">
            <v>40096</v>
          </cell>
          <cell r="G5973">
            <v>22270</v>
          </cell>
          <cell r="H5973">
            <v>1.39</v>
          </cell>
          <cell r="I5973">
            <v>43465</v>
          </cell>
        </row>
        <row r="5974">
          <cell r="A5974" t="str">
            <v>MdeO INSTALACION BOLARDO (NO USAR)</v>
          </cell>
          <cell r="B5974">
            <v>102764</v>
          </cell>
          <cell r="C5974" t="str">
            <v>ML</v>
          </cell>
          <cell r="D5974">
            <v>30795</v>
          </cell>
          <cell r="E5974">
            <v>0</v>
          </cell>
          <cell r="F5974">
            <v>39872</v>
          </cell>
          <cell r="G5974">
            <v>22155</v>
          </cell>
          <cell r="H5974">
            <v>1.39</v>
          </cell>
          <cell r="I5974">
            <v>43465</v>
          </cell>
        </row>
        <row r="5975">
          <cell r="A5975" t="str">
            <v>MdeO INSTALACION BOLARDO M-62 (NO</v>
          </cell>
          <cell r="B5975">
            <v>102142</v>
          </cell>
          <cell r="C5975" t="str">
            <v>UNI</v>
          </cell>
          <cell r="D5975">
            <v>21437</v>
          </cell>
          <cell r="E5975">
            <v>0</v>
          </cell>
          <cell r="F5975">
            <v>41234</v>
          </cell>
          <cell r="G5975">
            <v>16490</v>
          </cell>
          <cell r="H5975">
            <v>1.3</v>
          </cell>
          <cell r="I5975">
            <v>43465</v>
          </cell>
        </row>
        <row r="5976">
          <cell r="A5976" t="str">
            <v>MdeO INSTALACION BOLARDO M-63 ALTO</v>
          </cell>
          <cell r="B5976">
            <v>102345</v>
          </cell>
          <cell r="C5976" t="str">
            <v>UNI</v>
          </cell>
          <cell r="D5976">
            <v>22111</v>
          </cell>
          <cell r="E5976">
            <v>0</v>
          </cell>
          <cell r="F5976">
            <v>40126</v>
          </cell>
          <cell r="G5976">
            <v>15907</v>
          </cell>
          <cell r="H5976">
            <v>1.39</v>
          </cell>
          <cell r="I5976">
            <v>43465</v>
          </cell>
        </row>
        <row r="5977">
          <cell r="A5977" t="str">
            <v>MdeO INSTALACION BOMBA EYECT 2 (NO</v>
          </cell>
          <cell r="B5977">
            <v>1518</v>
          </cell>
          <cell r="C5977" t="str">
            <v>UNI</v>
          </cell>
          <cell r="D5977">
            <v>466310</v>
          </cell>
          <cell r="E5977">
            <v>0</v>
          </cell>
          <cell r="F5977">
            <v>39872</v>
          </cell>
          <cell r="G5977">
            <v>335475</v>
          </cell>
          <cell r="H5977">
            <v>1.39</v>
          </cell>
          <cell r="I5977">
            <v>43465</v>
          </cell>
        </row>
        <row r="5978">
          <cell r="A5978" t="str">
            <v>MdeO INSTALACION CANAL (NO USAR)</v>
          </cell>
          <cell r="B5978">
            <v>102143</v>
          </cell>
          <cell r="C5978" t="str">
            <v>ML</v>
          </cell>
          <cell r="D5978">
            <v>20269</v>
          </cell>
          <cell r="E5978">
            <v>0</v>
          </cell>
          <cell r="F5978">
            <v>42832</v>
          </cell>
          <cell r="G5978">
            <v>18595</v>
          </cell>
          <cell r="H5978">
            <v>1.0900000000000001</v>
          </cell>
          <cell r="I5978">
            <v>43465</v>
          </cell>
        </row>
        <row r="5979">
          <cell r="A5979" t="str">
            <v>MdeO INSTALACION CIELO RASO-HUNTER</v>
          </cell>
          <cell r="B5979">
            <v>100775</v>
          </cell>
          <cell r="C5979" t="str">
            <v>M2</v>
          </cell>
          <cell r="D5979">
            <v>5282</v>
          </cell>
          <cell r="E5979">
            <v>0</v>
          </cell>
          <cell r="F5979">
            <v>39872</v>
          </cell>
          <cell r="G5979">
            <v>3800</v>
          </cell>
          <cell r="H5979">
            <v>1.39</v>
          </cell>
          <cell r="I5979">
            <v>43465</v>
          </cell>
        </row>
        <row r="5980">
          <cell r="A5980" t="str">
            <v>MdeO INSTALACION CIELORASO DRYWALL</v>
          </cell>
          <cell r="B5980">
            <v>102347</v>
          </cell>
          <cell r="C5980" t="str">
            <v>M2</v>
          </cell>
          <cell r="D5980">
            <v>43740</v>
          </cell>
          <cell r="E5980">
            <v>0</v>
          </cell>
          <cell r="F5980">
            <v>40786</v>
          </cell>
          <cell r="G5980">
            <v>32642</v>
          </cell>
          <cell r="H5980">
            <v>1.34</v>
          </cell>
          <cell r="I5980">
            <v>43465</v>
          </cell>
        </row>
        <row r="5981">
          <cell r="A5981" t="str">
            <v>MdeO INSTALACION CIELORASO TABLEX (NO</v>
          </cell>
          <cell r="B5981">
            <v>102144</v>
          </cell>
          <cell r="C5981" t="str">
            <v>M2</v>
          </cell>
          <cell r="D5981">
            <v>26131</v>
          </cell>
          <cell r="E5981">
            <v>0</v>
          </cell>
          <cell r="F5981">
            <v>40126</v>
          </cell>
          <cell r="G5981">
            <v>18799</v>
          </cell>
          <cell r="H5981">
            <v>1.39</v>
          </cell>
          <cell r="I5981">
            <v>43465</v>
          </cell>
        </row>
        <row r="5982">
          <cell r="A5982" t="str">
            <v>MdeO INSTALACION CIELORASO TRIPLEX</v>
          </cell>
          <cell r="B5982">
            <v>102346</v>
          </cell>
          <cell r="C5982" t="str">
            <v>M2</v>
          </cell>
          <cell r="D5982">
            <v>22111</v>
          </cell>
          <cell r="E5982">
            <v>0</v>
          </cell>
          <cell r="F5982">
            <v>40126</v>
          </cell>
          <cell r="G5982">
            <v>15907</v>
          </cell>
          <cell r="H5982">
            <v>1.39</v>
          </cell>
          <cell r="I5982">
            <v>43465</v>
          </cell>
        </row>
        <row r="5983">
          <cell r="A5983" t="str">
            <v>MdeO INSTALACION CODO ½" (NO USAR)</v>
          </cell>
          <cell r="B5983">
            <v>102146</v>
          </cell>
          <cell r="C5983" t="str">
            <v>UNI</v>
          </cell>
          <cell r="D5983">
            <v>2875</v>
          </cell>
          <cell r="E5983">
            <v>0</v>
          </cell>
          <cell r="F5983">
            <v>40165</v>
          </cell>
          <cell r="G5983">
            <v>2068</v>
          </cell>
          <cell r="H5983">
            <v>1.39</v>
          </cell>
          <cell r="I5983">
            <v>43465</v>
          </cell>
        </row>
        <row r="5984">
          <cell r="A5984" t="str">
            <v>MdeO INSTALACION CODO GALV. ½" (NO</v>
          </cell>
          <cell r="B5984">
            <v>102145</v>
          </cell>
          <cell r="C5984" t="str">
            <v>UNI</v>
          </cell>
          <cell r="D5984">
            <v>2875</v>
          </cell>
          <cell r="E5984">
            <v>0</v>
          </cell>
          <cell r="F5984">
            <v>40131</v>
          </cell>
          <cell r="G5984">
            <v>2068</v>
          </cell>
          <cell r="H5984">
            <v>1.39</v>
          </cell>
          <cell r="I5984">
            <v>43465</v>
          </cell>
        </row>
        <row r="5985">
          <cell r="A5985" t="str">
            <v>MdeO INSTALACION CORNISAS YESO (NO</v>
          </cell>
          <cell r="B5985">
            <v>102147</v>
          </cell>
          <cell r="C5985" t="str">
            <v>ML</v>
          </cell>
          <cell r="D5985">
            <v>6062</v>
          </cell>
          <cell r="E5985">
            <v>0</v>
          </cell>
          <cell r="F5985">
            <v>40100</v>
          </cell>
          <cell r="G5985">
            <v>4361</v>
          </cell>
          <cell r="H5985">
            <v>1.39</v>
          </cell>
          <cell r="I5985">
            <v>43465</v>
          </cell>
        </row>
        <row r="5986">
          <cell r="A5986" t="str">
            <v>MdeO INSTALACION DEKOPLAC (NO USAR)</v>
          </cell>
          <cell r="B5986">
            <v>102148</v>
          </cell>
          <cell r="C5986" t="str">
            <v>M2</v>
          </cell>
          <cell r="D5986">
            <v>27480</v>
          </cell>
          <cell r="E5986">
            <v>0</v>
          </cell>
          <cell r="F5986">
            <v>39872</v>
          </cell>
          <cell r="G5986">
            <v>19770</v>
          </cell>
          <cell r="H5986">
            <v>1.39</v>
          </cell>
          <cell r="I5986">
            <v>43465</v>
          </cell>
        </row>
        <row r="5987">
          <cell r="A5987" t="str">
            <v>MdeO INSTALACION DRY WALL (NO USAR)</v>
          </cell>
          <cell r="B5987">
            <v>102041</v>
          </cell>
          <cell r="C5987" t="str">
            <v>M2</v>
          </cell>
          <cell r="D5987">
            <v>18652</v>
          </cell>
          <cell r="E5987">
            <v>0</v>
          </cell>
          <cell r="F5987">
            <v>40135</v>
          </cell>
          <cell r="G5987">
            <v>13419</v>
          </cell>
          <cell r="H5987">
            <v>1.39</v>
          </cell>
          <cell r="I5987">
            <v>43465</v>
          </cell>
        </row>
        <row r="5988">
          <cell r="A5988" t="str">
            <v>MdeO INSTALACION EQUIPO PRESION/ACCES</v>
          </cell>
          <cell r="B5988">
            <v>1517</v>
          </cell>
          <cell r="C5988" t="str">
            <v>UNI</v>
          </cell>
          <cell r="D5988">
            <v>1119145</v>
          </cell>
          <cell r="E5988">
            <v>0</v>
          </cell>
          <cell r="F5988">
            <v>40135</v>
          </cell>
          <cell r="G5988">
            <v>805140</v>
          </cell>
          <cell r="H5988">
            <v>1.39</v>
          </cell>
          <cell r="I5988">
            <v>43465</v>
          </cell>
        </row>
        <row r="5989">
          <cell r="A5989" t="str">
            <v>MdeO INSTALACION ESPEJO 4mm (NO USAR)</v>
          </cell>
          <cell r="B5989">
            <v>102042</v>
          </cell>
          <cell r="C5989" t="str">
            <v>M2</v>
          </cell>
          <cell r="D5989">
            <v>6217</v>
          </cell>
          <cell r="E5989">
            <v>0</v>
          </cell>
          <cell r="F5989">
            <v>39872</v>
          </cell>
          <cell r="G5989">
            <v>4473</v>
          </cell>
          <cell r="H5989">
            <v>1.39</v>
          </cell>
          <cell r="I5989">
            <v>43465</v>
          </cell>
        </row>
        <row r="5990">
          <cell r="A5990" t="str">
            <v>MdeO Instalacion GRC ** (NO USAR)</v>
          </cell>
          <cell r="B5990">
            <v>100355</v>
          </cell>
          <cell r="C5990" t="str">
            <v>M2</v>
          </cell>
          <cell r="D5990">
            <v>83518</v>
          </cell>
          <cell r="E5990">
            <v>0</v>
          </cell>
          <cell r="F5990">
            <v>39872</v>
          </cell>
          <cell r="G5990">
            <v>60085</v>
          </cell>
          <cell r="H5990">
            <v>1.39</v>
          </cell>
          <cell r="I5990">
            <v>43465</v>
          </cell>
        </row>
        <row r="5991">
          <cell r="A5991" t="str">
            <v>MdeO INSTALACION NICHO (NO USAR)</v>
          </cell>
          <cell r="B5991">
            <v>102765</v>
          </cell>
          <cell r="C5991" t="str">
            <v>UNI</v>
          </cell>
          <cell r="D5991">
            <v>29607</v>
          </cell>
          <cell r="E5991">
            <v>0</v>
          </cell>
          <cell r="F5991">
            <v>39872</v>
          </cell>
          <cell r="G5991">
            <v>21300</v>
          </cell>
          <cell r="H5991">
            <v>1.39</v>
          </cell>
          <cell r="I5991">
            <v>43465</v>
          </cell>
        </row>
        <row r="5992">
          <cell r="A5992" t="str">
            <v>MdeO INSTALACION PUERTAS (NO USAR)</v>
          </cell>
          <cell r="B5992">
            <v>102043</v>
          </cell>
          <cell r="C5992" t="str">
            <v>UNI</v>
          </cell>
          <cell r="D5992">
            <v>41700</v>
          </cell>
          <cell r="E5992">
            <v>0</v>
          </cell>
          <cell r="F5992">
            <v>40135</v>
          </cell>
          <cell r="G5992">
            <v>30000</v>
          </cell>
          <cell r="H5992">
            <v>1.39</v>
          </cell>
          <cell r="I5992">
            <v>43465</v>
          </cell>
        </row>
        <row r="5993">
          <cell r="A5993" t="str">
            <v>MdeO INSTALACION PUNTO ADICIONAL (NO</v>
          </cell>
          <cell r="B5993">
            <v>102766</v>
          </cell>
          <cell r="C5993" t="str">
            <v>UNI</v>
          </cell>
          <cell r="D5993">
            <v>29607</v>
          </cell>
          <cell r="E5993">
            <v>0</v>
          </cell>
          <cell r="F5993">
            <v>39872</v>
          </cell>
          <cell r="G5993">
            <v>21300</v>
          </cell>
          <cell r="H5993">
            <v>1.39</v>
          </cell>
          <cell r="I5993">
            <v>43465</v>
          </cell>
        </row>
        <row r="5994">
          <cell r="A5994" t="str">
            <v>MdeO INSTALACION PUNTO PAL. (NO USAR)</v>
          </cell>
          <cell r="B5994">
            <v>102767</v>
          </cell>
          <cell r="C5994" t="str">
            <v>UNI</v>
          </cell>
          <cell r="D5994">
            <v>88821</v>
          </cell>
          <cell r="E5994">
            <v>0</v>
          </cell>
          <cell r="F5994">
            <v>39872</v>
          </cell>
          <cell r="G5994">
            <v>63900</v>
          </cell>
          <cell r="H5994">
            <v>1.39</v>
          </cell>
          <cell r="I5994">
            <v>43465</v>
          </cell>
        </row>
        <row r="5995">
          <cell r="A5995" t="str">
            <v>MdeO INSTALACION REJILLA DE VENTILACION</v>
          </cell>
          <cell r="B5995">
            <v>102769</v>
          </cell>
          <cell r="C5995" t="str">
            <v>UNI</v>
          </cell>
          <cell r="D5995">
            <v>37009</v>
          </cell>
          <cell r="E5995">
            <v>0</v>
          </cell>
          <cell r="F5995">
            <v>39872</v>
          </cell>
          <cell r="G5995">
            <v>26625</v>
          </cell>
          <cell r="H5995">
            <v>1.39</v>
          </cell>
          <cell r="I5995">
            <v>43465</v>
          </cell>
        </row>
        <row r="5996">
          <cell r="A5996" t="str">
            <v>MdeO INSTALACION TAPA MARMOL (NO</v>
          </cell>
          <cell r="B5996">
            <v>102044</v>
          </cell>
          <cell r="C5996" t="str">
            <v>ML</v>
          </cell>
          <cell r="D5996">
            <v>13212</v>
          </cell>
          <cell r="E5996">
            <v>0</v>
          </cell>
          <cell r="F5996">
            <v>39872</v>
          </cell>
          <cell r="G5996">
            <v>9505</v>
          </cell>
          <cell r="H5996">
            <v>1.39</v>
          </cell>
          <cell r="I5996">
            <v>43465</v>
          </cell>
        </row>
        <row r="5997">
          <cell r="A5997" t="str">
            <v>MdeO INSTALACION TOPES PARQ. (NO</v>
          </cell>
          <cell r="B5997">
            <v>102045</v>
          </cell>
          <cell r="C5997" t="str">
            <v>ML</v>
          </cell>
          <cell r="D5997">
            <v>9622</v>
          </cell>
          <cell r="E5997">
            <v>0</v>
          </cell>
          <cell r="F5997">
            <v>39872</v>
          </cell>
          <cell r="G5997">
            <v>6922</v>
          </cell>
          <cell r="H5997">
            <v>1.39</v>
          </cell>
          <cell r="I5997">
            <v>43465</v>
          </cell>
        </row>
        <row r="5998">
          <cell r="A5998" t="str">
            <v>MdeO INSTALACION VENTANA ALUMINIO (NO</v>
          </cell>
          <cell r="B5998">
            <v>102046</v>
          </cell>
          <cell r="C5998" t="str">
            <v>M2</v>
          </cell>
          <cell r="D5998">
            <v>32248</v>
          </cell>
          <cell r="E5998">
            <v>0</v>
          </cell>
          <cell r="F5998">
            <v>40135</v>
          </cell>
          <cell r="G5998">
            <v>23200</v>
          </cell>
          <cell r="H5998">
            <v>1.39</v>
          </cell>
          <cell r="I5998">
            <v>43465</v>
          </cell>
        </row>
        <row r="5999">
          <cell r="A5999" t="str">
            <v>MdeO INSTALACION VIDRIO 10mm (NO</v>
          </cell>
          <cell r="B5999">
            <v>102047</v>
          </cell>
          <cell r="C5999" t="str">
            <v>M2</v>
          </cell>
          <cell r="D5999">
            <v>10414</v>
          </cell>
          <cell r="E5999">
            <v>0</v>
          </cell>
          <cell r="F5999">
            <v>40135</v>
          </cell>
          <cell r="G5999">
            <v>7492</v>
          </cell>
          <cell r="H5999">
            <v>1.39</v>
          </cell>
          <cell r="I5999">
            <v>43465</v>
          </cell>
        </row>
        <row r="6000">
          <cell r="A6000" t="str">
            <v>MdeO INSTALACION VIDRIO 3mm (NO USAR)</v>
          </cell>
          <cell r="B6000">
            <v>102771</v>
          </cell>
          <cell r="C6000" t="str">
            <v>M2</v>
          </cell>
          <cell r="D6000">
            <v>6217</v>
          </cell>
          <cell r="E6000">
            <v>0</v>
          </cell>
          <cell r="F6000">
            <v>39872</v>
          </cell>
          <cell r="G6000">
            <v>4473</v>
          </cell>
          <cell r="H6000">
            <v>1.39</v>
          </cell>
          <cell r="I6000">
            <v>43465</v>
          </cell>
        </row>
        <row r="6001">
          <cell r="A6001" t="str">
            <v>MdeO INSTALACION VIDRIO 4mm (NO</v>
          </cell>
          <cell r="B6001">
            <v>102772</v>
          </cell>
          <cell r="C6001" t="str">
            <v>M2</v>
          </cell>
          <cell r="D6001">
            <v>6283</v>
          </cell>
          <cell r="E6001">
            <v>0</v>
          </cell>
          <cell r="F6001">
            <v>39872</v>
          </cell>
          <cell r="G6001">
            <v>4520</v>
          </cell>
          <cell r="H6001">
            <v>1.39</v>
          </cell>
          <cell r="I6001">
            <v>43465</v>
          </cell>
        </row>
        <row r="6002">
          <cell r="A6002" t="str">
            <v>MdeO INSTALACION VIDRIO 5mm (NO USAR)</v>
          </cell>
          <cell r="B6002">
            <v>102773</v>
          </cell>
          <cell r="C6002" t="str">
            <v>M2</v>
          </cell>
          <cell r="D6002">
            <v>6394</v>
          </cell>
          <cell r="E6002">
            <v>0</v>
          </cell>
          <cell r="F6002">
            <v>39872</v>
          </cell>
          <cell r="G6002">
            <v>4600</v>
          </cell>
          <cell r="H6002">
            <v>1.39</v>
          </cell>
          <cell r="I6002">
            <v>43465</v>
          </cell>
        </row>
        <row r="6003">
          <cell r="A6003" t="str">
            <v>MdeO INSTALACION VIDRIO 6mm (NO USAR)</v>
          </cell>
          <cell r="B6003">
            <v>102774</v>
          </cell>
          <cell r="C6003" t="str">
            <v>M2</v>
          </cell>
          <cell r="D6003">
            <v>6505</v>
          </cell>
          <cell r="E6003">
            <v>0</v>
          </cell>
          <cell r="F6003">
            <v>39872</v>
          </cell>
          <cell r="G6003">
            <v>4680</v>
          </cell>
          <cell r="H6003">
            <v>1.39</v>
          </cell>
          <cell r="I6003">
            <v>43465</v>
          </cell>
        </row>
        <row r="6004">
          <cell r="A6004" t="str">
            <v>MdeO INSTALPUERTA</v>
          </cell>
          <cell r="B6004">
            <v>100778</v>
          </cell>
          <cell r="C6004" t="str">
            <v>UNI</v>
          </cell>
          <cell r="D6004">
            <v>389200</v>
          </cell>
          <cell r="E6004">
            <v>0</v>
          </cell>
          <cell r="F6004">
            <v>40135</v>
          </cell>
          <cell r="G6004">
            <v>280000</v>
          </cell>
          <cell r="H6004">
            <v>1.39</v>
          </cell>
          <cell r="I6004">
            <v>43465</v>
          </cell>
        </row>
        <row r="6005">
          <cell r="A6005" t="str">
            <v>MdeO JUEGO DE INCRUSTAR (NO USAR)</v>
          </cell>
          <cell r="B6005">
            <v>101341</v>
          </cell>
          <cell r="C6005" t="str">
            <v>UNI</v>
          </cell>
          <cell r="D6005">
            <v>40202</v>
          </cell>
          <cell r="E6005">
            <v>0</v>
          </cell>
          <cell r="F6005">
            <v>40131</v>
          </cell>
          <cell r="G6005">
            <v>28922</v>
          </cell>
          <cell r="H6005">
            <v>1.39</v>
          </cell>
          <cell r="I6005">
            <v>43465</v>
          </cell>
        </row>
        <row r="6006">
          <cell r="A6006" t="str">
            <v>MdeO JUNTA DE ASFALTO (NO USAR)</v>
          </cell>
          <cell r="B6006">
            <v>102048</v>
          </cell>
          <cell r="C6006" t="str">
            <v>ML</v>
          </cell>
          <cell r="D6006">
            <v>181</v>
          </cell>
          <cell r="E6006">
            <v>0</v>
          </cell>
          <cell r="F6006">
            <v>40135</v>
          </cell>
          <cell r="G6006">
            <v>130</v>
          </cell>
          <cell r="H6006">
            <v>1.39</v>
          </cell>
          <cell r="I6006">
            <v>43465</v>
          </cell>
        </row>
        <row r="6007">
          <cell r="A6007" t="str">
            <v>MdeO JUNTA DE DILATACION CONC. (NO</v>
          </cell>
          <cell r="B6007">
            <v>102424</v>
          </cell>
          <cell r="C6007" t="str">
            <v>ML</v>
          </cell>
          <cell r="D6007">
            <v>181</v>
          </cell>
          <cell r="E6007">
            <v>0</v>
          </cell>
          <cell r="F6007">
            <v>40135</v>
          </cell>
          <cell r="G6007">
            <v>130</v>
          </cell>
          <cell r="H6007">
            <v>1.39</v>
          </cell>
          <cell r="I6007">
            <v>43465</v>
          </cell>
        </row>
        <row r="6008">
          <cell r="A6008" t="str">
            <v>MdeO LACA PISOS (NO USAR)</v>
          </cell>
          <cell r="B6008">
            <v>102775</v>
          </cell>
          <cell r="C6008" t="str">
            <v>M2</v>
          </cell>
          <cell r="D6008">
            <v>17764</v>
          </cell>
          <cell r="E6008">
            <v>0</v>
          </cell>
          <cell r="F6008">
            <v>39888</v>
          </cell>
          <cell r="G6008">
            <v>12780</v>
          </cell>
          <cell r="H6008">
            <v>1.39</v>
          </cell>
          <cell r="I6008">
            <v>43465</v>
          </cell>
        </row>
        <row r="6009">
          <cell r="A6009" t="str">
            <v>MdeO LADRILLO ESTRUCTURAL (NO USAR)</v>
          </cell>
          <cell r="B6009">
            <v>102049</v>
          </cell>
          <cell r="C6009" t="str">
            <v>M2</v>
          </cell>
          <cell r="D6009">
            <v>21678</v>
          </cell>
          <cell r="E6009">
            <v>0</v>
          </cell>
          <cell r="F6009">
            <v>42859</v>
          </cell>
          <cell r="G6009">
            <v>19888</v>
          </cell>
          <cell r="H6009">
            <v>1.0900000000000001</v>
          </cell>
          <cell r="I6009">
            <v>43465</v>
          </cell>
        </row>
        <row r="6010">
          <cell r="A6010" t="str">
            <v>MdeO LAMINA PLANA ETERNIT (NO USAR)</v>
          </cell>
          <cell r="B6010">
            <v>102776</v>
          </cell>
          <cell r="C6010" t="str">
            <v>M2</v>
          </cell>
          <cell r="D6010">
            <v>9213</v>
          </cell>
          <cell r="E6010">
            <v>0</v>
          </cell>
          <cell r="F6010">
            <v>39888</v>
          </cell>
          <cell r="G6010">
            <v>6628</v>
          </cell>
          <cell r="H6010">
            <v>1.39</v>
          </cell>
          <cell r="I6010">
            <v>43465</v>
          </cell>
        </row>
        <row r="6011">
          <cell r="A6011" t="str">
            <v>MdeO LAMPARA (NO USAR)</v>
          </cell>
          <cell r="B6011">
            <v>102050</v>
          </cell>
          <cell r="C6011" t="str">
            <v>UNI</v>
          </cell>
          <cell r="D6011">
            <v>14080</v>
          </cell>
          <cell r="E6011">
            <v>0</v>
          </cell>
          <cell r="F6011">
            <v>42859</v>
          </cell>
          <cell r="G6011">
            <v>12917</v>
          </cell>
          <cell r="H6011">
            <v>1.0900000000000001</v>
          </cell>
          <cell r="I6011">
            <v>43465</v>
          </cell>
        </row>
        <row r="6012">
          <cell r="A6012" t="str">
            <v>MdeO LAVADERO (CONEXION) (NO USAR)</v>
          </cell>
          <cell r="B6012">
            <v>102777</v>
          </cell>
          <cell r="C6012" t="str">
            <v>UNI</v>
          </cell>
          <cell r="D6012">
            <v>37009</v>
          </cell>
          <cell r="E6012">
            <v>0</v>
          </cell>
          <cell r="F6012">
            <v>39888</v>
          </cell>
          <cell r="G6012">
            <v>26625</v>
          </cell>
          <cell r="H6012">
            <v>1.39</v>
          </cell>
          <cell r="I6012">
            <v>43465</v>
          </cell>
        </row>
        <row r="6013">
          <cell r="A6013" t="str">
            <v>MdeO LAVADO de ADOQUIN (NO USAR)</v>
          </cell>
          <cell r="B6013">
            <v>102779</v>
          </cell>
          <cell r="C6013" t="str">
            <v>M2</v>
          </cell>
          <cell r="D6013">
            <v>3367</v>
          </cell>
          <cell r="E6013">
            <v>0</v>
          </cell>
          <cell r="F6013">
            <v>39879</v>
          </cell>
          <cell r="G6013">
            <v>2422</v>
          </cell>
          <cell r="H6013">
            <v>1.39</v>
          </cell>
          <cell r="I6013">
            <v>43465</v>
          </cell>
        </row>
        <row r="6014">
          <cell r="A6014" t="str">
            <v>MdeO LAVAMANOS (INSTALACION) (NO</v>
          </cell>
          <cell r="B6014">
            <v>102051</v>
          </cell>
          <cell r="C6014" t="str">
            <v>UNI</v>
          </cell>
          <cell r="D6014">
            <v>46842</v>
          </cell>
          <cell r="E6014">
            <v>0</v>
          </cell>
          <cell r="F6014">
            <v>41733</v>
          </cell>
          <cell r="G6014">
            <v>37176</v>
          </cell>
          <cell r="H6014">
            <v>1.26</v>
          </cell>
          <cell r="I6014">
            <v>43465</v>
          </cell>
        </row>
        <row r="6015">
          <cell r="A6015" t="str">
            <v>MdeO LAVAPLATOS (CONEXION) (NO USAR)</v>
          </cell>
          <cell r="B6015">
            <v>102780</v>
          </cell>
          <cell r="C6015" t="str">
            <v>UNI</v>
          </cell>
          <cell r="D6015">
            <v>37009</v>
          </cell>
          <cell r="E6015">
            <v>0</v>
          </cell>
          <cell r="F6015">
            <v>39879</v>
          </cell>
          <cell r="G6015">
            <v>26625</v>
          </cell>
          <cell r="H6015">
            <v>1.39</v>
          </cell>
          <cell r="I6015">
            <v>43465</v>
          </cell>
        </row>
        <row r="6016">
          <cell r="A6016" t="str">
            <v>MdeO LIMPIEZA DE LADRILLO (NO USAR)</v>
          </cell>
          <cell r="B6016">
            <v>102052</v>
          </cell>
          <cell r="C6016" t="str">
            <v>M2</v>
          </cell>
          <cell r="D6016">
            <v>1321</v>
          </cell>
          <cell r="E6016">
            <v>0</v>
          </cell>
          <cell r="F6016">
            <v>40135</v>
          </cell>
          <cell r="G6016">
            <v>950</v>
          </cell>
          <cell r="H6016">
            <v>1.39</v>
          </cell>
          <cell r="I6016">
            <v>43465</v>
          </cell>
        </row>
        <row r="6017">
          <cell r="A6017" t="str">
            <v>MdeO LIMPIEZA FACHADA (NO USAR)</v>
          </cell>
          <cell r="B6017">
            <v>102053</v>
          </cell>
          <cell r="C6017" t="str">
            <v>M2</v>
          </cell>
          <cell r="D6017">
            <v>5599</v>
          </cell>
          <cell r="E6017">
            <v>0</v>
          </cell>
          <cell r="F6017">
            <v>40135</v>
          </cell>
          <cell r="G6017">
            <v>4028</v>
          </cell>
          <cell r="H6017">
            <v>1.39</v>
          </cell>
          <cell r="I6017">
            <v>43465</v>
          </cell>
        </row>
        <row r="6018">
          <cell r="A6018" t="str">
            <v>MdeO LINEAS TRAFICO (NO USAR)</v>
          </cell>
          <cell r="B6018">
            <v>102054</v>
          </cell>
          <cell r="C6018" t="str">
            <v>ML</v>
          </cell>
          <cell r="D6018">
            <v>3554</v>
          </cell>
          <cell r="E6018">
            <v>0</v>
          </cell>
          <cell r="F6018">
            <v>43067</v>
          </cell>
          <cell r="G6018">
            <v>3261</v>
          </cell>
          <cell r="H6018">
            <v>1.0900000000000001</v>
          </cell>
          <cell r="I6018">
            <v>43465</v>
          </cell>
        </row>
        <row r="6019">
          <cell r="A6019" t="str">
            <v>MdeO LISTELLO (NO USAR)</v>
          </cell>
          <cell r="B6019">
            <v>102781</v>
          </cell>
          <cell r="C6019" t="str">
            <v>M2</v>
          </cell>
          <cell r="D6019">
            <v>19429</v>
          </cell>
          <cell r="E6019">
            <v>0</v>
          </cell>
          <cell r="F6019">
            <v>39879</v>
          </cell>
          <cell r="G6019">
            <v>13978</v>
          </cell>
          <cell r="H6019">
            <v>1.39</v>
          </cell>
          <cell r="I6019">
            <v>43465</v>
          </cell>
        </row>
        <row r="6020">
          <cell r="A6020" t="str">
            <v>MdeO LISTON M.H. (NO USAR)</v>
          </cell>
          <cell r="B6020">
            <v>102782</v>
          </cell>
          <cell r="C6020" t="str">
            <v>M2</v>
          </cell>
          <cell r="D6020">
            <v>15319</v>
          </cell>
          <cell r="E6020">
            <v>0</v>
          </cell>
          <cell r="F6020">
            <v>39879</v>
          </cell>
          <cell r="G6020">
            <v>11021</v>
          </cell>
          <cell r="H6020">
            <v>1.39</v>
          </cell>
          <cell r="I6020">
            <v>43465</v>
          </cell>
        </row>
        <row r="6021">
          <cell r="A6021" t="str">
            <v>MdeO LISTON MADERA (NO USAR)</v>
          </cell>
          <cell r="B6021">
            <v>102783</v>
          </cell>
          <cell r="C6021" t="str">
            <v>M2</v>
          </cell>
          <cell r="D6021">
            <v>10825</v>
          </cell>
          <cell r="E6021">
            <v>0</v>
          </cell>
          <cell r="F6021">
            <v>39879</v>
          </cell>
          <cell r="G6021">
            <v>7788</v>
          </cell>
          <cell r="H6021">
            <v>1.39</v>
          </cell>
          <cell r="I6021">
            <v>43465</v>
          </cell>
        </row>
        <row r="6022">
          <cell r="A6022" t="str">
            <v>MdeO LLAVE MANGUERA (NO USAR)</v>
          </cell>
          <cell r="B6022">
            <v>102055</v>
          </cell>
          <cell r="C6022" t="str">
            <v>UNI</v>
          </cell>
          <cell r="D6022">
            <v>9930</v>
          </cell>
          <cell r="E6022">
            <v>0</v>
          </cell>
          <cell r="F6022">
            <v>40131</v>
          </cell>
          <cell r="G6022">
            <v>7144</v>
          </cell>
          <cell r="H6022">
            <v>1.39</v>
          </cell>
          <cell r="I6022">
            <v>43465</v>
          </cell>
        </row>
        <row r="6023">
          <cell r="A6023" t="str">
            <v>MdeO LLenado Hoyo de Arbol</v>
          </cell>
          <cell r="B6023">
            <v>100781</v>
          </cell>
          <cell r="C6023" t="str">
            <v>UNI</v>
          </cell>
          <cell r="D6023">
            <v>10011</v>
          </cell>
          <cell r="E6023">
            <v>0</v>
          </cell>
          <cell r="F6023">
            <v>43172</v>
          </cell>
          <cell r="G6023">
            <v>9534</v>
          </cell>
          <cell r="H6023">
            <v>1.05</v>
          </cell>
          <cell r="I6023">
            <v>43465</v>
          </cell>
        </row>
        <row r="6024">
          <cell r="A6024" t="str">
            <v>MdeO LOSA MACIZA h= .10 ENTREPISO (NO</v>
          </cell>
          <cell r="B6024">
            <v>102056</v>
          </cell>
          <cell r="C6024" t="str">
            <v>M2</v>
          </cell>
          <cell r="D6024">
            <v>25925</v>
          </cell>
          <cell r="E6024">
            <v>0</v>
          </cell>
          <cell r="F6024">
            <v>40131</v>
          </cell>
          <cell r="G6024">
            <v>18651</v>
          </cell>
          <cell r="H6024">
            <v>1.39</v>
          </cell>
          <cell r="I6024">
            <v>43465</v>
          </cell>
        </row>
        <row r="6025">
          <cell r="A6025" t="str">
            <v>MdeO LOSA MACIZA h= .14 (NO USAR)</v>
          </cell>
          <cell r="B6025">
            <v>102786</v>
          </cell>
          <cell r="C6025" t="str">
            <v>M2</v>
          </cell>
          <cell r="D6025">
            <v>24388</v>
          </cell>
          <cell r="E6025">
            <v>0</v>
          </cell>
          <cell r="F6025">
            <v>39879</v>
          </cell>
          <cell r="G6025">
            <v>17545</v>
          </cell>
          <cell r="H6025">
            <v>1.39</v>
          </cell>
          <cell r="I6025">
            <v>43465</v>
          </cell>
        </row>
        <row r="6026">
          <cell r="A6026" t="str">
            <v>MdeO LOSA MACIZA h= .14 ENTREPISO (NO</v>
          </cell>
          <cell r="B6026">
            <v>102057</v>
          </cell>
          <cell r="C6026" t="str">
            <v>M2</v>
          </cell>
          <cell r="D6026">
            <v>31321</v>
          </cell>
          <cell r="E6026">
            <v>0</v>
          </cell>
          <cell r="F6026">
            <v>43069</v>
          </cell>
          <cell r="G6026">
            <v>28735</v>
          </cell>
          <cell r="H6026">
            <v>1.0900000000000001</v>
          </cell>
          <cell r="I6026">
            <v>43465</v>
          </cell>
        </row>
        <row r="6027">
          <cell r="A6027" t="str">
            <v>MdeO LOSA MACIZA h= .18 (NO USAR)</v>
          </cell>
          <cell r="B6027">
            <v>102787</v>
          </cell>
          <cell r="C6027" t="str">
            <v>M2</v>
          </cell>
          <cell r="D6027">
            <v>27690</v>
          </cell>
          <cell r="E6027">
            <v>0</v>
          </cell>
          <cell r="F6027">
            <v>39879</v>
          </cell>
          <cell r="G6027">
            <v>19921</v>
          </cell>
          <cell r="H6027">
            <v>1.39</v>
          </cell>
          <cell r="I6027">
            <v>43465</v>
          </cell>
        </row>
        <row r="6028">
          <cell r="A6028" t="str">
            <v>MdeO LOSA MACIZA h= 0.18-0.20CM (NO</v>
          </cell>
          <cell r="B6028">
            <v>102058</v>
          </cell>
          <cell r="C6028" t="str">
            <v>M2</v>
          </cell>
          <cell r="D6028">
            <v>29398</v>
          </cell>
          <cell r="E6028">
            <v>0</v>
          </cell>
          <cell r="F6028">
            <v>43069</v>
          </cell>
          <cell r="G6028">
            <v>26971</v>
          </cell>
          <cell r="H6028">
            <v>1.0900000000000001</v>
          </cell>
          <cell r="I6028">
            <v>43465</v>
          </cell>
        </row>
        <row r="6029">
          <cell r="A6029" t="str">
            <v>MdeO LUMINARIA (NO USAR)</v>
          </cell>
          <cell r="B6029">
            <v>102789</v>
          </cell>
          <cell r="C6029" t="str">
            <v>UNI</v>
          </cell>
          <cell r="D6029">
            <v>20530</v>
          </cell>
          <cell r="E6029">
            <v>0</v>
          </cell>
          <cell r="F6029">
            <v>39888</v>
          </cell>
          <cell r="G6029">
            <v>14770</v>
          </cell>
          <cell r="H6029">
            <v>1.39</v>
          </cell>
          <cell r="I6029">
            <v>43465</v>
          </cell>
        </row>
        <row r="6030">
          <cell r="A6030" t="str">
            <v>MdeO LUMINARIA PEDESTAL O POSTE (NO</v>
          </cell>
          <cell r="B6030">
            <v>102059</v>
          </cell>
          <cell r="C6030" t="str">
            <v>UNI</v>
          </cell>
          <cell r="D6030">
            <v>40795</v>
          </cell>
          <cell r="E6030">
            <v>0</v>
          </cell>
          <cell r="F6030">
            <v>42795</v>
          </cell>
          <cell r="G6030">
            <v>37426.639999999999</v>
          </cell>
          <cell r="H6030">
            <v>1.0900000000000001</v>
          </cell>
          <cell r="I6030">
            <v>43465</v>
          </cell>
        </row>
        <row r="6031">
          <cell r="A6031" t="str">
            <v>MdeO MALLA BAJO ENTRAMADO (NO USAR)</v>
          </cell>
          <cell r="B6031">
            <v>102800</v>
          </cell>
          <cell r="C6031" t="str">
            <v>M2</v>
          </cell>
          <cell r="D6031">
            <v>7466</v>
          </cell>
          <cell r="E6031">
            <v>0</v>
          </cell>
          <cell r="F6031">
            <v>39888</v>
          </cell>
          <cell r="G6031">
            <v>5371</v>
          </cell>
          <cell r="H6031">
            <v>1.39</v>
          </cell>
          <cell r="I6031">
            <v>43465</v>
          </cell>
        </row>
        <row r="6032">
          <cell r="A6032" t="str">
            <v>MdeO MALLA ESLABONADA instalac. (NO USAR)</v>
          </cell>
          <cell r="B6032">
            <v>102060</v>
          </cell>
          <cell r="C6032" t="str">
            <v>ML</v>
          </cell>
          <cell r="D6032">
            <v>8635</v>
          </cell>
          <cell r="E6032">
            <v>0</v>
          </cell>
          <cell r="F6032">
            <v>42579</v>
          </cell>
          <cell r="G6032">
            <v>7509</v>
          </cell>
          <cell r="H6032">
            <v>1.1499999999999999</v>
          </cell>
          <cell r="I6032">
            <v>43465</v>
          </cell>
        </row>
        <row r="6033">
          <cell r="A6033" t="str">
            <v>MdeO MAMPOSTERIA</v>
          </cell>
          <cell r="B6033">
            <v>25</v>
          </cell>
          <cell r="C6033">
            <v>0</v>
          </cell>
          <cell r="D6033" t="e">
            <v>#DIV/0!</v>
          </cell>
          <cell r="E6033">
            <v>0</v>
          </cell>
          <cell r="F6033">
            <v>0</v>
          </cell>
          <cell r="G6033">
            <v>0</v>
          </cell>
          <cell r="H6033" t="e">
            <v>#DIV/0!</v>
          </cell>
          <cell r="I6033">
            <v>43465</v>
          </cell>
        </row>
        <row r="6034">
          <cell r="A6034" t="str">
            <v>MdeO MAMPOSTERIA CENTRO MEDICION (NO</v>
          </cell>
          <cell r="B6034">
            <v>102085</v>
          </cell>
          <cell r="C6034" t="str">
            <v>UNI</v>
          </cell>
          <cell r="D6034">
            <v>51812</v>
          </cell>
          <cell r="E6034">
            <v>0</v>
          </cell>
          <cell r="F6034">
            <v>39888</v>
          </cell>
          <cell r="G6034">
            <v>37275</v>
          </cell>
          <cell r="H6034">
            <v>1.39</v>
          </cell>
          <cell r="I6034">
            <v>43465</v>
          </cell>
        </row>
        <row r="6035">
          <cell r="A6035" t="str">
            <v>MdeO MARCO Y HOJA (Hech/Inst) (NO USAR)</v>
          </cell>
          <cell r="B6035">
            <v>102805</v>
          </cell>
          <cell r="C6035" t="str">
            <v>UNI</v>
          </cell>
          <cell r="D6035">
            <v>155437</v>
          </cell>
          <cell r="E6035">
            <v>0</v>
          </cell>
          <cell r="F6035">
            <v>39879</v>
          </cell>
          <cell r="G6035">
            <v>111825</v>
          </cell>
          <cell r="H6035">
            <v>1.39</v>
          </cell>
          <cell r="I6035">
            <v>43465</v>
          </cell>
        </row>
        <row r="6036">
          <cell r="A6036" t="str">
            <v>MdeO MARMOL (NO USAR)</v>
          </cell>
          <cell r="B6036">
            <v>102806</v>
          </cell>
          <cell r="C6036" t="str">
            <v>M2</v>
          </cell>
          <cell r="D6036">
            <v>24262</v>
          </cell>
          <cell r="E6036">
            <v>0</v>
          </cell>
          <cell r="F6036">
            <v>39881</v>
          </cell>
          <cell r="G6036">
            <v>17455</v>
          </cell>
          <cell r="H6036">
            <v>1.39</v>
          </cell>
          <cell r="I6036">
            <v>43465</v>
          </cell>
        </row>
        <row r="6037">
          <cell r="A6037" t="str">
            <v>MdeO MARMOL CON DISEÑOS (NO USAR)</v>
          </cell>
          <cell r="B6037">
            <v>102807</v>
          </cell>
          <cell r="C6037" t="str">
            <v>M2</v>
          </cell>
          <cell r="D6037">
            <v>24262</v>
          </cell>
          <cell r="E6037">
            <v>0</v>
          </cell>
          <cell r="F6037">
            <v>39881</v>
          </cell>
          <cell r="G6037">
            <v>17455</v>
          </cell>
          <cell r="H6037">
            <v>1.39</v>
          </cell>
          <cell r="I6037">
            <v>43465</v>
          </cell>
        </row>
        <row r="6038">
          <cell r="A6038" t="str">
            <v>MdeO MARMOLINA SOBRE PADETE (NO</v>
          </cell>
          <cell r="B6038">
            <v>102809</v>
          </cell>
          <cell r="C6038" t="str">
            <v>M2</v>
          </cell>
          <cell r="D6038">
            <v>4435</v>
          </cell>
          <cell r="E6038">
            <v>0</v>
          </cell>
          <cell r="F6038">
            <v>39881</v>
          </cell>
          <cell r="G6038">
            <v>3191</v>
          </cell>
          <cell r="H6038">
            <v>1.39</v>
          </cell>
          <cell r="I6038">
            <v>43465</v>
          </cell>
        </row>
        <row r="6039">
          <cell r="A6039" t="str">
            <v>MdeO MEDALLON (NO USAR)</v>
          </cell>
          <cell r="B6039">
            <v>102810</v>
          </cell>
          <cell r="C6039" t="str">
            <v>UNI</v>
          </cell>
          <cell r="D6039">
            <v>10880</v>
          </cell>
          <cell r="E6039">
            <v>0</v>
          </cell>
          <cell r="F6039">
            <v>39881</v>
          </cell>
          <cell r="G6039">
            <v>7827</v>
          </cell>
          <cell r="H6039">
            <v>1.39</v>
          </cell>
          <cell r="I6039">
            <v>43465</v>
          </cell>
        </row>
        <row r="6040">
          <cell r="A6040" t="str">
            <v>MdeO MEDIDOR GAS 2.5 (NO USAR)</v>
          </cell>
          <cell r="B6040">
            <v>102811</v>
          </cell>
          <cell r="C6040" t="str">
            <v>UNI</v>
          </cell>
          <cell r="D6040">
            <v>5029</v>
          </cell>
          <cell r="E6040">
            <v>0</v>
          </cell>
          <cell r="F6040">
            <v>39881</v>
          </cell>
          <cell r="G6040">
            <v>3618</v>
          </cell>
          <cell r="H6040">
            <v>1.39</v>
          </cell>
          <cell r="I6040">
            <v>43465</v>
          </cell>
        </row>
        <row r="6041">
          <cell r="A6041" t="str">
            <v>MdeO MESONES EN CONCRETO (NO</v>
          </cell>
          <cell r="B6041">
            <v>102061</v>
          </cell>
          <cell r="C6041" t="str">
            <v>M2</v>
          </cell>
          <cell r="D6041">
            <v>42963</v>
          </cell>
          <cell r="E6041">
            <v>0</v>
          </cell>
          <cell r="F6041">
            <v>41743</v>
          </cell>
          <cell r="G6041">
            <v>34098</v>
          </cell>
          <cell r="H6041">
            <v>1.26</v>
          </cell>
          <cell r="I6041">
            <v>43465</v>
          </cell>
        </row>
        <row r="6042">
          <cell r="A6042" t="str">
            <v>MdeO MONTAJE DUCHAS (NO USAR)</v>
          </cell>
          <cell r="B6042">
            <v>102813</v>
          </cell>
          <cell r="C6042" t="str">
            <v>UNI</v>
          </cell>
          <cell r="D6042">
            <v>15018</v>
          </cell>
          <cell r="E6042" t="str">
            <v>P/P</v>
          </cell>
          <cell r="F6042">
            <v>39881</v>
          </cell>
          <cell r="G6042">
            <v>10804</v>
          </cell>
          <cell r="H6042">
            <v>1.39</v>
          </cell>
          <cell r="I6042">
            <v>43465</v>
          </cell>
        </row>
        <row r="6043">
          <cell r="A6043" t="str">
            <v>MdeO MONTAJE ORINALES (NO USAR)</v>
          </cell>
          <cell r="B6043">
            <v>102062</v>
          </cell>
          <cell r="C6043" t="str">
            <v>UNI</v>
          </cell>
          <cell r="D6043">
            <v>34055</v>
          </cell>
          <cell r="E6043" t="str">
            <v>P/P</v>
          </cell>
          <cell r="F6043">
            <v>40135</v>
          </cell>
          <cell r="G6043">
            <v>24500</v>
          </cell>
          <cell r="H6043">
            <v>1.39</v>
          </cell>
          <cell r="I6043">
            <v>43465</v>
          </cell>
        </row>
        <row r="6044">
          <cell r="A6044" t="str">
            <v>MdeO MONTAJE SANITARIO FLUXOMETRO</v>
          </cell>
          <cell r="B6044">
            <v>102063</v>
          </cell>
          <cell r="C6044" t="str">
            <v>UNI</v>
          </cell>
          <cell r="D6044">
            <v>32665</v>
          </cell>
          <cell r="E6044" t="str">
            <v>P/P</v>
          </cell>
          <cell r="F6044">
            <v>40135</v>
          </cell>
          <cell r="G6044">
            <v>23500</v>
          </cell>
          <cell r="H6044">
            <v>1.39</v>
          </cell>
          <cell r="I6044">
            <v>43465</v>
          </cell>
        </row>
        <row r="6045">
          <cell r="A6045" t="str">
            <v>MdeO MONTAJE TORRE GRUA (NO USAR)</v>
          </cell>
          <cell r="B6045">
            <v>102064</v>
          </cell>
          <cell r="C6045" t="str">
            <v>GL</v>
          </cell>
          <cell r="D6045">
            <v>3058000</v>
          </cell>
          <cell r="E6045">
            <v>0</v>
          </cell>
          <cell r="F6045">
            <v>39881</v>
          </cell>
          <cell r="G6045">
            <v>2200000</v>
          </cell>
          <cell r="H6045">
            <v>1.39</v>
          </cell>
          <cell r="I6045">
            <v>43465</v>
          </cell>
        </row>
        <row r="6046">
          <cell r="A6046" t="str">
            <v>MdeO MONTAJE+CONEXION SUBESTACION</v>
          </cell>
          <cell r="B6046">
            <v>102814</v>
          </cell>
          <cell r="C6046" t="str">
            <v>ML</v>
          </cell>
          <cell r="D6046">
            <v>2433195</v>
          </cell>
          <cell r="E6046">
            <v>0</v>
          </cell>
          <cell r="F6046">
            <v>39881</v>
          </cell>
          <cell r="G6046">
            <v>1750500</v>
          </cell>
          <cell r="H6046">
            <v>1.39</v>
          </cell>
          <cell r="I6046">
            <v>43465</v>
          </cell>
        </row>
        <row r="6047">
          <cell r="A6047" t="str">
            <v>MdeO MORTERO (NO USAR)</v>
          </cell>
          <cell r="B6047">
            <v>102065</v>
          </cell>
          <cell r="C6047" t="str">
            <v>M3</v>
          </cell>
          <cell r="D6047">
            <v>20930</v>
          </cell>
          <cell r="E6047">
            <v>0</v>
          </cell>
          <cell r="F6047">
            <v>41436</v>
          </cell>
          <cell r="G6047">
            <v>16480</v>
          </cell>
          <cell r="H6047">
            <v>1.27</v>
          </cell>
          <cell r="I6047">
            <v>43465</v>
          </cell>
        </row>
        <row r="6048">
          <cell r="A6048" t="str">
            <v>MdeO MORTERO LITRO (NO USAR)</v>
          </cell>
          <cell r="B6048">
            <v>102066</v>
          </cell>
          <cell r="C6048" t="str">
            <v>LT</v>
          </cell>
          <cell r="D6048">
            <v>19</v>
          </cell>
          <cell r="E6048">
            <v>0</v>
          </cell>
          <cell r="F6048">
            <v>40131</v>
          </cell>
          <cell r="G6048">
            <v>13.73</v>
          </cell>
          <cell r="H6048">
            <v>1.39</v>
          </cell>
          <cell r="I6048">
            <v>43465</v>
          </cell>
        </row>
        <row r="6049">
          <cell r="A6049" t="str">
            <v>MdeO MUEBLE BAJO (Hech/Inst) (NO USAR)</v>
          </cell>
          <cell r="B6049">
            <v>102815</v>
          </cell>
          <cell r="C6049" t="str">
            <v>UNI</v>
          </cell>
          <cell r="D6049">
            <v>173750</v>
          </cell>
          <cell r="E6049">
            <v>0</v>
          </cell>
          <cell r="F6049">
            <v>39881</v>
          </cell>
          <cell r="G6049">
            <v>125000</v>
          </cell>
          <cell r="H6049">
            <v>1.39</v>
          </cell>
          <cell r="I6049">
            <v>43465</v>
          </cell>
        </row>
        <row r="6050">
          <cell r="A6050" t="str">
            <v>MdeO MURO DE CONTENCION H=2.00M (NO</v>
          </cell>
          <cell r="B6050">
            <v>102067</v>
          </cell>
          <cell r="C6050" t="str">
            <v>M3</v>
          </cell>
          <cell r="D6050">
            <v>235305</v>
          </cell>
          <cell r="E6050">
            <v>0</v>
          </cell>
          <cell r="F6050">
            <v>41739</v>
          </cell>
          <cell r="G6050">
            <v>186750</v>
          </cell>
          <cell r="H6050">
            <v>1.26</v>
          </cell>
          <cell r="I6050">
            <v>43465</v>
          </cell>
        </row>
        <row r="6051">
          <cell r="A6051" t="str">
            <v>MdeO MURO FIBROCEM 8MM(ANC+EST+1</v>
          </cell>
          <cell r="B6051">
            <v>104267</v>
          </cell>
          <cell r="C6051" t="str">
            <v>M2</v>
          </cell>
          <cell r="D6051">
            <v>42880</v>
          </cell>
          <cell r="E6051">
            <v>0</v>
          </cell>
          <cell r="F6051">
            <v>40898</v>
          </cell>
          <cell r="G6051">
            <v>32000</v>
          </cell>
          <cell r="H6051">
            <v>1.34</v>
          </cell>
          <cell r="I6051">
            <v>43465</v>
          </cell>
        </row>
        <row r="6052">
          <cell r="A6052" t="str">
            <v>MdeO MURO LADRIBLOC (NO USAR)</v>
          </cell>
          <cell r="B6052">
            <v>102831</v>
          </cell>
          <cell r="C6052" t="str">
            <v>M2</v>
          </cell>
          <cell r="D6052">
            <v>11747</v>
          </cell>
          <cell r="E6052" t="str">
            <v>1CV</v>
          </cell>
          <cell r="F6052">
            <v>39882</v>
          </cell>
          <cell r="G6052">
            <v>8451</v>
          </cell>
          <cell r="H6052">
            <v>1.39</v>
          </cell>
          <cell r="I6052">
            <v>43465</v>
          </cell>
        </row>
        <row r="6053">
          <cell r="A6053" t="str">
            <v>MdeO MURO LADRIBLOC 2CV (NO USAR)</v>
          </cell>
          <cell r="B6053">
            <v>102068</v>
          </cell>
          <cell r="C6053" t="str">
            <v>M2</v>
          </cell>
          <cell r="D6053">
            <v>12788</v>
          </cell>
          <cell r="E6053" t="str">
            <v>1CV</v>
          </cell>
          <cell r="F6053">
            <v>43069</v>
          </cell>
          <cell r="G6053">
            <v>11732</v>
          </cell>
          <cell r="H6053">
            <v>1.0900000000000001</v>
          </cell>
          <cell r="I6053">
            <v>43465</v>
          </cell>
        </row>
        <row r="6054">
          <cell r="A6054" t="str">
            <v>MdeO MURO PANDERETA TOLETE (NO</v>
          </cell>
          <cell r="B6054">
            <v>102070</v>
          </cell>
          <cell r="C6054" t="str">
            <v>M2</v>
          </cell>
          <cell r="D6054">
            <v>12139</v>
          </cell>
          <cell r="E6054" t="str">
            <v>P/P</v>
          </cell>
          <cell r="F6054">
            <v>41963</v>
          </cell>
          <cell r="G6054">
            <v>9634</v>
          </cell>
          <cell r="H6054">
            <v>1.26</v>
          </cell>
          <cell r="I6054">
            <v>43465</v>
          </cell>
        </row>
        <row r="6055">
          <cell r="A6055" t="str">
            <v>MdeO MURO PNDETA PRENSADO (NO USAR)</v>
          </cell>
          <cell r="B6055">
            <v>102069</v>
          </cell>
          <cell r="C6055" t="str">
            <v>M2</v>
          </cell>
          <cell r="D6055">
            <v>12623</v>
          </cell>
          <cell r="E6055" t="str">
            <v>P/P</v>
          </cell>
          <cell r="F6055">
            <v>41199</v>
          </cell>
          <cell r="G6055">
            <v>9710</v>
          </cell>
          <cell r="H6055">
            <v>1.3</v>
          </cell>
          <cell r="I6055">
            <v>43465</v>
          </cell>
        </row>
        <row r="6056">
          <cell r="A6056" t="str">
            <v>MdeO MURO TBCON BLOQUE N°4 2CV (NO</v>
          </cell>
          <cell r="B6056">
            <v>101077</v>
          </cell>
          <cell r="C6056" t="str">
            <v>M2</v>
          </cell>
          <cell r="D6056">
            <v>15922</v>
          </cell>
          <cell r="E6056" t="str">
            <v>P/P</v>
          </cell>
          <cell r="F6056">
            <v>43069</v>
          </cell>
          <cell r="G6056">
            <v>14607</v>
          </cell>
          <cell r="H6056">
            <v>1.0900000000000001</v>
          </cell>
          <cell r="I6056">
            <v>43465</v>
          </cell>
        </row>
        <row r="6057">
          <cell r="A6057" t="str">
            <v>MdeO MURO TBCON BLOQUE N°4 PAÑETAR</v>
          </cell>
          <cell r="B6057">
            <v>102364</v>
          </cell>
          <cell r="C6057" t="str">
            <v>M2</v>
          </cell>
          <cell r="D6057">
            <v>14053</v>
          </cell>
          <cell r="E6057" t="str">
            <v>P/P</v>
          </cell>
          <cell r="F6057">
            <v>40131</v>
          </cell>
          <cell r="G6057">
            <v>10110</v>
          </cell>
          <cell r="H6057">
            <v>1.39</v>
          </cell>
          <cell r="I6057">
            <v>43465</v>
          </cell>
        </row>
        <row r="6058">
          <cell r="A6058" t="str">
            <v>MdeO MURO TBCON BLOQUE N°5 2CV (NO</v>
          </cell>
          <cell r="B6058">
            <v>102366</v>
          </cell>
          <cell r="C6058" t="str">
            <v>M2</v>
          </cell>
          <cell r="D6058">
            <v>15441</v>
          </cell>
          <cell r="E6058" t="str">
            <v>P/P</v>
          </cell>
          <cell r="F6058">
            <v>41087</v>
          </cell>
          <cell r="G6058">
            <v>11878</v>
          </cell>
          <cell r="H6058">
            <v>1.3</v>
          </cell>
          <cell r="I6058">
            <v>43465</v>
          </cell>
        </row>
        <row r="6059">
          <cell r="A6059" t="str">
            <v>MdeO MURO TBCON BLOQUE N°5 PAÑETAR</v>
          </cell>
          <cell r="B6059">
            <v>102365</v>
          </cell>
          <cell r="C6059" t="str">
            <v>M2</v>
          </cell>
          <cell r="D6059">
            <v>12080</v>
          </cell>
          <cell r="E6059" t="str">
            <v>P/P</v>
          </cell>
          <cell r="F6059">
            <v>40131</v>
          </cell>
          <cell r="G6059">
            <v>8691</v>
          </cell>
          <cell r="H6059">
            <v>1.39</v>
          </cell>
          <cell r="I6059">
            <v>43465</v>
          </cell>
        </row>
        <row r="6060">
          <cell r="A6060" t="str">
            <v>MdeO MURO TBCON PORTANTE (NO USAR)</v>
          </cell>
          <cell r="B6060">
            <v>102832</v>
          </cell>
          <cell r="C6060" t="str">
            <v>M2</v>
          </cell>
          <cell r="D6060">
            <v>20304</v>
          </cell>
          <cell r="E6060" t="str">
            <v>1CV</v>
          </cell>
          <cell r="F6060">
            <v>39882</v>
          </cell>
          <cell r="G6060">
            <v>14607</v>
          </cell>
          <cell r="H6060">
            <v>1.39</v>
          </cell>
          <cell r="I6060">
            <v>43465</v>
          </cell>
        </row>
        <row r="6061">
          <cell r="A6061" t="str">
            <v>MdeO MURO TBCON TOLETE COMUN</v>
          </cell>
          <cell r="B6061">
            <v>102071</v>
          </cell>
          <cell r="C6061" t="str">
            <v>M2</v>
          </cell>
          <cell r="D6061">
            <v>20029</v>
          </cell>
          <cell r="E6061" t="str">
            <v>P/P</v>
          </cell>
          <cell r="F6061">
            <v>43069</v>
          </cell>
          <cell r="G6061">
            <v>18375</v>
          </cell>
          <cell r="H6061">
            <v>1.0900000000000001</v>
          </cell>
          <cell r="I6061">
            <v>43465</v>
          </cell>
        </row>
        <row r="6062">
          <cell r="A6062" t="str">
            <v>MdeO MURO TBCON TOLETE RECOC</v>
          </cell>
          <cell r="B6062">
            <v>102072</v>
          </cell>
          <cell r="C6062" t="str">
            <v>M2</v>
          </cell>
          <cell r="D6062">
            <v>19582</v>
          </cell>
          <cell r="E6062" t="str">
            <v>P/P</v>
          </cell>
          <cell r="F6062">
            <v>41436</v>
          </cell>
          <cell r="G6062">
            <v>15419</v>
          </cell>
          <cell r="H6062">
            <v>1.27</v>
          </cell>
          <cell r="I6062">
            <v>43465</v>
          </cell>
        </row>
        <row r="6063">
          <cell r="A6063" t="str">
            <v>MdeO MURO TBCON TOLETE RECOC 2CV</v>
          </cell>
          <cell r="B6063">
            <v>102367</v>
          </cell>
          <cell r="C6063" t="str">
            <v>M2</v>
          </cell>
          <cell r="D6063">
            <v>23349</v>
          </cell>
          <cell r="E6063" t="str">
            <v>P/P</v>
          </cell>
          <cell r="F6063">
            <v>40131</v>
          </cell>
          <cell r="G6063">
            <v>16798</v>
          </cell>
          <cell r="H6063">
            <v>1.39</v>
          </cell>
          <cell r="I6063">
            <v>43465</v>
          </cell>
        </row>
        <row r="6064">
          <cell r="A6064" t="str">
            <v>MdeO MURO TBQUE LUNSA (NO USAR)</v>
          </cell>
          <cell r="B6064">
            <v>102833</v>
          </cell>
          <cell r="C6064" t="str">
            <v>M2</v>
          </cell>
          <cell r="D6064">
            <v>14937</v>
          </cell>
          <cell r="E6064" t="str">
            <v>P/P</v>
          </cell>
          <cell r="F6064">
            <v>39882</v>
          </cell>
          <cell r="G6064">
            <v>10746</v>
          </cell>
          <cell r="H6064">
            <v>1.39</v>
          </cell>
          <cell r="I6064">
            <v>43465</v>
          </cell>
        </row>
        <row r="6065">
          <cell r="A6065" t="str">
            <v>MdeO MURO TBQUE PORTANTE PRENS. (NO</v>
          </cell>
          <cell r="B6065">
            <v>102073</v>
          </cell>
          <cell r="C6065" t="str">
            <v>M2</v>
          </cell>
          <cell r="D6065">
            <v>15088</v>
          </cell>
          <cell r="E6065" t="str">
            <v>1CV</v>
          </cell>
          <cell r="F6065">
            <v>41068</v>
          </cell>
          <cell r="G6065">
            <v>11606</v>
          </cell>
          <cell r="H6065">
            <v>1.3</v>
          </cell>
          <cell r="I6065">
            <v>43465</v>
          </cell>
        </row>
        <row r="6066">
          <cell r="A6066" t="str">
            <v>MdeO MURO TBQUE PRENS/BOCAD (NO</v>
          </cell>
          <cell r="B6066">
            <v>102074</v>
          </cell>
          <cell r="C6066" t="str">
            <v>M2</v>
          </cell>
          <cell r="D6066">
            <v>21809</v>
          </cell>
          <cell r="E6066" t="str">
            <v>1CV</v>
          </cell>
          <cell r="F6066">
            <v>40096</v>
          </cell>
          <cell r="G6066">
            <v>15689.73</v>
          </cell>
          <cell r="H6066">
            <v>1.39</v>
          </cell>
          <cell r="I6066">
            <v>43465</v>
          </cell>
        </row>
        <row r="6067">
          <cell r="A6067" t="str">
            <v>MdeO MURO TBQUE T/FINO - HORIZ (NO</v>
          </cell>
          <cell r="B6067">
            <v>102834</v>
          </cell>
          <cell r="C6067" t="str">
            <v>M2</v>
          </cell>
          <cell r="D6067">
            <v>14938</v>
          </cell>
          <cell r="E6067" t="str">
            <v>1CV</v>
          </cell>
          <cell r="F6067">
            <v>39882</v>
          </cell>
          <cell r="G6067">
            <v>10747</v>
          </cell>
          <cell r="H6067">
            <v>1.39</v>
          </cell>
          <cell r="I6067">
            <v>43465</v>
          </cell>
        </row>
        <row r="6068">
          <cell r="A6068" t="str">
            <v>MdeO MURO TBQUE TOLETE (1cV) (NO</v>
          </cell>
          <cell r="B6068">
            <v>101136</v>
          </cell>
          <cell r="C6068" t="str">
            <v>M2</v>
          </cell>
          <cell r="D6068">
            <v>15869</v>
          </cell>
          <cell r="E6068" t="str">
            <v>P/P</v>
          </cell>
          <cell r="F6068">
            <v>43069</v>
          </cell>
          <cell r="G6068">
            <v>14559</v>
          </cell>
          <cell r="H6068">
            <v>1.0900000000000001</v>
          </cell>
          <cell r="I6068">
            <v>43465</v>
          </cell>
        </row>
        <row r="6069">
          <cell r="A6069" t="str">
            <v>MdeO MURO TBQUE TOLETE (2cV) (NO</v>
          </cell>
          <cell r="B6069">
            <v>101137</v>
          </cell>
          <cell r="C6069" t="str">
            <v>M2</v>
          </cell>
          <cell r="D6069">
            <v>16935</v>
          </cell>
          <cell r="E6069" t="str">
            <v>P/P</v>
          </cell>
          <cell r="F6069">
            <v>41080</v>
          </cell>
          <cell r="G6069">
            <v>13027</v>
          </cell>
          <cell r="H6069">
            <v>1.3</v>
          </cell>
          <cell r="I6069">
            <v>43465</v>
          </cell>
        </row>
        <row r="6070">
          <cell r="A6070" t="str">
            <v>MdeO MURO TBQUE TOLETE COMUN</v>
          </cell>
          <cell r="B6070">
            <v>102076</v>
          </cell>
          <cell r="C6070" t="str">
            <v>M2</v>
          </cell>
          <cell r="D6070">
            <v>12367</v>
          </cell>
          <cell r="E6070" t="str">
            <v>P/P</v>
          </cell>
          <cell r="F6070">
            <v>42296</v>
          </cell>
          <cell r="G6070">
            <v>10137</v>
          </cell>
          <cell r="H6070">
            <v>1.22</v>
          </cell>
          <cell r="I6070">
            <v>43465</v>
          </cell>
        </row>
        <row r="6071">
          <cell r="A6071" t="str">
            <v>MdeO MURO TBQUE TOLETE COMUN (NO</v>
          </cell>
          <cell r="B6071">
            <v>102835</v>
          </cell>
          <cell r="C6071" t="str">
            <v>M2</v>
          </cell>
          <cell r="D6071">
            <v>11893</v>
          </cell>
          <cell r="E6071" t="str">
            <v>P/P</v>
          </cell>
          <cell r="F6071">
            <v>39882</v>
          </cell>
          <cell r="G6071">
            <v>8556</v>
          </cell>
          <cell r="H6071">
            <v>1.39</v>
          </cell>
          <cell r="I6071">
            <v>43465</v>
          </cell>
        </row>
        <row r="6072">
          <cell r="A6072" t="str">
            <v>MdeO MURO TBQUE TOLETE PAÑETAR (NO</v>
          </cell>
          <cell r="B6072">
            <v>102075</v>
          </cell>
          <cell r="C6072" t="str">
            <v>M2</v>
          </cell>
          <cell r="D6072">
            <v>12139</v>
          </cell>
          <cell r="E6072" t="str">
            <v>P/P</v>
          </cell>
          <cell r="F6072">
            <v>41856</v>
          </cell>
          <cell r="G6072">
            <v>9634</v>
          </cell>
          <cell r="H6072">
            <v>1.26</v>
          </cell>
          <cell r="I6072">
            <v>43465</v>
          </cell>
        </row>
        <row r="6073">
          <cell r="A6073" t="str">
            <v>MdeO MURO TBQUE TOLETE PRENSADO</v>
          </cell>
          <cell r="B6073">
            <v>103333</v>
          </cell>
          <cell r="C6073" t="str">
            <v>M2</v>
          </cell>
          <cell r="D6073">
            <v>16742</v>
          </cell>
          <cell r="E6073" t="str">
            <v>P/P</v>
          </cell>
          <cell r="F6073">
            <v>42143</v>
          </cell>
          <cell r="G6073">
            <v>13723</v>
          </cell>
          <cell r="H6073">
            <v>1.22</v>
          </cell>
          <cell r="I6073">
            <v>43465</v>
          </cell>
        </row>
        <row r="6074">
          <cell r="A6074" t="str">
            <v>MdeO NIVELACION ZONA VERDE (NO USAR)</v>
          </cell>
          <cell r="B6074">
            <v>102836</v>
          </cell>
          <cell r="C6074" t="str">
            <v>M2</v>
          </cell>
          <cell r="D6074">
            <v>2954</v>
          </cell>
          <cell r="E6074">
            <v>0</v>
          </cell>
          <cell r="F6074">
            <v>39882</v>
          </cell>
          <cell r="G6074">
            <v>2125</v>
          </cell>
          <cell r="H6074">
            <v>1.39</v>
          </cell>
          <cell r="I6074">
            <v>43465</v>
          </cell>
        </row>
        <row r="6075">
          <cell r="A6075" t="str">
            <v>MdeO OBRAS EXTERIORES</v>
          </cell>
          <cell r="B6075">
            <v>37</v>
          </cell>
          <cell r="C6075">
            <v>0</v>
          </cell>
          <cell r="D6075" t="e">
            <v>#DIV/0!</v>
          </cell>
          <cell r="E6075">
            <v>0</v>
          </cell>
          <cell r="F6075">
            <v>0</v>
          </cell>
          <cell r="G6075">
            <v>0</v>
          </cell>
          <cell r="H6075" t="e">
            <v>#DIV/0!</v>
          </cell>
          <cell r="I6075">
            <v>43465</v>
          </cell>
        </row>
        <row r="6076">
          <cell r="A6076" t="str">
            <v>MdeO ORINAL (NO USAR)</v>
          </cell>
          <cell r="B6076">
            <v>102077</v>
          </cell>
          <cell r="C6076" t="str">
            <v>UNI</v>
          </cell>
          <cell r="D6076">
            <v>32596</v>
          </cell>
          <cell r="E6076">
            <v>0</v>
          </cell>
          <cell r="F6076">
            <v>40097</v>
          </cell>
          <cell r="G6076">
            <v>23450</v>
          </cell>
          <cell r="H6076">
            <v>1.39</v>
          </cell>
          <cell r="I6076">
            <v>43465</v>
          </cell>
        </row>
        <row r="6077">
          <cell r="A6077" t="str">
            <v>MdeO ORINAL ECOLOGICO (NO USAR)</v>
          </cell>
          <cell r="B6077">
            <v>101300</v>
          </cell>
          <cell r="C6077" t="str">
            <v>UNI</v>
          </cell>
          <cell r="D6077">
            <v>118673</v>
          </cell>
          <cell r="E6077">
            <v>0</v>
          </cell>
          <cell r="F6077">
            <v>40135</v>
          </cell>
          <cell r="G6077">
            <v>85376</v>
          </cell>
          <cell r="H6077">
            <v>1.39</v>
          </cell>
          <cell r="I6077">
            <v>43465</v>
          </cell>
        </row>
        <row r="6078">
          <cell r="A6078" t="str">
            <v>MdeO PAÑETE 1:4 LISO BAJO PLACA e=2cm</v>
          </cell>
          <cell r="B6078">
            <v>101140</v>
          </cell>
          <cell r="C6078" t="str">
            <v>M2</v>
          </cell>
          <cell r="D6078">
            <v>8170</v>
          </cell>
          <cell r="E6078">
            <v>0</v>
          </cell>
          <cell r="F6078">
            <v>40131</v>
          </cell>
          <cell r="G6078">
            <v>5878</v>
          </cell>
          <cell r="H6078">
            <v>1.39</v>
          </cell>
          <cell r="I6078">
            <v>43465</v>
          </cell>
        </row>
        <row r="6079">
          <cell r="A6079" t="str">
            <v>MdeO PAÑETE 1:5 BAJO PLACA e=2CM (NO</v>
          </cell>
          <cell r="B6079">
            <v>102079</v>
          </cell>
          <cell r="C6079" t="str">
            <v>M2</v>
          </cell>
          <cell r="D6079">
            <v>8552</v>
          </cell>
          <cell r="E6079">
            <v>0</v>
          </cell>
          <cell r="F6079">
            <v>41631</v>
          </cell>
          <cell r="G6079">
            <v>6734</v>
          </cell>
          <cell r="H6079">
            <v>1.27</v>
          </cell>
          <cell r="I6079">
            <v>43465</v>
          </cell>
        </row>
        <row r="6080">
          <cell r="A6080" t="str">
            <v>MdeO PAÑETE BAJO GUADUA (NO USAR)</v>
          </cell>
          <cell r="B6080">
            <v>102416</v>
          </cell>
          <cell r="C6080" t="str">
            <v>M2</v>
          </cell>
          <cell r="D6080">
            <v>18091</v>
          </cell>
          <cell r="E6080">
            <v>0</v>
          </cell>
          <cell r="F6080">
            <v>40135</v>
          </cell>
          <cell r="G6080">
            <v>13015</v>
          </cell>
          <cell r="H6080">
            <v>1.39</v>
          </cell>
          <cell r="I6080">
            <v>43465</v>
          </cell>
        </row>
        <row r="6081">
          <cell r="A6081" t="str">
            <v>MdeO PAÑETE BASES VENTANAS (NO USAR)</v>
          </cell>
          <cell r="B6081">
            <v>102893</v>
          </cell>
          <cell r="C6081" t="str">
            <v>ML</v>
          </cell>
          <cell r="D6081">
            <v>5921</v>
          </cell>
          <cell r="E6081">
            <v>0</v>
          </cell>
          <cell r="F6081">
            <v>39888</v>
          </cell>
          <cell r="G6081">
            <v>4260</v>
          </cell>
          <cell r="H6081">
            <v>1.39</v>
          </cell>
          <cell r="I6081">
            <v>43465</v>
          </cell>
        </row>
        <row r="6082">
          <cell r="A6082" t="str">
            <v>MdeO PAÑETE CUCHILLAS (NO USAR)</v>
          </cell>
          <cell r="B6082">
            <v>102894</v>
          </cell>
          <cell r="C6082" t="str">
            <v>M2</v>
          </cell>
          <cell r="D6082">
            <v>6217</v>
          </cell>
          <cell r="E6082">
            <v>0</v>
          </cell>
          <cell r="F6082">
            <v>39888</v>
          </cell>
          <cell r="G6082">
            <v>4473</v>
          </cell>
          <cell r="H6082">
            <v>1.39</v>
          </cell>
          <cell r="I6082">
            <v>43465</v>
          </cell>
        </row>
        <row r="6083">
          <cell r="A6083" t="str">
            <v>MdeO PAÑETE CULATAS (NO USAR)</v>
          </cell>
          <cell r="B6083">
            <v>102895</v>
          </cell>
          <cell r="C6083" t="str">
            <v>M2</v>
          </cell>
          <cell r="D6083">
            <v>9192</v>
          </cell>
          <cell r="E6083">
            <v>0</v>
          </cell>
          <cell r="F6083">
            <v>39888</v>
          </cell>
          <cell r="G6083">
            <v>6613</v>
          </cell>
          <cell r="H6083">
            <v>1.39</v>
          </cell>
          <cell r="I6083">
            <v>43465</v>
          </cell>
        </row>
        <row r="6084">
          <cell r="A6084" t="str">
            <v>MdeO PAÑETE LISO BAJO MALLA 1:4 E=2.5</v>
          </cell>
          <cell r="B6084">
            <v>102078</v>
          </cell>
          <cell r="C6084" t="str">
            <v>M2</v>
          </cell>
          <cell r="D6084">
            <v>11896</v>
          </cell>
          <cell r="E6084">
            <v>0</v>
          </cell>
          <cell r="F6084">
            <v>42143</v>
          </cell>
          <cell r="G6084">
            <v>9751</v>
          </cell>
          <cell r="H6084">
            <v>1.22</v>
          </cell>
          <cell r="I6084">
            <v>43465</v>
          </cell>
        </row>
        <row r="6085">
          <cell r="A6085" t="str">
            <v>MdeO PAÑETE LISO CIELO RASO (NO USAR)</v>
          </cell>
          <cell r="B6085">
            <v>102896</v>
          </cell>
          <cell r="C6085" t="str">
            <v>M2</v>
          </cell>
          <cell r="D6085">
            <v>8170</v>
          </cell>
          <cell r="E6085">
            <v>0</v>
          </cell>
          <cell r="F6085">
            <v>39882</v>
          </cell>
          <cell r="G6085">
            <v>5878</v>
          </cell>
          <cell r="H6085">
            <v>1.39</v>
          </cell>
          <cell r="I6085">
            <v>43465</v>
          </cell>
        </row>
        <row r="6086">
          <cell r="A6086" t="str">
            <v>MdeO PAÑETE LISO MUROS 1:3 E=1.5CM</v>
          </cell>
          <cell r="B6086">
            <v>104286</v>
          </cell>
          <cell r="C6086" t="str">
            <v>M2</v>
          </cell>
          <cell r="D6086">
            <v>6088</v>
          </cell>
          <cell r="E6086">
            <v>0</v>
          </cell>
          <cell r="F6086">
            <v>40939</v>
          </cell>
          <cell r="G6086">
            <v>4683</v>
          </cell>
          <cell r="H6086">
            <v>1.3</v>
          </cell>
          <cell r="I6086">
            <v>43465</v>
          </cell>
        </row>
        <row r="6087">
          <cell r="A6087" t="str">
            <v>MdeO PAÑETE LISO MUROS 1:3 Imp.e=1.5cm</v>
          </cell>
          <cell r="B6087">
            <v>101138</v>
          </cell>
          <cell r="C6087" t="str">
            <v>M2</v>
          </cell>
          <cell r="D6087">
            <v>6255</v>
          </cell>
          <cell r="E6087">
            <v>0</v>
          </cell>
          <cell r="F6087">
            <v>41834</v>
          </cell>
          <cell r="G6087">
            <v>4964</v>
          </cell>
          <cell r="H6087">
            <v>1.26</v>
          </cell>
          <cell r="I6087">
            <v>43465</v>
          </cell>
        </row>
        <row r="6088">
          <cell r="A6088" t="str">
            <v>MdeO PAÑETE LISO MUROS 1:3 Imp.e=3.0cm</v>
          </cell>
          <cell r="B6088">
            <v>101139</v>
          </cell>
          <cell r="C6088" t="str">
            <v>M2</v>
          </cell>
          <cell r="D6088">
            <v>11030</v>
          </cell>
          <cell r="E6088">
            <v>0</v>
          </cell>
          <cell r="F6088">
            <v>39882</v>
          </cell>
          <cell r="G6088">
            <v>7935</v>
          </cell>
          <cell r="H6088">
            <v>1.39</v>
          </cell>
          <cell r="I6088">
            <v>43465</v>
          </cell>
        </row>
        <row r="6089">
          <cell r="A6089" t="str">
            <v>MdeO PAÑETE LISO MUROS 1:4 ** (NO USAR)</v>
          </cell>
          <cell r="B6089">
            <v>101752</v>
          </cell>
          <cell r="C6089" t="str">
            <v>M2</v>
          </cell>
          <cell r="D6089">
            <v>6129</v>
          </cell>
          <cell r="E6089">
            <v>0</v>
          </cell>
          <cell r="F6089">
            <v>40135</v>
          </cell>
          <cell r="G6089">
            <v>4409</v>
          </cell>
          <cell r="H6089">
            <v>1.39</v>
          </cell>
          <cell r="I6089">
            <v>43465</v>
          </cell>
        </row>
        <row r="6090">
          <cell r="A6090" t="str">
            <v>MdeO PAÑETE LISO MUROS 1:4 e=1.5CM</v>
          </cell>
          <cell r="B6090">
            <v>102080</v>
          </cell>
          <cell r="C6090" t="str">
            <v>M2</v>
          </cell>
          <cell r="D6090">
            <v>6255</v>
          </cell>
          <cell r="E6090">
            <v>0</v>
          </cell>
          <cell r="F6090">
            <v>41856</v>
          </cell>
          <cell r="G6090">
            <v>4964</v>
          </cell>
          <cell r="H6090">
            <v>1.26</v>
          </cell>
          <cell r="I6090">
            <v>43465</v>
          </cell>
        </row>
        <row r="6091">
          <cell r="A6091" t="str">
            <v>MdeO PAÑETE LISO MUROS 1:4 e=2.5CM (NO</v>
          </cell>
          <cell r="B6091">
            <v>103681</v>
          </cell>
          <cell r="C6091" t="str">
            <v>M2</v>
          </cell>
          <cell r="D6091">
            <v>6129</v>
          </cell>
          <cell r="E6091">
            <v>0</v>
          </cell>
          <cell r="F6091">
            <v>40131</v>
          </cell>
          <cell r="G6091">
            <v>4409</v>
          </cell>
          <cell r="H6091">
            <v>1.39</v>
          </cell>
          <cell r="I6091">
            <v>43465</v>
          </cell>
        </row>
        <row r="6092">
          <cell r="A6092" t="str">
            <v>MdeO PAÑETE LISO SOBRE MURO 1:4 E=2.5CM</v>
          </cell>
          <cell r="B6092">
            <v>103682</v>
          </cell>
          <cell r="C6092" t="str">
            <v>M2</v>
          </cell>
          <cell r="D6092">
            <v>15608</v>
          </cell>
          <cell r="E6092">
            <v>0</v>
          </cell>
          <cell r="F6092">
            <v>42859</v>
          </cell>
          <cell r="G6092">
            <v>14319</v>
          </cell>
          <cell r="H6092">
            <v>1.0900000000000001</v>
          </cell>
          <cell r="I6092">
            <v>43465</v>
          </cell>
        </row>
        <row r="6093">
          <cell r="A6093" t="str">
            <v>MdeO PAÑETE TALUDES (NO USAR)</v>
          </cell>
          <cell r="B6093">
            <v>102081</v>
          </cell>
          <cell r="C6093" t="str">
            <v>M2</v>
          </cell>
          <cell r="D6093">
            <v>5727</v>
          </cell>
          <cell r="E6093">
            <v>0</v>
          </cell>
          <cell r="F6093">
            <v>39882</v>
          </cell>
          <cell r="G6093">
            <v>4120</v>
          </cell>
          <cell r="H6093">
            <v>1.39</v>
          </cell>
          <cell r="I6093">
            <v>43465</v>
          </cell>
        </row>
        <row r="6094">
          <cell r="A6094" t="str">
            <v>MdeO PARARRAYOS (NO USAR)</v>
          </cell>
          <cell r="B6094">
            <v>102897</v>
          </cell>
          <cell r="C6094" t="str">
            <v>UNI</v>
          </cell>
          <cell r="D6094">
            <v>41061</v>
          </cell>
          <cell r="E6094">
            <v>0</v>
          </cell>
          <cell r="F6094">
            <v>39882</v>
          </cell>
          <cell r="G6094">
            <v>29540</v>
          </cell>
          <cell r="H6094">
            <v>1.39</v>
          </cell>
          <cell r="I6094">
            <v>43465</v>
          </cell>
        </row>
        <row r="6095">
          <cell r="A6095" t="str">
            <v>MdeO PASAMANOS (Hech/Inst) (NO USAR)</v>
          </cell>
          <cell r="B6095">
            <v>102898</v>
          </cell>
          <cell r="C6095" t="str">
            <v>ML</v>
          </cell>
          <cell r="D6095">
            <v>31275</v>
          </cell>
          <cell r="E6095">
            <v>0</v>
          </cell>
          <cell r="F6095">
            <v>39882</v>
          </cell>
          <cell r="G6095">
            <v>22500</v>
          </cell>
          <cell r="H6095">
            <v>1.39</v>
          </cell>
          <cell r="I6095">
            <v>43465</v>
          </cell>
        </row>
        <row r="6096">
          <cell r="A6096" t="str">
            <v>MdeO PASO ESC GRANITO (NO USAR)</v>
          </cell>
          <cell r="B6096">
            <v>102369</v>
          </cell>
          <cell r="C6096" t="str">
            <v>ML</v>
          </cell>
          <cell r="D6096">
            <v>46231</v>
          </cell>
          <cell r="E6096">
            <v>0</v>
          </cell>
          <cell r="F6096">
            <v>40131</v>
          </cell>
          <cell r="G6096">
            <v>33260</v>
          </cell>
          <cell r="H6096">
            <v>1.39</v>
          </cell>
          <cell r="I6096">
            <v>43465</v>
          </cell>
        </row>
        <row r="6097">
          <cell r="A6097" t="str">
            <v>MdeO PASO ESC GRAVILLA Y ALFA (NO</v>
          </cell>
          <cell r="B6097">
            <v>102082</v>
          </cell>
          <cell r="C6097" t="str">
            <v>ML</v>
          </cell>
          <cell r="D6097">
            <v>50253</v>
          </cell>
          <cell r="E6097">
            <v>0</v>
          </cell>
          <cell r="F6097">
            <v>40131</v>
          </cell>
          <cell r="G6097">
            <v>36153</v>
          </cell>
          <cell r="H6097">
            <v>1.39</v>
          </cell>
          <cell r="I6097">
            <v>43465</v>
          </cell>
        </row>
        <row r="6098">
          <cell r="A6098" t="str">
            <v>MdeO PASO ESCALERA GRAVILLA (NO</v>
          </cell>
          <cell r="B6098">
            <v>102507</v>
          </cell>
          <cell r="C6098" t="str">
            <v>ML</v>
          </cell>
          <cell r="D6098">
            <v>46660</v>
          </cell>
          <cell r="E6098">
            <v>0</v>
          </cell>
          <cell r="F6098">
            <v>39882</v>
          </cell>
          <cell r="G6098">
            <v>33568</v>
          </cell>
          <cell r="H6098">
            <v>1.39</v>
          </cell>
          <cell r="I6098">
            <v>43465</v>
          </cell>
        </row>
        <row r="6099">
          <cell r="A6099" t="str">
            <v>MdeO PATCH CORD 2m (NO USAR)</v>
          </cell>
          <cell r="B6099">
            <v>102899</v>
          </cell>
          <cell r="C6099" t="str">
            <v>UNI</v>
          </cell>
          <cell r="D6099">
            <v>12582</v>
          </cell>
          <cell r="E6099">
            <v>0</v>
          </cell>
          <cell r="F6099">
            <v>39882</v>
          </cell>
          <cell r="G6099">
            <v>9052</v>
          </cell>
          <cell r="H6099">
            <v>1.39</v>
          </cell>
          <cell r="I6099">
            <v>43465</v>
          </cell>
        </row>
        <row r="6100">
          <cell r="A6100" t="str">
            <v>MdeO PATCH PANEL (NO USAR)</v>
          </cell>
          <cell r="B6100">
            <v>102900</v>
          </cell>
          <cell r="C6100" t="str">
            <v>UNI</v>
          </cell>
          <cell r="D6100">
            <v>100664</v>
          </cell>
          <cell r="E6100">
            <v>0</v>
          </cell>
          <cell r="F6100">
            <v>39882</v>
          </cell>
          <cell r="G6100">
            <v>72420</v>
          </cell>
          <cell r="H6100">
            <v>1.39</v>
          </cell>
          <cell r="I6100">
            <v>43465</v>
          </cell>
        </row>
        <row r="6101">
          <cell r="A6101" t="str">
            <v>MdeO PAVIMENTO EN CONCRETO 0.15M</v>
          </cell>
          <cell r="B6101">
            <v>102083</v>
          </cell>
          <cell r="C6101" t="str">
            <v>M2</v>
          </cell>
          <cell r="D6101">
            <v>15478</v>
          </cell>
          <cell r="E6101">
            <v>0</v>
          </cell>
          <cell r="F6101">
            <v>40131</v>
          </cell>
          <cell r="G6101">
            <v>11135</v>
          </cell>
          <cell r="H6101">
            <v>1.39</v>
          </cell>
          <cell r="I6101">
            <v>43465</v>
          </cell>
        </row>
        <row r="6102">
          <cell r="A6102" t="str">
            <v>MdeO PICAR PAÑETE DE MURO (NO USAR)</v>
          </cell>
          <cell r="B6102">
            <v>102901</v>
          </cell>
          <cell r="C6102" t="str">
            <v>M2</v>
          </cell>
          <cell r="D6102">
            <v>3636</v>
          </cell>
          <cell r="E6102">
            <v>0</v>
          </cell>
          <cell r="F6102">
            <v>39882</v>
          </cell>
          <cell r="G6102">
            <v>2616</v>
          </cell>
          <cell r="H6102">
            <v>1.39</v>
          </cell>
          <cell r="I6102">
            <v>43465</v>
          </cell>
        </row>
        <row r="6103">
          <cell r="A6103" t="str">
            <v>MdeO PICAR PAÑETE DE TECHO (NO USAR)</v>
          </cell>
          <cell r="B6103">
            <v>102902</v>
          </cell>
          <cell r="C6103" t="str">
            <v>M2</v>
          </cell>
          <cell r="D6103">
            <v>4545</v>
          </cell>
          <cell r="E6103">
            <v>0</v>
          </cell>
          <cell r="F6103">
            <v>39882</v>
          </cell>
          <cell r="G6103">
            <v>3270</v>
          </cell>
          <cell r="H6103">
            <v>1.39</v>
          </cell>
          <cell r="I6103">
            <v>43465</v>
          </cell>
        </row>
        <row r="6104">
          <cell r="A6104" t="str">
            <v>MdeO PINTURA DEMARCACION TRAFICO **</v>
          </cell>
          <cell r="B6104">
            <v>101561</v>
          </cell>
          <cell r="C6104" t="str">
            <v>M2</v>
          </cell>
          <cell r="D6104">
            <v>4991</v>
          </cell>
          <cell r="E6104">
            <v>0</v>
          </cell>
          <cell r="F6104">
            <v>39960</v>
          </cell>
          <cell r="G6104">
            <v>3591</v>
          </cell>
          <cell r="H6104">
            <v>1.39</v>
          </cell>
          <cell r="I6104">
            <v>43465</v>
          </cell>
        </row>
        <row r="6105">
          <cell r="A6105" t="str">
            <v>MdeO PINTURA G/ESCOBAS MADERA (NO</v>
          </cell>
          <cell r="B6105">
            <v>102903</v>
          </cell>
          <cell r="C6105" t="str">
            <v>ML</v>
          </cell>
          <cell r="D6105">
            <v>1838</v>
          </cell>
          <cell r="E6105">
            <v>0</v>
          </cell>
          <cell r="F6105">
            <v>39882</v>
          </cell>
          <cell r="G6105">
            <v>1322</v>
          </cell>
          <cell r="H6105">
            <v>1.39</v>
          </cell>
          <cell r="I6105">
            <v>43465</v>
          </cell>
        </row>
        <row r="6106">
          <cell r="A6106" t="str">
            <v>MdeO PIRLANES (Hech/Inst) (NO USAR)</v>
          </cell>
          <cell r="B6106">
            <v>102927</v>
          </cell>
          <cell r="C6106" t="str">
            <v>UNI</v>
          </cell>
          <cell r="D6106">
            <v>21823</v>
          </cell>
          <cell r="E6106">
            <v>0</v>
          </cell>
          <cell r="F6106">
            <v>39882</v>
          </cell>
          <cell r="G6106">
            <v>15700</v>
          </cell>
          <cell r="H6106">
            <v>1.39</v>
          </cell>
          <cell r="I6106">
            <v>43465</v>
          </cell>
        </row>
        <row r="6107">
          <cell r="A6107" t="str">
            <v>MdeO PIRLANES ALUMINIO (NO USAR)</v>
          </cell>
          <cell r="B6107">
            <v>102084</v>
          </cell>
          <cell r="C6107" t="str">
            <v>ML</v>
          </cell>
          <cell r="D6107">
            <v>6030</v>
          </cell>
          <cell r="E6107">
            <v>0</v>
          </cell>
          <cell r="F6107">
            <v>40131</v>
          </cell>
          <cell r="G6107">
            <v>4338</v>
          </cell>
          <cell r="H6107">
            <v>1.39</v>
          </cell>
          <cell r="I6107">
            <v>43465</v>
          </cell>
        </row>
        <row r="6108">
          <cell r="A6108" t="str">
            <v>MdeO PIRLANES LADRILLO (NO USAR)</v>
          </cell>
          <cell r="B6108">
            <v>102370</v>
          </cell>
          <cell r="C6108" t="str">
            <v>ML</v>
          </cell>
          <cell r="D6108">
            <v>16884</v>
          </cell>
          <cell r="E6108">
            <v>0</v>
          </cell>
          <cell r="F6108">
            <v>40131</v>
          </cell>
          <cell r="G6108">
            <v>12147</v>
          </cell>
          <cell r="H6108">
            <v>1.39</v>
          </cell>
          <cell r="I6108">
            <v>43465</v>
          </cell>
        </row>
        <row r="6109">
          <cell r="A6109" t="str">
            <v>MdeO PISO P/LADRILLO (NO USAR)</v>
          </cell>
          <cell r="B6109">
            <v>102086</v>
          </cell>
          <cell r="C6109" t="str">
            <v>KG</v>
          </cell>
          <cell r="D6109">
            <v>4124</v>
          </cell>
          <cell r="E6109">
            <v>0</v>
          </cell>
          <cell r="F6109">
            <v>39932</v>
          </cell>
          <cell r="G6109">
            <v>2967</v>
          </cell>
          <cell r="H6109">
            <v>1.39</v>
          </cell>
          <cell r="I6109">
            <v>43465</v>
          </cell>
        </row>
        <row r="6110">
          <cell r="A6110" t="str">
            <v>MdeO PISO POLVO/LADRILLO (NO USAR)</v>
          </cell>
          <cell r="B6110">
            <v>100748</v>
          </cell>
          <cell r="C6110" t="str">
            <v>M2</v>
          </cell>
          <cell r="D6110">
            <v>15249</v>
          </cell>
          <cell r="E6110">
            <v>0</v>
          </cell>
          <cell r="F6110">
            <v>41607</v>
          </cell>
          <cell r="G6110">
            <v>12007</v>
          </cell>
          <cell r="H6110">
            <v>1.27</v>
          </cell>
          <cell r="I6110">
            <v>43465</v>
          </cell>
        </row>
        <row r="6111">
          <cell r="A6111" t="str">
            <v>MdeO PISOS (ACABADOS Y BASES)</v>
          </cell>
          <cell r="B6111">
            <v>30</v>
          </cell>
          <cell r="C6111">
            <v>0</v>
          </cell>
          <cell r="D6111" t="e">
            <v>#DIV/0!</v>
          </cell>
          <cell r="E6111">
            <v>0</v>
          </cell>
          <cell r="F6111">
            <v>0</v>
          </cell>
          <cell r="G6111">
            <v>0</v>
          </cell>
          <cell r="H6111" t="e">
            <v>#DIV/0!</v>
          </cell>
          <cell r="I6111">
            <v>43465</v>
          </cell>
        </row>
        <row r="6112">
          <cell r="A6112" t="str">
            <v>MdeO PISOS CERAMICOS (NO USAR)</v>
          </cell>
          <cell r="B6112">
            <v>102928</v>
          </cell>
          <cell r="C6112" t="str">
            <v>M2</v>
          </cell>
          <cell r="D6112">
            <v>13548</v>
          </cell>
          <cell r="E6112">
            <v>0</v>
          </cell>
          <cell r="F6112">
            <v>39882</v>
          </cell>
          <cell r="G6112">
            <v>9747</v>
          </cell>
          <cell r="H6112">
            <v>1.39</v>
          </cell>
          <cell r="I6112">
            <v>43465</v>
          </cell>
        </row>
        <row r="6113">
          <cell r="A6113" t="str">
            <v>MdeO PISOS PORCELANATO (60X60) (NO</v>
          </cell>
          <cell r="B6113">
            <v>101299</v>
          </cell>
          <cell r="C6113" t="str">
            <v>M2</v>
          </cell>
          <cell r="D6113">
            <v>25020</v>
          </cell>
          <cell r="E6113">
            <v>0</v>
          </cell>
          <cell r="F6113">
            <v>40135</v>
          </cell>
          <cell r="G6113">
            <v>18000</v>
          </cell>
          <cell r="H6113">
            <v>1.39</v>
          </cell>
          <cell r="I6113">
            <v>43465</v>
          </cell>
        </row>
        <row r="6114">
          <cell r="A6114" t="str">
            <v>MdeO PLACA AEREA EN STEEL DECK (NO</v>
          </cell>
          <cell r="B6114">
            <v>102929</v>
          </cell>
          <cell r="C6114" t="str">
            <v>UNI</v>
          </cell>
          <cell r="D6114">
            <v>12582</v>
          </cell>
          <cell r="E6114">
            <v>0</v>
          </cell>
          <cell r="F6114">
            <v>39882</v>
          </cell>
          <cell r="G6114">
            <v>9052</v>
          </cell>
          <cell r="H6114">
            <v>1.39</v>
          </cell>
          <cell r="I6114">
            <v>43465</v>
          </cell>
        </row>
        <row r="6115">
          <cell r="A6115" t="str">
            <v>MdeO PLACA Alig. Piso 1 h=.35 (NO USAR)</v>
          </cell>
          <cell r="B6115">
            <v>102087</v>
          </cell>
          <cell r="C6115" t="str">
            <v>M2</v>
          </cell>
          <cell r="D6115">
            <v>35696</v>
          </cell>
          <cell r="E6115">
            <v>0</v>
          </cell>
          <cell r="F6115">
            <v>43069</v>
          </cell>
          <cell r="G6115">
            <v>32749</v>
          </cell>
          <cell r="H6115">
            <v>1.0900000000000001</v>
          </cell>
          <cell r="I6115">
            <v>43465</v>
          </cell>
        </row>
        <row r="6116">
          <cell r="A6116" t="str">
            <v>MdeO PLACA Alig. Piso 1 h=.50 (NO USAR)</v>
          </cell>
          <cell r="B6116">
            <v>102088</v>
          </cell>
          <cell r="C6116" t="str">
            <v>M2</v>
          </cell>
          <cell r="D6116">
            <v>35697</v>
          </cell>
          <cell r="E6116">
            <v>0</v>
          </cell>
          <cell r="F6116">
            <v>42326</v>
          </cell>
          <cell r="G6116">
            <v>29260</v>
          </cell>
          <cell r="H6116">
            <v>1.22</v>
          </cell>
          <cell r="I6116">
            <v>43465</v>
          </cell>
        </row>
        <row r="6117">
          <cell r="A6117" t="str">
            <v>MdeO PLACA Alig. Piso T h=.50 (NO USAR)</v>
          </cell>
          <cell r="B6117">
            <v>102094</v>
          </cell>
          <cell r="C6117" t="str">
            <v>M2</v>
          </cell>
          <cell r="D6117">
            <v>37683</v>
          </cell>
          <cell r="E6117">
            <v>0</v>
          </cell>
          <cell r="F6117">
            <v>42276</v>
          </cell>
          <cell r="G6117">
            <v>30888</v>
          </cell>
          <cell r="H6117">
            <v>1.22</v>
          </cell>
          <cell r="I6117">
            <v>43465</v>
          </cell>
        </row>
        <row r="6118">
          <cell r="A6118" t="str">
            <v>MdeO PLACA BASE 0.15 (NO USAR)</v>
          </cell>
          <cell r="B6118">
            <v>102096</v>
          </cell>
          <cell r="C6118" t="str">
            <v>M2</v>
          </cell>
          <cell r="D6118">
            <v>17802</v>
          </cell>
          <cell r="E6118">
            <v>0</v>
          </cell>
          <cell r="F6118">
            <v>43069</v>
          </cell>
          <cell r="G6118">
            <v>16332</v>
          </cell>
          <cell r="H6118">
            <v>1.0900000000000001</v>
          </cell>
          <cell r="I6118">
            <v>43465</v>
          </cell>
        </row>
        <row r="6119">
          <cell r="A6119" t="str">
            <v>MdeO PLACA BASE CONCRETO e=8CM (NO</v>
          </cell>
          <cell r="B6119">
            <v>102095</v>
          </cell>
          <cell r="C6119" t="str">
            <v>M2</v>
          </cell>
          <cell r="D6119">
            <v>10904</v>
          </cell>
          <cell r="E6119">
            <v>0</v>
          </cell>
          <cell r="F6119">
            <v>41072</v>
          </cell>
          <cell r="G6119">
            <v>8388</v>
          </cell>
          <cell r="H6119">
            <v>1.3</v>
          </cell>
          <cell r="I6119">
            <v>43465</v>
          </cell>
        </row>
        <row r="6120">
          <cell r="A6120" t="str">
            <v>MdeO PLACA DE 10 CM ANDEN (NO USAR)</v>
          </cell>
          <cell r="B6120">
            <v>104218</v>
          </cell>
          <cell r="C6120" t="str">
            <v>M2</v>
          </cell>
          <cell r="D6120">
            <v>12602</v>
          </cell>
          <cell r="E6120">
            <v>0</v>
          </cell>
          <cell r="F6120">
            <v>40973</v>
          </cell>
          <cell r="G6120">
            <v>9694</v>
          </cell>
          <cell r="H6120">
            <v>1.3</v>
          </cell>
          <cell r="I6120">
            <v>43465</v>
          </cell>
        </row>
        <row r="6121">
          <cell r="A6121" t="str">
            <v>MdeO PLACA FLOTANTE 0.90** (NO USAR)</v>
          </cell>
          <cell r="B6121">
            <v>102149</v>
          </cell>
          <cell r="C6121" t="str">
            <v>M2</v>
          </cell>
          <cell r="D6121">
            <v>36785</v>
          </cell>
          <cell r="E6121">
            <v>0</v>
          </cell>
          <cell r="F6121">
            <v>39882</v>
          </cell>
          <cell r="G6121">
            <v>26464</v>
          </cell>
          <cell r="H6121">
            <v>1.39</v>
          </cell>
          <cell r="I6121">
            <v>43465</v>
          </cell>
        </row>
        <row r="6122">
          <cell r="A6122" t="str">
            <v>MdeO PLANCHUELA MARMOL (NO USAR)</v>
          </cell>
          <cell r="B6122">
            <v>102150</v>
          </cell>
          <cell r="C6122" t="str">
            <v>M2</v>
          </cell>
          <cell r="D6122">
            <v>26131</v>
          </cell>
          <cell r="E6122">
            <v>0</v>
          </cell>
          <cell r="F6122">
            <v>40131</v>
          </cell>
          <cell r="G6122">
            <v>18799</v>
          </cell>
          <cell r="H6122">
            <v>1.39</v>
          </cell>
          <cell r="I6122">
            <v>43465</v>
          </cell>
        </row>
        <row r="6123">
          <cell r="A6123" t="str">
            <v>MdeO PLANTA (NO USAR)</v>
          </cell>
          <cell r="B6123">
            <v>101626</v>
          </cell>
          <cell r="C6123" t="str">
            <v>UNI</v>
          </cell>
          <cell r="D6123">
            <v>617899</v>
          </cell>
          <cell r="E6123">
            <v>0</v>
          </cell>
          <cell r="F6123">
            <v>39888</v>
          </cell>
          <cell r="G6123">
            <v>444532</v>
          </cell>
          <cell r="H6123">
            <v>1.39</v>
          </cell>
          <cell r="I6123">
            <v>43465</v>
          </cell>
        </row>
        <row r="6124">
          <cell r="A6124" t="str">
            <v>MdeO Plantación Arbol</v>
          </cell>
          <cell r="B6124">
            <v>100683</v>
          </cell>
          <cell r="C6124" t="str">
            <v>UNI</v>
          </cell>
          <cell r="D6124">
            <v>40068</v>
          </cell>
          <cell r="E6124">
            <v>0</v>
          </cell>
          <cell r="F6124">
            <v>39882</v>
          </cell>
          <cell r="G6124">
            <v>28826</v>
          </cell>
          <cell r="H6124">
            <v>1.39</v>
          </cell>
          <cell r="I6124">
            <v>43465</v>
          </cell>
        </row>
        <row r="6125">
          <cell r="A6125" t="str">
            <v>MdeO POLVO/LADRILLO (No usar)</v>
          </cell>
          <cell r="B6125">
            <v>101410</v>
          </cell>
          <cell r="C6125" t="str">
            <v>M3</v>
          </cell>
          <cell r="D6125">
            <v>53214</v>
          </cell>
          <cell r="E6125">
            <v>0</v>
          </cell>
          <cell r="F6125">
            <v>40933</v>
          </cell>
          <cell r="G6125">
            <v>40934</v>
          </cell>
          <cell r="H6125">
            <v>1.3</v>
          </cell>
          <cell r="I6125">
            <v>43465</v>
          </cell>
        </row>
        <row r="6126">
          <cell r="A6126" t="str">
            <v>MdeO POYO COCINA (NO USAR)</v>
          </cell>
          <cell r="B6126">
            <v>102151</v>
          </cell>
          <cell r="C6126" t="str">
            <v>ML</v>
          </cell>
          <cell r="D6126">
            <v>11108</v>
          </cell>
          <cell r="E6126">
            <v>0</v>
          </cell>
          <cell r="F6126">
            <v>43073</v>
          </cell>
          <cell r="G6126">
            <v>10191</v>
          </cell>
          <cell r="H6126">
            <v>1.0900000000000001</v>
          </cell>
          <cell r="I6126">
            <v>43465</v>
          </cell>
        </row>
        <row r="6127">
          <cell r="A6127" t="str">
            <v>MdeO PREFABRICACION TOPES PARQ. (NO</v>
          </cell>
          <cell r="B6127">
            <v>102152</v>
          </cell>
          <cell r="C6127" t="str">
            <v>ML</v>
          </cell>
          <cell r="D6127">
            <v>9637</v>
          </cell>
          <cell r="E6127">
            <v>0</v>
          </cell>
          <cell r="F6127">
            <v>39882</v>
          </cell>
          <cell r="G6127">
            <v>6933</v>
          </cell>
          <cell r="H6127">
            <v>1.39</v>
          </cell>
          <cell r="I6127">
            <v>43465</v>
          </cell>
        </row>
        <row r="6128">
          <cell r="A6128" t="str">
            <v>MdeO PRELIMINARES/LIMP.TERRENO</v>
          </cell>
          <cell r="B6128">
            <v>22</v>
          </cell>
          <cell r="C6128">
            <v>0</v>
          </cell>
          <cell r="D6128" t="e">
            <v>#DIV/0!</v>
          </cell>
          <cell r="E6128">
            <v>0</v>
          </cell>
          <cell r="F6128">
            <v>0</v>
          </cell>
          <cell r="G6128">
            <v>0</v>
          </cell>
          <cell r="H6128" t="e">
            <v>#DIV/0!</v>
          </cell>
          <cell r="I6128">
            <v>43465</v>
          </cell>
        </row>
        <row r="6129">
          <cell r="A6129" t="str">
            <v>MdeO pruebas hidraulicas (NO USAR)</v>
          </cell>
          <cell r="B6129">
            <v>100014</v>
          </cell>
          <cell r="C6129" t="str">
            <v>DD</v>
          </cell>
          <cell r="D6129">
            <v>73253</v>
          </cell>
          <cell r="E6129">
            <v>0</v>
          </cell>
          <cell r="F6129">
            <v>40135</v>
          </cell>
          <cell r="G6129">
            <v>52700</v>
          </cell>
          <cell r="H6129">
            <v>1.39</v>
          </cell>
          <cell r="I6129">
            <v>43465</v>
          </cell>
        </row>
        <row r="6130">
          <cell r="A6130" t="str">
            <v>MdeO PUERTA MADERA (Hech/Inst) (NO</v>
          </cell>
          <cell r="B6130">
            <v>103128</v>
          </cell>
          <cell r="C6130" t="str">
            <v>UNI</v>
          </cell>
          <cell r="D6130">
            <v>185348</v>
          </cell>
          <cell r="E6130">
            <v>0</v>
          </cell>
          <cell r="F6130">
            <v>39882</v>
          </cell>
          <cell r="G6130">
            <v>133344</v>
          </cell>
          <cell r="H6130">
            <v>1.39</v>
          </cell>
          <cell r="I6130">
            <v>43465</v>
          </cell>
        </row>
        <row r="6131">
          <cell r="A6131" t="str">
            <v>MdeO PUERTA MADERA MARCO+HOJA</v>
          </cell>
          <cell r="B6131">
            <v>102153</v>
          </cell>
          <cell r="C6131" t="str">
            <v>UNI</v>
          </cell>
          <cell r="D6131">
            <v>198801</v>
          </cell>
          <cell r="E6131">
            <v>0</v>
          </cell>
          <cell r="F6131">
            <v>41095</v>
          </cell>
          <cell r="G6131">
            <v>152924</v>
          </cell>
          <cell r="H6131">
            <v>1.3</v>
          </cell>
          <cell r="I6131">
            <v>43465</v>
          </cell>
        </row>
        <row r="6132">
          <cell r="A6132" t="str">
            <v>MdeO PUNTO AGUA CALI(Inc.Subc.Hidraulic)</v>
          </cell>
          <cell r="B6132">
            <v>102155</v>
          </cell>
          <cell r="C6132" t="str">
            <v>UNI</v>
          </cell>
          <cell r="D6132">
            <v>63554</v>
          </cell>
          <cell r="E6132">
            <v>0</v>
          </cell>
          <cell r="F6132">
            <v>40131</v>
          </cell>
          <cell r="G6132">
            <v>45722</v>
          </cell>
          <cell r="H6132">
            <v>1.39</v>
          </cell>
          <cell r="I6132">
            <v>43465</v>
          </cell>
        </row>
        <row r="6133">
          <cell r="A6133" t="str">
            <v>MdeO PUNTO AGUA FRIA</v>
          </cell>
          <cell r="B6133">
            <v>102154</v>
          </cell>
          <cell r="C6133" t="str">
            <v>UNI</v>
          </cell>
          <cell r="D6133">
            <v>68189</v>
          </cell>
          <cell r="E6133">
            <v>0</v>
          </cell>
          <cell r="F6133">
            <v>40131</v>
          </cell>
          <cell r="G6133">
            <v>49057</v>
          </cell>
          <cell r="H6133">
            <v>1.39</v>
          </cell>
          <cell r="I6133">
            <v>43465</v>
          </cell>
        </row>
        <row r="6134">
          <cell r="A6134" t="str">
            <v>MdeO PUNTO DESAGUE3"-4"(Inc.Subc.Hidrau)</v>
          </cell>
          <cell r="B6134">
            <v>102157</v>
          </cell>
          <cell r="C6134" t="str">
            <v>UNI</v>
          </cell>
          <cell r="D6134">
            <v>76095</v>
          </cell>
          <cell r="E6134">
            <v>0</v>
          </cell>
          <cell r="F6134">
            <v>42145</v>
          </cell>
          <cell r="G6134">
            <v>62373</v>
          </cell>
          <cell r="H6134">
            <v>1.22</v>
          </cell>
          <cell r="I6134">
            <v>43465</v>
          </cell>
        </row>
        <row r="6135">
          <cell r="A6135" t="str">
            <v>MdeO PUNTO SUMINISTRO Galv. (NO USAR)</v>
          </cell>
          <cell r="B6135">
            <v>102768</v>
          </cell>
          <cell r="C6135" t="str">
            <v>UNI</v>
          </cell>
          <cell r="D6135">
            <v>10057</v>
          </cell>
          <cell r="E6135">
            <v>0</v>
          </cell>
          <cell r="F6135">
            <v>39882</v>
          </cell>
          <cell r="G6135">
            <v>7235</v>
          </cell>
          <cell r="H6135">
            <v>1.39</v>
          </cell>
          <cell r="I6135">
            <v>43465</v>
          </cell>
        </row>
        <row r="6136">
          <cell r="A6136" t="str">
            <v>MdeO RAMPA h= .10 (NO USAR)</v>
          </cell>
          <cell r="B6136">
            <v>102158</v>
          </cell>
          <cell r="C6136" t="str">
            <v>M2</v>
          </cell>
          <cell r="D6136">
            <v>20725</v>
          </cell>
          <cell r="E6136">
            <v>0</v>
          </cell>
          <cell r="F6136">
            <v>39882</v>
          </cell>
          <cell r="G6136">
            <v>14910</v>
          </cell>
          <cell r="H6136">
            <v>1.39</v>
          </cell>
          <cell r="I6136">
            <v>43465</v>
          </cell>
        </row>
        <row r="6137">
          <cell r="A6137" t="str">
            <v>MdeO RECEBO BASE-ASFALTO (NO USAR)</v>
          </cell>
          <cell r="B6137">
            <v>102159</v>
          </cell>
          <cell r="C6137" t="str">
            <v>M3</v>
          </cell>
          <cell r="D6137">
            <v>11815</v>
          </cell>
          <cell r="E6137">
            <v>0</v>
          </cell>
          <cell r="F6137">
            <v>39882</v>
          </cell>
          <cell r="G6137">
            <v>8500</v>
          </cell>
          <cell r="H6137">
            <v>1.39</v>
          </cell>
          <cell r="I6137">
            <v>43465</v>
          </cell>
        </row>
        <row r="6138">
          <cell r="A6138" t="str">
            <v>MdeO RED DE COBRE (NO USAR)</v>
          </cell>
          <cell r="B6138">
            <v>103129</v>
          </cell>
          <cell r="C6138" t="str">
            <v>ML</v>
          </cell>
          <cell r="D6138">
            <v>7302</v>
          </cell>
          <cell r="E6138">
            <v>0</v>
          </cell>
          <cell r="F6138">
            <v>39882</v>
          </cell>
          <cell r="G6138">
            <v>5253</v>
          </cell>
          <cell r="H6138">
            <v>1.39</v>
          </cell>
          <cell r="I6138">
            <v>43465</v>
          </cell>
        </row>
        <row r="6139">
          <cell r="A6139" t="str">
            <v>MdeO RED DE COBRE 1" (NO USAR)</v>
          </cell>
          <cell r="B6139">
            <v>101301</v>
          </cell>
          <cell r="C6139" t="str">
            <v>ML</v>
          </cell>
          <cell r="D6139">
            <v>11131</v>
          </cell>
          <cell r="E6139">
            <v>0</v>
          </cell>
          <cell r="F6139">
            <v>40131</v>
          </cell>
          <cell r="G6139">
            <v>8008</v>
          </cell>
          <cell r="H6139">
            <v>1.39</v>
          </cell>
          <cell r="I6139">
            <v>43465</v>
          </cell>
        </row>
        <row r="6140">
          <cell r="A6140" t="str">
            <v>MdeO RED DE SUMINISTRO (NO USAR)</v>
          </cell>
          <cell r="B6140">
            <v>102160</v>
          </cell>
          <cell r="C6140" t="str">
            <v>ML</v>
          </cell>
          <cell r="D6140">
            <v>7738</v>
          </cell>
          <cell r="E6140">
            <v>0</v>
          </cell>
          <cell r="F6140">
            <v>40113</v>
          </cell>
          <cell r="G6140">
            <v>5567</v>
          </cell>
          <cell r="H6140">
            <v>1.39</v>
          </cell>
          <cell r="I6140">
            <v>43465</v>
          </cell>
        </row>
        <row r="6141">
          <cell r="A6141" t="str">
            <v>MdeO RED ELECTRICA PROVISIONAL 50m</v>
          </cell>
          <cell r="B6141">
            <v>101027</v>
          </cell>
          <cell r="C6141" t="str">
            <v>UNI</v>
          </cell>
          <cell r="D6141">
            <v>1214100</v>
          </cell>
          <cell r="E6141">
            <v>0</v>
          </cell>
          <cell r="F6141">
            <v>40135</v>
          </cell>
          <cell r="G6141">
            <v>873453</v>
          </cell>
          <cell r="H6141">
            <v>1.39</v>
          </cell>
          <cell r="I6141">
            <v>43465</v>
          </cell>
        </row>
        <row r="6142">
          <cell r="A6142" t="str">
            <v>MdeO RED SUMIN Galv.1"(Inc.Subc.Hidra) (NO</v>
          </cell>
          <cell r="B6142">
            <v>102161</v>
          </cell>
          <cell r="C6142" t="str">
            <v>ML</v>
          </cell>
          <cell r="D6142">
            <v>23234</v>
          </cell>
          <cell r="E6142">
            <v>0</v>
          </cell>
          <cell r="F6142">
            <v>40131</v>
          </cell>
          <cell r="G6142">
            <v>16715</v>
          </cell>
          <cell r="H6142">
            <v>1.39</v>
          </cell>
          <cell r="I6142">
            <v>43465</v>
          </cell>
        </row>
        <row r="6143">
          <cell r="A6143" t="str">
            <v>MdeO RED SUMINI PVC 3/4"Inc:Subc.Hidra (NO</v>
          </cell>
          <cell r="B6143">
            <v>101035</v>
          </cell>
          <cell r="C6143" t="str">
            <v>ML</v>
          </cell>
          <cell r="D6143">
            <v>12621</v>
          </cell>
          <cell r="E6143">
            <v>0</v>
          </cell>
          <cell r="F6143">
            <v>40131</v>
          </cell>
          <cell r="G6143">
            <v>9080</v>
          </cell>
          <cell r="H6143">
            <v>1.39</v>
          </cell>
          <cell r="I6143">
            <v>43465</v>
          </cell>
        </row>
        <row r="6144">
          <cell r="A6144" t="str">
            <v>MdeO RED SUMINIGalv. 1/2"(Inc.Subc.Hidra. (NO</v>
          </cell>
          <cell r="B6144">
            <v>102371</v>
          </cell>
          <cell r="C6144" t="str">
            <v>ML</v>
          </cell>
          <cell r="D6144">
            <v>19203</v>
          </cell>
          <cell r="E6144">
            <v>0</v>
          </cell>
          <cell r="F6144">
            <v>40131</v>
          </cell>
          <cell r="G6144">
            <v>13815</v>
          </cell>
          <cell r="H6144">
            <v>1.39</v>
          </cell>
          <cell r="I6144">
            <v>43465</v>
          </cell>
        </row>
        <row r="6145">
          <cell r="A6145" t="str">
            <v>MdeO RED SUMINISTRO Galv. (NO USAR)</v>
          </cell>
          <cell r="B6145">
            <v>103130</v>
          </cell>
          <cell r="C6145" t="str">
            <v>ML</v>
          </cell>
          <cell r="D6145">
            <v>20113</v>
          </cell>
          <cell r="E6145">
            <v>0</v>
          </cell>
          <cell r="F6145">
            <v>39882</v>
          </cell>
          <cell r="G6145">
            <v>14470</v>
          </cell>
          <cell r="H6145">
            <v>1.39</v>
          </cell>
          <cell r="I6145">
            <v>43465</v>
          </cell>
        </row>
        <row r="6146">
          <cell r="A6146" t="str">
            <v>MdeO RED SUMINISTRO Galv. 3/4" (NO</v>
          </cell>
          <cell r="B6146">
            <v>101031</v>
          </cell>
          <cell r="C6146" t="str">
            <v>ML</v>
          </cell>
          <cell r="D6146">
            <v>11056</v>
          </cell>
          <cell r="E6146">
            <v>0</v>
          </cell>
          <cell r="F6146">
            <v>40135</v>
          </cell>
          <cell r="G6146">
            <v>7954</v>
          </cell>
          <cell r="H6146">
            <v>1.39</v>
          </cell>
          <cell r="I6146">
            <v>43465</v>
          </cell>
        </row>
        <row r="6147">
          <cell r="A6147" t="str">
            <v>MdeO REDES SERVICIOS Y DESAGüE</v>
          </cell>
          <cell r="B6147">
            <v>23</v>
          </cell>
          <cell r="C6147">
            <v>0</v>
          </cell>
          <cell r="D6147" t="e">
            <v>#DIV/0!</v>
          </cell>
          <cell r="E6147">
            <v>0</v>
          </cell>
          <cell r="F6147">
            <v>0</v>
          </cell>
          <cell r="G6147">
            <v>0</v>
          </cell>
          <cell r="H6147" t="e">
            <v>#DIV/0!</v>
          </cell>
          <cell r="I6147">
            <v>43465</v>
          </cell>
        </row>
        <row r="6148">
          <cell r="A6148" t="str">
            <v>MdeO REF ZAPATAS Y PLACA (Inc:Corte y Fig</v>
          </cell>
          <cell r="B6148">
            <v>101178</v>
          </cell>
          <cell r="C6148" t="str">
            <v>KG</v>
          </cell>
          <cell r="D6148">
            <v>330</v>
          </cell>
          <cell r="E6148">
            <v>0</v>
          </cell>
          <cell r="F6148">
            <v>41547</v>
          </cell>
          <cell r="G6148">
            <v>260</v>
          </cell>
          <cell r="H6148">
            <v>1.27</v>
          </cell>
          <cell r="I6148">
            <v>43465</v>
          </cell>
        </row>
        <row r="6149">
          <cell r="A6149" t="str">
            <v>MdeO REFLECTOR DE PISO 250W (NO USAR)</v>
          </cell>
          <cell r="B6149">
            <v>102162</v>
          </cell>
          <cell r="C6149" t="str">
            <v>UNI</v>
          </cell>
          <cell r="D6149">
            <v>16277</v>
          </cell>
          <cell r="E6149">
            <v>0</v>
          </cell>
          <cell r="F6149">
            <v>40131</v>
          </cell>
          <cell r="G6149">
            <v>11710</v>
          </cell>
          <cell r="H6149">
            <v>1.39</v>
          </cell>
          <cell r="I6149">
            <v>43465</v>
          </cell>
        </row>
        <row r="6150">
          <cell r="A6150" t="str">
            <v>MdeO REFLECTOR DE PISO 400W (NO</v>
          </cell>
          <cell r="B6150">
            <v>102372</v>
          </cell>
          <cell r="C6150" t="str">
            <v>UNI</v>
          </cell>
          <cell r="D6150">
            <v>16277</v>
          </cell>
          <cell r="E6150">
            <v>0</v>
          </cell>
          <cell r="F6150">
            <v>40131</v>
          </cell>
          <cell r="G6150">
            <v>11710</v>
          </cell>
          <cell r="H6150">
            <v>1.39</v>
          </cell>
          <cell r="I6150">
            <v>43465</v>
          </cell>
        </row>
        <row r="6151">
          <cell r="A6151" t="str">
            <v>MdeO REFLECTOR DE PISO** (NO USAR)</v>
          </cell>
          <cell r="B6151">
            <v>103131</v>
          </cell>
          <cell r="C6151" t="str">
            <v>UNI</v>
          </cell>
          <cell r="D6151">
            <v>15187</v>
          </cell>
          <cell r="E6151">
            <v>0</v>
          </cell>
          <cell r="F6151">
            <v>39882</v>
          </cell>
          <cell r="G6151">
            <v>10926</v>
          </cell>
          <cell r="H6151">
            <v>1.39</v>
          </cell>
          <cell r="I6151">
            <v>43465</v>
          </cell>
        </row>
        <row r="6152">
          <cell r="A6152" t="str">
            <v>MdeO REFUERZO HIERRO COLUMNA (NO</v>
          </cell>
          <cell r="B6152">
            <v>102164</v>
          </cell>
          <cell r="C6152" t="str">
            <v>TON</v>
          </cell>
          <cell r="D6152">
            <v>507571</v>
          </cell>
          <cell r="E6152">
            <v>0</v>
          </cell>
          <cell r="F6152">
            <v>42066</v>
          </cell>
          <cell r="G6152">
            <v>416042</v>
          </cell>
          <cell r="H6152">
            <v>1.22</v>
          </cell>
          <cell r="I6152">
            <v>43465</v>
          </cell>
        </row>
        <row r="6153">
          <cell r="A6153" t="str">
            <v>MdeO REFUERZO HIERRO MUROS (NO</v>
          </cell>
          <cell r="B6153">
            <v>102165</v>
          </cell>
          <cell r="C6153" t="str">
            <v>TON</v>
          </cell>
          <cell r="D6153">
            <v>491452</v>
          </cell>
          <cell r="E6153">
            <v>0</v>
          </cell>
          <cell r="F6153">
            <v>40921</v>
          </cell>
          <cell r="G6153">
            <v>378040</v>
          </cell>
          <cell r="H6153">
            <v>1.3</v>
          </cell>
          <cell r="I6153">
            <v>43465</v>
          </cell>
        </row>
        <row r="6154">
          <cell r="A6154" t="str">
            <v>MdeO REFUERZO HIERRO VIGAS 60.000PSI</v>
          </cell>
          <cell r="B6154">
            <v>102163</v>
          </cell>
          <cell r="C6154" t="str">
            <v>TON</v>
          </cell>
          <cell r="D6154">
            <v>491452</v>
          </cell>
          <cell r="E6154">
            <v>0</v>
          </cell>
          <cell r="F6154">
            <v>40921</v>
          </cell>
          <cell r="G6154">
            <v>378040</v>
          </cell>
          <cell r="H6154">
            <v>1.3</v>
          </cell>
          <cell r="I6154">
            <v>43465</v>
          </cell>
        </row>
        <row r="6155">
          <cell r="A6155" t="str">
            <v>MdeO REFUERZO MALLA kg (NO USAR)</v>
          </cell>
          <cell r="B6155">
            <v>103132</v>
          </cell>
          <cell r="C6155" t="str">
            <v>KG</v>
          </cell>
          <cell r="D6155">
            <v>557</v>
          </cell>
          <cell r="E6155">
            <v>0</v>
          </cell>
          <cell r="F6155">
            <v>39882</v>
          </cell>
          <cell r="G6155">
            <v>401</v>
          </cell>
          <cell r="H6155">
            <v>1.39</v>
          </cell>
          <cell r="I6155">
            <v>43465</v>
          </cell>
        </row>
        <row r="6156">
          <cell r="A6156" t="str">
            <v>MdeO REFUERZO MALLA MUROS (NO USAR)</v>
          </cell>
          <cell r="B6156">
            <v>103133</v>
          </cell>
          <cell r="C6156" t="str">
            <v>M2</v>
          </cell>
          <cell r="D6156">
            <v>651</v>
          </cell>
          <cell r="E6156">
            <v>0</v>
          </cell>
          <cell r="F6156">
            <v>39882</v>
          </cell>
          <cell r="G6156">
            <v>468</v>
          </cell>
          <cell r="H6156">
            <v>1.39</v>
          </cell>
          <cell r="I6156">
            <v>43465</v>
          </cell>
        </row>
        <row r="6157">
          <cell r="A6157" t="str">
            <v>MdeO REFUERZO MALLA PLACA MACI (NO</v>
          </cell>
          <cell r="B6157">
            <v>102167</v>
          </cell>
          <cell r="C6157" t="str">
            <v>M2</v>
          </cell>
          <cell r="D6157">
            <v>628</v>
          </cell>
          <cell r="E6157">
            <v>0</v>
          </cell>
          <cell r="F6157">
            <v>42296</v>
          </cell>
          <cell r="G6157">
            <v>515</v>
          </cell>
          <cell r="H6157">
            <v>1.22</v>
          </cell>
          <cell r="I6157">
            <v>43465</v>
          </cell>
        </row>
        <row r="6158">
          <cell r="A6158" t="str">
            <v>MdeO REFUERZO MALLA VIGAS (NO USAR)</v>
          </cell>
          <cell r="B6158">
            <v>102166</v>
          </cell>
          <cell r="C6158" t="str">
            <v>M2</v>
          </cell>
          <cell r="D6158">
            <v>570</v>
          </cell>
          <cell r="E6158">
            <v>0</v>
          </cell>
          <cell r="F6158">
            <v>41729</v>
          </cell>
          <cell r="G6158">
            <v>452</v>
          </cell>
          <cell r="H6158">
            <v>1.26</v>
          </cell>
          <cell r="I6158">
            <v>43465</v>
          </cell>
        </row>
        <row r="6159">
          <cell r="A6159" t="str">
            <v>MdeO REGISTRO (NO USAR)</v>
          </cell>
          <cell r="B6159">
            <v>1481</v>
          </cell>
          <cell r="C6159" t="str">
            <v>UNI</v>
          </cell>
          <cell r="D6159">
            <v>6633</v>
          </cell>
          <cell r="E6159">
            <v>0</v>
          </cell>
          <cell r="F6159">
            <v>40131</v>
          </cell>
          <cell r="G6159">
            <v>4772</v>
          </cell>
          <cell r="H6159">
            <v>1.39</v>
          </cell>
          <cell r="I6159">
            <v>43465</v>
          </cell>
        </row>
        <row r="6160">
          <cell r="A6160" t="str">
            <v>MdeO REGISTRO 1" (NO USAR)</v>
          </cell>
          <cell r="B6160">
            <v>101023</v>
          </cell>
          <cell r="C6160" t="str">
            <v>UNI</v>
          </cell>
          <cell r="D6160">
            <v>6676</v>
          </cell>
          <cell r="E6160">
            <v>0</v>
          </cell>
          <cell r="F6160">
            <v>41017</v>
          </cell>
          <cell r="G6160">
            <v>5135</v>
          </cell>
          <cell r="H6160">
            <v>1.3</v>
          </cell>
          <cell r="I6160">
            <v>43465</v>
          </cell>
        </row>
        <row r="6161">
          <cell r="A6161" t="str">
            <v>MdeO REGISTRO 1" + Subc.Hidrauilic. (NO</v>
          </cell>
          <cell r="B6161">
            <v>102373</v>
          </cell>
          <cell r="C6161" t="str">
            <v>UNI</v>
          </cell>
          <cell r="D6161">
            <v>47377</v>
          </cell>
          <cell r="E6161">
            <v>0</v>
          </cell>
          <cell r="F6161">
            <v>40131</v>
          </cell>
          <cell r="G6161">
            <v>34084</v>
          </cell>
          <cell r="H6161">
            <v>1.39</v>
          </cell>
          <cell r="I6161">
            <v>43465</v>
          </cell>
        </row>
        <row r="6162">
          <cell r="A6162" t="str">
            <v>MdeO REGISTRO 1/2" (NO USAR)</v>
          </cell>
          <cell r="B6162">
            <v>101018</v>
          </cell>
          <cell r="C6162" t="str">
            <v>UNI</v>
          </cell>
          <cell r="D6162">
            <v>6676</v>
          </cell>
          <cell r="E6162">
            <v>0</v>
          </cell>
          <cell r="F6162">
            <v>41259</v>
          </cell>
          <cell r="G6162">
            <v>5135</v>
          </cell>
          <cell r="H6162">
            <v>1.3</v>
          </cell>
          <cell r="I6162">
            <v>43465</v>
          </cell>
        </row>
        <row r="6163">
          <cell r="A6163" t="str">
            <v>MdeO REGISTRO 1/2" + Subc.Hidraulic. (NO</v>
          </cell>
          <cell r="B6163">
            <v>102374</v>
          </cell>
          <cell r="C6163" t="str">
            <v>UNI</v>
          </cell>
          <cell r="D6163">
            <v>22834</v>
          </cell>
          <cell r="E6163">
            <v>0</v>
          </cell>
          <cell r="F6163">
            <v>40131</v>
          </cell>
          <cell r="G6163">
            <v>16427</v>
          </cell>
          <cell r="H6163">
            <v>1.39</v>
          </cell>
          <cell r="I6163">
            <v>43465</v>
          </cell>
        </row>
        <row r="6164">
          <cell r="A6164" t="str">
            <v>MdeO REGISTRO 11/2" (NO USAR)</v>
          </cell>
          <cell r="B6164">
            <v>101020</v>
          </cell>
          <cell r="C6164" t="str">
            <v>UNI</v>
          </cell>
          <cell r="D6164">
            <v>6583</v>
          </cell>
          <cell r="E6164">
            <v>0</v>
          </cell>
          <cell r="F6164">
            <v>42179</v>
          </cell>
          <cell r="G6164">
            <v>5396</v>
          </cell>
          <cell r="H6164">
            <v>1.22</v>
          </cell>
          <cell r="I6164">
            <v>43465</v>
          </cell>
        </row>
        <row r="6165">
          <cell r="A6165" t="str">
            <v>MdeO REGISTRO 11/2"+Subc.Hidraulic. (NO</v>
          </cell>
          <cell r="B6165">
            <v>102375</v>
          </cell>
          <cell r="C6165" t="str">
            <v>UNI</v>
          </cell>
          <cell r="D6165">
            <v>37422</v>
          </cell>
          <cell r="E6165">
            <v>0</v>
          </cell>
          <cell r="F6165">
            <v>40131</v>
          </cell>
          <cell r="G6165">
            <v>26922</v>
          </cell>
          <cell r="H6165">
            <v>1.39</v>
          </cell>
          <cell r="I6165">
            <v>43465</v>
          </cell>
        </row>
        <row r="6166">
          <cell r="A6166" t="str">
            <v>MdeO REGISTRO 2 1/2" (NO USAR)</v>
          </cell>
          <cell r="B6166">
            <v>101022</v>
          </cell>
          <cell r="C6166" t="str">
            <v>UNI</v>
          </cell>
          <cell r="D6166">
            <v>6633</v>
          </cell>
          <cell r="E6166">
            <v>0</v>
          </cell>
          <cell r="F6166">
            <v>40131</v>
          </cell>
          <cell r="G6166">
            <v>4772</v>
          </cell>
          <cell r="H6166">
            <v>1.39</v>
          </cell>
          <cell r="I6166">
            <v>43465</v>
          </cell>
        </row>
        <row r="6167">
          <cell r="A6167" t="str">
            <v>MdeO REGISTRO 2 1/2" +Subc.Hidraulic. (NO</v>
          </cell>
          <cell r="B6167">
            <v>102376</v>
          </cell>
          <cell r="C6167" t="str">
            <v>UNI</v>
          </cell>
          <cell r="D6167">
            <v>83905</v>
          </cell>
          <cell r="E6167">
            <v>0</v>
          </cell>
          <cell r="F6167">
            <v>40131</v>
          </cell>
          <cell r="G6167">
            <v>60363</v>
          </cell>
          <cell r="H6167">
            <v>1.39</v>
          </cell>
          <cell r="I6167">
            <v>43465</v>
          </cell>
        </row>
        <row r="6168">
          <cell r="A6168" t="str">
            <v>MdeO REGISTRO 2" (NO USAR)</v>
          </cell>
          <cell r="B6168">
            <v>101021</v>
          </cell>
          <cell r="C6168" t="str">
            <v>UNI</v>
          </cell>
          <cell r="D6168">
            <v>7039</v>
          </cell>
          <cell r="E6168">
            <v>0</v>
          </cell>
          <cell r="F6168">
            <v>42010</v>
          </cell>
          <cell r="G6168">
            <v>5770</v>
          </cell>
          <cell r="H6168">
            <v>1.22</v>
          </cell>
          <cell r="I6168">
            <v>43465</v>
          </cell>
        </row>
        <row r="6169">
          <cell r="A6169" t="str">
            <v>MdeO REGISTRO 2"+Subc.Hidraulic. (NO</v>
          </cell>
          <cell r="B6169">
            <v>102377</v>
          </cell>
          <cell r="C6169" t="str">
            <v>UNI</v>
          </cell>
          <cell r="D6169">
            <v>125941</v>
          </cell>
          <cell r="E6169">
            <v>0</v>
          </cell>
          <cell r="F6169">
            <v>40131</v>
          </cell>
          <cell r="G6169">
            <v>90605</v>
          </cell>
          <cell r="H6169">
            <v>1.39</v>
          </cell>
          <cell r="I6169">
            <v>43465</v>
          </cell>
        </row>
        <row r="6170">
          <cell r="A6170" t="str">
            <v>MdeO REGISTRO 3/4" (NO USAR)</v>
          </cell>
          <cell r="B6170">
            <v>101019</v>
          </cell>
          <cell r="C6170" t="str">
            <v>UNI</v>
          </cell>
          <cell r="D6170">
            <v>6633</v>
          </cell>
          <cell r="E6170">
            <v>0</v>
          </cell>
          <cell r="F6170">
            <v>40131</v>
          </cell>
          <cell r="G6170">
            <v>4772</v>
          </cell>
          <cell r="H6170">
            <v>1.39</v>
          </cell>
          <cell r="I6170">
            <v>43465</v>
          </cell>
        </row>
        <row r="6171">
          <cell r="A6171" t="str">
            <v>MdeO REGISTRO 3/4" +Subc.Hidraulic. (NO</v>
          </cell>
          <cell r="B6171">
            <v>102378</v>
          </cell>
          <cell r="C6171" t="str">
            <v>UNI</v>
          </cell>
          <cell r="D6171">
            <v>38194</v>
          </cell>
          <cell r="E6171">
            <v>0</v>
          </cell>
          <cell r="F6171">
            <v>40131</v>
          </cell>
          <cell r="G6171">
            <v>27478</v>
          </cell>
          <cell r="H6171">
            <v>1.39</v>
          </cell>
          <cell r="I6171">
            <v>43465</v>
          </cell>
        </row>
        <row r="6172">
          <cell r="A6172" t="str">
            <v>MdeO REGULADOR GAS RP 40 (NO USAR)</v>
          </cell>
          <cell r="B6172">
            <v>103134</v>
          </cell>
          <cell r="C6172" t="str">
            <v>UNI</v>
          </cell>
          <cell r="D6172">
            <v>2615</v>
          </cell>
          <cell r="E6172">
            <v>0</v>
          </cell>
          <cell r="F6172">
            <v>39882</v>
          </cell>
          <cell r="G6172">
            <v>1881</v>
          </cell>
          <cell r="H6172">
            <v>1.39</v>
          </cell>
          <cell r="I6172">
            <v>43465</v>
          </cell>
        </row>
        <row r="6173">
          <cell r="A6173" t="str">
            <v>MdeO REJILLA (NO USAR)</v>
          </cell>
          <cell r="B6173">
            <v>102770</v>
          </cell>
          <cell r="C6173" t="str">
            <v>UNI</v>
          </cell>
          <cell r="D6173">
            <v>5599</v>
          </cell>
          <cell r="E6173">
            <v>0</v>
          </cell>
          <cell r="F6173">
            <v>39882</v>
          </cell>
          <cell r="G6173">
            <v>4028</v>
          </cell>
          <cell r="H6173">
            <v>1.39</v>
          </cell>
          <cell r="I6173">
            <v>43465</v>
          </cell>
        </row>
        <row r="6174">
          <cell r="A6174" t="str">
            <v>MdeO REJILLA PLASTICA O SIFON (NO</v>
          </cell>
          <cell r="B6174">
            <v>102168</v>
          </cell>
          <cell r="C6174" t="str">
            <v>UNI</v>
          </cell>
          <cell r="D6174">
            <v>5984</v>
          </cell>
          <cell r="E6174">
            <v>0</v>
          </cell>
          <cell r="F6174">
            <v>42143</v>
          </cell>
          <cell r="G6174">
            <v>4905</v>
          </cell>
          <cell r="H6174">
            <v>1.22</v>
          </cell>
          <cell r="I6174">
            <v>43465</v>
          </cell>
        </row>
        <row r="6175">
          <cell r="A6175" t="str">
            <v>MdeO RELLENOS RECEBO.Comp.Mec. (NO</v>
          </cell>
          <cell r="B6175">
            <v>102169</v>
          </cell>
          <cell r="C6175" t="str">
            <v>M3</v>
          </cell>
          <cell r="D6175">
            <v>11871</v>
          </cell>
          <cell r="E6175">
            <v>0</v>
          </cell>
          <cell r="F6175">
            <v>42094</v>
          </cell>
          <cell r="G6175">
            <v>9730</v>
          </cell>
          <cell r="H6175">
            <v>1.22</v>
          </cell>
          <cell r="I6175">
            <v>43465</v>
          </cell>
        </row>
        <row r="6176">
          <cell r="A6176" t="str">
            <v>MdeO REMATES LADRILLO PRENSADO (NO</v>
          </cell>
          <cell r="B6176">
            <v>102170</v>
          </cell>
          <cell r="C6176" t="str">
            <v>ML</v>
          </cell>
          <cell r="D6176">
            <v>6255</v>
          </cell>
          <cell r="E6176">
            <v>0</v>
          </cell>
          <cell r="F6176">
            <v>40135</v>
          </cell>
          <cell r="G6176">
            <v>4500</v>
          </cell>
          <cell r="H6176">
            <v>1.39</v>
          </cell>
          <cell r="I6176">
            <v>43465</v>
          </cell>
        </row>
        <row r="6177">
          <cell r="A6177" t="str">
            <v>MdeO RESANES GENERALES (NO USAR)</v>
          </cell>
          <cell r="B6177">
            <v>102171</v>
          </cell>
          <cell r="C6177" t="str">
            <v>M2</v>
          </cell>
          <cell r="D6177">
            <v>4441</v>
          </cell>
          <cell r="E6177">
            <v>0</v>
          </cell>
          <cell r="F6177">
            <v>39882</v>
          </cell>
          <cell r="G6177">
            <v>3195</v>
          </cell>
          <cell r="H6177">
            <v>1.39</v>
          </cell>
          <cell r="I6177">
            <v>43465</v>
          </cell>
        </row>
        <row r="6178">
          <cell r="A6178" t="str">
            <v>MdeO RETENIDA MEDIA TENSION (NO USAR)</v>
          </cell>
          <cell r="B6178">
            <v>103135</v>
          </cell>
          <cell r="C6178" t="str">
            <v>UNI</v>
          </cell>
          <cell r="D6178">
            <v>6365</v>
          </cell>
          <cell r="E6178">
            <v>0</v>
          </cell>
          <cell r="F6178">
            <v>39882</v>
          </cell>
          <cell r="G6178">
            <v>4579</v>
          </cell>
          <cell r="H6178">
            <v>1.39</v>
          </cell>
          <cell r="I6178">
            <v>43465</v>
          </cell>
        </row>
        <row r="6179">
          <cell r="A6179" t="str">
            <v>MdeO RETIRO DE SOBRANTES (NO USAR)</v>
          </cell>
          <cell r="B6179">
            <v>102172</v>
          </cell>
          <cell r="C6179" t="str">
            <v>M3</v>
          </cell>
          <cell r="D6179">
            <v>7765</v>
          </cell>
          <cell r="E6179">
            <v>0</v>
          </cell>
          <cell r="F6179">
            <v>41711</v>
          </cell>
          <cell r="G6179">
            <v>6162.74</v>
          </cell>
          <cell r="H6179">
            <v>1.26</v>
          </cell>
          <cell r="I6179">
            <v>43465</v>
          </cell>
        </row>
        <row r="6180">
          <cell r="A6180" t="str">
            <v>MdeO RUSTICO PLACAS (NO USAR)</v>
          </cell>
          <cell r="B6180">
            <v>103136</v>
          </cell>
          <cell r="C6180" t="str">
            <v>M2</v>
          </cell>
          <cell r="D6180">
            <v>6217</v>
          </cell>
          <cell r="E6180">
            <v>0</v>
          </cell>
          <cell r="F6180">
            <v>39882</v>
          </cell>
          <cell r="G6180">
            <v>4473</v>
          </cell>
          <cell r="H6180">
            <v>1.39</v>
          </cell>
          <cell r="I6180">
            <v>43465</v>
          </cell>
        </row>
        <row r="6181">
          <cell r="A6181" t="str">
            <v>MdeO SALIDA ALARMA PVC (NO USAR)</v>
          </cell>
          <cell r="B6181">
            <v>103137</v>
          </cell>
          <cell r="C6181" t="str">
            <v>UNI</v>
          </cell>
          <cell r="D6181">
            <v>12561</v>
          </cell>
          <cell r="E6181">
            <v>0</v>
          </cell>
          <cell r="F6181">
            <v>39882</v>
          </cell>
          <cell r="G6181">
            <v>9037</v>
          </cell>
          <cell r="H6181">
            <v>1.39</v>
          </cell>
          <cell r="I6181">
            <v>43465</v>
          </cell>
        </row>
        <row r="6182">
          <cell r="A6182" t="str">
            <v>MdeO SALIDA BOMBA TRIFASICA + Subc.</v>
          </cell>
          <cell r="B6182">
            <v>3573</v>
          </cell>
          <cell r="C6182" t="str">
            <v>UNI</v>
          </cell>
          <cell r="D6182">
            <v>111938</v>
          </cell>
          <cell r="E6182">
            <v>0</v>
          </cell>
          <cell r="F6182">
            <v>40135</v>
          </cell>
          <cell r="G6182">
            <v>80531</v>
          </cell>
          <cell r="H6182">
            <v>1.39</v>
          </cell>
          <cell r="I6182">
            <v>43465</v>
          </cell>
        </row>
        <row r="6183">
          <cell r="A6183" t="str">
            <v>MdeO SALIDA FOTOCELDA (NO USAR)</v>
          </cell>
          <cell r="B6183">
            <v>103138</v>
          </cell>
          <cell r="C6183" t="str">
            <v>UNI</v>
          </cell>
          <cell r="D6183">
            <v>25121</v>
          </cell>
          <cell r="E6183">
            <v>0</v>
          </cell>
          <cell r="F6183">
            <v>39888</v>
          </cell>
          <cell r="G6183">
            <v>18073</v>
          </cell>
          <cell r="H6183">
            <v>1.39</v>
          </cell>
          <cell r="I6183">
            <v>43465</v>
          </cell>
        </row>
        <row r="6184">
          <cell r="A6184" t="str">
            <v>MdeO SALIDA LAMPARA TOMA</v>
          </cell>
          <cell r="B6184">
            <v>102379</v>
          </cell>
          <cell r="C6184" t="str">
            <v>UNI</v>
          </cell>
          <cell r="D6184">
            <v>117565</v>
          </cell>
          <cell r="E6184">
            <v>0</v>
          </cell>
          <cell r="F6184">
            <v>40131</v>
          </cell>
          <cell r="G6184">
            <v>84579</v>
          </cell>
          <cell r="H6184">
            <v>1.39</v>
          </cell>
          <cell r="I6184">
            <v>43465</v>
          </cell>
        </row>
        <row r="6185">
          <cell r="A6185" t="str">
            <v>MdeO SALIDA LAMPARA TOMA PVC (NO</v>
          </cell>
          <cell r="B6185">
            <v>101413</v>
          </cell>
          <cell r="C6185" t="str">
            <v>UNI</v>
          </cell>
          <cell r="D6185">
            <v>70754</v>
          </cell>
          <cell r="E6185">
            <v>0</v>
          </cell>
          <cell r="F6185">
            <v>40131</v>
          </cell>
          <cell r="G6185">
            <v>50902</v>
          </cell>
          <cell r="H6185">
            <v>1.39</v>
          </cell>
          <cell r="I6185">
            <v>43465</v>
          </cell>
        </row>
        <row r="6186">
          <cell r="A6186" t="str">
            <v>MdeO SALIDA MONOFASICA (NO USAR)</v>
          </cell>
          <cell r="B6186">
            <v>102173</v>
          </cell>
          <cell r="C6186" t="str">
            <v>UNI</v>
          </cell>
          <cell r="D6186">
            <v>52403</v>
          </cell>
          <cell r="E6186">
            <v>0</v>
          </cell>
          <cell r="F6186">
            <v>41429</v>
          </cell>
          <cell r="G6186">
            <v>41262</v>
          </cell>
          <cell r="H6186">
            <v>1.27</v>
          </cell>
          <cell r="I6186">
            <v>43465</v>
          </cell>
        </row>
        <row r="6187">
          <cell r="A6187" t="str">
            <v>MdeO SALIDA MONOFASICA + Subc. Elect.</v>
          </cell>
          <cell r="B6187">
            <v>102440</v>
          </cell>
          <cell r="C6187" t="str">
            <v>UNI</v>
          </cell>
          <cell r="D6187">
            <v>64571</v>
          </cell>
          <cell r="E6187">
            <v>0</v>
          </cell>
          <cell r="F6187">
            <v>40197</v>
          </cell>
          <cell r="G6187">
            <v>47132</v>
          </cell>
          <cell r="H6187">
            <v>1.37</v>
          </cell>
          <cell r="I6187">
            <v>43465</v>
          </cell>
        </row>
        <row r="6188">
          <cell r="A6188" t="str">
            <v>MdeO SALIDA SONIDO (NO USAR)</v>
          </cell>
          <cell r="B6188">
            <v>103139</v>
          </cell>
          <cell r="C6188" t="str">
            <v>UNI</v>
          </cell>
          <cell r="D6188">
            <v>12561</v>
          </cell>
          <cell r="E6188">
            <v>0</v>
          </cell>
          <cell r="F6188">
            <v>39888</v>
          </cell>
          <cell r="G6188">
            <v>9037</v>
          </cell>
          <cell r="H6188">
            <v>1.39</v>
          </cell>
          <cell r="I6188">
            <v>43465</v>
          </cell>
        </row>
        <row r="6189">
          <cell r="A6189" t="str">
            <v>MdeO SALIDA TELEFONO/TIMBRE (NO</v>
          </cell>
          <cell r="B6189">
            <v>103140</v>
          </cell>
          <cell r="C6189" t="str">
            <v>UNI</v>
          </cell>
          <cell r="D6189">
            <v>25121</v>
          </cell>
          <cell r="E6189">
            <v>0</v>
          </cell>
          <cell r="F6189">
            <v>39888</v>
          </cell>
          <cell r="G6189">
            <v>18073</v>
          </cell>
          <cell r="H6189">
            <v>1.39</v>
          </cell>
          <cell r="I6189">
            <v>43465</v>
          </cell>
        </row>
        <row r="6190">
          <cell r="A6190" t="str">
            <v>MdeO SALIDA TOMA SENCILLA MURO (NO</v>
          </cell>
          <cell r="B6190">
            <v>101414</v>
          </cell>
          <cell r="C6190" t="str">
            <v>UNI</v>
          </cell>
          <cell r="D6190">
            <v>25123</v>
          </cell>
          <cell r="E6190">
            <v>0</v>
          </cell>
          <cell r="F6190">
            <v>40131</v>
          </cell>
          <cell r="G6190">
            <v>18074</v>
          </cell>
          <cell r="H6190">
            <v>1.39</v>
          </cell>
          <cell r="I6190">
            <v>43465</v>
          </cell>
        </row>
        <row r="6191">
          <cell r="A6191" t="str">
            <v>MdeO SALIDA TRIFASICA +Subcont.Electric.. (NO</v>
          </cell>
          <cell r="B6191">
            <v>102380</v>
          </cell>
          <cell r="C6191" t="str">
            <v>UNI</v>
          </cell>
          <cell r="D6191">
            <v>114397</v>
          </cell>
          <cell r="E6191">
            <v>0</v>
          </cell>
          <cell r="F6191">
            <v>40131</v>
          </cell>
          <cell r="G6191">
            <v>82300</v>
          </cell>
          <cell r="H6191">
            <v>1.39</v>
          </cell>
          <cell r="I6191">
            <v>43465</v>
          </cell>
        </row>
        <row r="6192">
          <cell r="A6192" t="str">
            <v>MdeO SALIDA TRIFASICA. (NO USAR)</v>
          </cell>
          <cell r="B6192">
            <v>101302</v>
          </cell>
          <cell r="C6192" t="str">
            <v>UNI</v>
          </cell>
          <cell r="D6192">
            <v>83906</v>
          </cell>
          <cell r="E6192">
            <v>0</v>
          </cell>
          <cell r="F6192">
            <v>40131</v>
          </cell>
          <cell r="G6192">
            <v>60364</v>
          </cell>
          <cell r="H6192">
            <v>1.39</v>
          </cell>
          <cell r="I6192">
            <v>43465</v>
          </cell>
        </row>
        <row r="6193">
          <cell r="A6193" t="str">
            <v>MdeO SALIDA TV (NO USAR)</v>
          </cell>
          <cell r="B6193">
            <v>103166</v>
          </cell>
          <cell r="C6193" t="str">
            <v>UNI</v>
          </cell>
          <cell r="D6193">
            <v>57927</v>
          </cell>
          <cell r="E6193">
            <v>0</v>
          </cell>
          <cell r="F6193">
            <v>39882</v>
          </cell>
          <cell r="G6193">
            <v>41674</v>
          </cell>
          <cell r="H6193">
            <v>1.39</v>
          </cell>
          <cell r="I6193">
            <v>43465</v>
          </cell>
        </row>
        <row r="6194">
          <cell r="A6194" t="str">
            <v>MdeO SALIDA VENTILADOR (NO USAR)</v>
          </cell>
          <cell r="B6194">
            <v>103167</v>
          </cell>
          <cell r="C6194" t="str">
            <v>UNI</v>
          </cell>
          <cell r="D6194">
            <v>25121</v>
          </cell>
          <cell r="E6194">
            <v>0</v>
          </cell>
          <cell r="F6194">
            <v>39882</v>
          </cell>
          <cell r="G6194">
            <v>18073</v>
          </cell>
          <cell r="H6194">
            <v>1.39</v>
          </cell>
          <cell r="I6194">
            <v>43465</v>
          </cell>
        </row>
        <row r="6195">
          <cell r="A6195" t="str">
            <v>MdeO SALIDA VOZ Y DATOS (NO USAR)</v>
          </cell>
          <cell r="B6195">
            <v>102174</v>
          </cell>
          <cell r="C6195" t="str">
            <v>UNI</v>
          </cell>
          <cell r="D6195">
            <v>25020</v>
          </cell>
          <cell r="E6195">
            <v>0</v>
          </cell>
          <cell r="F6195">
            <v>40165</v>
          </cell>
          <cell r="G6195">
            <v>18000</v>
          </cell>
          <cell r="H6195">
            <v>1.39</v>
          </cell>
          <cell r="I6195">
            <v>43465</v>
          </cell>
        </row>
        <row r="6196">
          <cell r="A6196" t="str">
            <v>MdeO SANITARIO FLUXOMETRO</v>
          </cell>
          <cell r="B6196">
            <v>101768</v>
          </cell>
          <cell r="C6196" t="str">
            <v>UNI</v>
          </cell>
          <cell r="D6196">
            <v>55977</v>
          </cell>
          <cell r="E6196">
            <v>0</v>
          </cell>
          <cell r="F6196">
            <v>40632</v>
          </cell>
          <cell r="G6196">
            <v>41774</v>
          </cell>
          <cell r="H6196">
            <v>1.34</v>
          </cell>
          <cell r="I6196">
            <v>43465</v>
          </cell>
        </row>
        <row r="6197">
          <cell r="A6197" t="str">
            <v>MdeO SANITARIO FLUXOMETRO</v>
          </cell>
          <cell r="B6197">
            <v>102175</v>
          </cell>
          <cell r="C6197" t="str">
            <v>UNI</v>
          </cell>
          <cell r="D6197">
            <v>53840</v>
          </cell>
          <cell r="E6197">
            <v>0</v>
          </cell>
          <cell r="F6197">
            <v>41480</v>
          </cell>
          <cell r="G6197">
            <v>42394</v>
          </cell>
          <cell r="H6197">
            <v>1.27</v>
          </cell>
          <cell r="I6197">
            <v>43465</v>
          </cell>
        </row>
        <row r="6198">
          <cell r="A6198" t="str">
            <v>MdeO SANITARIO TANQUE (INSTALACION)</v>
          </cell>
          <cell r="B6198">
            <v>103168</v>
          </cell>
          <cell r="C6198" t="str">
            <v>UNI</v>
          </cell>
          <cell r="D6198">
            <v>32179</v>
          </cell>
          <cell r="E6198">
            <v>0</v>
          </cell>
          <cell r="F6198">
            <v>39882</v>
          </cell>
          <cell r="G6198">
            <v>23150</v>
          </cell>
          <cell r="H6198">
            <v>1.39</v>
          </cell>
          <cell r="I6198">
            <v>43465</v>
          </cell>
        </row>
        <row r="6199">
          <cell r="A6199" t="str">
            <v>MdeO SARDINEL EN SITIO (NO USAR)</v>
          </cell>
          <cell r="B6199">
            <v>102176</v>
          </cell>
          <cell r="C6199" t="str">
            <v>ML</v>
          </cell>
          <cell r="D6199">
            <v>13762</v>
          </cell>
          <cell r="E6199">
            <v>0</v>
          </cell>
          <cell r="F6199">
            <v>41737</v>
          </cell>
          <cell r="G6199">
            <v>10922</v>
          </cell>
          <cell r="H6199">
            <v>1.26</v>
          </cell>
          <cell r="I6199">
            <v>43465</v>
          </cell>
        </row>
        <row r="6200">
          <cell r="A6200" t="str">
            <v>MdeO SHUTE DE BASURAS (Inst) (NO USAR)</v>
          </cell>
          <cell r="B6200">
            <v>103169</v>
          </cell>
          <cell r="C6200" t="str">
            <v>UNI</v>
          </cell>
          <cell r="D6200">
            <v>41967</v>
          </cell>
          <cell r="E6200">
            <v>0</v>
          </cell>
          <cell r="F6200">
            <v>39885</v>
          </cell>
          <cell r="G6200">
            <v>30192</v>
          </cell>
          <cell r="H6200">
            <v>1.39</v>
          </cell>
          <cell r="I6200">
            <v>43465</v>
          </cell>
        </row>
        <row r="6201">
          <cell r="A6201" t="str">
            <v>MdeO Siembra de Arbol</v>
          </cell>
          <cell r="B6201">
            <v>100779</v>
          </cell>
          <cell r="C6201" t="str">
            <v>UNI</v>
          </cell>
          <cell r="D6201">
            <v>10011</v>
          </cell>
          <cell r="E6201">
            <v>0</v>
          </cell>
          <cell r="F6201">
            <v>43172</v>
          </cell>
          <cell r="G6201">
            <v>9534</v>
          </cell>
          <cell r="H6201">
            <v>1.05</v>
          </cell>
          <cell r="I6201">
            <v>43465</v>
          </cell>
        </row>
        <row r="6202">
          <cell r="A6202" t="str">
            <v>MdeO Siembra de Enredadera con estruct. (NO</v>
          </cell>
          <cell r="B6202">
            <v>100975</v>
          </cell>
          <cell r="C6202" t="str">
            <v>UNI</v>
          </cell>
          <cell r="D6202">
            <v>33620</v>
          </cell>
          <cell r="E6202">
            <v>0</v>
          </cell>
          <cell r="F6202">
            <v>42790</v>
          </cell>
          <cell r="G6202">
            <v>30844</v>
          </cell>
          <cell r="H6202">
            <v>1.0900000000000001</v>
          </cell>
          <cell r="I6202">
            <v>43465</v>
          </cell>
        </row>
        <row r="6203">
          <cell r="A6203" t="str">
            <v>MdeO SIKA FACHADA (NO USAR)</v>
          </cell>
          <cell r="B6203">
            <v>103170</v>
          </cell>
          <cell r="C6203" t="str">
            <v>M2</v>
          </cell>
          <cell r="D6203">
            <v>3257</v>
          </cell>
          <cell r="E6203">
            <v>0</v>
          </cell>
          <cell r="F6203">
            <v>39885</v>
          </cell>
          <cell r="G6203">
            <v>2343</v>
          </cell>
          <cell r="H6203">
            <v>1.39</v>
          </cell>
          <cell r="I6203">
            <v>43465</v>
          </cell>
        </row>
        <row r="6204">
          <cell r="A6204" t="str">
            <v>MdeO SIKA FACHADA (NO USAR)</v>
          </cell>
          <cell r="B6204">
            <v>102177</v>
          </cell>
          <cell r="C6204" t="str">
            <v>M2</v>
          </cell>
          <cell r="D6204">
            <v>6431</v>
          </cell>
          <cell r="E6204">
            <v>0</v>
          </cell>
          <cell r="F6204">
            <v>41066</v>
          </cell>
          <cell r="G6204">
            <v>4947</v>
          </cell>
          <cell r="H6204">
            <v>1.3</v>
          </cell>
          <cell r="I6204">
            <v>43465</v>
          </cell>
        </row>
        <row r="6205">
          <cell r="A6205" t="str">
            <v>MdeO SOBRECIMIENTOS .12/.15 (NO USAR)</v>
          </cell>
          <cell r="B6205">
            <v>103380</v>
          </cell>
          <cell r="C6205" t="str">
            <v>ML</v>
          </cell>
          <cell r="D6205">
            <v>12060</v>
          </cell>
          <cell r="E6205">
            <v>0</v>
          </cell>
          <cell r="F6205">
            <v>39888</v>
          </cell>
          <cell r="G6205">
            <v>8676</v>
          </cell>
          <cell r="H6205">
            <v>1.39</v>
          </cell>
          <cell r="I6205">
            <v>43465</v>
          </cell>
        </row>
        <row r="6206">
          <cell r="A6206" t="str">
            <v>MdeO SOBRECIMIENTOS 0.25 (NO USAR)</v>
          </cell>
          <cell r="B6206">
            <v>103381</v>
          </cell>
          <cell r="C6206" t="str">
            <v>ML</v>
          </cell>
          <cell r="D6206">
            <v>16182</v>
          </cell>
          <cell r="E6206">
            <v>0</v>
          </cell>
          <cell r="F6206">
            <v>39888</v>
          </cell>
          <cell r="G6206">
            <v>11642</v>
          </cell>
          <cell r="H6206">
            <v>1.39</v>
          </cell>
          <cell r="I6206">
            <v>43465</v>
          </cell>
        </row>
        <row r="6207">
          <cell r="A6207" t="str">
            <v>MdeO STEEL DECK (NO USAR)</v>
          </cell>
          <cell r="B6207">
            <v>102178</v>
          </cell>
          <cell r="C6207" t="str">
            <v>M2</v>
          </cell>
          <cell r="D6207">
            <v>18652</v>
          </cell>
          <cell r="E6207">
            <v>0</v>
          </cell>
          <cell r="F6207">
            <v>39888</v>
          </cell>
          <cell r="G6207">
            <v>13419</v>
          </cell>
          <cell r="H6207">
            <v>1.39</v>
          </cell>
          <cell r="I6207">
            <v>43465</v>
          </cell>
        </row>
        <row r="6208">
          <cell r="A6208" t="str">
            <v>MdeO STEEL DECK (NO USAR)</v>
          </cell>
          <cell r="B6208">
            <v>103382</v>
          </cell>
          <cell r="C6208" t="str">
            <v>M2</v>
          </cell>
          <cell r="D6208">
            <v>18652</v>
          </cell>
          <cell r="E6208">
            <v>0</v>
          </cell>
          <cell r="F6208">
            <v>39888</v>
          </cell>
          <cell r="G6208">
            <v>13419</v>
          </cell>
          <cell r="H6208">
            <v>1.39</v>
          </cell>
          <cell r="I6208">
            <v>43465</v>
          </cell>
        </row>
        <row r="6209">
          <cell r="A6209" t="str">
            <v>MdeO SUBESTACION LOCAL (NO USAR)</v>
          </cell>
          <cell r="B6209">
            <v>103189</v>
          </cell>
          <cell r="C6209" t="str">
            <v>UNI</v>
          </cell>
          <cell r="D6209">
            <v>176825</v>
          </cell>
          <cell r="E6209">
            <v>0</v>
          </cell>
          <cell r="F6209">
            <v>39888</v>
          </cell>
          <cell r="G6209">
            <v>127212</v>
          </cell>
          <cell r="H6209">
            <v>1.39</v>
          </cell>
          <cell r="I6209">
            <v>43465</v>
          </cell>
        </row>
        <row r="6210">
          <cell r="A6210" t="str">
            <v>MdeO Subtablero (NO USAR)</v>
          </cell>
          <cell r="B6210">
            <v>101594</v>
          </cell>
          <cell r="C6210" t="str">
            <v>UNI</v>
          </cell>
          <cell r="D6210">
            <v>617899</v>
          </cell>
          <cell r="E6210">
            <v>0</v>
          </cell>
          <cell r="F6210">
            <v>40135</v>
          </cell>
          <cell r="G6210">
            <v>444532</v>
          </cell>
          <cell r="H6210">
            <v>1.39</v>
          </cell>
          <cell r="I6210">
            <v>43465</v>
          </cell>
        </row>
        <row r="6211">
          <cell r="A6211" t="str">
            <v>MdeO SUPERACUSTICO (NO USAR)</v>
          </cell>
          <cell r="B6211">
            <v>103190</v>
          </cell>
          <cell r="C6211" t="str">
            <v>M2</v>
          </cell>
          <cell r="D6211">
            <v>5439</v>
          </cell>
          <cell r="E6211">
            <v>0</v>
          </cell>
          <cell r="F6211">
            <v>39885</v>
          </cell>
          <cell r="G6211">
            <v>3913</v>
          </cell>
          <cell r="H6211">
            <v>1.39</v>
          </cell>
          <cell r="I6211">
            <v>43465</v>
          </cell>
        </row>
        <row r="6212">
          <cell r="A6212" t="str">
            <v>MdeO Tabl.PARCIALES 12-CIRCUIT (NO</v>
          </cell>
          <cell r="B6212">
            <v>103192</v>
          </cell>
          <cell r="C6212" t="str">
            <v>UNI</v>
          </cell>
          <cell r="D6212">
            <v>100483</v>
          </cell>
          <cell r="E6212">
            <v>0</v>
          </cell>
          <cell r="F6212">
            <v>39888</v>
          </cell>
          <cell r="G6212">
            <v>72290</v>
          </cell>
          <cell r="H6212">
            <v>1.39</v>
          </cell>
          <cell r="I6212">
            <v>43465</v>
          </cell>
        </row>
        <row r="6213">
          <cell r="A6213" t="str">
            <v>MdeO Tabl.PARCIALES 18-CIRCUIT (NO</v>
          </cell>
          <cell r="B6213">
            <v>103193</v>
          </cell>
          <cell r="C6213" t="str">
            <v>UNI</v>
          </cell>
          <cell r="D6213">
            <v>100486</v>
          </cell>
          <cell r="E6213">
            <v>0</v>
          </cell>
          <cell r="F6213">
            <v>39883</v>
          </cell>
          <cell r="G6213">
            <v>72292</v>
          </cell>
          <cell r="H6213">
            <v>1.39</v>
          </cell>
          <cell r="I6213">
            <v>43465</v>
          </cell>
        </row>
        <row r="6214">
          <cell r="A6214" t="str">
            <v>MdeO Tabl.PARCIALES 30-CIRCUIT (NO USAR)</v>
          </cell>
          <cell r="B6214">
            <v>102259</v>
          </cell>
          <cell r="C6214" t="str">
            <v>UNI</v>
          </cell>
          <cell r="D6214">
            <v>112399</v>
          </cell>
          <cell r="E6214">
            <v>0</v>
          </cell>
          <cell r="F6214">
            <v>42859</v>
          </cell>
          <cell r="G6214">
            <v>103118</v>
          </cell>
          <cell r="H6214">
            <v>1.0900000000000001</v>
          </cell>
          <cell r="I6214">
            <v>43465</v>
          </cell>
        </row>
        <row r="6215">
          <cell r="A6215" t="str">
            <v>MdeO Tabl.PARCIALES 4 CIRCUIT (NO USAR)</v>
          </cell>
          <cell r="B6215">
            <v>102179</v>
          </cell>
          <cell r="C6215" t="str">
            <v>UNI</v>
          </cell>
          <cell r="D6215">
            <v>45327</v>
          </cell>
          <cell r="E6215">
            <v>0</v>
          </cell>
          <cell r="F6215">
            <v>40131</v>
          </cell>
          <cell r="G6215">
            <v>32609</v>
          </cell>
          <cell r="H6215">
            <v>1.39</v>
          </cell>
          <cell r="I6215">
            <v>43465</v>
          </cell>
        </row>
        <row r="6216">
          <cell r="A6216" t="str">
            <v>MdeO Tabl.PARCIALES 4 CIRCUIT (NO USAR)</v>
          </cell>
          <cell r="B6216">
            <v>103191</v>
          </cell>
          <cell r="C6216" t="str">
            <v>UNI</v>
          </cell>
          <cell r="D6216">
            <v>30580</v>
          </cell>
          <cell r="E6216">
            <v>0</v>
          </cell>
          <cell r="F6216">
            <v>39888</v>
          </cell>
          <cell r="G6216">
            <v>22000</v>
          </cell>
          <cell r="H6216">
            <v>1.39</v>
          </cell>
          <cell r="I6216">
            <v>43465</v>
          </cell>
        </row>
        <row r="6217">
          <cell r="A6217" t="str">
            <v>MdeO Tabl.PARCIALES4</v>
          </cell>
          <cell r="B6217">
            <v>102381</v>
          </cell>
          <cell r="C6217" t="str">
            <v>UNI</v>
          </cell>
          <cell r="D6217">
            <v>83631</v>
          </cell>
          <cell r="E6217">
            <v>0</v>
          </cell>
          <cell r="F6217">
            <v>40131</v>
          </cell>
          <cell r="G6217">
            <v>60166</v>
          </cell>
          <cell r="H6217">
            <v>1.39</v>
          </cell>
          <cell r="I6217">
            <v>43465</v>
          </cell>
        </row>
        <row r="6218">
          <cell r="A6218" t="str">
            <v>MdeO TABLERO 12 CIRCUITOS (NO USAR)</v>
          </cell>
          <cell r="B6218">
            <v>104305</v>
          </cell>
          <cell r="C6218" t="str">
            <v>UNI</v>
          </cell>
          <cell r="D6218">
            <v>52126</v>
          </cell>
          <cell r="E6218">
            <v>0</v>
          </cell>
          <cell r="F6218">
            <v>41120</v>
          </cell>
          <cell r="G6218">
            <v>40097</v>
          </cell>
          <cell r="H6218">
            <v>1.3</v>
          </cell>
          <cell r="I6218">
            <v>43465</v>
          </cell>
        </row>
        <row r="6219">
          <cell r="A6219" t="str">
            <v>MdeO TABLERO 6 CIRCUITOS (NO USAR)</v>
          </cell>
          <cell r="B6219">
            <v>104348</v>
          </cell>
          <cell r="C6219" t="str">
            <v>UNI</v>
          </cell>
          <cell r="D6219">
            <v>52126</v>
          </cell>
          <cell r="E6219">
            <v>0</v>
          </cell>
          <cell r="F6219">
            <v>41072</v>
          </cell>
          <cell r="G6219">
            <v>40097</v>
          </cell>
          <cell r="H6219">
            <v>1.3</v>
          </cell>
          <cell r="I6219">
            <v>43465</v>
          </cell>
        </row>
        <row r="6220">
          <cell r="A6220" t="str">
            <v>MdeO Tablero conexiones luminarias (NO</v>
          </cell>
          <cell r="B6220">
            <v>101573</v>
          </cell>
          <cell r="C6220" t="str">
            <v>UNI</v>
          </cell>
          <cell r="D6220">
            <v>617899</v>
          </cell>
          <cell r="E6220">
            <v>0</v>
          </cell>
          <cell r="F6220">
            <v>39888</v>
          </cell>
          <cell r="G6220">
            <v>444532</v>
          </cell>
          <cell r="H6220">
            <v>1.39</v>
          </cell>
          <cell r="I6220">
            <v>43465</v>
          </cell>
        </row>
        <row r="6221">
          <cell r="A6221" t="str">
            <v>MdeO TABLERO Gral. 10 CUENTAS (NO</v>
          </cell>
          <cell r="B6221">
            <v>103194</v>
          </cell>
          <cell r="C6221" t="str">
            <v>UNI</v>
          </cell>
          <cell r="D6221">
            <v>1876544</v>
          </cell>
          <cell r="E6221">
            <v>0</v>
          </cell>
          <cell r="F6221">
            <v>41120</v>
          </cell>
          <cell r="G6221">
            <v>1443495</v>
          </cell>
          <cell r="H6221">
            <v>1.3</v>
          </cell>
          <cell r="I6221">
            <v>43465</v>
          </cell>
        </row>
        <row r="6222">
          <cell r="A6222" t="str">
            <v>MdeO Tablero interrup industrial 3x1000A(NO</v>
          </cell>
          <cell r="B6222">
            <v>101572</v>
          </cell>
          <cell r="C6222" t="str">
            <v>UNI</v>
          </cell>
          <cell r="D6222">
            <v>617899</v>
          </cell>
          <cell r="E6222">
            <v>0</v>
          </cell>
          <cell r="F6222">
            <v>39888</v>
          </cell>
          <cell r="G6222">
            <v>444532</v>
          </cell>
          <cell r="H6222">
            <v>1.39</v>
          </cell>
          <cell r="I6222">
            <v>43465</v>
          </cell>
        </row>
        <row r="6223">
          <cell r="A6223" t="str">
            <v>MdeO Tablero Transformador (NO USAR)</v>
          </cell>
          <cell r="B6223">
            <v>101586</v>
          </cell>
          <cell r="C6223" t="str">
            <v>UNI</v>
          </cell>
          <cell r="D6223">
            <v>617899</v>
          </cell>
          <cell r="E6223">
            <v>0</v>
          </cell>
          <cell r="F6223">
            <v>39888</v>
          </cell>
          <cell r="G6223">
            <v>444532</v>
          </cell>
          <cell r="H6223">
            <v>1.39</v>
          </cell>
          <cell r="I6223">
            <v>43465</v>
          </cell>
        </row>
        <row r="6224">
          <cell r="A6224" t="str">
            <v>MdeO Tablero y Transporte (NO USAR)</v>
          </cell>
          <cell r="B6224">
            <v>101560</v>
          </cell>
          <cell r="C6224" t="str">
            <v>UNI</v>
          </cell>
          <cell r="D6224">
            <v>101031</v>
          </cell>
          <cell r="E6224">
            <v>0</v>
          </cell>
          <cell r="F6224">
            <v>42832</v>
          </cell>
          <cell r="G6224">
            <v>92689</v>
          </cell>
          <cell r="H6224">
            <v>1.0900000000000001</v>
          </cell>
          <cell r="I6224">
            <v>43465</v>
          </cell>
        </row>
        <row r="6225">
          <cell r="A6225" t="str">
            <v>MdeO TABLERO. S/PUERTA 36-CIRCUITOS (NO</v>
          </cell>
          <cell r="B6225">
            <v>101312</v>
          </cell>
          <cell r="C6225" t="str">
            <v>UNI</v>
          </cell>
          <cell r="D6225">
            <v>156378</v>
          </cell>
          <cell r="E6225">
            <v>0</v>
          </cell>
          <cell r="F6225">
            <v>41059</v>
          </cell>
          <cell r="G6225">
            <v>120291</v>
          </cell>
          <cell r="H6225">
            <v>1.3</v>
          </cell>
          <cell r="I6225">
            <v>43465</v>
          </cell>
        </row>
        <row r="6226">
          <cell r="A6226" t="str">
            <v>MdeO TABLETA /TABLON GRESS (NO USAR)</v>
          </cell>
          <cell r="B6226">
            <v>102180</v>
          </cell>
          <cell r="C6226" t="str">
            <v>M2</v>
          </cell>
          <cell r="D6226">
            <v>18517</v>
          </cell>
          <cell r="E6226">
            <v>0</v>
          </cell>
          <cell r="F6226">
            <v>41477</v>
          </cell>
          <cell r="G6226">
            <v>14580</v>
          </cell>
          <cell r="H6226">
            <v>1.27</v>
          </cell>
          <cell r="I6226">
            <v>43465</v>
          </cell>
        </row>
        <row r="6227">
          <cell r="A6227" t="str">
            <v>MdeO TABLETA /TABLON. (NO USAR)</v>
          </cell>
          <cell r="B6227">
            <v>103195</v>
          </cell>
          <cell r="C6227" t="str">
            <v>M2</v>
          </cell>
          <cell r="D6227">
            <v>12278</v>
          </cell>
          <cell r="E6227">
            <v>0</v>
          </cell>
          <cell r="F6227">
            <v>39888</v>
          </cell>
          <cell r="G6227">
            <v>8833</v>
          </cell>
          <cell r="H6227">
            <v>1.39</v>
          </cell>
          <cell r="I6227">
            <v>43465</v>
          </cell>
        </row>
        <row r="6228">
          <cell r="A6228" t="str">
            <v>MdeO TABLEX (NO USAR)</v>
          </cell>
          <cell r="B6228">
            <v>103196</v>
          </cell>
          <cell r="C6228" t="str">
            <v>M2</v>
          </cell>
          <cell r="D6228">
            <v>7771</v>
          </cell>
          <cell r="E6228">
            <v>0</v>
          </cell>
          <cell r="F6228">
            <v>39888</v>
          </cell>
          <cell r="G6228">
            <v>5591</v>
          </cell>
          <cell r="H6228">
            <v>1.39</v>
          </cell>
          <cell r="I6228">
            <v>43465</v>
          </cell>
        </row>
        <row r="6229">
          <cell r="A6229" t="str">
            <v>MdeO TANQUE ELEVADO (CONEX) PVC+ Subc.</v>
          </cell>
          <cell r="B6229">
            <v>102441</v>
          </cell>
          <cell r="C6229" t="str">
            <v>UNI</v>
          </cell>
          <cell r="D6229">
            <v>427686</v>
          </cell>
          <cell r="E6229">
            <v>0</v>
          </cell>
          <cell r="F6229">
            <v>40165</v>
          </cell>
          <cell r="G6229">
            <v>307688</v>
          </cell>
          <cell r="H6229">
            <v>1.39</v>
          </cell>
          <cell r="I6229">
            <v>43465</v>
          </cell>
        </row>
        <row r="6230">
          <cell r="A6230" t="str">
            <v>MdeO TANQUE ELEVADO (CONEXION) PVC</v>
          </cell>
          <cell r="B6230">
            <v>102181</v>
          </cell>
          <cell r="C6230" t="str">
            <v>UNI</v>
          </cell>
          <cell r="D6230">
            <v>221107</v>
          </cell>
          <cell r="E6230">
            <v>0</v>
          </cell>
          <cell r="F6230">
            <v>40165</v>
          </cell>
          <cell r="G6230">
            <v>159070</v>
          </cell>
          <cell r="H6230">
            <v>1.39</v>
          </cell>
          <cell r="I6230">
            <v>43465</v>
          </cell>
        </row>
        <row r="6231">
          <cell r="A6231" t="str">
            <v>MdeO TANQUE ELEVADO Galv. (NO USAR)</v>
          </cell>
          <cell r="B6231">
            <v>103197</v>
          </cell>
          <cell r="C6231" t="str">
            <v>UNI</v>
          </cell>
          <cell r="D6231">
            <v>111200</v>
          </cell>
          <cell r="E6231">
            <v>0</v>
          </cell>
          <cell r="F6231">
            <v>39888</v>
          </cell>
          <cell r="G6231">
            <v>80000</v>
          </cell>
          <cell r="H6231">
            <v>1.39</v>
          </cell>
          <cell r="I6231">
            <v>43465</v>
          </cell>
        </row>
        <row r="6232">
          <cell r="A6232" t="str">
            <v>MdeO TAPA POZO VIA (NO USAR)</v>
          </cell>
          <cell r="B6232">
            <v>102183</v>
          </cell>
          <cell r="C6232" t="str">
            <v>UNI</v>
          </cell>
          <cell r="D6232">
            <v>20101</v>
          </cell>
          <cell r="E6232">
            <v>0</v>
          </cell>
          <cell r="F6232">
            <v>40134</v>
          </cell>
          <cell r="G6232">
            <v>14461</v>
          </cell>
          <cell r="H6232">
            <v>1.39</v>
          </cell>
          <cell r="I6232">
            <v>43465</v>
          </cell>
        </row>
        <row r="6233">
          <cell r="A6233" t="str">
            <v>MdeO TAPA REGISTRO 20X20 PLASTICA (NO</v>
          </cell>
          <cell r="B6233">
            <v>102184</v>
          </cell>
          <cell r="C6233" t="str">
            <v>UNI</v>
          </cell>
          <cell r="D6233">
            <v>6535</v>
          </cell>
          <cell r="E6233">
            <v>0</v>
          </cell>
          <cell r="F6233">
            <v>41459</v>
          </cell>
          <cell r="G6233">
            <v>5146</v>
          </cell>
          <cell r="H6233">
            <v>1.27</v>
          </cell>
          <cell r="I6233">
            <v>43465</v>
          </cell>
        </row>
        <row r="6234">
          <cell r="A6234" t="str">
            <v>MdeO TAPA REGISTRO ALUMINIO 20X20 (NO</v>
          </cell>
          <cell r="B6234">
            <v>104072</v>
          </cell>
          <cell r="C6234" t="str">
            <v>UNI</v>
          </cell>
          <cell r="D6234">
            <v>6605</v>
          </cell>
          <cell r="E6234">
            <v>0</v>
          </cell>
          <cell r="F6234">
            <v>40672</v>
          </cell>
          <cell r="G6234">
            <v>4929</v>
          </cell>
          <cell r="H6234">
            <v>1.34</v>
          </cell>
          <cell r="I6234">
            <v>43465</v>
          </cell>
        </row>
        <row r="6235">
          <cell r="A6235" t="str">
            <v>MdeO TAPA SUMIDERO 95X45 (NO USAR)</v>
          </cell>
          <cell r="B6235">
            <v>102185</v>
          </cell>
          <cell r="C6235" t="str">
            <v>UNI</v>
          </cell>
          <cell r="D6235">
            <v>20101</v>
          </cell>
          <cell r="E6235">
            <v>0</v>
          </cell>
          <cell r="F6235">
            <v>40067</v>
          </cell>
          <cell r="G6235">
            <v>14461</v>
          </cell>
          <cell r="H6235">
            <v>1.39</v>
          </cell>
          <cell r="I6235">
            <v>43465</v>
          </cell>
        </row>
        <row r="6236">
          <cell r="A6236" t="str">
            <v>MdeO TEJA ASBESTO CEMENTO (NO</v>
          </cell>
          <cell r="B6236">
            <v>102754</v>
          </cell>
          <cell r="C6236" t="str">
            <v>M2</v>
          </cell>
          <cell r="D6236">
            <v>11198</v>
          </cell>
          <cell r="E6236">
            <v>0</v>
          </cell>
          <cell r="F6236">
            <v>39888</v>
          </cell>
          <cell r="G6236">
            <v>8056</v>
          </cell>
          <cell r="H6236">
            <v>1.39</v>
          </cell>
          <cell r="I6236">
            <v>43465</v>
          </cell>
        </row>
        <row r="6237">
          <cell r="A6237" t="str">
            <v>MdeO TEJA CINDU (NO USAR)</v>
          </cell>
          <cell r="B6237">
            <v>103198</v>
          </cell>
          <cell r="C6237" t="str">
            <v>M2</v>
          </cell>
          <cell r="D6237">
            <v>6217</v>
          </cell>
          <cell r="E6237">
            <v>0</v>
          </cell>
          <cell r="F6237">
            <v>39888</v>
          </cell>
          <cell r="G6237">
            <v>4473</v>
          </cell>
          <cell r="H6237">
            <v>1.39</v>
          </cell>
          <cell r="I6237">
            <v>43465</v>
          </cell>
        </row>
        <row r="6238">
          <cell r="A6238" t="str">
            <v>MdeO TEJA DE BARRO (No usar)</v>
          </cell>
          <cell r="B6238">
            <v>102326</v>
          </cell>
          <cell r="C6238" t="str">
            <v>M2</v>
          </cell>
          <cell r="D6238">
            <v>22044</v>
          </cell>
          <cell r="E6238">
            <v>0</v>
          </cell>
          <cell r="F6238">
            <v>40933</v>
          </cell>
          <cell r="G6238">
            <v>16957</v>
          </cell>
          <cell r="H6238">
            <v>1.3</v>
          </cell>
          <cell r="I6238">
            <v>43465</v>
          </cell>
        </row>
        <row r="6239">
          <cell r="A6239" t="str">
            <v>MdeO TEJA ESPAÑOLA ETERNIT (NO</v>
          </cell>
          <cell r="B6239">
            <v>102186</v>
          </cell>
          <cell r="C6239" t="str">
            <v>M2</v>
          </cell>
          <cell r="D6239">
            <v>11844</v>
          </cell>
          <cell r="E6239">
            <v>0</v>
          </cell>
          <cell r="F6239">
            <v>41828</v>
          </cell>
          <cell r="G6239">
            <v>9400</v>
          </cell>
          <cell r="H6239">
            <v>1.26</v>
          </cell>
          <cell r="I6239">
            <v>43465</v>
          </cell>
        </row>
        <row r="6240">
          <cell r="A6240" t="str">
            <v>MdeO TEJA ESPAÑOLA ETERNIT (NO USAR)</v>
          </cell>
          <cell r="B6240">
            <v>103199</v>
          </cell>
          <cell r="C6240" t="str">
            <v>M2</v>
          </cell>
          <cell r="D6240">
            <v>10078</v>
          </cell>
          <cell r="E6240">
            <v>0</v>
          </cell>
          <cell r="F6240">
            <v>39888</v>
          </cell>
          <cell r="G6240">
            <v>7250</v>
          </cell>
          <cell r="H6240">
            <v>1.39</v>
          </cell>
          <cell r="I6240">
            <v>43465</v>
          </cell>
        </row>
        <row r="6241">
          <cell r="A6241" t="str">
            <v>MdeO Tejas especiales (NO USAR)</v>
          </cell>
          <cell r="B6241">
            <v>100012</v>
          </cell>
          <cell r="C6241" t="str">
            <v>M2</v>
          </cell>
          <cell r="D6241">
            <v>27711</v>
          </cell>
          <cell r="E6241">
            <v>0</v>
          </cell>
          <cell r="F6241">
            <v>41057</v>
          </cell>
          <cell r="G6241">
            <v>21316</v>
          </cell>
          <cell r="H6241">
            <v>1.3</v>
          </cell>
          <cell r="I6241">
            <v>43465</v>
          </cell>
        </row>
        <row r="6242">
          <cell r="A6242" t="str">
            <v>MdeO TENDIDO DE CABLE CONCENTRICO 2X8</v>
          </cell>
          <cell r="B6242">
            <v>103383</v>
          </cell>
          <cell r="C6242" t="str">
            <v>ML</v>
          </cell>
          <cell r="D6242">
            <v>2463</v>
          </cell>
          <cell r="E6242">
            <v>0</v>
          </cell>
          <cell r="F6242">
            <v>39888</v>
          </cell>
          <cell r="G6242">
            <v>1772</v>
          </cell>
          <cell r="H6242">
            <v>1.39</v>
          </cell>
          <cell r="I6242">
            <v>43465</v>
          </cell>
        </row>
        <row r="6243">
          <cell r="A6243" t="str">
            <v>MdeO TENDIDO DE CABLE TRENZADO</v>
          </cell>
          <cell r="B6243">
            <v>103384</v>
          </cell>
          <cell r="C6243" t="str">
            <v>ML</v>
          </cell>
          <cell r="D6243">
            <v>3404</v>
          </cell>
          <cell r="E6243">
            <v>0</v>
          </cell>
          <cell r="F6243">
            <v>39888</v>
          </cell>
          <cell r="G6243">
            <v>2449</v>
          </cell>
          <cell r="H6243">
            <v>1.39</v>
          </cell>
          <cell r="I6243">
            <v>43465</v>
          </cell>
        </row>
        <row r="6244">
          <cell r="A6244" t="str">
            <v>MdeO TIMBRE BOTON (NO USAR)</v>
          </cell>
          <cell r="B6244">
            <v>103400</v>
          </cell>
          <cell r="C6244" t="str">
            <v>UNI</v>
          </cell>
          <cell r="D6244">
            <v>89907</v>
          </cell>
          <cell r="E6244">
            <v>0</v>
          </cell>
          <cell r="F6244">
            <v>39888</v>
          </cell>
          <cell r="G6244">
            <v>64681</v>
          </cell>
          <cell r="H6244">
            <v>1.39</v>
          </cell>
          <cell r="I6244">
            <v>43465</v>
          </cell>
        </row>
        <row r="6245">
          <cell r="A6245" t="str">
            <v>MdeO TINA (INSTALACION COMPLETA)</v>
          </cell>
          <cell r="B6245">
            <v>103469</v>
          </cell>
          <cell r="C6245" t="str">
            <v>UNI</v>
          </cell>
          <cell r="D6245">
            <v>145074</v>
          </cell>
          <cell r="E6245">
            <v>0</v>
          </cell>
          <cell r="F6245">
            <v>39888</v>
          </cell>
          <cell r="G6245">
            <v>104370</v>
          </cell>
          <cell r="H6245">
            <v>1.39</v>
          </cell>
          <cell r="I6245">
            <v>43465</v>
          </cell>
        </row>
        <row r="6246">
          <cell r="A6246" t="str">
            <v>MdeO TINTILLA SOBRE MADERA LIN (NO</v>
          </cell>
          <cell r="B6246">
            <v>103470</v>
          </cell>
          <cell r="C6246" t="str">
            <v>ML</v>
          </cell>
          <cell r="D6246">
            <v>2708</v>
          </cell>
          <cell r="E6246">
            <v>0</v>
          </cell>
          <cell r="F6246">
            <v>39888</v>
          </cell>
          <cell r="G6246">
            <v>1948</v>
          </cell>
          <cell r="H6246">
            <v>1.39</v>
          </cell>
          <cell r="I6246">
            <v>43465</v>
          </cell>
        </row>
        <row r="6247">
          <cell r="A6247" t="str">
            <v>MdeO TINTILLA SOBRE MADERA LLE (NO</v>
          </cell>
          <cell r="B6247">
            <v>103471</v>
          </cell>
          <cell r="C6247" t="str">
            <v>M2</v>
          </cell>
          <cell r="D6247">
            <v>14026</v>
          </cell>
          <cell r="E6247">
            <v>0</v>
          </cell>
          <cell r="F6247">
            <v>39888</v>
          </cell>
          <cell r="G6247">
            <v>10091</v>
          </cell>
          <cell r="H6247">
            <v>1.39</v>
          </cell>
          <cell r="I6247">
            <v>43465</v>
          </cell>
        </row>
        <row r="6248">
          <cell r="A6248" t="str">
            <v>MdeO TINTILLA SOBRE MUEBLES (NO</v>
          </cell>
          <cell r="B6248">
            <v>103472</v>
          </cell>
          <cell r="C6248" t="str">
            <v>M2</v>
          </cell>
          <cell r="D6248">
            <v>47025</v>
          </cell>
          <cell r="E6248">
            <v>0</v>
          </cell>
          <cell r="F6248">
            <v>39888</v>
          </cell>
          <cell r="G6248">
            <v>33831</v>
          </cell>
          <cell r="H6248">
            <v>1.39</v>
          </cell>
          <cell r="I6248">
            <v>43465</v>
          </cell>
        </row>
        <row r="6249">
          <cell r="A6249" t="str">
            <v>MdeO TOALLERO METALICO (NO USAR)</v>
          </cell>
          <cell r="B6249">
            <v>103473</v>
          </cell>
          <cell r="C6249" t="str">
            <v>UNI</v>
          </cell>
          <cell r="D6249">
            <v>9014</v>
          </cell>
          <cell r="E6249">
            <v>0</v>
          </cell>
          <cell r="F6249">
            <v>39888</v>
          </cell>
          <cell r="G6249">
            <v>6485</v>
          </cell>
          <cell r="H6249">
            <v>1.39</v>
          </cell>
          <cell r="I6249">
            <v>43465</v>
          </cell>
        </row>
        <row r="6250">
          <cell r="A6250" t="str">
            <v>MdeO TRAGANTE (NO USAR)</v>
          </cell>
          <cell r="B6250">
            <v>103474</v>
          </cell>
          <cell r="C6250" t="str">
            <v>UNI</v>
          </cell>
          <cell r="D6250">
            <v>6497</v>
          </cell>
          <cell r="E6250">
            <v>0</v>
          </cell>
          <cell r="F6250">
            <v>39888</v>
          </cell>
          <cell r="G6250">
            <v>4674</v>
          </cell>
          <cell r="H6250">
            <v>1.39</v>
          </cell>
          <cell r="I6250">
            <v>43465</v>
          </cell>
        </row>
        <row r="6251">
          <cell r="A6251" t="str">
            <v>MdeO TRANSFORMADOR (NO USAR)</v>
          </cell>
          <cell r="B6251">
            <v>102188</v>
          </cell>
          <cell r="C6251" t="str">
            <v>UNI</v>
          </cell>
          <cell r="D6251">
            <v>665451</v>
          </cell>
          <cell r="E6251">
            <v>0</v>
          </cell>
          <cell r="F6251">
            <v>40134</v>
          </cell>
          <cell r="G6251">
            <v>478742</v>
          </cell>
          <cell r="H6251">
            <v>1.39</v>
          </cell>
          <cell r="I6251">
            <v>43465</v>
          </cell>
        </row>
        <row r="6252">
          <cell r="A6252" t="str">
            <v>MdeO TUB. ACERO GALV- GAS-1/2"(No usar)</v>
          </cell>
          <cell r="B6252">
            <v>101293</v>
          </cell>
          <cell r="C6252" t="str">
            <v>ML</v>
          </cell>
          <cell r="D6252">
            <v>1882</v>
          </cell>
          <cell r="E6252">
            <v>0</v>
          </cell>
          <cell r="F6252">
            <v>40933</v>
          </cell>
          <cell r="G6252">
            <v>1448</v>
          </cell>
          <cell r="H6252">
            <v>1.3</v>
          </cell>
          <cell r="I6252">
            <v>43465</v>
          </cell>
        </row>
        <row r="6253">
          <cell r="A6253" t="str">
            <v>MdeO TUBERIA CEMENTO 6" (NO USAR)</v>
          </cell>
          <cell r="B6253">
            <v>100766</v>
          </cell>
          <cell r="C6253" t="str">
            <v>ML</v>
          </cell>
          <cell r="D6253">
            <v>14071</v>
          </cell>
          <cell r="E6253">
            <v>0</v>
          </cell>
          <cell r="F6253">
            <v>40135</v>
          </cell>
          <cell r="G6253">
            <v>10123</v>
          </cell>
          <cell r="H6253">
            <v>1.39</v>
          </cell>
          <cell r="I6253">
            <v>43465</v>
          </cell>
        </row>
        <row r="6254">
          <cell r="A6254" t="str">
            <v>MdeO TUBERIA COBRE 1" (NO USAR)</v>
          </cell>
          <cell r="B6254">
            <v>102190</v>
          </cell>
          <cell r="C6254" t="str">
            <v>ML</v>
          </cell>
          <cell r="D6254">
            <v>1769</v>
          </cell>
          <cell r="E6254">
            <v>0</v>
          </cell>
          <cell r="F6254">
            <v>40165</v>
          </cell>
          <cell r="G6254">
            <v>1273</v>
          </cell>
          <cell r="H6254">
            <v>1.39</v>
          </cell>
          <cell r="I6254">
            <v>43465</v>
          </cell>
        </row>
        <row r="6255">
          <cell r="A6255" t="str">
            <v>MdeO TUBERIA COBRE 3/4" (NO USAR)</v>
          </cell>
          <cell r="B6255">
            <v>103475</v>
          </cell>
          <cell r="C6255" t="str">
            <v>UNI</v>
          </cell>
          <cell r="D6255">
            <v>13268</v>
          </cell>
          <cell r="E6255">
            <v>0</v>
          </cell>
          <cell r="F6255">
            <v>39888</v>
          </cell>
          <cell r="G6255">
            <v>9545</v>
          </cell>
          <cell r="H6255">
            <v>1.39</v>
          </cell>
          <cell r="I6255">
            <v>43465</v>
          </cell>
        </row>
        <row r="6256">
          <cell r="A6256" t="str">
            <v>MdeO TUBERIA CONCRETO 12" (NO USAR)</v>
          </cell>
          <cell r="B6256">
            <v>100765</v>
          </cell>
          <cell r="C6256" t="str">
            <v>ML</v>
          </cell>
          <cell r="D6256">
            <v>40202</v>
          </cell>
          <cell r="E6256">
            <v>0</v>
          </cell>
          <cell r="F6256">
            <v>40134</v>
          </cell>
          <cell r="G6256">
            <v>28922</v>
          </cell>
          <cell r="H6256">
            <v>1.39</v>
          </cell>
          <cell r="I6256">
            <v>43465</v>
          </cell>
        </row>
        <row r="6257">
          <cell r="A6257" t="str">
            <v>MdeO TUBERIA DE CONCRETO 8" (NO USAR)</v>
          </cell>
          <cell r="B6257">
            <v>102189</v>
          </cell>
          <cell r="C6257" t="str">
            <v>ML</v>
          </cell>
          <cell r="D6257">
            <v>10859</v>
          </cell>
          <cell r="E6257">
            <v>0</v>
          </cell>
          <cell r="F6257">
            <v>42114</v>
          </cell>
          <cell r="G6257">
            <v>8901</v>
          </cell>
          <cell r="H6257">
            <v>1.22</v>
          </cell>
          <cell r="I6257">
            <v>43465</v>
          </cell>
        </row>
        <row r="6258">
          <cell r="A6258" t="str">
            <v>MdeO TUBERIA DE DRENAJE (NO USAR)</v>
          </cell>
          <cell r="B6258">
            <v>102191</v>
          </cell>
          <cell r="C6258" t="str">
            <v>ML</v>
          </cell>
          <cell r="D6258">
            <v>13109</v>
          </cell>
          <cell r="E6258">
            <v>0</v>
          </cell>
          <cell r="F6258">
            <v>42094</v>
          </cell>
          <cell r="G6258">
            <v>10745</v>
          </cell>
          <cell r="H6258">
            <v>1.22</v>
          </cell>
          <cell r="I6258">
            <v>43465</v>
          </cell>
        </row>
        <row r="6259">
          <cell r="A6259" t="str">
            <v>MdeO TUBERIA DE DRENAJE GRES 4" (NO</v>
          </cell>
          <cell r="B6259">
            <v>101047</v>
          </cell>
          <cell r="C6259" t="str">
            <v>ML</v>
          </cell>
          <cell r="D6259">
            <v>12061</v>
          </cell>
          <cell r="E6259">
            <v>0</v>
          </cell>
          <cell r="F6259">
            <v>40134</v>
          </cell>
          <cell r="G6259">
            <v>8677</v>
          </cell>
          <cell r="H6259">
            <v>1.39</v>
          </cell>
          <cell r="I6259">
            <v>43465</v>
          </cell>
        </row>
        <row r="6260">
          <cell r="A6260" t="str">
            <v>MdeO TUBERIA GRES 4" (1.0M)** (NO USAR)</v>
          </cell>
          <cell r="B6260">
            <v>102192</v>
          </cell>
          <cell r="C6260" t="str">
            <v>ML</v>
          </cell>
          <cell r="D6260">
            <v>12061</v>
          </cell>
          <cell r="E6260">
            <v>0</v>
          </cell>
          <cell r="F6260">
            <v>40134</v>
          </cell>
          <cell r="G6260">
            <v>8677</v>
          </cell>
          <cell r="H6260">
            <v>1.39</v>
          </cell>
          <cell r="I6260">
            <v>43465</v>
          </cell>
        </row>
        <row r="6261">
          <cell r="A6261" t="str">
            <v>MdeO TUBERIA GRES 6"-1.00 M (NO USAR)</v>
          </cell>
          <cell r="B6261">
            <v>103476</v>
          </cell>
          <cell r="C6261" t="str">
            <v>ML</v>
          </cell>
          <cell r="D6261">
            <v>13065</v>
          </cell>
          <cell r="E6261">
            <v>0</v>
          </cell>
          <cell r="F6261">
            <v>39888</v>
          </cell>
          <cell r="G6261">
            <v>9399</v>
          </cell>
          <cell r="H6261">
            <v>1.39</v>
          </cell>
          <cell r="I6261">
            <v>43465</v>
          </cell>
        </row>
        <row r="6262">
          <cell r="A6262" t="str">
            <v>MdeO TUBERIA GRES 8" A 10" (NO USAR)</v>
          </cell>
          <cell r="B6262">
            <v>103477</v>
          </cell>
          <cell r="C6262" t="str">
            <v>ML</v>
          </cell>
          <cell r="D6262">
            <v>14931</v>
          </cell>
          <cell r="E6262">
            <v>0</v>
          </cell>
          <cell r="F6262">
            <v>39888</v>
          </cell>
          <cell r="G6262">
            <v>10742</v>
          </cell>
          <cell r="H6262">
            <v>1.39</v>
          </cell>
          <cell r="I6262">
            <v>43465</v>
          </cell>
        </row>
        <row r="6263">
          <cell r="A6263" t="str">
            <v>MdeO TUBERIA GRES 8" A 10" (NO USAR)</v>
          </cell>
          <cell r="B6263">
            <v>102193</v>
          </cell>
          <cell r="C6263" t="str">
            <v>ML</v>
          </cell>
          <cell r="D6263">
            <v>14931</v>
          </cell>
          <cell r="E6263">
            <v>0</v>
          </cell>
          <cell r="F6263">
            <v>40135</v>
          </cell>
          <cell r="G6263">
            <v>10742</v>
          </cell>
          <cell r="H6263">
            <v>1.39</v>
          </cell>
          <cell r="I6263">
            <v>43465</v>
          </cell>
        </row>
        <row r="6264">
          <cell r="A6264" t="str">
            <v>MdeO TUBERIA NOVAFORT 400-500M (NO</v>
          </cell>
          <cell r="B6264">
            <v>102195</v>
          </cell>
          <cell r="C6264" t="str">
            <v>ML</v>
          </cell>
          <cell r="D6264">
            <v>9647</v>
          </cell>
          <cell r="E6264">
            <v>0</v>
          </cell>
          <cell r="F6264">
            <v>40135</v>
          </cell>
          <cell r="G6264">
            <v>6940</v>
          </cell>
          <cell r="H6264">
            <v>1.39</v>
          </cell>
          <cell r="I6264">
            <v>43465</v>
          </cell>
        </row>
        <row r="6265">
          <cell r="A6265" t="str">
            <v>MdeO TUBERIA NOVAFORT110- 350 MM (NO</v>
          </cell>
          <cell r="B6265">
            <v>102194</v>
          </cell>
          <cell r="C6265" t="str">
            <v>ML</v>
          </cell>
          <cell r="D6265">
            <v>8994</v>
          </cell>
          <cell r="E6265">
            <v>47418</v>
          </cell>
          <cell r="F6265">
            <v>41725</v>
          </cell>
          <cell r="G6265">
            <v>7138</v>
          </cell>
          <cell r="H6265">
            <v>1.26</v>
          </cell>
          <cell r="I6265">
            <v>43465</v>
          </cell>
        </row>
        <row r="6266">
          <cell r="A6266" t="str">
            <v>MdeO Unión Flexible Borracha 1 1/2" (NO</v>
          </cell>
          <cell r="B6266">
            <v>101092</v>
          </cell>
          <cell r="C6266" t="str">
            <v>UNI</v>
          </cell>
          <cell r="D6266">
            <v>24325</v>
          </cell>
          <cell r="E6266">
            <v>0</v>
          </cell>
          <cell r="F6266">
            <v>40135</v>
          </cell>
          <cell r="G6266">
            <v>17500</v>
          </cell>
          <cell r="H6266">
            <v>1.39</v>
          </cell>
          <cell r="I6266">
            <v>43465</v>
          </cell>
        </row>
        <row r="6267">
          <cell r="A6267" t="str">
            <v>MdeO Unión Flexible Borracha 1 1/2" (NO</v>
          </cell>
          <cell r="B6267">
            <v>101093</v>
          </cell>
          <cell r="C6267" t="str">
            <v>UNI</v>
          </cell>
          <cell r="D6267">
            <v>24325</v>
          </cell>
          <cell r="E6267">
            <v>0</v>
          </cell>
          <cell r="F6267">
            <v>40135</v>
          </cell>
          <cell r="G6267">
            <v>17500</v>
          </cell>
          <cell r="H6267">
            <v>1.39</v>
          </cell>
          <cell r="I6267">
            <v>43465</v>
          </cell>
        </row>
        <row r="6268">
          <cell r="A6268" t="str">
            <v>MdeO VACIADO CONC.POBRE** (NO USAR)</v>
          </cell>
          <cell r="B6268">
            <v>102196</v>
          </cell>
          <cell r="C6268" t="str">
            <v>M3</v>
          </cell>
          <cell r="D6268">
            <v>97504</v>
          </cell>
          <cell r="E6268">
            <v>0</v>
          </cell>
          <cell r="F6268">
            <v>41737</v>
          </cell>
          <cell r="G6268">
            <v>77384</v>
          </cell>
          <cell r="H6268">
            <v>1.26</v>
          </cell>
          <cell r="I6268">
            <v>43465</v>
          </cell>
        </row>
        <row r="6269">
          <cell r="A6269" t="str">
            <v>MdeO VALVULA DE BOLA 1/2" GAS (NO</v>
          </cell>
          <cell r="B6269">
            <v>102197</v>
          </cell>
          <cell r="C6269" t="str">
            <v>UNI</v>
          </cell>
          <cell r="D6269">
            <v>1766</v>
          </cell>
          <cell r="E6269">
            <v>0</v>
          </cell>
          <cell r="F6269">
            <v>40569</v>
          </cell>
          <cell r="G6269">
            <v>1318</v>
          </cell>
          <cell r="H6269">
            <v>1.34</v>
          </cell>
          <cell r="I6269">
            <v>43465</v>
          </cell>
        </row>
        <row r="6270">
          <cell r="A6270" t="str">
            <v>MdeO VALVULA DE BOLA MEDIDOR 1/2" GAS</v>
          </cell>
          <cell r="B6270">
            <v>102387</v>
          </cell>
          <cell r="C6270" t="str">
            <v>UNI</v>
          </cell>
          <cell r="D6270">
            <v>2875</v>
          </cell>
          <cell r="E6270">
            <v>0</v>
          </cell>
          <cell r="F6270">
            <v>40134</v>
          </cell>
          <cell r="G6270">
            <v>2068</v>
          </cell>
          <cell r="H6270">
            <v>1.39</v>
          </cell>
          <cell r="I6270">
            <v>43465</v>
          </cell>
        </row>
        <row r="6271">
          <cell r="A6271" t="str">
            <v>MdeO VALVULA LAVADERO (Inst) (NO USAR)</v>
          </cell>
          <cell r="B6271">
            <v>102778</v>
          </cell>
          <cell r="C6271" t="str">
            <v>UNI</v>
          </cell>
          <cell r="D6271">
            <v>5282</v>
          </cell>
          <cell r="E6271">
            <v>0</v>
          </cell>
          <cell r="F6271">
            <v>39888</v>
          </cell>
          <cell r="G6271">
            <v>3800</v>
          </cell>
          <cell r="H6271">
            <v>1.39</v>
          </cell>
          <cell r="I6271">
            <v>43465</v>
          </cell>
        </row>
        <row r="6272">
          <cell r="A6272" t="str">
            <v>MdeO VENTAN. Mad. (Hech/Inst) (NO USAR)</v>
          </cell>
          <cell r="B6272">
            <v>103588</v>
          </cell>
          <cell r="C6272" t="str">
            <v>M2</v>
          </cell>
          <cell r="D6272">
            <v>106263</v>
          </cell>
          <cell r="E6272">
            <v>0</v>
          </cell>
          <cell r="F6272">
            <v>39888</v>
          </cell>
          <cell r="G6272">
            <v>76448</v>
          </cell>
          <cell r="H6272">
            <v>1.39</v>
          </cell>
          <cell r="I6272">
            <v>43465</v>
          </cell>
        </row>
        <row r="6273">
          <cell r="A6273" t="str">
            <v>MdeO VIDRIOS Y CERRADURAS</v>
          </cell>
          <cell r="B6273">
            <v>35</v>
          </cell>
          <cell r="C6273">
            <v>0</v>
          </cell>
          <cell r="D6273" t="e">
            <v>#DIV/0!</v>
          </cell>
          <cell r="E6273">
            <v>0</v>
          </cell>
          <cell r="F6273">
            <v>0</v>
          </cell>
          <cell r="G6273">
            <v>0</v>
          </cell>
          <cell r="H6273" t="e">
            <v>#DIV/0!</v>
          </cell>
          <cell r="I6273">
            <v>43465</v>
          </cell>
        </row>
        <row r="6274">
          <cell r="A6274" t="str">
            <v>MdeO VIGA AMARRE .20X.20 m.cierre (NO</v>
          </cell>
          <cell r="B6274">
            <v>102198</v>
          </cell>
          <cell r="C6274" t="str">
            <v>M3</v>
          </cell>
          <cell r="D6274">
            <v>180947</v>
          </cell>
          <cell r="E6274">
            <v>0</v>
          </cell>
          <cell r="F6274">
            <v>40165</v>
          </cell>
          <cell r="G6274">
            <v>130178</v>
          </cell>
          <cell r="H6274">
            <v>1.39</v>
          </cell>
          <cell r="I6274">
            <v>43465</v>
          </cell>
        </row>
        <row r="6275">
          <cell r="A6275" t="str">
            <v>MdeO VIGAS AEREAS DE CUBIERTA** (NO</v>
          </cell>
          <cell r="B6275">
            <v>102200</v>
          </cell>
          <cell r="C6275" t="str">
            <v>M3</v>
          </cell>
          <cell r="D6275">
            <v>217366</v>
          </cell>
          <cell r="E6275">
            <v>0</v>
          </cell>
          <cell r="F6275">
            <v>41431</v>
          </cell>
          <cell r="G6275">
            <v>171154</v>
          </cell>
          <cell r="H6275">
            <v>1.27</v>
          </cell>
          <cell r="I6275">
            <v>43465</v>
          </cell>
        </row>
        <row r="6276">
          <cell r="A6276" t="str">
            <v>MdeO VIGAS CANALES (NO USAR)</v>
          </cell>
          <cell r="B6276">
            <v>102201</v>
          </cell>
          <cell r="C6276" t="str">
            <v>M3</v>
          </cell>
          <cell r="D6276">
            <v>189382</v>
          </cell>
          <cell r="E6276">
            <v>0</v>
          </cell>
          <cell r="F6276">
            <v>41470</v>
          </cell>
          <cell r="G6276">
            <v>149120</v>
          </cell>
          <cell r="H6276">
            <v>1.27</v>
          </cell>
          <cell r="I6276">
            <v>43465</v>
          </cell>
        </row>
        <row r="6277">
          <cell r="A6277" t="str">
            <v>MdeO VIGAS DE CUBIERTA 15X15 (NO</v>
          </cell>
          <cell r="B6277">
            <v>102202</v>
          </cell>
          <cell r="C6277" t="str">
            <v>M3</v>
          </cell>
          <cell r="D6277">
            <v>192110</v>
          </cell>
          <cell r="E6277">
            <v>0</v>
          </cell>
          <cell r="F6277">
            <v>41068</v>
          </cell>
          <cell r="G6277">
            <v>147777</v>
          </cell>
          <cell r="H6277">
            <v>1.3</v>
          </cell>
          <cell r="I6277">
            <v>43465</v>
          </cell>
        </row>
        <row r="6278">
          <cell r="A6278" t="str">
            <v>MdeO VIIGA DE CIMENTACION** (NO USAR)</v>
          </cell>
          <cell r="B6278">
            <v>102199</v>
          </cell>
          <cell r="C6278" t="str">
            <v>M3</v>
          </cell>
          <cell r="D6278">
            <v>150867</v>
          </cell>
          <cell r="E6278">
            <v>0</v>
          </cell>
          <cell r="F6278">
            <v>41719</v>
          </cell>
          <cell r="G6278">
            <v>119736</v>
          </cell>
          <cell r="H6278">
            <v>1.26</v>
          </cell>
          <cell r="I6278">
            <v>43465</v>
          </cell>
        </row>
        <row r="6279">
          <cell r="A6279" t="str">
            <v>MdeO VINILO SOBRE PAÑETE 2 MANOS (NO</v>
          </cell>
          <cell r="B6279">
            <v>102203</v>
          </cell>
          <cell r="C6279" t="str">
            <v>M2</v>
          </cell>
          <cell r="D6279">
            <v>3623</v>
          </cell>
          <cell r="E6279">
            <v>0</v>
          </cell>
          <cell r="F6279">
            <v>41451</v>
          </cell>
          <cell r="G6279">
            <v>2853</v>
          </cell>
          <cell r="H6279">
            <v>1.27</v>
          </cell>
          <cell r="I6279">
            <v>43465</v>
          </cell>
        </row>
        <row r="6280">
          <cell r="A6280" t="str">
            <v>MdeO VINILO SOBRE PAÑETE 3 MANOS (NO</v>
          </cell>
          <cell r="B6280">
            <v>102624</v>
          </cell>
          <cell r="C6280" t="str">
            <v>M2</v>
          </cell>
          <cell r="D6280">
            <v>5331</v>
          </cell>
          <cell r="E6280">
            <v>0</v>
          </cell>
          <cell r="F6280">
            <v>40780</v>
          </cell>
          <cell r="G6280">
            <v>3978</v>
          </cell>
          <cell r="H6280">
            <v>1.34</v>
          </cell>
          <cell r="I6280">
            <v>43465</v>
          </cell>
        </row>
        <row r="6281">
          <cell r="A6281" t="str">
            <v>MdeO WASH PRIMER (NO USAR)</v>
          </cell>
          <cell r="B6281">
            <v>102204</v>
          </cell>
          <cell r="C6281" t="str">
            <v>M2</v>
          </cell>
          <cell r="D6281">
            <v>11558</v>
          </cell>
          <cell r="E6281">
            <v>0</v>
          </cell>
          <cell r="F6281">
            <v>40134</v>
          </cell>
          <cell r="G6281">
            <v>8315</v>
          </cell>
          <cell r="H6281">
            <v>1.39</v>
          </cell>
          <cell r="I6281">
            <v>43465</v>
          </cell>
        </row>
        <row r="6282">
          <cell r="A6282" t="str">
            <v>MdeO WASH PRIMER + Subc. de Pintura. (NO</v>
          </cell>
          <cell r="B6282">
            <v>102388</v>
          </cell>
          <cell r="C6282" t="str">
            <v>M2</v>
          </cell>
          <cell r="D6282">
            <v>59506</v>
          </cell>
          <cell r="E6282">
            <v>0</v>
          </cell>
          <cell r="F6282">
            <v>40134</v>
          </cell>
          <cell r="G6282">
            <v>42810</v>
          </cell>
          <cell r="H6282">
            <v>1.39</v>
          </cell>
          <cell r="I6282">
            <v>43465</v>
          </cell>
        </row>
        <row r="6283">
          <cell r="A6283" t="str">
            <v>MdeO ZOCALO MARMOL (NO USAR)</v>
          </cell>
          <cell r="B6283">
            <v>103589</v>
          </cell>
          <cell r="C6283" t="str">
            <v>ML</v>
          </cell>
          <cell r="D6283">
            <v>14931</v>
          </cell>
          <cell r="E6283">
            <v>0</v>
          </cell>
          <cell r="F6283">
            <v>39888</v>
          </cell>
          <cell r="G6283">
            <v>10742</v>
          </cell>
          <cell r="H6283">
            <v>1.39</v>
          </cell>
          <cell r="I6283">
            <v>43465</v>
          </cell>
        </row>
        <row r="6284">
          <cell r="A6284" t="str">
            <v>MdeO ZOCALO TABLETA/TABLON (NO</v>
          </cell>
          <cell r="B6284">
            <v>103590</v>
          </cell>
          <cell r="C6284" t="str">
            <v>ML</v>
          </cell>
          <cell r="D6284">
            <v>9332</v>
          </cell>
          <cell r="E6284">
            <v>0</v>
          </cell>
          <cell r="F6284">
            <v>39888</v>
          </cell>
          <cell r="G6284">
            <v>6714</v>
          </cell>
          <cell r="H6284">
            <v>1.39</v>
          </cell>
          <cell r="I6284">
            <v>43465</v>
          </cell>
        </row>
        <row r="6285">
          <cell r="A6285" t="str">
            <v>MdeOPAÑETE 1:3Inc. FILOS Y DILATACIONES</v>
          </cell>
          <cell r="B6285">
            <v>102458</v>
          </cell>
          <cell r="C6285" t="str">
            <v>ML</v>
          </cell>
          <cell r="D6285">
            <v>7062</v>
          </cell>
          <cell r="E6285">
            <v>0</v>
          </cell>
          <cell r="F6285">
            <v>40207</v>
          </cell>
          <cell r="G6285">
            <v>5155</v>
          </cell>
          <cell r="H6285">
            <v>1.37</v>
          </cell>
          <cell r="I6285">
            <v>43465</v>
          </cell>
        </row>
        <row r="6286">
          <cell r="A6286" t="str">
            <v>MECANISMO ANTIPÁNICO (ISEO) PUERTA</v>
          </cell>
          <cell r="B6286">
            <v>104848</v>
          </cell>
          <cell r="C6286" t="str">
            <v>UNI</v>
          </cell>
          <cell r="D6286">
            <v>1553240</v>
          </cell>
          <cell r="E6286">
            <v>0</v>
          </cell>
          <cell r="F6286">
            <v>41221</v>
          </cell>
          <cell r="G6286">
            <v>1194800</v>
          </cell>
          <cell r="H6286">
            <v>1.3</v>
          </cell>
          <cell r="I6286">
            <v>43465</v>
          </cell>
        </row>
        <row r="6287">
          <cell r="A6287" t="str">
            <v>MEDALLON EN YESO MD3</v>
          </cell>
          <cell r="B6287">
            <v>3191</v>
          </cell>
          <cell r="C6287" t="str">
            <v>UNI</v>
          </cell>
          <cell r="D6287">
            <v>20550</v>
          </cell>
          <cell r="E6287" t="str">
            <v>MD3</v>
          </cell>
          <cell r="F6287">
            <v>40337</v>
          </cell>
          <cell r="G6287">
            <v>15000</v>
          </cell>
          <cell r="H6287">
            <v>1.37</v>
          </cell>
          <cell r="I6287">
            <v>43465</v>
          </cell>
        </row>
        <row r="6288">
          <cell r="A6288" t="str">
            <v>MEDIACAÑA PVC</v>
          </cell>
          <cell r="B6288">
            <v>106417</v>
          </cell>
          <cell r="C6288" t="str">
            <v>ML</v>
          </cell>
          <cell r="D6288">
            <v>21105</v>
          </cell>
          <cell r="E6288">
            <v>0</v>
          </cell>
          <cell r="F6288">
            <v>43271</v>
          </cell>
          <cell r="G6288">
            <v>20100</v>
          </cell>
          <cell r="H6288">
            <v>1.05</v>
          </cell>
          <cell r="I6288">
            <v>43465</v>
          </cell>
        </row>
        <row r="6289">
          <cell r="A6289" t="str">
            <v>Medición Sist. Puesta Tierra y Resistividad (UDS)</v>
          </cell>
          <cell r="B6289">
            <v>106181</v>
          </cell>
          <cell r="C6289" t="str">
            <v>UNI</v>
          </cell>
          <cell r="D6289">
            <v>393667</v>
          </cell>
          <cell r="E6289">
            <v>0</v>
          </cell>
          <cell r="F6289">
            <v>43266</v>
          </cell>
          <cell r="G6289">
            <v>374921</v>
          </cell>
          <cell r="H6289">
            <v>1.05</v>
          </cell>
          <cell r="I6289">
            <v>43465</v>
          </cell>
        </row>
        <row r="6290">
          <cell r="A6290" t="str">
            <v>MEDIDOR DE</v>
          </cell>
          <cell r="B6290">
            <v>104569</v>
          </cell>
          <cell r="C6290" t="str">
            <v>UNI</v>
          </cell>
          <cell r="D6290">
            <v>161320</v>
          </cell>
          <cell r="E6290">
            <v>0</v>
          </cell>
          <cell r="F6290">
            <v>43089</v>
          </cell>
          <cell r="G6290">
            <v>148000</v>
          </cell>
          <cell r="H6290">
            <v>1.0900000000000001</v>
          </cell>
          <cell r="I6290">
            <v>43465</v>
          </cell>
        </row>
        <row r="6291">
          <cell r="A6291" t="str">
            <v>MEDIDOR DE AGUA ½" (Sum+Inst)</v>
          </cell>
          <cell r="B6291">
            <v>1608</v>
          </cell>
          <cell r="C6291" t="str">
            <v>UNI</v>
          </cell>
          <cell r="D6291">
            <v>195458</v>
          </cell>
          <cell r="E6291">
            <v>0</v>
          </cell>
          <cell r="F6291">
            <v>40527</v>
          </cell>
          <cell r="G6291">
            <v>142670</v>
          </cell>
          <cell r="H6291">
            <v>1.37</v>
          </cell>
          <cell r="I6291">
            <v>43465</v>
          </cell>
        </row>
        <row r="6292">
          <cell r="A6292" t="str">
            <v>MEDIDOR DE AGUA 1 ½" (Sum+Inst)</v>
          </cell>
          <cell r="B6292">
            <v>1606</v>
          </cell>
          <cell r="C6292" t="str">
            <v>UNI</v>
          </cell>
          <cell r="D6292">
            <v>978359</v>
          </cell>
          <cell r="E6292">
            <v>0</v>
          </cell>
          <cell r="F6292">
            <v>43297</v>
          </cell>
          <cell r="G6292">
            <v>931770</v>
          </cell>
          <cell r="H6292">
            <v>1.05</v>
          </cell>
          <cell r="I6292">
            <v>43465</v>
          </cell>
        </row>
        <row r="6293">
          <cell r="A6293" t="str">
            <v>MEDIDOR DE AGUA 1" (Sum+Inst)</v>
          </cell>
          <cell r="B6293">
            <v>1607</v>
          </cell>
          <cell r="C6293" t="str">
            <v>UNI</v>
          </cell>
          <cell r="D6293">
            <v>283840</v>
          </cell>
          <cell r="E6293">
            <v>0</v>
          </cell>
          <cell r="F6293">
            <v>42615</v>
          </cell>
          <cell r="G6293">
            <v>246817</v>
          </cell>
          <cell r="H6293">
            <v>1.1499999999999999</v>
          </cell>
          <cell r="I6293">
            <v>43465</v>
          </cell>
        </row>
        <row r="6294">
          <cell r="A6294" t="str">
            <v>MEDIDOR DE AGUA 2" (Sum+Inst).</v>
          </cell>
          <cell r="B6294">
            <v>1609</v>
          </cell>
          <cell r="C6294" t="str">
            <v>UNI</v>
          </cell>
          <cell r="D6294">
            <v>3778641</v>
          </cell>
          <cell r="E6294">
            <v>0</v>
          </cell>
          <cell r="F6294">
            <v>40135</v>
          </cell>
          <cell r="G6294">
            <v>2718447</v>
          </cell>
          <cell r="H6294">
            <v>1.39</v>
          </cell>
          <cell r="I6294">
            <v>43465</v>
          </cell>
        </row>
        <row r="6295">
          <cell r="A6295" t="str">
            <v>MEDIDOR DE AGUA 3" Sum+Inst)</v>
          </cell>
          <cell r="B6295">
            <v>1610</v>
          </cell>
          <cell r="C6295" t="str">
            <v>UNI</v>
          </cell>
          <cell r="D6295">
            <v>3816078</v>
          </cell>
          <cell r="E6295">
            <v>0</v>
          </cell>
          <cell r="F6295">
            <v>40135</v>
          </cell>
          <cell r="G6295">
            <v>2745380</v>
          </cell>
          <cell r="H6295">
            <v>1.39</v>
          </cell>
          <cell r="I6295">
            <v>43465</v>
          </cell>
        </row>
        <row r="6296">
          <cell r="A6296" t="str">
            <v>Medidor de agua 3/4" (Sum+Inst) **</v>
          </cell>
          <cell r="B6296">
            <v>100737</v>
          </cell>
          <cell r="C6296" t="str">
            <v>UNI</v>
          </cell>
          <cell r="D6296">
            <v>177989</v>
          </cell>
          <cell r="E6296">
            <v>0</v>
          </cell>
          <cell r="F6296">
            <v>41411</v>
          </cell>
          <cell r="G6296">
            <v>140149</v>
          </cell>
          <cell r="H6296">
            <v>1.27</v>
          </cell>
          <cell r="I6296">
            <v>43465</v>
          </cell>
        </row>
        <row r="6297">
          <cell r="A6297" t="str">
            <v>MEDIDOR DE AGUA 4" (Sum+Inst)</v>
          </cell>
          <cell r="B6297">
            <v>1612</v>
          </cell>
          <cell r="C6297" t="str">
            <v>UNI</v>
          </cell>
          <cell r="D6297">
            <v>4887030</v>
          </cell>
          <cell r="E6297">
            <v>0</v>
          </cell>
          <cell r="F6297">
            <v>40135</v>
          </cell>
          <cell r="G6297">
            <v>3515849</v>
          </cell>
          <cell r="H6297">
            <v>1.39</v>
          </cell>
          <cell r="I6297">
            <v>43465</v>
          </cell>
        </row>
        <row r="6298">
          <cell r="A6298" t="str">
            <v>MEDIDOR DE AGUA 6" (Sum+Inst)</v>
          </cell>
          <cell r="B6298">
            <v>1613</v>
          </cell>
          <cell r="C6298" t="str">
            <v>UNI</v>
          </cell>
          <cell r="D6298">
            <v>5222947</v>
          </cell>
          <cell r="E6298">
            <v>0</v>
          </cell>
          <cell r="F6298">
            <v>40135</v>
          </cell>
          <cell r="G6298">
            <v>3757516</v>
          </cell>
          <cell r="H6298">
            <v>1.39</v>
          </cell>
          <cell r="I6298">
            <v>43465</v>
          </cell>
        </row>
        <row r="6299">
          <cell r="A6299" t="str">
            <v>MEDIDOR ELECTRONICO</v>
          </cell>
          <cell r="B6299">
            <v>106755</v>
          </cell>
          <cell r="C6299" t="str">
            <v>UNI</v>
          </cell>
          <cell r="D6299">
            <v>599760</v>
          </cell>
          <cell r="E6299">
            <v>0</v>
          </cell>
          <cell r="F6299">
            <v>43180</v>
          </cell>
          <cell r="G6299">
            <v>571200</v>
          </cell>
          <cell r="H6299">
            <v>1.05</v>
          </cell>
          <cell r="I6299">
            <v>43465</v>
          </cell>
        </row>
        <row r="6300">
          <cell r="A6300" t="str">
            <v>Medidor electrónico 3 element. KVA,KVAr, 5A,</v>
          </cell>
          <cell r="B6300">
            <v>101569</v>
          </cell>
          <cell r="C6300" t="str">
            <v>UNI</v>
          </cell>
          <cell r="D6300">
            <v>1589200</v>
          </cell>
          <cell r="E6300">
            <v>0</v>
          </cell>
          <cell r="F6300">
            <v>40480</v>
          </cell>
          <cell r="G6300">
            <v>1160000</v>
          </cell>
          <cell r="H6300">
            <v>1.37</v>
          </cell>
          <cell r="I6300">
            <v>43465</v>
          </cell>
        </row>
        <row r="6301">
          <cell r="A6301" t="str">
            <v>Medidor electrónico multifuncional</v>
          </cell>
          <cell r="B6301">
            <v>102287</v>
          </cell>
          <cell r="C6301" t="str">
            <v>UNI</v>
          </cell>
          <cell r="D6301">
            <v>2494580</v>
          </cell>
          <cell r="E6301" t="str">
            <v>TWC-12M</v>
          </cell>
          <cell r="F6301">
            <v>42607</v>
          </cell>
          <cell r="G6301">
            <v>2169200</v>
          </cell>
          <cell r="H6301">
            <v>1.1499999999999999</v>
          </cell>
          <cell r="I6301">
            <v>43465</v>
          </cell>
        </row>
        <row r="6302">
          <cell r="A6302" t="str">
            <v>MEDIDOR ELECTRONICO TRIFASICO10-100</v>
          </cell>
          <cell r="B6302">
            <v>105616</v>
          </cell>
          <cell r="C6302" t="str">
            <v>UNI</v>
          </cell>
          <cell r="D6302">
            <v>189329</v>
          </cell>
          <cell r="E6302" t="str">
            <v>TWC-12M</v>
          </cell>
          <cell r="F6302">
            <v>43173</v>
          </cell>
          <cell r="G6302">
            <v>180313</v>
          </cell>
          <cell r="H6302">
            <v>1.05</v>
          </cell>
          <cell r="I6302">
            <v>43465</v>
          </cell>
        </row>
        <row r="6303">
          <cell r="A6303" t="str">
            <v>MEDIDOR GAS 2.5</v>
          </cell>
          <cell r="B6303">
            <v>3760</v>
          </cell>
          <cell r="C6303" t="str">
            <v>UNI</v>
          </cell>
          <cell r="D6303">
            <v>622998</v>
          </cell>
          <cell r="E6303">
            <v>0</v>
          </cell>
          <cell r="F6303">
            <v>40121</v>
          </cell>
          <cell r="G6303">
            <v>448200</v>
          </cell>
          <cell r="H6303">
            <v>1.39</v>
          </cell>
          <cell r="I6303">
            <v>43465</v>
          </cell>
        </row>
        <row r="6304">
          <cell r="A6304" t="str">
            <v>MEDIDOR MONOFASICO BIFILAR (Sum+Inst)</v>
          </cell>
          <cell r="B6304">
            <v>3593</v>
          </cell>
          <cell r="C6304" t="str">
            <v>UNI</v>
          </cell>
          <cell r="D6304">
            <v>126166</v>
          </cell>
          <cell r="E6304">
            <v>0</v>
          </cell>
          <cell r="F6304">
            <v>40135</v>
          </cell>
          <cell r="G6304">
            <v>90767</v>
          </cell>
          <cell r="H6304">
            <v>1.39</v>
          </cell>
          <cell r="I6304">
            <v>43465</v>
          </cell>
        </row>
        <row r="6305">
          <cell r="A6305" t="str">
            <v>MEDIDOR MONOFASICO TRIFILAR</v>
          </cell>
          <cell r="B6305">
            <v>3594</v>
          </cell>
          <cell r="C6305" t="str">
            <v>UNI</v>
          </cell>
          <cell r="D6305">
            <v>172470</v>
          </cell>
          <cell r="E6305">
            <v>0</v>
          </cell>
          <cell r="F6305">
            <v>40135</v>
          </cell>
          <cell r="G6305">
            <v>124079</v>
          </cell>
          <cell r="H6305">
            <v>1.39</v>
          </cell>
          <cell r="I6305">
            <v>43465</v>
          </cell>
        </row>
        <row r="6306">
          <cell r="A6306" t="str">
            <v>MEDIDOR MONOFASICO TRIFILAR 20(80A).</v>
          </cell>
          <cell r="B6306">
            <v>3595</v>
          </cell>
          <cell r="C6306" t="str">
            <v>UNI</v>
          </cell>
          <cell r="D6306">
            <v>259341</v>
          </cell>
          <cell r="E6306">
            <v>0</v>
          </cell>
          <cell r="F6306">
            <v>40239</v>
          </cell>
          <cell r="G6306">
            <v>189300</v>
          </cell>
          <cell r="H6306">
            <v>1.37</v>
          </cell>
          <cell r="I6306">
            <v>43465</v>
          </cell>
        </row>
        <row r="6307">
          <cell r="A6307" t="str">
            <v>MEDIDOR PARA AGUA (3/4") APROB.EE.AA.BB</v>
          </cell>
          <cell r="B6307">
            <v>104917</v>
          </cell>
          <cell r="C6307" t="str">
            <v>UNI</v>
          </cell>
          <cell r="D6307">
            <v>302454</v>
          </cell>
          <cell r="E6307">
            <v>0</v>
          </cell>
          <cell r="F6307">
            <v>43174</v>
          </cell>
          <cell r="G6307">
            <v>288051</v>
          </cell>
          <cell r="H6307">
            <v>1.05</v>
          </cell>
          <cell r="I6307">
            <v>43465</v>
          </cell>
        </row>
        <row r="6308">
          <cell r="A6308" t="str">
            <v>MEDIDOR TRIFASICO 40-160 AMP</v>
          </cell>
          <cell r="B6308">
            <v>3596</v>
          </cell>
          <cell r="C6308" t="str">
            <v>UNI</v>
          </cell>
          <cell r="D6308">
            <v>672381</v>
          </cell>
          <cell r="E6308">
            <v>0</v>
          </cell>
          <cell r="F6308">
            <v>40135</v>
          </cell>
          <cell r="G6308">
            <v>483727</v>
          </cell>
          <cell r="H6308">
            <v>1.39</v>
          </cell>
          <cell r="I6308">
            <v>43465</v>
          </cell>
        </row>
        <row r="6309">
          <cell r="A6309" t="str">
            <v>MEDIDOR TRIFASICO DE 50-150 AMPERIOS</v>
          </cell>
          <cell r="B6309">
            <v>105200</v>
          </cell>
          <cell r="C6309" t="str">
            <v>UNI</v>
          </cell>
          <cell r="D6309">
            <v>284421</v>
          </cell>
          <cell r="E6309">
            <v>0</v>
          </cell>
          <cell r="F6309">
            <v>42773</v>
          </cell>
          <cell r="G6309">
            <v>260937</v>
          </cell>
          <cell r="H6309">
            <v>1.0900000000000001</v>
          </cell>
          <cell r="I6309">
            <v>43465</v>
          </cell>
        </row>
        <row r="6310">
          <cell r="A6310" t="str">
            <v>Medidor trifasicoEstaticoA1100 5-100Amp - LCD</v>
          </cell>
          <cell r="B6310">
            <v>106946</v>
          </cell>
          <cell r="C6310" t="str">
            <v>UNI</v>
          </cell>
          <cell r="D6310">
            <v>250478</v>
          </cell>
          <cell r="E6310">
            <v>0</v>
          </cell>
          <cell r="F6310">
            <v>43337</v>
          </cell>
          <cell r="G6310">
            <v>238550</v>
          </cell>
          <cell r="H6310">
            <v>1.05</v>
          </cell>
          <cell r="I6310">
            <v>43465</v>
          </cell>
        </row>
        <row r="6311">
          <cell r="A6311" t="str">
            <v>MedidorTrifasicoEstaticoA1100-5-100 AMPERIOS</v>
          </cell>
          <cell r="B6311">
            <v>106945</v>
          </cell>
          <cell r="C6311" t="str">
            <v>UNI</v>
          </cell>
          <cell r="D6311">
            <v>250478</v>
          </cell>
          <cell r="E6311">
            <v>0</v>
          </cell>
          <cell r="F6311">
            <v>43335</v>
          </cell>
          <cell r="G6311">
            <v>238550</v>
          </cell>
          <cell r="H6311">
            <v>1.05</v>
          </cell>
          <cell r="I6311">
            <v>43465</v>
          </cell>
        </row>
        <row r="6312">
          <cell r="A6312" t="str">
            <v>MEMBRANA BUTYL PARA TANQUE</v>
          </cell>
          <cell r="B6312">
            <v>101567</v>
          </cell>
          <cell r="C6312" t="str">
            <v>UNI</v>
          </cell>
          <cell r="D6312">
            <v>1267300</v>
          </cell>
          <cell r="E6312">
            <v>0</v>
          </cell>
          <cell r="F6312">
            <v>42391</v>
          </cell>
          <cell r="G6312">
            <v>1102000</v>
          </cell>
          <cell r="H6312">
            <v>1.1499999999999999</v>
          </cell>
          <cell r="I6312">
            <v>43465</v>
          </cell>
        </row>
        <row r="6313">
          <cell r="A6313" t="str">
            <v>MERCURIO</v>
          </cell>
          <cell r="B6313">
            <v>105521</v>
          </cell>
          <cell r="C6313" t="str">
            <v>UNI</v>
          </cell>
          <cell r="D6313">
            <v>51770</v>
          </cell>
          <cell r="E6313">
            <v>0</v>
          </cell>
          <cell r="F6313">
            <v>42810</v>
          </cell>
          <cell r="G6313">
            <v>47495</v>
          </cell>
          <cell r="H6313">
            <v>1.0900000000000001</v>
          </cell>
          <cell r="I6313">
            <v>43465</v>
          </cell>
        </row>
        <row r="6314">
          <cell r="A6314" t="str">
            <v>MERULEX I.F.A. Transparente . 3.5 KILOS</v>
          </cell>
          <cell r="B6314">
            <v>2479</v>
          </cell>
          <cell r="C6314" t="str">
            <v>KG</v>
          </cell>
          <cell r="D6314">
            <v>16494</v>
          </cell>
          <cell r="E6314">
            <v>500723</v>
          </cell>
          <cell r="F6314">
            <v>42072</v>
          </cell>
          <cell r="G6314">
            <v>13520</v>
          </cell>
          <cell r="H6314">
            <v>1.22</v>
          </cell>
          <cell r="I6314">
            <v>43465</v>
          </cell>
        </row>
        <row r="6315">
          <cell r="A6315" t="str">
            <v>MERULEX I.F.S. Transparente 3 KILOS</v>
          </cell>
          <cell r="B6315">
            <v>689</v>
          </cell>
          <cell r="C6315" t="str">
            <v>KG</v>
          </cell>
          <cell r="D6315">
            <v>24739</v>
          </cell>
          <cell r="E6315">
            <v>500625</v>
          </cell>
          <cell r="F6315">
            <v>41061</v>
          </cell>
          <cell r="G6315">
            <v>19030</v>
          </cell>
          <cell r="H6315">
            <v>1.3</v>
          </cell>
          <cell r="I6315">
            <v>43465</v>
          </cell>
        </row>
        <row r="6316">
          <cell r="A6316" t="str">
            <v>MESA (abarco rio) 0.20 x 0.20 x 3.00 M.</v>
          </cell>
          <cell r="B6316">
            <v>932</v>
          </cell>
          <cell r="C6316" t="str">
            <v>UNI</v>
          </cell>
          <cell r="D6316">
            <v>483720</v>
          </cell>
          <cell r="E6316">
            <v>0</v>
          </cell>
          <cell r="F6316">
            <v>40093</v>
          </cell>
          <cell r="G6316">
            <v>348000</v>
          </cell>
          <cell r="H6316">
            <v>1.39</v>
          </cell>
          <cell r="I6316">
            <v>43465</v>
          </cell>
        </row>
        <row r="6317">
          <cell r="A6317" t="str">
            <v>Mesa concreto. ajedrez ver Descripcion tecnica</v>
          </cell>
          <cell r="B6317">
            <v>105399</v>
          </cell>
          <cell r="C6317" t="str">
            <v>UNI</v>
          </cell>
          <cell r="D6317">
            <v>1627480</v>
          </cell>
          <cell r="E6317">
            <v>0</v>
          </cell>
          <cell r="F6317">
            <v>42115</v>
          </cell>
          <cell r="G6317">
            <v>1334000</v>
          </cell>
          <cell r="H6317">
            <v>1.22</v>
          </cell>
          <cell r="I6317">
            <v>43465</v>
          </cell>
        </row>
        <row r="6318">
          <cell r="A6318" t="str">
            <v>Mesa controladoralp ptz Controller 3d Sdk95</v>
          </cell>
          <cell r="B6318">
            <v>106972</v>
          </cell>
          <cell r="C6318" t="str">
            <v>UNI</v>
          </cell>
          <cell r="D6318">
            <v>1644195</v>
          </cell>
          <cell r="E6318">
            <v>0</v>
          </cell>
          <cell r="F6318">
            <v>43343</v>
          </cell>
          <cell r="G6318">
            <v>1565900</v>
          </cell>
          <cell r="H6318">
            <v>1.05</v>
          </cell>
          <cell r="I6318">
            <v>43465</v>
          </cell>
        </row>
        <row r="6319">
          <cell r="A6319" t="str">
            <v>MESA DE AJEDREZ (Sumin +transp) Ver descri</v>
          </cell>
          <cell r="B6319">
            <v>106660</v>
          </cell>
          <cell r="C6319" t="str">
            <v>UNI</v>
          </cell>
          <cell r="D6319">
            <v>2516647</v>
          </cell>
          <cell r="E6319">
            <v>0</v>
          </cell>
          <cell r="F6319">
            <v>43074</v>
          </cell>
          <cell r="G6319">
            <v>2308850</v>
          </cell>
          <cell r="H6319">
            <v>1.0900000000000001</v>
          </cell>
          <cell r="I6319">
            <v>43465</v>
          </cell>
        </row>
        <row r="6320">
          <cell r="A6320" t="str">
            <v>MESA DE AJEDREZ 4 PUESTOS NO APTA</v>
          </cell>
          <cell r="B6320">
            <v>106113</v>
          </cell>
          <cell r="C6320" t="str">
            <v>UNI</v>
          </cell>
          <cell r="D6320">
            <v>2075796</v>
          </cell>
          <cell r="E6320">
            <v>0</v>
          </cell>
          <cell r="F6320">
            <v>42776</v>
          </cell>
          <cell r="G6320">
            <v>1904400</v>
          </cell>
          <cell r="H6320">
            <v>1.0900000000000001</v>
          </cell>
          <cell r="I6320">
            <v>43465</v>
          </cell>
        </row>
        <row r="6321">
          <cell r="A6321" t="str">
            <v>Mesa de ajedrez con dos sillas en fibra de vidrio</v>
          </cell>
          <cell r="B6321">
            <v>105669</v>
          </cell>
          <cell r="C6321" t="str">
            <v>UNI</v>
          </cell>
          <cell r="D6321">
            <v>1994700</v>
          </cell>
          <cell r="E6321">
            <v>0</v>
          </cell>
          <cell r="F6321">
            <v>42257</v>
          </cell>
          <cell r="G6321">
            <v>1635000</v>
          </cell>
          <cell r="H6321">
            <v>1.22</v>
          </cell>
          <cell r="I6321">
            <v>43465</v>
          </cell>
        </row>
        <row r="6322">
          <cell r="A6322" t="str">
            <v>MESA DE AJEDREZ EN POLIESTER REFORZ</v>
          </cell>
          <cell r="B6322">
            <v>105677</v>
          </cell>
          <cell r="C6322" t="str">
            <v>UNI</v>
          </cell>
          <cell r="D6322">
            <v>2049473</v>
          </cell>
          <cell r="E6322">
            <v>0</v>
          </cell>
          <cell r="F6322">
            <v>42592</v>
          </cell>
          <cell r="G6322">
            <v>1782150</v>
          </cell>
          <cell r="H6322">
            <v>1.1499999999999999</v>
          </cell>
          <cell r="I6322">
            <v>43465</v>
          </cell>
        </row>
        <row r="6323">
          <cell r="A6323" t="str">
            <v>Mesa de centro en fórmica **</v>
          </cell>
          <cell r="B6323">
            <v>103320</v>
          </cell>
          <cell r="C6323" t="str">
            <v>UNI</v>
          </cell>
          <cell r="D6323">
            <v>603896</v>
          </cell>
          <cell r="E6323">
            <v>0</v>
          </cell>
          <cell r="F6323">
            <v>40444</v>
          </cell>
          <cell r="G6323">
            <v>440800</v>
          </cell>
          <cell r="H6323">
            <v>1.37</v>
          </cell>
          <cell r="I6323">
            <v>43465</v>
          </cell>
        </row>
        <row r="6324">
          <cell r="A6324" t="str">
            <v>MESA DE PING-PONG EN POLIESTER REFORZ</v>
          </cell>
          <cell r="B6324">
            <v>105678</v>
          </cell>
          <cell r="C6324" t="str">
            <v>UNI</v>
          </cell>
          <cell r="D6324">
            <v>4537670</v>
          </cell>
          <cell r="E6324">
            <v>0</v>
          </cell>
          <cell r="F6324">
            <v>42592</v>
          </cell>
          <cell r="G6324">
            <v>3945800</v>
          </cell>
          <cell r="H6324">
            <v>1.1499999999999999</v>
          </cell>
          <cell r="I6324">
            <v>43465</v>
          </cell>
        </row>
        <row r="6325">
          <cell r="A6325" t="str">
            <v>MESA DE TRABAJO CONTRA PARED</v>
          </cell>
          <cell r="B6325">
            <v>2603</v>
          </cell>
          <cell r="C6325" t="str">
            <v>UNI</v>
          </cell>
          <cell r="D6325">
            <v>3611776</v>
          </cell>
          <cell r="E6325" t="str">
            <v>SALPICADE</v>
          </cell>
          <cell r="F6325">
            <v>40026</v>
          </cell>
          <cell r="G6325">
            <v>2598400</v>
          </cell>
          <cell r="H6325">
            <v>1.39</v>
          </cell>
          <cell r="I6325">
            <v>43465</v>
          </cell>
        </row>
        <row r="6326">
          <cell r="A6326" t="str">
            <v>MESA DE TRABAJO TIPO CENTRAL</v>
          </cell>
          <cell r="B6326">
            <v>2593</v>
          </cell>
          <cell r="C6326" t="str">
            <v>UNI</v>
          </cell>
          <cell r="D6326">
            <v>2708832</v>
          </cell>
          <cell r="E6326">
            <v>0</v>
          </cell>
          <cell r="F6326">
            <v>40026</v>
          </cell>
          <cell r="G6326">
            <v>1948800</v>
          </cell>
          <cell r="H6326">
            <v>1.39</v>
          </cell>
          <cell r="I6326">
            <v>43465</v>
          </cell>
        </row>
        <row r="6327">
          <cell r="A6327" t="str">
            <v>Mesa en concreto ver Descripcion tecnica</v>
          </cell>
          <cell r="B6327">
            <v>105398</v>
          </cell>
          <cell r="C6327" t="str">
            <v>UNI</v>
          </cell>
          <cell r="D6327">
            <v>592200</v>
          </cell>
          <cell r="E6327">
            <v>0</v>
          </cell>
          <cell r="F6327">
            <v>41999</v>
          </cell>
          <cell r="G6327">
            <v>470000</v>
          </cell>
          <cell r="H6327">
            <v>1.26</v>
          </cell>
          <cell r="I6327">
            <v>43465</v>
          </cell>
        </row>
        <row r="6328">
          <cell r="A6328" t="str">
            <v>MESA PARA AUTOPSIAS C/POCETA</v>
          </cell>
          <cell r="B6328">
            <v>2605</v>
          </cell>
          <cell r="C6328" t="str">
            <v>UNI</v>
          </cell>
          <cell r="D6328">
            <v>3902008</v>
          </cell>
          <cell r="E6328" t="str">
            <v>2.50x.80x.90</v>
          </cell>
          <cell r="F6328">
            <v>40026</v>
          </cell>
          <cell r="G6328">
            <v>2807200</v>
          </cell>
          <cell r="H6328">
            <v>1.39</v>
          </cell>
          <cell r="I6328">
            <v>43465</v>
          </cell>
        </row>
        <row r="6329">
          <cell r="A6329" t="str">
            <v>MESA PARA COCINERO -DL</v>
          </cell>
          <cell r="B6329">
            <v>3648</v>
          </cell>
          <cell r="C6329" t="str">
            <v>UNI</v>
          </cell>
          <cell r="D6329">
            <v>4614800</v>
          </cell>
          <cell r="E6329">
            <v>0</v>
          </cell>
          <cell r="F6329">
            <v>40026</v>
          </cell>
          <cell r="G6329">
            <v>3320000</v>
          </cell>
          <cell r="H6329">
            <v>1.39</v>
          </cell>
          <cell r="I6329">
            <v>43465</v>
          </cell>
        </row>
        <row r="6330">
          <cell r="A6330" t="str">
            <v>Mesa para sala de</v>
          </cell>
          <cell r="B6330">
            <v>102673</v>
          </cell>
          <cell r="C6330" t="str">
            <v>UNI</v>
          </cell>
          <cell r="D6330">
            <v>764405</v>
          </cell>
          <cell r="E6330">
            <v>6441052</v>
          </cell>
          <cell r="F6330">
            <v>40283</v>
          </cell>
          <cell r="G6330">
            <v>557960</v>
          </cell>
          <cell r="H6330">
            <v>1.37</v>
          </cell>
          <cell r="I6330">
            <v>43465</v>
          </cell>
        </row>
        <row r="6331">
          <cell r="A6331" t="str">
            <v>Mesa- ping pong en fibra de vidrio de 2.74m</v>
          </cell>
          <cell r="B6331">
            <v>105668</v>
          </cell>
          <cell r="C6331" t="str">
            <v>UNI</v>
          </cell>
          <cell r="D6331">
            <v>3248700</v>
          </cell>
          <cell r="E6331">
            <v>0</v>
          </cell>
          <cell r="F6331">
            <v>43273</v>
          </cell>
          <cell r="G6331">
            <v>3094000</v>
          </cell>
          <cell r="H6331">
            <v>1.05</v>
          </cell>
          <cell r="I6331">
            <v>43465</v>
          </cell>
        </row>
        <row r="6332">
          <cell r="A6332" t="str">
            <v>MESA PLÁSTICA</v>
          </cell>
          <cell r="B6332">
            <v>103749</v>
          </cell>
          <cell r="C6332" t="str">
            <v>UNI</v>
          </cell>
          <cell r="D6332">
            <v>110157</v>
          </cell>
          <cell r="E6332">
            <v>0</v>
          </cell>
          <cell r="F6332">
            <v>41052</v>
          </cell>
          <cell r="G6332">
            <v>84736</v>
          </cell>
          <cell r="H6332">
            <v>1.3</v>
          </cell>
          <cell r="I6332">
            <v>43465</v>
          </cell>
        </row>
        <row r="6333">
          <cell r="A6333" t="str">
            <v>MESA PLASTICA DEMARACADA TENIS DE</v>
          </cell>
          <cell r="B6333">
            <v>106727</v>
          </cell>
          <cell r="C6333" t="str">
            <v>UNI</v>
          </cell>
          <cell r="D6333">
            <v>8677778</v>
          </cell>
          <cell r="E6333">
            <v>0</v>
          </cell>
          <cell r="F6333">
            <v>43179</v>
          </cell>
          <cell r="G6333">
            <v>8264550</v>
          </cell>
          <cell r="H6333">
            <v>1.05</v>
          </cell>
          <cell r="I6333">
            <v>43465</v>
          </cell>
        </row>
        <row r="6334">
          <cell r="A6334" t="str">
            <v>MESON EN GRANITO NATURAL JASPE</v>
          </cell>
          <cell r="B6334">
            <v>105255</v>
          </cell>
          <cell r="C6334" t="str">
            <v>ML</v>
          </cell>
          <cell r="D6334">
            <v>398567</v>
          </cell>
          <cell r="E6334">
            <v>0</v>
          </cell>
          <cell r="F6334">
            <v>42863</v>
          </cell>
          <cell r="G6334">
            <v>365658</v>
          </cell>
          <cell r="H6334">
            <v>1.0900000000000001</v>
          </cell>
          <cell r="I6334">
            <v>43465</v>
          </cell>
        </row>
        <row r="6335">
          <cell r="A6335" t="str">
            <v>MESON EN GRANITO NEGRO SAN GABRIEL</v>
          </cell>
          <cell r="B6335">
            <v>103289</v>
          </cell>
          <cell r="C6335" t="str">
            <v>UNI</v>
          </cell>
          <cell r="D6335">
            <v>2070000</v>
          </cell>
          <cell r="E6335">
            <v>0</v>
          </cell>
          <cell r="F6335">
            <v>42612</v>
          </cell>
          <cell r="G6335">
            <v>1800000</v>
          </cell>
          <cell r="H6335">
            <v>1.1499999999999999</v>
          </cell>
          <cell r="I6335">
            <v>43465</v>
          </cell>
        </row>
        <row r="6336">
          <cell r="A6336" t="str">
            <v>MESON GRANITO NEGR0 SAN GABRIEL a=0.60</v>
          </cell>
          <cell r="B6336">
            <v>104598</v>
          </cell>
          <cell r="C6336" t="str">
            <v>ML</v>
          </cell>
          <cell r="D6336">
            <v>452400</v>
          </cell>
          <cell r="E6336">
            <v>0</v>
          </cell>
          <cell r="F6336">
            <v>41173</v>
          </cell>
          <cell r="G6336">
            <v>348000</v>
          </cell>
          <cell r="H6336">
            <v>1.3</v>
          </cell>
          <cell r="I6336">
            <v>43465</v>
          </cell>
        </row>
        <row r="6337">
          <cell r="A6337" t="str">
            <v>METALDEC K 3"- Calibre 22 (0.76 mm) ACESCO</v>
          </cell>
          <cell r="B6337">
            <v>3942</v>
          </cell>
          <cell r="C6337" t="str">
            <v>M2</v>
          </cell>
          <cell r="D6337">
            <v>32155</v>
          </cell>
          <cell r="E6337" t="str">
            <v>(0.76 mm)</v>
          </cell>
          <cell r="F6337">
            <v>42776</v>
          </cell>
          <cell r="G6337">
            <v>29500</v>
          </cell>
          <cell r="H6337">
            <v>1.0900000000000001</v>
          </cell>
          <cell r="I6337">
            <v>43465</v>
          </cell>
        </row>
        <row r="6338">
          <cell r="A6338" t="str">
            <v>METALDECK 2"- Calibre 20 (0.94X 6.10ml)</v>
          </cell>
          <cell r="B6338">
            <v>3943</v>
          </cell>
          <cell r="C6338" t="str">
            <v>M2</v>
          </cell>
          <cell r="D6338">
            <v>40156</v>
          </cell>
          <cell r="E6338" t="str">
            <v>0.96 mm)</v>
          </cell>
          <cell r="F6338">
            <v>42181</v>
          </cell>
          <cell r="G6338">
            <v>32915</v>
          </cell>
          <cell r="H6338">
            <v>1.22</v>
          </cell>
          <cell r="I6338">
            <v>43465</v>
          </cell>
        </row>
        <row r="6339">
          <cell r="A6339" t="str">
            <v>METALDECK 2"- Calibre 22 (0.51 mm) 094X6.10</v>
          </cell>
          <cell r="B6339">
            <v>3272</v>
          </cell>
          <cell r="C6339" t="str">
            <v>M2</v>
          </cell>
          <cell r="D6339">
            <v>30415</v>
          </cell>
          <cell r="E6339" t="str">
            <v>0.51 mm)</v>
          </cell>
          <cell r="F6339">
            <v>42800</v>
          </cell>
          <cell r="G6339">
            <v>27904</v>
          </cell>
          <cell r="H6339">
            <v>1.0900000000000001</v>
          </cell>
          <cell r="I6339">
            <v>43465</v>
          </cell>
        </row>
        <row r="6340">
          <cell r="A6340" t="str">
            <v>METALDECK 3"- Calibre 20 (0.96 mm) ACESCO</v>
          </cell>
          <cell r="B6340">
            <v>3944</v>
          </cell>
          <cell r="C6340" t="str">
            <v>M2</v>
          </cell>
          <cell r="D6340">
            <v>42503</v>
          </cell>
          <cell r="E6340" t="str">
            <v>(0.96 mm)</v>
          </cell>
          <cell r="F6340">
            <v>40435</v>
          </cell>
          <cell r="G6340">
            <v>31024</v>
          </cell>
          <cell r="H6340">
            <v>1.37</v>
          </cell>
          <cell r="I6340">
            <v>43465</v>
          </cell>
        </row>
        <row r="6341">
          <cell r="A6341" t="str">
            <v>Metrosidero rojo(1-1,5M)</v>
          </cell>
          <cell r="B6341">
            <v>104332</v>
          </cell>
          <cell r="C6341" t="str">
            <v>UNI</v>
          </cell>
          <cell r="D6341">
            <v>56280</v>
          </cell>
          <cell r="E6341">
            <v>0</v>
          </cell>
          <cell r="F6341">
            <v>40883</v>
          </cell>
          <cell r="G6341">
            <v>42000</v>
          </cell>
          <cell r="H6341">
            <v>1.34</v>
          </cell>
          <cell r="I6341">
            <v>43465</v>
          </cell>
        </row>
        <row r="6342">
          <cell r="A6342" t="str">
            <v>MEZCLADOR DUCHA</v>
          </cell>
          <cell r="B6342">
            <v>104671</v>
          </cell>
          <cell r="C6342" t="str">
            <v>UNI</v>
          </cell>
          <cell r="D6342">
            <v>395888</v>
          </cell>
          <cell r="E6342">
            <v>0</v>
          </cell>
          <cell r="F6342">
            <v>43209</v>
          </cell>
          <cell r="G6342">
            <v>377036</v>
          </cell>
          <cell r="H6342">
            <v>1.05</v>
          </cell>
          <cell r="I6342">
            <v>43465</v>
          </cell>
        </row>
        <row r="6343">
          <cell r="A6343" t="str">
            <v>MEZCLADOR LAVAMANOS Ø4" CIERRE</v>
          </cell>
          <cell r="B6343">
            <v>105054</v>
          </cell>
          <cell r="C6343" t="str">
            <v>UNI</v>
          </cell>
          <cell r="D6343">
            <v>89182</v>
          </cell>
          <cell r="E6343">
            <v>0</v>
          </cell>
          <cell r="F6343">
            <v>42144</v>
          </cell>
          <cell r="G6343">
            <v>73100</v>
          </cell>
          <cell r="H6343">
            <v>1.22</v>
          </cell>
          <cell r="I6343">
            <v>43465</v>
          </cell>
        </row>
        <row r="6344">
          <cell r="A6344" t="str">
            <v>Mezclador monocontrol ref. Amur o similar</v>
          </cell>
          <cell r="B6344">
            <v>106385</v>
          </cell>
          <cell r="C6344" t="str">
            <v>UNI</v>
          </cell>
          <cell r="D6344">
            <v>294413</v>
          </cell>
          <cell r="E6344">
            <v>0</v>
          </cell>
          <cell r="F6344">
            <v>40317</v>
          </cell>
          <cell r="G6344">
            <v>214900</v>
          </cell>
          <cell r="H6344">
            <v>1.37</v>
          </cell>
          <cell r="I6344">
            <v>43465</v>
          </cell>
        </row>
        <row r="6345">
          <cell r="A6345" t="str">
            <v>MEZCLADORA A GASOLINA (1-1/2 BULTO)</v>
          </cell>
          <cell r="B6345">
            <v>620</v>
          </cell>
          <cell r="C6345" t="str">
            <v>MES</v>
          </cell>
          <cell r="D6345">
            <v>637304</v>
          </cell>
          <cell r="E6345">
            <v>0</v>
          </cell>
          <cell r="F6345">
            <v>40868</v>
          </cell>
          <cell r="G6345">
            <v>475600</v>
          </cell>
          <cell r="H6345">
            <v>1.34</v>
          </cell>
          <cell r="I6345">
            <v>43465</v>
          </cell>
        </row>
        <row r="6346">
          <cell r="A6346" t="str">
            <v>MEZCLADORA A GASOLINA(1-1/2 Bulto)</v>
          </cell>
          <cell r="B6346">
            <v>100947</v>
          </cell>
          <cell r="C6346" t="str">
            <v>DD</v>
          </cell>
          <cell r="D6346">
            <v>29988</v>
          </cell>
          <cell r="E6346">
            <v>0</v>
          </cell>
          <cell r="F6346">
            <v>43367</v>
          </cell>
          <cell r="G6346">
            <v>28560</v>
          </cell>
          <cell r="H6346">
            <v>1.05</v>
          </cell>
          <cell r="I6346">
            <v>43465</v>
          </cell>
        </row>
        <row r="6347">
          <cell r="A6347" t="str">
            <v>MEZCLADORA DE CONCRETO 2 BULTOS</v>
          </cell>
          <cell r="B6347">
            <v>388</v>
          </cell>
          <cell r="C6347" t="str">
            <v>DIA</v>
          </cell>
          <cell r="D6347">
            <v>34650</v>
          </cell>
          <cell r="E6347">
            <v>0</v>
          </cell>
          <cell r="F6347">
            <v>43167</v>
          </cell>
          <cell r="G6347">
            <v>33000</v>
          </cell>
          <cell r="H6347">
            <v>1.05</v>
          </cell>
          <cell r="I6347">
            <v>43465</v>
          </cell>
        </row>
        <row r="6348">
          <cell r="A6348" t="str">
            <v>MEZCLADORA DE CONCRETO 2 BULTOS</v>
          </cell>
          <cell r="B6348">
            <v>2406</v>
          </cell>
          <cell r="C6348" t="str">
            <v>MES</v>
          </cell>
          <cell r="D6348">
            <v>683936</v>
          </cell>
          <cell r="E6348">
            <v>0</v>
          </cell>
          <cell r="F6348">
            <v>40868</v>
          </cell>
          <cell r="G6348">
            <v>510400</v>
          </cell>
          <cell r="H6348">
            <v>1.34</v>
          </cell>
          <cell r="I6348">
            <v>43465</v>
          </cell>
        </row>
        <row r="6349">
          <cell r="A6349" t="str">
            <v>MEZCLADORA PARA CONCRETO 1 BULTO</v>
          </cell>
          <cell r="B6349">
            <v>220</v>
          </cell>
          <cell r="C6349" t="str">
            <v>MES</v>
          </cell>
          <cell r="D6349">
            <v>559584</v>
          </cell>
          <cell r="E6349">
            <v>0</v>
          </cell>
          <cell r="F6349">
            <v>40868</v>
          </cell>
          <cell r="G6349">
            <v>417600</v>
          </cell>
          <cell r="H6349">
            <v>1.34</v>
          </cell>
          <cell r="I6349">
            <v>43465</v>
          </cell>
        </row>
        <row r="6350">
          <cell r="A6350" t="str">
            <v>MEZCLADORA PARA CONCRETO 1 BULTO</v>
          </cell>
          <cell r="B6350">
            <v>97</v>
          </cell>
          <cell r="C6350" t="str">
            <v>DIA</v>
          </cell>
          <cell r="D6350">
            <v>46632</v>
          </cell>
          <cell r="E6350">
            <v>0</v>
          </cell>
          <cell r="F6350">
            <v>40868</v>
          </cell>
          <cell r="G6350">
            <v>34800</v>
          </cell>
          <cell r="H6350">
            <v>1.34</v>
          </cell>
          <cell r="I6350">
            <v>43465</v>
          </cell>
        </row>
        <row r="6351">
          <cell r="A6351" t="str">
            <v>MEZCLADORA PARA CONCRETO 3 BULTOS</v>
          </cell>
          <cell r="B6351">
            <v>105836</v>
          </cell>
          <cell r="C6351" t="str">
            <v>DIA</v>
          </cell>
          <cell r="D6351">
            <v>53360</v>
          </cell>
          <cell r="E6351">
            <v>0</v>
          </cell>
          <cell r="F6351">
            <v>42576</v>
          </cell>
          <cell r="G6351">
            <v>46400</v>
          </cell>
          <cell r="H6351">
            <v>1.1499999999999999</v>
          </cell>
          <cell r="I6351">
            <v>43465</v>
          </cell>
        </row>
        <row r="6352">
          <cell r="A6352" t="str">
            <v>MEZCLADORA PARA CONCRETO A GASOLINA</v>
          </cell>
          <cell r="B6352">
            <v>96</v>
          </cell>
          <cell r="C6352" t="str">
            <v>MES</v>
          </cell>
          <cell r="D6352">
            <v>651572</v>
          </cell>
          <cell r="E6352">
            <v>0</v>
          </cell>
          <cell r="F6352">
            <v>40367</v>
          </cell>
          <cell r="G6352">
            <v>475600</v>
          </cell>
          <cell r="H6352">
            <v>1.37</v>
          </cell>
          <cell r="I6352">
            <v>43465</v>
          </cell>
        </row>
        <row r="6353">
          <cell r="A6353" t="str">
            <v>MEZCLADORA PARA CONCRETO A GASOLINA</v>
          </cell>
          <cell r="B6353">
            <v>95</v>
          </cell>
          <cell r="C6353" t="str">
            <v>DD</v>
          </cell>
          <cell r="D6353">
            <v>52850</v>
          </cell>
          <cell r="E6353">
            <v>0</v>
          </cell>
          <cell r="F6353">
            <v>40868</v>
          </cell>
          <cell r="G6353">
            <v>39440</v>
          </cell>
          <cell r="H6353">
            <v>1.34</v>
          </cell>
          <cell r="I6353">
            <v>43465</v>
          </cell>
        </row>
        <row r="6354">
          <cell r="A6354" t="str">
            <v>MICRO AIRINCLUSOR DE AIRE</v>
          </cell>
          <cell r="B6354">
            <v>688</v>
          </cell>
          <cell r="C6354" t="str">
            <v>LT</v>
          </cell>
          <cell r="D6354">
            <v>31510</v>
          </cell>
          <cell r="E6354" t="str">
            <v>Concentrado</v>
          </cell>
          <cell r="F6354">
            <v>40409</v>
          </cell>
          <cell r="G6354">
            <v>23000</v>
          </cell>
          <cell r="H6354">
            <v>1.37</v>
          </cell>
          <cell r="I6354">
            <v>43465</v>
          </cell>
        </row>
        <row r="6355">
          <cell r="A6355" t="str">
            <v>MICRO AIRINCLUSOR DE AIRE (NO USAR)</v>
          </cell>
          <cell r="B6355">
            <v>103597</v>
          </cell>
          <cell r="C6355" t="str">
            <v>LT</v>
          </cell>
          <cell r="D6355">
            <v>12448</v>
          </cell>
          <cell r="E6355" t="str">
            <v>Normal 920</v>
          </cell>
          <cell r="F6355">
            <v>39660</v>
          </cell>
          <cell r="G6355">
            <v>8468</v>
          </cell>
          <cell r="H6355">
            <v>1.47</v>
          </cell>
          <cell r="I6355">
            <v>43465</v>
          </cell>
        </row>
        <row r="6356">
          <cell r="A6356" t="str">
            <v>MICROESFERA REFLECTIVA PARA PINTURA</v>
          </cell>
          <cell r="B6356">
            <v>101736</v>
          </cell>
          <cell r="C6356" t="str">
            <v>KG</v>
          </cell>
          <cell r="D6356">
            <v>6085</v>
          </cell>
          <cell r="E6356">
            <v>123503</v>
          </cell>
          <cell r="F6356">
            <v>43203</v>
          </cell>
          <cell r="G6356">
            <v>5795</v>
          </cell>
          <cell r="H6356">
            <v>1.05</v>
          </cell>
          <cell r="I6356">
            <v>43465</v>
          </cell>
        </row>
        <row r="6357">
          <cell r="A6357" t="str">
            <v>MICRÓFONO DE MESA PORFESIONAL</v>
          </cell>
          <cell r="B6357">
            <v>106612</v>
          </cell>
          <cell r="C6357" t="str">
            <v>UNI</v>
          </cell>
          <cell r="D6357">
            <v>152600</v>
          </cell>
          <cell r="E6357">
            <v>0</v>
          </cell>
          <cell r="F6357">
            <v>43005</v>
          </cell>
          <cell r="G6357">
            <v>140000</v>
          </cell>
          <cell r="H6357">
            <v>1.0900000000000001</v>
          </cell>
          <cell r="I6357">
            <v>43465</v>
          </cell>
        </row>
        <row r="6358">
          <cell r="A6358" t="str">
            <v>MINERAL COLOR ROJO</v>
          </cell>
          <cell r="B6358">
            <v>72</v>
          </cell>
          <cell r="C6358" t="str">
            <v>KG</v>
          </cell>
          <cell r="D6358">
            <v>5815</v>
          </cell>
          <cell r="E6358">
            <v>0</v>
          </cell>
          <cell r="F6358">
            <v>43203</v>
          </cell>
          <cell r="G6358">
            <v>5538</v>
          </cell>
          <cell r="H6358">
            <v>1.05</v>
          </cell>
          <cell r="I6358">
            <v>43465</v>
          </cell>
        </row>
        <row r="6359">
          <cell r="A6359" t="str">
            <v>Minibreaker 3x50A 20 KA.</v>
          </cell>
          <cell r="B6359">
            <v>107271</v>
          </cell>
          <cell r="C6359" t="str">
            <v>UNI</v>
          </cell>
          <cell r="D6359">
            <v>110538</v>
          </cell>
          <cell r="E6359">
            <v>0</v>
          </cell>
          <cell r="F6359">
            <v>43213</v>
          </cell>
          <cell r="G6359">
            <v>105274.54</v>
          </cell>
          <cell r="H6359">
            <v>1.05</v>
          </cell>
          <cell r="I6359">
            <v>43465</v>
          </cell>
        </row>
        <row r="6360">
          <cell r="A6360" t="str">
            <v>MINICARGADOR BOBCAT (OPER+COMB) (NO</v>
          </cell>
          <cell r="B6360">
            <v>3254</v>
          </cell>
          <cell r="C6360" t="str">
            <v>HR</v>
          </cell>
          <cell r="D6360">
            <v>60447</v>
          </cell>
          <cell r="E6360" t="str">
            <v>C/C Ord</v>
          </cell>
          <cell r="F6360">
            <v>43207</v>
          </cell>
          <cell r="G6360">
            <v>57569</v>
          </cell>
          <cell r="H6360">
            <v>1.05</v>
          </cell>
          <cell r="I6360">
            <v>43465</v>
          </cell>
        </row>
        <row r="6361">
          <cell r="A6361" t="str">
            <v>MINICARGADOR BOBCAT(OPER+COMB)</v>
          </cell>
          <cell r="B6361">
            <v>3255</v>
          </cell>
          <cell r="C6361" t="str">
            <v>DD</v>
          </cell>
          <cell r="D6361">
            <v>389130</v>
          </cell>
          <cell r="E6361" t="str">
            <v>C/C Ord</v>
          </cell>
          <cell r="F6361">
            <v>42914</v>
          </cell>
          <cell r="G6361">
            <v>357000</v>
          </cell>
          <cell r="H6361">
            <v>1.0900000000000001</v>
          </cell>
          <cell r="I6361">
            <v>43465</v>
          </cell>
        </row>
        <row r="6362">
          <cell r="A6362" t="str">
            <v>MINICARGADOR BOBCAT+Oper C/Comb</v>
          </cell>
          <cell r="B6362">
            <v>2634</v>
          </cell>
          <cell r="C6362" t="str">
            <v>hr</v>
          </cell>
          <cell r="D6362">
            <v>60447</v>
          </cell>
          <cell r="E6362">
            <v>753</v>
          </cell>
          <cell r="F6362">
            <v>43167</v>
          </cell>
          <cell r="G6362">
            <v>57569</v>
          </cell>
          <cell r="H6362">
            <v>1.05</v>
          </cell>
          <cell r="I6362">
            <v>43465</v>
          </cell>
        </row>
        <row r="6363">
          <cell r="A6363" t="str">
            <v>MINICARGADOR BOBCAT-15DIAS(Inc.</v>
          </cell>
          <cell r="B6363">
            <v>100851</v>
          </cell>
          <cell r="C6363" t="str">
            <v>DD</v>
          </cell>
          <cell r="D6363">
            <v>481542</v>
          </cell>
          <cell r="E6363" t="str">
            <v>C/C Ord</v>
          </cell>
          <cell r="F6363">
            <v>40876</v>
          </cell>
          <cell r="G6363">
            <v>359360</v>
          </cell>
          <cell r="H6363">
            <v>1.34</v>
          </cell>
          <cell r="I6363">
            <v>43465</v>
          </cell>
        </row>
        <row r="6364">
          <cell r="A6364" t="str">
            <v>MINIINTERRUPTOR TRIPOLAR 32A</v>
          </cell>
          <cell r="B6364">
            <v>104254</v>
          </cell>
          <cell r="C6364" t="str">
            <v>UNI</v>
          </cell>
          <cell r="D6364">
            <v>35361</v>
          </cell>
          <cell r="E6364">
            <v>0</v>
          </cell>
          <cell r="F6364">
            <v>43390</v>
          </cell>
          <cell r="G6364">
            <v>33677</v>
          </cell>
          <cell r="H6364">
            <v>1.05</v>
          </cell>
          <cell r="I6364">
            <v>43465</v>
          </cell>
        </row>
        <row r="6365">
          <cell r="A6365" t="str">
            <v>MINIRETRO</v>
          </cell>
          <cell r="B6365">
            <v>102609</v>
          </cell>
          <cell r="C6365" t="str">
            <v>HR</v>
          </cell>
          <cell r="D6365">
            <v>84912</v>
          </cell>
          <cell r="E6365" t="str">
            <v>C/C Ord</v>
          </cell>
          <cell r="F6365">
            <v>42172</v>
          </cell>
          <cell r="G6365">
            <v>69600</v>
          </cell>
          <cell r="H6365">
            <v>1.22</v>
          </cell>
          <cell r="I6365">
            <v>43465</v>
          </cell>
        </row>
        <row r="6366">
          <cell r="A6366" t="str">
            <v>MIRILLA (OJO MAGICO) CROM PEQ.</v>
          </cell>
          <cell r="B6366">
            <v>2760</v>
          </cell>
          <cell r="C6366" t="str">
            <v>UNI</v>
          </cell>
          <cell r="D6366">
            <v>26989</v>
          </cell>
          <cell r="E6366" t="str">
            <v>IMPORTADO</v>
          </cell>
          <cell r="F6366">
            <v>40371</v>
          </cell>
          <cell r="G6366">
            <v>19700</v>
          </cell>
          <cell r="H6366">
            <v>1.37</v>
          </cell>
          <cell r="I6366">
            <v>43465</v>
          </cell>
        </row>
        <row r="6367">
          <cell r="A6367" t="str">
            <v>MIRILLA (OJO MAGICO) DORAD PEQ</v>
          </cell>
          <cell r="B6367">
            <v>2761</v>
          </cell>
          <cell r="C6367" t="str">
            <v>UNI</v>
          </cell>
          <cell r="D6367">
            <v>26989</v>
          </cell>
          <cell r="E6367" t="str">
            <v>IMPORTADO</v>
          </cell>
          <cell r="F6367">
            <v>40371</v>
          </cell>
          <cell r="G6367">
            <v>19700</v>
          </cell>
          <cell r="H6367">
            <v>1.37</v>
          </cell>
          <cell r="I6367">
            <v>43465</v>
          </cell>
        </row>
        <row r="6368">
          <cell r="A6368" t="str">
            <v>MISCELANEA</v>
          </cell>
          <cell r="B6368">
            <v>999</v>
          </cell>
          <cell r="C6368">
            <v>0</v>
          </cell>
          <cell r="D6368" t="e">
            <v>#DIV/0!</v>
          </cell>
          <cell r="E6368">
            <v>0</v>
          </cell>
          <cell r="F6368">
            <v>0</v>
          </cell>
          <cell r="G6368">
            <v>0</v>
          </cell>
          <cell r="H6368" t="e">
            <v>#DIV/0!</v>
          </cell>
          <cell r="I6368">
            <v>43465</v>
          </cell>
        </row>
        <row r="6369">
          <cell r="A6369" t="str">
            <v>MOBILIARIO URBANO Y SEÑALIZAC.</v>
          </cell>
          <cell r="B6369">
            <v>43</v>
          </cell>
          <cell r="C6369">
            <v>0</v>
          </cell>
          <cell r="D6369" t="e">
            <v>#DIV/0!</v>
          </cell>
          <cell r="E6369">
            <v>0</v>
          </cell>
          <cell r="F6369">
            <v>0</v>
          </cell>
          <cell r="G6369">
            <v>0</v>
          </cell>
          <cell r="H6369" t="e">
            <v>#DIV/0!</v>
          </cell>
          <cell r="I6369">
            <v>43465</v>
          </cell>
        </row>
        <row r="6370">
          <cell r="A6370" t="str">
            <v>MÓD.CABALLOPectoral</v>
          </cell>
          <cell r="B6370">
            <v>106658</v>
          </cell>
          <cell r="C6370" t="str">
            <v>UNI</v>
          </cell>
          <cell r="D6370">
            <v>4281159</v>
          </cell>
          <cell r="E6370">
            <v>0</v>
          </cell>
          <cell r="F6370">
            <v>43251</v>
          </cell>
          <cell r="G6370">
            <v>4077294</v>
          </cell>
          <cell r="H6370">
            <v>1.05</v>
          </cell>
          <cell r="I6370">
            <v>43465</v>
          </cell>
        </row>
        <row r="6371">
          <cell r="A6371" t="str">
            <v>MODEM PARA MEDIDOR</v>
          </cell>
          <cell r="B6371">
            <v>105615</v>
          </cell>
          <cell r="C6371" t="str">
            <v>UNI</v>
          </cell>
          <cell r="D6371">
            <v>794600</v>
          </cell>
          <cell r="E6371">
            <v>0</v>
          </cell>
          <cell r="F6371">
            <v>40487</v>
          </cell>
          <cell r="G6371">
            <v>580000</v>
          </cell>
          <cell r="H6371">
            <v>1.37</v>
          </cell>
          <cell r="I6371">
            <v>43465</v>
          </cell>
        </row>
        <row r="6372">
          <cell r="A6372" t="str">
            <v>Modem PCML3.20 para medidor EMHELGAMA</v>
          </cell>
          <cell r="B6372">
            <v>101570</v>
          </cell>
          <cell r="C6372" t="str">
            <v>UNI</v>
          </cell>
          <cell r="D6372">
            <v>794600</v>
          </cell>
          <cell r="E6372">
            <v>0</v>
          </cell>
          <cell r="F6372">
            <v>40487</v>
          </cell>
          <cell r="G6372">
            <v>580000</v>
          </cell>
          <cell r="H6372">
            <v>1.37</v>
          </cell>
          <cell r="I6372">
            <v>43465</v>
          </cell>
        </row>
        <row r="6373">
          <cell r="A6373" t="str">
            <v>MÓDUL TUBO O BAUL (Sumi+trans)VER</v>
          </cell>
          <cell r="B6373">
            <v>106659</v>
          </cell>
          <cell r="C6373" t="str">
            <v>UNI</v>
          </cell>
          <cell r="D6373">
            <v>1854250</v>
          </cell>
          <cell r="E6373">
            <v>0</v>
          </cell>
          <cell r="F6373">
            <v>43074</v>
          </cell>
          <cell r="G6373">
            <v>1701147</v>
          </cell>
          <cell r="H6373">
            <v>1.0900000000000001</v>
          </cell>
          <cell r="I6373">
            <v>43465</v>
          </cell>
        </row>
        <row r="6374">
          <cell r="A6374" t="str">
            <v>Modulo Abdomen Aéreo y Paralela-Gim al aire libre</v>
          </cell>
          <cell r="B6374">
            <v>105773</v>
          </cell>
          <cell r="C6374" t="str">
            <v>UNI</v>
          </cell>
          <cell r="D6374">
            <v>3213381</v>
          </cell>
          <cell r="E6374">
            <v>0</v>
          </cell>
          <cell r="F6374">
            <v>43179</v>
          </cell>
          <cell r="G6374">
            <v>3060363</v>
          </cell>
          <cell r="H6374">
            <v>1.05</v>
          </cell>
          <cell r="I6374">
            <v>43465</v>
          </cell>
        </row>
        <row r="6375">
          <cell r="A6375" t="str">
            <v>MODULO ADMINISTRACION Y VESTIER</v>
          </cell>
          <cell r="B6375">
            <v>106830</v>
          </cell>
          <cell r="C6375" t="str">
            <v>UNI</v>
          </cell>
          <cell r="D6375">
            <v>174722100</v>
          </cell>
          <cell r="E6375">
            <v>0</v>
          </cell>
          <cell r="F6375">
            <v>43243</v>
          </cell>
          <cell r="G6375">
            <v>166402000</v>
          </cell>
          <cell r="H6375">
            <v>1.05</v>
          </cell>
          <cell r="I6375">
            <v>43465</v>
          </cell>
        </row>
        <row r="6376">
          <cell r="A6376" t="str">
            <v>MODULO BALANCÍN CINTURA /PENDULO</v>
          </cell>
          <cell r="B6376">
            <v>104631</v>
          </cell>
          <cell r="C6376" t="str">
            <v>UNI</v>
          </cell>
          <cell r="D6376">
            <v>1499400</v>
          </cell>
          <cell r="E6376">
            <v>0</v>
          </cell>
          <cell r="F6376">
            <v>43179</v>
          </cell>
          <cell r="G6376">
            <v>1428000</v>
          </cell>
          <cell r="H6376">
            <v>1.05</v>
          </cell>
          <cell r="I6376">
            <v>43465</v>
          </cell>
        </row>
        <row r="6377">
          <cell r="A6377" t="str">
            <v>MODULO BALANCÍN CINTURA IDRD</v>
          </cell>
          <cell r="B6377">
            <v>104125</v>
          </cell>
          <cell r="C6377" t="str">
            <v>UNI</v>
          </cell>
          <cell r="D6377">
            <v>2249100</v>
          </cell>
          <cell r="E6377">
            <v>0</v>
          </cell>
          <cell r="F6377">
            <v>43322</v>
          </cell>
          <cell r="G6377">
            <v>2142000</v>
          </cell>
          <cell r="H6377">
            <v>1.05</v>
          </cell>
          <cell r="I6377">
            <v>43465</v>
          </cell>
        </row>
        <row r="6378">
          <cell r="A6378" t="str">
            <v>MODULO BALANCIN CINTURATWISTER</v>
          </cell>
          <cell r="B6378">
            <v>104464</v>
          </cell>
          <cell r="C6378" t="str">
            <v>UNI</v>
          </cell>
          <cell r="D6378">
            <v>2249100</v>
          </cell>
          <cell r="E6378">
            <v>0</v>
          </cell>
          <cell r="F6378">
            <v>43346</v>
          </cell>
          <cell r="G6378">
            <v>2142000</v>
          </cell>
          <cell r="H6378">
            <v>1.05</v>
          </cell>
          <cell r="I6378">
            <v>43465</v>
          </cell>
        </row>
        <row r="6379">
          <cell r="A6379" t="str">
            <v>Modulo Banca Abd. Cronch Incl - Gimnasio aire libr</v>
          </cell>
          <cell r="B6379">
            <v>105763</v>
          </cell>
          <cell r="C6379" t="str">
            <v>UNI</v>
          </cell>
          <cell r="D6379">
            <v>2505979</v>
          </cell>
          <cell r="E6379">
            <v>0</v>
          </cell>
          <cell r="F6379">
            <v>43179</v>
          </cell>
          <cell r="G6379">
            <v>2386647</v>
          </cell>
          <cell r="H6379">
            <v>1.05</v>
          </cell>
          <cell r="I6379">
            <v>43465</v>
          </cell>
        </row>
        <row r="6380">
          <cell r="A6380" t="str">
            <v>MODULO BANCO ABDOMINAL LIBRE</v>
          </cell>
          <cell r="B6380">
            <v>104633</v>
          </cell>
          <cell r="C6380" t="str">
            <v>UNI</v>
          </cell>
          <cell r="D6380">
            <v>3184200</v>
          </cell>
          <cell r="E6380">
            <v>0</v>
          </cell>
          <cell r="F6380">
            <v>42192</v>
          </cell>
          <cell r="G6380">
            <v>2610000</v>
          </cell>
          <cell r="H6380">
            <v>1.22</v>
          </cell>
          <cell r="I6380">
            <v>43465</v>
          </cell>
        </row>
        <row r="6381">
          <cell r="A6381" t="str">
            <v>Modulo Barra FijaAbdomen Aéreo y Paralela-Gim</v>
          </cell>
          <cell r="B6381">
            <v>106114</v>
          </cell>
          <cell r="C6381" t="str">
            <v>UNI</v>
          </cell>
          <cell r="D6381">
            <v>3213381</v>
          </cell>
          <cell r="E6381">
            <v>0</v>
          </cell>
          <cell r="F6381">
            <v>43209</v>
          </cell>
          <cell r="G6381">
            <v>3060363</v>
          </cell>
          <cell r="H6381">
            <v>1.05</v>
          </cell>
          <cell r="I6381">
            <v>43465</v>
          </cell>
        </row>
        <row r="6382">
          <cell r="A6382" t="str">
            <v>Modulo Barra Fijas Dominadas100 lbs-Gim al aireli</v>
          </cell>
          <cell r="B6382">
            <v>105772</v>
          </cell>
          <cell r="C6382" t="str">
            <v>UNI</v>
          </cell>
          <cell r="D6382">
            <v>3213381</v>
          </cell>
          <cell r="E6382">
            <v>0</v>
          </cell>
          <cell r="F6382">
            <v>43179</v>
          </cell>
          <cell r="G6382">
            <v>3060363</v>
          </cell>
          <cell r="H6382">
            <v>1.05</v>
          </cell>
          <cell r="I6382">
            <v>43465</v>
          </cell>
        </row>
        <row r="6383">
          <cell r="A6383" t="str">
            <v>MODULO BARRAS PARALELAS S/DISEÑO</v>
          </cell>
          <cell r="B6383">
            <v>104457</v>
          </cell>
          <cell r="C6383" t="str">
            <v>UNI</v>
          </cell>
          <cell r="D6383">
            <v>1416870</v>
          </cell>
          <cell r="E6383">
            <v>0</v>
          </cell>
          <cell r="F6383">
            <v>43222</v>
          </cell>
          <cell r="G6383">
            <v>1349400</v>
          </cell>
          <cell r="H6383">
            <v>1.05</v>
          </cell>
          <cell r="I6383">
            <v>43465</v>
          </cell>
        </row>
        <row r="6384">
          <cell r="A6384" t="str">
            <v>MODULO BASE DE ARCHIVO LOGIC</v>
          </cell>
          <cell r="B6384">
            <v>4031</v>
          </cell>
          <cell r="C6384" t="str">
            <v>UNI</v>
          </cell>
          <cell r="D6384">
            <v>580217</v>
          </cell>
          <cell r="E6384">
            <v>6440452</v>
          </cell>
          <cell r="F6384">
            <v>40463</v>
          </cell>
          <cell r="G6384">
            <v>423516</v>
          </cell>
          <cell r="H6384">
            <v>1.37</v>
          </cell>
          <cell r="I6384">
            <v>43465</v>
          </cell>
        </row>
        <row r="6385">
          <cell r="A6385" t="str">
            <v>Modulo Bicicleta Estática-Carga Disposit. Moviles</v>
          </cell>
          <cell r="B6385">
            <v>106439</v>
          </cell>
          <cell r="C6385" t="str">
            <v>UNI</v>
          </cell>
          <cell r="D6385">
            <v>12415481</v>
          </cell>
          <cell r="E6385">
            <v>0</v>
          </cell>
          <cell r="F6385">
            <v>43179</v>
          </cell>
          <cell r="G6385">
            <v>11824268</v>
          </cell>
          <cell r="H6385">
            <v>1.05</v>
          </cell>
          <cell r="I6385">
            <v>43465</v>
          </cell>
        </row>
        <row r="6386">
          <cell r="A6386" t="str">
            <v>Modulo Bicicleta Recumbent - Gimnasio al aire libr</v>
          </cell>
          <cell r="B6386">
            <v>105767</v>
          </cell>
          <cell r="C6386" t="str">
            <v>UNI</v>
          </cell>
          <cell r="D6386">
            <v>4789269</v>
          </cell>
          <cell r="E6386">
            <v>0</v>
          </cell>
          <cell r="F6386">
            <v>43179</v>
          </cell>
          <cell r="G6386">
            <v>4561209</v>
          </cell>
          <cell r="H6386">
            <v>1.05</v>
          </cell>
          <cell r="I6386">
            <v>43465</v>
          </cell>
        </row>
        <row r="6387">
          <cell r="A6387" t="str">
            <v>Modulo Bicicleta Recumbent-Carga Disposit.</v>
          </cell>
          <cell r="B6387">
            <v>106438</v>
          </cell>
          <cell r="C6387" t="str">
            <v>UNI</v>
          </cell>
          <cell r="D6387">
            <v>11650381</v>
          </cell>
          <cell r="E6387">
            <v>0</v>
          </cell>
          <cell r="F6387">
            <v>43179</v>
          </cell>
          <cell r="G6387">
            <v>11095601</v>
          </cell>
          <cell r="H6387">
            <v>1.05</v>
          </cell>
          <cell r="I6387">
            <v>43465</v>
          </cell>
        </row>
        <row r="6388">
          <cell r="A6388" t="str">
            <v>Modulo Calentador pierna Sissy- Gimnasio al aire l</v>
          </cell>
          <cell r="B6388">
            <v>105765</v>
          </cell>
          <cell r="C6388" t="str">
            <v>UNI</v>
          </cell>
          <cell r="D6388">
            <v>1073991</v>
          </cell>
          <cell r="E6388">
            <v>0</v>
          </cell>
          <cell r="F6388">
            <v>43179</v>
          </cell>
          <cell r="G6388">
            <v>1022849</v>
          </cell>
          <cell r="H6388">
            <v>1.05</v>
          </cell>
          <cell r="I6388">
            <v>43465</v>
          </cell>
        </row>
        <row r="6389">
          <cell r="A6389" t="str">
            <v>MODULO CAMERINO CANCHAFUTBOL</v>
          </cell>
          <cell r="B6389">
            <v>106129</v>
          </cell>
          <cell r="C6389" t="str">
            <v>UNI</v>
          </cell>
          <cell r="D6389">
            <v>249656402</v>
          </cell>
          <cell r="E6389">
            <v>0</v>
          </cell>
          <cell r="F6389">
            <v>43181</v>
          </cell>
          <cell r="G6389">
            <v>237768002</v>
          </cell>
          <cell r="H6389">
            <v>1.05</v>
          </cell>
          <cell r="I6389">
            <v>43465</v>
          </cell>
        </row>
        <row r="6390">
          <cell r="A6390" t="str">
            <v>MODULO CAMINADOR AEREO S/DISEÑO.</v>
          </cell>
          <cell r="B6390">
            <v>104466</v>
          </cell>
          <cell r="C6390" t="str">
            <v>UNI</v>
          </cell>
          <cell r="D6390">
            <v>2248050</v>
          </cell>
          <cell r="E6390">
            <v>0</v>
          </cell>
          <cell r="F6390">
            <v>43222</v>
          </cell>
          <cell r="G6390">
            <v>2141000</v>
          </cell>
          <cell r="H6390">
            <v>1.05</v>
          </cell>
          <cell r="I6390">
            <v>43465</v>
          </cell>
        </row>
        <row r="6391">
          <cell r="A6391" t="str">
            <v>MODULO DE EXPANSIÓN (4</v>
          </cell>
          <cell r="B6391">
            <v>106591</v>
          </cell>
          <cell r="C6391" t="str">
            <v>UNI</v>
          </cell>
          <cell r="D6391">
            <v>214022</v>
          </cell>
          <cell r="E6391">
            <v>0</v>
          </cell>
          <cell r="F6391">
            <v>43003</v>
          </cell>
          <cell r="G6391">
            <v>196350</v>
          </cell>
          <cell r="H6391">
            <v>1.0900000000000001</v>
          </cell>
          <cell r="I6391">
            <v>43465</v>
          </cell>
        </row>
        <row r="6392">
          <cell r="A6392" t="str">
            <v>MÓDULO DE EXPANSIÓN PARA</v>
          </cell>
          <cell r="B6392">
            <v>107413</v>
          </cell>
          <cell r="C6392" t="str">
            <v>UNI</v>
          </cell>
          <cell r="D6392">
            <v>4725000</v>
          </cell>
          <cell r="E6392">
            <v>0</v>
          </cell>
          <cell r="F6392">
            <v>43298</v>
          </cell>
          <cell r="G6392">
            <v>4500000</v>
          </cell>
          <cell r="H6392">
            <v>1.05</v>
          </cell>
          <cell r="I6392">
            <v>43465</v>
          </cell>
        </row>
        <row r="6393">
          <cell r="A6393" t="str">
            <v>MODULO DORSAL PECTORAL DOBLE (Brazos</v>
          </cell>
          <cell r="B6393">
            <v>104462</v>
          </cell>
          <cell r="C6393" t="str">
            <v>UNI</v>
          </cell>
          <cell r="D6393">
            <v>3101884</v>
          </cell>
          <cell r="E6393">
            <v>0</v>
          </cell>
          <cell r="F6393">
            <v>43222</v>
          </cell>
          <cell r="G6393">
            <v>2954175</v>
          </cell>
          <cell r="H6393">
            <v>1.05</v>
          </cell>
          <cell r="I6393">
            <v>43465</v>
          </cell>
        </row>
        <row r="6394">
          <cell r="A6394" t="str">
            <v>Modulo Escalador - Gimnasio al aire libre</v>
          </cell>
          <cell r="B6394">
            <v>105769</v>
          </cell>
          <cell r="C6394" t="str">
            <v>UNI</v>
          </cell>
          <cell r="D6394">
            <v>6203844</v>
          </cell>
          <cell r="E6394">
            <v>0</v>
          </cell>
          <cell r="F6394">
            <v>43222</v>
          </cell>
          <cell r="G6394">
            <v>5908423</v>
          </cell>
          <cell r="H6394">
            <v>1.05</v>
          </cell>
          <cell r="I6394">
            <v>43465</v>
          </cell>
        </row>
        <row r="6395">
          <cell r="A6395" t="str">
            <v>MODULO ESPALDA BRAZOS ALTOS</v>
          </cell>
          <cell r="B6395">
            <v>104465</v>
          </cell>
          <cell r="C6395" t="str">
            <v>UNI</v>
          </cell>
          <cell r="D6395">
            <v>3101884</v>
          </cell>
          <cell r="E6395">
            <v>0</v>
          </cell>
          <cell r="F6395">
            <v>43222</v>
          </cell>
          <cell r="G6395">
            <v>2954175</v>
          </cell>
          <cell r="H6395">
            <v>1.05</v>
          </cell>
          <cell r="I6395">
            <v>43465</v>
          </cell>
        </row>
        <row r="6396">
          <cell r="A6396" t="str">
            <v>Modulo flexionesTriceps senci- Gimnasio al aire li</v>
          </cell>
          <cell r="B6396">
            <v>105764</v>
          </cell>
          <cell r="C6396" t="str">
            <v>UNI</v>
          </cell>
          <cell r="D6396">
            <v>1623191</v>
          </cell>
          <cell r="E6396">
            <v>0</v>
          </cell>
          <cell r="F6396">
            <v>43179</v>
          </cell>
          <cell r="G6396">
            <v>1545896</v>
          </cell>
          <cell r="H6396">
            <v>1.05</v>
          </cell>
          <cell r="I6396">
            <v>43465</v>
          </cell>
        </row>
        <row r="6397">
          <cell r="A6397" t="str">
            <v>MODULO JACK RJ 45 CAT6 (NO USAR)</v>
          </cell>
          <cell r="B6397">
            <v>9805</v>
          </cell>
          <cell r="C6397" t="str">
            <v>UNI</v>
          </cell>
          <cell r="D6397">
            <v>14780</v>
          </cell>
          <cell r="E6397">
            <v>0</v>
          </cell>
          <cell r="F6397">
            <v>40500</v>
          </cell>
          <cell r="G6397">
            <v>10788</v>
          </cell>
          <cell r="H6397">
            <v>1.37</v>
          </cell>
          <cell r="I6397">
            <v>43465</v>
          </cell>
        </row>
        <row r="6398">
          <cell r="A6398" t="str">
            <v>Modulo Jinete - Gimnasio al aire libre</v>
          </cell>
          <cell r="B6398">
            <v>105761</v>
          </cell>
          <cell r="C6398" t="str">
            <v>UNI</v>
          </cell>
          <cell r="D6398">
            <v>4385463</v>
          </cell>
          <cell r="E6398">
            <v>0</v>
          </cell>
          <cell r="F6398">
            <v>43222</v>
          </cell>
          <cell r="G6398">
            <v>4176631</v>
          </cell>
          <cell r="H6398">
            <v>1.05</v>
          </cell>
          <cell r="I6398">
            <v>43465</v>
          </cell>
        </row>
        <row r="6399">
          <cell r="A6399" t="str">
            <v>MÓDULO JOTA (Estiramiento de pierna)VER</v>
          </cell>
          <cell r="B6399">
            <v>106657</v>
          </cell>
          <cell r="C6399" t="str">
            <v>UNI</v>
          </cell>
          <cell r="D6399">
            <v>1505003</v>
          </cell>
          <cell r="E6399">
            <v>0</v>
          </cell>
          <cell r="F6399">
            <v>43251</v>
          </cell>
          <cell r="G6399">
            <v>1433336</v>
          </cell>
          <cell r="H6399">
            <v>1.05</v>
          </cell>
          <cell r="I6399">
            <v>43465</v>
          </cell>
        </row>
        <row r="6400">
          <cell r="A6400" t="str">
            <v>MODULO M-142 -</v>
          </cell>
          <cell r="B6400">
            <v>105824</v>
          </cell>
          <cell r="C6400" t="str">
            <v>UNI</v>
          </cell>
          <cell r="D6400">
            <v>174722100</v>
          </cell>
          <cell r="E6400">
            <v>0</v>
          </cell>
          <cell r="F6400">
            <v>43314</v>
          </cell>
          <cell r="G6400">
            <v>166402000</v>
          </cell>
          <cell r="H6400">
            <v>1.05</v>
          </cell>
          <cell r="I6400">
            <v>43465</v>
          </cell>
        </row>
        <row r="6401">
          <cell r="A6401" t="str">
            <v>MODULO M-143(ServicioSanitario)Acero.-( NO</v>
          </cell>
          <cell r="B6401">
            <v>105826</v>
          </cell>
          <cell r="C6401" t="str">
            <v>UNI</v>
          </cell>
          <cell r="D6401">
            <v>206953508</v>
          </cell>
          <cell r="E6401">
            <v>0</v>
          </cell>
          <cell r="F6401">
            <v>43181</v>
          </cell>
          <cell r="G6401">
            <v>197098579</v>
          </cell>
          <cell r="H6401">
            <v>1.05</v>
          </cell>
          <cell r="I6401">
            <v>43465</v>
          </cell>
        </row>
        <row r="6402">
          <cell r="A6402" t="str">
            <v>MODULO M-144 - Punto de</v>
          </cell>
          <cell r="B6402">
            <v>105825</v>
          </cell>
          <cell r="C6402" t="str">
            <v>UNI</v>
          </cell>
          <cell r="D6402">
            <v>54885512</v>
          </cell>
          <cell r="E6402">
            <v>0</v>
          </cell>
          <cell r="F6402">
            <v>43181</v>
          </cell>
          <cell r="G6402">
            <v>52271916</v>
          </cell>
          <cell r="H6402">
            <v>1.05</v>
          </cell>
          <cell r="I6402">
            <v>43465</v>
          </cell>
        </row>
        <row r="6403">
          <cell r="A6403" t="str">
            <v>MODULO M-145 - Punto de</v>
          </cell>
          <cell r="B6403">
            <v>106446</v>
          </cell>
          <cell r="C6403" t="str">
            <v>UNI</v>
          </cell>
          <cell r="D6403">
            <v>72705434</v>
          </cell>
          <cell r="E6403">
            <v>0</v>
          </cell>
          <cell r="F6403">
            <v>43181</v>
          </cell>
          <cell r="G6403">
            <v>69243270</v>
          </cell>
          <cell r="H6403">
            <v>1.05</v>
          </cell>
          <cell r="I6403">
            <v>43465</v>
          </cell>
        </row>
        <row r="6404">
          <cell r="A6404" t="str">
            <v>MODULO MADERA</v>
          </cell>
          <cell r="B6404">
            <v>105582</v>
          </cell>
          <cell r="C6404" t="str">
            <v>UNI</v>
          </cell>
          <cell r="D6404">
            <v>4880000</v>
          </cell>
          <cell r="E6404">
            <v>0</v>
          </cell>
          <cell r="F6404">
            <v>42116</v>
          </cell>
          <cell r="G6404">
            <v>4000000</v>
          </cell>
          <cell r="H6404">
            <v>1.22</v>
          </cell>
          <cell r="I6404">
            <v>43465</v>
          </cell>
        </row>
        <row r="6405">
          <cell r="A6405" t="str">
            <v>MODULO MADERA ACUSADO</v>
          </cell>
          <cell r="B6405">
            <v>105584</v>
          </cell>
          <cell r="C6405" t="str">
            <v>UNI</v>
          </cell>
          <cell r="D6405">
            <v>1995432</v>
          </cell>
          <cell r="E6405">
            <v>0</v>
          </cell>
          <cell r="F6405">
            <v>42116</v>
          </cell>
          <cell r="G6405">
            <v>1635600</v>
          </cell>
          <cell r="H6405">
            <v>1.22</v>
          </cell>
          <cell r="I6405">
            <v>43465</v>
          </cell>
        </row>
        <row r="6406">
          <cell r="A6406" t="str">
            <v>MODULO MADERA ACUSADO</v>
          </cell>
          <cell r="B6406">
            <v>105585</v>
          </cell>
          <cell r="C6406" t="str">
            <v>UNI</v>
          </cell>
          <cell r="D6406">
            <v>2653500</v>
          </cell>
          <cell r="E6406">
            <v>0</v>
          </cell>
          <cell r="F6406">
            <v>42116</v>
          </cell>
          <cell r="G6406">
            <v>2175000</v>
          </cell>
          <cell r="H6406">
            <v>1.22</v>
          </cell>
          <cell r="I6406">
            <v>43465</v>
          </cell>
        </row>
        <row r="6407">
          <cell r="A6407" t="str">
            <v>MODULO MADERA ESTRADO</v>
          </cell>
          <cell r="B6407">
            <v>105583</v>
          </cell>
          <cell r="C6407" t="str">
            <v>UNI</v>
          </cell>
          <cell r="D6407">
            <v>3821040</v>
          </cell>
          <cell r="E6407">
            <v>0</v>
          </cell>
          <cell r="F6407">
            <v>42117</v>
          </cell>
          <cell r="G6407">
            <v>3132000</v>
          </cell>
          <cell r="H6407">
            <v>1.22</v>
          </cell>
          <cell r="I6407">
            <v>43465</v>
          </cell>
        </row>
        <row r="6408">
          <cell r="A6408" t="str">
            <v>MODULO MOVIMIENTO CADERA S/DISEÑO</v>
          </cell>
          <cell r="B6408">
            <v>104458</v>
          </cell>
          <cell r="C6408" t="str">
            <v>UNI</v>
          </cell>
          <cell r="D6408">
            <v>2813580</v>
          </cell>
          <cell r="E6408">
            <v>0</v>
          </cell>
          <cell r="F6408">
            <v>41733</v>
          </cell>
          <cell r="G6408">
            <v>2233000</v>
          </cell>
          <cell r="H6408">
            <v>1.26</v>
          </cell>
          <cell r="I6408">
            <v>43465</v>
          </cell>
        </row>
        <row r="6409">
          <cell r="A6409" t="str">
            <v>Modulo Multifuncional A-4 - Gimnasio al aire libre</v>
          </cell>
          <cell r="B6409">
            <v>105766</v>
          </cell>
          <cell r="C6409" t="str">
            <v>UNI</v>
          </cell>
          <cell r="D6409">
            <v>17026408</v>
          </cell>
          <cell r="E6409">
            <v>0</v>
          </cell>
          <cell r="F6409">
            <v>43179</v>
          </cell>
          <cell r="G6409">
            <v>16215627</v>
          </cell>
          <cell r="H6409">
            <v>1.05</v>
          </cell>
          <cell r="I6409">
            <v>43465</v>
          </cell>
        </row>
        <row r="6410">
          <cell r="A6410" t="str">
            <v>MODULO PIERNAS PRENSA HORIZ.-FLEX.</v>
          </cell>
          <cell r="B6410">
            <v>104463</v>
          </cell>
          <cell r="C6410" t="str">
            <v>UNI</v>
          </cell>
          <cell r="D6410">
            <v>2525250</v>
          </cell>
          <cell r="E6410">
            <v>0</v>
          </cell>
          <cell r="F6410">
            <v>43222</v>
          </cell>
          <cell r="G6410">
            <v>2405000</v>
          </cell>
          <cell r="H6410">
            <v>1.05</v>
          </cell>
          <cell r="I6410">
            <v>43465</v>
          </cell>
        </row>
        <row r="6411">
          <cell r="A6411" t="str">
            <v>Modulo Remo - Gimnasio al aire libre</v>
          </cell>
          <cell r="B6411">
            <v>105768</v>
          </cell>
          <cell r="C6411" t="str">
            <v>UNI</v>
          </cell>
          <cell r="D6411">
            <v>5190955</v>
          </cell>
          <cell r="E6411">
            <v>0</v>
          </cell>
          <cell r="F6411">
            <v>43182</v>
          </cell>
          <cell r="G6411">
            <v>4943767</v>
          </cell>
          <cell r="H6411">
            <v>1.05</v>
          </cell>
          <cell r="I6411">
            <v>43465</v>
          </cell>
        </row>
        <row r="6412">
          <cell r="A6412" t="str">
            <v>MODULO RUEDA DE BRAZO S/DISEÑO</v>
          </cell>
          <cell r="B6412">
            <v>104460</v>
          </cell>
          <cell r="C6412" t="str">
            <v>UNI</v>
          </cell>
          <cell r="D6412">
            <v>2806000</v>
          </cell>
          <cell r="E6412">
            <v>0</v>
          </cell>
          <cell r="F6412">
            <v>42192</v>
          </cell>
          <cell r="G6412">
            <v>2300000</v>
          </cell>
          <cell r="H6412">
            <v>1.22</v>
          </cell>
          <cell r="I6412">
            <v>43465</v>
          </cell>
        </row>
        <row r="6413">
          <cell r="A6413" t="str">
            <v>Módulo Sanitario M-143-IDRD(S/Especificación)</v>
          </cell>
          <cell r="B6413">
            <v>106833</v>
          </cell>
          <cell r="C6413" t="str">
            <v>UNI</v>
          </cell>
          <cell r="D6413">
            <v>188579370</v>
          </cell>
          <cell r="E6413">
            <v>0</v>
          </cell>
          <cell r="F6413">
            <v>43243</v>
          </cell>
          <cell r="G6413">
            <v>179599400</v>
          </cell>
          <cell r="H6413">
            <v>1.05</v>
          </cell>
          <cell r="I6413">
            <v>43465</v>
          </cell>
        </row>
        <row r="6414">
          <cell r="A6414" t="str">
            <v>Modulo Sky - Gimnasio al aire libre</v>
          </cell>
          <cell r="B6414">
            <v>105762</v>
          </cell>
          <cell r="C6414" t="str">
            <v>UNI</v>
          </cell>
          <cell r="D6414">
            <v>5190956</v>
          </cell>
          <cell r="E6414">
            <v>0</v>
          </cell>
          <cell r="F6414">
            <v>43179</v>
          </cell>
          <cell r="G6414">
            <v>4943768</v>
          </cell>
          <cell r="H6414">
            <v>1.05</v>
          </cell>
          <cell r="I6414">
            <v>43465</v>
          </cell>
        </row>
        <row r="6415">
          <cell r="A6415" t="str">
            <v>Modulo T Pecho 100 lbs - Gimnasio al aire libre</v>
          </cell>
          <cell r="B6415">
            <v>105770</v>
          </cell>
          <cell r="C6415" t="str">
            <v>UNI</v>
          </cell>
          <cell r="D6415">
            <v>10635971</v>
          </cell>
          <cell r="E6415">
            <v>0</v>
          </cell>
          <cell r="F6415">
            <v>43179</v>
          </cell>
          <cell r="G6415">
            <v>10129496</v>
          </cell>
          <cell r="H6415">
            <v>1.05</v>
          </cell>
          <cell r="I6415">
            <v>43465</v>
          </cell>
        </row>
        <row r="6416">
          <cell r="A6416" t="str">
            <v>Modulo T Sentadilla 100 lbs - Gimnasio al aire lib</v>
          </cell>
          <cell r="B6416">
            <v>105771</v>
          </cell>
          <cell r="C6416" t="str">
            <v>UNI</v>
          </cell>
          <cell r="D6416">
            <v>10635971</v>
          </cell>
          <cell r="E6416">
            <v>0</v>
          </cell>
          <cell r="F6416">
            <v>43179</v>
          </cell>
          <cell r="G6416">
            <v>10129496</v>
          </cell>
          <cell r="H6416">
            <v>1.05</v>
          </cell>
          <cell r="I6416">
            <v>43465</v>
          </cell>
        </row>
        <row r="6417">
          <cell r="A6417" t="str">
            <v>MODULO TIMON VOLANTES DOBLES</v>
          </cell>
          <cell r="B6417">
            <v>104459</v>
          </cell>
          <cell r="C6417" t="str">
            <v>UNI</v>
          </cell>
          <cell r="D6417">
            <v>2674240</v>
          </cell>
          <cell r="E6417">
            <v>0</v>
          </cell>
          <cell r="F6417">
            <v>42192</v>
          </cell>
          <cell r="G6417">
            <v>2192000</v>
          </cell>
          <cell r="H6417">
            <v>1.22</v>
          </cell>
          <cell r="I6417">
            <v>43465</v>
          </cell>
        </row>
        <row r="6418">
          <cell r="A6418" t="str">
            <v>Módulo tres canecas tipo Barcelona</v>
          </cell>
          <cell r="B6418">
            <v>103208</v>
          </cell>
          <cell r="C6418" t="str">
            <v>UNI</v>
          </cell>
          <cell r="D6418">
            <v>1836765</v>
          </cell>
          <cell r="E6418">
            <v>0</v>
          </cell>
          <cell r="F6418">
            <v>43175</v>
          </cell>
          <cell r="G6418">
            <v>1749300</v>
          </cell>
          <cell r="H6418">
            <v>1.05</v>
          </cell>
          <cell r="I6418">
            <v>43465</v>
          </cell>
        </row>
        <row r="6419">
          <cell r="A6419" t="str">
            <v>MóduloMultifuncional-DiscapReducida(4)Us-Silla</v>
          </cell>
          <cell r="B6419">
            <v>106123</v>
          </cell>
          <cell r="C6419" t="str">
            <v>UNI</v>
          </cell>
          <cell r="D6419">
            <v>18105255</v>
          </cell>
          <cell r="E6419">
            <v>0</v>
          </cell>
          <cell r="F6419">
            <v>43179</v>
          </cell>
          <cell r="G6419">
            <v>17243100</v>
          </cell>
          <cell r="H6419">
            <v>1.05</v>
          </cell>
          <cell r="I6419">
            <v>43465</v>
          </cell>
        </row>
        <row r="6420">
          <cell r="A6420" t="str">
            <v>MOLDE PARA SOLDADURA CADWELD EN T y X</v>
          </cell>
          <cell r="B6420">
            <v>102618</v>
          </cell>
          <cell r="C6420" t="str">
            <v>UNI</v>
          </cell>
          <cell r="D6420">
            <v>149940</v>
          </cell>
          <cell r="E6420">
            <v>0</v>
          </cell>
          <cell r="F6420">
            <v>43162</v>
          </cell>
          <cell r="G6420">
            <v>142800</v>
          </cell>
          <cell r="H6420">
            <v>1.05</v>
          </cell>
          <cell r="I6420">
            <v>43465</v>
          </cell>
        </row>
        <row r="6421">
          <cell r="A6421" t="str">
            <v>MONOACUSTIC0 1 1/2" S/inst. Fglas</v>
          </cell>
          <cell r="B6421">
            <v>186</v>
          </cell>
          <cell r="C6421" t="str">
            <v>M2</v>
          </cell>
          <cell r="D6421">
            <v>84839</v>
          </cell>
          <cell r="E6421">
            <v>20700</v>
          </cell>
          <cell r="F6421">
            <v>40337</v>
          </cell>
          <cell r="G6421">
            <v>61926</v>
          </cell>
          <cell r="H6421">
            <v>1.37</v>
          </cell>
          <cell r="I6421">
            <v>43465</v>
          </cell>
        </row>
        <row r="6422">
          <cell r="A6422" t="str">
            <v>MONOCILINDRO UN RODILLO 800 KILOS (SIN</v>
          </cell>
          <cell r="B6422">
            <v>104248</v>
          </cell>
          <cell r="C6422" t="str">
            <v>DD</v>
          </cell>
          <cell r="D6422">
            <v>124352</v>
          </cell>
          <cell r="E6422">
            <v>0</v>
          </cell>
          <cell r="F6422">
            <v>40876</v>
          </cell>
          <cell r="G6422">
            <v>92800</v>
          </cell>
          <cell r="H6422">
            <v>1.34</v>
          </cell>
          <cell r="I6422">
            <v>43465</v>
          </cell>
        </row>
        <row r="6423">
          <cell r="A6423" t="str">
            <v>MONOGAFA CON MONTURA</v>
          </cell>
          <cell r="B6423">
            <v>2119</v>
          </cell>
          <cell r="C6423" t="str">
            <v>UNI</v>
          </cell>
          <cell r="D6423">
            <v>4687</v>
          </cell>
          <cell r="E6423" t="str">
            <v>Ref.9000</v>
          </cell>
          <cell r="F6423">
            <v>43182</v>
          </cell>
          <cell r="G6423">
            <v>4464</v>
          </cell>
          <cell r="H6423">
            <v>1.05</v>
          </cell>
          <cell r="I6423">
            <v>43465</v>
          </cell>
        </row>
        <row r="6424">
          <cell r="A6424" t="str">
            <v>MONTACARGA (2.5 Ton.)</v>
          </cell>
          <cell r="B6424">
            <v>104134</v>
          </cell>
          <cell r="C6424" t="str">
            <v>DIA</v>
          </cell>
          <cell r="D6424">
            <v>244965</v>
          </cell>
          <cell r="E6424">
            <v>0</v>
          </cell>
          <cell r="F6424">
            <v>43326</v>
          </cell>
          <cell r="G6424">
            <v>233300</v>
          </cell>
          <cell r="H6424">
            <v>1.05</v>
          </cell>
          <cell r="I6424">
            <v>43465</v>
          </cell>
        </row>
        <row r="6425">
          <cell r="A6425" t="str">
            <v>MONTACARGAS (1-2 TON)</v>
          </cell>
          <cell r="B6425">
            <v>104325</v>
          </cell>
          <cell r="C6425" t="str">
            <v>HR</v>
          </cell>
          <cell r="D6425">
            <v>50372</v>
          </cell>
          <cell r="E6425">
            <v>0</v>
          </cell>
          <cell r="F6425">
            <v>43266</v>
          </cell>
          <cell r="G6425">
            <v>47973</v>
          </cell>
          <cell r="H6425">
            <v>1.05</v>
          </cell>
          <cell r="I6425">
            <v>43465</v>
          </cell>
        </row>
        <row r="6426">
          <cell r="A6426" t="str">
            <v>MONTACARGAS 3.5 TON (OPER+COMB)</v>
          </cell>
          <cell r="B6426">
            <v>3256</v>
          </cell>
          <cell r="C6426" t="str">
            <v>HR</v>
          </cell>
          <cell r="D6426">
            <v>50372</v>
          </cell>
          <cell r="E6426">
            <v>0</v>
          </cell>
          <cell r="F6426">
            <v>43266</v>
          </cell>
          <cell r="G6426">
            <v>47973.13</v>
          </cell>
          <cell r="H6426">
            <v>1.05</v>
          </cell>
          <cell r="I6426">
            <v>43465</v>
          </cell>
        </row>
        <row r="6427">
          <cell r="A6427" t="str">
            <v>MONTAJE ESTACIONES Y LAS MRESAS PARA</v>
          </cell>
          <cell r="B6427">
            <v>102431</v>
          </cell>
          <cell r="C6427" t="str">
            <v>JG</v>
          </cell>
          <cell r="D6427">
            <v>1334928</v>
          </cell>
          <cell r="E6427">
            <v>0</v>
          </cell>
          <cell r="F6427">
            <v>40185</v>
          </cell>
          <cell r="G6427">
            <v>974400</v>
          </cell>
          <cell r="H6427">
            <v>1.37</v>
          </cell>
          <cell r="I6427">
            <v>43465</v>
          </cell>
        </row>
        <row r="6428">
          <cell r="A6428" t="str">
            <v>MONTAJE, TRANS, INST Y PUESTA EN</v>
          </cell>
          <cell r="B6428">
            <v>104818</v>
          </cell>
          <cell r="C6428" t="str">
            <v>UNI</v>
          </cell>
          <cell r="D6428">
            <v>8535280</v>
          </cell>
          <cell r="E6428">
            <v>0</v>
          </cell>
          <cell r="F6428">
            <v>41208</v>
          </cell>
          <cell r="G6428">
            <v>6565600</v>
          </cell>
          <cell r="H6428">
            <v>1.3</v>
          </cell>
          <cell r="I6428">
            <v>43465</v>
          </cell>
        </row>
        <row r="6429">
          <cell r="A6429" t="str">
            <v>MONTAJE-TRANSPORTE-MANTENIMIENT(1</v>
          </cell>
          <cell r="B6429">
            <v>105020</v>
          </cell>
          <cell r="C6429" t="str">
            <v>UNI</v>
          </cell>
          <cell r="D6429">
            <v>9194241</v>
          </cell>
          <cell r="E6429">
            <v>0</v>
          </cell>
          <cell r="F6429">
            <v>41506</v>
          </cell>
          <cell r="G6429">
            <v>7239560</v>
          </cell>
          <cell r="H6429">
            <v>1.27</v>
          </cell>
          <cell r="I6429">
            <v>43465</v>
          </cell>
        </row>
        <row r="6430">
          <cell r="A6430" t="str">
            <v>MORDAZA 0.50 mt CON CUÑA</v>
          </cell>
          <cell r="B6430">
            <v>4036</v>
          </cell>
          <cell r="C6430" t="str">
            <v>MES</v>
          </cell>
          <cell r="D6430">
            <v>2902</v>
          </cell>
          <cell r="E6430">
            <v>0</v>
          </cell>
          <cell r="F6430">
            <v>40093</v>
          </cell>
          <cell r="G6430">
            <v>2088</v>
          </cell>
          <cell r="H6430">
            <v>1.39</v>
          </cell>
          <cell r="I6430">
            <v>43465</v>
          </cell>
        </row>
        <row r="6431">
          <cell r="A6431" t="str">
            <v>MORDAZA 0.80 mt CON CUÑA</v>
          </cell>
          <cell r="B6431">
            <v>4037</v>
          </cell>
          <cell r="C6431" t="str">
            <v>MES</v>
          </cell>
          <cell r="D6431">
            <v>3766</v>
          </cell>
          <cell r="E6431">
            <v>0</v>
          </cell>
          <cell r="F6431">
            <v>40310</v>
          </cell>
          <cell r="G6431">
            <v>2749</v>
          </cell>
          <cell r="H6431">
            <v>1.37</v>
          </cell>
          <cell r="I6431">
            <v>43465</v>
          </cell>
        </row>
        <row r="6432">
          <cell r="A6432" t="str">
            <v>MORDAZA 1.10 mt CON CUÑA</v>
          </cell>
          <cell r="B6432">
            <v>4038</v>
          </cell>
          <cell r="C6432" t="str">
            <v>MES</v>
          </cell>
          <cell r="D6432">
            <v>3337</v>
          </cell>
          <cell r="E6432">
            <v>0</v>
          </cell>
          <cell r="F6432">
            <v>40310</v>
          </cell>
          <cell r="G6432">
            <v>2436</v>
          </cell>
          <cell r="H6432">
            <v>1.37</v>
          </cell>
          <cell r="I6432">
            <v>43465</v>
          </cell>
        </row>
        <row r="6433">
          <cell r="A6433" t="str">
            <v>MORDAZA 1.85 mt CON CUÑA</v>
          </cell>
          <cell r="B6433">
            <v>4039</v>
          </cell>
          <cell r="C6433" t="str">
            <v>MES</v>
          </cell>
          <cell r="D6433">
            <v>6713</v>
          </cell>
          <cell r="E6433">
            <v>0</v>
          </cell>
          <cell r="F6433">
            <v>40310</v>
          </cell>
          <cell r="G6433">
            <v>4900</v>
          </cell>
          <cell r="H6433">
            <v>1.37</v>
          </cell>
          <cell r="I6433">
            <v>43465</v>
          </cell>
        </row>
        <row r="6434">
          <cell r="A6434" t="str">
            <v>MORDAZAS EN PLATINA CON CUÑA</v>
          </cell>
          <cell r="B6434">
            <v>390</v>
          </cell>
          <cell r="C6434" t="str">
            <v>DD</v>
          </cell>
          <cell r="D6434">
            <v>57</v>
          </cell>
          <cell r="E6434">
            <v>0</v>
          </cell>
          <cell r="F6434">
            <v>43241</v>
          </cell>
          <cell r="G6434">
            <v>54</v>
          </cell>
          <cell r="H6434">
            <v>1.05</v>
          </cell>
          <cell r="I6434">
            <v>43465</v>
          </cell>
        </row>
        <row r="6435">
          <cell r="A6435" t="str">
            <v>Mort. flex. alta adh. STON(STRONG) MIX LATEX</v>
          </cell>
          <cell r="B6435">
            <v>103683</v>
          </cell>
          <cell r="C6435" t="str">
            <v>KG</v>
          </cell>
          <cell r="D6435">
            <v>3905</v>
          </cell>
          <cell r="E6435">
            <v>0</v>
          </cell>
          <cell r="F6435">
            <v>43271</v>
          </cell>
          <cell r="G6435">
            <v>3719</v>
          </cell>
          <cell r="H6435">
            <v>1.05</v>
          </cell>
          <cell r="I6435">
            <v>43465</v>
          </cell>
        </row>
        <row r="6436">
          <cell r="A6436" t="str">
            <v>MORTERO 1500 PSI ArenaR - PLANTA</v>
          </cell>
          <cell r="B6436">
            <v>105828</v>
          </cell>
          <cell r="C6436" t="str">
            <v>M3</v>
          </cell>
          <cell r="D6436">
            <v>351962</v>
          </cell>
          <cell r="E6436">
            <v>0</v>
          </cell>
          <cell r="F6436">
            <v>42572</v>
          </cell>
          <cell r="G6436">
            <v>306054</v>
          </cell>
          <cell r="H6436">
            <v>1.1499999999999999</v>
          </cell>
          <cell r="I6436">
            <v>43465</v>
          </cell>
        </row>
        <row r="6437">
          <cell r="A6437" t="str">
            <v>Mortero 1500 PSI Corriente** (1:7)</v>
          </cell>
          <cell r="B6437">
            <v>100667</v>
          </cell>
          <cell r="C6437" t="str">
            <v>M3</v>
          </cell>
          <cell r="D6437">
            <v>198921</v>
          </cell>
          <cell r="E6437">
            <v>0</v>
          </cell>
          <cell r="F6437">
            <v>42311</v>
          </cell>
          <cell r="G6437">
            <v>163050</v>
          </cell>
          <cell r="H6437">
            <v>1.22</v>
          </cell>
          <cell r="I6437">
            <v>43465</v>
          </cell>
        </row>
        <row r="6438">
          <cell r="A6438" t="str">
            <v>Mortero 1500 PSI grouting **</v>
          </cell>
          <cell r="B6438">
            <v>100668</v>
          </cell>
          <cell r="C6438" t="str">
            <v>M3</v>
          </cell>
          <cell r="D6438">
            <v>429084</v>
          </cell>
          <cell r="E6438">
            <v>0</v>
          </cell>
          <cell r="F6438">
            <v>40227</v>
          </cell>
          <cell r="G6438">
            <v>313200</v>
          </cell>
          <cell r="H6438">
            <v>1.37</v>
          </cell>
          <cell r="I6438">
            <v>43465</v>
          </cell>
        </row>
        <row r="6439">
          <cell r="A6439" t="str">
            <v>MORTERO 2000 PSI Cte. - Ar</v>
          </cell>
          <cell r="B6439">
            <v>109</v>
          </cell>
          <cell r="C6439" t="str">
            <v>M3</v>
          </cell>
          <cell r="D6439">
            <v>430858</v>
          </cell>
          <cell r="E6439">
            <v>0</v>
          </cell>
          <cell r="F6439">
            <v>41729</v>
          </cell>
          <cell r="G6439">
            <v>341951</v>
          </cell>
          <cell r="H6439">
            <v>1.26</v>
          </cell>
          <cell r="I6439">
            <v>43465</v>
          </cell>
        </row>
        <row r="6440">
          <cell r="A6440" t="str">
            <v>Mortero 2000 PSI grouting **</v>
          </cell>
          <cell r="B6440">
            <v>100669</v>
          </cell>
          <cell r="C6440" t="str">
            <v>M3</v>
          </cell>
          <cell r="D6440">
            <v>459147</v>
          </cell>
          <cell r="E6440">
            <v>0</v>
          </cell>
          <cell r="F6440">
            <v>41774</v>
          </cell>
          <cell r="G6440">
            <v>364402</v>
          </cell>
          <cell r="H6440">
            <v>1.26</v>
          </cell>
          <cell r="I6440">
            <v>43465</v>
          </cell>
        </row>
        <row r="6441">
          <cell r="A6441" t="str">
            <v>MORTERO 2500 PSI Cte.</v>
          </cell>
          <cell r="B6441">
            <v>140</v>
          </cell>
          <cell r="C6441" t="str">
            <v>M3</v>
          </cell>
          <cell r="D6441">
            <v>398878</v>
          </cell>
          <cell r="E6441">
            <v>0</v>
          </cell>
          <cell r="F6441">
            <v>42856</v>
          </cell>
          <cell r="G6441">
            <v>365943</v>
          </cell>
          <cell r="H6441">
            <v>1.0900000000000001</v>
          </cell>
          <cell r="I6441">
            <v>43465</v>
          </cell>
        </row>
        <row r="6442">
          <cell r="A6442" t="str">
            <v>Mortero 2500 PSI grouting **</v>
          </cell>
          <cell r="B6442">
            <v>100670</v>
          </cell>
          <cell r="C6442" t="str">
            <v>M3</v>
          </cell>
          <cell r="D6442">
            <v>471987</v>
          </cell>
          <cell r="E6442">
            <v>0</v>
          </cell>
          <cell r="F6442">
            <v>43167</v>
          </cell>
          <cell r="G6442">
            <v>449511</v>
          </cell>
          <cell r="H6442">
            <v>1.05</v>
          </cell>
          <cell r="I6442">
            <v>43465</v>
          </cell>
        </row>
        <row r="6443">
          <cell r="A6443" t="str">
            <v>MORTERO 3000 PSI Cte.</v>
          </cell>
          <cell r="B6443">
            <v>1622</v>
          </cell>
          <cell r="C6443" t="str">
            <v>M3</v>
          </cell>
          <cell r="D6443">
            <v>422179</v>
          </cell>
          <cell r="E6443">
            <v>0</v>
          </cell>
          <cell r="F6443">
            <v>41239</v>
          </cell>
          <cell r="G6443">
            <v>324753</v>
          </cell>
          <cell r="H6443">
            <v>1.3</v>
          </cell>
          <cell r="I6443">
            <v>43465</v>
          </cell>
        </row>
        <row r="6444">
          <cell r="A6444" t="str">
            <v>Mortero 3000 PSI grouting **</v>
          </cell>
          <cell r="B6444">
            <v>100671</v>
          </cell>
          <cell r="C6444" t="str">
            <v>M3</v>
          </cell>
          <cell r="D6444">
            <v>483457</v>
          </cell>
          <cell r="E6444">
            <v>0</v>
          </cell>
          <cell r="F6444">
            <v>43250</v>
          </cell>
          <cell r="G6444">
            <v>460435</v>
          </cell>
          <cell r="H6444">
            <v>1.05</v>
          </cell>
          <cell r="I6444">
            <v>43465</v>
          </cell>
        </row>
        <row r="6445">
          <cell r="A6445" t="str">
            <v>MORTERO 3500 PSI Cte.</v>
          </cell>
          <cell r="B6445">
            <v>1623</v>
          </cell>
          <cell r="C6445" t="str">
            <v>M3</v>
          </cell>
          <cell r="D6445">
            <v>417559</v>
          </cell>
          <cell r="E6445">
            <v>0</v>
          </cell>
          <cell r="F6445">
            <v>41036</v>
          </cell>
          <cell r="G6445">
            <v>321199</v>
          </cell>
          <cell r="H6445">
            <v>1.3</v>
          </cell>
          <cell r="I6445">
            <v>43465</v>
          </cell>
        </row>
        <row r="6446">
          <cell r="A6446" t="str">
            <v>Mortero 3500 PSI grouting **</v>
          </cell>
          <cell r="B6446">
            <v>100672</v>
          </cell>
          <cell r="C6446" t="str">
            <v>M3</v>
          </cell>
          <cell r="D6446">
            <v>521258</v>
          </cell>
          <cell r="E6446">
            <v>0</v>
          </cell>
          <cell r="F6446">
            <v>40227</v>
          </cell>
          <cell r="G6446">
            <v>380480</v>
          </cell>
          <cell r="H6446">
            <v>1.37</v>
          </cell>
          <cell r="I6446">
            <v>43465</v>
          </cell>
        </row>
        <row r="6447">
          <cell r="A6447" t="str">
            <v>MORTERO 4000 PSI Cte.</v>
          </cell>
          <cell r="B6447">
            <v>1624</v>
          </cell>
          <cell r="C6447" t="str">
            <v>M3</v>
          </cell>
          <cell r="D6447">
            <v>437501</v>
          </cell>
          <cell r="E6447">
            <v>0</v>
          </cell>
          <cell r="F6447">
            <v>41036</v>
          </cell>
          <cell r="G6447">
            <v>336539</v>
          </cell>
          <cell r="H6447">
            <v>1.3</v>
          </cell>
          <cell r="I6447">
            <v>43465</v>
          </cell>
        </row>
        <row r="6448">
          <cell r="A6448" t="str">
            <v>Mortero 4000 PSI grouting **</v>
          </cell>
          <cell r="B6448">
            <v>100673</v>
          </cell>
          <cell r="C6448" t="str">
            <v>M3</v>
          </cell>
          <cell r="D6448">
            <v>540328</v>
          </cell>
          <cell r="E6448">
            <v>0</v>
          </cell>
          <cell r="F6448">
            <v>40227</v>
          </cell>
          <cell r="G6448">
            <v>394400</v>
          </cell>
          <cell r="H6448">
            <v>1.37</v>
          </cell>
          <cell r="I6448">
            <v>43465</v>
          </cell>
        </row>
        <row r="6449">
          <cell r="A6449" t="str">
            <v>MORTERO 4500 PSI Cte.</v>
          </cell>
          <cell r="B6449">
            <v>1625</v>
          </cell>
          <cell r="C6449" t="str">
            <v>M3</v>
          </cell>
          <cell r="D6449">
            <v>510133</v>
          </cell>
          <cell r="E6449">
            <v>0</v>
          </cell>
          <cell r="F6449">
            <v>40227</v>
          </cell>
          <cell r="G6449">
            <v>372360</v>
          </cell>
          <cell r="H6449">
            <v>1.37</v>
          </cell>
          <cell r="I6449">
            <v>43465</v>
          </cell>
        </row>
        <row r="6450">
          <cell r="A6450" t="str">
            <v>MORTERO 5000 PSI Cte.</v>
          </cell>
          <cell r="B6450">
            <v>1626</v>
          </cell>
          <cell r="C6450" t="str">
            <v>M3</v>
          </cell>
          <cell r="D6450">
            <v>535401</v>
          </cell>
          <cell r="E6450">
            <v>0</v>
          </cell>
          <cell r="F6450">
            <v>40227</v>
          </cell>
          <cell r="G6450">
            <v>390804</v>
          </cell>
          <cell r="H6450">
            <v>1.37</v>
          </cell>
          <cell r="I6450">
            <v>43465</v>
          </cell>
        </row>
        <row r="6451">
          <cell r="A6451" t="str">
            <v>MORTERO SECO CONVENCIONAL 50</v>
          </cell>
          <cell r="B6451">
            <v>3193</v>
          </cell>
          <cell r="C6451" t="str">
            <v>KG</v>
          </cell>
          <cell r="D6451">
            <v>243</v>
          </cell>
          <cell r="E6451">
            <v>0</v>
          </cell>
          <cell r="F6451">
            <v>39661</v>
          </cell>
          <cell r="G6451">
            <v>165</v>
          </cell>
          <cell r="H6451">
            <v>1.47</v>
          </cell>
          <cell r="I6451">
            <v>43465</v>
          </cell>
        </row>
        <row r="6452">
          <cell r="A6452" t="str">
            <v>Motobomba 5 HP-192Gpm+trampa Cabellos</v>
          </cell>
          <cell r="B6452">
            <v>107085</v>
          </cell>
          <cell r="C6452" t="str">
            <v>UNI</v>
          </cell>
          <cell r="D6452">
            <v>4998000</v>
          </cell>
          <cell r="E6452">
            <v>0</v>
          </cell>
          <cell r="F6452">
            <v>43395</v>
          </cell>
          <cell r="G6452">
            <v>4760000</v>
          </cell>
          <cell r="H6452">
            <v>1.05</v>
          </cell>
          <cell r="I6452">
            <v>43465</v>
          </cell>
        </row>
        <row r="6453">
          <cell r="A6453" t="str">
            <v>MOTOBOMBA CENTRIFUGA TRIFASICA 7.5HP</v>
          </cell>
          <cell r="B6453">
            <v>105937</v>
          </cell>
          <cell r="C6453" t="str">
            <v>UNI</v>
          </cell>
          <cell r="D6453">
            <v>2079381</v>
          </cell>
          <cell r="E6453">
            <v>0</v>
          </cell>
          <cell r="F6453">
            <v>42829</v>
          </cell>
          <cell r="G6453">
            <v>1907689</v>
          </cell>
          <cell r="H6453">
            <v>1.0900000000000001</v>
          </cell>
          <cell r="I6453">
            <v>43465</v>
          </cell>
        </row>
        <row r="6454">
          <cell r="A6454" t="str">
            <v>MOTOBOMBA DE 3" MOTOR A GASOLINA</v>
          </cell>
          <cell r="B6454">
            <v>1012</v>
          </cell>
          <cell r="C6454" t="str">
            <v>MES</v>
          </cell>
          <cell r="D6454">
            <v>450776</v>
          </cell>
          <cell r="E6454">
            <v>0</v>
          </cell>
          <cell r="F6454">
            <v>40868</v>
          </cell>
          <cell r="G6454">
            <v>336400</v>
          </cell>
          <cell r="H6454">
            <v>1.34</v>
          </cell>
          <cell r="I6454">
            <v>43465</v>
          </cell>
        </row>
        <row r="6455">
          <cell r="A6455" t="str">
            <v>MOTOBOMBA DE 3" MOTOR A GASOLINA</v>
          </cell>
          <cell r="B6455">
            <v>977</v>
          </cell>
          <cell r="C6455" t="str">
            <v>DD</v>
          </cell>
          <cell r="D6455">
            <v>36192</v>
          </cell>
          <cell r="E6455">
            <v>0</v>
          </cell>
          <cell r="F6455">
            <v>41233</v>
          </cell>
          <cell r="G6455">
            <v>27840</v>
          </cell>
          <cell r="H6455">
            <v>1.3</v>
          </cell>
          <cell r="I6455">
            <v>43465</v>
          </cell>
        </row>
        <row r="6456">
          <cell r="A6456" t="str">
            <v>MOTOBOMBA DE 3" SUMERGIBLE MOTOR</v>
          </cell>
          <cell r="B6456">
            <v>1671</v>
          </cell>
          <cell r="C6456" t="str">
            <v>MES</v>
          </cell>
          <cell r="D6456">
            <v>542880</v>
          </cell>
          <cell r="E6456">
            <v>0</v>
          </cell>
          <cell r="F6456">
            <v>41038</v>
          </cell>
          <cell r="G6456">
            <v>417600</v>
          </cell>
          <cell r="H6456">
            <v>1.3</v>
          </cell>
          <cell r="I6456">
            <v>43465</v>
          </cell>
        </row>
        <row r="6457">
          <cell r="A6457" t="str">
            <v>MOTOBOMBA DE 3" SUMERGIBLE MOTOR</v>
          </cell>
          <cell r="B6457">
            <v>1215</v>
          </cell>
          <cell r="C6457" t="str">
            <v>DD</v>
          </cell>
          <cell r="D6457">
            <v>32016</v>
          </cell>
          <cell r="E6457">
            <v>0</v>
          </cell>
          <cell r="F6457">
            <v>42605</v>
          </cell>
          <cell r="G6457">
            <v>27840</v>
          </cell>
          <cell r="H6457">
            <v>1.1499999999999999</v>
          </cell>
          <cell r="I6457">
            <v>43465</v>
          </cell>
        </row>
        <row r="6458">
          <cell r="A6458" t="str">
            <v>MOTOBOMBA ELECTRICA DE 2" GASOLINA</v>
          </cell>
          <cell r="B6458">
            <v>2721</v>
          </cell>
          <cell r="C6458" t="str">
            <v>MS</v>
          </cell>
          <cell r="D6458">
            <v>419688</v>
          </cell>
          <cell r="E6458">
            <v>0</v>
          </cell>
          <cell r="F6458">
            <v>40868</v>
          </cell>
          <cell r="G6458">
            <v>313200</v>
          </cell>
          <cell r="H6458">
            <v>1.34</v>
          </cell>
          <cell r="I6458">
            <v>43465</v>
          </cell>
        </row>
        <row r="6459">
          <cell r="A6459" t="str">
            <v>MOTOBOMBA JET 1HP</v>
          </cell>
          <cell r="B6459">
            <v>2014</v>
          </cell>
          <cell r="C6459" t="str">
            <v>UNI</v>
          </cell>
          <cell r="D6459">
            <v>1091463</v>
          </cell>
          <cell r="E6459" t="str">
            <v>1G0043</v>
          </cell>
          <cell r="F6459">
            <v>40200</v>
          </cell>
          <cell r="G6459">
            <v>796688</v>
          </cell>
          <cell r="H6459">
            <v>1.37</v>
          </cell>
          <cell r="I6459">
            <v>43465</v>
          </cell>
        </row>
        <row r="6460">
          <cell r="A6460" t="str">
            <v>MOTOBOMBAS ALTA PRESIÓN 2-3" (SUMERG)</v>
          </cell>
          <cell r="B6460">
            <v>102536</v>
          </cell>
          <cell r="C6460" t="str">
            <v>Hr</v>
          </cell>
          <cell r="D6460">
            <v>3826</v>
          </cell>
          <cell r="E6460">
            <v>0</v>
          </cell>
          <cell r="F6460">
            <v>43185</v>
          </cell>
          <cell r="G6460">
            <v>3643.62</v>
          </cell>
          <cell r="H6460">
            <v>1.05</v>
          </cell>
          <cell r="I6460">
            <v>43465</v>
          </cell>
        </row>
        <row r="6461">
          <cell r="A6461" t="str">
            <v>MOTOBOMBAS CENTRIFUGAS</v>
          </cell>
          <cell r="B6461">
            <v>3086</v>
          </cell>
          <cell r="C6461" t="str">
            <v>UNI</v>
          </cell>
          <cell r="D6461">
            <v>1360991</v>
          </cell>
          <cell r="E6461" t="str">
            <v>63899000A2</v>
          </cell>
          <cell r="F6461">
            <v>40200</v>
          </cell>
          <cell r="G6461">
            <v>993424</v>
          </cell>
          <cell r="H6461">
            <v>1.37</v>
          </cell>
          <cell r="I6461">
            <v>43465</v>
          </cell>
        </row>
        <row r="6462">
          <cell r="A6462" t="str">
            <v>MOTOBOMBAS CENTRIFUGAS ABA 1.5W</v>
          </cell>
          <cell r="B6462">
            <v>3080</v>
          </cell>
          <cell r="C6462" t="str">
            <v>UNI</v>
          </cell>
          <cell r="D6462">
            <v>1292655</v>
          </cell>
          <cell r="E6462" t="str">
            <v>63894000A2</v>
          </cell>
          <cell r="F6462">
            <v>40200</v>
          </cell>
          <cell r="G6462">
            <v>943544</v>
          </cell>
          <cell r="H6462">
            <v>1.37</v>
          </cell>
          <cell r="I6462">
            <v>43465</v>
          </cell>
        </row>
        <row r="6463">
          <cell r="A6463" t="str">
            <v>MOTOBOMBAS CENTRIFUGAS HY-FLO - 1</v>
          </cell>
          <cell r="B6463">
            <v>3093</v>
          </cell>
          <cell r="C6463" t="str">
            <v>UNI</v>
          </cell>
          <cell r="D6463">
            <v>1748120</v>
          </cell>
          <cell r="E6463" t="str">
            <v>63911000A2</v>
          </cell>
          <cell r="F6463">
            <v>40200</v>
          </cell>
          <cell r="G6463">
            <v>1276000</v>
          </cell>
          <cell r="H6463">
            <v>1.37</v>
          </cell>
          <cell r="I6463">
            <v>43465</v>
          </cell>
        </row>
        <row r="6464">
          <cell r="A6464" t="str">
            <v>MOTOBOMBAS CENTRIFUGAS HY-FLO - 2</v>
          </cell>
          <cell r="B6464">
            <v>3101</v>
          </cell>
          <cell r="C6464" t="str">
            <v>UNI</v>
          </cell>
          <cell r="D6464">
            <v>2757262</v>
          </cell>
          <cell r="E6464" t="str">
            <v>63999000A2</v>
          </cell>
          <cell r="F6464">
            <v>40200</v>
          </cell>
          <cell r="G6464">
            <v>2012600</v>
          </cell>
          <cell r="H6464">
            <v>1.37</v>
          </cell>
          <cell r="I6464">
            <v>43465</v>
          </cell>
        </row>
        <row r="6465">
          <cell r="A6465" t="str">
            <v>MOTOBOMBAS CENTRIFUGAS HY-FLO - 2</v>
          </cell>
          <cell r="B6465">
            <v>102110</v>
          </cell>
          <cell r="C6465" t="str">
            <v>UNI</v>
          </cell>
          <cell r="D6465">
            <v>8447589</v>
          </cell>
          <cell r="E6465" t="str">
            <v>64004000A</v>
          </cell>
          <cell r="F6465">
            <v>39661</v>
          </cell>
          <cell r="G6465">
            <v>5746659</v>
          </cell>
          <cell r="H6465">
            <v>1.47</v>
          </cell>
          <cell r="I6465">
            <v>43465</v>
          </cell>
        </row>
        <row r="6466">
          <cell r="A6466" t="str">
            <v>MOTOBOMBAS CENTRIFUGAS HY-FLO 10 - 1</v>
          </cell>
          <cell r="B6466">
            <v>3096</v>
          </cell>
          <cell r="C6466" t="str">
            <v>UNI</v>
          </cell>
          <cell r="D6466">
            <v>2876452</v>
          </cell>
          <cell r="E6466" t="str">
            <v>640810000A2</v>
          </cell>
          <cell r="F6466">
            <v>40200</v>
          </cell>
          <cell r="G6466">
            <v>2099600</v>
          </cell>
          <cell r="H6466">
            <v>1.37</v>
          </cell>
          <cell r="I6466">
            <v>43465</v>
          </cell>
        </row>
        <row r="6467">
          <cell r="A6467" t="str">
            <v>MOTOBOMBAS CENTRIFUGAS HY-FLO 6 - 1</v>
          </cell>
          <cell r="B6467">
            <v>3095</v>
          </cell>
          <cell r="C6467" t="str">
            <v>UNI</v>
          </cell>
          <cell r="D6467">
            <v>2072317</v>
          </cell>
          <cell r="E6467" t="str">
            <v>63989000A2</v>
          </cell>
          <cell r="F6467">
            <v>40200</v>
          </cell>
          <cell r="G6467">
            <v>1512640</v>
          </cell>
          <cell r="H6467">
            <v>1.37</v>
          </cell>
          <cell r="I6467">
            <v>43465</v>
          </cell>
        </row>
        <row r="6468">
          <cell r="A6468" t="str">
            <v>MOTOBOMBAS CENTRIFUGAS MOD.ABA-1W</v>
          </cell>
          <cell r="B6468">
            <v>3070</v>
          </cell>
          <cell r="C6468" t="str">
            <v>UNI</v>
          </cell>
          <cell r="D6468">
            <v>1208428</v>
          </cell>
          <cell r="E6468" t="str">
            <v>63864000A2</v>
          </cell>
          <cell r="F6468">
            <v>40200</v>
          </cell>
          <cell r="G6468">
            <v>882064</v>
          </cell>
          <cell r="H6468">
            <v>1.37</v>
          </cell>
          <cell r="I6468">
            <v>43465</v>
          </cell>
        </row>
        <row r="6469">
          <cell r="A6469" t="str">
            <v>MOTOBOMBAS SUMERGIBLES MOD.MW150 -</v>
          </cell>
          <cell r="B6469">
            <v>3088</v>
          </cell>
          <cell r="C6469" t="str">
            <v>UNI</v>
          </cell>
          <cell r="D6469">
            <v>3556630</v>
          </cell>
          <cell r="E6469" t="str">
            <v>85868000B3</v>
          </cell>
          <cell r="F6469">
            <v>40200</v>
          </cell>
          <cell r="G6469">
            <v>2596080</v>
          </cell>
          <cell r="H6469">
            <v>1.37</v>
          </cell>
          <cell r="I6469">
            <v>43465</v>
          </cell>
        </row>
        <row r="6470">
          <cell r="A6470" t="str">
            <v>MOTOBOMBAS SUMERGIBLES MOD.MW200 -</v>
          </cell>
          <cell r="B6470">
            <v>3089</v>
          </cell>
          <cell r="C6470" t="str">
            <v>UNI</v>
          </cell>
          <cell r="D6470">
            <v>3586824</v>
          </cell>
          <cell r="E6470" t="str">
            <v>85869000B3</v>
          </cell>
          <cell r="F6470">
            <v>40200</v>
          </cell>
          <cell r="G6470">
            <v>2618120</v>
          </cell>
          <cell r="H6470">
            <v>1.37</v>
          </cell>
          <cell r="I6470">
            <v>43465</v>
          </cell>
        </row>
        <row r="6471">
          <cell r="A6471" t="str">
            <v>MOTOBOMBAS SUMERGIBLES MOD.SRM4M1C</v>
          </cell>
          <cell r="B6471">
            <v>3087</v>
          </cell>
          <cell r="C6471" t="str">
            <v>UNI</v>
          </cell>
          <cell r="D6471">
            <v>1382604</v>
          </cell>
          <cell r="E6471" t="str">
            <v>85654000B3</v>
          </cell>
          <cell r="F6471">
            <v>40200</v>
          </cell>
          <cell r="G6471">
            <v>1009200</v>
          </cell>
          <cell r="H6471">
            <v>1.37</v>
          </cell>
          <cell r="I6471">
            <v>43465</v>
          </cell>
        </row>
        <row r="6472">
          <cell r="A6472" t="str">
            <v>MOTOBOMBAS TRIFASICA DE 2"SUMERGIBLE</v>
          </cell>
          <cell r="B6472">
            <v>391</v>
          </cell>
          <cell r="C6472" t="str">
            <v>DD</v>
          </cell>
          <cell r="D6472">
            <v>27489</v>
          </cell>
          <cell r="E6472">
            <v>0</v>
          </cell>
          <cell r="F6472">
            <v>43167</v>
          </cell>
          <cell r="G6472">
            <v>26180</v>
          </cell>
          <cell r="H6472">
            <v>1.05</v>
          </cell>
          <cell r="I6472">
            <v>43465</v>
          </cell>
        </row>
        <row r="6473">
          <cell r="A6473" t="str">
            <v>MotobombaSumerg.-1HPAceroInox.Descarg11/2</v>
          </cell>
          <cell r="B6473">
            <v>105801</v>
          </cell>
          <cell r="C6473" t="str">
            <v>UNI</v>
          </cell>
          <cell r="D6473">
            <v>1120680</v>
          </cell>
          <cell r="E6473">
            <v>0</v>
          </cell>
          <cell r="F6473">
            <v>42543</v>
          </cell>
          <cell r="G6473">
            <v>974504</v>
          </cell>
          <cell r="H6473">
            <v>1.1499999999999999</v>
          </cell>
          <cell r="I6473">
            <v>43465</v>
          </cell>
        </row>
        <row r="6474">
          <cell r="A6474" t="str">
            <v>MOTONIVELADORA (Oper+Com)</v>
          </cell>
          <cell r="B6474">
            <v>100000</v>
          </cell>
          <cell r="C6474" t="str">
            <v>HR</v>
          </cell>
          <cell r="D6474">
            <v>121202</v>
          </cell>
          <cell r="E6474">
            <v>0</v>
          </cell>
          <cell r="F6474">
            <v>43167</v>
          </cell>
          <cell r="G6474">
            <v>115430</v>
          </cell>
          <cell r="H6474">
            <v>1.05</v>
          </cell>
          <cell r="I6474">
            <v>43465</v>
          </cell>
        </row>
        <row r="6475">
          <cell r="A6475" t="str">
            <v>Motosierra</v>
          </cell>
          <cell r="B6475">
            <v>102407</v>
          </cell>
          <cell r="C6475" t="str">
            <v>HR</v>
          </cell>
          <cell r="D6475">
            <v>3570</v>
          </cell>
          <cell r="E6475">
            <v>5634</v>
          </cell>
          <cell r="F6475">
            <v>43249</v>
          </cell>
          <cell r="G6475">
            <v>3400</v>
          </cell>
          <cell r="H6475">
            <v>1.05</v>
          </cell>
          <cell r="I6475">
            <v>43465</v>
          </cell>
        </row>
        <row r="6476">
          <cell r="A6476" t="str">
            <v>Motosierra mediana (4.6HP)</v>
          </cell>
          <cell r="B6476">
            <v>104608</v>
          </cell>
          <cell r="C6476" t="str">
            <v>DD</v>
          </cell>
          <cell r="D6476">
            <v>32500</v>
          </cell>
          <cell r="E6476">
            <v>0</v>
          </cell>
          <cell r="F6476">
            <v>41176</v>
          </cell>
          <cell r="G6476">
            <v>25000</v>
          </cell>
          <cell r="H6476">
            <v>1.3</v>
          </cell>
          <cell r="I6476">
            <v>43465</v>
          </cell>
        </row>
        <row r="6477">
          <cell r="A6477" t="str">
            <v>Motosierra Mediana (8.0HP)</v>
          </cell>
          <cell r="B6477">
            <v>104408</v>
          </cell>
          <cell r="C6477" t="str">
            <v>DD</v>
          </cell>
          <cell r="D6477">
            <v>28560</v>
          </cell>
          <cell r="E6477">
            <v>5634</v>
          </cell>
          <cell r="F6477">
            <v>43167</v>
          </cell>
          <cell r="G6477">
            <v>27200</v>
          </cell>
          <cell r="H6477">
            <v>1.05</v>
          </cell>
          <cell r="I6477">
            <v>43465</v>
          </cell>
        </row>
        <row r="6478">
          <cell r="A6478" t="str">
            <v>Motosierra, 40cm3, espada16"3/8", 4,7 kg.</v>
          </cell>
          <cell r="B6478">
            <v>105884</v>
          </cell>
          <cell r="C6478" t="str">
            <v>UNI /UNI</v>
          </cell>
          <cell r="D6478">
            <v>890043</v>
          </cell>
          <cell r="E6478">
            <v>0</v>
          </cell>
          <cell r="F6478">
            <v>42605</v>
          </cell>
          <cell r="G6478">
            <v>773950</v>
          </cell>
          <cell r="H6478">
            <v>1.1499999999999999</v>
          </cell>
          <cell r="I6478">
            <v>43465</v>
          </cell>
        </row>
        <row r="6479">
          <cell r="A6479" t="str">
            <v>M-RECUENTO DE ESCHERICHIA COLI</v>
          </cell>
          <cell r="B6479">
            <v>105739</v>
          </cell>
          <cell r="C6479" t="str">
            <v>UNI</v>
          </cell>
          <cell r="D6479">
            <v>49290</v>
          </cell>
          <cell r="E6479">
            <v>0</v>
          </cell>
          <cell r="F6479">
            <v>42811</v>
          </cell>
          <cell r="G6479">
            <v>45220</v>
          </cell>
          <cell r="H6479">
            <v>1.0900000000000001</v>
          </cell>
          <cell r="I6479">
            <v>43465</v>
          </cell>
        </row>
        <row r="6480">
          <cell r="A6480" t="str">
            <v>MT -RJ TO SC DUPLEX MM 60.5 / 125 UM 1 MT</v>
          </cell>
          <cell r="B6480">
            <v>9816</v>
          </cell>
          <cell r="C6480" t="str">
            <v>UNI</v>
          </cell>
          <cell r="D6480">
            <v>150020</v>
          </cell>
          <cell r="E6480">
            <v>0</v>
          </cell>
          <cell r="F6480">
            <v>40500</v>
          </cell>
          <cell r="G6480">
            <v>109504</v>
          </cell>
          <cell r="H6480">
            <v>1.37</v>
          </cell>
          <cell r="I6480">
            <v>43465</v>
          </cell>
        </row>
        <row r="6481">
          <cell r="A6481" t="str">
            <v>Mtto sistema actual, suministro equipos y MdeO</v>
          </cell>
          <cell r="B6481">
            <v>102260</v>
          </cell>
          <cell r="C6481" t="str">
            <v>ML</v>
          </cell>
          <cell r="D6481">
            <v>13065</v>
          </cell>
          <cell r="E6481">
            <v>0</v>
          </cell>
          <cell r="F6481">
            <v>39888</v>
          </cell>
          <cell r="G6481">
            <v>9399</v>
          </cell>
          <cell r="H6481">
            <v>1.39</v>
          </cell>
          <cell r="I6481">
            <v>43465</v>
          </cell>
        </row>
        <row r="6482">
          <cell r="A6482" t="str">
            <v>MUBLE GUARDAROPA VERTICAL 5 PUESTOS</v>
          </cell>
          <cell r="B6482">
            <v>106418</v>
          </cell>
          <cell r="C6482" t="str">
            <v>UNI</v>
          </cell>
          <cell r="D6482">
            <v>453985</v>
          </cell>
          <cell r="E6482">
            <v>0</v>
          </cell>
          <cell r="F6482">
            <v>42880</v>
          </cell>
          <cell r="G6482">
            <v>416500</v>
          </cell>
          <cell r="H6482">
            <v>1.0900000000000001</v>
          </cell>
          <cell r="I6482">
            <v>43465</v>
          </cell>
        </row>
        <row r="6483">
          <cell r="A6483" t="str">
            <v>Mueble Camerino+Caja Seguridad Squash</v>
          </cell>
          <cell r="B6483">
            <v>105235</v>
          </cell>
          <cell r="C6483" t="str">
            <v>UNI</v>
          </cell>
          <cell r="D6483">
            <v>1439676</v>
          </cell>
          <cell r="E6483">
            <v>0</v>
          </cell>
          <cell r="F6483">
            <v>41851</v>
          </cell>
          <cell r="G6483">
            <v>1142600</v>
          </cell>
          <cell r="H6483">
            <v>1.26</v>
          </cell>
          <cell r="I6483">
            <v>43465</v>
          </cell>
        </row>
        <row r="6484">
          <cell r="A6484" t="str">
            <v>Mueble espejo 4mm IDRD **</v>
          </cell>
          <cell r="B6484">
            <v>103102</v>
          </cell>
          <cell r="C6484" t="str">
            <v>M2</v>
          </cell>
          <cell r="D6484">
            <v>85687</v>
          </cell>
          <cell r="E6484">
            <v>0</v>
          </cell>
          <cell r="F6484">
            <v>40410</v>
          </cell>
          <cell r="G6484">
            <v>62545</v>
          </cell>
          <cell r="H6484">
            <v>1.37</v>
          </cell>
          <cell r="I6484">
            <v>43465</v>
          </cell>
        </row>
        <row r="6485">
          <cell r="A6485" t="str">
            <v>MUEBLE GUADAROPA</v>
          </cell>
          <cell r="B6485">
            <v>106427</v>
          </cell>
          <cell r="C6485" t="str">
            <v>UNI</v>
          </cell>
          <cell r="D6485">
            <v>1566300</v>
          </cell>
          <cell r="E6485">
            <v>0</v>
          </cell>
          <cell r="F6485">
            <v>42515</v>
          </cell>
          <cell r="G6485">
            <v>1362000</v>
          </cell>
          <cell r="H6485">
            <v>1.1499999999999999</v>
          </cell>
          <cell r="I6485">
            <v>43465</v>
          </cell>
        </row>
        <row r="6486">
          <cell r="A6486" t="str">
            <v>MUEBLE LAMPARA 60X60ESPECULAR</v>
          </cell>
          <cell r="B6486">
            <v>100768</v>
          </cell>
          <cell r="C6486" t="str">
            <v>UNI</v>
          </cell>
          <cell r="D6486">
            <v>74420</v>
          </cell>
          <cell r="E6486">
            <v>0</v>
          </cell>
          <cell r="F6486">
            <v>42115</v>
          </cell>
          <cell r="G6486">
            <v>61000</v>
          </cell>
          <cell r="H6486">
            <v>1.22</v>
          </cell>
          <cell r="I6486">
            <v>43465</v>
          </cell>
        </row>
        <row r="6487">
          <cell r="A6487" t="str">
            <v>Mueble madera para baño secretaria IDRD **</v>
          </cell>
          <cell r="B6487">
            <v>103347</v>
          </cell>
          <cell r="C6487" t="str">
            <v>UNI</v>
          </cell>
          <cell r="D6487">
            <v>479500</v>
          </cell>
          <cell r="E6487">
            <v>0</v>
          </cell>
          <cell r="F6487">
            <v>40451</v>
          </cell>
          <cell r="G6487">
            <v>350000</v>
          </cell>
          <cell r="H6487">
            <v>1.37</v>
          </cell>
          <cell r="I6487">
            <v>43465</v>
          </cell>
        </row>
        <row r="6488">
          <cell r="A6488" t="str">
            <v>Mueble plástico, A=2,10 m X P=30cm H=1.22m</v>
          </cell>
          <cell r="B6488">
            <v>105320</v>
          </cell>
          <cell r="C6488" t="str">
            <v>UNI</v>
          </cell>
          <cell r="D6488">
            <v>2835212</v>
          </cell>
          <cell r="E6488">
            <v>0</v>
          </cell>
          <cell r="F6488">
            <v>42128</v>
          </cell>
          <cell r="G6488">
            <v>2323944</v>
          </cell>
          <cell r="H6488">
            <v>1.22</v>
          </cell>
          <cell r="I6488">
            <v>43465</v>
          </cell>
        </row>
        <row r="6489">
          <cell r="A6489" t="str">
            <v>Mueble plástico, A=2,10 m X P=30cmX H=30cm 7</v>
          </cell>
          <cell r="B6489">
            <v>105323</v>
          </cell>
          <cell r="C6489" t="str">
            <v>UNI</v>
          </cell>
          <cell r="D6489">
            <v>817278</v>
          </cell>
          <cell r="E6489">
            <v>0</v>
          </cell>
          <cell r="F6489">
            <v>42128</v>
          </cell>
          <cell r="G6489">
            <v>669900</v>
          </cell>
          <cell r="H6489">
            <v>1.22</v>
          </cell>
          <cell r="I6489">
            <v>43465</v>
          </cell>
        </row>
        <row r="6490">
          <cell r="A6490" t="str">
            <v>Mueble plástico, A=2.10 m X P=30cmXH=72cm</v>
          </cell>
          <cell r="B6490">
            <v>105321</v>
          </cell>
          <cell r="C6490" t="str">
            <v>UNI</v>
          </cell>
          <cell r="D6490">
            <v>2968948</v>
          </cell>
          <cell r="E6490">
            <v>0</v>
          </cell>
          <cell r="F6490">
            <v>42128</v>
          </cell>
          <cell r="G6490">
            <v>2433564</v>
          </cell>
          <cell r="H6490">
            <v>1.22</v>
          </cell>
          <cell r="I6490">
            <v>43465</v>
          </cell>
        </row>
        <row r="6491">
          <cell r="A6491" t="str">
            <v>Mueble plástico, medidas 1,30 metros de ancho X</v>
          </cell>
          <cell r="B6491">
            <v>105318</v>
          </cell>
          <cell r="C6491" t="str">
            <v>UNI</v>
          </cell>
          <cell r="D6491">
            <v>2645009</v>
          </cell>
          <cell r="E6491">
            <v>0</v>
          </cell>
          <cell r="F6491">
            <v>42128</v>
          </cell>
          <cell r="G6491">
            <v>2168040</v>
          </cell>
          <cell r="H6491">
            <v>1.22</v>
          </cell>
          <cell r="I6491">
            <v>43465</v>
          </cell>
        </row>
        <row r="6492">
          <cell r="A6492" t="str">
            <v>Mueble plástico, medidas 1,60 metros de ancho X</v>
          </cell>
          <cell r="B6492">
            <v>105317</v>
          </cell>
          <cell r="C6492" t="str">
            <v>UNI</v>
          </cell>
          <cell r="D6492">
            <v>3439997</v>
          </cell>
          <cell r="E6492">
            <v>0</v>
          </cell>
          <cell r="F6492">
            <v>42128</v>
          </cell>
          <cell r="G6492">
            <v>2819670</v>
          </cell>
          <cell r="H6492">
            <v>1.22</v>
          </cell>
          <cell r="I6492">
            <v>43465</v>
          </cell>
        </row>
        <row r="6493">
          <cell r="A6493" t="str">
            <v>Mueble plástico, medidas 2,40 metros de ancho X</v>
          </cell>
          <cell r="B6493">
            <v>105316</v>
          </cell>
          <cell r="C6493" t="str">
            <v>UNI</v>
          </cell>
          <cell r="D6493">
            <v>5349456</v>
          </cell>
          <cell r="E6493">
            <v>0</v>
          </cell>
          <cell r="F6493">
            <v>42128</v>
          </cell>
          <cell r="G6493">
            <v>4384800</v>
          </cell>
          <cell r="H6493">
            <v>1.22</v>
          </cell>
          <cell r="I6493">
            <v>43465</v>
          </cell>
        </row>
        <row r="6494">
          <cell r="A6494" t="str">
            <v>Mueble plástico, medidas 30 centimetros de ancho</v>
          </cell>
          <cell r="B6494">
            <v>105324</v>
          </cell>
          <cell r="C6494" t="str">
            <v>UNI</v>
          </cell>
          <cell r="D6494">
            <v>722177</v>
          </cell>
          <cell r="E6494">
            <v>0</v>
          </cell>
          <cell r="F6494">
            <v>42128</v>
          </cell>
          <cell r="G6494">
            <v>591948</v>
          </cell>
          <cell r="H6494">
            <v>1.22</v>
          </cell>
          <cell r="I6494">
            <v>43465</v>
          </cell>
        </row>
        <row r="6495">
          <cell r="A6495" t="str">
            <v>Mueble plástico, medidas 60 centimetros de ancho</v>
          </cell>
          <cell r="B6495">
            <v>105322</v>
          </cell>
          <cell r="C6495" t="str">
            <v>UNI</v>
          </cell>
          <cell r="D6495">
            <v>875230</v>
          </cell>
          <cell r="E6495">
            <v>0</v>
          </cell>
          <cell r="F6495">
            <v>42128</v>
          </cell>
          <cell r="G6495">
            <v>717402</v>
          </cell>
          <cell r="H6495">
            <v>1.22</v>
          </cell>
          <cell r="I6495">
            <v>43465</v>
          </cell>
        </row>
        <row r="6496">
          <cell r="A6496" t="str">
            <v>Mueble plástico, medidas 90 centimetros de ancho</v>
          </cell>
          <cell r="B6496">
            <v>105319</v>
          </cell>
          <cell r="C6496" t="str">
            <v>UNI</v>
          </cell>
          <cell r="D6496">
            <v>875230</v>
          </cell>
          <cell r="E6496">
            <v>0</v>
          </cell>
          <cell r="F6496">
            <v>42128</v>
          </cell>
          <cell r="G6496">
            <v>717402</v>
          </cell>
          <cell r="H6496">
            <v>1.22</v>
          </cell>
          <cell r="I6496">
            <v>43465</v>
          </cell>
        </row>
        <row r="6497">
          <cell r="A6497" t="str">
            <v>Mueble pra</v>
          </cell>
          <cell r="B6497">
            <v>102284</v>
          </cell>
          <cell r="C6497" t="str">
            <v>UNI</v>
          </cell>
          <cell r="D6497">
            <v>1918000</v>
          </cell>
          <cell r="E6497">
            <v>0</v>
          </cell>
          <cell r="F6497">
            <v>40541</v>
          </cell>
          <cell r="G6497">
            <v>1400000</v>
          </cell>
          <cell r="H6497">
            <v>1.37</v>
          </cell>
          <cell r="I6497">
            <v>43465</v>
          </cell>
        </row>
        <row r="6498">
          <cell r="A6498" t="str">
            <v>MUEBLE TIPO RACK 2.9X1.73MTS</v>
          </cell>
          <cell r="B6498">
            <v>105586</v>
          </cell>
          <cell r="C6498" t="str">
            <v>UNI</v>
          </cell>
          <cell r="D6498">
            <v>2499593</v>
          </cell>
          <cell r="E6498">
            <v>0</v>
          </cell>
          <cell r="F6498">
            <v>43441</v>
          </cell>
          <cell r="G6498">
            <v>2380565</v>
          </cell>
          <cell r="H6498">
            <v>1.05</v>
          </cell>
          <cell r="I6498">
            <v>43465</v>
          </cell>
        </row>
        <row r="6499">
          <cell r="A6499" t="str">
            <v>MuebleRecepcion1.80x1.50h=1.00m+Vidrio</v>
          </cell>
          <cell r="B6499">
            <v>102664</v>
          </cell>
          <cell r="C6499" t="str">
            <v>UNI</v>
          </cell>
          <cell r="D6499">
            <v>3315400</v>
          </cell>
          <cell r="E6499">
            <v>0</v>
          </cell>
          <cell r="F6499">
            <v>40283</v>
          </cell>
          <cell r="G6499">
            <v>2420000</v>
          </cell>
          <cell r="H6499">
            <v>1.37</v>
          </cell>
          <cell r="I6499">
            <v>43465</v>
          </cell>
        </row>
        <row r="6500">
          <cell r="A6500" t="str">
            <v>MUEBLES ACCESORIOS</v>
          </cell>
          <cell r="B6500">
            <v>312</v>
          </cell>
          <cell r="C6500">
            <v>0</v>
          </cell>
          <cell r="D6500" t="e">
            <v>#DIV/0!</v>
          </cell>
          <cell r="E6500">
            <v>0</v>
          </cell>
          <cell r="F6500">
            <v>0</v>
          </cell>
          <cell r="G6500">
            <v>0</v>
          </cell>
          <cell r="H6500" t="e">
            <v>#DIV/0!</v>
          </cell>
          <cell r="I6500">
            <v>43465</v>
          </cell>
        </row>
        <row r="6501">
          <cell r="A6501" t="str">
            <v>MULTITOMA 6 SALIDAS SUPRESOR DE PICO</v>
          </cell>
          <cell r="B6501">
            <v>106569</v>
          </cell>
          <cell r="C6501" t="str">
            <v>UNI</v>
          </cell>
          <cell r="D6501">
            <v>21021</v>
          </cell>
          <cell r="E6501">
            <v>0</v>
          </cell>
          <cell r="F6501">
            <v>43199</v>
          </cell>
          <cell r="G6501">
            <v>20020</v>
          </cell>
          <cell r="H6501">
            <v>1.05</v>
          </cell>
          <cell r="I6501">
            <v>43465</v>
          </cell>
        </row>
        <row r="6502">
          <cell r="A6502" t="str">
            <v>MUO AMP 24P CABLEADO EN ZONA</v>
          </cell>
          <cell r="B6502">
            <v>3433</v>
          </cell>
          <cell r="C6502" t="str">
            <v>UNI</v>
          </cell>
          <cell r="D6502">
            <v>406835</v>
          </cell>
          <cell r="E6502" t="str">
            <v>0-0406810-1</v>
          </cell>
          <cell r="F6502">
            <v>40500</v>
          </cell>
          <cell r="G6502">
            <v>296960</v>
          </cell>
          <cell r="H6502">
            <v>1.37</v>
          </cell>
          <cell r="I6502">
            <v>43465</v>
          </cell>
        </row>
        <row r="6503">
          <cell r="A6503" t="str">
            <v>MUR-LAM DRY WALL</v>
          </cell>
          <cell r="B6503">
            <v>100771</v>
          </cell>
          <cell r="C6503" t="str">
            <v>M2</v>
          </cell>
          <cell r="D6503">
            <v>47698</v>
          </cell>
          <cell r="E6503">
            <v>0</v>
          </cell>
          <cell r="F6503">
            <v>40310</v>
          </cell>
          <cell r="G6503">
            <v>34816</v>
          </cell>
          <cell r="H6503">
            <v>1.37</v>
          </cell>
          <cell r="I6503">
            <v>43465</v>
          </cell>
        </row>
        <row r="6504">
          <cell r="A6504" t="str">
            <v>Muro cortina v-b2 (36.33x7.05). Sum + Inst</v>
          </cell>
          <cell r="B6504">
            <v>107331</v>
          </cell>
          <cell r="C6504" t="str">
            <v>UNI</v>
          </cell>
          <cell r="D6504">
            <v>252947355</v>
          </cell>
          <cell r="E6504">
            <v>0</v>
          </cell>
          <cell r="F6504">
            <v>43412</v>
          </cell>
          <cell r="G6504">
            <v>240902243</v>
          </cell>
          <cell r="H6504">
            <v>1.05</v>
          </cell>
          <cell r="I6504">
            <v>43465</v>
          </cell>
        </row>
        <row r="6505">
          <cell r="A6505" t="str">
            <v>muro cortina v-b3 (36.33x11.30). Sum</v>
          </cell>
          <cell r="B6505">
            <v>107332</v>
          </cell>
          <cell r="C6505" t="str">
            <v>UNI</v>
          </cell>
          <cell r="D6505">
            <v>405433349</v>
          </cell>
          <cell r="E6505">
            <v>0</v>
          </cell>
          <cell r="F6505">
            <v>43412</v>
          </cell>
          <cell r="G6505">
            <v>386126999</v>
          </cell>
          <cell r="H6505">
            <v>1.05</v>
          </cell>
          <cell r="I6505">
            <v>43465</v>
          </cell>
        </row>
        <row r="6506">
          <cell r="A6506" t="str">
            <v>muro cortina v-b4 (36.33x11.30). Sum + Inst</v>
          </cell>
          <cell r="B6506">
            <v>107333</v>
          </cell>
          <cell r="C6506" t="str">
            <v>UNI</v>
          </cell>
          <cell r="D6506">
            <v>405433349</v>
          </cell>
          <cell r="E6506">
            <v>0</v>
          </cell>
          <cell r="F6506">
            <v>43412</v>
          </cell>
          <cell r="G6506">
            <v>386126999</v>
          </cell>
          <cell r="H6506">
            <v>1.05</v>
          </cell>
          <cell r="I6506">
            <v>43465</v>
          </cell>
        </row>
        <row r="6507">
          <cell r="A6507" t="str">
            <v>muro cortina v-b6 (67.61x7.05). Sum + Inst</v>
          </cell>
          <cell r="B6507">
            <v>107335</v>
          </cell>
          <cell r="C6507" t="str">
            <v>UNI</v>
          </cell>
          <cell r="D6507">
            <v>485313614</v>
          </cell>
          <cell r="E6507">
            <v>0</v>
          </cell>
          <cell r="F6507">
            <v>43412</v>
          </cell>
          <cell r="G6507">
            <v>462203442</v>
          </cell>
          <cell r="H6507">
            <v>1.05</v>
          </cell>
          <cell r="I6507">
            <v>43465</v>
          </cell>
        </row>
        <row r="6508">
          <cell r="A6508" t="str">
            <v>muro cortina v-c1 (36.33x11.30). Sum + Inst</v>
          </cell>
          <cell r="B6508">
            <v>107336</v>
          </cell>
          <cell r="C6508" t="str">
            <v>UNI</v>
          </cell>
          <cell r="D6508">
            <v>405433349</v>
          </cell>
          <cell r="E6508">
            <v>0</v>
          </cell>
          <cell r="F6508">
            <v>43412</v>
          </cell>
          <cell r="G6508">
            <v>386126999</v>
          </cell>
          <cell r="H6508">
            <v>1.05</v>
          </cell>
          <cell r="I6508">
            <v>43465</v>
          </cell>
        </row>
        <row r="6509">
          <cell r="A6509" t="str">
            <v>muro cortina v-c2 (36.33x7.05). Sum + Inst</v>
          </cell>
          <cell r="B6509">
            <v>107337</v>
          </cell>
          <cell r="C6509" t="str">
            <v>UNI</v>
          </cell>
          <cell r="D6509">
            <v>252947355</v>
          </cell>
          <cell r="E6509">
            <v>0</v>
          </cell>
          <cell r="F6509">
            <v>43412</v>
          </cell>
          <cell r="G6509">
            <v>240902243</v>
          </cell>
          <cell r="H6509">
            <v>1.05</v>
          </cell>
          <cell r="I6509">
            <v>43465</v>
          </cell>
        </row>
        <row r="6510">
          <cell r="A6510" t="str">
            <v>muro cortina v-c3 (86.37x7.05). Sum + Inst</v>
          </cell>
          <cell r="B6510">
            <v>107338</v>
          </cell>
          <cell r="C6510" t="str">
            <v>UNI</v>
          </cell>
          <cell r="D6510">
            <v>601350482</v>
          </cell>
          <cell r="E6510">
            <v>0</v>
          </cell>
          <cell r="F6510">
            <v>43412</v>
          </cell>
          <cell r="G6510">
            <v>572714745</v>
          </cell>
          <cell r="H6510">
            <v>1.05</v>
          </cell>
          <cell r="I6510">
            <v>43465</v>
          </cell>
        </row>
        <row r="6511">
          <cell r="A6511" t="str">
            <v>muro cortina v-c4 (86.37x7.05). Sum + Inst</v>
          </cell>
          <cell r="B6511">
            <v>107339</v>
          </cell>
          <cell r="C6511" t="str">
            <v>UNI</v>
          </cell>
          <cell r="D6511">
            <v>619975401</v>
          </cell>
          <cell r="E6511">
            <v>0</v>
          </cell>
          <cell r="F6511">
            <v>43412</v>
          </cell>
          <cell r="G6511">
            <v>590452763</v>
          </cell>
          <cell r="H6511">
            <v>1.05</v>
          </cell>
          <cell r="I6511">
            <v>43465</v>
          </cell>
        </row>
        <row r="6512">
          <cell r="A6512" t="str">
            <v>MURO DESLIZADERO DIS/IDRD NIÑOS(1-5</v>
          </cell>
          <cell r="B6512">
            <v>105168</v>
          </cell>
          <cell r="C6512" t="str">
            <v>UNI</v>
          </cell>
          <cell r="D6512">
            <v>4150720</v>
          </cell>
          <cell r="E6512">
            <v>0</v>
          </cell>
          <cell r="F6512">
            <v>42793</v>
          </cell>
          <cell r="G6512">
            <v>3808000</v>
          </cell>
          <cell r="H6512">
            <v>1.0900000000000001</v>
          </cell>
          <cell r="I6512">
            <v>43465</v>
          </cell>
        </row>
        <row r="6513">
          <cell r="A6513" t="str">
            <v>MURO DESLIZADERO/IDRD NIÑOS(6-12</v>
          </cell>
          <cell r="B6513">
            <v>105174</v>
          </cell>
          <cell r="C6513" t="str">
            <v>UNI</v>
          </cell>
          <cell r="D6513">
            <v>3631880</v>
          </cell>
          <cell r="E6513">
            <v>0</v>
          </cell>
          <cell r="F6513">
            <v>42793</v>
          </cell>
          <cell r="G6513">
            <v>3332000</v>
          </cell>
          <cell r="H6513">
            <v>1.0900000000000001</v>
          </cell>
          <cell r="I6513">
            <v>43465</v>
          </cell>
        </row>
        <row r="6514">
          <cell r="A6514" t="str">
            <v>MURO PANTALLA Y BARRETES PROCESO 0.30</v>
          </cell>
          <cell r="B6514">
            <v>3325</v>
          </cell>
          <cell r="C6514" t="str">
            <v>M3</v>
          </cell>
          <cell r="D6514">
            <v>315100</v>
          </cell>
          <cell r="E6514" t="str">
            <v>SOLO</v>
          </cell>
          <cell r="F6514">
            <v>40408</v>
          </cell>
          <cell r="G6514">
            <v>230000</v>
          </cell>
          <cell r="H6514">
            <v>1.37</v>
          </cell>
          <cell r="I6514">
            <v>43465</v>
          </cell>
        </row>
        <row r="6515">
          <cell r="A6515" t="str">
            <v>MURO PANTALLA Y BARRETES PROCESO 0.60</v>
          </cell>
          <cell r="B6515">
            <v>3326</v>
          </cell>
          <cell r="C6515" t="str">
            <v>M3</v>
          </cell>
          <cell r="D6515">
            <v>337732</v>
          </cell>
          <cell r="E6515" t="str">
            <v>SOLO</v>
          </cell>
          <cell r="F6515">
            <v>40408</v>
          </cell>
          <cell r="G6515">
            <v>246520</v>
          </cell>
          <cell r="H6515">
            <v>1.37</v>
          </cell>
          <cell r="I6515">
            <v>43465</v>
          </cell>
        </row>
        <row r="6516">
          <cell r="A6516" t="str">
            <v>MURO TOLETE COMÚN 0.12</v>
          </cell>
          <cell r="B6516">
            <v>101515</v>
          </cell>
          <cell r="C6516" t="str">
            <v>M2</v>
          </cell>
          <cell r="D6516">
            <v>56888</v>
          </cell>
          <cell r="E6516">
            <v>23002</v>
          </cell>
          <cell r="F6516">
            <v>40435</v>
          </cell>
          <cell r="G6516">
            <v>41524</v>
          </cell>
          <cell r="H6516">
            <v>1.37</v>
          </cell>
          <cell r="I6516">
            <v>43465</v>
          </cell>
        </row>
        <row r="6517">
          <cell r="A6517" t="str">
            <v>MURO VERDE(Diseñ,constr,estr,plant,riego)315</v>
          </cell>
          <cell r="B6517">
            <v>105642</v>
          </cell>
          <cell r="C6517" t="str">
            <v>M2</v>
          </cell>
          <cell r="D6517">
            <v>249216</v>
          </cell>
          <cell r="E6517">
            <v>0</v>
          </cell>
          <cell r="F6517">
            <v>42214</v>
          </cell>
          <cell r="G6517">
            <v>204275</v>
          </cell>
          <cell r="H6517">
            <v>1.22</v>
          </cell>
          <cell r="I6517">
            <v>43465</v>
          </cell>
        </row>
        <row r="6518">
          <cell r="A6518" t="str">
            <v>MuroCortina</v>
          </cell>
          <cell r="B6518">
            <v>107303</v>
          </cell>
          <cell r="C6518" t="str">
            <v>UNI</v>
          </cell>
          <cell r="D6518">
            <v>405433349</v>
          </cell>
          <cell r="E6518">
            <v>0</v>
          </cell>
          <cell r="F6518">
            <v>43412</v>
          </cell>
          <cell r="G6518">
            <v>386126999</v>
          </cell>
          <cell r="H6518">
            <v>1.05</v>
          </cell>
          <cell r="I6518">
            <v>43465</v>
          </cell>
        </row>
        <row r="6519">
          <cell r="A6519" t="str">
            <v>MuroCortina</v>
          </cell>
          <cell r="B6519">
            <v>107304</v>
          </cell>
          <cell r="C6519" t="str">
            <v>UNI</v>
          </cell>
          <cell r="D6519">
            <v>405433349</v>
          </cell>
          <cell r="E6519">
            <v>0</v>
          </cell>
          <cell r="F6519">
            <v>43412</v>
          </cell>
          <cell r="G6519">
            <v>386126999</v>
          </cell>
          <cell r="H6519">
            <v>1.05</v>
          </cell>
          <cell r="I6519">
            <v>43465</v>
          </cell>
        </row>
        <row r="6520">
          <cell r="A6520" t="str">
            <v>MuroCortina</v>
          </cell>
          <cell r="B6520">
            <v>107306</v>
          </cell>
          <cell r="C6520" t="str">
            <v>UNI</v>
          </cell>
          <cell r="D6520">
            <v>136534479</v>
          </cell>
          <cell r="E6520">
            <v>0</v>
          </cell>
          <cell r="F6520">
            <v>43412</v>
          </cell>
          <cell r="G6520">
            <v>130032837</v>
          </cell>
          <cell r="H6520">
            <v>1.05</v>
          </cell>
          <cell r="I6520">
            <v>43465</v>
          </cell>
        </row>
        <row r="6521">
          <cell r="A6521" t="str">
            <v>MuroCortina</v>
          </cell>
          <cell r="B6521">
            <v>107307</v>
          </cell>
          <cell r="C6521" t="str">
            <v>UNI</v>
          </cell>
          <cell r="D6521">
            <v>140763201</v>
          </cell>
          <cell r="E6521">
            <v>0</v>
          </cell>
          <cell r="F6521">
            <v>43412</v>
          </cell>
          <cell r="G6521">
            <v>134060191</v>
          </cell>
          <cell r="H6521">
            <v>1.05</v>
          </cell>
          <cell r="I6521">
            <v>43465</v>
          </cell>
        </row>
        <row r="6522">
          <cell r="A6522" t="str">
            <v>MuroCortina</v>
          </cell>
          <cell r="B6522">
            <v>107309</v>
          </cell>
          <cell r="C6522" t="str">
            <v>UNI</v>
          </cell>
          <cell r="D6522">
            <v>252947355</v>
          </cell>
          <cell r="E6522">
            <v>0</v>
          </cell>
          <cell r="F6522">
            <v>43412</v>
          </cell>
          <cell r="G6522">
            <v>240902243</v>
          </cell>
          <cell r="H6522">
            <v>1.05</v>
          </cell>
          <cell r="I6522">
            <v>43465</v>
          </cell>
        </row>
        <row r="6523">
          <cell r="A6523" t="str">
            <v>MUROS DOBLES EN DRY-WALL</v>
          </cell>
          <cell r="B6523">
            <v>719</v>
          </cell>
          <cell r="C6523" t="str">
            <v>M2</v>
          </cell>
          <cell r="D6523">
            <v>95396</v>
          </cell>
          <cell r="E6523">
            <v>0</v>
          </cell>
          <cell r="F6523">
            <v>40310</v>
          </cell>
          <cell r="G6523">
            <v>69632</v>
          </cell>
          <cell r="H6523">
            <v>1.37</v>
          </cell>
          <cell r="I6523">
            <v>43465</v>
          </cell>
        </row>
        <row r="6524">
          <cell r="A6524" t="str">
            <v>MUROS DRY-WALL-9cm,3 manos de</v>
          </cell>
          <cell r="B6524">
            <v>102696</v>
          </cell>
          <cell r="C6524" t="str">
            <v>M2</v>
          </cell>
          <cell r="D6524">
            <v>103972</v>
          </cell>
          <cell r="E6524">
            <v>0</v>
          </cell>
          <cell r="F6524">
            <v>40092</v>
          </cell>
          <cell r="G6524">
            <v>74800</v>
          </cell>
          <cell r="H6524">
            <v>1.39</v>
          </cell>
          <cell r="I6524">
            <v>43465</v>
          </cell>
        </row>
        <row r="6525">
          <cell r="A6525" t="str">
            <v>Nasa plastica</v>
          </cell>
          <cell r="B6525">
            <v>105139</v>
          </cell>
          <cell r="C6525" t="str">
            <v>UNI</v>
          </cell>
          <cell r="D6525">
            <v>14536</v>
          </cell>
          <cell r="E6525">
            <v>0</v>
          </cell>
          <cell r="F6525">
            <v>42873</v>
          </cell>
          <cell r="G6525">
            <v>13336</v>
          </cell>
          <cell r="H6525">
            <v>1.0900000000000001</v>
          </cell>
          <cell r="I6525">
            <v>43465</v>
          </cell>
        </row>
        <row r="6526">
          <cell r="A6526" t="str">
            <v>Neopreno</v>
          </cell>
          <cell r="B6526">
            <v>101104</v>
          </cell>
          <cell r="C6526" t="str">
            <v>KG</v>
          </cell>
          <cell r="D6526">
            <v>20339</v>
          </cell>
          <cell r="E6526">
            <v>0</v>
          </cell>
          <cell r="F6526">
            <v>43308</v>
          </cell>
          <cell r="G6526">
            <v>19370</v>
          </cell>
          <cell r="H6526">
            <v>1.05</v>
          </cell>
          <cell r="I6526">
            <v>43465</v>
          </cell>
        </row>
        <row r="6527">
          <cell r="A6527" t="str">
            <v>Neopreno a=20cm e=5mm **</v>
          </cell>
          <cell r="B6527">
            <v>102230</v>
          </cell>
          <cell r="C6527" t="str">
            <v>ML</v>
          </cell>
          <cell r="D6527">
            <v>20339</v>
          </cell>
          <cell r="E6527">
            <v>0</v>
          </cell>
          <cell r="F6527">
            <v>43272</v>
          </cell>
          <cell r="G6527">
            <v>19370</v>
          </cell>
          <cell r="H6527">
            <v>1.05</v>
          </cell>
          <cell r="I6527">
            <v>43465</v>
          </cell>
        </row>
        <row r="6528">
          <cell r="A6528" t="str">
            <v>Neopreno a=5cm e=2cm Dureza 65 Shore</v>
          </cell>
          <cell r="B6528">
            <v>100614</v>
          </cell>
          <cell r="C6528" t="str">
            <v>ML</v>
          </cell>
          <cell r="D6528">
            <v>14994</v>
          </cell>
          <cell r="E6528">
            <v>0</v>
          </cell>
          <cell r="F6528">
            <v>43378</v>
          </cell>
          <cell r="G6528">
            <v>14280</v>
          </cell>
          <cell r="H6528">
            <v>1.05</v>
          </cell>
          <cell r="I6528">
            <v>43465</v>
          </cell>
        </row>
        <row r="6529">
          <cell r="A6529" t="str">
            <v>Neopreno Banda a=20cmx 3/16" **</v>
          </cell>
          <cell r="B6529">
            <v>102348</v>
          </cell>
          <cell r="C6529" t="str">
            <v>ML</v>
          </cell>
          <cell r="D6529">
            <v>9996</v>
          </cell>
          <cell r="E6529">
            <v>0</v>
          </cell>
          <cell r="F6529">
            <v>43326</v>
          </cell>
          <cell r="G6529">
            <v>9520</v>
          </cell>
          <cell r="H6529">
            <v>1.05</v>
          </cell>
          <cell r="I6529">
            <v>43465</v>
          </cell>
        </row>
        <row r="6530">
          <cell r="A6530" t="str">
            <v>Neopreno e=5.0cm(40x50cm)Dureza-60+Ref.1/4"</v>
          </cell>
          <cell r="B6530">
            <v>106966</v>
          </cell>
          <cell r="C6530" t="str">
            <v>UNI</v>
          </cell>
          <cell r="D6530">
            <v>40793</v>
          </cell>
          <cell r="E6530">
            <v>0</v>
          </cell>
          <cell r="F6530">
            <v>43343</v>
          </cell>
          <cell r="G6530">
            <v>38850</v>
          </cell>
          <cell r="H6530">
            <v>1.05</v>
          </cell>
          <cell r="I6530">
            <v>43465</v>
          </cell>
        </row>
        <row r="6531">
          <cell r="A6531" t="str">
            <v>NEOPRENO NIVELADOR |</v>
          </cell>
          <cell r="B6531">
            <v>105658</v>
          </cell>
          <cell r="C6531" t="str">
            <v>UNI</v>
          </cell>
          <cell r="D6531">
            <v>2196</v>
          </cell>
          <cell r="E6531">
            <v>0</v>
          </cell>
          <cell r="F6531">
            <v>42226</v>
          </cell>
          <cell r="G6531">
            <v>1800</v>
          </cell>
          <cell r="H6531">
            <v>1.22</v>
          </cell>
          <cell r="I6531">
            <v>43465</v>
          </cell>
        </row>
        <row r="6532">
          <cell r="A6532" t="str">
            <v>NEVERA NE 8 HACEB</v>
          </cell>
          <cell r="B6532">
            <v>1937</v>
          </cell>
          <cell r="C6532" t="str">
            <v>UNI</v>
          </cell>
          <cell r="D6532">
            <v>978560</v>
          </cell>
          <cell r="E6532">
            <v>0</v>
          </cell>
          <cell r="F6532">
            <v>39892</v>
          </cell>
          <cell r="G6532">
            <v>704000</v>
          </cell>
          <cell r="H6532">
            <v>1.39</v>
          </cell>
          <cell r="I6532">
            <v>43465</v>
          </cell>
        </row>
        <row r="6533">
          <cell r="A6533" t="str">
            <v>NEVERA NE10 HACEB</v>
          </cell>
          <cell r="B6533">
            <v>1939</v>
          </cell>
          <cell r="C6533" t="str">
            <v>UNI</v>
          </cell>
          <cell r="D6533">
            <v>1154395</v>
          </cell>
          <cell r="E6533" t="str">
            <v>2 Puertas</v>
          </cell>
          <cell r="F6533">
            <v>39892</v>
          </cell>
          <cell r="G6533">
            <v>830500</v>
          </cell>
          <cell r="H6533">
            <v>1.39</v>
          </cell>
          <cell r="I6533">
            <v>43465</v>
          </cell>
        </row>
        <row r="6534">
          <cell r="A6534" t="str">
            <v>NEVERA NE12 HACEB</v>
          </cell>
          <cell r="B6534">
            <v>1940</v>
          </cell>
          <cell r="C6534" t="str">
            <v>UNI</v>
          </cell>
          <cell r="D6534">
            <v>1426140</v>
          </cell>
          <cell r="E6534">
            <v>0</v>
          </cell>
          <cell r="F6534">
            <v>39892</v>
          </cell>
          <cell r="G6534">
            <v>1026000</v>
          </cell>
          <cell r="H6534">
            <v>1.39</v>
          </cell>
          <cell r="I6534">
            <v>43465</v>
          </cell>
        </row>
        <row r="6535">
          <cell r="A6535" t="str">
            <v>NEVERA NE9 HACEB</v>
          </cell>
          <cell r="B6535">
            <v>1941</v>
          </cell>
          <cell r="C6535" t="str">
            <v>UNI</v>
          </cell>
          <cell r="D6535">
            <v>1016090</v>
          </cell>
          <cell r="E6535" t="str">
            <v>1 Puerta</v>
          </cell>
          <cell r="F6535">
            <v>39892</v>
          </cell>
          <cell r="G6535">
            <v>731000</v>
          </cell>
          <cell r="H6535">
            <v>1.39</v>
          </cell>
          <cell r="I6535">
            <v>43465</v>
          </cell>
        </row>
        <row r="6536">
          <cell r="A6536" t="str">
            <v>NICHO 37x20x10cm</v>
          </cell>
          <cell r="B6536">
            <v>3822</v>
          </cell>
          <cell r="C6536" t="str">
            <v>UNI</v>
          </cell>
          <cell r="D6536">
            <v>48650</v>
          </cell>
          <cell r="E6536">
            <v>0</v>
          </cell>
          <cell r="F6536">
            <v>40121</v>
          </cell>
          <cell r="G6536">
            <v>35000</v>
          </cell>
          <cell r="H6536">
            <v>1.39</v>
          </cell>
          <cell r="I6536">
            <v>43465</v>
          </cell>
        </row>
        <row r="6537">
          <cell r="A6537" t="str">
            <v>NIPLE GALVANIZADO 1"X10CM</v>
          </cell>
          <cell r="B6537">
            <v>104780</v>
          </cell>
          <cell r="C6537" t="str">
            <v>UNI</v>
          </cell>
          <cell r="D6537">
            <v>4810</v>
          </cell>
          <cell r="E6537">
            <v>0</v>
          </cell>
          <cell r="F6537">
            <v>41209</v>
          </cell>
          <cell r="G6537">
            <v>3700</v>
          </cell>
          <cell r="H6537">
            <v>1.3</v>
          </cell>
          <cell r="I6537">
            <v>43465</v>
          </cell>
        </row>
        <row r="6538">
          <cell r="A6538" t="str">
            <v>NIPLE GALVANIZADO 4"X10CM</v>
          </cell>
          <cell r="B6538">
            <v>104779</v>
          </cell>
          <cell r="C6538" t="str">
            <v>UNI</v>
          </cell>
          <cell r="D6538">
            <v>23140</v>
          </cell>
          <cell r="E6538">
            <v>0</v>
          </cell>
          <cell r="F6538">
            <v>41206</v>
          </cell>
          <cell r="G6538">
            <v>17800</v>
          </cell>
          <cell r="H6538">
            <v>1.3</v>
          </cell>
          <cell r="I6538">
            <v>43465</v>
          </cell>
        </row>
        <row r="6539">
          <cell r="A6539" t="str">
            <v>NIPLE GALVANIZADO L=0.90M Ø3" CON RUANA</v>
          </cell>
          <cell r="B6539">
            <v>104786</v>
          </cell>
          <cell r="C6539" t="str">
            <v>UNI</v>
          </cell>
          <cell r="D6539">
            <v>81218</v>
          </cell>
          <cell r="E6539">
            <v>0</v>
          </cell>
          <cell r="F6539">
            <v>43174</v>
          </cell>
          <cell r="G6539">
            <v>77350</v>
          </cell>
          <cell r="H6539">
            <v>1.05</v>
          </cell>
          <cell r="I6539">
            <v>43465</v>
          </cell>
        </row>
        <row r="6540">
          <cell r="A6540" t="str">
            <v>NIPLE GALVANIZADO Ø 2 " L=0.20M</v>
          </cell>
          <cell r="B6540">
            <v>104711</v>
          </cell>
          <cell r="C6540" t="str">
            <v>UNI</v>
          </cell>
          <cell r="D6540">
            <v>10556</v>
          </cell>
          <cell r="E6540">
            <v>0</v>
          </cell>
          <cell r="F6540">
            <v>41192</v>
          </cell>
          <cell r="G6540">
            <v>8120</v>
          </cell>
          <cell r="H6540">
            <v>1.3</v>
          </cell>
          <cell r="I6540">
            <v>43465</v>
          </cell>
        </row>
        <row r="6541">
          <cell r="A6541" t="str">
            <v>NIPLE GALVANIZADO Ø 3 " L=0.10M</v>
          </cell>
          <cell r="B6541">
            <v>104857</v>
          </cell>
          <cell r="C6541" t="str">
            <v>UNI</v>
          </cell>
          <cell r="D6541">
            <v>14326</v>
          </cell>
          <cell r="E6541">
            <v>0</v>
          </cell>
          <cell r="F6541">
            <v>41220</v>
          </cell>
          <cell r="G6541">
            <v>11020</v>
          </cell>
          <cell r="H6541">
            <v>1.3</v>
          </cell>
          <cell r="I6541">
            <v>43465</v>
          </cell>
        </row>
        <row r="6542">
          <cell r="A6542" t="str">
            <v>NIPLE GALVANIZADO Ø 4 " L= 1.00 M (SIN</v>
          </cell>
          <cell r="B6542">
            <v>105064</v>
          </cell>
          <cell r="C6542" t="str">
            <v>UNI</v>
          </cell>
          <cell r="D6542">
            <v>86031</v>
          </cell>
          <cell r="E6542">
            <v>0</v>
          </cell>
          <cell r="F6542">
            <v>43369</v>
          </cell>
          <cell r="G6542">
            <v>81934</v>
          </cell>
          <cell r="H6542">
            <v>1.05</v>
          </cell>
          <cell r="I6542">
            <v>43465</v>
          </cell>
        </row>
        <row r="6543">
          <cell r="A6543" t="str">
            <v>NIPLE GALVANIZADO Ø 4 " L=0.25M</v>
          </cell>
          <cell r="B6543">
            <v>104710</v>
          </cell>
          <cell r="C6543" t="str">
            <v>UNI</v>
          </cell>
          <cell r="D6543">
            <v>36946</v>
          </cell>
          <cell r="E6543">
            <v>0</v>
          </cell>
          <cell r="F6543">
            <v>41192</v>
          </cell>
          <cell r="G6543">
            <v>28420</v>
          </cell>
          <cell r="H6543">
            <v>1.3</v>
          </cell>
          <cell r="I6543">
            <v>43465</v>
          </cell>
        </row>
        <row r="6544">
          <cell r="A6544" t="str">
            <v>NIPLE GALVANIZADO Ø 4 " L=0.40M</v>
          </cell>
          <cell r="B6544">
            <v>104509</v>
          </cell>
          <cell r="C6544" t="str">
            <v>UNI</v>
          </cell>
          <cell r="D6544">
            <v>49400</v>
          </cell>
          <cell r="E6544">
            <v>0</v>
          </cell>
          <cell r="F6544">
            <v>41148</v>
          </cell>
          <cell r="G6544">
            <v>38000</v>
          </cell>
          <cell r="H6544">
            <v>1.3</v>
          </cell>
          <cell r="I6544">
            <v>43465</v>
          </cell>
        </row>
        <row r="6545">
          <cell r="A6545" t="str">
            <v>NIPLE GALVANIZADO Ø 4 " L=0.60M</v>
          </cell>
          <cell r="B6545">
            <v>104510</v>
          </cell>
          <cell r="C6545" t="str">
            <v>UNI</v>
          </cell>
          <cell r="D6545">
            <v>63185</v>
          </cell>
          <cell r="E6545">
            <v>0</v>
          </cell>
          <cell r="F6545">
            <v>41148</v>
          </cell>
          <cell r="G6545">
            <v>48604</v>
          </cell>
          <cell r="H6545">
            <v>1.3</v>
          </cell>
          <cell r="I6545">
            <v>43465</v>
          </cell>
        </row>
        <row r="6546">
          <cell r="A6546" t="str">
            <v>NIPLE GALVANIZADO Ø 6 " L=0.20M</v>
          </cell>
          <cell r="B6546">
            <v>104706</v>
          </cell>
          <cell r="C6546" t="str">
            <v>UNI</v>
          </cell>
          <cell r="D6546">
            <v>41621</v>
          </cell>
          <cell r="E6546">
            <v>0</v>
          </cell>
          <cell r="F6546">
            <v>41191</v>
          </cell>
          <cell r="G6546">
            <v>32016</v>
          </cell>
          <cell r="H6546">
            <v>1.3</v>
          </cell>
          <cell r="I6546">
            <v>43465</v>
          </cell>
        </row>
        <row r="6547">
          <cell r="A6547" t="str">
            <v>NIPLE GALVANIZADOL=0.90MØ 4" CON RUANA</v>
          </cell>
          <cell r="B6547">
            <v>104490</v>
          </cell>
          <cell r="C6547" t="str">
            <v>UNI</v>
          </cell>
          <cell r="D6547">
            <v>111206</v>
          </cell>
          <cell r="E6547">
            <v>0</v>
          </cell>
          <cell r="F6547">
            <v>43251</v>
          </cell>
          <cell r="G6547">
            <v>105910</v>
          </cell>
          <cell r="H6547">
            <v>1.05</v>
          </cell>
          <cell r="I6547">
            <v>43465</v>
          </cell>
        </row>
        <row r="6548">
          <cell r="A6548" t="str">
            <v>NIPLE GALVANIZADOL=0.90MØ1" CON RUANA</v>
          </cell>
          <cell r="B6548">
            <v>104494</v>
          </cell>
          <cell r="C6548" t="str">
            <v>UNI</v>
          </cell>
          <cell r="D6548">
            <v>36750</v>
          </cell>
          <cell r="E6548">
            <v>0</v>
          </cell>
          <cell r="F6548">
            <v>43266</v>
          </cell>
          <cell r="G6548">
            <v>35000</v>
          </cell>
          <cell r="H6548">
            <v>1.05</v>
          </cell>
          <cell r="I6548">
            <v>43465</v>
          </cell>
        </row>
        <row r="6549">
          <cell r="A6549" t="str">
            <v>NIPLE GALVANIZADOL=0.90MØ2" CON RUANA</v>
          </cell>
          <cell r="B6549">
            <v>104493</v>
          </cell>
          <cell r="C6549" t="str">
            <v>UNI</v>
          </cell>
          <cell r="D6549">
            <v>56228</v>
          </cell>
          <cell r="E6549">
            <v>0</v>
          </cell>
          <cell r="F6549">
            <v>43272</v>
          </cell>
          <cell r="G6549">
            <v>53550</v>
          </cell>
          <cell r="H6549">
            <v>1.05</v>
          </cell>
          <cell r="I6549">
            <v>43465</v>
          </cell>
        </row>
        <row r="6550">
          <cell r="A6550" t="str">
            <v>NIPLE GALVANIZADOL=0.90MØ6" CON RUANA</v>
          </cell>
          <cell r="B6550">
            <v>104489</v>
          </cell>
          <cell r="C6550" t="str">
            <v>UNI</v>
          </cell>
          <cell r="D6550">
            <v>202419</v>
          </cell>
          <cell r="E6550">
            <v>0</v>
          </cell>
          <cell r="F6550">
            <v>43251</v>
          </cell>
          <cell r="G6550">
            <v>192780</v>
          </cell>
          <cell r="H6550">
            <v>1.05</v>
          </cell>
          <cell r="I6550">
            <v>43465</v>
          </cell>
        </row>
        <row r="6551">
          <cell r="A6551" t="str">
            <v>Niple HG ½" l=0.15m **</v>
          </cell>
          <cell r="B6551">
            <v>100586</v>
          </cell>
          <cell r="C6551" t="str">
            <v>UNI</v>
          </cell>
          <cell r="D6551">
            <v>2590</v>
          </cell>
          <cell r="E6551">
            <v>1530248118</v>
          </cell>
          <cell r="F6551">
            <v>43196</v>
          </cell>
          <cell r="G6551">
            <v>2467</v>
          </cell>
          <cell r="H6551">
            <v>1.05</v>
          </cell>
          <cell r="I6551">
            <v>43465</v>
          </cell>
        </row>
        <row r="6552">
          <cell r="A6552" t="str">
            <v>Niple HG ½" l=0.1m **</v>
          </cell>
          <cell r="B6552">
            <v>100587</v>
          </cell>
          <cell r="C6552" t="str">
            <v>UNI</v>
          </cell>
          <cell r="D6552">
            <v>2250</v>
          </cell>
          <cell r="E6552">
            <v>1530248118</v>
          </cell>
          <cell r="F6552">
            <v>43208</v>
          </cell>
          <cell r="G6552">
            <v>2143</v>
          </cell>
          <cell r="H6552">
            <v>1.05</v>
          </cell>
          <cell r="I6552">
            <v>43465</v>
          </cell>
        </row>
        <row r="6553">
          <cell r="A6553" t="str">
            <v>Niple HG 1"X 5 CM</v>
          </cell>
          <cell r="B6553">
            <v>101826</v>
          </cell>
          <cell r="C6553" t="str">
            <v>UNI</v>
          </cell>
          <cell r="D6553">
            <v>2357</v>
          </cell>
          <cell r="E6553">
            <v>1530248118</v>
          </cell>
          <cell r="F6553">
            <v>43207</v>
          </cell>
          <cell r="G6553">
            <v>2245</v>
          </cell>
          <cell r="H6553">
            <v>1.05</v>
          </cell>
          <cell r="I6553">
            <v>43465</v>
          </cell>
        </row>
        <row r="6554">
          <cell r="A6554" t="str">
            <v>Niple HG 1"X0.20m**</v>
          </cell>
          <cell r="B6554">
            <v>101839</v>
          </cell>
          <cell r="C6554" t="str">
            <v>UNI</v>
          </cell>
          <cell r="D6554">
            <v>8450</v>
          </cell>
          <cell r="E6554">
            <v>1530248118</v>
          </cell>
          <cell r="F6554">
            <v>41096</v>
          </cell>
          <cell r="G6554">
            <v>6500</v>
          </cell>
          <cell r="H6554">
            <v>1.3</v>
          </cell>
          <cell r="I6554">
            <v>43465</v>
          </cell>
        </row>
        <row r="6555">
          <cell r="A6555" t="str">
            <v>Niple HG 2 ½" l=0.15m **</v>
          </cell>
          <cell r="B6555">
            <v>100522</v>
          </cell>
          <cell r="C6555" t="str">
            <v>UNI</v>
          </cell>
          <cell r="D6555">
            <v>17243</v>
          </cell>
          <cell r="E6555">
            <v>1530248118</v>
          </cell>
          <cell r="F6555">
            <v>43207</v>
          </cell>
          <cell r="G6555">
            <v>16422</v>
          </cell>
          <cell r="H6555">
            <v>1.05</v>
          </cell>
          <cell r="I6555">
            <v>43465</v>
          </cell>
        </row>
        <row r="6556">
          <cell r="A6556" t="str">
            <v>Niple HG 3/4"L=0.1m **</v>
          </cell>
          <cell r="B6556">
            <v>102819</v>
          </cell>
          <cell r="C6556" t="str">
            <v>UNI</v>
          </cell>
          <cell r="D6556">
            <v>2994</v>
          </cell>
          <cell r="E6556">
            <v>1530248118</v>
          </cell>
          <cell r="F6556">
            <v>43270</v>
          </cell>
          <cell r="G6556">
            <v>2851</v>
          </cell>
          <cell r="H6556">
            <v>1.05</v>
          </cell>
          <cell r="I6556">
            <v>43465</v>
          </cell>
        </row>
        <row r="6557">
          <cell r="A6557" t="str">
            <v>Niple HG 3/4"x6"</v>
          </cell>
          <cell r="B6557">
            <v>104412</v>
          </cell>
          <cell r="C6557" t="str">
            <v>UNI</v>
          </cell>
          <cell r="D6557">
            <v>4940</v>
          </cell>
          <cell r="E6557">
            <v>0</v>
          </cell>
          <cell r="F6557">
            <v>41097</v>
          </cell>
          <cell r="G6557">
            <v>3800</v>
          </cell>
          <cell r="H6557">
            <v>1.3</v>
          </cell>
          <cell r="I6557">
            <v>43465</v>
          </cell>
        </row>
        <row r="6558">
          <cell r="A6558" t="str">
            <v>Niple HG 3/4"X8" **</v>
          </cell>
          <cell r="B6558">
            <v>101842</v>
          </cell>
          <cell r="C6558" t="str">
            <v>UNI</v>
          </cell>
          <cell r="D6558">
            <v>6370</v>
          </cell>
          <cell r="E6558">
            <v>1530248118</v>
          </cell>
          <cell r="F6558">
            <v>41096</v>
          </cell>
          <cell r="G6558">
            <v>4900</v>
          </cell>
          <cell r="H6558">
            <v>1.3</v>
          </cell>
          <cell r="I6558">
            <v>43465</v>
          </cell>
        </row>
        <row r="6559">
          <cell r="A6559" t="str">
            <v>NIPLE PASAMURO ACERO</v>
          </cell>
          <cell r="B6559">
            <v>106209</v>
          </cell>
          <cell r="C6559" t="str">
            <v>UNI</v>
          </cell>
          <cell r="D6559">
            <v>28344</v>
          </cell>
          <cell r="E6559">
            <v>0</v>
          </cell>
          <cell r="F6559">
            <v>43276</v>
          </cell>
          <cell r="G6559">
            <v>26994</v>
          </cell>
          <cell r="H6559">
            <v>1.05</v>
          </cell>
          <cell r="I6559">
            <v>43465</v>
          </cell>
        </row>
        <row r="6560">
          <cell r="A6560" t="str">
            <v>NIPLE PASAMURO ACERO INOX. 2" L=0,60</v>
          </cell>
          <cell r="B6560">
            <v>107172</v>
          </cell>
          <cell r="C6560" t="str">
            <v>UNI</v>
          </cell>
          <cell r="D6560">
            <v>197114</v>
          </cell>
          <cell r="E6560">
            <v>0</v>
          </cell>
          <cell r="F6560">
            <v>43395</v>
          </cell>
          <cell r="G6560">
            <v>187727.26</v>
          </cell>
          <cell r="H6560">
            <v>1.05</v>
          </cell>
          <cell r="I6560">
            <v>43465</v>
          </cell>
        </row>
        <row r="6561">
          <cell r="A6561" t="str">
            <v>NIPLE PASAMURO ACERO INOX. 2" L=0,60 MTS</v>
          </cell>
          <cell r="B6561">
            <v>107243</v>
          </cell>
          <cell r="C6561" t="str">
            <v>UNI</v>
          </cell>
          <cell r="D6561">
            <v>197113</v>
          </cell>
          <cell r="E6561">
            <v>0</v>
          </cell>
          <cell r="F6561">
            <v>43411</v>
          </cell>
          <cell r="G6561">
            <v>187727</v>
          </cell>
          <cell r="H6561">
            <v>1.05</v>
          </cell>
          <cell r="I6561">
            <v>43465</v>
          </cell>
        </row>
        <row r="6562">
          <cell r="A6562" t="str">
            <v>NIPLE PASAMURO ACERO INOX. 4" L=0,60</v>
          </cell>
          <cell r="B6562">
            <v>107177</v>
          </cell>
          <cell r="C6562" t="str">
            <v>UNI</v>
          </cell>
          <cell r="D6562">
            <v>357933</v>
          </cell>
          <cell r="E6562">
            <v>0</v>
          </cell>
          <cell r="F6562">
            <v>43395</v>
          </cell>
          <cell r="G6562">
            <v>340888.59</v>
          </cell>
          <cell r="H6562">
            <v>1.05</v>
          </cell>
          <cell r="I6562">
            <v>43465</v>
          </cell>
        </row>
        <row r="6563">
          <cell r="A6563" t="str">
            <v>NIPLE PASAMURO ACERO INOX. 4" L=0,60 MTS</v>
          </cell>
          <cell r="B6563">
            <v>107244</v>
          </cell>
          <cell r="C6563" t="str">
            <v>UNI</v>
          </cell>
          <cell r="D6563">
            <v>357933</v>
          </cell>
          <cell r="E6563">
            <v>0</v>
          </cell>
          <cell r="F6563">
            <v>43411</v>
          </cell>
          <cell r="G6563">
            <v>340889</v>
          </cell>
          <cell r="H6563">
            <v>1.05</v>
          </cell>
          <cell r="I6563">
            <v>43465</v>
          </cell>
        </row>
        <row r="6564">
          <cell r="A6564" t="str">
            <v>NIPLE PASAMURO ACERO INOXIDABLE - Ø6”</v>
          </cell>
          <cell r="B6564">
            <v>106211</v>
          </cell>
          <cell r="C6564" t="str">
            <v>UNI</v>
          </cell>
          <cell r="D6564">
            <v>288689</v>
          </cell>
          <cell r="E6564">
            <v>0</v>
          </cell>
          <cell r="F6564">
            <v>43276</v>
          </cell>
          <cell r="G6564">
            <v>274942</v>
          </cell>
          <cell r="H6564">
            <v>1.05</v>
          </cell>
          <cell r="I6564">
            <v>43465</v>
          </cell>
        </row>
        <row r="6565">
          <cell r="A6565" t="str">
            <v>NIPLE PASAMURO ACERO NEGRO - Ø6”</v>
          </cell>
          <cell r="B6565">
            <v>106210</v>
          </cell>
          <cell r="C6565" t="str">
            <v>UNI</v>
          </cell>
          <cell r="D6565">
            <v>123657</v>
          </cell>
          <cell r="E6565">
            <v>0</v>
          </cell>
          <cell r="F6565">
            <v>42847</v>
          </cell>
          <cell r="G6565">
            <v>113447</v>
          </cell>
          <cell r="H6565">
            <v>1.0900000000000001</v>
          </cell>
          <cell r="I6565">
            <v>43465</v>
          </cell>
        </row>
        <row r="6566">
          <cell r="A6566" t="str">
            <v>NiplePasamuroAceroGalvanizØ6"roscad(1m)Cal.</v>
          </cell>
          <cell r="B6566">
            <v>106212</v>
          </cell>
          <cell r="C6566" t="str">
            <v>UNI</v>
          </cell>
          <cell r="D6566">
            <v>371070</v>
          </cell>
          <cell r="E6566">
            <v>0</v>
          </cell>
          <cell r="F6566">
            <v>43362</v>
          </cell>
          <cell r="G6566">
            <v>353400</v>
          </cell>
          <cell r="H6566">
            <v>1.05</v>
          </cell>
          <cell r="I6566">
            <v>43465</v>
          </cell>
        </row>
        <row r="6567">
          <cell r="A6567" t="str">
            <v>NIQUEL</v>
          </cell>
          <cell r="B6567">
            <v>105527</v>
          </cell>
          <cell r="C6567" t="str">
            <v>UNI</v>
          </cell>
          <cell r="D6567">
            <v>40859</v>
          </cell>
          <cell r="E6567">
            <v>0</v>
          </cell>
          <cell r="F6567">
            <v>42810</v>
          </cell>
          <cell r="G6567">
            <v>37485</v>
          </cell>
          <cell r="H6567">
            <v>1.0900000000000001</v>
          </cell>
          <cell r="I6567">
            <v>43465</v>
          </cell>
        </row>
        <row r="6568">
          <cell r="A6568" t="str">
            <v>NITRATOS</v>
          </cell>
          <cell r="B6568">
            <v>105504</v>
          </cell>
          <cell r="C6568" t="str">
            <v>UNI</v>
          </cell>
          <cell r="D6568">
            <v>19457</v>
          </cell>
          <cell r="E6568">
            <v>0</v>
          </cell>
          <cell r="F6568">
            <v>42810</v>
          </cell>
          <cell r="G6568">
            <v>17850</v>
          </cell>
          <cell r="H6568">
            <v>1.0900000000000001</v>
          </cell>
          <cell r="I6568">
            <v>43465</v>
          </cell>
        </row>
        <row r="6569">
          <cell r="A6569" t="str">
            <v>NITRITOS</v>
          </cell>
          <cell r="B6569">
            <v>105505</v>
          </cell>
          <cell r="C6569" t="str">
            <v>UNI</v>
          </cell>
          <cell r="D6569">
            <v>19457</v>
          </cell>
          <cell r="E6569">
            <v>0</v>
          </cell>
          <cell r="F6569">
            <v>42810</v>
          </cell>
          <cell r="G6569">
            <v>17850</v>
          </cell>
          <cell r="H6569">
            <v>1.0900000000000001</v>
          </cell>
          <cell r="I6569">
            <v>43465</v>
          </cell>
        </row>
        <row r="6570">
          <cell r="A6570" t="str">
            <v>NITROGENO AMONIACAL Análisis Aguas Superf.</v>
          </cell>
          <cell r="B6570">
            <v>105131</v>
          </cell>
          <cell r="C6570" t="str">
            <v>UNI</v>
          </cell>
          <cell r="D6570">
            <v>36102</v>
          </cell>
          <cell r="E6570">
            <v>0</v>
          </cell>
          <cell r="F6570">
            <v>42810</v>
          </cell>
          <cell r="G6570">
            <v>33120.9</v>
          </cell>
          <cell r="H6570">
            <v>1.0900000000000001</v>
          </cell>
          <cell r="I6570">
            <v>43465</v>
          </cell>
        </row>
        <row r="6571">
          <cell r="A6571" t="str">
            <v>NITROGENO TOTAL</v>
          </cell>
          <cell r="B6571">
            <v>105503</v>
          </cell>
          <cell r="C6571" t="str">
            <v>UNI</v>
          </cell>
          <cell r="D6571">
            <v>50008</v>
          </cell>
          <cell r="E6571">
            <v>0</v>
          </cell>
          <cell r="F6571">
            <v>42810</v>
          </cell>
          <cell r="G6571">
            <v>45878.58</v>
          </cell>
          <cell r="H6571">
            <v>1.0900000000000001</v>
          </cell>
          <cell r="I6571">
            <v>43465</v>
          </cell>
        </row>
        <row r="6572">
          <cell r="A6572" t="str">
            <v>NIVEL (AUTOMATICO)TOPOGRAFIA</v>
          </cell>
          <cell r="B6572">
            <v>104234</v>
          </cell>
          <cell r="C6572" t="str">
            <v>MES</v>
          </cell>
          <cell r="D6572">
            <v>834868</v>
          </cell>
          <cell r="E6572">
            <v>0</v>
          </cell>
          <cell r="F6572">
            <v>43167</v>
          </cell>
          <cell r="G6572">
            <v>795112</v>
          </cell>
          <cell r="H6572">
            <v>1.05</v>
          </cell>
          <cell r="I6572">
            <v>43465</v>
          </cell>
        </row>
        <row r="6573">
          <cell r="A6573" t="str">
            <v>NIVEL DE GOTA DE 12"(2 Gotas)</v>
          </cell>
          <cell r="B6573">
            <v>511</v>
          </cell>
          <cell r="C6573" t="str">
            <v>UNI</v>
          </cell>
          <cell r="D6573">
            <v>18885</v>
          </cell>
          <cell r="E6573">
            <v>704462</v>
          </cell>
          <cell r="F6573">
            <v>43164</v>
          </cell>
          <cell r="G6573">
            <v>17986</v>
          </cell>
          <cell r="H6573">
            <v>1.05</v>
          </cell>
          <cell r="I6573">
            <v>43465</v>
          </cell>
        </row>
        <row r="6574">
          <cell r="A6574" t="str">
            <v>No 8 GUANTE CAUCHO NEGRO C-35 PROTEX</v>
          </cell>
          <cell r="B6574">
            <v>1983</v>
          </cell>
          <cell r="C6574" t="str">
            <v>UNI</v>
          </cell>
          <cell r="D6574">
            <v>6439</v>
          </cell>
          <cell r="E6574">
            <v>535283</v>
          </cell>
          <cell r="F6574">
            <v>40304</v>
          </cell>
          <cell r="G6574">
            <v>4700</v>
          </cell>
          <cell r="H6574">
            <v>1.37</v>
          </cell>
          <cell r="I6574">
            <v>43465</v>
          </cell>
        </row>
        <row r="6575">
          <cell r="A6575" t="str">
            <v>NUCLEOS DE ASFALTO</v>
          </cell>
          <cell r="B6575">
            <v>100895</v>
          </cell>
          <cell r="C6575" t="str">
            <v>UNI</v>
          </cell>
          <cell r="D6575">
            <v>91538</v>
          </cell>
          <cell r="E6575">
            <v>0</v>
          </cell>
          <cell r="F6575">
            <v>40428</v>
          </cell>
          <cell r="G6575">
            <v>66816</v>
          </cell>
          <cell r="H6575">
            <v>1.37</v>
          </cell>
          <cell r="I6575">
            <v>43465</v>
          </cell>
        </row>
        <row r="6576">
          <cell r="A6576" t="str">
            <v>NVR 32 CANALES Dahua ref Dhi-nvr 4832-4ks2</v>
          </cell>
          <cell r="B6576">
            <v>106979</v>
          </cell>
          <cell r="C6576" t="str">
            <v>UNI</v>
          </cell>
          <cell r="D6576">
            <v>1252650</v>
          </cell>
          <cell r="E6576">
            <v>0</v>
          </cell>
          <cell r="F6576">
            <v>43343</v>
          </cell>
          <cell r="G6576">
            <v>1193000</v>
          </cell>
          <cell r="H6576">
            <v>1.05</v>
          </cell>
          <cell r="I6576">
            <v>43465</v>
          </cell>
        </row>
        <row r="6577">
          <cell r="A6577" t="str">
            <v>NYLON CRUDO (N°2)</v>
          </cell>
          <cell r="B6577">
            <v>105034</v>
          </cell>
          <cell r="C6577" t="str">
            <v>ML</v>
          </cell>
          <cell r="D6577">
            <v>131</v>
          </cell>
          <cell r="E6577">
            <v>0</v>
          </cell>
          <cell r="F6577">
            <v>43180</v>
          </cell>
          <cell r="G6577">
            <v>125</v>
          </cell>
          <cell r="H6577">
            <v>1.05</v>
          </cell>
          <cell r="I6577">
            <v>43465</v>
          </cell>
        </row>
        <row r="6578">
          <cell r="A6578" t="str">
            <v>Obra civil de montaje</v>
          </cell>
          <cell r="B6578">
            <v>101622</v>
          </cell>
          <cell r="C6578" t="str">
            <v>ML</v>
          </cell>
          <cell r="D6578">
            <v>1694</v>
          </cell>
          <cell r="E6578" t="str">
            <v>26CA02</v>
          </cell>
          <cell r="F6578">
            <v>39960</v>
          </cell>
          <cell r="G6578">
            <v>1219</v>
          </cell>
          <cell r="H6578">
            <v>1.39</v>
          </cell>
          <cell r="I6578">
            <v>43465</v>
          </cell>
        </row>
        <row r="6579">
          <cell r="A6579" t="str">
            <v>OBRA CIVIL EMPOTRADO 37x20x10cm</v>
          </cell>
          <cell r="B6579">
            <v>3821</v>
          </cell>
          <cell r="C6579" t="str">
            <v>UNI</v>
          </cell>
          <cell r="D6579">
            <v>41700</v>
          </cell>
          <cell r="E6579" t="str">
            <v>C.M.</v>
          </cell>
          <cell r="F6579">
            <v>40121</v>
          </cell>
          <cell r="G6579">
            <v>30000</v>
          </cell>
          <cell r="H6579">
            <v>1.39</v>
          </cell>
          <cell r="I6579">
            <v>43465</v>
          </cell>
        </row>
        <row r="6580">
          <cell r="A6580" t="str">
            <v>OBRA CIVIL NICHO 37x20x10cm</v>
          </cell>
          <cell r="B6580">
            <v>3820</v>
          </cell>
          <cell r="C6580" t="str">
            <v>UNI</v>
          </cell>
          <cell r="D6580">
            <v>34750</v>
          </cell>
          <cell r="E6580" t="str">
            <v>POYO</v>
          </cell>
          <cell r="F6580">
            <v>40121</v>
          </cell>
          <cell r="G6580">
            <v>25000</v>
          </cell>
          <cell r="H6580">
            <v>1.39</v>
          </cell>
          <cell r="I6580">
            <v>43465</v>
          </cell>
        </row>
        <row r="6581">
          <cell r="A6581" t="str">
            <v>Obra civil S/EpedestalsegúnAP524,525y525-1(NO</v>
          </cell>
          <cell r="B6581">
            <v>101705</v>
          </cell>
          <cell r="C6581" t="str">
            <v>UNI</v>
          </cell>
          <cell r="D6581">
            <v>4170000</v>
          </cell>
          <cell r="E6581">
            <v>0</v>
          </cell>
          <cell r="F6581">
            <v>39973</v>
          </cell>
          <cell r="G6581">
            <v>3000000</v>
          </cell>
          <cell r="H6581">
            <v>1.39</v>
          </cell>
          <cell r="I6581">
            <v>43465</v>
          </cell>
        </row>
        <row r="6582">
          <cell r="A6582" t="str">
            <v>ObstáculoParaRiaFosoPistaAtletismo(Sum+Inst)I</v>
          </cell>
          <cell r="B6582">
            <v>105983</v>
          </cell>
          <cell r="C6582" t="str">
            <v>UNI</v>
          </cell>
          <cell r="D6582">
            <v>6060204</v>
          </cell>
          <cell r="E6582">
            <v>0</v>
          </cell>
          <cell r="F6582">
            <v>42829</v>
          </cell>
          <cell r="G6582">
            <v>5559820</v>
          </cell>
          <cell r="H6582">
            <v>1.0900000000000001</v>
          </cell>
          <cell r="I6582">
            <v>43465</v>
          </cell>
        </row>
        <row r="6583">
          <cell r="A6583" t="str">
            <v>OBTURADOR DE PRESIÓN (NO USAR))</v>
          </cell>
          <cell r="B6583">
            <v>105831</v>
          </cell>
          <cell r="C6583" t="str">
            <v>UNI</v>
          </cell>
          <cell r="D6583">
            <v>0</v>
          </cell>
          <cell r="E6583">
            <v>0</v>
          </cell>
          <cell r="F6583">
            <v>42572</v>
          </cell>
          <cell r="G6583">
            <v>0</v>
          </cell>
          <cell r="H6583">
            <v>1.1499999999999999</v>
          </cell>
          <cell r="I6583">
            <v>43465</v>
          </cell>
        </row>
        <row r="6584">
          <cell r="A6584" t="str">
            <v>OFICIAL ACABADOS (JR PREST) IDRD</v>
          </cell>
          <cell r="B6584">
            <v>102368</v>
          </cell>
          <cell r="C6584" t="str">
            <v>JR</v>
          </cell>
          <cell r="D6584">
            <v>82102</v>
          </cell>
          <cell r="E6584">
            <v>0</v>
          </cell>
          <cell r="F6584">
            <v>43110</v>
          </cell>
          <cell r="G6584">
            <v>78192</v>
          </cell>
          <cell r="H6584">
            <v>1.05</v>
          </cell>
          <cell r="I6584">
            <v>43465</v>
          </cell>
        </row>
        <row r="6585">
          <cell r="A6585" t="str">
            <v>OFICIAL ADMON.+ PREST.(IDRD)</v>
          </cell>
          <cell r="B6585">
            <v>3778</v>
          </cell>
          <cell r="C6585" t="str">
            <v>MS</v>
          </cell>
          <cell r="D6585">
            <v>2463048</v>
          </cell>
          <cell r="E6585">
            <v>0</v>
          </cell>
          <cell r="F6585">
            <v>43110</v>
          </cell>
          <cell r="G6585">
            <v>2345760</v>
          </cell>
          <cell r="H6585">
            <v>1.05</v>
          </cell>
          <cell r="I6585">
            <v>43465</v>
          </cell>
        </row>
        <row r="6586">
          <cell r="A6586" t="str">
            <v>OFICIAL ALBAÑIL GENER+PREST HORA</v>
          </cell>
          <cell r="B6586">
            <v>3773</v>
          </cell>
          <cell r="C6586" t="str">
            <v>HH</v>
          </cell>
          <cell r="D6586">
            <v>10263</v>
          </cell>
          <cell r="E6586">
            <v>0</v>
          </cell>
          <cell r="F6586">
            <v>43110</v>
          </cell>
          <cell r="G6586">
            <v>9774</v>
          </cell>
          <cell r="H6586">
            <v>1.05</v>
          </cell>
          <cell r="I6586">
            <v>43465</v>
          </cell>
        </row>
        <row r="6587">
          <cell r="A6587" t="str">
            <v>OFICIAL ALBAÑILERIA ACABADOS SIN/PREST.</v>
          </cell>
          <cell r="B6587">
            <v>3639</v>
          </cell>
          <cell r="C6587" t="str">
            <v>HR</v>
          </cell>
          <cell r="D6587">
            <v>7177</v>
          </cell>
          <cell r="E6587">
            <v>0</v>
          </cell>
          <cell r="F6587">
            <v>43110</v>
          </cell>
          <cell r="G6587">
            <v>6835</v>
          </cell>
          <cell r="H6587">
            <v>1.05</v>
          </cell>
          <cell r="I6587">
            <v>43465</v>
          </cell>
        </row>
        <row r="6588">
          <cell r="A6588" t="str">
            <v>OFICIAL ALBAÑILERIA DE ACABADOS</v>
          </cell>
          <cell r="B6588">
            <v>2804</v>
          </cell>
          <cell r="C6588" t="str">
            <v>JR</v>
          </cell>
          <cell r="D6588">
            <v>57421</v>
          </cell>
          <cell r="E6588">
            <v>0</v>
          </cell>
          <cell r="F6588">
            <v>43110</v>
          </cell>
          <cell r="G6588">
            <v>54687</v>
          </cell>
          <cell r="H6588">
            <v>1.05</v>
          </cell>
          <cell r="I6588">
            <v>43465</v>
          </cell>
        </row>
        <row r="6589">
          <cell r="A6589" t="str">
            <v>OFICIAL ALBAÑILERIA DE ACABADOS +</v>
          </cell>
          <cell r="B6589">
            <v>100761</v>
          </cell>
          <cell r="C6589" t="str">
            <v>JR</v>
          </cell>
          <cell r="D6589">
            <v>86207</v>
          </cell>
          <cell r="E6589">
            <v>0</v>
          </cell>
          <cell r="F6589">
            <v>43110</v>
          </cell>
          <cell r="G6589">
            <v>82102</v>
          </cell>
          <cell r="H6589">
            <v>1.05</v>
          </cell>
          <cell r="I6589">
            <v>43465</v>
          </cell>
        </row>
        <row r="6590">
          <cell r="A6590" t="str">
            <v>OFICIAL ALBAÑILERIA GENERAL</v>
          </cell>
          <cell r="B6590">
            <v>3662</v>
          </cell>
          <cell r="C6590" t="str">
            <v>JR</v>
          </cell>
          <cell r="D6590">
            <v>82102</v>
          </cell>
          <cell r="E6590">
            <v>0</v>
          </cell>
          <cell r="F6590">
            <v>43110</v>
          </cell>
          <cell r="G6590">
            <v>78192</v>
          </cell>
          <cell r="H6590">
            <v>1.05</v>
          </cell>
          <cell r="I6590">
            <v>43465</v>
          </cell>
        </row>
        <row r="6591">
          <cell r="A6591" t="str">
            <v>OFICIAL ALBAÑILERIA GENERAL +</v>
          </cell>
          <cell r="B6591">
            <v>106633</v>
          </cell>
          <cell r="C6591" t="str">
            <v>JR</v>
          </cell>
          <cell r="D6591">
            <v>110837</v>
          </cell>
          <cell r="E6591">
            <v>0</v>
          </cell>
          <cell r="F6591">
            <v>43110</v>
          </cell>
          <cell r="G6591">
            <v>105559</v>
          </cell>
          <cell r="H6591">
            <v>1.05</v>
          </cell>
          <cell r="I6591">
            <v>43465</v>
          </cell>
        </row>
        <row r="6592">
          <cell r="A6592" t="str">
            <v>OFICIAL ALBAÑILERÍA GENERAL +</v>
          </cell>
          <cell r="B6592">
            <v>3643</v>
          </cell>
          <cell r="C6592" t="str">
            <v>HR</v>
          </cell>
          <cell r="D6592">
            <v>10473</v>
          </cell>
          <cell r="E6592">
            <v>0</v>
          </cell>
          <cell r="F6592">
            <v>43110</v>
          </cell>
          <cell r="G6592">
            <v>9974</v>
          </cell>
          <cell r="H6592">
            <v>1.05</v>
          </cell>
          <cell r="I6592">
            <v>43465</v>
          </cell>
        </row>
        <row r="6593">
          <cell r="A6593" t="str">
            <v>OFICIAL ALBAÑILERIA GENERAL + PREST.</v>
          </cell>
          <cell r="B6593">
            <v>100755</v>
          </cell>
          <cell r="C6593" t="str">
            <v>JR</v>
          </cell>
          <cell r="D6593">
            <v>82102</v>
          </cell>
          <cell r="E6593">
            <v>0</v>
          </cell>
          <cell r="F6593">
            <v>43110</v>
          </cell>
          <cell r="G6593">
            <v>78192</v>
          </cell>
          <cell r="H6593">
            <v>1.05</v>
          </cell>
          <cell r="I6593">
            <v>43465</v>
          </cell>
        </row>
        <row r="6594">
          <cell r="A6594" t="str">
            <v>OFICIAL ALBAÑILERIA GENERAL SIN</v>
          </cell>
          <cell r="B6594">
            <v>149</v>
          </cell>
          <cell r="C6594" t="str">
            <v>HH</v>
          </cell>
          <cell r="D6594">
            <v>6836</v>
          </cell>
          <cell r="E6594">
            <v>0</v>
          </cell>
          <cell r="F6594">
            <v>43110</v>
          </cell>
          <cell r="G6594">
            <v>6510</v>
          </cell>
          <cell r="H6594">
            <v>1.05</v>
          </cell>
          <cell r="I6594">
            <v>43465</v>
          </cell>
        </row>
        <row r="6595">
          <cell r="A6595" t="str">
            <v>OFICIAL ALBAÑILERIA GENERAL SIN/PREST.</v>
          </cell>
          <cell r="B6595">
            <v>2937</v>
          </cell>
          <cell r="C6595" t="str">
            <v>JR</v>
          </cell>
          <cell r="D6595">
            <v>54687</v>
          </cell>
          <cell r="E6595">
            <v>0</v>
          </cell>
          <cell r="F6595">
            <v>43110</v>
          </cell>
          <cell r="G6595">
            <v>52083</v>
          </cell>
          <cell r="H6595">
            <v>1.05</v>
          </cell>
          <cell r="I6595">
            <v>43465</v>
          </cell>
        </row>
        <row r="6596">
          <cell r="A6596" t="str">
            <v>OFICIAL CARPINTERIA EN OBRA +</v>
          </cell>
          <cell r="B6596">
            <v>100807</v>
          </cell>
          <cell r="C6596" t="str">
            <v>JR</v>
          </cell>
          <cell r="D6596">
            <v>84154</v>
          </cell>
          <cell r="E6596">
            <v>0</v>
          </cell>
          <cell r="F6596">
            <v>43110</v>
          </cell>
          <cell r="G6596">
            <v>80147</v>
          </cell>
          <cell r="H6596">
            <v>1.05</v>
          </cell>
          <cell r="I6596">
            <v>43465</v>
          </cell>
        </row>
        <row r="6597">
          <cell r="A6597" t="str">
            <v>OFICIAL CARPINTERIA EN OBRA SIN/PREST.</v>
          </cell>
          <cell r="B6597">
            <v>3169</v>
          </cell>
          <cell r="C6597" t="str">
            <v>JR</v>
          </cell>
          <cell r="D6597">
            <v>56054</v>
          </cell>
          <cell r="E6597">
            <v>0</v>
          </cell>
          <cell r="F6597">
            <v>43110</v>
          </cell>
          <cell r="G6597">
            <v>53385</v>
          </cell>
          <cell r="H6597">
            <v>1.05</v>
          </cell>
          <cell r="I6597">
            <v>43465</v>
          </cell>
        </row>
        <row r="6598">
          <cell r="A6598" t="str">
            <v>OFICIAL CARPINTERIA MADERA</v>
          </cell>
          <cell r="B6598">
            <v>104573</v>
          </cell>
          <cell r="C6598" t="str">
            <v>JR</v>
          </cell>
          <cell r="D6598">
            <v>94416</v>
          </cell>
          <cell r="E6598">
            <v>0</v>
          </cell>
          <cell r="F6598">
            <v>43110</v>
          </cell>
          <cell r="G6598">
            <v>89920</v>
          </cell>
          <cell r="H6598">
            <v>1.05</v>
          </cell>
          <cell r="I6598">
            <v>43465</v>
          </cell>
        </row>
        <row r="6599">
          <cell r="A6599" t="str">
            <v>OFICIAL CARPINTERIA METALICA</v>
          </cell>
          <cell r="B6599">
            <v>100805</v>
          </cell>
          <cell r="C6599" t="str">
            <v>JR</v>
          </cell>
          <cell r="D6599">
            <v>94416</v>
          </cell>
          <cell r="E6599">
            <v>0</v>
          </cell>
          <cell r="F6599">
            <v>43110</v>
          </cell>
          <cell r="G6599">
            <v>89920</v>
          </cell>
          <cell r="H6599">
            <v>1.05</v>
          </cell>
          <cell r="I6599">
            <v>43465</v>
          </cell>
        </row>
        <row r="6600">
          <cell r="A6600" t="str">
            <v>OFICIAL CARPINTERIA METALICA TALLER</v>
          </cell>
          <cell r="B6600">
            <v>3788</v>
          </cell>
          <cell r="C6600" t="str">
            <v>JR</v>
          </cell>
          <cell r="D6600">
            <v>62890</v>
          </cell>
          <cell r="E6600">
            <v>0</v>
          </cell>
          <cell r="F6600">
            <v>43110</v>
          </cell>
          <cell r="G6600">
            <v>59895</v>
          </cell>
          <cell r="H6600">
            <v>1.05</v>
          </cell>
          <cell r="I6600">
            <v>43465</v>
          </cell>
        </row>
        <row r="6601">
          <cell r="A6601" t="str">
            <v>OFICIAL ELECTROMECANICA</v>
          </cell>
          <cell r="B6601">
            <v>105925</v>
          </cell>
          <cell r="C6601" t="str">
            <v>JR</v>
          </cell>
          <cell r="D6601">
            <v>94416</v>
          </cell>
          <cell r="E6601">
            <v>0</v>
          </cell>
          <cell r="F6601">
            <v>43110</v>
          </cell>
          <cell r="G6601">
            <v>89920</v>
          </cell>
          <cell r="H6601">
            <v>1.05</v>
          </cell>
          <cell r="I6601">
            <v>43465</v>
          </cell>
        </row>
        <row r="6602">
          <cell r="A6602" t="str">
            <v>OFICIAL INST. ELECTRICAS + PREST.(IDRD)</v>
          </cell>
          <cell r="B6602">
            <v>100762</v>
          </cell>
          <cell r="C6602" t="str">
            <v>JR</v>
          </cell>
          <cell r="D6602">
            <v>86207</v>
          </cell>
          <cell r="E6602">
            <v>0</v>
          </cell>
          <cell r="F6602">
            <v>43110</v>
          </cell>
          <cell r="G6602">
            <v>82102</v>
          </cell>
          <cell r="H6602">
            <v>1.05</v>
          </cell>
          <cell r="I6602">
            <v>43465</v>
          </cell>
        </row>
        <row r="6603">
          <cell r="A6603" t="str">
            <v>OFICIAL INST. ELECTRICAS + PREST.(IDRD)</v>
          </cell>
          <cell r="B6603">
            <v>102501</v>
          </cell>
          <cell r="C6603" t="str">
            <v>JR</v>
          </cell>
          <cell r="D6603">
            <v>86207</v>
          </cell>
          <cell r="E6603">
            <v>0</v>
          </cell>
          <cell r="F6603">
            <v>43110</v>
          </cell>
          <cell r="G6603">
            <v>82102</v>
          </cell>
          <cell r="H6603">
            <v>1.05</v>
          </cell>
          <cell r="I6603">
            <v>43465</v>
          </cell>
        </row>
        <row r="6604">
          <cell r="A6604" t="str">
            <v>OFICIAL INST. ELECTRICAS SIN/PREST.</v>
          </cell>
          <cell r="B6604">
            <v>3269</v>
          </cell>
          <cell r="C6604" t="str">
            <v>JR</v>
          </cell>
          <cell r="D6604">
            <v>57421</v>
          </cell>
          <cell r="E6604">
            <v>0</v>
          </cell>
          <cell r="F6604">
            <v>43110</v>
          </cell>
          <cell r="G6604">
            <v>54687</v>
          </cell>
          <cell r="H6604">
            <v>1.05</v>
          </cell>
          <cell r="I6604">
            <v>43465</v>
          </cell>
        </row>
        <row r="6605">
          <cell r="A6605" t="str">
            <v>OFICIAL INST. HIDRAULICAS + PREST.(IDRD).</v>
          </cell>
          <cell r="B6605">
            <v>106635</v>
          </cell>
          <cell r="C6605" t="str">
            <v>JR</v>
          </cell>
          <cell r="D6605">
            <v>86207</v>
          </cell>
          <cell r="E6605">
            <v>0</v>
          </cell>
          <cell r="F6605">
            <v>43110</v>
          </cell>
          <cell r="G6605">
            <v>82102</v>
          </cell>
          <cell r="H6605">
            <v>1.05</v>
          </cell>
          <cell r="I6605">
            <v>43465</v>
          </cell>
        </row>
        <row r="6606">
          <cell r="A6606" t="str">
            <v>OFICIAL INST. SANITARIAS + PREST.(IDRD).</v>
          </cell>
          <cell r="B6606">
            <v>100763</v>
          </cell>
          <cell r="C6606" t="str">
            <v>JR</v>
          </cell>
          <cell r="D6606">
            <v>86207</v>
          </cell>
          <cell r="E6606">
            <v>0</v>
          </cell>
          <cell r="F6606">
            <v>43110</v>
          </cell>
          <cell r="G6606">
            <v>82102</v>
          </cell>
          <cell r="H6606">
            <v>1.05</v>
          </cell>
          <cell r="I6606">
            <v>43465</v>
          </cell>
        </row>
        <row r="6607">
          <cell r="A6607" t="str">
            <v>OFICIAL INST. SANITARIAS SIN/PREST.</v>
          </cell>
          <cell r="B6607">
            <v>3386</v>
          </cell>
          <cell r="C6607" t="str">
            <v>JR</v>
          </cell>
          <cell r="D6607">
            <v>57421</v>
          </cell>
          <cell r="E6607">
            <v>0</v>
          </cell>
          <cell r="F6607">
            <v>43110</v>
          </cell>
          <cell r="G6607">
            <v>54687</v>
          </cell>
          <cell r="H6607">
            <v>1.05</v>
          </cell>
          <cell r="I6607">
            <v>43465</v>
          </cell>
        </row>
        <row r="6608">
          <cell r="A6608" t="str">
            <v>OFICIAL PINTURA + PREST.(IDRD)</v>
          </cell>
          <cell r="B6608">
            <v>100806</v>
          </cell>
          <cell r="C6608" t="str">
            <v>JR</v>
          </cell>
          <cell r="D6608">
            <v>86207</v>
          </cell>
          <cell r="E6608">
            <v>0</v>
          </cell>
          <cell r="F6608">
            <v>43110</v>
          </cell>
          <cell r="G6608">
            <v>82102</v>
          </cell>
          <cell r="H6608">
            <v>1.05</v>
          </cell>
          <cell r="I6608">
            <v>43465</v>
          </cell>
        </row>
        <row r="6609">
          <cell r="A6609" t="str">
            <v>OFICIAL PINTURA SIN/PREST.</v>
          </cell>
          <cell r="B6609">
            <v>3452</v>
          </cell>
          <cell r="C6609" t="str">
            <v>JR</v>
          </cell>
          <cell r="D6609">
            <v>57421</v>
          </cell>
          <cell r="E6609">
            <v>0</v>
          </cell>
          <cell r="F6609">
            <v>43110</v>
          </cell>
          <cell r="G6609">
            <v>54687</v>
          </cell>
          <cell r="H6609">
            <v>1.05</v>
          </cell>
          <cell r="I6609">
            <v>43465</v>
          </cell>
        </row>
        <row r="6610">
          <cell r="A6610" t="str">
            <v>OFICIAL POR ADMON. SIN PREST. (MES).</v>
          </cell>
          <cell r="B6610">
            <v>1558</v>
          </cell>
          <cell r="C6610" t="str">
            <v>MS</v>
          </cell>
          <cell r="D6610">
            <v>1640615</v>
          </cell>
          <cell r="E6610">
            <v>0</v>
          </cell>
          <cell r="F6610">
            <v>43110</v>
          </cell>
          <cell r="G6610">
            <v>1562490</v>
          </cell>
          <cell r="H6610">
            <v>1.05</v>
          </cell>
          <cell r="I6610">
            <v>43465</v>
          </cell>
        </row>
        <row r="6611">
          <cell r="A6611" t="str">
            <v>OFICIAL TRABAJOS ALTURA</v>
          </cell>
          <cell r="B6611">
            <v>104937</v>
          </cell>
          <cell r="C6611" t="str">
            <v>JR</v>
          </cell>
          <cell r="D6611">
            <v>97298</v>
          </cell>
          <cell r="E6611">
            <v>0</v>
          </cell>
          <cell r="F6611">
            <v>43110</v>
          </cell>
          <cell r="G6611">
            <v>92665</v>
          </cell>
          <cell r="H6611">
            <v>1.05</v>
          </cell>
          <cell r="I6611">
            <v>43465</v>
          </cell>
        </row>
        <row r="6612">
          <cell r="A6612" t="str">
            <v>Omega 60.3mm 2.3/8X2.44m</v>
          </cell>
          <cell r="B6612">
            <v>104150</v>
          </cell>
          <cell r="C6612" t="str">
            <v>UNI</v>
          </cell>
          <cell r="D6612">
            <v>6700</v>
          </cell>
          <cell r="E6612">
            <v>0</v>
          </cell>
          <cell r="F6612">
            <v>40742</v>
          </cell>
          <cell r="G6612">
            <v>5000</v>
          </cell>
          <cell r="H6612">
            <v>1.34</v>
          </cell>
          <cell r="I6612">
            <v>43465</v>
          </cell>
        </row>
        <row r="6613">
          <cell r="A6613" t="str">
            <v>OMEGA CALIBRE 26 L=2.44M</v>
          </cell>
          <cell r="B6613">
            <v>103270</v>
          </cell>
          <cell r="C6613" t="str">
            <v>UNI</v>
          </cell>
          <cell r="D6613">
            <v>3130</v>
          </cell>
          <cell r="E6613">
            <v>0</v>
          </cell>
          <cell r="F6613">
            <v>43213</v>
          </cell>
          <cell r="G6613">
            <v>2981</v>
          </cell>
          <cell r="H6613">
            <v>1.05</v>
          </cell>
          <cell r="I6613">
            <v>43465</v>
          </cell>
        </row>
        <row r="6614">
          <cell r="A6614" t="str">
            <v>OMEGA CALIBRE 26 ROLADO X2.44</v>
          </cell>
          <cell r="B6614">
            <v>3644</v>
          </cell>
          <cell r="C6614" t="str">
            <v>UNI</v>
          </cell>
          <cell r="D6614">
            <v>3130</v>
          </cell>
          <cell r="E6614">
            <v>0</v>
          </cell>
          <cell r="F6614">
            <v>43213</v>
          </cell>
          <cell r="G6614">
            <v>2981</v>
          </cell>
          <cell r="H6614">
            <v>1.05</v>
          </cell>
          <cell r="I6614">
            <v>43465</v>
          </cell>
        </row>
        <row r="6615">
          <cell r="A6615" t="str">
            <v>OPERARIO DE EQUIPO TRATAMIENTO +</v>
          </cell>
          <cell r="B6615">
            <v>102910</v>
          </cell>
          <cell r="C6615" t="str">
            <v>JR</v>
          </cell>
          <cell r="D6615">
            <v>179744</v>
          </cell>
          <cell r="E6615">
            <v>0</v>
          </cell>
          <cell r="F6615">
            <v>40339</v>
          </cell>
          <cell r="G6615">
            <v>131200</v>
          </cell>
          <cell r="H6615">
            <v>1.37</v>
          </cell>
          <cell r="I6615">
            <v>43465</v>
          </cell>
        </row>
        <row r="6616">
          <cell r="A6616" t="str">
            <v>ORGANIZADOR AMP HORIZONTAL DE 2U</v>
          </cell>
          <cell r="B6616">
            <v>3429</v>
          </cell>
          <cell r="C6616" t="str">
            <v>UNI</v>
          </cell>
          <cell r="D6616">
            <v>250299</v>
          </cell>
          <cell r="E6616" t="str">
            <v>0-0569049-1</v>
          </cell>
          <cell r="F6616">
            <v>40500</v>
          </cell>
          <cell r="G6616">
            <v>182700</v>
          </cell>
          <cell r="H6616">
            <v>1.37</v>
          </cell>
          <cell r="I6616">
            <v>43465</v>
          </cell>
        </row>
        <row r="6617">
          <cell r="A6617" t="str">
            <v>ORGANIZADOR CABLES VERTICAL</v>
          </cell>
          <cell r="B6617">
            <v>102791</v>
          </cell>
          <cell r="C6617" t="str">
            <v>UNI</v>
          </cell>
          <cell r="D6617">
            <v>67404</v>
          </cell>
          <cell r="E6617">
            <v>0</v>
          </cell>
          <cell r="F6617">
            <v>42857</v>
          </cell>
          <cell r="G6617">
            <v>61838.35</v>
          </cell>
          <cell r="H6617">
            <v>1.0900000000000001</v>
          </cell>
          <cell r="I6617">
            <v>43465</v>
          </cell>
        </row>
        <row r="6618">
          <cell r="A6618" t="str">
            <v>ORGANIZADOR DE CABLES HORIZ. 0.80X0.80</v>
          </cell>
          <cell r="B6618">
            <v>102650</v>
          </cell>
          <cell r="C6618" t="str">
            <v>UNI</v>
          </cell>
          <cell r="D6618">
            <v>67404</v>
          </cell>
          <cell r="E6618">
            <v>0</v>
          </cell>
          <cell r="F6618">
            <v>42857</v>
          </cell>
          <cell r="G6618">
            <v>61838.35</v>
          </cell>
          <cell r="H6618">
            <v>1.0900000000000001</v>
          </cell>
          <cell r="I6618">
            <v>43465</v>
          </cell>
        </row>
        <row r="6619">
          <cell r="A6619" t="str">
            <v>ORINAL ARRECIFE ANTIBACTERIAL PARA</v>
          </cell>
          <cell r="B6619">
            <v>604</v>
          </cell>
          <cell r="C6619" t="str">
            <v>UNI</v>
          </cell>
          <cell r="D6619">
            <v>245876</v>
          </cell>
          <cell r="E6619">
            <v>401</v>
          </cell>
          <cell r="F6619">
            <v>43222</v>
          </cell>
          <cell r="G6619">
            <v>234168</v>
          </cell>
          <cell r="H6619">
            <v>1.05</v>
          </cell>
          <cell r="I6619">
            <v>43465</v>
          </cell>
        </row>
        <row r="6620">
          <cell r="A6620" t="str">
            <v>ORINAL ARRECIFE CON GRIFERIA DE PUSH</v>
          </cell>
          <cell r="B6620">
            <v>105226</v>
          </cell>
          <cell r="C6620" t="str">
            <v>UNI</v>
          </cell>
          <cell r="D6620">
            <v>279720</v>
          </cell>
          <cell r="E6620">
            <v>0</v>
          </cell>
          <cell r="F6620">
            <v>43272</v>
          </cell>
          <cell r="G6620">
            <v>266400</v>
          </cell>
          <cell r="H6620">
            <v>1.05</v>
          </cell>
          <cell r="I6620">
            <v>43465</v>
          </cell>
        </row>
        <row r="6621">
          <cell r="A6621" t="str">
            <v>Orinal con desague y sifon porcel impor blanco**</v>
          </cell>
          <cell r="B6621">
            <v>103511</v>
          </cell>
          <cell r="C6621" t="str">
            <v>UNI</v>
          </cell>
          <cell r="D6621">
            <v>225666</v>
          </cell>
          <cell r="E6621">
            <v>0</v>
          </cell>
          <cell r="F6621">
            <v>40511</v>
          </cell>
          <cell r="G6621">
            <v>164720</v>
          </cell>
          <cell r="H6621">
            <v>1.37</v>
          </cell>
          <cell r="I6621">
            <v>43465</v>
          </cell>
        </row>
        <row r="6622">
          <cell r="A6622" t="str">
            <v>ORINAL ECOLOGICO (Cerámica</v>
          </cell>
          <cell r="B6622">
            <v>101266</v>
          </cell>
          <cell r="C6622" t="str">
            <v>UNI</v>
          </cell>
          <cell r="D6622">
            <v>866200</v>
          </cell>
          <cell r="E6622">
            <v>0</v>
          </cell>
          <cell r="F6622">
            <v>42272</v>
          </cell>
          <cell r="G6622">
            <v>710000</v>
          </cell>
          <cell r="H6622">
            <v>1.22</v>
          </cell>
          <cell r="I6622">
            <v>43465</v>
          </cell>
        </row>
        <row r="6623">
          <cell r="A6623" t="str">
            <v>ORINAL GOTTA CORONA BLANCO</v>
          </cell>
          <cell r="B6623">
            <v>104270</v>
          </cell>
          <cell r="C6623" t="str">
            <v>UNI</v>
          </cell>
          <cell r="D6623">
            <v>657195</v>
          </cell>
          <cell r="E6623">
            <v>0</v>
          </cell>
          <cell r="F6623">
            <v>43273</v>
          </cell>
          <cell r="G6623">
            <v>625900</v>
          </cell>
          <cell r="H6623">
            <v>1.05</v>
          </cell>
          <cell r="I6623">
            <v>43465</v>
          </cell>
        </row>
        <row r="6624">
          <cell r="A6624" t="str">
            <v>ORINAL GOTTA CRNA CON GV VALV. SENSOR</v>
          </cell>
          <cell r="B6624">
            <v>103096</v>
          </cell>
          <cell r="C6624" t="str">
            <v>UNI</v>
          </cell>
          <cell r="D6624">
            <v>1054900</v>
          </cell>
          <cell r="E6624">
            <v>0</v>
          </cell>
          <cell r="F6624">
            <v>40435</v>
          </cell>
          <cell r="G6624">
            <v>770000</v>
          </cell>
          <cell r="H6624">
            <v>1.37</v>
          </cell>
          <cell r="I6624">
            <v>43465</v>
          </cell>
        </row>
        <row r="6625">
          <cell r="A6625" t="str">
            <v>ORINAL GRANDE</v>
          </cell>
          <cell r="B6625">
            <v>603</v>
          </cell>
          <cell r="C6625" t="str">
            <v>UNI</v>
          </cell>
          <cell r="D6625">
            <v>354294</v>
          </cell>
          <cell r="E6625">
            <v>6104</v>
          </cell>
          <cell r="F6625">
            <v>40540</v>
          </cell>
          <cell r="G6625">
            <v>258609</v>
          </cell>
          <cell r="H6625">
            <v>1.37</v>
          </cell>
          <cell r="I6625">
            <v>43465</v>
          </cell>
        </row>
        <row r="6626">
          <cell r="A6626" t="str">
            <v>ORINAL INFANTIL CON GRIFERIA CORONA</v>
          </cell>
          <cell r="B6626">
            <v>9450</v>
          </cell>
          <cell r="C6626" t="str">
            <v>UNI</v>
          </cell>
          <cell r="D6626">
            <v>239080</v>
          </cell>
          <cell r="E6626">
            <v>6113</v>
          </cell>
          <cell r="F6626">
            <v>40134</v>
          </cell>
          <cell r="G6626">
            <v>172000</v>
          </cell>
          <cell r="H6626">
            <v>1.39</v>
          </cell>
          <cell r="I6626">
            <v>43465</v>
          </cell>
        </row>
        <row r="6627">
          <cell r="A6627" t="str">
            <v>ORINAL INFANTIL O PETITE CORONA</v>
          </cell>
          <cell r="B6627">
            <v>606</v>
          </cell>
          <cell r="C6627" t="str">
            <v>UNI</v>
          </cell>
          <cell r="D6627">
            <v>140595</v>
          </cell>
          <cell r="E6627">
            <v>6103</v>
          </cell>
          <cell r="F6627">
            <v>43271</v>
          </cell>
          <cell r="G6627">
            <v>133900</v>
          </cell>
          <cell r="H6627">
            <v>1.05</v>
          </cell>
          <cell r="I6627">
            <v>43465</v>
          </cell>
        </row>
        <row r="6628">
          <cell r="A6628" t="str">
            <v>Orinal para colgar Mediano(consumo 3.8 Lpf)</v>
          </cell>
          <cell r="B6628">
            <v>605</v>
          </cell>
          <cell r="C6628" t="str">
            <v>UNI</v>
          </cell>
          <cell r="D6628">
            <v>223545</v>
          </cell>
          <cell r="E6628">
            <v>402</v>
          </cell>
          <cell r="F6628">
            <v>43166</v>
          </cell>
          <cell r="G6628">
            <v>212900</v>
          </cell>
          <cell r="H6628">
            <v>1.05</v>
          </cell>
          <cell r="I6628">
            <v>43465</v>
          </cell>
        </row>
        <row r="6629">
          <cell r="A6629" t="str">
            <v>ORINAL Residencial+Grif Quick CRNA</v>
          </cell>
          <cell r="B6629">
            <v>2799</v>
          </cell>
          <cell r="C6629" t="str">
            <v>UNI</v>
          </cell>
          <cell r="D6629">
            <v>199882</v>
          </cell>
          <cell r="E6629" t="str">
            <v>06103blanco</v>
          </cell>
          <cell r="F6629">
            <v>40130</v>
          </cell>
          <cell r="G6629">
            <v>143800</v>
          </cell>
          <cell r="H6629">
            <v>1.39</v>
          </cell>
          <cell r="I6629">
            <v>43465</v>
          </cell>
        </row>
        <row r="6630">
          <cell r="A6630" t="str">
            <v>ORINAL SANTA FE CON GRIFERIA CORONA</v>
          </cell>
          <cell r="B6630">
            <v>9451</v>
          </cell>
          <cell r="C6630" t="str">
            <v>UNI</v>
          </cell>
          <cell r="D6630">
            <v>177758</v>
          </cell>
          <cell r="E6630">
            <v>10402</v>
          </cell>
          <cell r="F6630">
            <v>40408</v>
          </cell>
          <cell r="G6630">
            <v>129750</v>
          </cell>
          <cell r="H6630">
            <v>1.37</v>
          </cell>
          <cell r="I6630">
            <v>43465</v>
          </cell>
        </row>
        <row r="6631">
          <cell r="A6631" t="str">
            <v>ORINAL TIPO SECO PORCELANA</v>
          </cell>
          <cell r="B6631">
            <v>104293</v>
          </cell>
          <cell r="C6631" t="str">
            <v>UNI</v>
          </cell>
          <cell r="D6631">
            <v>960287</v>
          </cell>
          <cell r="E6631">
            <v>0</v>
          </cell>
          <cell r="F6631">
            <v>43222</v>
          </cell>
          <cell r="G6631">
            <v>914559</v>
          </cell>
          <cell r="H6631">
            <v>1.05</v>
          </cell>
          <cell r="I6631">
            <v>43465</v>
          </cell>
        </row>
        <row r="6632">
          <cell r="A6632" t="str">
            <v>ORNAMENTACION FORJADO</v>
          </cell>
          <cell r="B6632">
            <v>317</v>
          </cell>
          <cell r="C6632">
            <v>0</v>
          </cell>
          <cell r="D6632" t="e">
            <v>#DIV/0!</v>
          </cell>
          <cell r="E6632">
            <v>0</v>
          </cell>
          <cell r="F6632">
            <v>0</v>
          </cell>
          <cell r="G6632">
            <v>0</v>
          </cell>
          <cell r="H6632" t="e">
            <v>#DIV/0!</v>
          </cell>
          <cell r="I6632">
            <v>43465</v>
          </cell>
        </row>
        <row r="6633">
          <cell r="A6633" t="str">
            <v>OVEROL 2 PIEZAS EN DRIL MANGA LARGA</v>
          </cell>
          <cell r="B6633">
            <v>105483</v>
          </cell>
          <cell r="C6633" t="str">
            <v>UNI</v>
          </cell>
          <cell r="D6633">
            <v>43600</v>
          </cell>
          <cell r="E6633">
            <v>0</v>
          </cell>
          <cell r="F6633">
            <v>42872</v>
          </cell>
          <cell r="G6633">
            <v>40000</v>
          </cell>
          <cell r="H6633">
            <v>1.0900000000000001</v>
          </cell>
          <cell r="I6633">
            <v>43465</v>
          </cell>
        </row>
        <row r="6634">
          <cell r="A6634" t="str">
            <v>OVEROL FONTANERO IMPER.CA.25</v>
          </cell>
          <cell r="B6634">
            <v>105735</v>
          </cell>
          <cell r="C6634" t="str">
            <v>UNI</v>
          </cell>
          <cell r="D6634">
            <v>120060</v>
          </cell>
          <cell r="E6634">
            <v>0</v>
          </cell>
          <cell r="F6634">
            <v>42410</v>
          </cell>
          <cell r="G6634">
            <v>104400</v>
          </cell>
          <cell r="H6634">
            <v>1.1499999999999999</v>
          </cell>
          <cell r="I6634">
            <v>43465</v>
          </cell>
        </row>
        <row r="6635">
          <cell r="A6635" t="str">
            <v>OVEROL FONTANERO IMPERMEABLE</v>
          </cell>
          <cell r="B6635">
            <v>105490</v>
          </cell>
          <cell r="C6635" t="str">
            <v>UNI</v>
          </cell>
          <cell r="D6635">
            <v>103550</v>
          </cell>
          <cell r="E6635">
            <v>0</v>
          </cell>
          <cell r="F6635">
            <v>42872</v>
          </cell>
          <cell r="G6635">
            <v>95000</v>
          </cell>
          <cell r="H6635">
            <v>1.0900000000000001</v>
          </cell>
          <cell r="I6635">
            <v>43465</v>
          </cell>
        </row>
        <row r="6636">
          <cell r="A6636" t="str">
            <v>OXICLORURO DE COBRE</v>
          </cell>
          <cell r="B6636">
            <v>102468</v>
          </cell>
          <cell r="C6636" t="str">
            <v>KG</v>
          </cell>
          <cell r="D6636">
            <v>24660</v>
          </cell>
          <cell r="E6636">
            <v>0</v>
          </cell>
          <cell r="F6636">
            <v>40211</v>
          </cell>
          <cell r="G6636">
            <v>18000</v>
          </cell>
          <cell r="H6636">
            <v>1.37</v>
          </cell>
          <cell r="I6636">
            <v>43465</v>
          </cell>
        </row>
        <row r="6637">
          <cell r="A6637" t="str">
            <v>Oxicorte (Estruct.Compleja) **</v>
          </cell>
          <cell r="B6637">
            <v>100819</v>
          </cell>
          <cell r="C6637" t="str">
            <v>UNI</v>
          </cell>
          <cell r="D6637">
            <v>4301</v>
          </cell>
          <cell r="E6637">
            <v>0</v>
          </cell>
          <cell r="F6637">
            <v>43244</v>
          </cell>
          <cell r="G6637">
            <v>4096</v>
          </cell>
          <cell r="H6637">
            <v>1.05</v>
          </cell>
          <cell r="I6637">
            <v>43465</v>
          </cell>
        </row>
        <row r="6638">
          <cell r="A6638" t="str">
            <v>Oxicorte (Senc) ML*</v>
          </cell>
          <cell r="B6638">
            <v>100053</v>
          </cell>
          <cell r="C6638" t="str">
            <v>UNI</v>
          </cell>
          <cell r="D6638">
            <v>3990</v>
          </cell>
          <cell r="E6638">
            <v>0</v>
          </cell>
          <cell r="F6638">
            <v>43173</v>
          </cell>
          <cell r="G6638">
            <v>3800</v>
          </cell>
          <cell r="H6638">
            <v>1.05</v>
          </cell>
          <cell r="I6638">
            <v>43465</v>
          </cell>
        </row>
        <row r="6639">
          <cell r="A6639" t="str">
            <v>OXIGENO DISUELTO</v>
          </cell>
          <cell r="B6639">
            <v>105499</v>
          </cell>
          <cell r="C6639" t="str">
            <v>UNI</v>
          </cell>
          <cell r="D6639">
            <v>13620</v>
          </cell>
          <cell r="E6639">
            <v>0</v>
          </cell>
          <cell r="F6639">
            <v>42809</v>
          </cell>
          <cell r="G6639">
            <v>12495</v>
          </cell>
          <cell r="H6639">
            <v>1.0900000000000001</v>
          </cell>
          <cell r="I6639">
            <v>43465</v>
          </cell>
        </row>
        <row r="6640">
          <cell r="A6640" t="str">
            <v>P-1 aluminio+vidrio lam 4+4mm Col Gim Sur</v>
          </cell>
          <cell r="B6640">
            <v>104615</v>
          </cell>
          <cell r="C6640" t="str">
            <v>UNI</v>
          </cell>
          <cell r="D6640">
            <v>2179082</v>
          </cell>
          <cell r="E6640">
            <v>0</v>
          </cell>
          <cell r="F6640">
            <v>41176</v>
          </cell>
          <cell r="G6640">
            <v>1676217</v>
          </cell>
          <cell r="H6640">
            <v>1.3</v>
          </cell>
          <cell r="I6640">
            <v>43465</v>
          </cell>
        </row>
        <row r="6641">
          <cell r="A6641" t="str">
            <v>PACH PANEL 12 PUERTOS CAT. 6</v>
          </cell>
          <cell r="B6641">
            <v>104379</v>
          </cell>
          <cell r="C6641" t="str">
            <v>UNI</v>
          </cell>
          <cell r="D6641">
            <v>110386</v>
          </cell>
          <cell r="E6641">
            <v>0</v>
          </cell>
          <cell r="F6641">
            <v>41078</v>
          </cell>
          <cell r="G6641">
            <v>84912</v>
          </cell>
          <cell r="H6641">
            <v>1.3</v>
          </cell>
          <cell r="I6641">
            <v>43465</v>
          </cell>
        </row>
        <row r="6642">
          <cell r="A6642" t="str">
            <v>pach panel de 24 puertos categoria 6</v>
          </cell>
          <cell r="B6642">
            <v>103869</v>
          </cell>
          <cell r="C6642" t="str">
            <v>UNI</v>
          </cell>
          <cell r="D6642">
            <v>399620</v>
          </cell>
          <cell r="E6642">
            <v>0</v>
          </cell>
          <cell r="F6642">
            <v>41080</v>
          </cell>
          <cell r="G6642">
            <v>307400</v>
          </cell>
          <cell r="H6642">
            <v>1.3</v>
          </cell>
          <cell r="I6642">
            <v>43465</v>
          </cell>
        </row>
        <row r="6643">
          <cell r="A6643" t="str">
            <v>pach panel de 8 puertos categoria 6</v>
          </cell>
          <cell r="B6643">
            <v>103891</v>
          </cell>
          <cell r="C6643" t="str">
            <v>UNI</v>
          </cell>
          <cell r="D6643">
            <v>88900</v>
          </cell>
          <cell r="E6643">
            <v>0</v>
          </cell>
          <cell r="F6643">
            <v>41491</v>
          </cell>
          <cell r="G6643">
            <v>70000</v>
          </cell>
          <cell r="H6643">
            <v>1.27</v>
          </cell>
          <cell r="I6643">
            <v>43465</v>
          </cell>
        </row>
        <row r="6644">
          <cell r="A6644" t="str">
            <v>PALA DRAGA 320H 25 M PLUMA SOBRE ORUGA</v>
          </cell>
          <cell r="B6644">
            <v>2497</v>
          </cell>
          <cell r="C6644" t="str">
            <v>HR</v>
          </cell>
          <cell r="D6644">
            <v>158920</v>
          </cell>
          <cell r="E6644">
            <v>0</v>
          </cell>
          <cell r="F6644">
            <v>40253</v>
          </cell>
          <cell r="G6644">
            <v>116000</v>
          </cell>
          <cell r="H6644">
            <v>1.37</v>
          </cell>
          <cell r="I6644">
            <v>43465</v>
          </cell>
        </row>
        <row r="6645">
          <cell r="A6645" t="str">
            <v>PALA DRAGA NORWEST 3/4 DE YARDA 14 M</v>
          </cell>
          <cell r="B6645">
            <v>9789</v>
          </cell>
          <cell r="C6645" t="str">
            <v>HR</v>
          </cell>
          <cell r="D6645">
            <v>127136</v>
          </cell>
          <cell r="E6645">
            <v>0</v>
          </cell>
          <cell r="F6645">
            <v>40253</v>
          </cell>
          <cell r="G6645">
            <v>92800</v>
          </cell>
          <cell r="H6645">
            <v>1.37</v>
          </cell>
          <cell r="I6645">
            <v>43465</v>
          </cell>
        </row>
        <row r="6646">
          <cell r="A6646" t="str">
            <v>PALA HOYADORA O PALIN SIN MANGO</v>
          </cell>
          <cell r="B6646">
            <v>106502</v>
          </cell>
          <cell r="C6646" t="str">
            <v>UNI</v>
          </cell>
          <cell r="D6646">
            <v>14039</v>
          </cell>
          <cell r="E6646">
            <v>0</v>
          </cell>
          <cell r="F6646">
            <v>42997</v>
          </cell>
          <cell r="G6646">
            <v>12880</v>
          </cell>
          <cell r="H6646">
            <v>1.0900000000000001</v>
          </cell>
          <cell r="I6646">
            <v>43465</v>
          </cell>
        </row>
        <row r="6647">
          <cell r="A6647" t="str">
            <v>PALA No.2 P/CUADRADA CON CABO</v>
          </cell>
          <cell r="B6647">
            <v>2001</v>
          </cell>
          <cell r="C6647" t="str">
            <v>UNI</v>
          </cell>
          <cell r="D6647">
            <v>16339</v>
          </cell>
          <cell r="E6647">
            <v>0</v>
          </cell>
          <cell r="F6647">
            <v>42996</v>
          </cell>
          <cell r="G6647">
            <v>14990</v>
          </cell>
          <cell r="H6647">
            <v>1.0900000000000001</v>
          </cell>
          <cell r="I6647">
            <v>43465</v>
          </cell>
        </row>
        <row r="6648">
          <cell r="A6648" t="str">
            <v>PALA No.2 P/REDONDA CON CABO</v>
          </cell>
          <cell r="B6648">
            <v>2002</v>
          </cell>
          <cell r="C6648" t="str">
            <v>UNI</v>
          </cell>
          <cell r="D6648">
            <v>12564</v>
          </cell>
          <cell r="E6648">
            <v>0</v>
          </cell>
          <cell r="F6648">
            <v>42872</v>
          </cell>
          <cell r="G6648">
            <v>11527</v>
          </cell>
          <cell r="H6648">
            <v>1.0900000000000001</v>
          </cell>
          <cell r="I6648">
            <v>43465</v>
          </cell>
        </row>
        <row r="6649">
          <cell r="A6649" t="str">
            <v>PALETA PARE SIGA 30cm</v>
          </cell>
          <cell r="B6649">
            <v>3806</v>
          </cell>
          <cell r="C6649" t="str">
            <v>UNI</v>
          </cell>
          <cell r="D6649">
            <v>33373</v>
          </cell>
          <cell r="E6649">
            <v>0</v>
          </cell>
          <cell r="F6649">
            <v>40331</v>
          </cell>
          <cell r="G6649">
            <v>24360</v>
          </cell>
          <cell r="H6649">
            <v>1.37</v>
          </cell>
          <cell r="I6649">
            <v>43465</v>
          </cell>
        </row>
        <row r="6650">
          <cell r="A6650" t="str">
            <v>PALÍN CON CABO DE MADERA</v>
          </cell>
          <cell r="B6650">
            <v>106503</v>
          </cell>
          <cell r="C6650" t="str">
            <v>UNI</v>
          </cell>
          <cell r="D6650">
            <v>11760</v>
          </cell>
          <cell r="E6650">
            <v>0</v>
          </cell>
          <cell r="F6650">
            <v>42997</v>
          </cell>
          <cell r="G6650">
            <v>10789</v>
          </cell>
          <cell r="H6650">
            <v>1.0900000000000001</v>
          </cell>
          <cell r="I6650">
            <v>43465</v>
          </cell>
        </row>
        <row r="6651">
          <cell r="A6651" t="str">
            <v>Palma Fenix (h=1.5 mts)</v>
          </cell>
          <cell r="B6651">
            <v>100579</v>
          </cell>
          <cell r="C6651" t="str">
            <v>UNI</v>
          </cell>
          <cell r="D6651">
            <v>254736</v>
          </cell>
          <cell r="E6651" t="str">
            <v>TAPETE</v>
          </cell>
          <cell r="F6651">
            <v>42131</v>
          </cell>
          <cell r="G6651">
            <v>208800</v>
          </cell>
          <cell r="H6651">
            <v>1.22</v>
          </cell>
          <cell r="I6651">
            <v>43465</v>
          </cell>
        </row>
        <row r="6652">
          <cell r="A6652" t="str">
            <v>PALMA PHOENIX (1-1,5M)</v>
          </cell>
          <cell r="B6652">
            <v>100790</v>
          </cell>
          <cell r="C6652" t="str">
            <v>UNI</v>
          </cell>
          <cell r="D6652">
            <v>140388</v>
          </cell>
          <cell r="E6652">
            <v>0</v>
          </cell>
          <cell r="F6652">
            <v>42131</v>
          </cell>
          <cell r="G6652">
            <v>115072</v>
          </cell>
          <cell r="H6652">
            <v>1.22</v>
          </cell>
          <cell r="I6652">
            <v>43465</v>
          </cell>
        </row>
        <row r="6653">
          <cell r="A6653" t="str">
            <v>PALTINA HG 2X1/4"</v>
          </cell>
          <cell r="B6653">
            <v>105849</v>
          </cell>
          <cell r="C6653" t="str">
            <v>ML</v>
          </cell>
          <cell r="D6653">
            <v>7337</v>
          </cell>
          <cell r="E6653">
            <v>0</v>
          </cell>
          <cell r="F6653">
            <v>42591</v>
          </cell>
          <cell r="G6653">
            <v>6380</v>
          </cell>
          <cell r="H6653">
            <v>1.1499999999999999</v>
          </cell>
          <cell r="I6653">
            <v>43465</v>
          </cell>
        </row>
        <row r="6654">
          <cell r="A6654" t="str">
            <v>PALUSTRE MANGO PLASTICO DE 5"</v>
          </cell>
          <cell r="B6654">
            <v>519</v>
          </cell>
          <cell r="C6654" t="str">
            <v>UNI</v>
          </cell>
          <cell r="D6654">
            <v>9939</v>
          </cell>
          <cell r="E6654">
            <v>724025</v>
          </cell>
          <cell r="F6654">
            <v>40344</v>
          </cell>
          <cell r="G6654">
            <v>7255</v>
          </cell>
          <cell r="H6654">
            <v>1.37</v>
          </cell>
          <cell r="I6654">
            <v>43465</v>
          </cell>
        </row>
        <row r="6655">
          <cell r="A6655" t="str">
            <v>PALUSTRE MANGO PLASTICO DE 8"</v>
          </cell>
          <cell r="B6655">
            <v>513</v>
          </cell>
          <cell r="C6655" t="str">
            <v>UNI</v>
          </cell>
          <cell r="D6655">
            <v>8709</v>
          </cell>
          <cell r="E6655">
            <v>724081</v>
          </cell>
          <cell r="F6655">
            <v>42999</v>
          </cell>
          <cell r="G6655">
            <v>7990</v>
          </cell>
          <cell r="H6655">
            <v>1.0900000000000001</v>
          </cell>
          <cell r="I6655">
            <v>43465</v>
          </cell>
        </row>
        <row r="6656">
          <cell r="A6656" t="str">
            <v>Panel Acero H=2.0m ; L=2.50m Alamb. N°6 acero</v>
          </cell>
          <cell r="B6656">
            <v>106352</v>
          </cell>
          <cell r="C6656" t="str">
            <v>UNI</v>
          </cell>
          <cell r="D6656">
            <v>237418</v>
          </cell>
          <cell r="E6656">
            <v>0</v>
          </cell>
          <cell r="F6656">
            <v>42864</v>
          </cell>
          <cell r="G6656">
            <v>217815</v>
          </cell>
          <cell r="H6656">
            <v>1.0900000000000001</v>
          </cell>
          <cell r="I6656">
            <v>43465</v>
          </cell>
        </row>
        <row r="6657">
          <cell r="A6657" t="str">
            <v>Panel de acero H=1.50mx2.50mAlambre N°6 acero</v>
          </cell>
          <cell r="B6657">
            <v>105790</v>
          </cell>
          <cell r="C6657" t="str">
            <v>ML</v>
          </cell>
          <cell r="D6657">
            <v>73496</v>
          </cell>
          <cell r="E6657">
            <v>0</v>
          </cell>
          <cell r="F6657">
            <v>43266</v>
          </cell>
          <cell r="G6657">
            <v>69996</v>
          </cell>
          <cell r="H6657">
            <v>1.05</v>
          </cell>
          <cell r="I6657">
            <v>43465</v>
          </cell>
        </row>
        <row r="6658">
          <cell r="A6658" t="str">
            <v>PANEL DE MANOMETROS PISCINA</v>
          </cell>
          <cell r="B6658">
            <v>107136</v>
          </cell>
          <cell r="C6658" t="str">
            <v>UNI</v>
          </cell>
          <cell r="D6658">
            <v>565950</v>
          </cell>
          <cell r="E6658">
            <v>0</v>
          </cell>
          <cell r="F6658">
            <v>43396</v>
          </cell>
          <cell r="G6658">
            <v>539000</v>
          </cell>
          <cell r="H6658">
            <v>1.05</v>
          </cell>
          <cell r="I6658">
            <v>43465</v>
          </cell>
        </row>
        <row r="6659">
          <cell r="A6659" t="str">
            <v>Panel de salida especial en fibra de vidrio, diame</v>
          </cell>
          <cell r="B6659">
            <v>105247</v>
          </cell>
          <cell r="C6659" t="str">
            <v>UNI</v>
          </cell>
          <cell r="D6659">
            <v>435557</v>
          </cell>
          <cell r="E6659">
            <v>0</v>
          </cell>
          <cell r="F6659">
            <v>41859</v>
          </cell>
          <cell r="G6659">
            <v>345680</v>
          </cell>
          <cell r="H6659">
            <v>1.26</v>
          </cell>
          <cell r="I6659">
            <v>43465</v>
          </cell>
        </row>
        <row r="6660">
          <cell r="A6660" t="str">
            <v>PANEL DIVISIÓN 0.95X0.56M(Sum+Inst.)</v>
          </cell>
          <cell r="B6660">
            <v>101231</v>
          </cell>
          <cell r="C6660" t="str">
            <v>UNI</v>
          </cell>
          <cell r="D6660">
            <v>370738</v>
          </cell>
          <cell r="E6660" t="str">
            <v>E-6 R</v>
          </cell>
          <cell r="F6660">
            <v>40478</v>
          </cell>
          <cell r="G6660">
            <v>270612</v>
          </cell>
          <cell r="H6660">
            <v>1.37</v>
          </cell>
          <cell r="I6660">
            <v>43465</v>
          </cell>
        </row>
        <row r="6661">
          <cell r="A6661" t="str">
            <v>PANEL DIVISIÓN 0.95X0.84M(Sum+Inst.)</v>
          </cell>
          <cell r="B6661">
            <v>101232</v>
          </cell>
          <cell r="C6661" t="str">
            <v>UNI</v>
          </cell>
          <cell r="D6661">
            <v>370738</v>
          </cell>
          <cell r="E6661" t="str">
            <v>E-6 R</v>
          </cell>
          <cell r="F6661">
            <v>40478</v>
          </cell>
          <cell r="G6661">
            <v>270612</v>
          </cell>
          <cell r="H6661">
            <v>1.37</v>
          </cell>
          <cell r="I6661">
            <v>43465</v>
          </cell>
        </row>
        <row r="6662">
          <cell r="A6662" t="str">
            <v>PANEL DIVISIÓN 1.35X0.56M(Sum+Inst.)</v>
          </cell>
          <cell r="B6662">
            <v>101223</v>
          </cell>
          <cell r="C6662" t="str">
            <v>UNI</v>
          </cell>
          <cell r="D6662">
            <v>440699</v>
          </cell>
          <cell r="E6662" t="str">
            <v>E-6 R</v>
          </cell>
          <cell r="F6662">
            <v>39757</v>
          </cell>
          <cell r="G6662">
            <v>299795</v>
          </cell>
          <cell r="H6662">
            <v>1.47</v>
          </cell>
          <cell r="I6662">
            <v>43465</v>
          </cell>
        </row>
        <row r="6663">
          <cell r="A6663" t="str">
            <v>PANEL DIVISIÓN 1.35X0.84M(Sum+Inst.)</v>
          </cell>
          <cell r="B6663">
            <v>101224</v>
          </cell>
          <cell r="C6663" t="str">
            <v>UNI</v>
          </cell>
          <cell r="D6663">
            <v>483557</v>
          </cell>
          <cell r="E6663" t="str">
            <v>E-6 R</v>
          </cell>
          <cell r="F6663">
            <v>40477</v>
          </cell>
          <cell r="G6663">
            <v>352961</v>
          </cell>
          <cell r="H6663">
            <v>1.37</v>
          </cell>
          <cell r="I6663">
            <v>43465</v>
          </cell>
        </row>
        <row r="6664">
          <cell r="A6664" t="str">
            <v>PANEL DIVISIÓN 1.35X1.12M(Sum+Inst.)</v>
          </cell>
          <cell r="B6664">
            <v>101230</v>
          </cell>
          <cell r="C6664" t="str">
            <v>UNI</v>
          </cell>
          <cell r="D6664">
            <v>431216</v>
          </cell>
          <cell r="E6664" t="str">
            <v>E-6 R</v>
          </cell>
          <cell r="F6664">
            <v>37192</v>
          </cell>
          <cell r="G6664">
            <v>229370</v>
          </cell>
          <cell r="H6664">
            <v>1.88</v>
          </cell>
          <cell r="I6664">
            <v>43465</v>
          </cell>
        </row>
        <row r="6665">
          <cell r="A6665" t="str">
            <v>PANEL EN TRIPLEX ESTRUCTURAL</v>
          </cell>
          <cell r="B6665">
            <v>101182</v>
          </cell>
          <cell r="C6665" t="str">
            <v>M2</v>
          </cell>
          <cell r="D6665">
            <v>61924</v>
          </cell>
          <cell r="E6665" t="str">
            <v>E-6 R</v>
          </cell>
          <cell r="F6665">
            <v>40479</v>
          </cell>
          <cell r="G6665">
            <v>45200</v>
          </cell>
          <cell r="H6665">
            <v>1.37</v>
          </cell>
          <cell r="I6665">
            <v>43465</v>
          </cell>
        </row>
        <row r="6666">
          <cell r="A6666" t="str">
            <v>PANEL ENTREPISOO CUBIERTA M/H FIBRIT</v>
          </cell>
          <cell r="B6666">
            <v>1085</v>
          </cell>
          <cell r="C6666" t="str">
            <v>M2</v>
          </cell>
          <cell r="D6666">
            <v>108016</v>
          </cell>
          <cell r="E6666" t="str">
            <v>E-6 R</v>
          </cell>
          <cell r="F6666">
            <v>40479</v>
          </cell>
          <cell r="G6666">
            <v>78844</v>
          </cell>
          <cell r="H6666">
            <v>1.37</v>
          </cell>
          <cell r="I6666">
            <v>43465</v>
          </cell>
        </row>
        <row r="6667">
          <cell r="A6667" t="str">
            <v>Panel Led (60x60) 45W-6K (100-277v)</v>
          </cell>
          <cell r="B6667">
            <v>106191</v>
          </cell>
          <cell r="C6667" t="str">
            <v>UNI</v>
          </cell>
          <cell r="D6667">
            <v>115395</v>
          </cell>
          <cell r="E6667">
            <v>0</v>
          </cell>
          <cell r="F6667">
            <v>43266</v>
          </cell>
          <cell r="G6667">
            <v>109900</v>
          </cell>
          <cell r="H6667">
            <v>1.05</v>
          </cell>
          <cell r="I6667">
            <v>43465</v>
          </cell>
        </row>
        <row r="6668">
          <cell r="A6668" t="str">
            <v>Panel Led (60x60) 45W-6K (100-277v)</v>
          </cell>
          <cell r="B6668">
            <v>106192</v>
          </cell>
          <cell r="C6668" t="str">
            <v>UNI</v>
          </cell>
          <cell r="D6668">
            <v>144205</v>
          </cell>
          <cell r="E6668">
            <v>0</v>
          </cell>
          <cell r="F6668">
            <v>42847</v>
          </cell>
          <cell r="G6668">
            <v>132298</v>
          </cell>
          <cell r="H6668">
            <v>1.0900000000000001</v>
          </cell>
          <cell r="I6668">
            <v>43465</v>
          </cell>
        </row>
        <row r="6669">
          <cell r="A6669" t="str">
            <v>Panel LED 18 W DE INCRUSTAR CUADRADO O</v>
          </cell>
          <cell r="B6669">
            <v>105889</v>
          </cell>
          <cell r="C6669" t="str">
            <v>UNI</v>
          </cell>
          <cell r="D6669">
            <v>13860</v>
          </cell>
          <cell r="E6669">
            <v>0</v>
          </cell>
          <cell r="F6669">
            <v>43199</v>
          </cell>
          <cell r="G6669">
            <v>13200</v>
          </cell>
          <cell r="H6669">
            <v>1.05</v>
          </cell>
          <cell r="I6669">
            <v>43465</v>
          </cell>
        </row>
        <row r="6670">
          <cell r="A6670" t="str">
            <v>Panel LED 18W de sobreponer</v>
          </cell>
          <cell r="B6670">
            <v>105890</v>
          </cell>
          <cell r="C6670" t="str">
            <v>UNI</v>
          </cell>
          <cell r="D6670">
            <v>46557</v>
          </cell>
          <cell r="E6670">
            <v>0</v>
          </cell>
          <cell r="F6670">
            <v>42608</v>
          </cell>
          <cell r="G6670">
            <v>40484</v>
          </cell>
          <cell r="H6670">
            <v>1.1499999999999999</v>
          </cell>
          <cell r="I6670">
            <v>43465</v>
          </cell>
        </row>
        <row r="6671">
          <cell r="A6671" t="str">
            <v>Panel LED de 12 W de incrusta cuadrado o redon</v>
          </cell>
          <cell r="B6671">
            <v>105892</v>
          </cell>
          <cell r="C6671" t="str">
            <v>UNI</v>
          </cell>
          <cell r="D6671">
            <v>10962</v>
          </cell>
          <cell r="E6671">
            <v>0</v>
          </cell>
          <cell r="F6671">
            <v>43199</v>
          </cell>
          <cell r="G6671">
            <v>10440</v>
          </cell>
          <cell r="H6671">
            <v>1.05</v>
          </cell>
          <cell r="I6671">
            <v>43465</v>
          </cell>
        </row>
        <row r="6672">
          <cell r="A6672" t="str">
            <v>Panel LED DE 12 W SOBREPONER</v>
          </cell>
          <cell r="B6672">
            <v>105891</v>
          </cell>
          <cell r="C6672" t="str">
            <v>UNI</v>
          </cell>
          <cell r="D6672">
            <v>33217</v>
          </cell>
          <cell r="E6672">
            <v>0</v>
          </cell>
          <cell r="F6672">
            <v>42608</v>
          </cell>
          <cell r="G6672">
            <v>28884</v>
          </cell>
          <cell r="H6672">
            <v>1.1499999999999999</v>
          </cell>
          <cell r="I6672">
            <v>43465</v>
          </cell>
        </row>
        <row r="6673">
          <cell r="A6673" t="str">
            <v>PAÑOS DESENGRASANTES PAQ. x 100 UNDS</v>
          </cell>
          <cell r="B6673">
            <v>105537</v>
          </cell>
          <cell r="C6673" t="str">
            <v>PAQ</v>
          </cell>
          <cell r="D6673">
            <v>106362</v>
          </cell>
          <cell r="E6673">
            <v>0</v>
          </cell>
          <cell r="F6673">
            <v>42809</v>
          </cell>
          <cell r="G6673">
            <v>97580</v>
          </cell>
          <cell r="H6673">
            <v>1.0900000000000001</v>
          </cell>
          <cell r="I6673">
            <v>43465</v>
          </cell>
        </row>
        <row r="6674">
          <cell r="A6674" t="str">
            <v>PAPEL COLGADURA CINTIA ROLLO 5 M²</v>
          </cell>
          <cell r="B6674">
            <v>437</v>
          </cell>
          <cell r="C6674" t="str">
            <v>M2</v>
          </cell>
          <cell r="D6674">
            <v>21920</v>
          </cell>
          <cell r="E6674" t="str">
            <v>CINTIA</v>
          </cell>
          <cell r="F6674">
            <v>40350</v>
          </cell>
          <cell r="G6674">
            <v>16000</v>
          </cell>
          <cell r="H6674">
            <v>1.37</v>
          </cell>
          <cell r="I6674">
            <v>43465</v>
          </cell>
        </row>
        <row r="6675">
          <cell r="A6675" t="str">
            <v>Papelera Acero Inox. con tapaH=28cm;D=19cm</v>
          </cell>
          <cell r="B6675">
            <v>103091</v>
          </cell>
          <cell r="C6675" t="str">
            <v>UNI</v>
          </cell>
          <cell r="D6675">
            <v>247480</v>
          </cell>
          <cell r="E6675">
            <v>6840</v>
          </cell>
          <cell r="F6675">
            <v>43395</v>
          </cell>
          <cell r="G6675">
            <v>235694.97</v>
          </cell>
          <cell r="H6675">
            <v>1.05</v>
          </cell>
          <cell r="I6675">
            <v>43465</v>
          </cell>
        </row>
        <row r="6676">
          <cell r="A6676" t="str">
            <v>Papelera Acero Inoxidable ref .706630001</v>
          </cell>
          <cell r="B6676">
            <v>107108</v>
          </cell>
          <cell r="C6676" t="str">
            <v>UNI</v>
          </cell>
          <cell r="D6676">
            <v>247480</v>
          </cell>
          <cell r="E6676">
            <v>6840</v>
          </cell>
          <cell r="F6676">
            <v>43395</v>
          </cell>
          <cell r="G6676">
            <v>235694.97</v>
          </cell>
          <cell r="H6676">
            <v>1.05</v>
          </cell>
          <cell r="I6676">
            <v>43465</v>
          </cell>
        </row>
        <row r="6677">
          <cell r="A6677" t="str">
            <v>PAPELERA ASTRO CRNA</v>
          </cell>
          <cell r="B6677">
            <v>607</v>
          </cell>
          <cell r="C6677" t="str">
            <v>UNI</v>
          </cell>
          <cell r="D6677">
            <v>13344</v>
          </cell>
          <cell r="E6677">
            <v>6840</v>
          </cell>
          <cell r="F6677">
            <v>40130</v>
          </cell>
          <cell r="G6677">
            <v>9600</v>
          </cell>
          <cell r="H6677">
            <v>1.39</v>
          </cell>
          <cell r="I6677">
            <v>43465</v>
          </cell>
        </row>
        <row r="6678">
          <cell r="A6678" t="str">
            <v>Papelera de acero con pedal (5 Litros) Aeluxx</v>
          </cell>
          <cell r="B6678">
            <v>104918</v>
          </cell>
          <cell r="C6678" t="str">
            <v>UNI</v>
          </cell>
          <cell r="D6678">
            <v>50400</v>
          </cell>
          <cell r="E6678">
            <v>0</v>
          </cell>
          <cell r="F6678">
            <v>41766</v>
          </cell>
          <cell r="G6678">
            <v>40000</v>
          </cell>
          <cell r="H6678">
            <v>1.26</v>
          </cell>
          <cell r="I6678">
            <v>43465</v>
          </cell>
        </row>
        <row r="6679">
          <cell r="A6679" t="str">
            <v>Papelera Metal.Cromada multiusos. 5 lts - Essenza</v>
          </cell>
          <cell r="B6679">
            <v>104300</v>
          </cell>
          <cell r="C6679" t="str">
            <v>UNI</v>
          </cell>
          <cell r="D6679">
            <v>32734</v>
          </cell>
          <cell r="E6679">
            <v>0</v>
          </cell>
          <cell r="F6679">
            <v>43271</v>
          </cell>
          <cell r="G6679">
            <v>31175</v>
          </cell>
          <cell r="H6679">
            <v>1.05</v>
          </cell>
          <cell r="I6679">
            <v>43465</v>
          </cell>
        </row>
        <row r="6680">
          <cell r="A6680" t="str">
            <v>PAPELERIA</v>
          </cell>
          <cell r="B6680">
            <v>103013</v>
          </cell>
          <cell r="C6680" t="str">
            <v>RESMA</v>
          </cell>
          <cell r="D6680">
            <v>12285</v>
          </cell>
          <cell r="E6680">
            <v>400010</v>
          </cell>
          <cell r="F6680">
            <v>43215</v>
          </cell>
          <cell r="G6680">
            <v>11700</v>
          </cell>
          <cell r="H6680">
            <v>1.05</v>
          </cell>
          <cell r="I6680">
            <v>43465</v>
          </cell>
        </row>
        <row r="6681">
          <cell r="A6681" t="str">
            <v>Papiro (1,1m)</v>
          </cell>
          <cell r="B6681">
            <v>104338</v>
          </cell>
          <cell r="C6681" t="str">
            <v>UNI</v>
          </cell>
          <cell r="D6681">
            <v>11490</v>
          </cell>
          <cell r="E6681">
            <v>0</v>
          </cell>
          <cell r="F6681">
            <v>43264</v>
          </cell>
          <cell r="G6681">
            <v>10943</v>
          </cell>
          <cell r="H6681">
            <v>1.05</v>
          </cell>
          <cell r="I6681">
            <v>43465</v>
          </cell>
        </row>
        <row r="6682">
          <cell r="A6682" t="str">
            <v>PAPIRO COMÚN PARA JARDIN</v>
          </cell>
          <cell r="B6682">
            <v>105077</v>
          </cell>
          <cell r="C6682" t="str">
            <v>UNI</v>
          </cell>
          <cell r="D6682">
            <v>9450</v>
          </cell>
          <cell r="E6682">
            <v>0</v>
          </cell>
          <cell r="F6682">
            <v>43243</v>
          </cell>
          <cell r="G6682">
            <v>9000</v>
          </cell>
          <cell r="H6682">
            <v>1.05</v>
          </cell>
          <cell r="I6682">
            <v>43465</v>
          </cell>
        </row>
        <row r="6683">
          <cell r="A6683" t="str">
            <v>Paraalbergar transform,tablerosMTTotalizBT(NO</v>
          </cell>
          <cell r="B6683">
            <v>101685</v>
          </cell>
          <cell r="C6683" t="str">
            <v>UNI</v>
          </cell>
          <cell r="D6683">
            <v>0</v>
          </cell>
          <cell r="E6683" t="str">
            <v>TWC-12M</v>
          </cell>
          <cell r="F6683">
            <v>39960</v>
          </cell>
          <cell r="G6683">
            <v>0</v>
          </cell>
          <cell r="H6683">
            <v>1.39</v>
          </cell>
          <cell r="I6683">
            <v>43465</v>
          </cell>
        </row>
        <row r="6684">
          <cell r="A6684" t="str">
            <v>Paraalbergarbombaplantaemergenciaytransfe(NO</v>
          </cell>
          <cell r="B6684">
            <v>101686</v>
          </cell>
          <cell r="C6684" t="str">
            <v>UNI</v>
          </cell>
          <cell r="D6684">
            <v>0</v>
          </cell>
          <cell r="E6684" t="str">
            <v>TWC-12M</v>
          </cell>
          <cell r="F6684">
            <v>39960</v>
          </cell>
          <cell r="G6684">
            <v>0</v>
          </cell>
          <cell r="H6684">
            <v>1.39</v>
          </cell>
          <cell r="I6684">
            <v>43465</v>
          </cell>
        </row>
        <row r="6685">
          <cell r="A6685" t="str">
            <v>PARADERO M-10 (Sumin+Transp+Inst-Sin</v>
          </cell>
          <cell r="B6685">
            <v>3921</v>
          </cell>
          <cell r="C6685" t="str">
            <v>UNI</v>
          </cell>
          <cell r="D6685">
            <v>10189440</v>
          </cell>
          <cell r="E6685" t="str">
            <v>PM10</v>
          </cell>
          <cell r="F6685">
            <v>42062</v>
          </cell>
          <cell r="G6685">
            <v>8352000</v>
          </cell>
          <cell r="H6685">
            <v>1.22</v>
          </cell>
          <cell r="I6685">
            <v>43465</v>
          </cell>
        </row>
        <row r="6686">
          <cell r="A6686" t="str">
            <v>PARADERO M-10 (Suministro+Instalac.)</v>
          </cell>
          <cell r="B6686">
            <v>101050</v>
          </cell>
          <cell r="C6686" t="str">
            <v>UNI</v>
          </cell>
          <cell r="D6686">
            <v>14409200</v>
          </cell>
          <cell r="E6686" t="str">
            <v>PM10</v>
          </cell>
          <cell r="F6686">
            <v>41003</v>
          </cell>
          <cell r="G6686">
            <v>11084000</v>
          </cell>
          <cell r="H6686">
            <v>1.3</v>
          </cell>
          <cell r="I6686">
            <v>43465</v>
          </cell>
        </row>
        <row r="6687">
          <cell r="A6687" t="str">
            <v>PARAL 89MM 3X1/2" LONG 2.44M CAL 20</v>
          </cell>
          <cell r="B6687">
            <v>103051</v>
          </cell>
          <cell r="C6687" t="str">
            <v>UNI</v>
          </cell>
          <cell r="D6687">
            <v>16576</v>
          </cell>
          <cell r="E6687">
            <v>0</v>
          </cell>
          <cell r="F6687">
            <v>41536</v>
          </cell>
          <cell r="G6687">
            <v>13052</v>
          </cell>
          <cell r="H6687">
            <v>1.27</v>
          </cell>
          <cell r="I6687">
            <v>43465</v>
          </cell>
        </row>
        <row r="6688">
          <cell r="A6688" t="str">
            <v>PARAL BASE 6 CAL.24</v>
          </cell>
          <cell r="B6688">
            <v>104081</v>
          </cell>
          <cell r="C6688" t="str">
            <v>ML</v>
          </cell>
          <cell r="D6688">
            <v>3637</v>
          </cell>
          <cell r="E6688">
            <v>0</v>
          </cell>
          <cell r="F6688">
            <v>42129</v>
          </cell>
          <cell r="G6688">
            <v>2981</v>
          </cell>
          <cell r="H6688">
            <v>1.22</v>
          </cell>
          <cell r="I6688">
            <v>43465</v>
          </cell>
        </row>
        <row r="6689">
          <cell r="A6689" t="str">
            <v>PARAL BASE 9 CAL.26</v>
          </cell>
          <cell r="B6689">
            <v>104078</v>
          </cell>
          <cell r="C6689" t="str">
            <v>ML</v>
          </cell>
          <cell r="D6689">
            <v>2642</v>
          </cell>
          <cell r="E6689">
            <v>0</v>
          </cell>
          <cell r="F6689">
            <v>43060</v>
          </cell>
          <cell r="G6689">
            <v>2424</v>
          </cell>
          <cell r="H6689">
            <v>1.0900000000000001</v>
          </cell>
          <cell r="I6689">
            <v>43465</v>
          </cell>
        </row>
        <row r="6690">
          <cell r="A6690" t="str">
            <v>PARAL BASE 9 CAL.26</v>
          </cell>
          <cell r="B6690">
            <v>104079</v>
          </cell>
          <cell r="C6690" t="str">
            <v>ML</v>
          </cell>
          <cell r="D6690">
            <v>2329</v>
          </cell>
          <cell r="E6690">
            <v>0</v>
          </cell>
          <cell r="F6690">
            <v>42240</v>
          </cell>
          <cell r="G6690">
            <v>1909</v>
          </cell>
          <cell r="H6690">
            <v>1.22</v>
          </cell>
          <cell r="I6690">
            <v>43465</v>
          </cell>
        </row>
        <row r="6691">
          <cell r="A6691" t="str">
            <v>PARAL BASE 9 X 3.05 CAL.24</v>
          </cell>
          <cell r="B6691">
            <v>104080</v>
          </cell>
          <cell r="C6691" t="str">
            <v>ML</v>
          </cell>
          <cell r="D6691">
            <v>5511</v>
          </cell>
          <cell r="E6691">
            <v>0</v>
          </cell>
          <cell r="F6691">
            <v>43213</v>
          </cell>
          <cell r="G6691">
            <v>5249</v>
          </cell>
          <cell r="H6691">
            <v>1.05</v>
          </cell>
          <cell r="I6691">
            <v>43465</v>
          </cell>
        </row>
        <row r="6692">
          <cell r="A6692" t="str">
            <v>PARAL EN MADERA ORDINARIO 3M</v>
          </cell>
          <cell r="B6692">
            <v>101284</v>
          </cell>
          <cell r="C6692" t="str">
            <v>ML</v>
          </cell>
          <cell r="D6692">
            <v>1876</v>
          </cell>
          <cell r="E6692" t="str">
            <v>Mes</v>
          </cell>
          <cell r="F6692">
            <v>40310</v>
          </cell>
          <cell r="G6692">
            <v>1369</v>
          </cell>
          <cell r="H6692">
            <v>1.37</v>
          </cell>
          <cell r="I6692">
            <v>43465</v>
          </cell>
        </row>
        <row r="6693">
          <cell r="A6693" t="str">
            <v>Paral Rodado y Grafilado Base8Cal.24(2.44m)***</v>
          </cell>
          <cell r="B6693">
            <v>102880</v>
          </cell>
          <cell r="C6693" t="str">
            <v>UNI</v>
          </cell>
          <cell r="D6693">
            <v>9164</v>
          </cell>
          <cell r="E6693">
            <v>0</v>
          </cell>
          <cell r="F6693">
            <v>41785</v>
          </cell>
          <cell r="G6693">
            <v>7273</v>
          </cell>
          <cell r="H6693">
            <v>1.26</v>
          </cell>
          <cell r="I6693">
            <v>43465</v>
          </cell>
        </row>
        <row r="6694">
          <cell r="A6694" t="str">
            <v>PARAL TELESCOPICO CORTO (UN)</v>
          </cell>
          <cell r="B6694">
            <v>950</v>
          </cell>
          <cell r="C6694" t="str">
            <v>DIA</v>
          </cell>
          <cell r="D6694">
            <v>93</v>
          </cell>
          <cell r="E6694">
            <v>0</v>
          </cell>
          <cell r="F6694">
            <v>43182</v>
          </cell>
          <cell r="G6694">
            <v>89</v>
          </cell>
          <cell r="H6694">
            <v>1.05</v>
          </cell>
          <cell r="I6694">
            <v>43465</v>
          </cell>
        </row>
        <row r="6695">
          <cell r="A6695" t="str">
            <v>PARAL TELESCOPICO CORTO (UN) (NO USAR)</v>
          </cell>
          <cell r="B6695">
            <v>392</v>
          </cell>
          <cell r="C6695" t="str">
            <v>MS</v>
          </cell>
          <cell r="D6695">
            <v>3508</v>
          </cell>
          <cell r="E6695">
            <v>0</v>
          </cell>
          <cell r="F6695">
            <v>41758</v>
          </cell>
          <cell r="G6695">
            <v>2784</v>
          </cell>
          <cell r="H6695">
            <v>1.26</v>
          </cell>
          <cell r="I6695">
            <v>43465</v>
          </cell>
        </row>
        <row r="6696">
          <cell r="A6696" t="str">
            <v>PARAL TELESCOPICO LARGO (UN) (NO</v>
          </cell>
          <cell r="B6696">
            <v>104278</v>
          </cell>
          <cell r="C6696" t="str">
            <v>MES</v>
          </cell>
          <cell r="D6696">
            <v>11700</v>
          </cell>
          <cell r="E6696">
            <v>0</v>
          </cell>
          <cell r="F6696">
            <v>40936</v>
          </cell>
          <cell r="G6696">
            <v>9000</v>
          </cell>
          <cell r="H6696">
            <v>1.3</v>
          </cell>
          <cell r="I6696">
            <v>43465</v>
          </cell>
        </row>
        <row r="6697">
          <cell r="A6697" t="str">
            <v>PARAL TELESCOPICO LARGO (UN) 3.00ML A</v>
          </cell>
          <cell r="B6697">
            <v>104279</v>
          </cell>
          <cell r="C6697" t="str">
            <v>DIA</v>
          </cell>
          <cell r="D6697">
            <v>194</v>
          </cell>
          <cell r="E6697">
            <v>0</v>
          </cell>
          <cell r="F6697">
            <v>43241</v>
          </cell>
          <cell r="G6697">
            <v>185</v>
          </cell>
          <cell r="H6697">
            <v>1.05</v>
          </cell>
          <cell r="I6697">
            <v>43465</v>
          </cell>
        </row>
        <row r="6698">
          <cell r="A6698" t="str">
            <v>PARAL VERTICAL DE(3,5/8") L=3.00M CAL.26</v>
          </cell>
          <cell r="B6698">
            <v>104531</v>
          </cell>
          <cell r="C6698" t="str">
            <v>UNI</v>
          </cell>
          <cell r="D6698">
            <v>7104</v>
          </cell>
          <cell r="E6698">
            <v>0</v>
          </cell>
          <cell r="F6698">
            <v>42240</v>
          </cell>
          <cell r="G6698">
            <v>5823</v>
          </cell>
          <cell r="H6698">
            <v>1.22</v>
          </cell>
          <cell r="I6698">
            <v>43465</v>
          </cell>
        </row>
        <row r="6699">
          <cell r="A6699" t="str">
            <v>PARALES - MES</v>
          </cell>
          <cell r="B6699">
            <v>394</v>
          </cell>
          <cell r="C6699" t="str">
            <v>UNI</v>
          </cell>
          <cell r="D6699">
            <v>3583</v>
          </cell>
          <cell r="E6699" t="str">
            <v>Mes</v>
          </cell>
          <cell r="F6699">
            <v>43362</v>
          </cell>
          <cell r="G6699">
            <v>3412</v>
          </cell>
          <cell r="H6699">
            <v>1.05</v>
          </cell>
          <cell r="I6699">
            <v>43465</v>
          </cell>
        </row>
        <row r="6700">
          <cell r="A6700" t="str">
            <v>PARALES - SEMANA (2 - 3.5m)</v>
          </cell>
          <cell r="B6700">
            <v>393</v>
          </cell>
          <cell r="C6700" t="str">
            <v>UNI</v>
          </cell>
          <cell r="D6700">
            <v>875</v>
          </cell>
          <cell r="E6700">
            <v>0</v>
          </cell>
          <cell r="F6700">
            <v>43182</v>
          </cell>
          <cell r="G6700">
            <v>833</v>
          </cell>
          <cell r="H6700">
            <v>1.05</v>
          </cell>
          <cell r="I6700">
            <v>43465</v>
          </cell>
        </row>
        <row r="6701">
          <cell r="A6701" t="str">
            <v>PARALES ALUMINIOS PARA MARCOS</v>
          </cell>
          <cell r="B6701">
            <v>103585</v>
          </cell>
          <cell r="C6701" t="str">
            <v>UNI</v>
          </cell>
          <cell r="D6701">
            <v>30140</v>
          </cell>
          <cell r="E6701">
            <v>0</v>
          </cell>
          <cell r="F6701">
            <v>40532</v>
          </cell>
          <cell r="G6701">
            <v>22000</v>
          </cell>
          <cell r="H6701">
            <v>1.37</v>
          </cell>
          <cell r="I6701">
            <v>43465</v>
          </cell>
        </row>
        <row r="6702">
          <cell r="A6702" t="str">
            <v>PARALES CANCHA DE TENIS(Sum+Inst)**</v>
          </cell>
          <cell r="B6702">
            <v>101774</v>
          </cell>
          <cell r="C6702" t="str">
            <v>PAR</v>
          </cell>
          <cell r="D6702">
            <v>579630</v>
          </cell>
          <cell r="E6702">
            <v>0</v>
          </cell>
          <cell r="F6702">
            <v>40109</v>
          </cell>
          <cell r="G6702">
            <v>417000</v>
          </cell>
          <cell r="H6702">
            <v>1.39</v>
          </cell>
          <cell r="I6702">
            <v>43465</v>
          </cell>
        </row>
        <row r="6703">
          <cell r="A6703" t="str">
            <v>ParalPlatAcerInox3 1/2"x 1/2"Ref.PlatInox2"x1/8"</v>
          </cell>
          <cell r="B6703">
            <v>105899</v>
          </cell>
          <cell r="C6703" t="str">
            <v>UNI</v>
          </cell>
          <cell r="D6703">
            <v>184000</v>
          </cell>
          <cell r="E6703">
            <v>0</v>
          </cell>
          <cell r="F6703">
            <v>42615</v>
          </cell>
          <cell r="G6703">
            <v>160000</v>
          </cell>
          <cell r="H6703">
            <v>1.1499999999999999</v>
          </cell>
          <cell r="I6703">
            <v>43465</v>
          </cell>
        </row>
        <row r="6704">
          <cell r="A6704" t="str">
            <v>PARAMETRIZACION ELECTRONICA</v>
          </cell>
          <cell r="B6704">
            <v>184</v>
          </cell>
          <cell r="C6704" t="str">
            <v>UNI</v>
          </cell>
          <cell r="D6704">
            <v>144019</v>
          </cell>
          <cell r="E6704">
            <v>0</v>
          </cell>
          <cell r="F6704">
            <v>40491</v>
          </cell>
          <cell r="G6704">
            <v>105123</v>
          </cell>
          <cell r="H6704">
            <v>1.37</v>
          </cell>
          <cell r="I6704">
            <v>43465</v>
          </cell>
        </row>
        <row r="6705">
          <cell r="A6705" t="str">
            <v>PARARAYOS DE 5 PUNTAS FARADAY</v>
          </cell>
          <cell r="B6705">
            <v>104106</v>
          </cell>
          <cell r="C6705" t="str">
            <v>UNI</v>
          </cell>
          <cell r="D6705">
            <v>363188</v>
          </cell>
          <cell r="E6705">
            <v>0</v>
          </cell>
          <cell r="F6705">
            <v>42829</v>
          </cell>
          <cell r="G6705">
            <v>333200</v>
          </cell>
          <cell r="H6705">
            <v>1.0900000000000001</v>
          </cell>
          <cell r="I6705">
            <v>43465</v>
          </cell>
        </row>
        <row r="6706">
          <cell r="A6706" t="str">
            <v>PARARAYOS DIAMANTE 1 60 MTS</v>
          </cell>
          <cell r="B6706">
            <v>3859</v>
          </cell>
          <cell r="C6706" t="str">
            <v>UNI</v>
          </cell>
          <cell r="D6706">
            <v>3216738</v>
          </cell>
          <cell r="E6706">
            <v>31010</v>
          </cell>
          <cell r="F6706">
            <v>39884</v>
          </cell>
          <cell r="G6706">
            <v>2314200</v>
          </cell>
          <cell r="H6706">
            <v>1.39</v>
          </cell>
          <cell r="I6706">
            <v>43465</v>
          </cell>
        </row>
        <row r="6707">
          <cell r="A6707" t="str">
            <v>PARARAYOS DIAMANTE 3</v>
          </cell>
          <cell r="B6707">
            <v>3860</v>
          </cell>
          <cell r="C6707" t="str">
            <v>UNI</v>
          </cell>
          <cell r="D6707">
            <v>4667898</v>
          </cell>
          <cell r="E6707">
            <v>31030</v>
          </cell>
          <cell r="F6707">
            <v>39884</v>
          </cell>
          <cell r="G6707">
            <v>3358200</v>
          </cell>
          <cell r="H6707">
            <v>1.39</v>
          </cell>
          <cell r="I6707">
            <v>43465</v>
          </cell>
        </row>
        <row r="6708">
          <cell r="A6708" t="str">
            <v>PARARAYOS FRANKLIN BAYONETA 35 MTS</v>
          </cell>
          <cell r="B6708">
            <v>3862</v>
          </cell>
          <cell r="C6708" t="str">
            <v>UNI</v>
          </cell>
          <cell r="D6708">
            <v>193488</v>
          </cell>
          <cell r="E6708">
            <v>31104</v>
          </cell>
          <cell r="F6708">
            <v>39884</v>
          </cell>
          <cell r="G6708">
            <v>139200</v>
          </cell>
          <cell r="H6708">
            <v>1.39</v>
          </cell>
          <cell r="I6708">
            <v>43465</v>
          </cell>
        </row>
        <row r="6709">
          <cell r="A6709" t="str">
            <v>Pararrayos (T1 y T2 Fon) (NO USAR)</v>
          </cell>
          <cell r="B6709">
            <v>101518</v>
          </cell>
          <cell r="C6709" t="str">
            <v>UNI</v>
          </cell>
          <cell r="D6709">
            <v>0</v>
          </cell>
          <cell r="E6709">
            <v>0</v>
          </cell>
          <cell r="F6709">
            <v>39960</v>
          </cell>
          <cell r="G6709">
            <v>0</v>
          </cell>
          <cell r="H6709">
            <v>1.39</v>
          </cell>
          <cell r="I6709">
            <v>43465</v>
          </cell>
        </row>
        <row r="6710">
          <cell r="A6710" t="str">
            <v>Pararrayos (T4 Fontanar) (N0 USAR)</v>
          </cell>
          <cell r="B6710">
            <v>101522</v>
          </cell>
          <cell r="C6710" t="str">
            <v>UNI</v>
          </cell>
          <cell r="D6710">
            <v>0</v>
          </cell>
          <cell r="E6710">
            <v>0</v>
          </cell>
          <cell r="F6710">
            <v>39960</v>
          </cell>
          <cell r="G6710">
            <v>0</v>
          </cell>
          <cell r="H6710">
            <v>1.39</v>
          </cell>
          <cell r="I6710">
            <v>43465</v>
          </cell>
        </row>
        <row r="6711">
          <cell r="A6711" t="str">
            <v>Pararrayos 12 KV 100 A</v>
          </cell>
          <cell r="B6711">
            <v>101698</v>
          </cell>
          <cell r="C6711" t="str">
            <v>UNI</v>
          </cell>
          <cell r="D6711">
            <v>105573</v>
          </cell>
          <cell r="E6711" t="str">
            <v>AP</v>
          </cell>
          <cell r="F6711">
            <v>43238</v>
          </cell>
          <cell r="G6711">
            <v>100546</v>
          </cell>
          <cell r="H6711">
            <v>1.05</v>
          </cell>
          <cell r="I6711">
            <v>43465</v>
          </cell>
        </row>
        <row r="6712">
          <cell r="A6712" t="str">
            <v>PARARRAYOS 140 M. DE RADIO IONOSTAR</v>
          </cell>
          <cell r="B6712">
            <v>2466</v>
          </cell>
          <cell r="C6712" t="str">
            <v>UNI</v>
          </cell>
          <cell r="D6712">
            <v>5312858</v>
          </cell>
          <cell r="E6712">
            <v>31050</v>
          </cell>
          <cell r="F6712">
            <v>39884</v>
          </cell>
          <cell r="G6712">
            <v>3822200</v>
          </cell>
          <cell r="H6712">
            <v>1.39</v>
          </cell>
          <cell r="I6712">
            <v>43465</v>
          </cell>
        </row>
        <row r="6713">
          <cell r="A6713" t="str">
            <v>PARARRAYOS FRANKLIN JUPITER</v>
          </cell>
          <cell r="B6713">
            <v>3730</v>
          </cell>
          <cell r="C6713" t="str">
            <v>UNI</v>
          </cell>
          <cell r="D6713">
            <v>354728</v>
          </cell>
          <cell r="E6713">
            <v>31110</v>
          </cell>
          <cell r="F6713">
            <v>39884</v>
          </cell>
          <cell r="G6713">
            <v>255200</v>
          </cell>
          <cell r="H6713">
            <v>1.39</v>
          </cell>
          <cell r="I6713">
            <v>43465</v>
          </cell>
        </row>
        <row r="6714">
          <cell r="A6714" t="str">
            <v>PARARRAYOS TIPO FRANKLIN</v>
          </cell>
          <cell r="B6714">
            <v>105065</v>
          </cell>
          <cell r="C6714" t="str">
            <v>UNI</v>
          </cell>
          <cell r="D6714">
            <v>110715</v>
          </cell>
          <cell r="E6714">
            <v>0</v>
          </cell>
          <cell r="F6714">
            <v>43367</v>
          </cell>
          <cell r="G6714">
            <v>105443</v>
          </cell>
          <cell r="H6714">
            <v>1.05</v>
          </cell>
          <cell r="I6714">
            <v>43465</v>
          </cell>
        </row>
        <row r="6715">
          <cell r="A6715" t="str">
            <v>PARASOL</v>
          </cell>
          <cell r="B6715">
            <v>103754</v>
          </cell>
          <cell r="C6715" t="str">
            <v>UNI</v>
          </cell>
          <cell r="D6715">
            <v>390000</v>
          </cell>
          <cell r="E6715">
            <v>0</v>
          </cell>
          <cell r="F6715">
            <v>41080</v>
          </cell>
          <cell r="G6715">
            <v>300000</v>
          </cell>
          <cell r="H6715">
            <v>1.3</v>
          </cell>
          <cell r="I6715">
            <v>43465</v>
          </cell>
        </row>
        <row r="6716">
          <cell r="A6716" t="str">
            <v>PARED BELLOPISO CRISTY CORAL 20 x 25</v>
          </cell>
          <cell r="B6716">
            <v>1317</v>
          </cell>
          <cell r="C6716" t="str">
            <v>M2</v>
          </cell>
          <cell r="D6716">
            <v>23128</v>
          </cell>
          <cell r="E6716">
            <v>0</v>
          </cell>
          <cell r="F6716">
            <v>40350</v>
          </cell>
          <cell r="G6716">
            <v>16882</v>
          </cell>
          <cell r="H6716">
            <v>1.37</v>
          </cell>
          <cell r="I6716">
            <v>43465</v>
          </cell>
        </row>
        <row r="6717">
          <cell r="A6717" t="str">
            <v>PARED MOSAICO CRISTAL ROJO CRNA **</v>
          </cell>
          <cell r="B6717">
            <v>103093</v>
          </cell>
          <cell r="C6717" t="str">
            <v>M2</v>
          </cell>
          <cell r="D6717">
            <v>94530</v>
          </cell>
          <cell r="E6717">
            <v>0</v>
          </cell>
          <cell r="F6717">
            <v>40408</v>
          </cell>
          <cell r="G6717">
            <v>69000</v>
          </cell>
          <cell r="H6717">
            <v>1.37</v>
          </cell>
          <cell r="I6717">
            <v>43465</v>
          </cell>
        </row>
        <row r="6718">
          <cell r="A6718" t="str">
            <v>PARED OTUN BLANCO MATE CRNA</v>
          </cell>
          <cell r="B6718">
            <v>103092</v>
          </cell>
          <cell r="C6718" t="str">
            <v>M2</v>
          </cell>
          <cell r="D6718">
            <v>40513</v>
          </cell>
          <cell r="E6718">
            <v>0</v>
          </cell>
          <cell r="F6718">
            <v>41425</v>
          </cell>
          <cell r="G6718">
            <v>31900</v>
          </cell>
          <cell r="H6718">
            <v>1.27</v>
          </cell>
          <cell r="I6718">
            <v>43465</v>
          </cell>
        </row>
        <row r="6719">
          <cell r="A6719" t="str">
            <v>PARKET GRANADILLO</v>
          </cell>
          <cell r="B6719">
            <v>935</v>
          </cell>
          <cell r="C6719" t="str">
            <v>M2</v>
          </cell>
          <cell r="D6719">
            <v>103298</v>
          </cell>
          <cell r="E6719">
            <v>0</v>
          </cell>
          <cell r="F6719">
            <v>40470</v>
          </cell>
          <cell r="G6719">
            <v>75400</v>
          </cell>
          <cell r="H6719">
            <v>1.37</v>
          </cell>
          <cell r="I6719">
            <v>43465</v>
          </cell>
        </row>
        <row r="6720">
          <cell r="A6720" t="str">
            <v>PARKET GUAYACAN GUAJIRO</v>
          </cell>
          <cell r="B6720">
            <v>102</v>
          </cell>
          <cell r="C6720" t="str">
            <v>M2</v>
          </cell>
          <cell r="D6720">
            <v>111244</v>
          </cell>
          <cell r="E6720">
            <v>0</v>
          </cell>
          <cell r="F6720">
            <v>40470</v>
          </cell>
          <cell r="G6720">
            <v>81200</v>
          </cell>
          <cell r="H6720">
            <v>1.37</v>
          </cell>
          <cell r="I6720">
            <v>43465</v>
          </cell>
        </row>
        <row r="6721">
          <cell r="A6721" t="str">
            <v>PARKET GUAYACAN INSTALADO</v>
          </cell>
          <cell r="B6721">
            <v>934</v>
          </cell>
          <cell r="C6721" t="str">
            <v>M2</v>
          </cell>
          <cell r="D6721">
            <v>91105</v>
          </cell>
          <cell r="E6721">
            <v>0</v>
          </cell>
          <cell r="F6721">
            <v>40470</v>
          </cell>
          <cell r="G6721">
            <v>66500</v>
          </cell>
          <cell r="H6721">
            <v>1.37</v>
          </cell>
          <cell r="I6721">
            <v>43465</v>
          </cell>
        </row>
        <row r="6722">
          <cell r="A6722" t="str">
            <v>PARKET GUAYMARO INSTALADO</v>
          </cell>
          <cell r="B6722">
            <v>90</v>
          </cell>
          <cell r="C6722" t="str">
            <v>M2</v>
          </cell>
          <cell r="D6722">
            <v>99325</v>
          </cell>
          <cell r="E6722">
            <v>0</v>
          </cell>
          <cell r="F6722">
            <v>40470</v>
          </cell>
          <cell r="G6722">
            <v>72500</v>
          </cell>
          <cell r="H6722">
            <v>1.37</v>
          </cell>
          <cell r="I6722">
            <v>43465</v>
          </cell>
        </row>
        <row r="6723">
          <cell r="A6723" t="str">
            <v>PARKET ZAPAN INSTALADO</v>
          </cell>
          <cell r="B6723">
            <v>936</v>
          </cell>
          <cell r="C6723" t="str">
            <v>M2</v>
          </cell>
          <cell r="D6723">
            <v>103298</v>
          </cell>
          <cell r="E6723">
            <v>0</v>
          </cell>
          <cell r="F6723">
            <v>40470</v>
          </cell>
          <cell r="G6723">
            <v>75400</v>
          </cell>
          <cell r="H6723">
            <v>1.37</v>
          </cell>
          <cell r="I6723">
            <v>43465</v>
          </cell>
        </row>
        <row r="6724">
          <cell r="A6724" t="str">
            <v>PARLANTE DE TECHO DE 6 W, 5”</v>
          </cell>
          <cell r="B6724">
            <v>106610</v>
          </cell>
          <cell r="C6724" t="str">
            <v>UNI</v>
          </cell>
          <cell r="D6724">
            <v>80161</v>
          </cell>
          <cell r="E6724">
            <v>0</v>
          </cell>
          <cell r="F6724">
            <v>43005</v>
          </cell>
          <cell r="G6724">
            <v>73542</v>
          </cell>
          <cell r="H6724">
            <v>1.0900000000000001</v>
          </cell>
          <cell r="I6724">
            <v>43465</v>
          </cell>
        </row>
        <row r="6725">
          <cell r="A6725" t="str">
            <v>PARQUE EN</v>
          </cell>
          <cell r="B6725">
            <v>105272</v>
          </cell>
          <cell r="C6725" t="str">
            <v>UNI</v>
          </cell>
          <cell r="D6725">
            <v>1900080</v>
          </cell>
          <cell r="E6725">
            <v>0</v>
          </cell>
          <cell r="F6725">
            <v>41894</v>
          </cell>
          <cell r="G6725">
            <v>1508000</v>
          </cell>
          <cell r="H6725">
            <v>1.26</v>
          </cell>
          <cell r="I6725">
            <v>43465</v>
          </cell>
        </row>
        <row r="6726">
          <cell r="A6726" t="str">
            <v>PARTIDOR PISTAsupercross8m y challenger 5m</v>
          </cell>
          <cell r="B6726">
            <v>106357</v>
          </cell>
          <cell r="C6726" t="str">
            <v>UNID</v>
          </cell>
          <cell r="D6726">
            <v>103757623</v>
          </cell>
          <cell r="E6726">
            <v>0</v>
          </cell>
          <cell r="F6726">
            <v>42866</v>
          </cell>
          <cell r="G6726">
            <v>95190480</v>
          </cell>
          <cell r="H6726">
            <v>1.0900000000000001</v>
          </cell>
          <cell r="I6726">
            <v>43465</v>
          </cell>
        </row>
        <row r="6727">
          <cell r="A6727" t="str">
            <v>PASADOR NEGRO DE 2" (5CM)</v>
          </cell>
          <cell r="B6727">
            <v>100841</v>
          </cell>
          <cell r="C6727" t="str">
            <v>UNI</v>
          </cell>
          <cell r="D6727">
            <v>5145</v>
          </cell>
          <cell r="E6727">
            <v>0</v>
          </cell>
          <cell r="F6727">
            <v>43180</v>
          </cell>
          <cell r="G6727">
            <v>4900</v>
          </cell>
          <cell r="H6727">
            <v>1.05</v>
          </cell>
          <cell r="I6727">
            <v>43465</v>
          </cell>
        </row>
        <row r="6728">
          <cell r="A6728" t="str">
            <v>PASADOR PORTACANDADO L=25CM;Varilla</v>
          </cell>
          <cell r="B6728">
            <v>103513</v>
          </cell>
          <cell r="C6728" t="str">
            <v>UNI</v>
          </cell>
          <cell r="D6728">
            <v>16401</v>
          </cell>
          <cell r="E6728">
            <v>0</v>
          </cell>
          <cell r="F6728">
            <v>43203</v>
          </cell>
          <cell r="G6728">
            <v>15620</v>
          </cell>
          <cell r="H6728">
            <v>1.05</v>
          </cell>
          <cell r="I6728">
            <v>43465</v>
          </cell>
        </row>
        <row r="6729">
          <cell r="A6729" t="str">
            <v>PASADOR PUERTA DE BAÑO SATINADO 2"</v>
          </cell>
          <cell r="B6729">
            <v>106504</v>
          </cell>
          <cell r="C6729" t="str">
            <v>UNI</v>
          </cell>
          <cell r="D6729">
            <v>4935</v>
          </cell>
          <cell r="E6729">
            <v>0</v>
          </cell>
          <cell r="F6729">
            <v>43199</v>
          </cell>
          <cell r="G6729">
            <v>4700</v>
          </cell>
          <cell r="H6729">
            <v>1.05</v>
          </cell>
          <cell r="I6729">
            <v>43465</v>
          </cell>
        </row>
        <row r="6730">
          <cell r="A6730" t="str">
            <v>Pasamanos Angulado (sum.) **</v>
          </cell>
          <cell r="B6730">
            <v>102641</v>
          </cell>
          <cell r="C6730" t="str">
            <v>UNI</v>
          </cell>
          <cell r="D6730">
            <v>866042</v>
          </cell>
          <cell r="E6730" t="str">
            <v>A-130</v>
          </cell>
          <cell r="F6730">
            <v>43229</v>
          </cell>
          <cell r="G6730">
            <v>824802</v>
          </cell>
          <cell r="H6730">
            <v>1.05</v>
          </cell>
          <cell r="I6730">
            <v>43465</v>
          </cell>
        </row>
        <row r="6731">
          <cell r="A6731" t="str">
            <v>PASAMANOS ANOLOK X 6M</v>
          </cell>
          <cell r="B6731">
            <v>1096</v>
          </cell>
          <cell r="C6731" t="str">
            <v>ML</v>
          </cell>
          <cell r="D6731">
            <v>14300</v>
          </cell>
          <cell r="E6731" t="str">
            <v>FS387</v>
          </cell>
          <cell r="F6731">
            <v>40953</v>
          </cell>
          <cell r="G6731">
            <v>11000</v>
          </cell>
          <cell r="H6731">
            <v>1.3</v>
          </cell>
          <cell r="I6731">
            <v>43465</v>
          </cell>
        </row>
        <row r="6732">
          <cell r="A6732" t="str">
            <v>PASAMANOS BLANCO MATE</v>
          </cell>
          <cell r="B6732">
            <v>1222</v>
          </cell>
          <cell r="C6732" t="str">
            <v>ML</v>
          </cell>
          <cell r="D6732">
            <v>18085</v>
          </cell>
          <cell r="E6732" t="str">
            <v>S-387</v>
          </cell>
          <cell r="F6732">
            <v>40478</v>
          </cell>
          <cell r="G6732">
            <v>13201</v>
          </cell>
          <cell r="H6732">
            <v>1.37</v>
          </cell>
          <cell r="I6732">
            <v>43465</v>
          </cell>
        </row>
        <row r="6733">
          <cell r="A6733" t="str">
            <v>Pasamanos Tipo 1 Rectos o</v>
          </cell>
          <cell r="B6733">
            <v>107269</v>
          </cell>
          <cell r="C6733" t="str">
            <v>ML</v>
          </cell>
          <cell r="D6733">
            <v>355930</v>
          </cell>
          <cell r="E6733">
            <v>0</v>
          </cell>
          <cell r="F6733">
            <v>43322</v>
          </cell>
          <cell r="G6733">
            <v>338981</v>
          </cell>
          <cell r="H6733">
            <v>1.05</v>
          </cell>
          <cell r="I6733">
            <v>43465</v>
          </cell>
        </row>
        <row r="6734">
          <cell r="A6734" t="str">
            <v>Pasamanos Tipo 2 Rectos y/o Inclinado platina</v>
          </cell>
          <cell r="B6734">
            <v>107278</v>
          </cell>
          <cell r="C6734" t="str">
            <v>ML</v>
          </cell>
          <cell r="D6734">
            <v>315513</v>
          </cell>
          <cell r="E6734">
            <v>0</v>
          </cell>
          <cell r="F6734">
            <v>43322</v>
          </cell>
          <cell r="G6734">
            <v>300489</v>
          </cell>
          <cell r="H6734">
            <v>1.05</v>
          </cell>
          <cell r="I6734">
            <v>43465</v>
          </cell>
        </row>
        <row r="6735">
          <cell r="A6735" t="str">
            <v>Pasamanos Tipo 3Anclados a Muro en tubular</v>
          </cell>
          <cell r="B6735">
            <v>107279</v>
          </cell>
          <cell r="C6735" t="str">
            <v>ML</v>
          </cell>
          <cell r="D6735">
            <v>115764</v>
          </cell>
          <cell r="E6735">
            <v>0</v>
          </cell>
          <cell r="F6735">
            <v>43322</v>
          </cell>
          <cell r="G6735">
            <v>110251</v>
          </cell>
          <cell r="H6735">
            <v>1.05</v>
          </cell>
          <cell r="I6735">
            <v>43465</v>
          </cell>
        </row>
        <row r="6736">
          <cell r="A6736" t="str">
            <v>Pasamanos Tipo 4 Recto Platinas verticales</v>
          </cell>
          <cell r="B6736">
            <v>107292</v>
          </cell>
          <cell r="C6736" t="str">
            <v>ML</v>
          </cell>
          <cell r="D6736">
            <v>262395</v>
          </cell>
          <cell r="E6736">
            <v>0</v>
          </cell>
          <cell r="F6736">
            <v>43287</v>
          </cell>
          <cell r="G6736">
            <v>249900</v>
          </cell>
          <cell r="H6736">
            <v>1.05</v>
          </cell>
          <cell r="I6736">
            <v>43465</v>
          </cell>
        </row>
        <row r="6737">
          <cell r="A6737" t="str">
            <v>Pasamanos Tipo 4A Recto Platinas Verticales</v>
          </cell>
          <cell r="B6737">
            <v>107294</v>
          </cell>
          <cell r="C6737" t="str">
            <v>ML</v>
          </cell>
          <cell r="D6737">
            <v>231158</v>
          </cell>
          <cell r="E6737">
            <v>0</v>
          </cell>
          <cell r="F6737">
            <v>43287</v>
          </cell>
          <cell r="G6737">
            <v>220150</v>
          </cell>
          <cell r="H6737">
            <v>1.05</v>
          </cell>
          <cell r="I6737">
            <v>43465</v>
          </cell>
        </row>
        <row r="6738">
          <cell r="A6738" t="str">
            <v>Pasamanos Tipo 7 Rectos y/o inclinado Tubular</v>
          </cell>
          <cell r="B6738">
            <v>107289</v>
          </cell>
          <cell r="C6738" t="str">
            <v>ML</v>
          </cell>
          <cell r="D6738">
            <v>160405</v>
          </cell>
          <cell r="E6738">
            <v>0</v>
          </cell>
          <cell r="F6738">
            <v>43322</v>
          </cell>
          <cell r="G6738">
            <v>152767</v>
          </cell>
          <cell r="H6738">
            <v>1.05</v>
          </cell>
          <cell r="I6738">
            <v>43465</v>
          </cell>
        </row>
        <row r="6739">
          <cell r="A6739" t="str">
            <v>Pasamanos Tipo5Doble Tubo Acero Inoxidable</v>
          </cell>
          <cell r="B6739">
            <v>107280</v>
          </cell>
          <cell r="C6739" t="str">
            <v>ML</v>
          </cell>
          <cell r="D6739">
            <v>205167</v>
          </cell>
          <cell r="E6739">
            <v>0</v>
          </cell>
          <cell r="F6739">
            <v>43322</v>
          </cell>
          <cell r="G6739">
            <v>195397</v>
          </cell>
          <cell r="H6739">
            <v>1.05</v>
          </cell>
          <cell r="I6739">
            <v>43465</v>
          </cell>
        </row>
        <row r="6740">
          <cell r="A6740" t="str">
            <v>PasaMuro</v>
          </cell>
          <cell r="B6740">
            <v>107113</v>
          </cell>
          <cell r="C6740" t="str">
            <v>UNI</v>
          </cell>
          <cell r="D6740">
            <v>293983</v>
          </cell>
          <cell r="E6740">
            <v>0</v>
          </cell>
          <cell r="F6740">
            <v>43396</v>
          </cell>
          <cell r="G6740">
            <v>279984</v>
          </cell>
          <cell r="H6740">
            <v>1.05</v>
          </cell>
          <cell r="I6740">
            <v>43465</v>
          </cell>
        </row>
        <row r="6741">
          <cell r="A6741" t="str">
            <v>PasaMuro</v>
          </cell>
          <cell r="B6741">
            <v>107114</v>
          </cell>
          <cell r="C6741" t="str">
            <v>UNI</v>
          </cell>
          <cell r="D6741">
            <v>351794</v>
          </cell>
          <cell r="E6741">
            <v>0</v>
          </cell>
          <cell r="F6741">
            <v>43396</v>
          </cell>
          <cell r="G6741">
            <v>335042</v>
          </cell>
          <cell r="H6741">
            <v>1.05</v>
          </cell>
          <cell r="I6741">
            <v>43465</v>
          </cell>
        </row>
        <row r="6742">
          <cell r="A6742" t="str">
            <v>PasaMuro</v>
          </cell>
          <cell r="B6742">
            <v>107115</v>
          </cell>
          <cell r="C6742" t="str">
            <v>UNI</v>
          </cell>
          <cell r="D6742">
            <v>2309573</v>
          </cell>
          <cell r="E6742">
            <v>0</v>
          </cell>
          <cell r="F6742">
            <v>43396</v>
          </cell>
          <cell r="G6742">
            <v>2199593</v>
          </cell>
          <cell r="H6742">
            <v>1.05</v>
          </cell>
          <cell r="I6742">
            <v>43465</v>
          </cell>
        </row>
        <row r="6743">
          <cell r="A6743" t="str">
            <v>PasaMuro</v>
          </cell>
          <cell r="B6743">
            <v>107116</v>
          </cell>
          <cell r="C6743" t="str">
            <v>UNI</v>
          </cell>
          <cell r="D6743">
            <v>1595463</v>
          </cell>
          <cell r="E6743">
            <v>0</v>
          </cell>
          <cell r="F6743">
            <v>43396</v>
          </cell>
          <cell r="G6743">
            <v>1519489</v>
          </cell>
          <cell r="H6743">
            <v>1.05</v>
          </cell>
          <cell r="I6743">
            <v>43465</v>
          </cell>
        </row>
        <row r="6744">
          <cell r="A6744" t="str">
            <v>PasaMuro</v>
          </cell>
          <cell r="B6744">
            <v>107117</v>
          </cell>
          <cell r="C6744" t="str">
            <v>UNI</v>
          </cell>
          <cell r="D6744">
            <v>2231919</v>
          </cell>
          <cell r="E6744">
            <v>0</v>
          </cell>
          <cell r="F6744">
            <v>43396</v>
          </cell>
          <cell r="G6744">
            <v>2125637</v>
          </cell>
          <cell r="H6744">
            <v>1.05</v>
          </cell>
          <cell r="I6744">
            <v>43465</v>
          </cell>
        </row>
        <row r="6745">
          <cell r="A6745" t="str">
            <v>PasaMuro</v>
          </cell>
          <cell r="B6745">
            <v>107118</v>
          </cell>
          <cell r="C6745" t="str">
            <v>UNI</v>
          </cell>
          <cell r="D6745">
            <v>1653798</v>
          </cell>
          <cell r="E6745">
            <v>0</v>
          </cell>
          <cell r="F6745">
            <v>43396</v>
          </cell>
          <cell r="G6745">
            <v>1575046</v>
          </cell>
          <cell r="H6745">
            <v>1.05</v>
          </cell>
          <cell r="I6745">
            <v>43465</v>
          </cell>
        </row>
        <row r="6746">
          <cell r="A6746" t="str">
            <v>PasaMuro</v>
          </cell>
          <cell r="B6746">
            <v>107119</v>
          </cell>
          <cell r="C6746" t="str">
            <v>UNI</v>
          </cell>
          <cell r="D6746">
            <v>1015049</v>
          </cell>
          <cell r="E6746">
            <v>0</v>
          </cell>
          <cell r="F6746">
            <v>43396</v>
          </cell>
          <cell r="G6746">
            <v>966713</v>
          </cell>
          <cell r="H6746">
            <v>1.05</v>
          </cell>
          <cell r="I6746">
            <v>43465</v>
          </cell>
        </row>
        <row r="6747">
          <cell r="A6747" t="str">
            <v>PasaMuro Tipo-3Ø6"AceroInoxid.Liso+RuanaPisci</v>
          </cell>
          <cell r="B6747">
            <v>107120</v>
          </cell>
          <cell r="C6747" t="str">
            <v>UNI</v>
          </cell>
          <cell r="D6747">
            <v>646800</v>
          </cell>
          <cell r="E6747">
            <v>0</v>
          </cell>
          <cell r="F6747">
            <v>43396</v>
          </cell>
          <cell r="G6747">
            <v>616000</v>
          </cell>
          <cell r="H6747">
            <v>1.05</v>
          </cell>
          <cell r="I6747">
            <v>43465</v>
          </cell>
        </row>
        <row r="6748">
          <cell r="A6748" t="str">
            <v>PasamuroTipo3Ø6" Acero</v>
          </cell>
          <cell r="B6748">
            <v>107091</v>
          </cell>
          <cell r="C6748" t="str">
            <v>UNI</v>
          </cell>
          <cell r="D6748">
            <v>646800</v>
          </cell>
          <cell r="E6748">
            <v>0</v>
          </cell>
          <cell r="F6748">
            <v>43395</v>
          </cell>
          <cell r="G6748">
            <v>616000</v>
          </cell>
          <cell r="H6748">
            <v>1.05</v>
          </cell>
          <cell r="I6748">
            <v>43465</v>
          </cell>
        </row>
        <row r="6749">
          <cell r="A6749" t="str">
            <v>PASO 30 cm x 3 mm</v>
          </cell>
          <cell r="B6749">
            <v>323</v>
          </cell>
          <cell r="C6749" t="str">
            <v>ML</v>
          </cell>
          <cell r="D6749">
            <v>36862</v>
          </cell>
          <cell r="E6749">
            <v>0</v>
          </cell>
          <cell r="F6749">
            <v>40798</v>
          </cell>
          <cell r="G6749">
            <v>27509</v>
          </cell>
          <cell r="H6749">
            <v>1.34</v>
          </cell>
          <cell r="I6749">
            <v>43465</v>
          </cell>
        </row>
        <row r="6750">
          <cell r="A6750" t="str">
            <v>PASO ESCALERA FIBRIT</v>
          </cell>
          <cell r="B6750">
            <v>2801</v>
          </cell>
          <cell r="C6750" t="str">
            <v>UNI</v>
          </cell>
          <cell r="D6750">
            <v>63867</v>
          </cell>
          <cell r="E6750" t="str">
            <v>PEC</v>
          </cell>
          <cell r="F6750">
            <v>40479</v>
          </cell>
          <cell r="G6750">
            <v>46618</v>
          </cell>
          <cell r="H6750">
            <v>1.37</v>
          </cell>
          <cell r="I6750">
            <v>43465</v>
          </cell>
        </row>
        <row r="6751">
          <cell r="A6751" t="str">
            <v>PasoEscalera JuegoInf.L=1.05mTubGalv.11/4"</v>
          </cell>
          <cell r="B6751">
            <v>106450</v>
          </cell>
          <cell r="C6751" t="str">
            <v>UNI</v>
          </cell>
          <cell r="D6751">
            <v>106362</v>
          </cell>
          <cell r="E6751">
            <v>0</v>
          </cell>
          <cell r="F6751">
            <v>42940</v>
          </cell>
          <cell r="G6751">
            <v>97580</v>
          </cell>
          <cell r="H6751">
            <v>1.0900000000000001</v>
          </cell>
          <cell r="I6751">
            <v>43465</v>
          </cell>
        </row>
        <row r="6752">
          <cell r="A6752" t="str">
            <v>PASTA ACRILICA</v>
          </cell>
          <cell r="B6752">
            <v>102394</v>
          </cell>
          <cell r="C6752" t="str">
            <v>KG.</v>
          </cell>
          <cell r="D6752">
            <v>1451</v>
          </cell>
          <cell r="E6752">
            <v>0</v>
          </cell>
          <cell r="F6752">
            <v>40137</v>
          </cell>
          <cell r="G6752">
            <v>1044</v>
          </cell>
          <cell r="H6752">
            <v>1.39</v>
          </cell>
          <cell r="I6752">
            <v>43465</v>
          </cell>
        </row>
        <row r="6753">
          <cell r="A6753" t="str">
            <v>PASTA ACRILICA (NO USAR)</v>
          </cell>
          <cell r="B6753">
            <v>3197</v>
          </cell>
          <cell r="C6753" t="str">
            <v>M2</v>
          </cell>
          <cell r="D6753">
            <v>3753</v>
          </cell>
          <cell r="E6753">
            <v>0</v>
          </cell>
          <cell r="F6753">
            <v>40135</v>
          </cell>
          <cell r="G6753">
            <v>2700</v>
          </cell>
          <cell r="H6753">
            <v>1.39</v>
          </cell>
          <cell r="I6753">
            <v>43465</v>
          </cell>
        </row>
        <row r="6754">
          <cell r="A6754" t="str">
            <v>PASTA PARA PULIR BLANCA PHILAAC 7001</v>
          </cell>
          <cell r="B6754">
            <v>1057</v>
          </cell>
          <cell r="C6754" t="str">
            <v>GN</v>
          </cell>
          <cell r="D6754">
            <v>54940</v>
          </cell>
          <cell r="E6754">
            <v>7001</v>
          </cell>
          <cell r="F6754">
            <v>40799</v>
          </cell>
          <cell r="G6754">
            <v>41000</v>
          </cell>
          <cell r="H6754">
            <v>1.34</v>
          </cell>
          <cell r="I6754">
            <v>43465</v>
          </cell>
        </row>
        <row r="6755">
          <cell r="A6755" t="str">
            <v>PASTA PULIDORA B. PINTUCO 120025</v>
          </cell>
          <cell r="B6755">
            <v>1058</v>
          </cell>
          <cell r="C6755" t="str">
            <v>GN</v>
          </cell>
          <cell r="D6755">
            <v>36850</v>
          </cell>
          <cell r="E6755">
            <v>0</v>
          </cell>
          <cell r="F6755">
            <v>40793</v>
          </cell>
          <cell r="G6755">
            <v>27500</v>
          </cell>
          <cell r="H6755">
            <v>1.34</v>
          </cell>
          <cell r="I6755">
            <v>43465</v>
          </cell>
        </row>
        <row r="6756">
          <cell r="A6756" t="str">
            <v>PASTA PULIDORA ICO (Estuco)</v>
          </cell>
          <cell r="B6756">
            <v>1840</v>
          </cell>
          <cell r="C6756" t="str">
            <v>GN</v>
          </cell>
          <cell r="D6756">
            <v>25924</v>
          </cell>
          <cell r="E6756">
            <v>0</v>
          </cell>
          <cell r="F6756">
            <v>40095</v>
          </cell>
          <cell r="G6756">
            <v>18650</v>
          </cell>
          <cell r="H6756">
            <v>1.39</v>
          </cell>
          <cell r="I6756">
            <v>43465</v>
          </cell>
        </row>
        <row r="6757">
          <cell r="A6757" t="str">
            <v>PASTO KIKUYO</v>
          </cell>
          <cell r="B6757">
            <v>3634</v>
          </cell>
          <cell r="C6757" t="str">
            <v>M2</v>
          </cell>
          <cell r="D6757">
            <v>7469</v>
          </cell>
          <cell r="E6757" t="str">
            <v>TAPETE</v>
          </cell>
          <cell r="F6757">
            <v>40491</v>
          </cell>
          <cell r="G6757">
            <v>5452</v>
          </cell>
          <cell r="H6757">
            <v>1.37</v>
          </cell>
          <cell r="I6757">
            <v>43465</v>
          </cell>
        </row>
        <row r="6758">
          <cell r="A6758" t="str">
            <v>PASTO KIKUYO (cantidad &lt; 100 M2) **</v>
          </cell>
          <cell r="B6758">
            <v>100591</v>
          </cell>
          <cell r="C6758" t="str">
            <v>M2</v>
          </cell>
          <cell r="D6758">
            <v>4908</v>
          </cell>
          <cell r="E6758" t="str">
            <v>TAPETE</v>
          </cell>
          <cell r="F6758">
            <v>39660</v>
          </cell>
          <cell r="G6758">
            <v>3339</v>
          </cell>
          <cell r="H6758">
            <v>1.47</v>
          </cell>
          <cell r="I6758">
            <v>43465</v>
          </cell>
        </row>
        <row r="6759">
          <cell r="A6759" t="str">
            <v>PASTO KIKUYO (cantidad &gt;600 M2 &lt;1000M2)</v>
          </cell>
          <cell r="B6759">
            <v>104858</v>
          </cell>
          <cell r="C6759" t="str">
            <v>M2</v>
          </cell>
          <cell r="D6759">
            <v>2600</v>
          </cell>
          <cell r="E6759">
            <v>0</v>
          </cell>
          <cell r="F6759">
            <v>41220</v>
          </cell>
          <cell r="G6759">
            <v>2000</v>
          </cell>
          <cell r="H6759">
            <v>1.3</v>
          </cell>
          <cell r="I6759">
            <v>43465</v>
          </cell>
        </row>
        <row r="6760">
          <cell r="A6760" t="str">
            <v>PASTO KIKUYO(cant &gt;100 M2&lt;300</v>
          </cell>
          <cell r="B6760">
            <v>100740</v>
          </cell>
          <cell r="C6760" t="str">
            <v>M2</v>
          </cell>
          <cell r="D6760">
            <v>3990</v>
          </cell>
          <cell r="E6760" t="str">
            <v>TAPETE</v>
          </cell>
          <cell r="F6760">
            <v>43151</v>
          </cell>
          <cell r="G6760">
            <v>3800</v>
          </cell>
          <cell r="H6760">
            <v>1.05</v>
          </cell>
          <cell r="I6760">
            <v>43465</v>
          </cell>
        </row>
        <row r="6761">
          <cell r="A6761" t="str">
            <v>PATAS BANCA M-30 (UN)</v>
          </cell>
          <cell r="B6761">
            <v>103740</v>
          </cell>
          <cell r="C6761" t="str">
            <v>UNI</v>
          </cell>
          <cell r="D6761">
            <v>98271</v>
          </cell>
          <cell r="E6761">
            <v>0</v>
          </cell>
          <cell r="F6761">
            <v>43229</v>
          </cell>
          <cell r="G6761">
            <v>93591</v>
          </cell>
          <cell r="H6761">
            <v>1.05</v>
          </cell>
          <cell r="I6761">
            <v>43465</v>
          </cell>
        </row>
        <row r="6762">
          <cell r="A6762" t="str">
            <v>Patas caneca M-120 **</v>
          </cell>
          <cell r="B6762">
            <v>103032</v>
          </cell>
          <cell r="C6762" t="str">
            <v>UNI</v>
          </cell>
          <cell r="D6762">
            <v>87465</v>
          </cell>
          <cell r="E6762">
            <v>0</v>
          </cell>
          <cell r="F6762">
            <v>43223</v>
          </cell>
          <cell r="G6762">
            <v>83300</v>
          </cell>
          <cell r="H6762">
            <v>1.05</v>
          </cell>
          <cell r="I6762">
            <v>43465</v>
          </cell>
        </row>
        <row r="6763">
          <cell r="A6763" t="str">
            <v>patch cord 1.50 m catergoría 6</v>
          </cell>
          <cell r="B6763">
            <v>103892</v>
          </cell>
          <cell r="C6763" t="str">
            <v>UNI</v>
          </cell>
          <cell r="D6763">
            <v>13243</v>
          </cell>
          <cell r="E6763">
            <v>0</v>
          </cell>
          <cell r="F6763">
            <v>41079</v>
          </cell>
          <cell r="G6763">
            <v>10187</v>
          </cell>
          <cell r="H6763">
            <v>1.3</v>
          </cell>
          <cell r="I6763">
            <v>43465</v>
          </cell>
        </row>
        <row r="6764">
          <cell r="A6764" t="str">
            <v>PATCH CORD AMP CAT 5E 5FTGRIS</v>
          </cell>
          <cell r="B6764">
            <v>3430</v>
          </cell>
          <cell r="C6764" t="str">
            <v>UNI</v>
          </cell>
          <cell r="D6764">
            <v>9935</v>
          </cell>
          <cell r="E6764" t="str">
            <v>X-0219241-X</v>
          </cell>
          <cell r="F6764">
            <v>40883</v>
          </cell>
          <cell r="G6764">
            <v>7414</v>
          </cell>
          <cell r="H6764">
            <v>1.34</v>
          </cell>
          <cell r="I6764">
            <v>43465</v>
          </cell>
        </row>
        <row r="6765">
          <cell r="A6765" t="str">
            <v>PATCH CORD AMP QUANTUM (CAT6)</v>
          </cell>
          <cell r="B6765">
            <v>3431</v>
          </cell>
          <cell r="C6765" t="str">
            <v>UNI</v>
          </cell>
          <cell r="D6765">
            <v>18653</v>
          </cell>
          <cell r="E6765" t="str">
            <v>X-0219808-X</v>
          </cell>
          <cell r="F6765">
            <v>40592</v>
          </cell>
          <cell r="G6765">
            <v>13920</v>
          </cell>
          <cell r="H6765">
            <v>1.34</v>
          </cell>
          <cell r="I6765">
            <v>43465</v>
          </cell>
        </row>
        <row r="6766">
          <cell r="A6766" t="str">
            <v>PATCH CORD AMP QUANTUM (CAT6)</v>
          </cell>
          <cell r="B6766">
            <v>103611</v>
          </cell>
          <cell r="C6766" t="str">
            <v>UNI</v>
          </cell>
          <cell r="D6766">
            <v>20974</v>
          </cell>
          <cell r="E6766">
            <v>0</v>
          </cell>
          <cell r="F6766">
            <v>39659</v>
          </cell>
          <cell r="G6766">
            <v>14268</v>
          </cell>
          <cell r="H6766">
            <v>1.47</v>
          </cell>
          <cell r="I6766">
            <v>43465</v>
          </cell>
        </row>
        <row r="6767">
          <cell r="A6767" t="str">
            <v>PATCH CORD CAT 6 1 MT (3 Feet)***</v>
          </cell>
          <cell r="B6767">
            <v>102938</v>
          </cell>
          <cell r="C6767" t="str">
            <v>UNI</v>
          </cell>
          <cell r="D6767">
            <v>12971</v>
          </cell>
          <cell r="E6767">
            <v>0</v>
          </cell>
          <cell r="F6767">
            <v>42857</v>
          </cell>
          <cell r="G6767">
            <v>11900</v>
          </cell>
          <cell r="H6767">
            <v>1.0900000000000001</v>
          </cell>
          <cell r="I6767">
            <v>43465</v>
          </cell>
        </row>
        <row r="6768">
          <cell r="A6768" t="str">
            <v>PATCH CORD CAT 6 3 MT (10 Feet)***</v>
          </cell>
          <cell r="B6768">
            <v>102939</v>
          </cell>
          <cell r="C6768" t="str">
            <v>UNI</v>
          </cell>
          <cell r="D6768">
            <v>24653</v>
          </cell>
          <cell r="E6768">
            <v>0</v>
          </cell>
          <cell r="F6768">
            <v>42857</v>
          </cell>
          <cell r="G6768">
            <v>22617.14</v>
          </cell>
          <cell r="H6768">
            <v>1.0900000000000001</v>
          </cell>
          <cell r="I6768">
            <v>43465</v>
          </cell>
        </row>
        <row r="6769">
          <cell r="A6769" t="str">
            <v>Patch cord de 1,5 M categoría 6A blindado.</v>
          </cell>
          <cell r="B6769">
            <v>107242</v>
          </cell>
          <cell r="C6769" t="str">
            <v>UNI</v>
          </cell>
          <cell r="D6769">
            <v>39900</v>
          </cell>
          <cell r="E6769">
            <v>0</v>
          </cell>
          <cell r="F6769">
            <v>43411</v>
          </cell>
          <cell r="G6769">
            <v>38000</v>
          </cell>
          <cell r="H6769">
            <v>1.05</v>
          </cell>
          <cell r="I6769">
            <v>43465</v>
          </cell>
        </row>
        <row r="6770">
          <cell r="A6770" t="str">
            <v>Patch cord en cable UTP 4 pares 1,5 m Cat 6</v>
          </cell>
          <cell r="B6770">
            <v>102305</v>
          </cell>
          <cell r="C6770" t="str">
            <v>UNI</v>
          </cell>
          <cell r="D6770">
            <v>19706</v>
          </cell>
          <cell r="E6770" t="str">
            <v>X-0219241-X</v>
          </cell>
          <cell r="F6770">
            <v>40268</v>
          </cell>
          <cell r="G6770">
            <v>14384</v>
          </cell>
          <cell r="H6770">
            <v>1.37</v>
          </cell>
          <cell r="I6770">
            <v>43465</v>
          </cell>
        </row>
        <row r="6771">
          <cell r="A6771" t="str">
            <v>PATCH CORD FIBRA AMP MTRJ-SC MM</v>
          </cell>
          <cell r="B6771">
            <v>3451</v>
          </cell>
          <cell r="C6771" t="str">
            <v>UNI</v>
          </cell>
          <cell r="D6771">
            <v>96395</v>
          </cell>
          <cell r="E6771" t="str">
            <v>0-1278028-X</v>
          </cell>
          <cell r="F6771">
            <v>40135</v>
          </cell>
          <cell r="G6771">
            <v>69349</v>
          </cell>
          <cell r="H6771">
            <v>1.39</v>
          </cell>
          <cell r="I6771">
            <v>43465</v>
          </cell>
        </row>
        <row r="6772">
          <cell r="A6772" t="str">
            <v>PATCH CORD FIBRA AMP SC-SC MM (NO</v>
          </cell>
          <cell r="B6772">
            <v>3449</v>
          </cell>
          <cell r="C6772" t="str">
            <v>UNI</v>
          </cell>
          <cell r="D6772">
            <v>303855</v>
          </cell>
          <cell r="E6772" t="str">
            <v>0-0504971-X</v>
          </cell>
          <cell r="F6772">
            <v>40500</v>
          </cell>
          <cell r="G6772">
            <v>221792</v>
          </cell>
          <cell r="H6772">
            <v>1.37</v>
          </cell>
          <cell r="I6772">
            <v>43465</v>
          </cell>
        </row>
        <row r="6773">
          <cell r="A6773" t="str">
            <v>PATCH CORD FIBRA AMP SC-ST MM</v>
          </cell>
          <cell r="B6773">
            <v>3450</v>
          </cell>
          <cell r="C6773" t="str">
            <v>UNI</v>
          </cell>
          <cell r="D6773">
            <v>303855</v>
          </cell>
          <cell r="E6773" t="str">
            <v>0-0504958-X</v>
          </cell>
          <cell r="F6773">
            <v>40500</v>
          </cell>
          <cell r="G6773">
            <v>221792</v>
          </cell>
          <cell r="H6773">
            <v>1.37</v>
          </cell>
          <cell r="I6773">
            <v>43465</v>
          </cell>
        </row>
        <row r="6774">
          <cell r="A6774" t="str">
            <v>PATCH CORD FIBRA AMP ST-ST MM</v>
          </cell>
          <cell r="B6774">
            <v>3448</v>
          </cell>
          <cell r="C6774" t="str">
            <v>UNI</v>
          </cell>
          <cell r="D6774">
            <v>293684</v>
          </cell>
          <cell r="E6774" t="str">
            <v>0-0503994-X</v>
          </cell>
          <cell r="F6774">
            <v>40500</v>
          </cell>
          <cell r="G6774">
            <v>214368</v>
          </cell>
          <cell r="H6774">
            <v>1.37</v>
          </cell>
          <cell r="I6774">
            <v>43465</v>
          </cell>
        </row>
        <row r="6775">
          <cell r="A6775" t="str">
            <v>PATCH CORD FO MM SC-SC DUPLEX 50.5 /125</v>
          </cell>
          <cell r="B6775">
            <v>9817</v>
          </cell>
          <cell r="C6775" t="str">
            <v>UNI</v>
          </cell>
          <cell r="D6775">
            <v>140562</v>
          </cell>
          <cell r="E6775">
            <v>0</v>
          </cell>
          <cell r="F6775">
            <v>40500</v>
          </cell>
          <cell r="G6775">
            <v>102600</v>
          </cell>
          <cell r="H6775">
            <v>1.37</v>
          </cell>
          <cell r="I6775">
            <v>43465</v>
          </cell>
        </row>
        <row r="6776">
          <cell r="A6776" t="str">
            <v>PATCH CORD LC A LC XG MULTIMODO 02 MT</v>
          </cell>
          <cell r="B6776">
            <v>9815</v>
          </cell>
          <cell r="C6776" t="str">
            <v>UNI</v>
          </cell>
          <cell r="D6776">
            <v>152907</v>
          </cell>
          <cell r="E6776">
            <v>0</v>
          </cell>
          <cell r="F6776">
            <v>40500</v>
          </cell>
          <cell r="G6776">
            <v>111611</v>
          </cell>
          <cell r="H6776">
            <v>1.37</v>
          </cell>
          <cell r="I6776">
            <v>43465</v>
          </cell>
        </row>
        <row r="6777">
          <cell r="A6777" t="str">
            <v>PATCH CORD MT -RJ A LC 50/125 MULTIMODO</v>
          </cell>
          <cell r="B6777">
            <v>9813</v>
          </cell>
          <cell r="C6777" t="str">
            <v>UNI</v>
          </cell>
          <cell r="D6777">
            <v>150020</v>
          </cell>
          <cell r="E6777">
            <v>0</v>
          </cell>
          <cell r="F6777">
            <v>40500</v>
          </cell>
          <cell r="G6777">
            <v>109504</v>
          </cell>
          <cell r="H6777">
            <v>1.37</v>
          </cell>
          <cell r="I6777">
            <v>43465</v>
          </cell>
        </row>
        <row r="6778">
          <cell r="A6778" t="str">
            <v>PATCH CORD MULTIMODE SC-SC 3</v>
          </cell>
          <cell r="B6778">
            <v>104033</v>
          </cell>
          <cell r="C6778" t="str">
            <v>UNI</v>
          </cell>
          <cell r="D6778">
            <v>123280</v>
          </cell>
          <cell r="E6778">
            <v>0</v>
          </cell>
          <cell r="F6778">
            <v>40641</v>
          </cell>
          <cell r="G6778">
            <v>92000</v>
          </cell>
          <cell r="H6778">
            <v>1.34</v>
          </cell>
          <cell r="I6778">
            <v>43465</v>
          </cell>
        </row>
        <row r="6779">
          <cell r="A6779" t="str">
            <v>PATCH CORD SC-SC FO DUPLEX MM 2 MTS</v>
          </cell>
          <cell r="B6779">
            <v>9798</v>
          </cell>
          <cell r="C6779" t="str">
            <v>UNI</v>
          </cell>
          <cell r="D6779">
            <v>173476</v>
          </cell>
          <cell r="E6779">
            <v>0</v>
          </cell>
          <cell r="F6779">
            <v>40500</v>
          </cell>
          <cell r="G6779">
            <v>126625</v>
          </cell>
          <cell r="H6779">
            <v>1.37</v>
          </cell>
          <cell r="I6779">
            <v>43465</v>
          </cell>
        </row>
        <row r="6780">
          <cell r="A6780" t="str">
            <v>PATCH CORD ST ALC 62,5 /125 MULTMODO 01</v>
          </cell>
          <cell r="B6780">
            <v>9795</v>
          </cell>
          <cell r="C6780" t="str">
            <v>UNI</v>
          </cell>
          <cell r="D6780">
            <v>137142</v>
          </cell>
          <cell r="E6780">
            <v>0</v>
          </cell>
          <cell r="F6780">
            <v>40499</v>
          </cell>
          <cell r="G6780">
            <v>100104</v>
          </cell>
          <cell r="H6780">
            <v>1.37</v>
          </cell>
          <cell r="I6780">
            <v>43465</v>
          </cell>
        </row>
        <row r="6781">
          <cell r="A6781" t="str">
            <v>PATCH CORD ST/ST SIMPLEX MONOMODO SM</v>
          </cell>
          <cell r="B6781">
            <v>9814</v>
          </cell>
          <cell r="C6781" t="str">
            <v>UNI</v>
          </cell>
          <cell r="D6781">
            <v>153582</v>
          </cell>
          <cell r="E6781">
            <v>0</v>
          </cell>
          <cell r="F6781">
            <v>40499</v>
          </cell>
          <cell r="G6781">
            <v>112104</v>
          </cell>
          <cell r="H6781">
            <v>1.37</v>
          </cell>
          <cell r="I6781">
            <v>43465</v>
          </cell>
        </row>
        <row r="6782">
          <cell r="A6782" t="str">
            <v>PATCH PANEL 24 PTO CAT6</v>
          </cell>
          <cell r="B6782">
            <v>9792</v>
          </cell>
          <cell r="C6782" t="str">
            <v>UNI</v>
          </cell>
          <cell r="D6782">
            <v>427460</v>
          </cell>
          <cell r="E6782">
            <v>0</v>
          </cell>
          <cell r="F6782">
            <v>40883</v>
          </cell>
          <cell r="G6782">
            <v>319000</v>
          </cell>
          <cell r="H6782">
            <v>1.34</v>
          </cell>
          <cell r="I6782">
            <v>43465</v>
          </cell>
        </row>
        <row r="6783">
          <cell r="A6783" t="str">
            <v>PATCH PANEL 24 PTOS- CAT5</v>
          </cell>
          <cell r="B6783">
            <v>102937</v>
          </cell>
          <cell r="C6783" t="str">
            <v>UNI</v>
          </cell>
          <cell r="D6783">
            <v>256067</v>
          </cell>
          <cell r="E6783">
            <v>0</v>
          </cell>
          <cell r="F6783">
            <v>42857</v>
          </cell>
          <cell r="G6783">
            <v>234923.85</v>
          </cell>
          <cell r="H6783">
            <v>1.0900000000000001</v>
          </cell>
          <cell r="I6783">
            <v>43465</v>
          </cell>
        </row>
        <row r="6784">
          <cell r="A6784" t="str">
            <v>PATCH PANEL 48 PTO CAT6</v>
          </cell>
          <cell r="B6784">
            <v>9793</v>
          </cell>
          <cell r="C6784" t="str">
            <v>UNI</v>
          </cell>
          <cell r="D6784">
            <v>627729</v>
          </cell>
          <cell r="E6784">
            <v>0</v>
          </cell>
          <cell r="F6784">
            <v>42857</v>
          </cell>
          <cell r="G6784">
            <v>575898.12</v>
          </cell>
          <cell r="H6784">
            <v>1.0900000000000001</v>
          </cell>
          <cell r="I6784">
            <v>43465</v>
          </cell>
        </row>
        <row r="6785">
          <cell r="A6785" t="str">
            <v>PATCH PANEL AMP 12 PUERTOS CAT 5E</v>
          </cell>
          <cell r="B6785">
            <v>3421</v>
          </cell>
          <cell r="C6785" t="str">
            <v>UNI</v>
          </cell>
          <cell r="D6785">
            <v>186890</v>
          </cell>
          <cell r="E6785" t="str">
            <v>0-0406981-1</v>
          </cell>
          <cell r="F6785">
            <v>40500</v>
          </cell>
          <cell r="G6785">
            <v>136416</v>
          </cell>
          <cell r="H6785">
            <v>1.37</v>
          </cell>
          <cell r="I6785">
            <v>43465</v>
          </cell>
        </row>
        <row r="6786">
          <cell r="A6786" t="str">
            <v>PATCH PANEL AMP 24 PUERTOS CAT 5E</v>
          </cell>
          <cell r="B6786">
            <v>3424</v>
          </cell>
          <cell r="C6786" t="str">
            <v>UNI</v>
          </cell>
          <cell r="D6786">
            <v>170313</v>
          </cell>
          <cell r="E6786" t="str">
            <v>0-0406330-1</v>
          </cell>
          <cell r="F6786">
            <v>42849</v>
          </cell>
          <cell r="G6786">
            <v>156250</v>
          </cell>
          <cell r="H6786">
            <v>1.0900000000000001</v>
          </cell>
          <cell r="I6786">
            <v>43465</v>
          </cell>
        </row>
        <row r="6787">
          <cell r="A6787" t="str">
            <v>PATCH PANEL AMP 24P QUANTUM (CAT6)</v>
          </cell>
          <cell r="B6787">
            <v>3426</v>
          </cell>
          <cell r="C6787" t="str">
            <v>UNI</v>
          </cell>
          <cell r="D6787">
            <v>406835</v>
          </cell>
          <cell r="E6787" t="str">
            <v>0-1116027-1</v>
          </cell>
          <cell r="F6787">
            <v>40500</v>
          </cell>
          <cell r="G6787">
            <v>296960</v>
          </cell>
          <cell r="H6787">
            <v>1.37</v>
          </cell>
          <cell r="I6787">
            <v>43465</v>
          </cell>
        </row>
        <row r="6788">
          <cell r="A6788" t="str">
            <v>PATCH PANEL AMP 48 PUERTOS CAT 5E</v>
          </cell>
          <cell r="B6788">
            <v>3425</v>
          </cell>
          <cell r="C6788" t="str">
            <v>UNI</v>
          </cell>
          <cell r="D6788">
            <v>1089730</v>
          </cell>
          <cell r="E6788" t="str">
            <v>0-0406331-1</v>
          </cell>
          <cell r="F6788">
            <v>40500</v>
          </cell>
          <cell r="G6788">
            <v>795423</v>
          </cell>
          <cell r="H6788">
            <v>1.37</v>
          </cell>
          <cell r="I6788">
            <v>43465</v>
          </cell>
        </row>
        <row r="6789">
          <cell r="A6789" t="str">
            <v>PATCH PANEL AMP 48P QUANTUM CAT6</v>
          </cell>
          <cell r="B6789">
            <v>3427</v>
          </cell>
          <cell r="C6789" t="str">
            <v>UNI</v>
          </cell>
          <cell r="D6789">
            <v>1931497</v>
          </cell>
          <cell r="E6789" t="str">
            <v>0-1116028-1</v>
          </cell>
          <cell r="F6789">
            <v>40500</v>
          </cell>
          <cell r="G6789">
            <v>1409852</v>
          </cell>
          <cell r="H6789">
            <v>1.37</v>
          </cell>
          <cell r="I6789">
            <v>43465</v>
          </cell>
        </row>
        <row r="6790">
          <cell r="A6790" t="str">
            <v>Patch panel categoría 6A blindado 24 puestos</v>
          </cell>
          <cell r="B6790">
            <v>107245</v>
          </cell>
          <cell r="C6790" t="str">
            <v>UNI</v>
          </cell>
          <cell r="D6790">
            <v>997500</v>
          </cell>
          <cell r="E6790">
            <v>0</v>
          </cell>
          <cell r="F6790">
            <v>43411</v>
          </cell>
          <cell r="G6790">
            <v>950000</v>
          </cell>
          <cell r="H6790">
            <v>1.05</v>
          </cell>
          <cell r="I6790">
            <v>43465</v>
          </cell>
        </row>
        <row r="6791">
          <cell r="A6791" t="str">
            <v>PAVIMENTOS</v>
          </cell>
          <cell r="B6791">
            <v>16</v>
          </cell>
          <cell r="C6791">
            <v>0</v>
          </cell>
          <cell r="D6791" t="e">
            <v>#DIV/0!</v>
          </cell>
          <cell r="E6791">
            <v>0</v>
          </cell>
          <cell r="F6791">
            <v>0</v>
          </cell>
          <cell r="G6791">
            <v>0</v>
          </cell>
          <cell r="H6791" t="e">
            <v>#DIV/0!</v>
          </cell>
          <cell r="I6791">
            <v>43465</v>
          </cell>
        </row>
        <row r="6792">
          <cell r="A6792" t="str">
            <v>PAVISINT SYSTEM e=11cm (Sum + Inst)</v>
          </cell>
          <cell r="B6792">
            <v>104730</v>
          </cell>
          <cell r="C6792" t="str">
            <v>M2</v>
          </cell>
          <cell r="D6792">
            <v>212602</v>
          </cell>
          <cell r="E6792">
            <v>0</v>
          </cell>
          <cell r="F6792">
            <v>41198</v>
          </cell>
          <cell r="G6792">
            <v>163540</v>
          </cell>
          <cell r="H6792">
            <v>1.3</v>
          </cell>
          <cell r="I6792">
            <v>43465</v>
          </cell>
        </row>
        <row r="6793">
          <cell r="A6793" t="str">
            <v>PDU 8 salidas 1800W 120V rackeable</v>
          </cell>
          <cell r="B6793">
            <v>107247</v>
          </cell>
          <cell r="C6793" t="str">
            <v>UNI</v>
          </cell>
          <cell r="D6793">
            <v>798000</v>
          </cell>
          <cell r="E6793">
            <v>0</v>
          </cell>
          <cell r="F6793">
            <v>43411</v>
          </cell>
          <cell r="G6793">
            <v>760000</v>
          </cell>
          <cell r="H6793">
            <v>1.05</v>
          </cell>
          <cell r="I6793">
            <v>43465</v>
          </cell>
        </row>
        <row r="6794">
          <cell r="A6794" t="str">
            <v>PEGACOR BLANCO (25kg)</v>
          </cell>
          <cell r="B6794">
            <v>324</v>
          </cell>
          <cell r="C6794" t="str">
            <v>KG</v>
          </cell>
          <cell r="D6794">
            <v>1434</v>
          </cell>
          <cell r="E6794">
            <v>90104</v>
          </cell>
          <cell r="F6794">
            <v>43195</v>
          </cell>
          <cell r="G6794">
            <v>1366</v>
          </cell>
          <cell r="H6794">
            <v>1.05</v>
          </cell>
          <cell r="I6794">
            <v>43465</v>
          </cell>
        </row>
        <row r="6795">
          <cell r="A6795" t="str">
            <v>PEGACOR I-40 GRIS CRNA</v>
          </cell>
          <cell r="B6795">
            <v>2724</v>
          </cell>
          <cell r="C6795" t="str">
            <v>KG</v>
          </cell>
          <cell r="D6795">
            <v>823</v>
          </cell>
          <cell r="E6795">
            <v>90106</v>
          </cell>
          <cell r="F6795">
            <v>43349</v>
          </cell>
          <cell r="G6795">
            <v>784</v>
          </cell>
          <cell r="H6795">
            <v>1.05</v>
          </cell>
          <cell r="I6795">
            <v>43465</v>
          </cell>
        </row>
        <row r="6796">
          <cell r="A6796" t="str">
            <v>PEGACOR I-40 GRIS CRNA</v>
          </cell>
          <cell r="B6796">
            <v>90012</v>
          </cell>
          <cell r="C6796" t="str">
            <v>KG</v>
          </cell>
          <cell r="D6796">
            <v>823</v>
          </cell>
          <cell r="E6796">
            <v>90106</v>
          </cell>
          <cell r="F6796">
            <v>43349</v>
          </cell>
          <cell r="G6796">
            <v>784</v>
          </cell>
          <cell r="H6796">
            <v>1.05</v>
          </cell>
          <cell r="I6796">
            <v>43465</v>
          </cell>
        </row>
        <row r="6797">
          <cell r="A6797" t="str">
            <v>PEGACOR MAX-CONSTRUCTOR (BOLSA DE</v>
          </cell>
          <cell r="B6797">
            <v>105062</v>
          </cell>
          <cell r="C6797" t="str">
            <v>KG</v>
          </cell>
          <cell r="D6797">
            <v>2125</v>
          </cell>
          <cell r="E6797">
            <v>0</v>
          </cell>
          <cell r="F6797">
            <v>41555</v>
          </cell>
          <cell r="G6797">
            <v>1673</v>
          </cell>
          <cell r="H6797">
            <v>1.27</v>
          </cell>
          <cell r="I6797">
            <v>43465</v>
          </cell>
        </row>
        <row r="6798">
          <cell r="A6798" t="str">
            <v>PEGACOR O PEGANTE GRIS PARA CERÁMICA</v>
          </cell>
          <cell r="B6798">
            <v>101733</v>
          </cell>
          <cell r="C6798" t="str">
            <v>KG</v>
          </cell>
          <cell r="D6798">
            <v>1272</v>
          </cell>
          <cell r="E6798">
            <v>90106</v>
          </cell>
          <cell r="F6798">
            <v>43367</v>
          </cell>
          <cell r="G6798">
            <v>1211</v>
          </cell>
          <cell r="H6798">
            <v>1.05</v>
          </cell>
          <cell r="I6798">
            <v>43465</v>
          </cell>
        </row>
        <row r="6799">
          <cell r="A6799" t="str">
            <v>PEGACOR PARA VIDRIO BLANCO (BOLSA DE</v>
          </cell>
          <cell r="B6799">
            <v>105965</v>
          </cell>
          <cell r="C6799" t="str">
            <v>UNI</v>
          </cell>
          <cell r="D6799">
            <v>29785</v>
          </cell>
          <cell r="E6799">
            <v>0</v>
          </cell>
          <cell r="F6799">
            <v>42657</v>
          </cell>
          <cell r="G6799">
            <v>25900</v>
          </cell>
          <cell r="H6799">
            <v>1.1499999999999999</v>
          </cell>
          <cell r="I6799">
            <v>43465</v>
          </cell>
        </row>
        <row r="6800">
          <cell r="A6800" t="str">
            <v>PEGAMENTO ESPECIAL HF - BONDING X 1/4</v>
          </cell>
          <cell r="B6800">
            <v>107297</v>
          </cell>
          <cell r="C6800" t="str">
            <v>UNI</v>
          </cell>
          <cell r="D6800">
            <v>129684</v>
          </cell>
          <cell r="E6800">
            <v>0</v>
          </cell>
          <cell r="F6800">
            <v>43412</v>
          </cell>
          <cell r="G6800">
            <v>123509</v>
          </cell>
          <cell r="H6800">
            <v>1.05</v>
          </cell>
          <cell r="I6800">
            <v>43465</v>
          </cell>
        </row>
        <row r="6801">
          <cell r="A6801" t="str">
            <v>Pegamento para Foil de aluminio o Liencillo **</v>
          </cell>
          <cell r="B6801">
            <v>100155</v>
          </cell>
          <cell r="C6801" t="str">
            <v>M2</v>
          </cell>
          <cell r="D6801">
            <v>482</v>
          </cell>
          <cell r="E6801">
            <v>0</v>
          </cell>
          <cell r="F6801">
            <v>40134</v>
          </cell>
          <cell r="G6801">
            <v>347</v>
          </cell>
          <cell r="H6801">
            <v>1.39</v>
          </cell>
          <cell r="I6801">
            <v>43465</v>
          </cell>
        </row>
        <row r="6802">
          <cell r="A6802" t="str">
            <v>PEGANTE ADHESIVO 10</v>
          </cell>
          <cell r="B6802">
            <v>103621</v>
          </cell>
          <cell r="C6802" t="str">
            <v>GLN</v>
          </cell>
          <cell r="D6802">
            <v>59036</v>
          </cell>
          <cell r="E6802">
            <v>0</v>
          </cell>
          <cell r="F6802">
            <v>43372</v>
          </cell>
          <cell r="G6802">
            <v>56225</v>
          </cell>
          <cell r="H6802">
            <v>1.05</v>
          </cell>
          <cell r="I6802">
            <v>43465</v>
          </cell>
        </row>
        <row r="6803">
          <cell r="A6803" t="str">
            <v>PEGANTE CAUCHO 521 para piso Caucho Recic.</v>
          </cell>
          <cell r="B6803">
            <v>107373</v>
          </cell>
          <cell r="C6803" t="str">
            <v>gln</v>
          </cell>
          <cell r="D6803">
            <v>58296</v>
          </cell>
          <cell r="E6803">
            <v>0</v>
          </cell>
          <cell r="F6803">
            <v>43413</v>
          </cell>
          <cell r="G6803">
            <v>55520</v>
          </cell>
          <cell r="H6803">
            <v>1.05</v>
          </cell>
          <cell r="I6803">
            <v>43465</v>
          </cell>
        </row>
        <row r="6804">
          <cell r="A6804" t="str">
            <v>PEGANTE DE CAUCHO (PL-85)</v>
          </cell>
          <cell r="B6804">
            <v>2957</v>
          </cell>
          <cell r="C6804" t="str">
            <v>gln</v>
          </cell>
          <cell r="D6804">
            <v>55075</v>
          </cell>
          <cell r="E6804">
            <v>290102</v>
          </cell>
          <cell r="F6804">
            <v>43209</v>
          </cell>
          <cell r="G6804">
            <v>52452</v>
          </cell>
          <cell r="H6804">
            <v>1.05</v>
          </cell>
          <cell r="I6804">
            <v>43465</v>
          </cell>
        </row>
        <row r="6805">
          <cell r="A6805" t="str">
            <v>PEGANTE DENSO FIBRATEX</v>
          </cell>
          <cell r="B6805">
            <v>665</v>
          </cell>
          <cell r="C6805" t="str">
            <v>GLN</v>
          </cell>
          <cell r="D6805">
            <v>32804</v>
          </cell>
          <cell r="E6805" t="str">
            <v>003-1</v>
          </cell>
          <cell r="F6805">
            <v>40148</v>
          </cell>
          <cell r="G6805">
            <v>23600</v>
          </cell>
          <cell r="H6805">
            <v>1.39</v>
          </cell>
          <cell r="I6805">
            <v>43465</v>
          </cell>
        </row>
        <row r="6806">
          <cell r="A6806" t="str">
            <v>PEGANTE MADERA PAPEL(secado Rapido)</v>
          </cell>
          <cell r="B6806">
            <v>1755</v>
          </cell>
          <cell r="C6806" t="str">
            <v>GN</v>
          </cell>
          <cell r="D6806">
            <v>30251</v>
          </cell>
          <cell r="E6806">
            <v>519</v>
          </cell>
          <cell r="F6806">
            <v>43202</v>
          </cell>
          <cell r="G6806">
            <v>28810</v>
          </cell>
          <cell r="H6806">
            <v>1.05</v>
          </cell>
          <cell r="I6806">
            <v>43465</v>
          </cell>
        </row>
        <row r="6807">
          <cell r="A6807" t="str">
            <v>PEGANTE O SELLANTE Fuerza Media (36gr)</v>
          </cell>
          <cell r="B6807">
            <v>3809</v>
          </cell>
          <cell r="C6807" t="str">
            <v>UNI</v>
          </cell>
          <cell r="D6807">
            <v>8397</v>
          </cell>
          <cell r="E6807">
            <v>0</v>
          </cell>
          <cell r="F6807">
            <v>41425</v>
          </cell>
          <cell r="G6807">
            <v>6612</v>
          </cell>
          <cell r="H6807">
            <v>1.27</v>
          </cell>
          <cell r="I6807">
            <v>43465</v>
          </cell>
        </row>
        <row r="6808">
          <cell r="A6808" t="str">
            <v>PEGANTE P.V.A. PHILAAC</v>
          </cell>
          <cell r="B6808">
            <v>2472</v>
          </cell>
          <cell r="C6808" t="str">
            <v>GN</v>
          </cell>
          <cell r="D6808">
            <v>40310</v>
          </cell>
          <cell r="E6808">
            <v>563</v>
          </cell>
          <cell r="F6808">
            <v>40134</v>
          </cell>
          <cell r="G6808">
            <v>29000</v>
          </cell>
          <cell r="H6808">
            <v>1.39</v>
          </cell>
          <cell r="I6808">
            <v>43465</v>
          </cell>
        </row>
        <row r="6809">
          <cell r="A6809" t="str">
            <v>PEGANTE PARA ALFOMBRA</v>
          </cell>
          <cell r="B6809">
            <v>102845</v>
          </cell>
          <cell r="C6809" t="str">
            <v>GN</v>
          </cell>
          <cell r="D6809">
            <v>55501</v>
          </cell>
          <cell r="E6809">
            <v>290102</v>
          </cell>
          <cell r="F6809">
            <v>43271</v>
          </cell>
          <cell r="G6809">
            <v>52858</v>
          </cell>
          <cell r="H6809">
            <v>1.05</v>
          </cell>
          <cell r="I6809">
            <v>43465</v>
          </cell>
        </row>
        <row r="6810">
          <cell r="A6810" t="str">
            <v>PEGANTE PARA MADERA MADERA</v>
          </cell>
          <cell r="B6810">
            <v>691</v>
          </cell>
          <cell r="C6810" t="str">
            <v>gln</v>
          </cell>
          <cell r="D6810">
            <v>35690</v>
          </cell>
          <cell r="E6810">
            <v>290360</v>
          </cell>
          <cell r="F6810">
            <v>43284</v>
          </cell>
          <cell r="G6810">
            <v>33990</v>
          </cell>
          <cell r="H6810">
            <v>1.05</v>
          </cell>
          <cell r="I6810">
            <v>43465</v>
          </cell>
        </row>
        <row r="6811">
          <cell r="A6811" t="str">
            <v>PEGANTE PARA PISO CAUCHO</v>
          </cell>
          <cell r="B6811">
            <v>102945</v>
          </cell>
          <cell r="C6811" t="str">
            <v>GN</v>
          </cell>
          <cell r="D6811">
            <v>51590</v>
          </cell>
          <cell r="E6811">
            <v>290102</v>
          </cell>
          <cell r="F6811">
            <v>40704</v>
          </cell>
          <cell r="G6811">
            <v>38500</v>
          </cell>
          <cell r="H6811">
            <v>1.34</v>
          </cell>
          <cell r="I6811">
            <v>43465</v>
          </cell>
        </row>
        <row r="6812">
          <cell r="A6812" t="str">
            <v>PEGANTE PARA PISO VINISOL</v>
          </cell>
          <cell r="B6812">
            <v>105223</v>
          </cell>
          <cell r="C6812" t="str">
            <v>GL</v>
          </cell>
          <cell r="D6812">
            <v>48216</v>
          </cell>
          <cell r="E6812">
            <v>0</v>
          </cell>
          <cell r="F6812">
            <v>41837</v>
          </cell>
          <cell r="G6812">
            <v>38267</v>
          </cell>
          <cell r="H6812">
            <v>1.26</v>
          </cell>
          <cell r="I6812">
            <v>43465</v>
          </cell>
        </row>
        <row r="6813">
          <cell r="A6813" t="str">
            <v>PEGANTE PU MONOCOMPONENTE. para</v>
          </cell>
          <cell r="B6813">
            <v>104342</v>
          </cell>
          <cell r="C6813" t="str">
            <v>KG</v>
          </cell>
          <cell r="D6813">
            <v>20800</v>
          </cell>
          <cell r="E6813">
            <v>0</v>
          </cell>
          <cell r="F6813">
            <v>41065</v>
          </cell>
          <cell r="G6813">
            <v>16000</v>
          </cell>
          <cell r="H6813">
            <v>1.3</v>
          </cell>
          <cell r="I6813">
            <v>43465</v>
          </cell>
        </row>
        <row r="6814">
          <cell r="A6814" t="str">
            <v>Pegaporcelanato**</v>
          </cell>
          <cell r="B6814">
            <v>103971</v>
          </cell>
          <cell r="C6814" t="str">
            <v>KG</v>
          </cell>
          <cell r="D6814">
            <v>1943</v>
          </cell>
          <cell r="E6814">
            <v>0</v>
          </cell>
          <cell r="F6814">
            <v>40631</v>
          </cell>
          <cell r="G6814">
            <v>1450</v>
          </cell>
          <cell r="H6814">
            <v>1.34</v>
          </cell>
          <cell r="I6814">
            <v>43465</v>
          </cell>
        </row>
        <row r="6815">
          <cell r="A6815" t="str">
            <v>Peinado de gabinetes en centros de. Estadio el</v>
          </cell>
          <cell r="B6815">
            <v>105283</v>
          </cell>
          <cell r="C6815" t="str">
            <v>UNI</v>
          </cell>
          <cell r="D6815">
            <v>803880</v>
          </cell>
          <cell r="E6815">
            <v>0</v>
          </cell>
          <cell r="F6815">
            <v>41913</v>
          </cell>
          <cell r="G6815">
            <v>638000</v>
          </cell>
          <cell r="H6815">
            <v>1.26</v>
          </cell>
          <cell r="I6815">
            <v>43465</v>
          </cell>
        </row>
        <row r="6816">
          <cell r="A6816" t="str">
            <v>PEINAZO CAL.18 DE 10,5X4CM</v>
          </cell>
          <cell r="B6816">
            <v>100840</v>
          </cell>
          <cell r="C6816" t="str">
            <v>ML</v>
          </cell>
          <cell r="D6816">
            <v>8208</v>
          </cell>
          <cell r="E6816">
            <v>0</v>
          </cell>
          <cell r="F6816">
            <v>43209</v>
          </cell>
          <cell r="G6816">
            <v>7817</v>
          </cell>
          <cell r="H6816">
            <v>1.05</v>
          </cell>
          <cell r="I6816">
            <v>43465</v>
          </cell>
        </row>
        <row r="6817">
          <cell r="A6817" t="str">
            <v>peldaño en fibra de vidrio</v>
          </cell>
          <cell r="B6817">
            <v>104929</v>
          </cell>
          <cell r="C6817" t="str">
            <v>UNI</v>
          </cell>
          <cell r="D6817">
            <v>72390</v>
          </cell>
          <cell r="E6817">
            <v>0</v>
          </cell>
          <cell r="F6817">
            <v>41444</v>
          </cell>
          <cell r="G6817">
            <v>57000</v>
          </cell>
          <cell r="H6817">
            <v>1.27</v>
          </cell>
          <cell r="I6817">
            <v>43465</v>
          </cell>
        </row>
        <row r="6818">
          <cell r="A6818" t="str">
            <v>PELDAÑO EN PLATINA ¼" x 1 ½"</v>
          </cell>
          <cell r="B6818">
            <v>102435</v>
          </cell>
          <cell r="C6818" t="str">
            <v>ML</v>
          </cell>
          <cell r="D6818">
            <v>10960</v>
          </cell>
          <cell r="E6818">
            <v>0</v>
          </cell>
          <cell r="F6818">
            <v>40196</v>
          </cell>
          <cell r="G6818">
            <v>8000</v>
          </cell>
          <cell r="H6818">
            <v>1.37</v>
          </cell>
          <cell r="I6818">
            <v>43465</v>
          </cell>
        </row>
        <row r="6819">
          <cell r="A6819" t="str">
            <v>PELICULA ANTIRAYON TRANSPARENTE</v>
          </cell>
          <cell r="B6819">
            <v>102798</v>
          </cell>
          <cell r="C6819" t="str">
            <v>M2</v>
          </cell>
          <cell r="D6819">
            <v>13388</v>
          </cell>
          <cell r="E6819">
            <v>653</v>
          </cell>
          <cell r="F6819">
            <v>43368</v>
          </cell>
          <cell r="G6819">
            <v>12750</v>
          </cell>
          <cell r="H6819">
            <v>1.05</v>
          </cell>
          <cell r="I6819">
            <v>43465</v>
          </cell>
        </row>
        <row r="6820">
          <cell r="A6820" t="str">
            <v>PELICULA TIPO SANDBLASTING PERSIANA</v>
          </cell>
          <cell r="B6820">
            <v>103273</v>
          </cell>
          <cell r="C6820" t="str">
            <v>M2</v>
          </cell>
          <cell r="D6820">
            <v>45240</v>
          </cell>
          <cell r="E6820">
            <v>0</v>
          </cell>
          <cell r="F6820">
            <v>41094</v>
          </cell>
          <cell r="G6820">
            <v>34800</v>
          </cell>
          <cell r="H6820">
            <v>1.3</v>
          </cell>
          <cell r="I6820">
            <v>43465</v>
          </cell>
        </row>
        <row r="6821">
          <cell r="A6821" t="str">
            <v>PENDON( 6X1.0M)</v>
          </cell>
          <cell r="B6821">
            <v>105856</v>
          </cell>
          <cell r="C6821" t="str">
            <v>UNI</v>
          </cell>
          <cell r="D6821">
            <v>215625</v>
          </cell>
          <cell r="E6821">
            <v>0</v>
          </cell>
          <cell r="F6821">
            <v>42597</v>
          </cell>
          <cell r="G6821">
            <v>187500</v>
          </cell>
          <cell r="H6821">
            <v>1.1499999999999999</v>
          </cell>
          <cell r="I6821">
            <v>43465</v>
          </cell>
        </row>
        <row r="6822">
          <cell r="A6822" t="str">
            <v>PENDONES 0.50X6,00M</v>
          </cell>
          <cell r="B6822">
            <v>103768</v>
          </cell>
          <cell r="C6822" t="str">
            <v>UNI</v>
          </cell>
          <cell r="D6822">
            <v>81593</v>
          </cell>
          <cell r="E6822">
            <v>0</v>
          </cell>
          <cell r="F6822">
            <v>43223</v>
          </cell>
          <cell r="G6822">
            <v>77708</v>
          </cell>
          <cell r="H6822">
            <v>1.05</v>
          </cell>
          <cell r="I6822">
            <v>43465</v>
          </cell>
        </row>
        <row r="6823">
          <cell r="A6823" t="str">
            <v>PENNISETUM PARA JARDIN</v>
          </cell>
          <cell r="B6823">
            <v>105074</v>
          </cell>
          <cell r="C6823" t="str">
            <v>UNI</v>
          </cell>
          <cell r="D6823">
            <v>2669</v>
          </cell>
          <cell r="E6823">
            <v>0</v>
          </cell>
          <cell r="F6823">
            <v>43264</v>
          </cell>
          <cell r="G6823">
            <v>2542</v>
          </cell>
          <cell r="H6823">
            <v>1.05</v>
          </cell>
          <cell r="I6823">
            <v>43465</v>
          </cell>
        </row>
        <row r="6824">
          <cell r="A6824" t="str">
            <v>PERCHA 2 PUESTOS(Percha+Aisl.+Fijac)AP.</v>
          </cell>
          <cell r="B6824">
            <v>101141</v>
          </cell>
          <cell r="C6824" t="str">
            <v>UNI</v>
          </cell>
          <cell r="D6824">
            <v>32195</v>
          </cell>
          <cell r="E6824">
            <v>0</v>
          </cell>
          <cell r="F6824">
            <v>40239</v>
          </cell>
          <cell r="G6824">
            <v>23500</v>
          </cell>
          <cell r="H6824">
            <v>1.37</v>
          </cell>
          <cell r="I6824">
            <v>43465</v>
          </cell>
        </row>
        <row r="6825">
          <cell r="A6825" t="str">
            <v>PERCHA 3 PUESTOS(Percha+Aisl.+Fijac)AP.</v>
          </cell>
          <cell r="B6825">
            <v>101142</v>
          </cell>
          <cell r="C6825" t="str">
            <v>UNI</v>
          </cell>
          <cell r="D6825">
            <v>37675</v>
          </cell>
          <cell r="E6825">
            <v>0</v>
          </cell>
          <cell r="F6825">
            <v>40239</v>
          </cell>
          <cell r="G6825">
            <v>27500</v>
          </cell>
          <cell r="H6825">
            <v>1.37</v>
          </cell>
          <cell r="I6825">
            <v>43465</v>
          </cell>
        </row>
        <row r="6826">
          <cell r="A6826" t="str">
            <v>Percha doble metálica cromada **</v>
          </cell>
          <cell r="B6826">
            <v>103105</v>
          </cell>
          <cell r="C6826" t="str">
            <v>UNI</v>
          </cell>
          <cell r="D6826">
            <v>8071</v>
          </cell>
          <cell r="E6826" t="str">
            <v>8-AA-3022</v>
          </cell>
          <cell r="F6826">
            <v>43271</v>
          </cell>
          <cell r="G6826">
            <v>7687</v>
          </cell>
          <cell r="H6826">
            <v>1.05</v>
          </cell>
          <cell r="I6826">
            <v>43465</v>
          </cell>
        </row>
        <row r="6827">
          <cell r="A6827" t="str">
            <v>Percha en acero inox Ref: 241981 de Socoda</v>
          </cell>
          <cell r="B6827">
            <v>107109</v>
          </cell>
          <cell r="C6827" t="str">
            <v>UNI</v>
          </cell>
          <cell r="D6827">
            <v>19845</v>
          </cell>
          <cell r="E6827">
            <v>6840</v>
          </cell>
          <cell r="F6827">
            <v>43395</v>
          </cell>
          <cell r="G6827">
            <v>18900</v>
          </cell>
          <cell r="H6827">
            <v>1.05</v>
          </cell>
          <cell r="I6827">
            <v>43465</v>
          </cell>
        </row>
        <row r="6828">
          <cell r="A6828" t="str">
            <v>Percha Sencilla Cromada importada</v>
          </cell>
          <cell r="B6828">
            <v>104308</v>
          </cell>
          <cell r="C6828" t="str">
            <v>UNI</v>
          </cell>
          <cell r="D6828">
            <v>11310</v>
          </cell>
          <cell r="E6828">
            <v>0</v>
          </cell>
          <cell r="F6828">
            <v>40952</v>
          </cell>
          <cell r="G6828">
            <v>8700</v>
          </cell>
          <cell r="H6828">
            <v>1.3</v>
          </cell>
          <cell r="I6828">
            <v>43465</v>
          </cell>
        </row>
        <row r="6829">
          <cell r="A6829" t="str">
            <v>PERF.NUEVADIV.MEDIA</v>
          </cell>
          <cell r="B6829">
            <v>102264</v>
          </cell>
          <cell r="C6829" t="str">
            <v>ML</v>
          </cell>
          <cell r="D6829">
            <v>70829</v>
          </cell>
          <cell r="E6829" t="str">
            <v>DA-17ANOL</v>
          </cell>
          <cell r="F6829">
            <v>40283</v>
          </cell>
          <cell r="G6829">
            <v>51700</v>
          </cell>
          <cell r="H6829">
            <v>1.37</v>
          </cell>
          <cell r="I6829">
            <v>43465</v>
          </cell>
        </row>
        <row r="6830">
          <cell r="A6830" t="str">
            <v>PERFIL ABIERTO GALV. 120X60 CAL.16</v>
          </cell>
          <cell r="B6830">
            <v>102411</v>
          </cell>
          <cell r="C6830" t="str">
            <v>ML</v>
          </cell>
          <cell r="D6830">
            <v>90350</v>
          </cell>
          <cell r="E6830" t="str">
            <v>U-67 Mate</v>
          </cell>
          <cell r="F6830">
            <v>40150</v>
          </cell>
          <cell r="G6830">
            <v>65000</v>
          </cell>
          <cell r="H6830">
            <v>1.39</v>
          </cell>
          <cell r="I6830">
            <v>43465</v>
          </cell>
        </row>
        <row r="6831">
          <cell r="A6831" t="str">
            <v>Perfil alma llena ASTM 36 Estruct. Compleja **</v>
          </cell>
          <cell r="B6831">
            <v>100818</v>
          </cell>
          <cell r="C6831" t="str">
            <v>KG</v>
          </cell>
          <cell r="D6831">
            <v>2968</v>
          </cell>
          <cell r="E6831">
            <v>0</v>
          </cell>
          <cell r="F6831">
            <v>43244</v>
          </cell>
          <cell r="G6831">
            <v>2827</v>
          </cell>
          <cell r="H6831">
            <v>1.05</v>
          </cell>
          <cell r="I6831">
            <v>43465</v>
          </cell>
        </row>
        <row r="6832">
          <cell r="A6832" t="str">
            <v>Perfil alma llena ASTM 36 Sencilla **</v>
          </cell>
          <cell r="B6832">
            <v>100352</v>
          </cell>
          <cell r="C6832" t="str">
            <v>KG</v>
          </cell>
          <cell r="D6832">
            <v>2968</v>
          </cell>
          <cell r="E6832">
            <v>0</v>
          </cell>
          <cell r="F6832">
            <v>43244</v>
          </cell>
          <cell r="G6832">
            <v>2827</v>
          </cell>
          <cell r="H6832">
            <v>1.05</v>
          </cell>
          <cell r="I6832">
            <v>43465</v>
          </cell>
        </row>
        <row r="6833">
          <cell r="A6833" t="str">
            <v>Perfil C 13 para soporte de tuberia **</v>
          </cell>
          <cell r="B6833">
            <v>100051</v>
          </cell>
          <cell r="C6833" t="str">
            <v>ML</v>
          </cell>
          <cell r="D6833">
            <v>14616</v>
          </cell>
          <cell r="E6833">
            <v>0</v>
          </cell>
          <cell r="F6833">
            <v>40091</v>
          </cell>
          <cell r="G6833">
            <v>10515</v>
          </cell>
          <cell r="H6833">
            <v>1.39</v>
          </cell>
          <cell r="I6833">
            <v>43465</v>
          </cell>
        </row>
        <row r="6834">
          <cell r="A6834" t="str">
            <v>PERFIL CANAL 2x1</v>
          </cell>
          <cell r="B6834">
            <v>1003</v>
          </cell>
          <cell r="C6834" t="str">
            <v>ML</v>
          </cell>
          <cell r="D6834">
            <v>2208</v>
          </cell>
          <cell r="E6834" t="str">
            <v>U-67 Mate</v>
          </cell>
          <cell r="F6834">
            <v>40478</v>
          </cell>
          <cell r="G6834">
            <v>1612</v>
          </cell>
          <cell r="H6834">
            <v>1.37</v>
          </cell>
          <cell r="I6834">
            <v>43465</v>
          </cell>
        </row>
        <row r="6835">
          <cell r="A6835" t="str">
            <v>PERFIL CANAL ESTRUCT. EN ACERO 3" 75mm</v>
          </cell>
          <cell r="B6835">
            <v>3967</v>
          </cell>
          <cell r="C6835" t="str">
            <v>ML</v>
          </cell>
          <cell r="D6835">
            <v>116620</v>
          </cell>
          <cell r="E6835">
            <v>0</v>
          </cell>
          <cell r="F6835">
            <v>40302</v>
          </cell>
          <cell r="G6835">
            <v>85124</v>
          </cell>
          <cell r="H6835">
            <v>1.37</v>
          </cell>
          <cell r="I6835">
            <v>43465</v>
          </cell>
        </row>
        <row r="6836">
          <cell r="A6836" t="str">
            <v>PERFIL CANAL ESTRUCT. EN ACERO 4" 100mm</v>
          </cell>
          <cell r="B6836">
            <v>3968</v>
          </cell>
          <cell r="C6836" t="str">
            <v>ML</v>
          </cell>
          <cell r="D6836">
            <v>178785</v>
          </cell>
          <cell r="E6836" t="str">
            <v>LIVIANO</v>
          </cell>
          <cell r="F6836">
            <v>40302</v>
          </cell>
          <cell r="G6836">
            <v>130500</v>
          </cell>
          <cell r="H6836">
            <v>1.37</v>
          </cell>
          <cell r="I6836">
            <v>43465</v>
          </cell>
        </row>
        <row r="6837">
          <cell r="A6837" t="str">
            <v>PERFIL CUADRADO COLDROLLED 1" CAL.18</v>
          </cell>
          <cell r="B6837">
            <v>104751</v>
          </cell>
          <cell r="C6837" t="str">
            <v>ML</v>
          </cell>
          <cell r="D6837">
            <v>3172</v>
          </cell>
          <cell r="E6837">
            <v>0</v>
          </cell>
          <cell r="F6837">
            <v>42212</v>
          </cell>
          <cell r="G6837">
            <v>2600</v>
          </cell>
          <cell r="H6837">
            <v>1.22</v>
          </cell>
          <cell r="I6837">
            <v>43465</v>
          </cell>
        </row>
        <row r="6838">
          <cell r="A6838" t="str">
            <v>PERFIL DE ALMA LLENA ASTM A36</v>
          </cell>
          <cell r="B6838">
            <v>104789</v>
          </cell>
          <cell r="C6838" t="str">
            <v>KG</v>
          </cell>
          <cell r="D6838">
            <v>3016</v>
          </cell>
          <cell r="E6838">
            <v>0</v>
          </cell>
          <cell r="F6838">
            <v>41207</v>
          </cell>
          <cell r="G6838">
            <v>2320</v>
          </cell>
          <cell r="H6838">
            <v>1.3</v>
          </cell>
          <cell r="I6838">
            <v>43465</v>
          </cell>
        </row>
        <row r="6839">
          <cell r="A6839" t="str">
            <v>PERFIL EN ANGULO ESTRUCT. EN ACERO 3"</v>
          </cell>
          <cell r="B6839">
            <v>3969</v>
          </cell>
          <cell r="C6839" t="str">
            <v>ML</v>
          </cell>
          <cell r="D6839">
            <v>54033</v>
          </cell>
          <cell r="E6839" t="str">
            <v>1/4"</v>
          </cell>
          <cell r="F6839">
            <v>40350</v>
          </cell>
          <cell r="G6839">
            <v>39440</v>
          </cell>
          <cell r="H6839">
            <v>1.37</v>
          </cell>
          <cell r="I6839">
            <v>43465</v>
          </cell>
        </row>
        <row r="6840">
          <cell r="A6840" t="str">
            <v>PERFIL EN ANGULO ESTRUCT. EN ACERO 4"</v>
          </cell>
          <cell r="B6840">
            <v>3970</v>
          </cell>
          <cell r="C6840" t="str">
            <v>ML</v>
          </cell>
          <cell r="D6840">
            <v>72043</v>
          </cell>
          <cell r="E6840" t="str">
            <v>1/4"</v>
          </cell>
          <cell r="F6840">
            <v>40350</v>
          </cell>
          <cell r="G6840">
            <v>52586</v>
          </cell>
          <cell r="H6840">
            <v>1.37</v>
          </cell>
          <cell r="I6840">
            <v>43465</v>
          </cell>
        </row>
        <row r="6841">
          <cell r="A6841" t="str">
            <v>PERFIL ESTRUCTIRAL (250X150X6.0MM)</v>
          </cell>
          <cell r="B6841">
            <v>105177</v>
          </cell>
          <cell r="C6841" t="str">
            <v>KG</v>
          </cell>
          <cell r="D6841">
            <v>3815</v>
          </cell>
          <cell r="E6841">
            <v>0</v>
          </cell>
          <cell r="F6841">
            <v>41774</v>
          </cell>
          <cell r="G6841">
            <v>3028</v>
          </cell>
          <cell r="H6841">
            <v>1.26</v>
          </cell>
          <cell r="I6841">
            <v>43465</v>
          </cell>
        </row>
        <row r="6842">
          <cell r="A6842" t="str">
            <v>PERFIL ESTRUCTIRAL (90X50X2.5MM)</v>
          </cell>
          <cell r="B6842">
            <v>105175</v>
          </cell>
          <cell r="C6842" t="str">
            <v>KG</v>
          </cell>
          <cell r="D6842">
            <v>3488</v>
          </cell>
          <cell r="E6842">
            <v>0</v>
          </cell>
          <cell r="F6842">
            <v>41774</v>
          </cell>
          <cell r="G6842">
            <v>2768</v>
          </cell>
          <cell r="H6842">
            <v>1.26</v>
          </cell>
          <cell r="I6842">
            <v>43465</v>
          </cell>
        </row>
        <row r="6843">
          <cell r="A6843" t="str">
            <v>PERFIL ESTRUCTURAL C 120 X60 1.2 MM.</v>
          </cell>
          <cell r="B6843">
            <v>49</v>
          </cell>
          <cell r="C6843" t="str">
            <v>ML</v>
          </cell>
          <cell r="D6843">
            <v>18805</v>
          </cell>
          <cell r="E6843" t="str">
            <v>PAGC120x6</v>
          </cell>
          <cell r="F6843">
            <v>40350</v>
          </cell>
          <cell r="G6843">
            <v>13726</v>
          </cell>
          <cell r="H6843">
            <v>1.37</v>
          </cell>
          <cell r="I6843">
            <v>43465</v>
          </cell>
        </row>
        <row r="6844">
          <cell r="A6844" t="str">
            <v>PERFIL ESTRUCTURAL C 120 X60 1.2 MM.</v>
          </cell>
          <cell r="B6844">
            <v>7002</v>
          </cell>
          <cell r="C6844" t="str">
            <v>UNI</v>
          </cell>
          <cell r="D6844">
            <v>18805</v>
          </cell>
          <cell r="E6844" t="str">
            <v>PAGC120x6</v>
          </cell>
          <cell r="F6844">
            <v>40350</v>
          </cell>
          <cell r="G6844">
            <v>13726</v>
          </cell>
          <cell r="H6844">
            <v>1.37</v>
          </cell>
          <cell r="I6844">
            <v>43465</v>
          </cell>
        </row>
        <row r="6845">
          <cell r="A6845" t="str">
            <v>PERFIL ESTRUCTURAL C 16 Galv. 12x6mts.</v>
          </cell>
          <cell r="B6845">
            <v>1821</v>
          </cell>
          <cell r="C6845" t="str">
            <v>ML</v>
          </cell>
          <cell r="D6845">
            <v>10123</v>
          </cell>
          <cell r="E6845" t="str">
            <v>PAG C120x60</v>
          </cell>
          <cell r="F6845">
            <v>42857</v>
          </cell>
          <cell r="G6845">
            <v>9287</v>
          </cell>
          <cell r="H6845">
            <v>1.0900000000000001</v>
          </cell>
          <cell r="I6845">
            <v>43465</v>
          </cell>
        </row>
        <row r="6846">
          <cell r="A6846" t="str">
            <v>PERFIL ESTRUCTURAL C 16 Negro 12x6mts.</v>
          </cell>
          <cell r="B6846">
            <v>702</v>
          </cell>
          <cell r="C6846" t="str">
            <v>ML</v>
          </cell>
          <cell r="D6846">
            <v>12714</v>
          </cell>
          <cell r="E6846" t="str">
            <v>PHR C120x60</v>
          </cell>
          <cell r="F6846">
            <v>40350</v>
          </cell>
          <cell r="G6846">
            <v>9280</v>
          </cell>
          <cell r="H6846">
            <v>1.37</v>
          </cell>
          <cell r="I6846">
            <v>43465</v>
          </cell>
        </row>
        <row r="6847">
          <cell r="A6847" t="str">
            <v>PERFIL ESTRUCTURAL C 18 Galv. 22x8mts.</v>
          </cell>
          <cell r="B6847">
            <v>51</v>
          </cell>
          <cell r="C6847" t="str">
            <v>ML</v>
          </cell>
          <cell r="D6847">
            <v>16421</v>
          </cell>
          <cell r="E6847" t="str">
            <v>PAGC 22x8</v>
          </cell>
          <cell r="F6847">
            <v>40350</v>
          </cell>
          <cell r="G6847">
            <v>11986</v>
          </cell>
          <cell r="H6847">
            <v>1.37</v>
          </cell>
          <cell r="I6847">
            <v>43465</v>
          </cell>
        </row>
        <row r="6848">
          <cell r="A6848" t="str">
            <v>PERFIL ESTRUCTURAL C18 Galv. 16x6mts.</v>
          </cell>
          <cell r="B6848">
            <v>50</v>
          </cell>
          <cell r="C6848" t="str">
            <v>ML</v>
          </cell>
          <cell r="D6848">
            <v>12183</v>
          </cell>
          <cell r="E6848" t="str">
            <v>PAGC 16x6</v>
          </cell>
          <cell r="F6848">
            <v>40350</v>
          </cell>
          <cell r="G6848">
            <v>8893</v>
          </cell>
          <cell r="H6848">
            <v>1.37</v>
          </cell>
          <cell r="I6848">
            <v>43465</v>
          </cell>
        </row>
        <row r="6849">
          <cell r="A6849" t="str">
            <v>PERFIL ESTRUCTURAL Z 14 Galv.160x60</v>
          </cell>
          <cell r="B6849">
            <v>3949</v>
          </cell>
          <cell r="C6849" t="str">
            <v>ML</v>
          </cell>
          <cell r="D6849">
            <v>16687</v>
          </cell>
          <cell r="E6849" t="str">
            <v>PAG Z305x80</v>
          </cell>
          <cell r="F6849">
            <v>40350</v>
          </cell>
          <cell r="G6849">
            <v>12180</v>
          </cell>
          <cell r="H6849">
            <v>1.37</v>
          </cell>
          <cell r="I6849">
            <v>43465</v>
          </cell>
        </row>
        <row r="6850">
          <cell r="A6850" t="str">
            <v>PERFIL ESTRUCTURAL Z 16 Galv. 16x6mts.</v>
          </cell>
          <cell r="B6850">
            <v>3946</v>
          </cell>
          <cell r="C6850" t="str">
            <v>ML</v>
          </cell>
          <cell r="D6850">
            <v>15362</v>
          </cell>
          <cell r="E6850" t="str">
            <v>PAG Z160x60</v>
          </cell>
          <cell r="F6850">
            <v>40350</v>
          </cell>
          <cell r="G6850">
            <v>11213</v>
          </cell>
          <cell r="H6850">
            <v>1.37</v>
          </cell>
          <cell r="I6850">
            <v>43465</v>
          </cell>
        </row>
        <row r="6851">
          <cell r="A6851" t="str">
            <v>PERFIL ESTRUCTURAL Z 18 Galv. 16x6mts.</v>
          </cell>
          <cell r="B6851">
            <v>3947</v>
          </cell>
          <cell r="C6851" t="str">
            <v>ML</v>
          </cell>
          <cell r="D6851">
            <v>12183</v>
          </cell>
          <cell r="E6851" t="str">
            <v>PAG Z160x60</v>
          </cell>
          <cell r="F6851">
            <v>40350</v>
          </cell>
          <cell r="G6851">
            <v>8893</v>
          </cell>
          <cell r="H6851">
            <v>1.37</v>
          </cell>
          <cell r="I6851">
            <v>43465</v>
          </cell>
        </row>
        <row r="6852">
          <cell r="A6852" t="str">
            <v>PERFIL ESTRUCTURAL Z 18 Galv. 22x8mts.</v>
          </cell>
          <cell r="B6852">
            <v>3948</v>
          </cell>
          <cell r="C6852" t="str">
            <v>ML</v>
          </cell>
          <cell r="D6852">
            <v>16421</v>
          </cell>
          <cell r="E6852" t="str">
            <v>PAG Z220x80</v>
          </cell>
          <cell r="F6852">
            <v>40350</v>
          </cell>
          <cell r="G6852">
            <v>11986</v>
          </cell>
          <cell r="H6852">
            <v>1.37</v>
          </cell>
          <cell r="I6852">
            <v>43465</v>
          </cell>
        </row>
        <row r="6853">
          <cell r="A6853" t="str">
            <v>PERFIL H**</v>
          </cell>
          <cell r="B6853">
            <v>103368</v>
          </cell>
          <cell r="C6853" t="str">
            <v>ML</v>
          </cell>
          <cell r="D6853">
            <v>7604</v>
          </cell>
          <cell r="E6853" t="str">
            <v>U-74</v>
          </cell>
          <cell r="F6853">
            <v>40459</v>
          </cell>
          <cell r="G6853">
            <v>5550</v>
          </cell>
          <cell r="H6853">
            <v>1.37</v>
          </cell>
          <cell r="I6853">
            <v>43465</v>
          </cell>
        </row>
        <row r="6854">
          <cell r="A6854" t="str">
            <v>PERFIL HR RECTANGULAR 120X60</v>
          </cell>
          <cell r="B6854">
            <v>107062</v>
          </cell>
          <cell r="C6854" t="str">
            <v>KG</v>
          </cell>
          <cell r="D6854">
            <v>4157</v>
          </cell>
          <cell r="E6854">
            <v>0</v>
          </cell>
          <cell r="F6854">
            <v>43383</v>
          </cell>
          <cell r="G6854">
            <v>3959</v>
          </cell>
          <cell r="H6854">
            <v>1.05</v>
          </cell>
          <cell r="I6854">
            <v>43465</v>
          </cell>
        </row>
        <row r="6855">
          <cell r="A6855" t="str">
            <v>PERFIL HR RECTANGULAR 120X60</v>
          </cell>
          <cell r="B6855">
            <v>104208</v>
          </cell>
          <cell r="C6855" t="str">
            <v>UNI</v>
          </cell>
          <cell r="D6855">
            <v>168102</v>
          </cell>
          <cell r="E6855">
            <v>0</v>
          </cell>
          <cell r="F6855">
            <v>43383</v>
          </cell>
          <cell r="G6855">
            <v>160097</v>
          </cell>
          <cell r="H6855">
            <v>1.05</v>
          </cell>
          <cell r="I6855">
            <v>43465</v>
          </cell>
        </row>
        <row r="6856">
          <cell r="A6856" t="str">
            <v>PERFIL OMEGA(60.3MM) L=3.05M CAL.26</v>
          </cell>
          <cell r="B6856">
            <v>104528</v>
          </cell>
          <cell r="C6856" t="str">
            <v>UNI</v>
          </cell>
          <cell r="D6856">
            <v>4309</v>
          </cell>
          <cell r="E6856">
            <v>0</v>
          </cell>
          <cell r="F6856">
            <v>43270</v>
          </cell>
          <cell r="G6856">
            <v>4104</v>
          </cell>
          <cell r="H6856">
            <v>1.05</v>
          </cell>
          <cell r="I6856">
            <v>43465</v>
          </cell>
        </row>
        <row r="6857">
          <cell r="A6857" t="str">
            <v>PERFIL P10-12-N</v>
          </cell>
          <cell r="B6857">
            <v>3273</v>
          </cell>
          <cell r="C6857" t="str">
            <v>ML</v>
          </cell>
          <cell r="D6857">
            <v>18414</v>
          </cell>
          <cell r="E6857">
            <v>0</v>
          </cell>
          <cell r="F6857">
            <v>42800</v>
          </cell>
          <cell r="G6857">
            <v>16894</v>
          </cell>
          <cell r="H6857">
            <v>1.0900000000000001</v>
          </cell>
          <cell r="I6857">
            <v>43465</v>
          </cell>
        </row>
        <row r="6858">
          <cell r="A6858" t="str">
            <v>Perfil para membranas de borde (L=1m, 60un) **</v>
          </cell>
          <cell r="B6858">
            <v>103395</v>
          </cell>
          <cell r="C6858" t="str">
            <v>UNI</v>
          </cell>
          <cell r="D6858">
            <v>6148</v>
          </cell>
          <cell r="E6858">
            <v>402292</v>
          </cell>
          <cell r="F6858">
            <v>43266</v>
          </cell>
          <cell r="G6858">
            <v>5854.8</v>
          </cell>
          <cell r="H6858">
            <v>1.05</v>
          </cell>
          <cell r="I6858">
            <v>43465</v>
          </cell>
        </row>
        <row r="6859">
          <cell r="A6859" t="str">
            <v>Perfil para membranas de Fondo (L=1m, 70un) **</v>
          </cell>
          <cell r="B6859">
            <v>102358</v>
          </cell>
          <cell r="C6859" t="str">
            <v>UNI</v>
          </cell>
          <cell r="D6859">
            <v>6148</v>
          </cell>
          <cell r="E6859">
            <v>402292</v>
          </cell>
          <cell r="F6859">
            <v>43266</v>
          </cell>
          <cell r="G6859">
            <v>5854.8</v>
          </cell>
          <cell r="H6859">
            <v>1.05</v>
          </cell>
          <cell r="I6859">
            <v>43465</v>
          </cell>
        </row>
        <row r="6860">
          <cell r="A6860" t="str">
            <v>PERFIL PESTAÑA - Impervinil HR</v>
          </cell>
          <cell r="B6860">
            <v>104996</v>
          </cell>
          <cell r="C6860" t="str">
            <v>ML</v>
          </cell>
          <cell r="D6860">
            <v>4677</v>
          </cell>
          <cell r="E6860">
            <v>0</v>
          </cell>
          <cell r="F6860">
            <v>41724</v>
          </cell>
          <cell r="G6860">
            <v>3712</v>
          </cell>
          <cell r="H6860">
            <v>1.26</v>
          </cell>
          <cell r="I6860">
            <v>43465</v>
          </cell>
        </row>
        <row r="6861">
          <cell r="A6861" t="str">
            <v>PERFIL PHR 100X50X1.5 mm</v>
          </cell>
          <cell r="B6861">
            <v>106426</v>
          </cell>
          <cell r="C6861" t="str">
            <v>ML</v>
          </cell>
          <cell r="D6861">
            <v>9373</v>
          </cell>
          <cell r="E6861">
            <v>0</v>
          </cell>
          <cell r="F6861">
            <v>42515</v>
          </cell>
          <cell r="G6861">
            <v>8150</v>
          </cell>
          <cell r="H6861">
            <v>1.1499999999999999</v>
          </cell>
          <cell r="I6861">
            <v>43465</v>
          </cell>
        </row>
        <row r="6862">
          <cell r="A6862" t="str">
            <v>PERFIL PHR C - 305X80X2,5</v>
          </cell>
          <cell r="B6862">
            <v>104640</v>
          </cell>
          <cell r="C6862" t="str">
            <v>KG</v>
          </cell>
          <cell r="D6862">
            <v>3823</v>
          </cell>
          <cell r="E6862">
            <v>0</v>
          </cell>
          <cell r="F6862">
            <v>41177</v>
          </cell>
          <cell r="G6862">
            <v>2941</v>
          </cell>
          <cell r="H6862">
            <v>1.3</v>
          </cell>
          <cell r="I6862">
            <v>43465</v>
          </cell>
        </row>
        <row r="6863">
          <cell r="A6863" t="str">
            <v>PERFIL PHR C -120 X60 - Cal. 18 (1.2 MM.)</v>
          </cell>
          <cell r="B6863">
            <v>104543</v>
          </cell>
          <cell r="C6863" t="str">
            <v>ML</v>
          </cell>
          <cell r="D6863">
            <v>8150</v>
          </cell>
          <cell r="E6863" t="str">
            <v>PAGC120x6</v>
          </cell>
          <cell r="F6863">
            <v>42970</v>
          </cell>
          <cell r="G6863">
            <v>7477</v>
          </cell>
          <cell r="H6863">
            <v>1.0900000000000001</v>
          </cell>
          <cell r="I6863">
            <v>43465</v>
          </cell>
        </row>
        <row r="6864">
          <cell r="A6864" t="str">
            <v>PERFIL PRINCIPAL X 3 66</v>
          </cell>
          <cell r="B6864">
            <v>103224</v>
          </cell>
          <cell r="C6864" t="str">
            <v>UNI</v>
          </cell>
          <cell r="D6864">
            <v>11283</v>
          </cell>
          <cell r="E6864">
            <v>0</v>
          </cell>
          <cell r="F6864">
            <v>40519</v>
          </cell>
          <cell r="G6864">
            <v>8236</v>
          </cell>
          <cell r="H6864">
            <v>1.37</v>
          </cell>
          <cell r="I6864">
            <v>43465</v>
          </cell>
        </row>
        <row r="6865">
          <cell r="A6865" t="str">
            <v>PERFIL RECTANGULAR 20X40MM CAL. 18</v>
          </cell>
          <cell r="B6865">
            <v>103592</v>
          </cell>
          <cell r="C6865" t="str">
            <v>ML</v>
          </cell>
          <cell r="D6865">
            <v>9485</v>
          </cell>
          <cell r="E6865">
            <v>0</v>
          </cell>
          <cell r="F6865">
            <v>40534</v>
          </cell>
          <cell r="G6865">
            <v>6923</v>
          </cell>
          <cell r="H6865">
            <v>1.37</v>
          </cell>
          <cell r="I6865">
            <v>43465</v>
          </cell>
        </row>
        <row r="6866">
          <cell r="A6866" t="str">
            <v>PERFIL REMATE U ALUMINIO 8MMX4.20</v>
          </cell>
          <cell r="B6866">
            <v>103339</v>
          </cell>
          <cell r="C6866" t="str">
            <v>UNI</v>
          </cell>
          <cell r="D6866">
            <v>29262</v>
          </cell>
          <cell r="E6866">
            <v>0</v>
          </cell>
          <cell r="F6866">
            <v>40451</v>
          </cell>
          <cell r="G6866">
            <v>21359</v>
          </cell>
          <cell r="H6866">
            <v>1.37</v>
          </cell>
          <cell r="I6866">
            <v>43465</v>
          </cell>
        </row>
        <row r="6867">
          <cell r="A6867" t="str">
            <v>PERFIL SECUNDARIO X 1 22</v>
          </cell>
          <cell r="B6867">
            <v>103225</v>
          </cell>
          <cell r="C6867" t="str">
            <v>UNI</v>
          </cell>
          <cell r="D6867">
            <v>3337</v>
          </cell>
          <cell r="E6867">
            <v>0</v>
          </cell>
          <cell r="F6867">
            <v>40534</v>
          </cell>
          <cell r="G6867">
            <v>2436</v>
          </cell>
          <cell r="H6867">
            <v>1.37</v>
          </cell>
          <cell r="I6867">
            <v>43465</v>
          </cell>
        </row>
        <row r="6868">
          <cell r="A6868" t="str">
            <v>PERFIL T (7/8) 1x1/16</v>
          </cell>
          <cell r="B6868">
            <v>1985</v>
          </cell>
          <cell r="C6868" t="str">
            <v>ML</v>
          </cell>
          <cell r="D6868">
            <v>1586</v>
          </cell>
          <cell r="E6868" t="str">
            <v>DA-17ANOL</v>
          </cell>
          <cell r="F6868">
            <v>40478</v>
          </cell>
          <cell r="G6868">
            <v>1158</v>
          </cell>
          <cell r="H6868">
            <v>1.37</v>
          </cell>
          <cell r="I6868">
            <v>43465</v>
          </cell>
        </row>
        <row r="6869">
          <cell r="A6869" t="str">
            <v>PERFIL T 3/4x1/16</v>
          </cell>
          <cell r="B6869">
            <v>1589</v>
          </cell>
          <cell r="C6869" t="str">
            <v>ML</v>
          </cell>
          <cell r="D6869">
            <v>2541</v>
          </cell>
          <cell r="E6869" t="str">
            <v>DA-19ANOL</v>
          </cell>
          <cell r="F6869">
            <v>39511</v>
          </cell>
          <cell r="G6869">
            <v>1728.4</v>
          </cell>
          <cell r="H6869">
            <v>1.47</v>
          </cell>
          <cell r="I6869">
            <v>43465</v>
          </cell>
        </row>
        <row r="6870">
          <cell r="A6870" t="str">
            <v>PERFIL TUBULAR (3/4"X 3/4") CAL.18</v>
          </cell>
          <cell r="B6870">
            <v>103580</v>
          </cell>
          <cell r="C6870" t="str">
            <v>ML</v>
          </cell>
          <cell r="D6870">
            <v>2280</v>
          </cell>
          <cell r="E6870" t="str">
            <v>DA-17ANOL</v>
          </cell>
          <cell r="F6870">
            <v>43278</v>
          </cell>
          <cell r="G6870">
            <v>2171</v>
          </cell>
          <cell r="H6870">
            <v>1.05</v>
          </cell>
          <cell r="I6870">
            <v>43465</v>
          </cell>
        </row>
        <row r="6871">
          <cell r="A6871" t="str">
            <v>PERFIL TUBULAR (4X8") cAL.18</v>
          </cell>
          <cell r="B6871">
            <v>101008</v>
          </cell>
          <cell r="C6871" t="str">
            <v>ML</v>
          </cell>
          <cell r="D6871">
            <v>9361</v>
          </cell>
          <cell r="E6871" t="str">
            <v>DA-17ANOL</v>
          </cell>
          <cell r="F6871">
            <v>40478</v>
          </cell>
          <cell r="G6871">
            <v>6833</v>
          </cell>
          <cell r="H6871">
            <v>1.37</v>
          </cell>
          <cell r="I6871">
            <v>43465</v>
          </cell>
        </row>
        <row r="6872">
          <cell r="A6872" t="str">
            <v>PERFIL U ½ x ½" CRUDO</v>
          </cell>
          <cell r="B6872">
            <v>1005</v>
          </cell>
          <cell r="C6872" t="str">
            <v>ML</v>
          </cell>
          <cell r="D6872">
            <v>2102</v>
          </cell>
          <cell r="E6872" t="str">
            <v>U-74</v>
          </cell>
          <cell r="F6872">
            <v>40478</v>
          </cell>
          <cell r="G6872">
            <v>1534</v>
          </cell>
          <cell r="H6872">
            <v>1.37</v>
          </cell>
          <cell r="I6872">
            <v>43465</v>
          </cell>
        </row>
        <row r="6873">
          <cell r="A6873" t="str">
            <v>Perfil.Estruct.254x64x19mm;e=2mmPara</v>
          </cell>
          <cell r="B6873">
            <v>102720</v>
          </cell>
          <cell r="C6873" t="str">
            <v>KG</v>
          </cell>
          <cell r="D6873">
            <v>3692</v>
          </cell>
          <cell r="E6873">
            <v>0</v>
          </cell>
          <cell r="F6873">
            <v>43410</v>
          </cell>
          <cell r="G6873">
            <v>3516</v>
          </cell>
          <cell r="H6873">
            <v>1.05</v>
          </cell>
          <cell r="I6873">
            <v>43465</v>
          </cell>
        </row>
        <row r="6874">
          <cell r="A6874" t="str">
            <v>PERFILALUMINIO C 2 1/2" CRUDO</v>
          </cell>
          <cell r="B6874">
            <v>101493</v>
          </cell>
          <cell r="C6874" t="str">
            <v>ML</v>
          </cell>
          <cell r="D6874">
            <v>10982</v>
          </cell>
          <cell r="E6874" t="str">
            <v>U-74</v>
          </cell>
          <cell r="F6874">
            <v>40478</v>
          </cell>
          <cell r="G6874">
            <v>8016</v>
          </cell>
          <cell r="H6874">
            <v>1.37</v>
          </cell>
          <cell r="I6874">
            <v>43465</v>
          </cell>
        </row>
        <row r="6875">
          <cell r="A6875" t="str">
            <v>PERFILALUMINIO U 1" CRUDO</v>
          </cell>
          <cell r="B6875">
            <v>101492</v>
          </cell>
          <cell r="C6875" t="str">
            <v>ML</v>
          </cell>
          <cell r="D6875">
            <v>4066</v>
          </cell>
          <cell r="E6875" t="str">
            <v>U-74</v>
          </cell>
          <cell r="F6875">
            <v>42111</v>
          </cell>
          <cell r="G6875">
            <v>3333</v>
          </cell>
          <cell r="H6875">
            <v>1.22</v>
          </cell>
          <cell r="I6875">
            <v>43465</v>
          </cell>
        </row>
        <row r="6876">
          <cell r="A6876" t="str">
            <v>PERFILERIA DE ENSAMBLE AUTOMATICO</v>
          </cell>
          <cell r="B6876">
            <v>9408</v>
          </cell>
          <cell r="C6876" t="str">
            <v>M2</v>
          </cell>
          <cell r="D6876">
            <v>10330</v>
          </cell>
          <cell r="E6876">
            <v>0</v>
          </cell>
          <cell r="F6876">
            <v>40310</v>
          </cell>
          <cell r="G6876">
            <v>7540</v>
          </cell>
          <cell r="H6876">
            <v>1.37</v>
          </cell>
          <cell r="I6876">
            <v>43465</v>
          </cell>
        </row>
        <row r="6877">
          <cell r="A6877" t="str">
            <v>PERFILERIA DE ENSAMBLE AUTOMATICO</v>
          </cell>
          <cell r="B6877">
            <v>9407</v>
          </cell>
          <cell r="C6877" t="str">
            <v>M2</v>
          </cell>
          <cell r="D6877">
            <v>10330</v>
          </cell>
          <cell r="E6877">
            <v>0</v>
          </cell>
          <cell r="F6877">
            <v>40310</v>
          </cell>
          <cell r="G6877">
            <v>7540</v>
          </cell>
          <cell r="H6877">
            <v>1.37</v>
          </cell>
          <cell r="I6877">
            <v>43465</v>
          </cell>
        </row>
        <row r="6878">
          <cell r="A6878" t="str">
            <v>PERFILERIA PARA CIELORASO EN DRY WALL</v>
          </cell>
          <cell r="B6878">
            <v>3901</v>
          </cell>
          <cell r="C6878" t="str">
            <v>M2</v>
          </cell>
          <cell r="D6878">
            <v>20619</v>
          </cell>
          <cell r="E6878">
            <v>0</v>
          </cell>
          <cell r="F6878">
            <v>40310</v>
          </cell>
          <cell r="G6878">
            <v>15050</v>
          </cell>
          <cell r="H6878">
            <v>1.37</v>
          </cell>
          <cell r="I6878">
            <v>43465</v>
          </cell>
        </row>
        <row r="6879">
          <cell r="A6879" t="str">
            <v>Perfiles angulares A572 Gr 50 Coliseo Tunal</v>
          </cell>
          <cell r="B6879">
            <v>104791</v>
          </cell>
          <cell r="C6879" t="str">
            <v>ML</v>
          </cell>
          <cell r="D6879">
            <v>2790</v>
          </cell>
          <cell r="E6879">
            <v>0</v>
          </cell>
          <cell r="F6879">
            <v>41207</v>
          </cell>
          <cell r="G6879">
            <v>2146</v>
          </cell>
          <cell r="H6879">
            <v>1.3</v>
          </cell>
          <cell r="I6879">
            <v>43465</v>
          </cell>
        </row>
        <row r="6880">
          <cell r="A6880" t="str">
            <v>PERFILES Y DIVISIONES</v>
          </cell>
          <cell r="B6880">
            <v>17</v>
          </cell>
          <cell r="C6880">
            <v>0</v>
          </cell>
          <cell r="D6880" t="e">
            <v>#DIV/0!</v>
          </cell>
          <cell r="E6880">
            <v>0</v>
          </cell>
          <cell r="F6880">
            <v>0</v>
          </cell>
          <cell r="G6880">
            <v>0</v>
          </cell>
          <cell r="H6880" t="e">
            <v>#DIV/0!</v>
          </cell>
          <cell r="I6880">
            <v>43465</v>
          </cell>
        </row>
        <row r="6881">
          <cell r="A6881" t="str">
            <v>PERFORACION CON EQUIPO MECANICO</v>
          </cell>
          <cell r="B6881">
            <v>9472</v>
          </cell>
          <cell r="C6881" t="str">
            <v>ML</v>
          </cell>
          <cell r="D6881">
            <v>94334</v>
          </cell>
          <cell r="E6881" t="str">
            <v>/BLANDOS</v>
          </cell>
          <cell r="F6881">
            <v>40493</v>
          </cell>
          <cell r="G6881">
            <v>68857</v>
          </cell>
          <cell r="H6881">
            <v>1.37</v>
          </cell>
          <cell r="I6881">
            <v>43465</v>
          </cell>
        </row>
        <row r="6882">
          <cell r="A6882" t="str">
            <v>Perforacion de 3/4 y 3/8"***</v>
          </cell>
          <cell r="B6882">
            <v>100024</v>
          </cell>
          <cell r="C6882" t="str">
            <v>UNI</v>
          </cell>
          <cell r="D6882">
            <v>4384</v>
          </cell>
          <cell r="E6882" t="str">
            <v>A2800</v>
          </cell>
          <cell r="F6882">
            <v>40333</v>
          </cell>
          <cell r="G6882">
            <v>3200</v>
          </cell>
          <cell r="H6882">
            <v>1.37</v>
          </cell>
          <cell r="I6882">
            <v>43465</v>
          </cell>
        </row>
        <row r="6883">
          <cell r="A6883" t="str">
            <v>Perforacion en diamante de 1" x 50 cm</v>
          </cell>
          <cell r="B6883">
            <v>104845</v>
          </cell>
          <cell r="C6883" t="str">
            <v>UNI</v>
          </cell>
          <cell r="D6883">
            <v>156078</v>
          </cell>
          <cell r="E6883">
            <v>0</v>
          </cell>
          <cell r="F6883">
            <v>41213</v>
          </cell>
          <cell r="G6883">
            <v>120060</v>
          </cell>
          <cell r="H6883">
            <v>1.3</v>
          </cell>
          <cell r="I6883">
            <v>43465</v>
          </cell>
        </row>
        <row r="6884">
          <cell r="A6884" t="str">
            <v>Perforacion en diamante de 1" x 70 cm</v>
          </cell>
          <cell r="B6884">
            <v>104844</v>
          </cell>
          <cell r="C6884" t="str">
            <v>UNI</v>
          </cell>
          <cell r="D6884">
            <v>218509</v>
          </cell>
          <cell r="E6884">
            <v>0</v>
          </cell>
          <cell r="F6884">
            <v>41213</v>
          </cell>
          <cell r="G6884">
            <v>168084</v>
          </cell>
          <cell r="H6884">
            <v>1.3</v>
          </cell>
          <cell r="I6884">
            <v>43465</v>
          </cell>
        </row>
        <row r="6885">
          <cell r="A6885" t="str">
            <v>Perforacion en diamante de 7/8"-3/4"-5/8"" x 50 cm</v>
          </cell>
          <cell r="B6885">
            <v>104866</v>
          </cell>
          <cell r="C6885" t="str">
            <v>UNI</v>
          </cell>
          <cell r="D6885">
            <v>150800</v>
          </cell>
          <cell r="E6885">
            <v>0</v>
          </cell>
          <cell r="F6885">
            <v>41222</v>
          </cell>
          <cell r="G6885">
            <v>116000</v>
          </cell>
          <cell r="H6885">
            <v>1.3</v>
          </cell>
          <cell r="I6885">
            <v>43465</v>
          </cell>
        </row>
        <row r="6886">
          <cell r="A6886" t="str">
            <v>Perforacion en diamante de 7/8"-3/4"-5/8"" x 70 cm</v>
          </cell>
          <cell r="B6886">
            <v>104865</v>
          </cell>
          <cell r="C6886" t="str">
            <v>UNI</v>
          </cell>
          <cell r="D6886">
            <v>211120</v>
          </cell>
          <cell r="E6886">
            <v>0</v>
          </cell>
          <cell r="F6886">
            <v>41222</v>
          </cell>
          <cell r="G6886">
            <v>162400</v>
          </cell>
          <cell r="H6886">
            <v>1.3</v>
          </cell>
          <cell r="I6886">
            <v>43465</v>
          </cell>
        </row>
        <row r="6887">
          <cell r="A6887" t="str">
            <v>PERFORACION EN ESPEJO Y VIDRIOS</v>
          </cell>
          <cell r="B6887">
            <v>103655</v>
          </cell>
          <cell r="C6887" t="str">
            <v>UNI</v>
          </cell>
          <cell r="D6887">
            <v>4020</v>
          </cell>
          <cell r="E6887">
            <v>0</v>
          </cell>
          <cell r="F6887">
            <v>40579</v>
          </cell>
          <cell r="G6887">
            <v>3000</v>
          </cell>
          <cell r="H6887">
            <v>1.34</v>
          </cell>
          <cell r="I6887">
            <v>43465</v>
          </cell>
        </row>
        <row r="6888">
          <cell r="A6888" t="str">
            <v>Perforacion horizontal con barreno helicoidal d=2"</v>
          </cell>
          <cell r="B6888">
            <v>100696</v>
          </cell>
          <cell r="C6888" t="str">
            <v>ML</v>
          </cell>
          <cell r="D6888">
            <v>142681</v>
          </cell>
          <cell r="E6888" t="str">
            <v>A2800</v>
          </cell>
          <cell r="F6888">
            <v>42863</v>
          </cell>
          <cell r="G6888">
            <v>130900</v>
          </cell>
          <cell r="H6888">
            <v>1.0900000000000001</v>
          </cell>
          <cell r="I6888">
            <v>43465</v>
          </cell>
        </row>
        <row r="6889">
          <cell r="A6889" t="str">
            <v>Perforacion horizontal con barreno helicoidal d=3"</v>
          </cell>
          <cell r="B6889">
            <v>100019</v>
          </cell>
          <cell r="C6889" t="str">
            <v>ML</v>
          </cell>
          <cell r="D6889">
            <v>148859</v>
          </cell>
          <cell r="E6889" t="str">
            <v>A2800</v>
          </cell>
          <cell r="F6889">
            <v>43270</v>
          </cell>
          <cell r="G6889">
            <v>141770.57999999999</v>
          </cell>
          <cell r="H6889">
            <v>1.05</v>
          </cell>
          <cell r="I6889">
            <v>43465</v>
          </cell>
        </row>
        <row r="6890">
          <cell r="A6890" t="str">
            <v>Perforacion manual Barreno suelos blandos **</v>
          </cell>
          <cell r="B6890">
            <v>100248</v>
          </cell>
          <cell r="C6890" t="str">
            <v>ML</v>
          </cell>
          <cell r="D6890">
            <v>26814</v>
          </cell>
          <cell r="E6890" t="str">
            <v>A2800</v>
          </cell>
          <cell r="F6890">
            <v>43174</v>
          </cell>
          <cell r="G6890">
            <v>25537</v>
          </cell>
          <cell r="H6890">
            <v>1.05</v>
          </cell>
          <cell r="I6890">
            <v>43465</v>
          </cell>
        </row>
        <row r="6891">
          <cell r="A6891" t="str">
            <v>Perforacion manual con barreno suelos malos **</v>
          </cell>
          <cell r="B6891">
            <v>100681</v>
          </cell>
          <cell r="C6891" t="str">
            <v>ML</v>
          </cell>
          <cell r="D6891">
            <v>26814</v>
          </cell>
          <cell r="E6891" t="str">
            <v>A2800</v>
          </cell>
          <cell r="F6891">
            <v>43182</v>
          </cell>
          <cell r="G6891">
            <v>25537</v>
          </cell>
          <cell r="H6891">
            <v>1.05</v>
          </cell>
          <cell r="I6891">
            <v>43465</v>
          </cell>
        </row>
        <row r="6892">
          <cell r="A6892" t="str">
            <v>PERFORACION MANUAL SUELOS DUROS</v>
          </cell>
          <cell r="B6892">
            <v>100861</v>
          </cell>
          <cell r="C6892" t="str">
            <v>ML</v>
          </cell>
          <cell r="D6892">
            <v>148691</v>
          </cell>
          <cell r="E6892">
            <v>0</v>
          </cell>
          <cell r="F6892">
            <v>43378</v>
          </cell>
          <cell r="G6892">
            <v>141610</v>
          </cell>
          <cell r="H6892">
            <v>1.05</v>
          </cell>
          <cell r="I6892">
            <v>43465</v>
          </cell>
        </row>
        <row r="6893">
          <cell r="A6893" t="str">
            <v>PERILLO</v>
          </cell>
          <cell r="B6893">
            <v>31917</v>
          </cell>
          <cell r="C6893" t="str">
            <v>UNI</v>
          </cell>
          <cell r="D6893">
            <v>60505</v>
          </cell>
          <cell r="E6893" t="str">
            <v>TIPO B</v>
          </cell>
          <cell r="F6893">
            <v>40102</v>
          </cell>
          <cell r="G6893">
            <v>43529</v>
          </cell>
          <cell r="H6893">
            <v>1.39</v>
          </cell>
          <cell r="I6893">
            <v>43465</v>
          </cell>
        </row>
        <row r="6894">
          <cell r="A6894" t="str">
            <v>PERNO (P-100)L=1 PULGADA PARA FIJAC.</v>
          </cell>
          <cell r="B6894">
            <v>104700</v>
          </cell>
          <cell r="C6894" t="str">
            <v>UNI</v>
          </cell>
          <cell r="D6894">
            <v>68</v>
          </cell>
          <cell r="E6894">
            <v>0</v>
          </cell>
          <cell r="F6894">
            <v>41190</v>
          </cell>
          <cell r="G6894">
            <v>52</v>
          </cell>
          <cell r="H6894">
            <v>1.3</v>
          </cell>
          <cell r="I6894">
            <v>43465</v>
          </cell>
        </row>
        <row r="6895">
          <cell r="A6895" t="str">
            <v>PERNO 1/4 X 3/4 B.V.</v>
          </cell>
          <cell r="B6895">
            <v>4053</v>
          </cell>
          <cell r="C6895" t="str">
            <v>UNI</v>
          </cell>
          <cell r="D6895">
            <v>323</v>
          </cell>
          <cell r="E6895" t="str">
            <v>M62027</v>
          </cell>
          <cell r="F6895">
            <v>39660</v>
          </cell>
          <cell r="G6895">
            <v>220</v>
          </cell>
          <cell r="H6895">
            <v>1.47</v>
          </cell>
          <cell r="I6895">
            <v>43465</v>
          </cell>
        </row>
        <row r="6896">
          <cell r="A6896" t="str">
            <v>Perno 1/4" grado 5, L=0.075m **</v>
          </cell>
          <cell r="B6896">
            <v>104143</v>
          </cell>
          <cell r="C6896" t="str">
            <v>UNI</v>
          </cell>
          <cell r="D6896">
            <v>311</v>
          </cell>
          <cell r="E6896">
            <v>0</v>
          </cell>
          <cell r="F6896">
            <v>40725</v>
          </cell>
          <cell r="G6896">
            <v>232</v>
          </cell>
          <cell r="H6896">
            <v>1.34</v>
          </cell>
          <cell r="I6896">
            <v>43465</v>
          </cell>
        </row>
        <row r="6897">
          <cell r="A6897" t="str">
            <v>PERNO 3/8"X2"</v>
          </cell>
          <cell r="B6897">
            <v>105076</v>
          </cell>
          <cell r="C6897" t="str">
            <v>UNI</v>
          </cell>
          <cell r="D6897">
            <v>519</v>
          </cell>
          <cell r="E6897">
            <v>0</v>
          </cell>
          <cell r="F6897">
            <v>41599</v>
          </cell>
          <cell r="G6897">
            <v>409</v>
          </cell>
          <cell r="H6897">
            <v>1.27</v>
          </cell>
          <cell r="I6897">
            <v>43465</v>
          </cell>
        </row>
        <row r="6898">
          <cell r="A6898" t="str">
            <v>PERNO 5/8" X 24</v>
          </cell>
          <cell r="B6898">
            <v>740</v>
          </cell>
          <cell r="C6898" t="str">
            <v>UNI</v>
          </cell>
          <cell r="D6898">
            <v>1742</v>
          </cell>
          <cell r="E6898" t="str">
            <v>50PA24</v>
          </cell>
          <cell r="F6898">
            <v>43325</v>
          </cell>
          <cell r="G6898">
            <v>1659</v>
          </cell>
          <cell r="H6898">
            <v>1.05</v>
          </cell>
          <cell r="I6898">
            <v>43465</v>
          </cell>
        </row>
        <row r="6899">
          <cell r="A6899" t="str">
            <v>PERNO 5/8" X 545MM</v>
          </cell>
          <cell r="B6899">
            <v>106760</v>
          </cell>
          <cell r="C6899" t="str">
            <v>UNI</v>
          </cell>
          <cell r="D6899">
            <v>9526</v>
          </cell>
          <cell r="E6899">
            <v>0</v>
          </cell>
          <cell r="F6899">
            <v>43182</v>
          </cell>
          <cell r="G6899">
            <v>9072</v>
          </cell>
          <cell r="H6899">
            <v>1.05</v>
          </cell>
          <cell r="I6899">
            <v>43465</v>
          </cell>
        </row>
        <row r="6900">
          <cell r="A6900" t="str">
            <v>PERNO DE OJO 1/4"X6 PULGADAS</v>
          </cell>
          <cell r="B6900">
            <v>102654</v>
          </cell>
          <cell r="C6900" t="str">
            <v>UNI</v>
          </cell>
          <cell r="D6900">
            <v>4033</v>
          </cell>
          <cell r="E6900" t="str">
            <v>50PA24</v>
          </cell>
          <cell r="F6900">
            <v>43203</v>
          </cell>
          <cell r="G6900">
            <v>3841</v>
          </cell>
          <cell r="H6900">
            <v>1.05</v>
          </cell>
          <cell r="I6900">
            <v>43465</v>
          </cell>
        </row>
        <row r="6901">
          <cell r="A6901" t="str">
            <v>PERNO DE OJO 5/8" x 4 " ABIERTO</v>
          </cell>
          <cell r="B6901">
            <v>105009</v>
          </cell>
          <cell r="C6901" t="str">
            <v>UNI</v>
          </cell>
          <cell r="D6901">
            <v>3873</v>
          </cell>
          <cell r="E6901">
            <v>0</v>
          </cell>
          <cell r="F6901">
            <v>43167</v>
          </cell>
          <cell r="G6901">
            <v>3689</v>
          </cell>
          <cell r="H6901">
            <v>1.05</v>
          </cell>
          <cell r="I6901">
            <v>43465</v>
          </cell>
        </row>
        <row r="6902">
          <cell r="A6902" t="str">
            <v>PERNO DE OJO 5/8" x 8" MAQUINA</v>
          </cell>
          <cell r="B6902">
            <v>3725</v>
          </cell>
          <cell r="C6902" t="str">
            <v>UNI</v>
          </cell>
          <cell r="D6902">
            <v>3234</v>
          </cell>
          <cell r="E6902" t="str">
            <v>50P08</v>
          </cell>
          <cell r="F6902">
            <v>43182</v>
          </cell>
          <cell r="G6902">
            <v>3080</v>
          </cell>
          <cell r="H6902">
            <v>1.05</v>
          </cell>
          <cell r="I6902">
            <v>43465</v>
          </cell>
        </row>
        <row r="6903">
          <cell r="A6903" t="str">
            <v>Perno expansivo 3/8" X 3" CAMISA</v>
          </cell>
          <cell r="B6903">
            <v>104049</v>
          </cell>
          <cell r="C6903" t="str">
            <v>UNI</v>
          </cell>
          <cell r="D6903">
            <v>533</v>
          </cell>
          <cell r="E6903">
            <v>0</v>
          </cell>
          <cell r="F6903">
            <v>43202</v>
          </cell>
          <cell r="G6903">
            <v>508</v>
          </cell>
          <cell r="H6903">
            <v>1.05</v>
          </cell>
          <cell r="I6903">
            <v>43465</v>
          </cell>
        </row>
        <row r="6904">
          <cell r="A6904" t="str">
            <v>PERNO MAQUINA DE 5/8"X6"</v>
          </cell>
          <cell r="B6904">
            <v>106782</v>
          </cell>
          <cell r="C6904" t="str">
            <v>UNI</v>
          </cell>
          <cell r="D6904">
            <v>2578</v>
          </cell>
          <cell r="E6904">
            <v>0</v>
          </cell>
          <cell r="F6904">
            <v>43186</v>
          </cell>
          <cell r="G6904">
            <v>2455</v>
          </cell>
          <cell r="H6904">
            <v>1.05</v>
          </cell>
          <cell r="I6904">
            <v>43465</v>
          </cell>
        </row>
        <row r="6905">
          <cell r="A6905" t="str">
            <v>PERNO ROSCADO 2" ALT.VEL.</v>
          </cell>
          <cell r="B6905">
            <v>3686</v>
          </cell>
          <cell r="C6905" t="str">
            <v>UNI</v>
          </cell>
          <cell r="D6905">
            <v>427</v>
          </cell>
          <cell r="E6905" t="str">
            <v>T32032</v>
          </cell>
          <cell r="F6905">
            <v>43088</v>
          </cell>
          <cell r="G6905">
            <v>392</v>
          </cell>
          <cell r="H6905">
            <v>1.0900000000000001</v>
          </cell>
          <cell r="I6905">
            <v>43465</v>
          </cell>
        </row>
        <row r="6906">
          <cell r="A6906" t="str">
            <v>Perno/Clavo Americano L=1"; Ø1/8" Fijación</v>
          </cell>
          <cell r="B6906">
            <v>104701</v>
          </cell>
          <cell r="C6906" t="str">
            <v>UNI</v>
          </cell>
          <cell r="D6906">
            <v>75</v>
          </cell>
          <cell r="E6906">
            <v>0</v>
          </cell>
          <cell r="F6906">
            <v>43167</v>
          </cell>
          <cell r="G6906">
            <v>71</v>
          </cell>
          <cell r="H6906">
            <v>1.05</v>
          </cell>
          <cell r="I6906">
            <v>43465</v>
          </cell>
        </row>
        <row r="6907">
          <cell r="A6907" t="str">
            <v>Perno/Tornillo Hexag ASTM</v>
          </cell>
          <cell r="B6907">
            <v>104800</v>
          </cell>
          <cell r="C6907" t="str">
            <v>UNI</v>
          </cell>
          <cell r="D6907">
            <v>1898</v>
          </cell>
          <cell r="E6907">
            <v>0</v>
          </cell>
          <cell r="F6907">
            <v>42214</v>
          </cell>
          <cell r="G6907">
            <v>1556</v>
          </cell>
          <cell r="H6907">
            <v>1.22</v>
          </cell>
          <cell r="I6907">
            <v>43465</v>
          </cell>
        </row>
        <row r="6908">
          <cell r="A6908" t="str">
            <v>Perno/TornilloØ3/8"L = 50mm ASTM A-325 TIPO 1</v>
          </cell>
          <cell r="B6908">
            <v>104795</v>
          </cell>
          <cell r="C6908" t="str">
            <v>UNI</v>
          </cell>
          <cell r="D6908">
            <v>1415</v>
          </cell>
          <cell r="E6908">
            <v>0</v>
          </cell>
          <cell r="F6908">
            <v>42214</v>
          </cell>
          <cell r="G6908">
            <v>1160</v>
          </cell>
          <cell r="H6908">
            <v>1.22</v>
          </cell>
          <cell r="I6908">
            <v>43465</v>
          </cell>
        </row>
        <row r="6909">
          <cell r="A6909" t="str">
            <v>PERNOS CONSOLA</v>
          </cell>
          <cell r="B6909">
            <v>102436</v>
          </cell>
          <cell r="C6909" t="str">
            <v>UNI</v>
          </cell>
          <cell r="D6909">
            <v>8905</v>
          </cell>
          <cell r="E6909">
            <v>0</v>
          </cell>
          <cell r="F6909">
            <v>40196</v>
          </cell>
          <cell r="G6909">
            <v>6500</v>
          </cell>
          <cell r="H6909">
            <v>1.37</v>
          </cell>
          <cell r="I6909">
            <v>43465</v>
          </cell>
        </row>
        <row r="6910">
          <cell r="A6910" t="str">
            <v>PERNOS, ANCLAJES, ARANDELAS</v>
          </cell>
          <cell r="B6910">
            <v>100984</v>
          </cell>
          <cell r="C6910" t="str">
            <v>KG</v>
          </cell>
          <cell r="D6910">
            <v>11234</v>
          </cell>
          <cell r="E6910">
            <v>0</v>
          </cell>
          <cell r="F6910">
            <v>40500</v>
          </cell>
          <cell r="G6910">
            <v>8200</v>
          </cell>
          <cell r="H6910">
            <v>1.37</v>
          </cell>
          <cell r="I6910">
            <v>43465</v>
          </cell>
        </row>
        <row r="6911">
          <cell r="A6911" t="str">
            <v>Perro (1/8") Tipo Pesado</v>
          </cell>
          <cell r="B6911">
            <v>105031</v>
          </cell>
          <cell r="C6911" t="str">
            <v>UNI</v>
          </cell>
          <cell r="D6911">
            <v>803</v>
          </cell>
          <cell r="E6911">
            <v>0</v>
          </cell>
          <cell r="F6911">
            <v>43181</v>
          </cell>
          <cell r="G6911">
            <v>765</v>
          </cell>
          <cell r="H6911">
            <v>1.05</v>
          </cell>
          <cell r="I6911">
            <v>43465</v>
          </cell>
        </row>
        <row r="6912">
          <cell r="A6912" t="str">
            <v>Perro de 1/2"**</v>
          </cell>
          <cell r="B6912">
            <v>103488</v>
          </cell>
          <cell r="C6912" t="str">
            <v>UNI</v>
          </cell>
          <cell r="D6912">
            <v>12714</v>
          </cell>
          <cell r="E6912">
            <v>0</v>
          </cell>
          <cell r="F6912">
            <v>40493</v>
          </cell>
          <cell r="G6912">
            <v>9280</v>
          </cell>
          <cell r="H6912">
            <v>1.37</v>
          </cell>
          <cell r="I6912">
            <v>43465</v>
          </cell>
        </row>
        <row r="6913">
          <cell r="A6913" t="str">
            <v>Perro de 3/8"**</v>
          </cell>
          <cell r="B6913">
            <v>103489</v>
          </cell>
          <cell r="C6913" t="str">
            <v>UNI</v>
          </cell>
          <cell r="D6913">
            <v>7628</v>
          </cell>
          <cell r="E6913">
            <v>0</v>
          </cell>
          <cell r="F6913">
            <v>40493</v>
          </cell>
          <cell r="G6913">
            <v>5568</v>
          </cell>
          <cell r="H6913">
            <v>1.37</v>
          </cell>
          <cell r="I6913">
            <v>43465</v>
          </cell>
        </row>
        <row r="6914">
          <cell r="A6914" t="str">
            <v>Perro Galvanizado 3/16" **</v>
          </cell>
          <cell r="B6914">
            <v>103486</v>
          </cell>
          <cell r="C6914" t="str">
            <v>UNI</v>
          </cell>
          <cell r="D6914">
            <v>771</v>
          </cell>
          <cell r="E6914">
            <v>0</v>
          </cell>
          <cell r="F6914">
            <v>40492</v>
          </cell>
          <cell r="G6914">
            <v>563</v>
          </cell>
          <cell r="H6914">
            <v>1.37</v>
          </cell>
          <cell r="I6914">
            <v>43465</v>
          </cell>
        </row>
        <row r="6915">
          <cell r="A6915" t="str">
            <v>Perro Galvanizado 5/16"</v>
          </cell>
          <cell r="B6915">
            <v>104019</v>
          </cell>
          <cell r="C6915" t="str">
            <v>UNI</v>
          </cell>
          <cell r="D6915">
            <v>493</v>
          </cell>
          <cell r="E6915">
            <v>0</v>
          </cell>
          <cell r="F6915">
            <v>42934</v>
          </cell>
          <cell r="G6915">
            <v>452</v>
          </cell>
          <cell r="H6915">
            <v>1.0900000000000001</v>
          </cell>
          <cell r="I6915">
            <v>43465</v>
          </cell>
        </row>
        <row r="6916">
          <cell r="A6916" t="str">
            <v>Perro para cable de 1/8"(Tipo Liviano)</v>
          </cell>
          <cell r="B6916">
            <v>103014</v>
          </cell>
          <cell r="C6916" t="str">
            <v>UNI</v>
          </cell>
          <cell r="D6916">
            <v>625</v>
          </cell>
          <cell r="E6916">
            <v>0</v>
          </cell>
          <cell r="F6916">
            <v>43203</v>
          </cell>
          <cell r="G6916">
            <v>595</v>
          </cell>
          <cell r="H6916">
            <v>1.05</v>
          </cell>
          <cell r="I6916">
            <v>43465</v>
          </cell>
        </row>
        <row r="6917">
          <cell r="A6917" t="str">
            <v>PERROS GALVANIZADO 1/2"</v>
          </cell>
          <cell r="B6917">
            <v>1655</v>
          </cell>
          <cell r="C6917" t="str">
            <v>DD</v>
          </cell>
          <cell r="D6917">
            <v>2820</v>
          </cell>
          <cell r="E6917">
            <v>0</v>
          </cell>
          <cell r="F6917">
            <v>41913</v>
          </cell>
          <cell r="G6917">
            <v>2238</v>
          </cell>
          <cell r="H6917">
            <v>1.26</v>
          </cell>
          <cell r="I6917">
            <v>43465</v>
          </cell>
        </row>
        <row r="6918">
          <cell r="A6918" t="str">
            <v>PERSIANA TOMA DE AIRE 40"x20"</v>
          </cell>
          <cell r="B6918">
            <v>2344</v>
          </cell>
          <cell r="C6918" t="str">
            <v>UNI</v>
          </cell>
          <cell r="D6918">
            <v>650704</v>
          </cell>
          <cell r="E6918">
            <v>0</v>
          </cell>
          <cell r="F6918">
            <v>39659</v>
          </cell>
          <cell r="G6918">
            <v>442656</v>
          </cell>
          <cell r="H6918">
            <v>1.47</v>
          </cell>
          <cell r="I6918">
            <v>43465</v>
          </cell>
        </row>
        <row r="6919">
          <cell r="A6919" t="str">
            <v>PERSONAL DE OBRA (ADMINISTRAC.</v>
          </cell>
          <cell r="B6919">
            <v>100855</v>
          </cell>
          <cell r="C6919" t="str">
            <v>DD</v>
          </cell>
          <cell r="D6919">
            <v>36750</v>
          </cell>
          <cell r="E6919">
            <v>0</v>
          </cell>
          <cell r="F6919">
            <v>39549</v>
          </cell>
          <cell r="G6919">
            <v>25000</v>
          </cell>
          <cell r="H6919">
            <v>1.47</v>
          </cell>
          <cell r="I6919">
            <v>43465</v>
          </cell>
        </row>
        <row r="6920">
          <cell r="A6920" t="str">
            <v>PESCANTE PARA ANDAMIO COLGANTE</v>
          </cell>
          <cell r="B6920">
            <v>395</v>
          </cell>
          <cell r="C6920" t="str">
            <v>SM</v>
          </cell>
          <cell r="D6920">
            <v>3337</v>
          </cell>
          <cell r="E6920">
            <v>0</v>
          </cell>
          <cell r="F6920">
            <v>40310</v>
          </cell>
          <cell r="G6920">
            <v>2436</v>
          </cell>
          <cell r="H6920">
            <v>1.37</v>
          </cell>
          <cell r="I6920">
            <v>43465</v>
          </cell>
        </row>
        <row r="6921">
          <cell r="A6921" t="str">
            <v>Peso Unitario de Suelo</v>
          </cell>
          <cell r="B6921">
            <v>100826</v>
          </cell>
          <cell r="C6921" t="str">
            <v>UNI</v>
          </cell>
          <cell r="D6921">
            <v>23400</v>
          </cell>
          <cell r="E6921">
            <v>0</v>
          </cell>
          <cell r="F6921">
            <v>41155</v>
          </cell>
          <cell r="G6921">
            <v>18000</v>
          </cell>
          <cell r="H6921">
            <v>1.3</v>
          </cell>
          <cell r="I6921">
            <v>43465</v>
          </cell>
        </row>
        <row r="6922">
          <cell r="A6922" t="str">
            <v>PICA 4.5 Lb con Cabo</v>
          </cell>
          <cell r="B6922">
            <v>2003</v>
          </cell>
          <cell r="C6922" t="str">
            <v>UNI</v>
          </cell>
          <cell r="D6922">
            <v>25790</v>
          </cell>
          <cell r="E6922" t="str">
            <v>GAVILAN</v>
          </cell>
          <cell r="F6922">
            <v>43434</v>
          </cell>
          <cell r="G6922">
            <v>24562</v>
          </cell>
          <cell r="H6922">
            <v>1.05</v>
          </cell>
          <cell r="I6922">
            <v>43465</v>
          </cell>
        </row>
        <row r="6923">
          <cell r="A6923" t="str">
            <v>PICA CON CABO MADERA (5 lbs)- ZAPAPICO</v>
          </cell>
          <cell r="B6923">
            <v>105512</v>
          </cell>
          <cell r="C6923" t="str">
            <v>UNI</v>
          </cell>
          <cell r="D6923">
            <v>19559</v>
          </cell>
          <cell r="E6923">
            <v>0</v>
          </cell>
          <cell r="F6923">
            <v>42873</v>
          </cell>
          <cell r="G6923">
            <v>17943.75</v>
          </cell>
          <cell r="H6923">
            <v>1.0900000000000001</v>
          </cell>
          <cell r="I6923">
            <v>43465</v>
          </cell>
        </row>
        <row r="6924">
          <cell r="A6924" t="str">
            <v>PICA HERRAGRO sin cabo</v>
          </cell>
          <cell r="B6924">
            <v>1298</v>
          </cell>
          <cell r="C6924" t="str">
            <v>UNI</v>
          </cell>
          <cell r="D6924">
            <v>25476</v>
          </cell>
          <cell r="E6924">
            <v>0</v>
          </cell>
          <cell r="F6924">
            <v>40135</v>
          </cell>
          <cell r="G6924">
            <v>18328</v>
          </cell>
          <cell r="H6924">
            <v>1.39</v>
          </cell>
          <cell r="I6924">
            <v>43465</v>
          </cell>
        </row>
        <row r="6925">
          <cell r="A6925" t="str">
            <v>PICA SIN CABO GARANTIZADA (NO USAR)</v>
          </cell>
          <cell r="B6925">
            <v>1299</v>
          </cell>
          <cell r="C6925" t="str">
            <v>UNI</v>
          </cell>
          <cell r="D6925">
            <v>20550</v>
          </cell>
          <cell r="E6925">
            <v>0</v>
          </cell>
          <cell r="F6925">
            <v>40201</v>
          </cell>
          <cell r="G6925">
            <v>15000</v>
          </cell>
          <cell r="H6925">
            <v>1.37</v>
          </cell>
          <cell r="I6925">
            <v>43465</v>
          </cell>
        </row>
        <row r="6926">
          <cell r="A6926" t="str">
            <v>PICA SIN CABO GARANTIZADA (NO USAR)</v>
          </cell>
          <cell r="B6926">
            <v>1299</v>
          </cell>
          <cell r="C6926" t="str">
            <v>UNI</v>
          </cell>
          <cell r="D6926">
            <v>20550</v>
          </cell>
          <cell r="E6926">
            <v>0</v>
          </cell>
          <cell r="F6926">
            <v>40201</v>
          </cell>
          <cell r="G6926">
            <v>15000</v>
          </cell>
          <cell r="H6926">
            <v>1.37</v>
          </cell>
          <cell r="I6926">
            <v>43465</v>
          </cell>
        </row>
        <row r="6927">
          <cell r="A6927" t="str">
            <v>PIEDRA BOLA (Sum+Inst)**</v>
          </cell>
          <cell r="B6927">
            <v>101806</v>
          </cell>
          <cell r="C6927" t="str">
            <v>M3</v>
          </cell>
          <cell r="D6927">
            <v>233520</v>
          </cell>
          <cell r="E6927">
            <v>0</v>
          </cell>
          <cell r="F6927">
            <v>43392</v>
          </cell>
          <cell r="G6927">
            <v>222400</v>
          </cell>
          <cell r="H6927">
            <v>1.05</v>
          </cell>
          <cell r="I6927">
            <v>43465</v>
          </cell>
        </row>
        <row r="6928">
          <cell r="A6928" t="str">
            <v>PIEDRA CORALINA (305x305x16)</v>
          </cell>
          <cell r="B6928">
            <v>327</v>
          </cell>
          <cell r="C6928" t="str">
            <v>M2</v>
          </cell>
          <cell r="D6928">
            <v>165680</v>
          </cell>
          <cell r="E6928" t="str">
            <v>Brillado</v>
          </cell>
          <cell r="F6928">
            <v>42828</v>
          </cell>
          <cell r="G6928">
            <v>152000</v>
          </cell>
          <cell r="H6928">
            <v>1.0900000000000001</v>
          </cell>
          <cell r="I6928">
            <v>43465</v>
          </cell>
        </row>
        <row r="6929">
          <cell r="A6929" t="str">
            <v>PIEDRA CORALINA 305x15.3x2</v>
          </cell>
          <cell r="B6929">
            <v>325</v>
          </cell>
          <cell r="C6929" t="str">
            <v>M2</v>
          </cell>
          <cell r="D6929">
            <v>118395</v>
          </cell>
          <cell r="E6929">
            <v>0</v>
          </cell>
          <cell r="F6929">
            <v>40350</v>
          </cell>
          <cell r="G6929">
            <v>86420</v>
          </cell>
          <cell r="H6929">
            <v>1.37</v>
          </cell>
          <cell r="I6929">
            <v>43465</v>
          </cell>
        </row>
        <row r="6930">
          <cell r="A6930" t="str">
            <v>PIEDRA CORALINA 30x15</v>
          </cell>
          <cell r="B6930">
            <v>2938</v>
          </cell>
          <cell r="C6930" t="str">
            <v>M2</v>
          </cell>
          <cell r="D6930">
            <v>118395</v>
          </cell>
          <cell r="E6930">
            <v>0</v>
          </cell>
          <cell r="F6930">
            <v>40350</v>
          </cell>
          <cell r="G6930">
            <v>86420</v>
          </cell>
          <cell r="H6930">
            <v>1.37</v>
          </cell>
          <cell r="I6930">
            <v>43465</v>
          </cell>
        </row>
        <row r="6931">
          <cell r="A6931" t="str">
            <v>PIEDRA CREMA DURA</v>
          </cell>
          <cell r="B6931">
            <v>104414</v>
          </cell>
          <cell r="C6931" t="str">
            <v>M2</v>
          </cell>
          <cell r="D6931">
            <v>65928</v>
          </cell>
          <cell r="E6931">
            <v>0</v>
          </cell>
          <cell r="F6931">
            <v>41096</v>
          </cell>
          <cell r="G6931">
            <v>50714</v>
          </cell>
          <cell r="H6931">
            <v>1.3</v>
          </cell>
          <cell r="I6931">
            <v>43465</v>
          </cell>
        </row>
        <row r="6932">
          <cell r="A6932" t="str">
            <v>PIEDRA DE RIO</v>
          </cell>
          <cell r="B6932">
            <v>2516</v>
          </cell>
          <cell r="C6932" t="str">
            <v>M3</v>
          </cell>
          <cell r="D6932">
            <v>12947</v>
          </cell>
          <cell r="E6932">
            <v>0</v>
          </cell>
          <cell r="F6932">
            <v>40241</v>
          </cell>
          <cell r="G6932">
            <v>9450</v>
          </cell>
          <cell r="H6932">
            <v>1.37</v>
          </cell>
          <cell r="I6932">
            <v>43465</v>
          </cell>
        </row>
        <row r="6933">
          <cell r="A6933" t="str">
            <v>PIEDRA DE RIO</v>
          </cell>
          <cell r="B6933">
            <v>103582</v>
          </cell>
          <cell r="C6933" t="str">
            <v>M3</v>
          </cell>
          <cell r="D6933">
            <v>49320</v>
          </cell>
          <cell r="E6933">
            <v>0</v>
          </cell>
          <cell r="F6933">
            <v>40527</v>
          </cell>
          <cell r="G6933">
            <v>36000</v>
          </cell>
          <cell r="H6933">
            <v>1.37</v>
          </cell>
          <cell r="I6933">
            <v>43465</v>
          </cell>
        </row>
        <row r="6934">
          <cell r="A6934" t="str">
            <v>PIEDRA GAVION</v>
          </cell>
          <cell r="B6934">
            <v>103583</v>
          </cell>
          <cell r="C6934" t="str">
            <v>M3</v>
          </cell>
          <cell r="D6934">
            <v>49320</v>
          </cell>
          <cell r="E6934">
            <v>0</v>
          </cell>
          <cell r="F6934">
            <v>40527</v>
          </cell>
          <cell r="G6934">
            <v>36000</v>
          </cell>
          <cell r="H6934">
            <v>1.37</v>
          </cell>
          <cell r="I6934">
            <v>43465</v>
          </cell>
        </row>
        <row r="6935">
          <cell r="A6935" t="str">
            <v>PIEDRA LAJA+TRANSPORTE</v>
          </cell>
          <cell r="B6935">
            <v>104881</v>
          </cell>
          <cell r="C6935" t="str">
            <v>M3</v>
          </cell>
          <cell r="D6935">
            <v>108333</v>
          </cell>
          <cell r="E6935">
            <v>0</v>
          </cell>
          <cell r="F6935">
            <v>41241</v>
          </cell>
          <cell r="G6935">
            <v>83333</v>
          </cell>
          <cell r="H6935">
            <v>1.3</v>
          </cell>
          <cell r="I6935">
            <v>43465</v>
          </cell>
        </row>
        <row r="6936">
          <cell r="A6936" t="str">
            <v>PIEDRA MEDIA ZONGA (25-40cm)</v>
          </cell>
          <cell r="B6936">
            <v>98</v>
          </cell>
          <cell r="C6936" t="str">
            <v>M3</v>
          </cell>
          <cell r="D6936">
            <v>69085</v>
          </cell>
          <cell r="E6936">
            <v>0</v>
          </cell>
          <cell r="F6936">
            <v>43167</v>
          </cell>
          <cell r="G6936">
            <v>65795</v>
          </cell>
          <cell r="H6936">
            <v>1.05</v>
          </cell>
          <cell r="I6936">
            <v>43465</v>
          </cell>
        </row>
        <row r="6937">
          <cell r="A6937" t="str">
            <v>Piedra media Zonga (Rajon)Suministro*(NO</v>
          </cell>
          <cell r="B6937">
            <v>100488</v>
          </cell>
          <cell r="C6937" t="str">
            <v>M3</v>
          </cell>
          <cell r="D6937">
            <v>50794</v>
          </cell>
          <cell r="E6937">
            <v>0</v>
          </cell>
          <cell r="F6937">
            <v>42760</v>
          </cell>
          <cell r="G6937">
            <v>46600</v>
          </cell>
          <cell r="H6937">
            <v>1.0900000000000001</v>
          </cell>
          <cell r="I6937">
            <v>43465</v>
          </cell>
        </row>
        <row r="6938">
          <cell r="A6938" t="str">
            <v>Piedra media Zonga 30-40cm(Rajon) NO USAR</v>
          </cell>
          <cell r="B6938">
            <v>101253</v>
          </cell>
          <cell r="C6938" t="str">
            <v>M3</v>
          </cell>
          <cell r="D6938">
            <v>50794</v>
          </cell>
          <cell r="E6938">
            <v>0</v>
          </cell>
          <cell r="F6938">
            <v>42800</v>
          </cell>
          <cell r="G6938">
            <v>46600</v>
          </cell>
          <cell r="H6938">
            <v>1.0900000000000001</v>
          </cell>
          <cell r="I6938">
            <v>43465</v>
          </cell>
        </row>
        <row r="6939">
          <cell r="A6939" t="str">
            <v>Piedra media Zonga(Rajon)Sum+Transp</v>
          </cell>
          <cell r="B6939">
            <v>101787</v>
          </cell>
          <cell r="C6939" t="str">
            <v>M3</v>
          </cell>
          <cell r="D6939">
            <v>46491</v>
          </cell>
          <cell r="E6939">
            <v>0</v>
          </cell>
          <cell r="F6939">
            <v>40918</v>
          </cell>
          <cell r="G6939">
            <v>35762</v>
          </cell>
          <cell r="H6939">
            <v>1.3</v>
          </cell>
          <cell r="I6939">
            <v>43465</v>
          </cell>
        </row>
        <row r="6940">
          <cell r="A6940" t="str">
            <v>PIEDRA MUÑECA 305x15.3x2</v>
          </cell>
          <cell r="B6940">
            <v>101345</v>
          </cell>
          <cell r="C6940" t="str">
            <v>M2</v>
          </cell>
          <cell r="D6940">
            <v>116806</v>
          </cell>
          <cell r="E6940">
            <v>0</v>
          </cell>
          <cell r="F6940">
            <v>40350</v>
          </cell>
          <cell r="G6940">
            <v>85260</v>
          </cell>
          <cell r="H6940">
            <v>1.37</v>
          </cell>
          <cell r="I6940">
            <v>43465</v>
          </cell>
        </row>
        <row r="6941">
          <cell r="A6941" t="str">
            <v>Piedra Pizarra 5-8mm Negro (40x40cm) Suministro</v>
          </cell>
          <cell r="B6941">
            <v>104329</v>
          </cell>
          <cell r="C6941" t="str">
            <v>M2</v>
          </cell>
          <cell r="D6941">
            <v>62874</v>
          </cell>
          <cell r="E6941">
            <v>0</v>
          </cell>
          <cell r="F6941">
            <v>41862</v>
          </cell>
          <cell r="G6941">
            <v>49900</v>
          </cell>
          <cell r="H6941">
            <v>1.26</v>
          </cell>
          <cell r="I6941">
            <v>43465</v>
          </cell>
        </row>
        <row r="6942">
          <cell r="A6942" t="str">
            <v>Piedra royal dorado e=3.0 cm</v>
          </cell>
          <cell r="B6942">
            <v>107122</v>
          </cell>
          <cell r="C6942" t="str">
            <v>M2</v>
          </cell>
          <cell r="D6942">
            <v>227409</v>
          </cell>
          <cell r="E6942">
            <v>0</v>
          </cell>
          <cell r="F6942">
            <v>43396</v>
          </cell>
          <cell r="G6942">
            <v>216580</v>
          </cell>
          <cell r="H6942">
            <v>1.05</v>
          </cell>
          <cell r="I6942">
            <v>43465</v>
          </cell>
        </row>
        <row r="6943">
          <cell r="A6943" t="str">
            <v>PiedraLaja</v>
          </cell>
          <cell r="B6943">
            <v>105252</v>
          </cell>
          <cell r="C6943" t="str">
            <v>M2</v>
          </cell>
          <cell r="D6943">
            <v>26250</v>
          </cell>
          <cell r="E6943">
            <v>0</v>
          </cell>
          <cell r="F6943">
            <v>43208</v>
          </cell>
          <cell r="G6943">
            <v>25000</v>
          </cell>
          <cell r="H6943">
            <v>1.05</v>
          </cell>
          <cell r="I6943">
            <v>43465</v>
          </cell>
        </row>
        <row r="6944">
          <cell r="A6944" t="str">
            <v>PIEZA CEDRO CAQUETA (2.5CMX2.5CM A</v>
          </cell>
          <cell r="B6944">
            <v>884</v>
          </cell>
          <cell r="C6944" t="str">
            <v>UNI</v>
          </cell>
          <cell r="D6944">
            <v>70760</v>
          </cell>
          <cell r="E6944">
            <v>0</v>
          </cell>
          <cell r="F6944">
            <v>42115</v>
          </cell>
          <cell r="G6944">
            <v>58000</v>
          </cell>
          <cell r="H6944">
            <v>1.22</v>
          </cell>
          <cell r="I6944">
            <v>43465</v>
          </cell>
        </row>
        <row r="6945">
          <cell r="A6945" t="str">
            <v>PIEZA CEDRO MACHO</v>
          </cell>
          <cell r="B6945">
            <v>2675</v>
          </cell>
          <cell r="C6945" t="str">
            <v>UNI</v>
          </cell>
          <cell r="D6945">
            <v>122320</v>
          </cell>
          <cell r="E6945">
            <v>0</v>
          </cell>
          <cell r="F6945">
            <v>40095</v>
          </cell>
          <cell r="G6945">
            <v>88000</v>
          </cell>
          <cell r="H6945">
            <v>1.39</v>
          </cell>
          <cell r="I6945">
            <v>43465</v>
          </cell>
        </row>
        <row r="6946">
          <cell r="A6946" t="str">
            <v>PIEZA CEDRO PUERTO ASIS 18 x 4 x 2.80M</v>
          </cell>
          <cell r="B6946">
            <v>2676</v>
          </cell>
          <cell r="C6946" t="str">
            <v>UNI</v>
          </cell>
          <cell r="D6946">
            <v>80620</v>
          </cell>
          <cell r="E6946">
            <v>0</v>
          </cell>
          <cell r="F6946">
            <v>40093</v>
          </cell>
          <cell r="G6946">
            <v>58000</v>
          </cell>
          <cell r="H6946">
            <v>1.39</v>
          </cell>
          <cell r="I6946">
            <v>43465</v>
          </cell>
        </row>
        <row r="6947">
          <cell r="A6947" t="str">
            <v>PIEZA FLORMORADO 18 x 4 x 2.80M</v>
          </cell>
          <cell r="B6947">
            <v>2101</v>
          </cell>
          <cell r="C6947" t="str">
            <v>UNI</v>
          </cell>
          <cell r="D6947">
            <v>45147</v>
          </cell>
          <cell r="E6947">
            <v>0</v>
          </cell>
          <cell r="F6947">
            <v>40093</v>
          </cell>
          <cell r="G6947">
            <v>32480</v>
          </cell>
          <cell r="H6947">
            <v>1.39</v>
          </cell>
          <cell r="I6947">
            <v>43465</v>
          </cell>
        </row>
        <row r="6948">
          <cell r="A6948" t="str">
            <v>PIEZA GUAYACAN HOBO 18 x 4 x 2.90M</v>
          </cell>
          <cell r="B6948">
            <v>2100</v>
          </cell>
          <cell r="C6948" t="str">
            <v>UNI</v>
          </cell>
          <cell r="D6948">
            <v>82940</v>
          </cell>
          <cell r="E6948">
            <v>0</v>
          </cell>
          <cell r="F6948">
            <v>41095</v>
          </cell>
          <cell r="G6948">
            <v>63800</v>
          </cell>
          <cell r="H6948">
            <v>1.3</v>
          </cell>
          <cell r="I6948">
            <v>43465</v>
          </cell>
        </row>
        <row r="6949">
          <cell r="A6949" t="str">
            <v>PIEZA GUAYACAN RAYO 18 x 4 x 2.80M</v>
          </cell>
          <cell r="B6949">
            <v>906</v>
          </cell>
          <cell r="C6949" t="str">
            <v>UNI</v>
          </cell>
          <cell r="D6949">
            <v>38698</v>
          </cell>
          <cell r="E6949">
            <v>0</v>
          </cell>
          <cell r="F6949">
            <v>40093</v>
          </cell>
          <cell r="G6949">
            <v>27840</v>
          </cell>
          <cell r="H6949">
            <v>1.39</v>
          </cell>
          <cell r="I6949">
            <v>43465</v>
          </cell>
        </row>
        <row r="6950">
          <cell r="A6950" t="str">
            <v>PIEZA MOHO</v>
          </cell>
          <cell r="B6950">
            <v>2103</v>
          </cell>
          <cell r="C6950" t="str">
            <v>UNI</v>
          </cell>
          <cell r="D6950">
            <v>25798</v>
          </cell>
          <cell r="E6950">
            <v>0</v>
          </cell>
          <cell r="F6950">
            <v>40093</v>
          </cell>
          <cell r="G6950">
            <v>18560</v>
          </cell>
          <cell r="H6950">
            <v>1.39</v>
          </cell>
          <cell r="I6950">
            <v>43465</v>
          </cell>
        </row>
        <row r="6951">
          <cell r="A6951" t="str">
            <v>PIEZA OTOBO</v>
          </cell>
          <cell r="B6951">
            <v>2105</v>
          </cell>
          <cell r="C6951" t="str">
            <v>UNI</v>
          </cell>
          <cell r="D6951">
            <v>22574</v>
          </cell>
          <cell r="E6951">
            <v>0</v>
          </cell>
          <cell r="F6951">
            <v>40093</v>
          </cell>
          <cell r="G6951">
            <v>16240</v>
          </cell>
          <cell r="H6951">
            <v>1.39</v>
          </cell>
          <cell r="I6951">
            <v>43465</v>
          </cell>
        </row>
        <row r="6952">
          <cell r="A6952" t="str">
            <v>PIEZA PINO ROMERON 18 x 4 x 2.90M</v>
          </cell>
          <cell r="B6952">
            <v>2102</v>
          </cell>
          <cell r="C6952" t="str">
            <v>UNI</v>
          </cell>
          <cell r="D6952">
            <v>56434</v>
          </cell>
          <cell r="E6952">
            <v>0</v>
          </cell>
          <cell r="F6952">
            <v>40093</v>
          </cell>
          <cell r="G6952">
            <v>40600</v>
          </cell>
          <cell r="H6952">
            <v>1.39</v>
          </cell>
          <cell r="I6952">
            <v>43465</v>
          </cell>
        </row>
        <row r="6953">
          <cell r="A6953" t="str">
            <v>PIEZA SAPAN 18 x 4 x 2.90M</v>
          </cell>
          <cell r="B6953">
            <v>2104</v>
          </cell>
          <cell r="C6953" t="str">
            <v>UNI</v>
          </cell>
          <cell r="D6953">
            <v>40310</v>
          </cell>
          <cell r="E6953">
            <v>0</v>
          </cell>
          <cell r="F6953">
            <v>40088</v>
          </cell>
          <cell r="G6953">
            <v>29000</v>
          </cell>
          <cell r="H6953">
            <v>1.39</v>
          </cell>
          <cell r="I6953">
            <v>43465</v>
          </cell>
        </row>
        <row r="6954">
          <cell r="A6954" t="str">
            <v>Pigmentación de Llanta (HULEX)</v>
          </cell>
          <cell r="B6954">
            <v>104341</v>
          </cell>
          <cell r="C6954" t="str">
            <v>KG</v>
          </cell>
          <cell r="D6954">
            <v>4064</v>
          </cell>
          <cell r="E6954">
            <v>0</v>
          </cell>
          <cell r="F6954">
            <v>41430</v>
          </cell>
          <cell r="G6954">
            <v>3200</v>
          </cell>
          <cell r="H6954">
            <v>1.27</v>
          </cell>
          <cell r="I6954">
            <v>43465</v>
          </cell>
        </row>
        <row r="6955">
          <cell r="A6955" t="str">
            <v>PIGMENTO ACRILICO</v>
          </cell>
          <cell r="B6955">
            <v>3184</v>
          </cell>
          <cell r="C6955" t="str">
            <v>GN</v>
          </cell>
          <cell r="D6955">
            <v>62550</v>
          </cell>
          <cell r="E6955">
            <v>0</v>
          </cell>
          <cell r="F6955">
            <v>40135</v>
          </cell>
          <cell r="G6955">
            <v>45000</v>
          </cell>
          <cell r="H6955">
            <v>1.39</v>
          </cell>
          <cell r="I6955">
            <v>43465</v>
          </cell>
        </row>
        <row r="6956">
          <cell r="A6956" t="str">
            <v>Pigmento para Polyurea</v>
          </cell>
          <cell r="B6956">
            <v>104179</v>
          </cell>
          <cell r="C6956" t="str">
            <v>KG</v>
          </cell>
          <cell r="D6956">
            <v>16321</v>
          </cell>
          <cell r="E6956">
            <v>0</v>
          </cell>
          <cell r="F6956">
            <v>40784</v>
          </cell>
          <cell r="G6956">
            <v>12180</v>
          </cell>
          <cell r="H6956">
            <v>1.34</v>
          </cell>
          <cell r="I6956">
            <v>43465</v>
          </cell>
        </row>
        <row r="6957">
          <cell r="A6957" t="str">
            <v>PILA ALKALINA DOBLE AA (PAR)</v>
          </cell>
          <cell r="B6957">
            <v>106568</v>
          </cell>
          <cell r="C6957" t="str">
            <v>UNI</v>
          </cell>
          <cell r="D6957">
            <v>4204</v>
          </cell>
          <cell r="E6957">
            <v>0</v>
          </cell>
          <cell r="F6957">
            <v>43454</v>
          </cell>
          <cell r="G6957">
            <v>4004</v>
          </cell>
          <cell r="H6957">
            <v>1.05</v>
          </cell>
          <cell r="I6957">
            <v>43465</v>
          </cell>
        </row>
        <row r="6958">
          <cell r="A6958" t="str">
            <v>PILA ALKALINA TRIPLE AAA (PAR)</v>
          </cell>
          <cell r="B6958">
            <v>106567</v>
          </cell>
          <cell r="C6958" t="str">
            <v>UNI</v>
          </cell>
          <cell r="D6958">
            <v>4726</v>
          </cell>
          <cell r="E6958">
            <v>0</v>
          </cell>
          <cell r="F6958">
            <v>43454</v>
          </cell>
          <cell r="G6958">
            <v>4501</v>
          </cell>
          <cell r="H6958">
            <v>1.05</v>
          </cell>
          <cell r="I6958">
            <v>43465</v>
          </cell>
        </row>
        <row r="6959">
          <cell r="A6959" t="str">
            <v>PILA CUADRADA ALKALINA 9V.</v>
          </cell>
          <cell r="B6959">
            <v>106566</v>
          </cell>
          <cell r="C6959" t="str">
            <v>UNI</v>
          </cell>
          <cell r="D6959">
            <v>10605</v>
          </cell>
          <cell r="E6959">
            <v>0</v>
          </cell>
          <cell r="F6959">
            <v>43455</v>
          </cell>
          <cell r="G6959">
            <v>10100</v>
          </cell>
          <cell r="H6959">
            <v>1.05</v>
          </cell>
          <cell r="I6959">
            <v>43465</v>
          </cell>
        </row>
        <row r="6960">
          <cell r="A6960" t="str">
            <v>PILA DE 9V RECARGABLES (CUADRADA)</v>
          </cell>
          <cell r="B6960">
            <v>106565</v>
          </cell>
          <cell r="C6960" t="str">
            <v>UNI</v>
          </cell>
          <cell r="D6960">
            <v>20699</v>
          </cell>
          <cell r="E6960">
            <v>0</v>
          </cell>
          <cell r="F6960">
            <v>42999</v>
          </cell>
          <cell r="G6960">
            <v>18990</v>
          </cell>
          <cell r="H6960">
            <v>1.0900000000000001</v>
          </cell>
          <cell r="I6960">
            <v>43465</v>
          </cell>
        </row>
        <row r="6961">
          <cell r="A6961" t="str">
            <v>PILA P/TELÉFONO INHALAMBRICO DE 3.6</v>
          </cell>
          <cell r="B6961">
            <v>106564</v>
          </cell>
          <cell r="C6961" t="str">
            <v>UNI</v>
          </cell>
          <cell r="D6961">
            <v>17331</v>
          </cell>
          <cell r="E6961">
            <v>0</v>
          </cell>
          <cell r="F6961">
            <v>42999</v>
          </cell>
          <cell r="G6961">
            <v>15900</v>
          </cell>
          <cell r="H6961">
            <v>1.0900000000000001</v>
          </cell>
          <cell r="I6961">
            <v>43465</v>
          </cell>
        </row>
        <row r="6962">
          <cell r="A6962" t="str">
            <v>PILA RECARGABLE AAX(2) -VARTA,</v>
          </cell>
          <cell r="B6962">
            <v>106563</v>
          </cell>
          <cell r="C6962" t="str">
            <v>UNI</v>
          </cell>
          <cell r="D6962">
            <v>14159</v>
          </cell>
          <cell r="E6962">
            <v>0</v>
          </cell>
          <cell r="F6962">
            <v>42999</v>
          </cell>
          <cell r="G6962">
            <v>12990</v>
          </cell>
          <cell r="H6962">
            <v>1.0900000000000001</v>
          </cell>
          <cell r="I6962">
            <v>43465</v>
          </cell>
        </row>
        <row r="6963">
          <cell r="A6963" t="str">
            <v>PILA RECARGABLE TRIPLE A X CUATRO (4)</v>
          </cell>
          <cell r="B6963">
            <v>106562</v>
          </cell>
          <cell r="C6963" t="str">
            <v>UNI</v>
          </cell>
          <cell r="D6963">
            <v>22879</v>
          </cell>
          <cell r="E6963">
            <v>0</v>
          </cell>
          <cell r="F6963">
            <v>42999</v>
          </cell>
          <cell r="G6963">
            <v>20990</v>
          </cell>
          <cell r="H6963">
            <v>1.0900000000000001</v>
          </cell>
          <cell r="I6963">
            <v>43465</v>
          </cell>
        </row>
        <row r="6964">
          <cell r="A6964" t="str">
            <v>PILOTE DE MADERA</v>
          </cell>
          <cell r="B6964">
            <v>2671</v>
          </cell>
          <cell r="C6964" t="str">
            <v>ML</v>
          </cell>
          <cell r="D6964">
            <v>13900</v>
          </cell>
          <cell r="E6964">
            <v>0</v>
          </cell>
          <cell r="F6964">
            <v>40093</v>
          </cell>
          <cell r="G6964">
            <v>10000</v>
          </cell>
          <cell r="H6964">
            <v>1.39</v>
          </cell>
          <cell r="I6964">
            <v>43465</v>
          </cell>
        </row>
        <row r="6965">
          <cell r="A6965" t="str">
            <v>PILOTE EN CONCRETO PROCESO .40 Blando</v>
          </cell>
          <cell r="B6965">
            <v>3058</v>
          </cell>
          <cell r="C6965" t="str">
            <v>ML</v>
          </cell>
          <cell r="D6965">
            <v>25027</v>
          </cell>
          <cell r="E6965">
            <v>0</v>
          </cell>
          <cell r="F6965">
            <v>43238</v>
          </cell>
          <cell r="G6965">
            <v>23835</v>
          </cell>
          <cell r="H6965">
            <v>1.05</v>
          </cell>
          <cell r="I6965">
            <v>43465</v>
          </cell>
        </row>
        <row r="6966">
          <cell r="A6966" t="str">
            <v>PILOTE EN CONCRETO PROCESO .40 Roca</v>
          </cell>
          <cell r="B6966">
            <v>104418</v>
          </cell>
          <cell r="C6966" t="str">
            <v>ML</v>
          </cell>
          <cell r="D6966">
            <v>36600</v>
          </cell>
          <cell r="E6966">
            <v>0</v>
          </cell>
          <cell r="F6966">
            <v>42180</v>
          </cell>
          <cell r="G6966">
            <v>30000</v>
          </cell>
          <cell r="H6966">
            <v>1.22</v>
          </cell>
          <cell r="I6966">
            <v>43465</v>
          </cell>
        </row>
        <row r="6967">
          <cell r="A6967" t="str">
            <v>PILOTE EN CONCRETO PROCESO D. 0.30</v>
          </cell>
          <cell r="B6967">
            <v>104417</v>
          </cell>
          <cell r="C6967" t="str">
            <v>ML</v>
          </cell>
          <cell r="D6967">
            <v>30500</v>
          </cell>
          <cell r="E6967">
            <v>0</v>
          </cell>
          <cell r="F6967">
            <v>42180</v>
          </cell>
          <cell r="G6967">
            <v>25000</v>
          </cell>
          <cell r="H6967">
            <v>1.22</v>
          </cell>
          <cell r="I6967">
            <v>43465</v>
          </cell>
        </row>
        <row r="6968">
          <cell r="A6968" t="str">
            <v>PILOTE EN CONCRETO PROCESO D. 0.30</v>
          </cell>
          <cell r="B6968">
            <v>3044</v>
          </cell>
          <cell r="C6968" t="str">
            <v>ML</v>
          </cell>
          <cell r="D6968">
            <v>22724</v>
          </cell>
          <cell r="E6968">
            <v>0</v>
          </cell>
          <cell r="F6968">
            <v>43325</v>
          </cell>
          <cell r="G6968">
            <v>21642</v>
          </cell>
          <cell r="H6968">
            <v>1.05</v>
          </cell>
          <cell r="I6968">
            <v>43465</v>
          </cell>
        </row>
        <row r="6969">
          <cell r="A6969" t="str">
            <v>PILOTE EN CONCRETO PROCESO D. 0.60</v>
          </cell>
          <cell r="B6969">
            <v>3328</v>
          </cell>
          <cell r="C6969" t="str">
            <v>ML</v>
          </cell>
          <cell r="D6969">
            <v>57211</v>
          </cell>
          <cell r="E6969">
            <v>0</v>
          </cell>
          <cell r="F6969">
            <v>40435</v>
          </cell>
          <cell r="G6969">
            <v>41760</v>
          </cell>
          <cell r="H6969">
            <v>1.37</v>
          </cell>
          <cell r="I6969">
            <v>43465</v>
          </cell>
        </row>
        <row r="6970">
          <cell r="A6970" t="str">
            <v>PILOTE EN CONCRETO PROCESO D. 0.70</v>
          </cell>
          <cell r="B6970">
            <v>101071</v>
          </cell>
          <cell r="C6970" t="str">
            <v>ML</v>
          </cell>
          <cell r="D6970">
            <v>65697</v>
          </cell>
          <cell r="E6970">
            <v>0</v>
          </cell>
          <cell r="F6970">
            <v>40435</v>
          </cell>
          <cell r="G6970">
            <v>47954</v>
          </cell>
          <cell r="H6970">
            <v>1.37</v>
          </cell>
          <cell r="I6970">
            <v>43465</v>
          </cell>
        </row>
        <row r="6971">
          <cell r="A6971" t="str">
            <v>PILOTE EN CONCRETO PROCESO D. 0.80</v>
          </cell>
          <cell r="B6971">
            <v>3327</v>
          </cell>
          <cell r="C6971" t="str">
            <v>ML</v>
          </cell>
          <cell r="D6971">
            <v>66746</v>
          </cell>
          <cell r="E6971">
            <v>0</v>
          </cell>
          <cell r="F6971">
            <v>40435</v>
          </cell>
          <cell r="G6971">
            <v>48720</v>
          </cell>
          <cell r="H6971">
            <v>1.37</v>
          </cell>
          <cell r="I6971">
            <v>43465</v>
          </cell>
        </row>
        <row r="6972">
          <cell r="A6972" t="str">
            <v>PILOTEADORA OPERARIO+COMBUSTIBLE</v>
          </cell>
          <cell r="B6972">
            <v>105835</v>
          </cell>
          <cell r="C6972" t="str">
            <v>hr</v>
          </cell>
          <cell r="D6972">
            <v>187680</v>
          </cell>
          <cell r="E6972">
            <v>0</v>
          </cell>
          <cell r="F6972">
            <v>43244</v>
          </cell>
          <cell r="G6972">
            <v>178743</v>
          </cell>
          <cell r="H6972">
            <v>1.05</v>
          </cell>
          <cell r="I6972">
            <v>43465</v>
          </cell>
        </row>
        <row r="6973">
          <cell r="A6973" t="str">
            <v>PILOTES HINCADOS (GATO) CONCRETO</v>
          </cell>
          <cell r="B6973">
            <v>9456</v>
          </cell>
          <cell r="C6973" t="str">
            <v>ML</v>
          </cell>
          <cell r="D6973">
            <v>39730</v>
          </cell>
          <cell r="E6973" t="str">
            <v>HIDRAULICO</v>
          </cell>
          <cell r="F6973">
            <v>40479</v>
          </cell>
          <cell r="G6973">
            <v>29000</v>
          </cell>
          <cell r="H6973">
            <v>1.37</v>
          </cell>
          <cell r="I6973">
            <v>43465</v>
          </cell>
        </row>
        <row r="6974">
          <cell r="A6974" t="str">
            <v>PILOTES HINCADOS (GATO) CONCRETO</v>
          </cell>
          <cell r="B6974">
            <v>9457</v>
          </cell>
          <cell r="C6974" t="str">
            <v>ML</v>
          </cell>
          <cell r="D6974">
            <v>50854</v>
          </cell>
          <cell r="E6974" t="str">
            <v>HIDRAULICO</v>
          </cell>
          <cell r="F6974">
            <v>40479</v>
          </cell>
          <cell r="G6974">
            <v>37120</v>
          </cell>
          <cell r="H6974">
            <v>1.37</v>
          </cell>
          <cell r="I6974">
            <v>43465</v>
          </cell>
        </row>
        <row r="6975">
          <cell r="A6975" t="str">
            <v>PILOTES HINCADOS (GATO) CONCRETO</v>
          </cell>
          <cell r="B6975">
            <v>9458</v>
          </cell>
          <cell r="C6975" t="str">
            <v>ML</v>
          </cell>
          <cell r="D6975">
            <v>60390</v>
          </cell>
          <cell r="E6975" t="str">
            <v>HIDRAULICO</v>
          </cell>
          <cell r="F6975">
            <v>40479</v>
          </cell>
          <cell r="G6975">
            <v>44080</v>
          </cell>
          <cell r="H6975">
            <v>1.37</v>
          </cell>
          <cell r="I6975">
            <v>43465</v>
          </cell>
        </row>
        <row r="6976">
          <cell r="A6976" t="str">
            <v>PILOTES HINCADOS CONCRET 25x25</v>
          </cell>
          <cell r="B6976">
            <v>1088</v>
          </cell>
          <cell r="C6976" t="str">
            <v>ML</v>
          </cell>
          <cell r="D6976">
            <v>44498</v>
          </cell>
          <cell r="E6976" t="str">
            <v>DE CAIDA</v>
          </cell>
          <cell r="F6976">
            <v>40479</v>
          </cell>
          <cell r="G6976">
            <v>32480</v>
          </cell>
          <cell r="H6976">
            <v>1.37</v>
          </cell>
          <cell r="I6976">
            <v>43465</v>
          </cell>
        </row>
        <row r="6977">
          <cell r="A6977" t="str">
            <v>PILOTES HINCADOS CONCRET 30x30</v>
          </cell>
          <cell r="B6977">
            <v>3922</v>
          </cell>
          <cell r="C6977" t="str">
            <v>ML</v>
          </cell>
          <cell r="D6977">
            <v>162224</v>
          </cell>
          <cell r="E6977" t="str">
            <v>DE CAIDA</v>
          </cell>
          <cell r="F6977">
            <v>40479</v>
          </cell>
          <cell r="G6977">
            <v>118412</v>
          </cell>
          <cell r="H6977">
            <v>1.37</v>
          </cell>
          <cell r="I6977">
            <v>43465</v>
          </cell>
        </row>
        <row r="6978">
          <cell r="A6978" t="str">
            <v>PILOTO 2mm</v>
          </cell>
          <cell r="B6978">
            <v>104257</v>
          </cell>
          <cell r="C6978" t="str">
            <v>UNI</v>
          </cell>
          <cell r="D6978">
            <v>17777</v>
          </cell>
          <cell r="E6978">
            <v>0</v>
          </cell>
          <cell r="F6978">
            <v>43390</v>
          </cell>
          <cell r="G6978">
            <v>16930</v>
          </cell>
          <cell r="H6978">
            <v>1.05</v>
          </cell>
          <cell r="I6978">
            <v>43465</v>
          </cell>
        </row>
        <row r="6979">
          <cell r="A6979" t="str">
            <v>PINACOLOR /IMPERCOLOR</v>
          </cell>
          <cell r="B6979">
            <v>3198</v>
          </cell>
          <cell r="C6979" t="str">
            <v>GN</v>
          </cell>
          <cell r="D6979">
            <v>120930</v>
          </cell>
          <cell r="E6979">
            <v>0</v>
          </cell>
          <cell r="F6979">
            <v>40136</v>
          </cell>
          <cell r="G6979">
            <v>87000</v>
          </cell>
          <cell r="H6979">
            <v>1.39</v>
          </cell>
          <cell r="I6979">
            <v>43465</v>
          </cell>
        </row>
        <row r="6980">
          <cell r="A6980" t="str">
            <v>PINAKRIL</v>
          </cell>
          <cell r="B6980">
            <v>3209</v>
          </cell>
          <cell r="C6980" t="str">
            <v>GN</v>
          </cell>
          <cell r="D6980">
            <v>136220</v>
          </cell>
          <cell r="E6980">
            <v>0</v>
          </cell>
          <cell r="F6980">
            <v>40136</v>
          </cell>
          <cell r="G6980">
            <v>98000</v>
          </cell>
          <cell r="H6980">
            <v>1.39</v>
          </cell>
          <cell r="I6980">
            <v>43465</v>
          </cell>
        </row>
        <row r="6981">
          <cell r="A6981" t="str">
            <v>PINT. MODULO M-3 COLUMPIO (USAR 15778)</v>
          </cell>
          <cell r="B6981">
            <v>103046</v>
          </cell>
          <cell r="C6981" t="str">
            <v>UNI</v>
          </cell>
          <cell r="D6981">
            <v>478800</v>
          </cell>
          <cell r="E6981">
            <v>653</v>
          </cell>
          <cell r="F6981">
            <v>41799</v>
          </cell>
          <cell r="G6981">
            <v>380000</v>
          </cell>
          <cell r="H6981">
            <v>1.26</v>
          </cell>
          <cell r="I6981">
            <v>43465</v>
          </cell>
        </row>
        <row r="6982">
          <cell r="A6982" t="str">
            <v>PINTUCOAT DOBLE COMPONENTE Blc.516</v>
          </cell>
          <cell r="B6982">
            <v>101181</v>
          </cell>
          <cell r="C6982" t="str">
            <v>GN</v>
          </cell>
          <cell r="D6982">
            <v>160800</v>
          </cell>
          <cell r="E6982">
            <v>653</v>
          </cell>
          <cell r="F6982">
            <v>40793</v>
          </cell>
          <cell r="G6982">
            <v>120000</v>
          </cell>
          <cell r="H6982">
            <v>1.34</v>
          </cell>
          <cell r="I6982">
            <v>43465</v>
          </cell>
        </row>
        <row r="6983">
          <cell r="A6983" t="str">
            <v>Pintura acrilica alta asepsia pintuco o equiva 5gl</v>
          </cell>
          <cell r="B6983">
            <v>107097</v>
          </cell>
          <cell r="C6983" t="str">
            <v>gln</v>
          </cell>
          <cell r="D6983">
            <v>64016</v>
          </cell>
          <cell r="E6983">
            <v>0</v>
          </cell>
          <cell r="F6983">
            <v>43328</v>
          </cell>
          <cell r="G6983">
            <v>60968</v>
          </cell>
          <cell r="H6983">
            <v>1.05</v>
          </cell>
          <cell r="I6983">
            <v>43465</v>
          </cell>
        </row>
        <row r="6984">
          <cell r="A6984" t="str">
            <v>Pintura Acrilica Base Solvente Negro</v>
          </cell>
          <cell r="B6984">
            <v>101133</v>
          </cell>
          <cell r="C6984" t="str">
            <v>GN</v>
          </cell>
          <cell r="D6984">
            <v>92192</v>
          </cell>
          <cell r="E6984">
            <v>6601</v>
          </cell>
          <cell r="F6984">
            <v>40793</v>
          </cell>
          <cell r="G6984">
            <v>68800</v>
          </cell>
          <cell r="H6984">
            <v>1.34</v>
          </cell>
          <cell r="I6984">
            <v>43465</v>
          </cell>
        </row>
        <row r="6985">
          <cell r="A6985" t="str">
            <v>Pintura Acrilica Base Solvente Negro</v>
          </cell>
          <cell r="B6985">
            <v>102698</v>
          </cell>
          <cell r="C6985" t="str">
            <v>GN</v>
          </cell>
          <cell r="D6985">
            <v>92192</v>
          </cell>
          <cell r="E6985">
            <v>6601</v>
          </cell>
          <cell r="F6985">
            <v>40793</v>
          </cell>
          <cell r="G6985">
            <v>68800</v>
          </cell>
          <cell r="H6985">
            <v>1.34</v>
          </cell>
          <cell r="I6985">
            <v>43465</v>
          </cell>
        </row>
        <row r="6986">
          <cell r="A6986" t="str">
            <v>Pintura Acrilica Base Solvente Rojo S/mate-Pintuco</v>
          </cell>
          <cell r="B6986">
            <v>101134</v>
          </cell>
          <cell r="C6986" t="str">
            <v>GN</v>
          </cell>
          <cell r="D6986">
            <v>101304</v>
          </cell>
          <cell r="E6986">
            <v>6601</v>
          </cell>
          <cell r="F6986">
            <v>40793</v>
          </cell>
          <cell r="G6986">
            <v>75600</v>
          </cell>
          <cell r="H6986">
            <v>1.34</v>
          </cell>
          <cell r="I6986">
            <v>43465</v>
          </cell>
        </row>
        <row r="6987">
          <cell r="A6987" t="str">
            <v>PINTURA ACRILICA MURALLA GRIS BASALTO</v>
          </cell>
          <cell r="B6987">
            <v>102890</v>
          </cell>
          <cell r="C6987" t="str">
            <v>GN</v>
          </cell>
          <cell r="D6987">
            <v>54863</v>
          </cell>
          <cell r="E6987">
            <v>3033</v>
          </cell>
          <cell r="F6987">
            <v>43199</v>
          </cell>
          <cell r="G6987">
            <v>52250</v>
          </cell>
          <cell r="H6987">
            <v>1.05</v>
          </cell>
          <cell r="I6987">
            <v>43465</v>
          </cell>
        </row>
        <row r="6988">
          <cell r="A6988" t="str">
            <v>Pintura al horno (modulos pequeños) **</v>
          </cell>
          <cell r="B6988">
            <v>100538</v>
          </cell>
          <cell r="C6988" t="str">
            <v>UNI</v>
          </cell>
          <cell r="D6988">
            <v>108295</v>
          </cell>
          <cell r="E6988">
            <v>0</v>
          </cell>
          <cell r="F6988">
            <v>40144</v>
          </cell>
          <cell r="G6988">
            <v>77910</v>
          </cell>
          <cell r="H6988">
            <v>1.39</v>
          </cell>
          <cell r="I6988">
            <v>43465</v>
          </cell>
        </row>
        <row r="6989">
          <cell r="A6989" t="str">
            <v>PINTURA ALQUIDICA ESMALTE GRIS (7035)</v>
          </cell>
          <cell r="B6989">
            <v>103314</v>
          </cell>
          <cell r="C6989" t="str">
            <v>GL</v>
          </cell>
          <cell r="D6989">
            <v>63671</v>
          </cell>
          <cell r="E6989">
            <v>0</v>
          </cell>
          <cell r="F6989">
            <v>43263</v>
          </cell>
          <cell r="G6989">
            <v>60639</v>
          </cell>
          <cell r="H6989">
            <v>1.05</v>
          </cell>
          <cell r="I6989">
            <v>43465</v>
          </cell>
        </row>
        <row r="6990">
          <cell r="A6990" t="str">
            <v>PINTURA ALQUIDICA PINTUCO (271)</v>
          </cell>
          <cell r="B6990">
            <v>105179</v>
          </cell>
          <cell r="C6990" t="str">
            <v>GLN</v>
          </cell>
          <cell r="D6990">
            <v>65599</v>
          </cell>
          <cell r="E6990">
            <v>0</v>
          </cell>
          <cell r="F6990">
            <v>43223</v>
          </cell>
          <cell r="G6990">
            <v>62475</v>
          </cell>
          <cell r="H6990">
            <v>1.05</v>
          </cell>
          <cell r="I6990">
            <v>43465</v>
          </cell>
        </row>
        <row r="6991">
          <cell r="A6991" t="str">
            <v>PINTURA ANRICORROSIVA PINTUCO (505)</v>
          </cell>
          <cell r="B6991">
            <v>105178</v>
          </cell>
          <cell r="C6991" t="str">
            <v>GLN</v>
          </cell>
          <cell r="D6991">
            <v>96516</v>
          </cell>
          <cell r="E6991">
            <v>0</v>
          </cell>
          <cell r="F6991">
            <v>41775</v>
          </cell>
          <cell r="G6991">
            <v>76600</v>
          </cell>
          <cell r="H6991">
            <v>1.26</v>
          </cell>
          <cell r="I6991">
            <v>43465</v>
          </cell>
        </row>
        <row r="6992">
          <cell r="A6992" t="str">
            <v>PINTURA BITUMINOSA Al. TEXSA</v>
          </cell>
          <cell r="B6992">
            <v>693</v>
          </cell>
          <cell r="C6992" t="str">
            <v>GL</v>
          </cell>
          <cell r="D6992">
            <v>58658</v>
          </cell>
          <cell r="E6992">
            <v>0</v>
          </cell>
          <cell r="F6992">
            <v>40148</v>
          </cell>
          <cell r="G6992">
            <v>42200</v>
          </cell>
          <cell r="H6992">
            <v>1.39</v>
          </cell>
          <cell r="I6992">
            <v>43465</v>
          </cell>
        </row>
        <row r="6993">
          <cell r="A6993" t="str">
            <v>PINTURA BITUMINOSA DE ALUMINIO</v>
          </cell>
          <cell r="B6993">
            <v>1958</v>
          </cell>
          <cell r="C6993" t="str">
            <v>GN</v>
          </cell>
          <cell r="D6993">
            <v>67090</v>
          </cell>
          <cell r="E6993">
            <v>0</v>
          </cell>
          <cell r="F6993">
            <v>43222</v>
          </cell>
          <cell r="G6993">
            <v>63895</v>
          </cell>
          <cell r="H6993">
            <v>1.05</v>
          </cell>
          <cell r="I6993">
            <v>43465</v>
          </cell>
        </row>
        <row r="6994">
          <cell r="A6994" t="str">
            <v>PINTURA BITUMINOSA DE ALUMINIO</v>
          </cell>
          <cell r="B6994">
            <v>103111</v>
          </cell>
          <cell r="C6994" t="str">
            <v>GL</v>
          </cell>
          <cell r="D6994">
            <v>66381</v>
          </cell>
          <cell r="E6994">
            <v>0</v>
          </cell>
          <cell r="F6994">
            <v>42853</v>
          </cell>
          <cell r="G6994">
            <v>60900</v>
          </cell>
          <cell r="H6994">
            <v>1.0900000000000001</v>
          </cell>
          <cell r="I6994">
            <v>43465</v>
          </cell>
        </row>
        <row r="6995">
          <cell r="A6995" t="str">
            <v>PINTURA BITUMINOSA DE ALUMINIO ( 1/4 de</v>
          </cell>
          <cell r="B6995">
            <v>102725</v>
          </cell>
          <cell r="C6995" t="str">
            <v>UNI</v>
          </cell>
          <cell r="D6995">
            <v>18296</v>
          </cell>
          <cell r="E6995">
            <v>0</v>
          </cell>
          <cell r="F6995">
            <v>42154</v>
          </cell>
          <cell r="G6995">
            <v>14997</v>
          </cell>
          <cell r="H6995">
            <v>1.22</v>
          </cell>
          <cell r="I6995">
            <v>43465</v>
          </cell>
        </row>
        <row r="6996">
          <cell r="A6996" t="str">
            <v>PINTURA BITUMINOSA SOLAR FLEX 1 GLN</v>
          </cell>
          <cell r="B6996">
            <v>3065</v>
          </cell>
          <cell r="C6996" t="str">
            <v>CANEC</v>
          </cell>
          <cell r="D6996">
            <v>72280</v>
          </cell>
          <cell r="E6996">
            <v>26067</v>
          </cell>
          <cell r="F6996">
            <v>40147</v>
          </cell>
          <cell r="G6996">
            <v>52000</v>
          </cell>
          <cell r="H6996">
            <v>1.39</v>
          </cell>
          <cell r="I6996">
            <v>43465</v>
          </cell>
        </row>
        <row r="6997">
          <cell r="A6997" t="str">
            <v>PINTURA BITUMINOSA SOLAR FLEX 5 GLN</v>
          </cell>
          <cell r="B6997">
            <v>3066</v>
          </cell>
          <cell r="C6997" t="str">
            <v>CANEC</v>
          </cell>
          <cell r="D6997">
            <v>298850</v>
          </cell>
          <cell r="E6997">
            <v>26066</v>
          </cell>
          <cell r="F6997">
            <v>40147</v>
          </cell>
          <cell r="G6997">
            <v>215000</v>
          </cell>
          <cell r="H6997">
            <v>1.39</v>
          </cell>
          <cell r="I6997">
            <v>43465</v>
          </cell>
        </row>
        <row r="6998">
          <cell r="A6998" t="str">
            <v>PINTURA DE TECHO VINILO BLANCO TIPO</v>
          </cell>
          <cell r="B6998">
            <v>102785</v>
          </cell>
          <cell r="C6998" t="str">
            <v>M2</v>
          </cell>
          <cell r="D6998">
            <v>68675</v>
          </cell>
          <cell r="E6998">
            <v>653</v>
          </cell>
          <cell r="F6998">
            <v>40799</v>
          </cell>
          <cell r="G6998">
            <v>51250</v>
          </cell>
          <cell r="H6998">
            <v>1.34</v>
          </cell>
          <cell r="I6998">
            <v>43465</v>
          </cell>
        </row>
        <row r="6999">
          <cell r="A6999" t="str">
            <v>PINTURA ELECTROSTÁTICA (Sum+Intal) tubo</v>
          </cell>
          <cell r="B6999">
            <v>105817</v>
          </cell>
          <cell r="C6999" t="str">
            <v>ML</v>
          </cell>
          <cell r="D6999">
            <v>4857</v>
          </cell>
          <cell r="E6999">
            <v>0</v>
          </cell>
          <cell r="F6999">
            <v>43230</v>
          </cell>
          <cell r="G6999">
            <v>4626</v>
          </cell>
          <cell r="H6999">
            <v>1.05</v>
          </cell>
          <cell r="I6999">
            <v>43465</v>
          </cell>
        </row>
        <row r="7000">
          <cell r="A7000" t="str">
            <v>PINTURA ELECTROSTATICA GRIS POLVO</v>
          </cell>
          <cell r="B7000">
            <v>104119</v>
          </cell>
          <cell r="C7000" t="str">
            <v>KG</v>
          </cell>
          <cell r="D7000">
            <v>20674</v>
          </cell>
          <cell r="E7000">
            <v>0</v>
          </cell>
          <cell r="F7000">
            <v>40707</v>
          </cell>
          <cell r="G7000">
            <v>15428</v>
          </cell>
          <cell r="H7000">
            <v>1.34</v>
          </cell>
          <cell r="I7000">
            <v>43465</v>
          </cell>
        </row>
        <row r="7001">
          <cell r="A7001" t="str">
            <v>PINTURA ELECTROSTATICA PARA ANGULO DE</v>
          </cell>
          <cell r="B7001">
            <v>105847</v>
          </cell>
          <cell r="C7001" t="str">
            <v>ML</v>
          </cell>
          <cell r="D7001">
            <v>1172</v>
          </cell>
          <cell r="E7001">
            <v>0</v>
          </cell>
          <cell r="F7001">
            <v>43230</v>
          </cell>
          <cell r="G7001">
            <v>1116</v>
          </cell>
          <cell r="H7001">
            <v>1.05</v>
          </cell>
          <cell r="I7001">
            <v>43465</v>
          </cell>
        </row>
        <row r="7002">
          <cell r="A7002" t="str">
            <v>PINTURA ELECTROSTATICA PARA PLATINA DE</v>
          </cell>
          <cell r="B7002">
            <v>105860</v>
          </cell>
          <cell r="C7002" t="str">
            <v>ML</v>
          </cell>
          <cell r="D7002">
            <v>1528</v>
          </cell>
          <cell r="E7002">
            <v>0</v>
          </cell>
          <cell r="F7002">
            <v>42597</v>
          </cell>
          <cell r="G7002">
            <v>1329</v>
          </cell>
          <cell r="H7002">
            <v>1.1499999999999999</v>
          </cell>
          <cell r="I7002">
            <v>43465</v>
          </cell>
        </row>
        <row r="7003">
          <cell r="A7003" t="str">
            <v>PINTURA ELECTROSTATICA PARA PLATINA DE</v>
          </cell>
          <cell r="B7003">
            <v>105859</v>
          </cell>
          <cell r="C7003" t="str">
            <v>ML</v>
          </cell>
          <cell r="D7003">
            <v>2293</v>
          </cell>
          <cell r="E7003">
            <v>0</v>
          </cell>
          <cell r="F7003">
            <v>42597</v>
          </cell>
          <cell r="G7003">
            <v>1994</v>
          </cell>
          <cell r="H7003">
            <v>1.1499999999999999</v>
          </cell>
          <cell r="I7003">
            <v>43465</v>
          </cell>
        </row>
        <row r="7004">
          <cell r="A7004" t="str">
            <v>PINTURA ELECTROSTATICA PARA TUBO DE</v>
          </cell>
          <cell r="B7004">
            <v>105848</v>
          </cell>
          <cell r="C7004" t="str">
            <v>ML</v>
          </cell>
          <cell r="D7004">
            <v>1323</v>
          </cell>
          <cell r="E7004">
            <v>0</v>
          </cell>
          <cell r="F7004">
            <v>42591</v>
          </cell>
          <cell r="G7004">
            <v>1150</v>
          </cell>
          <cell r="H7004">
            <v>1.1499999999999999</v>
          </cell>
          <cell r="I7004">
            <v>43465</v>
          </cell>
        </row>
        <row r="7005">
          <cell r="A7005" t="str">
            <v>PINTURA ELECTROSTATICA**(SUM+INST)</v>
          </cell>
          <cell r="B7005">
            <v>102703</v>
          </cell>
          <cell r="C7005" t="str">
            <v>M2</v>
          </cell>
          <cell r="D7005">
            <v>14336</v>
          </cell>
          <cell r="E7005">
            <v>653</v>
          </cell>
          <cell r="F7005">
            <v>43230</v>
          </cell>
          <cell r="G7005">
            <v>13653</v>
          </cell>
          <cell r="H7005">
            <v>1.05</v>
          </cell>
          <cell r="I7005">
            <v>43465</v>
          </cell>
        </row>
        <row r="7006">
          <cell r="A7006" t="str">
            <v>PINTURA EPOXICA ACABADOS (COMPONENTE</v>
          </cell>
          <cell r="B7006">
            <v>101479</v>
          </cell>
          <cell r="C7006" t="str">
            <v>GN</v>
          </cell>
          <cell r="D7006">
            <v>124373</v>
          </cell>
          <cell r="E7006">
            <v>3033</v>
          </cell>
          <cell r="F7006">
            <v>43206</v>
          </cell>
          <cell r="G7006">
            <v>118450</v>
          </cell>
          <cell r="H7006">
            <v>1.05</v>
          </cell>
          <cell r="I7006">
            <v>43465</v>
          </cell>
        </row>
        <row r="7007">
          <cell r="A7007" t="str">
            <v>PINTURA EPOXICA AZUL ICO</v>
          </cell>
          <cell r="B7007">
            <v>1855</v>
          </cell>
          <cell r="C7007" t="str">
            <v>GN</v>
          </cell>
          <cell r="D7007">
            <v>150480</v>
          </cell>
          <cell r="E7007">
            <v>3033</v>
          </cell>
          <cell r="F7007">
            <v>40095</v>
          </cell>
          <cell r="G7007">
            <v>108259</v>
          </cell>
          <cell r="H7007">
            <v>1.39</v>
          </cell>
          <cell r="I7007">
            <v>43465</v>
          </cell>
        </row>
        <row r="7008">
          <cell r="A7008" t="str">
            <v>PINTURA EPOXICA Con Catalizador (NO USAR)</v>
          </cell>
          <cell r="B7008">
            <v>1856</v>
          </cell>
          <cell r="C7008" t="str">
            <v>GN</v>
          </cell>
          <cell r="D7008">
            <v>141700</v>
          </cell>
          <cell r="E7008">
            <v>3033</v>
          </cell>
          <cell r="F7008">
            <v>42776</v>
          </cell>
          <cell r="G7008">
            <v>130000</v>
          </cell>
          <cell r="H7008">
            <v>1.0900000000000001</v>
          </cell>
          <cell r="I7008">
            <v>43465</v>
          </cell>
        </row>
        <row r="7009">
          <cell r="A7009" t="str">
            <v>PINTURA ESMALTE</v>
          </cell>
          <cell r="B7009">
            <v>103152</v>
          </cell>
          <cell r="C7009" t="str">
            <v>GLN</v>
          </cell>
          <cell r="D7009">
            <v>43533</v>
          </cell>
          <cell r="E7009">
            <v>0</v>
          </cell>
          <cell r="F7009">
            <v>41733</v>
          </cell>
          <cell r="G7009">
            <v>34550</v>
          </cell>
          <cell r="H7009">
            <v>1.26</v>
          </cell>
          <cell r="I7009">
            <v>43465</v>
          </cell>
        </row>
        <row r="7010">
          <cell r="A7010" t="str">
            <v>PINTURA ESMALTE ALQUIDICO(GRIS PLATA)</v>
          </cell>
          <cell r="B7010">
            <v>104874</v>
          </cell>
          <cell r="C7010" t="str">
            <v>GL</v>
          </cell>
          <cell r="D7010">
            <v>63671</v>
          </cell>
          <cell r="E7010">
            <v>0</v>
          </cell>
          <cell r="F7010">
            <v>43245</v>
          </cell>
          <cell r="G7010">
            <v>60639</v>
          </cell>
          <cell r="H7010">
            <v>1.05</v>
          </cell>
          <cell r="I7010">
            <v>43465</v>
          </cell>
        </row>
        <row r="7011">
          <cell r="A7011" t="str">
            <v>Pintura Koraza</v>
          </cell>
          <cell r="B7011">
            <v>100364</v>
          </cell>
          <cell r="C7011" t="str">
            <v>GN</v>
          </cell>
          <cell r="D7011">
            <v>70292</v>
          </cell>
          <cell r="E7011">
            <v>0</v>
          </cell>
          <cell r="F7011">
            <v>43206</v>
          </cell>
          <cell r="G7011">
            <v>66945</v>
          </cell>
          <cell r="H7011">
            <v>1.05</v>
          </cell>
          <cell r="I7011">
            <v>43465</v>
          </cell>
        </row>
        <row r="7012">
          <cell r="A7012" t="str">
            <v>PINTURA MODULO 3a (todo costo)</v>
          </cell>
          <cell r="B7012">
            <v>103978</v>
          </cell>
          <cell r="C7012" t="str">
            <v>UNI</v>
          </cell>
          <cell r="D7012">
            <v>515446</v>
          </cell>
          <cell r="E7012">
            <v>0</v>
          </cell>
          <cell r="F7012">
            <v>40632</v>
          </cell>
          <cell r="G7012">
            <v>384661</v>
          </cell>
          <cell r="H7012">
            <v>1.34</v>
          </cell>
          <cell r="I7012">
            <v>43465</v>
          </cell>
        </row>
        <row r="7013">
          <cell r="A7013" t="str">
            <v>PINTURA MODULO M-3A COLUMPIO (TODO</v>
          </cell>
          <cell r="B7013">
            <v>103977</v>
          </cell>
          <cell r="C7013" t="str">
            <v>UNI</v>
          </cell>
          <cell r="D7013">
            <v>985030</v>
          </cell>
          <cell r="E7013">
            <v>653</v>
          </cell>
          <cell r="F7013">
            <v>40378</v>
          </cell>
          <cell r="G7013">
            <v>719000</v>
          </cell>
          <cell r="H7013">
            <v>1.37</v>
          </cell>
          <cell r="I7013">
            <v>43465</v>
          </cell>
        </row>
        <row r="7014">
          <cell r="A7014" t="str">
            <v>PINTURA MODULO M-5 COLUMPIO (TODO</v>
          </cell>
          <cell r="B7014">
            <v>103045</v>
          </cell>
          <cell r="C7014" t="str">
            <v>UNI</v>
          </cell>
          <cell r="D7014">
            <v>715140</v>
          </cell>
          <cell r="E7014">
            <v>653</v>
          </cell>
          <cell r="F7014">
            <v>40378</v>
          </cell>
          <cell r="G7014">
            <v>522000</v>
          </cell>
          <cell r="H7014">
            <v>1.37</v>
          </cell>
          <cell r="I7014">
            <v>43465</v>
          </cell>
        </row>
        <row r="7015">
          <cell r="A7015" t="str">
            <v>PINTURA MUROS DRY-WALL EXIST.DOS</v>
          </cell>
          <cell r="B7015">
            <v>102697</v>
          </cell>
          <cell r="C7015" t="str">
            <v>M2</v>
          </cell>
          <cell r="D7015">
            <v>52745</v>
          </cell>
          <cell r="E7015">
            <v>0</v>
          </cell>
          <cell r="F7015">
            <v>40281</v>
          </cell>
          <cell r="G7015">
            <v>38500</v>
          </cell>
          <cell r="H7015">
            <v>1.37</v>
          </cell>
          <cell r="I7015">
            <v>43465</v>
          </cell>
        </row>
        <row r="7016">
          <cell r="A7016" t="str">
            <v>PINTURA PARA REMATES JUEGOS</v>
          </cell>
          <cell r="B7016">
            <v>102489</v>
          </cell>
          <cell r="C7016" t="str">
            <v>ML</v>
          </cell>
          <cell r="D7016">
            <v>4795</v>
          </cell>
          <cell r="E7016">
            <v>653</v>
          </cell>
          <cell r="F7016">
            <v>40215</v>
          </cell>
          <cell r="G7016">
            <v>3500</v>
          </cell>
          <cell r="H7016">
            <v>1.37</v>
          </cell>
          <cell r="I7016">
            <v>43465</v>
          </cell>
        </row>
        <row r="7017">
          <cell r="A7017" t="str">
            <v>PINTURA PARA REMATES JUEGOS</v>
          </cell>
          <cell r="B7017">
            <v>102797</v>
          </cell>
          <cell r="C7017" t="str">
            <v>ML</v>
          </cell>
          <cell r="D7017">
            <v>4795</v>
          </cell>
          <cell r="E7017">
            <v>653</v>
          </cell>
          <cell r="F7017">
            <v>40215</v>
          </cell>
          <cell r="G7017">
            <v>3500</v>
          </cell>
          <cell r="H7017">
            <v>1.37</v>
          </cell>
          <cell r="I7017">
            <v>43465</v>
          </cell>
        </row>
        <row r="7018">
          <cell r="A7018" t="str">
            <v>PINTURA PARA TABLERO NEGRA PHILAAC</v>
          </cell>
          <cell r="B7018">
            <v>2462</v>
          </cell>
          <cell r="C7018" t="str">
            <v>GN</v>
          </cell>
          <cell r="D7018">
            <v>49178</v>
          </cell>
          <cell r="E7018">
            <v>2530</v>
          </cell>
          <cell r="F7018">
            <v>40799</v>
          </cell>
          <cell r="G7018">
            <v>36700</v>
          </cell>
          <cell r="H7018">
            <v>1.34</v>
          </cell>
          <cell r="I7018">
            <v>43465</v>
          </cell>
        </row>
        <row r="7019">
          <cell r="A7019" t="str">
            <v>PINTURA PARA TABLERO VERDE PHILAAC</v>
          </cell>
          <cell r="B7019">
            <v>1767</v>
          </cell>
          <cell r="C7019" t="str">
            <v>GN</v>
          </cell>
          <cell r="D7019">
            <v>49178</v>
          </cell>
          <cell r="E7019">
            <v>2517</v>
          </cell>
          <cell r="F7019">
            <v>40799</v>
          </cell>
          <cell r="G7019">
            <v>36700</v>
          </cell>
          <cell r="H7019">
            <v>1.34</v>
          </cell>
          <cell r="I7019">
            <v>43465</v>
          </cell>
        </row>
        <row r="7020">
          <cell r="A7020" t="str">
            <v>PINTURA POLIURETANO</v>
          </cell>
          <cell r="B7020">
            <v>104135</v>
          </cell>
          <cell r="C7020" t="str">
            <v>gln</v>
          </cell>
          <cell r="D7020">
            <v>236424</v>
          </cell>
          <cell r="E7020">
            <v>0</v>
          </cell>
          <cell r="F7020">
            <v>43210</v>
          </cell>
          <cell r="G7020">
            <v>225166.03</v>
          </cell>
          <cell r="H7020">
            <v>1.05</v>
          </cell>
          <cell r="I7020">
            <v>43465</v>
          </cell>
        </row>
        <row r="7021">
          <cell r="A7021" t="str">
            <v>PINTURA POLIURETANO COLOR</v>
          </cell>
          <cell r="B7021">
            <v>104561</v>
          </cell>
          <cell r="C7021" t="str">
            <v>GL</v>
          </cell>
          <cell r="D7021">
            <v>236424</v>
          </cell>
          <cell r="E7021">
            <v>0</v>
          </cell>
          <cell r="F7021">
            <v>43210</v>
          </cell>
          <cell r="G7021">
            <v>225166.03</v>
          </cell>
          <cell r="H7021">
            <v>1.05</v>
          </cell>
          <cell r="I7021">
            <v>43465</v>
          </cell>
        </row>
        <row r="7022">
          <cell r="A7022" t="str">
            <v>PINTURA PUERTA Y MARCO MADERA BAÑO</v>
          </cell>
          <cell r="B7022">
            <v>102702</v>
          </cell>
          <cell r="C7022" t="str">
            <v>M2</v>
          </cell>
          <cell r="D7022">
            <v>105490</v>
          </cell>
          <cell r="E7022">
            <v>0</v>
          </cell>
          <cell r="F7022">
            <v>40282</v>
          </cell>
          <cell r="G7022">
            <v>77000</v>
          </cell>
          <cell r="H7022">
            <v>1.37</v>
          </cell>
          <cell r="I7022">
            <v>43465</v>
          </cell>
        </row>
        <row r="7023">
          <cell r="A7023" t="str">
            <v>Pintura Puertas 2x0.80mElectrost.(Sum+Inst) **</v>
          </cell>
          <cell r="B7023">
            <v>102277</v>
          </cell>
          <cell r="C7023" t="str">
            <v>UNI</v>
          </cell>
          <cell r="D7023">
            <v>72522</v>
          </cell>
          <cell r="E7023">
            <v>26067</v>
          </cell>
          <cell r="F7023">
            <v>40113</v>
          </cell>
          <cell r="G7023">
            <v>52174</v>
          </cell>
          <cell r="H7023">
            <v>1.39</v>
          </cell>
          <cell r="I7023">
            <v>43465</v>
          </cell>
        </row>
        <row r="7024">
          <cell r="A7024" t="str">
            <v>PINTURA TRAFICO 653</v>
          </cell>
          <cell r="B7024">
            <v>103558</v>
          </cell>
          <cell r="C7024" t="str">
            <v>GN</v>
          </cell>
          <cell r="D7024">
            <v>82209</v>
          </cell>
          <cell r="E7024">
            <v>653</v>
          </cell>
          <cell r="F7024">
            <v>40793</v>
          </cell>
          <cell r="G7024">
            <v>61350</v>
          </cell>
          <cell r="H7024">
            <v>1.34</v>
          </cell>
          <cell r="I7024">
            <v>43465</v>
          </cell>
        </row>
        <row r="7025">
          <cell r="A7025" t="str">
            <v>PINTURA TRAFICO AMARILLO</v>
          </cell>
          <cell r="B7025">
            <v>1052</v>
          </cell>
          <cell r="C7025" t="str">
            <v>GN</v>
          </cell>
          <cell r="D7025">
            <v>70245</v>
          </cell>
          <cell r="E7025">
            <v>3903</v>
          </cell>
          <cell r="F7025">
            <v>43164</v>
          </cell>
          <cell r="G7025">
            <v>66900</v>
          </cell>
          <cell r="H7025">
            <v>1.05</v>
          </cell>
          <cell r="I7025">
            <v>43465</v>
          </cell>
        </row>
        <row r="7026">
          <cell r="A7026" t="str">
            <v>PINTURA TRAFICO AMARILLO</v>
          </cell>
          <cell r="B7026">
            <v>104932</v>
          </cell>
          <cell r="C7026" t="str">
            <v>GN</v>
          </cell>
          <cell r="D7026">
            <v>63630</v>
          </cell>
          <cell r="E7026">
            <v>0</v>
          </cell>
          <cell r="F7026">
            <v>43199</v>
          </cell>
          <cell r="G7026">
            <v>60600</v>
          </cell>
          <cell r="H7026">
            <v>1.05</v>
          </cell>
          <cell r="I7026">
            <v>43465</v>
          </cell>
        </row>
        <row r="7027">
          <cell r="A7027" t="str">
            <v>PINTURA TRAFICO BLANCO</v>
          </cell>
          <cell r="B7027">
            <v>1060</v>
          </cell>
          <cell r="C7027" t="str">
            <v>GN</v>
          </cell>
          <cell r="D7027">
            <v>67200</v>
          </cell>
          <cell r="E7027">
            <v>653</v>
          </cell>
          <cell r="F7027">
            <v>43162</v>
          </cell>
          <cell r="G7027">
            <v>64000</v>
          </cell>
          <cell r="H7027">
            <v>1.05</v>
          </cell>
          <cell r="I7027">
            <v>43465</v>
          </cell>
        </row>
        <row r="7028">
          <cell r="A7028" t="str">
            <v>PINTURAMA PINTUCO</v>
          </cell>
          <cell r="B7028">
            <v>1804</v>
          </cell>
          <cell r="C7028" t="str">
            <v>GN</v>
          </cell>
          <cell r="D7028">
            <v>18760</v>
          </cell>
          <cell r="E7028">
            <v>0</v>
          </cell>
          <cell r="F7028">
            <v>40787</v>
          </cell>
          <cell r="G7028">
            <v>14000</v>
          </cell>
          <cell r="H7028">
            <v>1.34</v>
          </cell>
          <cell r="I7028">
            <v>43465</v>
          </cell>
        </row>
        <row r="7029">
          <cell r="A7029" t="str">
            <v>PINTURAS</v>
          </cell>
          <cell r="B7029">
            <v>18</v>
          </cell>
          <cell r="C7029">
            <v>0</v>
          </cell>
          <cell r="D7029" t="e">
            <v>#DIV/0!</v>
          </cell>
          <cell r="E7029">
            <v>0</v>
          </cell>
          <cell r="F7029">
            <v>0</v>
          </cell>
          <cell r="G7029">
            <v>0</v>
          </cell>
          <cell r="H7029" t="e">
            <v>#DIV/0!</v>
          </cell>
          <cell r="I7029">
            <v>43465</v>
          </cell>
        </row>
        <row r="7030">
          <cell r="A7030" t="str">
            <v>PINTURAS</v>
          </cell>
          <cell r="B7030">
            <v>325</v>
          </cell>
          <cell r="C7030">
            <v>0</v>
          </cell>
          <cell r="D7030" t="e">
            <v>#DIV/0!</v>
          </cell>
          <cell r="E7030">
            <v>0</v>
          </cell>
          <cell r="F7030">
            <v>0</v>
          </cell>
          <cell r="G7030">
            <v>0</v>
          </cell>
          <cell r="H7030" t="e">
            <v>#DIV/0!</v>
          </cell>
          <cell r="I7030">
            <v>43465</v>
          </cell>
        </row>
        <row r="7031">
          <cell r="A7031" t="str">
            <v>Pinza multiamperimétrica **</v>
          </cell>
          <cell r="B7031">
            <v>102997</v>
          </cell>
          <cell r="C7031" t="str">
            <v>UNI</v>
          </cell>
          <cell r="D7031">
            <v>236791</v>
          </cell>
          <cell r="E7031">
            <v>0</v>
          </cell>
          <cell r="F7031">
            <v>40360</v>
          </cell>
          <cell r="G7031">
            <v>172840</v>
          </cell>
          <cell r="H7031">
            <v>1.37</v>
          </cell>
          <cell r="I7031">
            <v>43465</v>
          </cell>
        </row>
        <row r="7032">
          <cell r="A7032" t="str">
            <v>PINZA PARA SUJETAR MOLDE SOLD CADWELL</v>
          </cell>
          <cell r="B7032">
            <v>102619</v>
          </cell>
          <cell r="C7032" t="str">
            <v>UNI</v>
          </cell>
          <cell r="D7032">
            <v>224499</v>
          </cell>
          <cell r="E7032">
            <v>0</v>
          </cell>
          <cell r="F7032">
            <v>43164</v>
          </cell>
          <cell r="G7032">
            <v>213809</v>
          </cell>
          <cell r="H7032">
            <v>1.05</v>
          </cell>
          <cell r="I7032">
            <v>43465</v>
          </cell>
        </row>
        <row r="7033">
          <cell r="A7033" t="str">
            <v>PIRLAN ALUMINIO DORADO</v>
          </cell>
          <cell r="B7033">
            <v>515</v>
          </cell>
          <cell r="C7033" t="str">
            <v>ML</v>
          </cell>
          <cell r="D7033">
            <v>3273</v>
          </cell>
          <cell r="E7033">
            <v>390</v>
          </cell>
          <cell r="F7033">
            <v>42111</v>
          </cell>
          <cell r="G7033">
            <v>2683</v>
          </cell>
          <cell r="H7033">
            <v>1.22</v>
          </cell>
          <cell r="I7033">
            <v>43465</v>
          </cell>
        </row>
        <row r="7034">
          <cell r="A7034" t="str">
            <v>PIRLAN DE CAUCHO A=0.15M</v>
          </cell>
          <cell r="B7034">
            <v>103378</v>
          </cell>
          <cell r="C7034" t="str">
            <v>ML</v>
          </cell>
          <cell r="D7034">
            <v>34250</v>
          </cell>
          <cell r="E7034">
            <v>0</v>
          </cell>
          <cell r="F7034">
            <v>40460</v>
          </cell>
          <cell r="G7034">
            <v>25000</v>
          </cell>
          <cell r="H7034">
            <v>1.37</v>
          </cell>
          <cell r="I7034">
            <v>43465</v>
          </cell>
        </row>
        <row r="7035">
          <cell r="A7035" t="str">
            <v>PIRLAN EN ALUMINIO</v>
          </cell>
          <cell r="B7035">
            <v>104594</v>
          </cell>
          <cell r="C7035" t="str">
            <v>ML</v>
          </cell>
          <cell r="D7035">
            <v>5070</v>
          </cell>
          <cell r="E7035">
            <v>0</v>
          </cell>
          <cell r="F7035">
            <v>41172</v>
          </cell>
          <cell r="G7035">
            <v>3900</v>
          </cell>
          <cell r="H7035">
            <v>1.3</v>
          </cell>
          <cell r="I7035">
            <v>43465</v>
          </cell>
        </row>
        <row r="7036">
          <cell r="A7036" t="str">
            <v>PIRLAN PLASTICO TAMAÑO 4.1 cm X 3 mm</v>
          </cell>
          <cell r="B7036">
            <v>674</v>
          </cell>
          <cell r="C7036" t="str">
            <v>ML</v>
          </cell>
          <cell r="D7036">
            <v>16481</v>
          </cell>
          <cell r="E7036">
            <v>0</v>
          </cell>
          <cell r="F7036">
            <v>40350</v>
          </cell>
          <cell r="G7036">
            <v>12030</v>
          </cell>
          <cell r="H7036">
            <v>1.37</v>
          </cell>
          <cell r="I7036">
            <v>43465</v>
          </cell>
        </row>
        <row r="7037">
          <cell r="A7037" t="str">
            <v>PISAVIDRIO CALIBRE 20</v>
          </cell>
          <cell r="B7037">
            <v>102351</v>
          </cell>
          <cell r="C7037" t="str">
            <v>ML</v>
          </cell>
          <cell r="D7037">
            <v>1700</v>
          </cell>
          <cell r="E7037" t="str">
            <v>4mm</v>
          </cell>
          <cell r="F7037">
            <v>40128</v>
          </cell>
          <cell r="G7037">
            <v>1223</v>
          </cell>
          <cell r="H7037">
            <v>1.39</v>
          </cell>
          <cell r="I7037">
            <v>43465</v>
          </cell>
        </row>
        <row r="7038">
          <cell r="A7038" t="str">
            <v>Piscina niños cambio PLC Easy</v>
          </cell>
          <cell r="B7038">
            <v>105376</v>
          </cell>
          <cell r="C7038" t="str">
            <v>UNI</v>
          </cell>
          <cell r="D7038">
            <v>1771459</v>
          </cell>
          <cell r="E7038">
            <v>0</v>
          </cell>
          <cell r="F7038">
            <v>41975</v>
          </cell>
          <cell r="G7038">
            <v>1405920</v>
          </cell>
          <cell r="H7038">
            <v>1.26</v>
          </cell>
          <cell r="I7038">
            <v>43465</v>
          </cell>
        </row>
        <row r="7039">
          <cell r="A7039" t="str">
            <v>Piscina niños cambio transductor MESCON</v>
          </cell>
          <cell r="B7039">
            <v>105377</v>
          </cell>
          <cell r="C7039" t="str">
            <v>UNI</v>
          </cell>
          <cell r="D7039">
            <v>1688148</v>
          </cell>
          <cell r="E7039">
            <v>0</v>
          </cell>
          <cell r="F7039">
            <v>41975</v>
          </cell>
          <cell r="G7039">
            <v>1339800</v>
          </cell>
          <cell r="H7039">
            <v>1.26</v>
          </cell>
          <cell r="I7039">
            <v>43465</v>
          </cell>
        </row>
        <row r="7040">
          <cell r="A7040" t="str">
            <v>Piscina olimpica, cambio de PLC Easy</v>
          </cell>
          <cell r="B7040">
            <v>105374</v>
          </cell>
          <cell r="C7040" t="str">
            <v>UNI</v>
          </cell>
          <cell r="D7040">
            <v>1771459</v>
          </cell>
          <cell r="E7040">
            <v>0</v>
          </cell>
          <cell r="F7040">
            <v>41975</v>
          </cell>
          <cell r="G7040">
            <v>1405920</v>
          </cell>
          <cell r="H7040">
            <v>1.26</v>
          </cell>
          <cell r="I7040">
            <v>43465</v>
          </cell>
        </row>
        <row r="7041">
          <cell r="A7041" t="str">
            <v>PISCINAS</v>
          </cell>
          <cell r="B7041">
            <v>326</v>
          </cell>
          <cell r="C7041">
            <v>0</v>
          </cell>
          <cell r="D7041" t="e">
            <v>#DIV/0!</v>
          </cell>
          <cell r="E7041">
            <v>0</v>
          </cell>
          <cell r="F7041">
            <v>0</v>
          </cell>
          <cell r="G7041">
            <v>0</v>
          </cell>
          <cell r="H7041" t="e">
            <v>#DIV/0!</v>
          </cell>
          <cell r="I7041">
            <v>43465</v>
          </cell>
        </row>
        <row r="7042">
          <cell r="A7042" t="str">
            <v>PISO ANTICA TARQUINA CENEFA 15 x 30 CRNA</v>
          </cell>
          <cell r="B7042">
            <v>2323</v>
          </cell>
          <cell r="C7042" t="str">
            <v>UNI</v>
          </cell>
          <cell r="D7042">
            <v>10549</v>
          </cell>
          <cell r="E7042" t="str">
            <v>34805 CAFE</v>
          </cell>
          <cell r="F7042">
            <v>40350</v>
          </cell>
          <cell r="G7042">
            <v>7700</v>
          </cell>
          <cell r="H7042">
            <v>1.37</v>
          </cell>
          <cell r="I7042">
            <v>43465</v>
          </cell>
        </row>
        <row r="7043">
          <cell r="A7043" t="str">
            <v>PISO ANTICADO DAKOTA 33 x 33 CRNA</v>
          </cell>
          <cell r="B7043">
            <v>992</v>
          </cell>
          <cell r="C7043" t="str">
            <v>M2</v>
          </cell>
          <cell r="D7043">
            <v>33565</v>
          </cell>
          <cell r="E7043" t="str">
            <v>33806 ARENA</v>
          </cell>
          <cell r="F7043">
            <v>40350</v>
          </cell>
          <cell r="G7043">
            <v>24500</v>
          </cell>
          <cell r="H7043">
            <v>1.37</v>
          </cell>
          <cell r="I7043">
            <v>43465</v>
          </cell>
        </row>
        <row r="7044">
          <cell r="A7044" t="str">
            <v>PISO ANTICADO GUAJIRA 20*20</v>
          </cell>
          <cell r="B7044">
            <v>1903</v>
          </cell>
          <cell r="C7044" t="str">
            <v>M2</v>
          </cell>
          <cell r="D7044">
            <v>28770</v>
          </cell>
          <cell r="E7044">
            <v>20705</v>
          </cell>
          <cell r="F7044">
            <v>40350</v>
          </cell>
          <cell r="G7044">
            <v>21000</v>
          </cell>
          <cell r="H7044">
            <v>1.37</v>
          </cell>
          <cell r="I7044">
            <v>43465</v>
          </cell>
        </row>
        <row r="7045">
          <cell r="A7045" t="str">
            <v>PISO ANTICADO GUAJIRA 33*33 CRNA</v>
          </cell>
          <cell r="B7045">
            <v>271</v>
          </cell>
          <cell r="C7045" t="str">
            <v>M2</v>
          </cell>
          <cell r="D7045">
            <v>35117</v>
          </cell>
          <cell r="E7045">
            <v>337062001</v>
          </cell>
          <cell r="F7045">
            <v>40863</v>
          </cell>
          <cell r="G7045">
            <v>26207</v>
          </cell>
          <cell r="H7045">
            <v>1.34</v>
          </cell>
          <cell r="I7045">
            <v>43465</v>
          </cell>
        </row>
        <row r="7046">
          <cell r="A7046" t="str">
            <v>PISO ANTICADO GUAJIRA TACO 16 x 16 CRNA</v>
          </cell>
          <cell r="B7046">
            <v>2418</v>
          </cell>
          <cell r="C7046" t="str">
            <v>UNI</v>
          </cell>
          <cell r="D7046">
            <v>4731</v>
          </cell>
          <cell r="E7046">
            <v>35804</v>
          </cell>
          <cell r="F7046">
            <v>40350</v>
          </cell>
          <cell r="G7046">
            <v>3453.32</v>
          </cell>
          <cell r="H7046">
            <v>1.37</v>
          </cell>
          <cell r="I7046">
            <v>43465</v>
          </cell>
        </row>
        <row r="7047">
          <cell r="A7047" t="str">
            <v>PISO ANTICADO PIZARRA 33 x 33 CRNA</v>
          </cell>
          <cell r="B7047">
            <v>2684</v>
          </cell>
          <cell r="C7047" t="str">
            <v>M2</v>
          </cell>
          <cell r="D7047">
            <v>30140</v>
          </cell>
          <cell r="E7047">
            <v>337192601</v>
          </cell>
          <cell r="F7047">
            <v>40350</v>
          </cell>
          <cell r="G7047">
            <v>22000</v>
          </cell>
          <cell r="H7047">
            <v>1.37</v>
          </cell>
          <cell r="I7047">
            <v>43465</v>
          </cell>
        </row>
        <row r="7048">
          <cell r="A7048" t="str">
            <v>PISO ANTICADO TARQUINA ANGULO15 x 15</v>
          </cell>
          <cell r="B7048">
            <v>2331</v>
          </cell>
          <cell r="C7048" t="str">
            <v>UNI</v>
          </cell>
          <cell r="D7048">
            <v>6713</v>
          </cell>
          <cell r="E7048">
            <v>35702</v>
          </cell>
          <cell r="F7048">
            <v>40350</v>
          </cell>
          <cell r="G7048">
            <v>4900</v>
          </cell>
          <cell r="H7048">
            <v>1.37</v>
          </cell>
          <cell r="I7048">
            <v>43465</v>
          </cell>
        </row>
        <row r="7049">
          <cell r="A7049" t="str">
            <v>PISO APALACHE 41 x 41 CRNA</v>
          </cell>
          <cell r="B7049">
            <v>1949</v>
          </cell>
          <cell r="C7049" t="str">
            <v>M2</v>
          </cell>
          <cell r="D7049">
            <v>39730</v>
          </cell>
          <cell r="E7049" t="str">
            <v>41820 ARENA</v>
          </cell>
          <cell r="F7049">
            <v>40350</v>
          </cell>
          <cell r="G7049">
            <v>29000</v>
          </cell>
          <cell r="H7049">
            <v>1.37</v>
          </cell>
          <cell r="I7049">
            <v>43465</v>
          </cell>
        </row>
        <row r="7050">
          <cell r="A7050" t="str">
            <v>PISO ARQUITECTONICO VINISOL KUARZARA</v>
          </cell>
          <cell r="B7050">
            <v>103612</v>
          </cell>
          <cell r="C7050" t="str">
            <v>M2</v>
          </cell>
          <cell r="D7050">
            <v>66839</v>
          </cell>
          <cell r="E7050">
            <v>0</v>
          </cell>
          <cell r="F7050">
            <v>40557</v>
          </cell>
          <cell r="G7050">
            <v>49880</v>
          </cell>
          <cell r="H7050">
            <v>1.34</v>
          </cell>
          <cell r="I7050">
            <v>43465</v>
          </cell>
        </row>
        <row r="7051">
          <cell r="A7051" t="str">
            <v>PISO CAUCHO ESTOPEROL 50X50cm X 3.5mm</v>
          </cell>
          <cell r="B7051">
            <v>103675</v>
          </cell>
          <cell r="C7051" t="str">
            <v>M2</v>
          </cell>
          <cell r="D7051">
            <v>55958</v>
          </cell>
          <cell r="E7051">
            <v>0</v>
          </cell>
          <cell r="F7051">
            <v>40592</v>
          </cell>
          <cell r="G7051">
            <v>41760</v>
          </cell>
          <cell r="H7051">
            <v>1.34</v>
          </cell>
          <cell r="I7051">
            <v>43465</v>
          </cell>
        </row>
        <row r="7052">
          <cell r="A7052" t="str">
            <v>Piso Caucho recicl 10cm (EPDM 1cm+SBR 9cm</v>
          </cell>
          <cell r="B7052">
            <v>106649</v>
          </cell>
          <cell r="C7052" t="str">
            <v>M2</v>
          </cell>
          <cell r="D7052">
            <v>538609</v>
          </cell>
          <cell r="E7052">
            <v>0</v>
          </cell>
          <cell r="F7052">
            <v>43171</v>
          </cell>
          <cell r="G7052">
            <v>512961</v>
          </cell>
          <cell r="H7052">
            <v>1.05</v>
          </cell>
          <cell r="I7052">
            <v>43465</v>
          </cell>
        </row>
        <row r="7053">
          <cell r="A7053" t="str">
            <v>Piso Caucho recicl 11cm (EPDM 1cm+SBR 10cm</v>
          </cell>
          <cell r="B7053">
            <v>106650</v>
          </cell>
          <cell r="C7053" t="str">
            <v>M2</v>
          </cell>
          <cell r="D7053">
            <v>573896</v>
          </cell>
          <cell r="E7053">
            <v>0</v>
          </cell>
          <cell r="F7053">
            <v>43171</v>
          </cell>
          <cell r="G7053">
            <v>546568</v>
          </cell>
          <cell r="H7053">
            <v>1.05</v>
          </cell>
          <cell r="I7053">
            <v>43465</v>
          </cell>
        </row>
        <row r="7054">
          <cell r="A7054" t="str">
            <v>Piso Caucho recicl 12cm (EPDM 1cm+SBR 11cm</v>
          </cell>
          <cell r="B7054">
            <v>106651</v>
          </cell>
          <cell r="C7054" t="str">
            <v>M2</v>
          </cell>
          <cell r="D7054">
            <v>605941</v>
          </cell>
          <cell r="E7054">
            <v>0</v>
          </cell>
          <cell r="F7054">
            <v>43171</v>
          </cell>
          <cell r="G7054">
            <v>577087</v>
          </cell>
          <cell r="H7054">
            <v>1.05</v>
          </cell>
          <cell r="I7054">
            <v>43465</v>
          </cell>
        </row>
        <row r="7055">
          <cell r="A7055" t="str">
            <v>Piso Caucho recicl 13cm (EPDM 1cm+SBR 12cm</v>
          </cell>
          <cell r="B7055">
            <v>106652</v>
          </cell>
          <cell r="C7055" t="str">
            <v>M2</v>
          </cell>
          <cell r="D7055">
            <v>643887</v>
          </cell>
          <cell r="E7055">
            <v>0</v>
          </cell>
          <cell r="F7055">
            <v>43171</v>
          </cell>
          <cell r="G7055">
            <v>613226</v>
          </cell>
          <cell r="H7055">
            <v>1.05</v>
          </cell>
          <cell r="I7055">
            <v>43465</v>
          </cell>
        </row>
        <row r="7056">
          <cell r="A7056" t="str">
            <v>Piso Caucho recicl 2cm (EPDM 1cm+SBR 1cm</v>
          </cell>
          <cell r="B7056">
            <v>106641</v>
          </cell>
          <cell r="C7056" t="str">
            <v>M2</v>
          </cell>
          <cell r="D7056">
            <v>259099</v>
          </cell>
          <cell r="E7056">
            <v>0</v>
          </cell>
          <cell r="F7056">
            <v>43171</v>
          </cell>
          <cell r="G7056">
            <v>246761</v>
          </cell>
          <cell r="H7056">
            <v>1.05</v>
          </cell>
          <cell r="I7056">
            <v>43465</v>
          </cell>
        </row>
        <row r="7057">
          <cell r="A7057" t="str">
            <v>Piso Caucho recicl 3cm (EPDM 1cm+SBR 2cm</v>
          </cell>
          <cell r="B7057">
            <v>106642</v>
          </cell>
          <cell r="C7057" t="str">
            <v>M2</v>
          </cell>
          <cell r="D7057">
            <v>301379</v>
          </cell>
          <cell r="E7057">
            <v>0</v>
          </cell>
          <cell r="F7057">
            <v>43171</v>
          </cell>
          <cell r="G7057">
            <v>287028</v>
          </cell>
          <cell r="H7057">
            <v>1.05</v>
          </cell>
          <cell r="I7057">
            <v>43465</v>
          </cell>
        </row>
        <row r="7058">
          <cell r="A7058" t="str">
            <v>Piso Caucho recicl 4cm (EPDM 1cm+SBR 3cm</v>
          </cell>
          <cell r="B7058">
            <v>106643</v>
          </cell>
          <cell r="C7058" t="str">
            <v>M2</v>
          </cell>
          <cell r="D7058">
            <v>339572</v>
          </cell>
          <cell r="E7058">
            <v>0</v>
          </cell>
          <cell r="F7058">
            <v>43171</v>
          </cell>
          <cell r="G7058">
            <v>323402</v>
          </cell>
          <cell r="H7058">
            <v>1.05</v>
          </cell>
          <cell r="I7058">
            <v>43465</v>
          </cell>
        </row>
        <row r="7059">
          <cell r="A7059" t="str">
            <v>Piso Caucho recicl 5cm (EPDM 1cm+SBR 4cm</v>
          </cell>
          <cell r="B7059">
            <v>106644</v>
          </cell>
          <cell r="C7059" t="str">
            <v>M2</v>
          </cell>
          <cell r="D7059">
            <v>363822</v>
          </cell>
          <cell r="E7059">
            <v>0</v>
          </cell>
          <cell r="F7059">
            <v>43171</v>
          </cell>
          <cell r="G7059">
            <v>346497</v>
          </cell>
          <cell r="H7059">
            <v>1.05</v>
          </cell>
          <cell r="I7059">
            <v>43465</v>
          </cell>
        </row>
        <row r="7060">
          <cell r="A7060" t="str">
            <v>Piso Caucho recicl 6cm (EPDM 1cm+SBR 5cm</v>
          </cell>
          <cell r="B7060">
            <v>106645</v>
          </cell>
          <cell r="C7060" t="str">
            <v>M2</v>
          </cell>
          <cell r="D7060">
            <v>415829</v>
          </cell>
          <cell r="E7060">
            <v>0</v>
          </cell>
          <cell r="F7060">
            <v>43171</v>
          </cell>
          <cell r="G7060">
            <v>396028</v>
          </cell>
          <cell r="H7060">
            <v>1.05</v>
          </cell>
          <cell r="I7060">
            <v>43465</v>
          </cell>
        </row>
        <row r="7061">
          <cell r="A7061" t="str">
            <v>Piso Caucho recicl 7cm (EPDM 1cm+SBR 6cm</v>
          </cell>
          <cell r="B7061">
            <v>106646</v>
          </cell>
          <cell r="C7061" t="str">
            <v>M2</v>
          </cell>
          <cell r="D7061">
            <v>428959</v>
          </cell>
          <cell r="E7061">
            <v>0</v>
          </cell>
          <cell r="F7061">
            <v>43171</v>
          </cell>
          <cell r="G7061">
            <v>408532</v>
          </cell>
          <cell r="H7061">
            <v>1.05</v>
          </cell>
          <cell r="I7061">
            <v>43465</v>
          </cell>
        </row>
        <row r="7062">
          <cell r="A7062" t="str">
            <v>Piso Caucho recicl 8cm (EPDM 1cm+SBR 7cm</v>
          </cell>
          <cell r="B7062">
            <v>106647</v>
          </cell>
          <cell r="C7062" t="str">
            <v>M2</v>
          </cell>
          <cell r="D7062">
            <v>484911</v>
          </cell>
          <cell r="E7062">
            <v>0</v>
          </cell>
          <cell r="F7062">
            <v>43171</v>
          </cell>
          <cell r="G7062">
            <v>461820</v>
          </cell>
          <cell r="H7062">
            <v>1.05</v>
          </cell>
          <cell r="I7062">
            <v>43465</v>
          </cell>
        </row>
        <row r="7063">
          <cell r="A7063" t="str">
            <v>Piso Caucho recicl 9cm (EPDM 1cm+SBR 8cm</v>
          </cell>
          <cell r="B7063">
            <v>106648</v>
          </cell>
          <cell r="C7063" t="str">
            <v>M2</v>
          </cell>
          <cell r="D7063">
            <v>503578</v>
          </cell>
          <cell r="E7063">
            <v>0</v>
          </cell>
          <cell r="F7063">
            <v>43171</v>
          </cell>
          <cell r="G7063">
            <v>479598</v>
          </cell>
          <cell r="H7063">
            <v>1.05</v>
          </cell>
          <cell r="I7063">
            <v>43465</v>
          </cell>
        </row>
        <row r="7064">
          <cell r="A7064" t="str">
            <v>Piso Caucho recicl3cm</v>
          </cell>
          <cell r="B7064">
            <v>106707</v>
          </cell>
          <cell r="C7064" t="str">
            <v>M2</v>
          </cell>
          <cell r="D7064">
            <v>224910</v>
          </cell>
          <cell r="E7064">
            <v>0</v>
          </cell>
          <cell r="F7064">
            <v>43145</v>
          </cell>
          <cell r="G7064">
            <v>214200</v>
          </cell>
          <cell r="H7064">
            <v>1.05</v>
          </cell>
          <cell r="I7064">
            <v>43465</v>
          </cell>
        </row>
        <row r="7065">
          <cell r="A7065" t="str">
            <v>Piso Caucho reciclPigment 10cm sum+ inst</v>
          </cell>
          <cell r="B7065">
            <v>106469</v>
          </cell>
          <cell r="C7065" t="str">
            <v>M2</v>
          </cell>
          <cell r="D7065">
            <v>531162</v>
          </cell>
          <cell r="E7065">
            <v>0</v>
          </cell>
          <cell r="F7065">
            <v>42958</v>
          </cell>
          <cell r="G7065">
            <v>487305</v>
          </cell>
          <cell r="H7065">
            <v>1.0900000000000001</v>
          </cell>
          <cell r="I7065">
            <v>43465</v>
          </cell>
        </row>
        <row r="7066">
          <cell r="A7066" t="str">
            <v>Piso Caucho reciclPigment 1cm sum+ inst</v>
          </cell>
          <cell r="B7066">
            <v>105026</v>
          </cell>
          <cell r="C7066" t="str">
            <v>M2</v>
          </cell>
          <cell r="D7066">
            <v>162138</v>
          </cell>
          <cell r="E7066">
            <v>0</v>
          </cell>
          <cell r="F7066">
            <v>42823</v>
          </cell>
          <cell r="G7066">
            <v>148750</v>
          </cell>
          <cell r="H7066">
            <v>1.0900000000000001</v>
          </cell>
          <cell r="I7066">
            <v>43465</v>
          </cell>
        </row>
        <row r="7067">
          <cell r="A7067" t="str">
            <v>Piso Caucho reciclPigment 2cm sum+ inst</v>
          </cell>
          <cell r="B7067">
            <v>106636</v>
          </cell>
          <cell r="C7067" t="str">
            <v>M2</v>
          </cell>
          <cell r="D7067">
            <v>194565</v>
          </cell>
          <cell r="E7067">
            <v>0</v>
          </cell>
          <cell r="F7067">
            <v>43048</v>
          </cell>
          <cell r="G7067">
            <v>178500</v>
          </cell>
          <cell r="H7067">
            <v>1.0900000000000001</v>
          </cell>
          <cell r="I7067">
            <v>43465</v>
          </cell>
        </row>
        <row r="7068">
          <cell r="A7068" t="str">
            <v>Piso Caucho reciclPigment 4cm sum+ inst</v>
          </cell>
          <cell r="B7068">
            <v>105028</v>
          </cell>
          <cell r="C7068" t="str">
            <v>M2</v>
          </cell>
          <cell r="D7068">
            <v>298333</v>
          </cell>
          <cell r="E7068">
            <v>0</v>
          </cell>
          <cell r="F7068">
            <v>42822</v>
          </cell>
          <cell r="G7068">
            <v>273700</v>
          </cell>
          <cell r="H7068">
            <v>1.0900000000000001</v>
          </cell>
          <cell r="I7068">
            <v>43465</v>
          </cell>
        </row>
        <row r="7069">
          <cell r="A7069" t="str">
            <v>Piso Caucho reciclPigment 8cm sum+ inst</v>
          </cell>
          <cell r="B7069">
            <v>106468</v>
          </cell>
          <cell r="C7069" t="str">
            <v>M2</v>
          </cell>
          <cell r="D7069">
            <v>416369</v>
          </cell>
          <cell r="E7069">
            <v>0</v>
          </cell>
          <cell r="F7069">
            <v>42958</v>
          </cell>
          <cell r="G7069">
            <v>381990</v>
          </cell>
          <cell r="H7069">
            <v>1.0900000000000001</v>
          </cell>
          <cell r="I7069">
            <v>43465</v>
          </cell>
        </row>
        <row r="7070">
          <cell r="A7070" t="str">
            <v>Piso caucho10 mm Juegos infant Exterior (NO</v>
          </cell>
          <cell r="B7070">
            <v>100365</v>
          </cell>
          <cell r="C7070" t="str">
            <v>M2</v>
          </cell>
          <cell r="D7070">
            <v>155652</v>
          </cell>
          <cell r="E7070" t="str">
            <v>41301CAFE</v>
          </cell>
          <cell r="F7070">
            <v>42808</v>
          </cell>
          <cell r="G7070">
            <v>142800</v>
          </cell>
          <cell r="H7070">
            <v>1.0900000000000001</v>
          </cell>
          <cell r="I7070">
            <v>43465</v>
          </cell>
        </row>
        <row r="7071">
          <cell r="A7071" t="str">
            <v>Piso CauchoRecicPigment 5cm Sum+Inst</v>
          </cell>
          <cell r="B7071">
            <v>105162</v>
          </cell>
          <cell r="C7071" t="str">
            <v>M2</v>
          </cell>
          <cell r="D7071">
            <v>350217</v>
          </cell>
          <cell r="E7071">
            <v>0</v>
          </cell>
          <cell r="F7071">
            <v>42958</v>
          </cell>
          <cell r="G7071">
            <v>321300</v>
          </cell>
          <cell r="H7071">
            <v>1.0900000000000001</v>
          </cell>
          <cell r="I7071">
            <v>43465</v>
          </cell>
        </row>
        <row r="7072">
          <cell r="A7072" t="str">
            <v>PISO CERAMICA ANTIQUE30.5x30.5 ALFA</v>
          </cell>
          <cell r="B7072">
            <v>3394</v>
          </cell>
          <cell r="C7072" t="str">
            <v>M2</v>
          </cell>
          <cell r="D7072">
            <v>30826</v>
          </cell>
          <cell r="E7072">
            <v>0</v>
          </cell>
          <cell r="F7072">
            <v>40350</v>
          </cell>
          <cell r="G7072">
            <v>22501</v>
          </cell>
          <cell r="H7072">
            <v>1.37</v>
          </cell>
          <cell r="I7072">
            <v>43465</v>
          </cell>
        </row>
        <row r="7073">
          <cell r="A7073" t="str">
            <v>PISO CERAMICA ANTIQUE41x41 ALFA</v>
          </cell>
          <cell r="B7073">
            <v>3395</v>
          </cell>
          <cell r="C7073" t="str">
            <v>M2</v>
          </cell>
          <cell r="D7073">
            <v>34236</v>
          </cell>
          <cell r="E7073">
            <v>0</v>
          </cell>
          <cell r="F7073">
            <v>40351</v>
          </cell>
          <cell r="G7073">
            <v>24990</v>
          </cell>
          <cell r="H7073">
            <v>1.37</v>
          </cell>
          <cell r="I7073">
            <v>43465</v>
          </cell>
        </row>
        <row r="7074">
          <cell r="A7074" t="str">
            <v>PISO CERAMICA FERRARA 20.3x30.5 ALFA</v>
          </cell>
          <cell r="B7074">
            <v>3389</v>
          </cell>
          <cell r="C7074" t="str">
            <v>M2</v>
          </cell>
          <cell r="D7074">
            <v>30126</v>
          </cell>
          <cell r="E7074">
            <v>0</v>
          </cell>
          <cell r="F7074">
            <v>40351</v>
          </cell>
          <cell r="G7074">
            <v>21990</v>
          </cell>
          <cell r="H7074">
            <v>1.37</v>
          </cell>
          <cell r="I7074">
            <v>43465</v>
          </cell>
        </row>
        <row r="7075">
          <cell r="A7075" t="str">
            <v>PISO CERAMICA GRANILLA 30.5x30.5 ALFA</v>
          </cell>
          <cell r="B7075">
            <v>3393</v>
          </cell>
          <cell r="C7075" t="str">
            <v>M2</v>
          </cell>
          <cell r="D7075">
            <v>25128</v>
          </cell>
          <cell r="E7075">
            <v>0</v>
          </cell>
          <cell r="F7075">
            <v>42214</v>
          </cell>
          <cell r="G7075">
            <v>20597</v>
          </cell>
          <cell r="H7075">
            <v>1.22</v>
          </cell>
          <cell r="I7075">
            <v>43465</v>
          </cell>
        </row>
        <row r="7076">
          <cell r="A7076" t="str">
            <v>PISO CERAMICA LISA 20.3x30 .5 ALFA</v>
          </cell>
          <cell r="B7076">
            <v>3385</v>
          </cell>
          <cell r="C7076" t="str">
            <v>M2</v>
          </cell>
          <cell r="D7076">
            <v>17955</v>
          </cell>
          <cell r="E7076">
            <v>0</v>
          </cell>
          <cell r="F7076">
            <v>43271</v>
          </cell>
          <cell r="G7076">
            <v>17100</v>
          </cell>
          <cell r="H7076">
            <v>1.05</v>
          </cell>
          <cell r="I7076">
            <v>43465</v>
          </cell>
        </row>
        <row r="7077">
          <cell r="A7077" t="str">
            <v>PISO CERAMICA LISA 20x20 ALFA</v>
          </cell>
          <cell r="B7077">
            <v>101734</v>
          </cell>
          <cell r="C7077" t="str">
            <v>M2</v>
          </cell>
          <cell r="D7077">
            <v>15803</v>
          </cell>
          <cell r="E7077">
            <v>0</v>
          </cell>
          <cell r="F7077">
            <v>43391</v>
          </cell>
          <cell r="G7077">
            <v>15050</v>
          </cell>
          <cell r="H7077">
            <v>1.05</v>
          </cell>
          <cell r="I7077">
            <v>43465</v>
          </cell>
        </row>
        <row r="7078">
          <cell r="A7078" t="str">
            <v>PISO CERAMICA LISA 20x20 ALFA (NO USAR)</v>
          </cell>
          <cell r="B7078">
            <v>90013</v>
          </cell>
          <cell r="C7078" t="str">
            <v>M2</v>
          </cell>
          <cell r="D7078">
            <v>23907</v>
          </cell>
          <cell r="E7078">
            <v>0</v>
          </cell>
          <cell r="F7078">
            <v>40351</v>
          </cell>
          <cell r="G7078">
            <v>17450</v>
          </cell>
          <cell r="H7078">
            <v>1.37</v>
          </cell>
          <cell r="I7078">
            <v>43465</v>
          </cell>
        </row>
        <row r="7079">
          <cell r="A7079" t="str">
            <v>PISO CERAMICA LISA 30x30 ALFA</v>
          </cell>
          <cell r="B7079">
            <v>3384</v>
          </cell>
          <cell r="C7079" t="str">
            <v>M2</v>
          </cell>
          <cell r="D7079">
            <v>30989</v>
          </cell>
          <cell r="E7079">
            <v>0</v>
          </cell>
          <cell r="F7079">
            <v>40351</v>
          </cell>
          <cell r="G7079">
            <v>22620</v>
          </cell>
          <cell r="H7079">
            <v>1.37</v>
          </cell>
          <cell r="I7079">
            <v>43465</v>
          </cell>
        </row>
        <row r="7080">
          <cell r="A7080" t="str">
            <v>PISO CERAMICA MADERA 30x30 ALFA</v>
          </cell>
          <cell r="B7080">
            <v>3391</v>
          </cell>
          <cell r="C7080" t="str">
            <v>M2</v>
          </cell>
          <cell r="D7080">
            <v>31291</v>
          </cell>
          <cell r="E7080">
            <v>0</v>
          </cell>
          <cell r="F7080">
            <v>40350</v>
          </cell>
          <cell r="G7080">
            <v>22840</v>
          </cell>
          <cell r="H7080">
            <v>1.37</v>
          </cell>
          <cell r="I7080">
            <v>43465</v>
          </cell>
        </row>
        <row r="7081">
          <cell r="A7081" t="str">
            <v>PISO CERAMICA MARMOLIZADA 30.5x30.5</v>
          </cell>
          <cell r="B7081">
            <v>3390</v>
          </cell>
          <cell r="C7081" t="str">
            <v>M2</v>
          </cell>
          <cell r="D7081">
            <v>26427</v>
          </cell>
          <cell r="E7081">
            <v>0</v>
          </cell>
          <cell r="F7081">
            <v>40351</v>
          </cell>
          <cell r="G7081">
            <v>19290</v>
          </cell>
          <cell r="H7081">
            <v>1.37</v>
          </cell>
          <cell r="I7081">
            <v>43465</v>
          </cell>
        </row>
        <row r="7082">
          <cell r="A7082" t="str">
            <v>PISO CERAMICA MARMOLIZADA BEIGE30x30</v>
          </cell>
          <cell r="B7082">
            <v>3388</v>
          </cell>
          <cell r="C7082" t="str">
            <v>M2</v>
          </cell>
          <cell r="D7082">
            <v>26427</v>
          </cell>
          <cell r="E7082">
            <v>0</v>
          </cell>
          <cell r="F7082">
            <v>40351</v>
          </cell>
          <cell r="G7082">
            <v>19290</v>
          </cell>
          <cell r="H7082">
            <v>1.37</v>
          </cell>
          <cell r="I7082">
            <v>43465</v>
          </cell>
        </row>
        <row r="7083">
          <cell r="A7083" t="str">
            <v>PISO CERAMICA TEXTURIZADA 30x30 ALFA</v>
          </cell>
          <cell r="B7083">
            <v>3387</v>
          </cell>
          <cell r="C7083" t="str">
            <v>M2</v>
          </cell>
          <cell r="D7083">
            <v>26427</v>
          </cell>
          <cell r="E7083">
            <v>0</v>
          </cell>
          <cell r="F7083">
            <v>40351</v>
          </cell>
          <cell r="G7083">
            <v>19290</v>
          </cell>
          <cell r="H7083">
            <v>1.37</v>
          </cell>
          <cell r="I7083">
            <v>43465</v>
          </cell>
        </row>
        <row r="7084">
          <cell r="A7084" t="str">
            <v>PISO CERVIA 41*41 CRNA</v>
          </cell>
          <cell r="B7084">
            <v>1803</v>
          </cell>
          <cell r="C7084" t="str">
            <v>M2</v>
          </cell>
          <cell r="D7084">
            <v>33565</v>
          </cell>
          <cell r="E7084" t="str">
            <v>41504 VERDE</v>
          </cell>
          <cell r="F7084">
            <v>40351</v>
          </cell>
          <cell r="G7084">
            <v>24500</v>
          </cell>
          <cell r="H7084">
            <v>1.37</v>
          </cell>
          <cell r="I7084">
            <v>43465</v>
          </cell>
        </row>
        <row r="7085">
          <cell r="A7085" t="str">
            <v>PISO CISA BALTICO 31.5 x 31 .5</v>
          </cell>
          <cell r="B7085">
            <v>1753</v>
          </cell>
          <cell r="C7085" t="str">
            <v>M2</v>
          </cell>
          <cell r="D7085">
            <v>23579</v>
          </cell>
          <cell r="E7085">
            <v>0</v>
          </cell>
          <cell r="F7085">
            <v>40351</v>
          </cell>
          <cell r="G7085">
            <v>17211</v>
          </cell>
          <cell r="H7085">
            <v>1.37</v>
          </cell>
          <cell r="I7085">
            <v>43465</v>
          </cell>
        </row>
        <row r="7086">
          <cell r="A7086" t="str">
            <v>PISO CLASICO CALACATA 41 x 41 CRNA</v>
          </cell>
          <cell r="B7086">
            <v>2830</v>
          </cell>
          <cell r="C7086" t="str">
            <v>M2</v>
          </cell>
          <cell r="D7086">
            <v>30358</v>
          </cell>
          <cell r="E7086">
            <v>418052021</v>
          </cell>
          <cell r="F7086">
            <v>40351</v>
          </cell>
          <cell r="G7086">
            <v>22159</v>
          </cell>
          <cell r="H7086">
            <v>1.37</v>
          </cell>
          <cell r="I7086">
            <v>43465</v>
          </cell>
        </row>
        <row r="7087">
          <cell r="A7087" t="str">
            <v>PISO CLASICO CARRARA 33 x 33 CRNA</v>
          </cell>
          <cell r="B7087">
            <v>1799</v>
          </cell>
          <cell r="C7087" t="str">
            <v>M2</v>
          </cell>
          <cell r="D7087">
            <v>30825</v>
          </cell>
          <cell r="E7087" t="str">
            <v>30512 GRIS C</v>
          </cell>
          <cell r="F7087">
            <v>40350</v>
          </cell>
          <cell r="G7087">
            <v>22500</v>
          </cell>
          <cell r="H7087">
            <v>1.37</v>
          </cell>
          <cell r="I7087">
            <v>43465</v>
          </cell>
        </row>
        <row r="7088">
          <cell r="A7088" t="str">
            <v>PISO CLASICO CREMA MARFIL 33x33 CRNA</v>
          </cell>
          <cell r="B7088">
            <v>2827</v>
          </cell>
          <cell r="C7088" t="str">
            <v>M2</v>
          </cell>
          <cell r="D7088">
            <v>32866</v>
          </cell>
          <cell r="E7088">
            <v>335432051</v>
          </cell>
          <cell r="F7088">
            <v>40351</v>
          </cell>
          <cell r="G7088">
            <v>23990</v>
          </cell>
          <cell r="H7088">
            <v>1.37</v>
          </cell>
          <cell r="I7088">
            <v>43465</v>
          </cell>
        </row>
        <row r="7089">
          <cell r="A7089" t="str">
            <v>PISO CLASICO MARMOL ALICANTE</v>
          </cell>
          <cell r="B7089">
            <v>2421</v>
          </cell>
          <cell r="C7089" t="str">
            <v>M2</v>
          </cell>
          <cell r="D7089">
            <v>31784</v>
          </cell>
          <cell r="E7089">
            <v>305322751</v>
          </cell>
          <cell r="F7089">
            <v>40351</v>
          </cell>
          <cell r="G7089">
            <v>23200</v>
          </cell>
          <cell r="H7089">
            <v>1.37</v>
          </cell>
          <cell r="I7089">
            <v>43465</v>
          </cell>
        </row>
        <row r="7090">
          <cell r="A7090" t="str">
            <v>PISO CLASICO MIRO 33x33 CRNA</v>
          </cell>
          <cell r="B7090">
            <v>2740</v>
          </cell>
          <cell r="C7090" t="str">
            <v>M2</v>
          </cell>
          <cell r="D7090">
            <v>30358</v>
          </cell>
          <cell r="E7090">
            <v>335442031</v>
          </cell>
          <cell r="F7090">
            <v>40351</v>
          </cell>
          <cell r="G7090">
            <v>22159</v>
          </cell>
          <cell r="H7090">
            <v>1.37</v>
          </cell>
          <cell r="I7090">
            <v>43465</v>
          </cell>
        </row>
        <row r="7091">
          <cell r="A7091" t="str">
            <v>PISO CLASICO TOLUCA 30x30 CRNA</v>
          </cell>
          <cell r="B7091">
            <v>1791</v>
          </cell>
          <cell r="C7091" t="str">
            <v>M2</v>
          </cell>
          <cell r="D7091">
            <v>24523</v>
          </cell>
          <cell r="E7091" t="str">
            <v>30513 VERDE</v>
          </cell>
          <cell r="F7091">
            <v>40351</v>
          </cell>
          <cell r="G7091">
            <v>17900</v>
          </cell>
          <cell r="H7091">
            <v>1.37</v>
          </cell>
          <cell r="I7091">
            <v>43465</v>
          </cell>
        </row>
        <row r="7092">
          <cell r="A7092" t="str">
            <v>PISO CLASICO VENECIA 34 x 34 CRNA</v>
          </cell>
          <cell r="B7092">
            <v>1795</v>
          </cell>
          <cell r="C7092" t="str">
            <v>M2</v>
          </cell>
          <cell r="D7092">
            <v>30358</v>
          </cell>
          <cell r="E7092">
            <v>335184401</v>
          </cell>
          <cell r="F7092">
            <v>40351</v>
          </cell>
          <cell r="G7092">
            <v>22159</v>
          </cell>
          <cell r="H7092">
            <v>1.37</v>
          </cell>
          <cell r="I7092">
            <v>43465</v>
          </cell>
        </row>
        <row r="7093">
          <cell r="A7093" t="str">
            <v>PISO COMPANION SQUARE</v>
          </cell>
          <cell r="B7093">
            <v>3476</v>
          </cell>
          <cell r="C7093" t="str">
            <v>M2</v>
          </cell>
          <cell r="D7093">
            <v>76282</v>
          </cell>
          <cell r="E7093" t="str">
            <v>TABLETA</v>
          </cell>
          <cell r="F7093">
            <v>40351</v>
          </cell>
          <cell r="G7093">
            <v>55680</v>
          </cell>
          <cell r="H7093">
            <v>1.37</v>
          </cell>
          <cell r="I7093">
            <v>43465</v>
          </cell>
        </row>
        <row r="7094">
          <cell r="A7094" t="str">
            <v>PISO CONFORT PIACENZA 20x25 ITALIA</v>
          </cell>
          <cell r="B7094">
            <v>3939</v>
          </cell>
          <cell r="C7094" t="str">
            <v>M2</v>
          </cell>
          <cell r="D7094">
            <v>22900</v>
          </cell>
          <cell r="E7094">
            <v>0</v>
          </cell>
          <cell r="F7094">
            <v>40351</v>
          </cell>
          <cell r="G7094">
            <v>16715</v>
          </cell>
          <cell r="H7094">
            <v>1.37</v>
          </cell>
          <cell r="I7094">
            <v>43465</v>
          </cell>
        </row>
        <row r="7095">
          <cell r="A7095" t="str">
            <v>PISO CORLON</v>
          </cell>
          <cell r="B7095">
            <v>3479</v>
          </cell>
          <cell r="C7095" t="str">
            <v>M2</v>
          </cell>
          <cell r="D7095">
            <v>103298</v>
          </cell>
          <cell r="E7095">
            <v>0</v>
          </cell>
          <cell r="F7095">
            <v>40350</v>
          </cell>
          <cell r="G7095">
            <v>75400</v>
          </cell>
          <cell r="H7095">
            <v>1.37</v>
          </cell>
          <cell r="I7095">
            <v>43465</v>
          </cell>
        </row>
        <row r="7096">
          <cell r="A7096" t="str">
            <v>PISO CORONA CASIOPEA , O , AVOREO</v>
          </cell>
          <cell r="B7096">
            <v>103506</v>
          </cell>
          <cell r="C7096" t="str">
            <v>M2</v>
          </cell>
          <cell r="D7096">
            <v>88913</v>
          </cell>
          <cell r="E7096">
            <v>0</v>
          </cell>
          <cell r="F7096">
            <v>40508</v>
          </cell>
          <cell r="G7096">
            <v>64900</v>
          </cell>
          <cell r="H7096">
            <v>1.37</v>
          </cell>
          <cell r="I7096">
            <v>43465</v>
          </cell>
        </row>
        <row r="7097">
          <cell r="A7097" t="str">
            <v>PISO CORSARIO COLORES ANCHO=1.40M***</v>
          </cell>
          <cell r="B7097">
            <v>102944</v>
          </cell>
          <cell r="C7097" t="str">
            <v>M2</v>
          </cell>
          <cell r="D7097">
            <v>13621</v>
          </cell>
          <cell r="E7097">
            <v>0</v>
          </cell>
          <cell r="F7097">
            <v>40353</v>
          </cell>
          <cell r="G7097">
            <v>9942</v>
          </cell>
          <cell r="H7097">
            <v>1.37</v>
          </cell>
          <cell r="I7097">
            <v>43465</v>
          </cell>
        </row>
        <row r="7098">
          <cell r="A7098" t="str">
            <v>PISO CORSICO 33x33 CRNA</v>
          </cell>
          <cell r="B7098">
            <v>398</v>
          </cell>
          <cell r="C7098" t="str">
            <v>M2</v>
          </cell>
          <cell r="D7098">
            <v>25627</v>
          </cell>
          <cell r="E7098" t="str">
            <v>33801 ARENA</v>
          </cell>
          <cell r="F7098">
            <v>40351</v>
          </cell>
          <cell r="G7098">
            <v>18706</v>
          </cell>
          <cell r="H7098">
            <v>1.37</v>
          </cell>
          <cell r="I7098">
            <v>43465</v>
          </cell>
        </row>
        <row r="7099">
          <cell r="A7099" t="str">
            <v>PISO DECK MADERA</v>
          </cell>
          <cell r="B7099">
            <v>105576</v>
          </cell>
          <cell r="C7099" t="str">
            <v>M2</v>
          </cell>
          <cell r="D7099">
            <v>216295</v>
          </cell>
          <cell r="E7099">
            <v>0</v>
          </cell>
          <cell r="F7099">
            <v>43325</v>
          </cell>
          <cell r="G7099">
            <v>205995</v>
          </cell>
          <cell r="H7099">
            <v>1.05</v>
          </cell>
          <cell r="I7099">
            <v>43465</v>
          </cell>
        </row>
        <row r="7100">
          <cell r="A7100" t="str">
            <v>Piso DeckColor Madera+Estrct.Acero Galv.</v>
          </cell>
          <cell r="B7100">
            <v>106122</v>
          </cell>
          <cell r="C7100" t="str">
            <v>M2</v>
          </cell>
          <cell r="D7100">
            <v>237859</v>
          </cell>
          <cell r="E7100">
            <v>0</v>
          </cell>
          <cell r="F7100">
            <v>43185</v>
          </cell>
          <cell r="G7100">
            <v>226532.4</v>
          </cell>
          <cell r="H7100">
            <v>1.05</v>
          </cell>
          <cell r="I7100">
            <v>43465</v>
          </cell>
        </row>
        <row r="7101">
          <cell r="A7101" t="str">
            <v>PISO DURAROCK ESPARTA BLANCO 31.5 x</v>
          </cell>
          <cell r="B7101">
            <v>3935</v>
          </cell>
          <cell r="C7101" t="str">
            <v>M2</v>
          </cell>
          <cell r="D7101">
            <v>20528</v>
          </cell>
          <cell r="E7101">
            <v>0</v>
          </cell>
          <cell r="F7101">
            <v>40351</v>
          </cell>
          <cell r="G7101">
            <v>14984</v>
          </cell>
          <cell r="H7101">
            <v>1.37</v>
          </cell>
          <cell r="I7101">
            <v>43465</v>
          </cell>
        </row>
        <row r="7102">
          <cell r="A7102" t="str">
            <v>PISO DURAROCK TROYA NEGRO 30.5 x 30.5</v>
          </cell>
          <cell r="B7102">
            <v>3934</v>
          </cell>
          <cell r="C7102" t="str">
            <v>M2</v>
          </cell>
          <cell r="D7102">
            <v>25524</v>
          </cell>
          <cell r="E7102">
            <v>0</v>
          </cell>
          <cell r="F7102">
            <v>40351</v>
          </cell>
          <cell r="G7102">
            <v>18631</v>
          </cell>
          <cell r="H7102">
            <v>1.37</v>
          </cell>
          <cell r="I7102">
            <v>43465</v>
          </cell>
        </row>
        <row r="7103">
          <cell r="A7103" t="str">
            <v>PISO DUROPISO 34x34 CORONA</v>
          </cell>
          <cell r="B7103">
            <v>2683</v>
          </cell>
          <cell r="C7103" t="str">
            <v>M2</v>
          </cell>
          <cell r="D7103">
            <v>35280</v>
          </cell>
          <cell r="E7103">
            <v>335494601</v>
          </cell>
          <cell r="F7103">
            <v>43206</v>
          </cell>
          <cell r="G7103">
            <v>33600</v>
          </cell>
          <cell r="H7103">
            <v>1.05</v>
          </cell>
          <cell r="I7103">
            <v>43465</v>
          </cell>
        </row>
        <row r="7104">
          <cell r="A7104" t="str">
            <v>PISO EASYDECK AQUA GRIS 30.48X30.48</v>
          </cell>
          <cell r="B7104">
            <v>106411</v>
          </cell>
          <cell r="C7104" t="str">
            <v>M2</v>
          </cell>
          <cell r="D7104">
            <v>113925</v>
          </cell>
          <cell r="E7104">
            <v>0</v>
          </cell>
          <cell r="F7104">
            <v>43455</v>
          </cell>
          <cell r="G7104">
            <v>108500</v>
          </cell>
          <cell r="H7104">
            <v>1.05</v>
          </cell>
          <cell r="I7104">
            <v>43465</v>
          </cell>
        </row>
        <row r="7105">
          <cell r="A7105" t="str">
            <v>PISO EGEO BLANCO 25X25 CRNA</v>
          </cell>
          <cell r="B7105">
            <v>305</v>
          </cell>
          <cell r="C7105" t="str">
            <v>M2</v>
          </cell>
          <cell r="D7105">
            <v>32044</v>
          </cell>
          <cell r="E7105">
            <v>202903001</v>
          </cell>
          <cell r="F7105">
            <v>40351</v>
          </cell>
          <cell r="G7105">
            <v>23390</v>
          </cell>
          <cell r="H7105">
            <v>1.37</v>
          </cell>
          <cell r="I7105">
            <v>43465</v>
          </cell>
        </row>
        <row r="7106">
          <cell r="A7106" t="str">
            <v>PISO EPOXICO STONCLAD GS/GS4 e=4MM</v>
          </cell>
          <cell r="B7106">
            <v>103349</v>
          </cell>
          <cell r="C7106" t="str">
            <v>M2</v>
          </cell>
          <cell r="D7106">
            <v>181178</v>
          </cell>
          <cell r="E7106">
            <v>0</v>
          </cell>
          <cell r="F7106">
            <v>43367</v>
          </cell>
          <cell r="G7106">
            <v>172550</v>
          </cell>
          <cell r="H7106">
            <v>1.05</v>
          </cell>
          <cell r="I7106">
            <v>43465</v>
          </cell>
        </row>
        <row r="7107">
          <cell r="A7107" t="str">
            <v>PISO ESCALERA YOMASA 15.5x10x16 Obra</v>
          </cell>
          <cell r="B7107">
            <v>1784</v>
          </cell>
          <cell r="C7107" t="str">
            <v>UNI</v>
          </cell>
          <cell r="D7107">
            <v>511</v>
          </cell>
          <cell r="E7107" t="str">
            <v>Obra</v>
          </cell>
          <cell r="F7107">
            <v>40351</v>
          </cell>
          <cell r="G7107">
            <v>373</v>
          </cell>
          <cell r="H7107">
            <v>1.37</v>
          </cell>
          <cell r="I7107">
            <v>43465</v>
          </cell>
        </row>
        <row r="7108">
          <cell r="A7108" t="str">
            <v>PISO ESCALERA YOMASA 9x7x17 obra</v>
          </cell>
          <cell r="B7108">
            <v>1783</v>
          </cell>
          <cell r="C7108" t="str">
            <v>UNI</v>
          </cell>
          <cell r="D7108">
            <v>451</v>
          </cell>
          <cell r="E7108">
            <v>0</v>
          </cell>
          <cell r="F7108">
            <v>40351</v>
          </cell>
          <cell r="G7108">
            <v>329</v>
          </cell>
          <cell r="H7108">
            <v>1.37</v>
          </cell>
          <cell r="I7108">
            <v>43465</v>
          </cell>
        </row>
        <row r="7109">
          <cell r="A7109" t="str">
            <v>PISO ESTOPEROL - 4.0MM (50X50CM)</v>
          </cell>
          <cell r="B7109">
            <v>103670</v>
          </cell>
          <cell r="C7109" t="str">
            <v>M2</v>
          </cell>
          <cell r="D7109">
            <v>69948</v>
          </cell>
          <cell r="E7109">
            <v>0</v>
          </cell>
          <cell r="F7109">
            <v>40592</v>
          </cell>
          <cell r="G7109">
            <v>52200</v>
          </cell>
          <cell r="H7109">
            <v>1.34</v>
          </cell>
          <cell r="I7109">
            <v>43465</v>
          </cell>
        </row>
        <row r="7110">
          <cell r="A7110" t="str">
            <v>PISO ESTOPEROL-3.2MM (50X50CM)</v>
          </cell>
          <cell r="B7110">
            <v>103335</v>
          </cell>
          <cell r="C7110" t="str">
            <v>M2</v>
          </cell>
          <cell r="D7110">
            <v>55958</v>
          </cell>
          <cell r="E7110">
            <v>0</v>
          </cell>
          <cell r="F7110">
            <v>40592</v>
          </cell>
          <cell r="G7110">
            <v>41760</v>
          </cell>
          <cell r="H7110">
            <v>1.34</v>
          </cell>
          <cell r="I7110">
            <v>43465</v>
          </cell>
        </row>
        <row r="7111">
          <cell r="A7111" t="str">
            <v>Piso Everlast Caucho 61x61 - 8 mm* Basic Black</v>
          </cell>
          <cell r="B7111">
            <v>103636</v>
          </cell>
          <cell r="C7111" t="str">
            <v>M2</v>
          </cell>
          <cell r="D7111">
            <v>181095</v>
          </cell>
          <cell r="E7111">
            <v>0</v>
          </cell>
          <cell r="F7111">
            <v>41091</v>
          </cell>
          <cell r="G7111">
            <v>139304</v>
          </cell>
          <cell r="H7111">
            <v>1.3</v>
          </cell>
          <cell r="I7111">
            <v>43465</v>
          </cell>
        </row>
        <row r="7112">
          <cell r="A7112" t="str">
            <v>PISO GERFLOR 1.5mm.Inst. KONKER</v>
          </cell>
          <cell r="B7112">
            <v>356</v>
          </cell>
          <cell r="C7112" t="str">
            <v>M2</v>
          </cell>
          <cell r="D7112">
            <v>67504</v>
          </cell>
          <cell r="E7112">
            <v>0</v>
          </cell>
          <cell r="F7112">
            <v>40809</v>
          </cell>
          <cell r="G7112">
            <v>50376</v>
          </cell>
          <cell r="H7112">
            <v>1.34</v>
          </cell>
          <cell r="I7112">
            <v>43465</v>
          </cell>
        </row>
        <row r="7113">
          <cell r="A7113" t="str">
            <v>PISO GRES NATURAL 20x20 T.MOORE</v>
          </cell>
          <cell r="B7113">
            <v>28</v>
          </cell>
          <cell r="C7113" t="str">
            <v>M2</v>
          </cell>
          <cell r="D7113">
            <v>48039</v>
          </cell>
          <cell r="E7113">
            <v>725</v>
          </cell>
          <cell r="F7113">
            <v>40786</v>
          </cell>
          <cell r="G7113">
            <v>35850</v>
          </cell>
          <cell r="H7113">
            <v>1.34</v>
          </cell>
          <cell r="I7113">
            <v>43465</v>
          </cell>
        </row>
        <row r="7114">
          <cell r="A7114" t="str">
            <v>PISO IMPACTO AGATA 44x 44 ITALIA</v>
          </cell>
          <cell r="B7114">
            <v>3931</v>
          </cell>
          <cell r="C7114" t="str">
            <v>M2</v>
          </cell>
          <cell r="D7114">
            <v>23068</v>
          </cell>
          <cell r="E7114">
            <v>0</v>
          </cell>
          <cell r="F7114">
            <v>40120</v>
          </cell>
          <cell r="G7114">
            <v>16596</v>
          </cell>
          <cell r="H7114">
            <v>1.39</v>
          </cell>
          <cell r="I7114">
            <v>43465</v>
          </cell>
        </row>
        <row r="7115">
          <cell r="A7115" t="str">
            <v>PISO IMPACTO FIORENTINO 44 x 44 ITALIA</v>
          </cell>
          <cell r="B7115">
            <v>1367</v>
          </cell>
          <cell r="C7115" t="str">
            <v>M2</v>
          </cell>
          <cell r="D7115">
            <v>22737</v>
          </cell>
          <cell r="E7115">
            <v>0</v>
          </cell>
          <cell r="F7115">
            <v>40351</v>
          </cell>
          <cell r="G7115">
            <v>16596</v>
          </cell>
          <cell r="H7115">
            <v>1.37</v>
          </cell>
          <cell r="I7115">
            <v>43465</v>
          </cell>
        </row>
        <row r="7116">
          <cell r="A7116" t="str">
            <v>PISO IMPERIAL TEXTURE</v>
          </cell>
          <cell r="B7116">
            <v>3474</v>
          </cell>
          <cell r="C7116" t="str">
            <v>M2</v>
          </cell>
          <cell r="D7116">
            <v>86563</v>
          </cell>
          <cell r="E7116">
            <v>0</v>
          </cell>
          <cell r="F7116">
            <v>40351</v>
          </cell>
          <cell r="G7116">
            <v>63185</v>
          </cell>
          <cell r="H7116">
            <v>1.37</v>
          </cell>
          <cell r="I7116">
            <v>43465</v>
          </cell>
        </row>
        <row r="7117">
          <cell r="A7117" t="str">
            <v>Piso laminado madera 1.215 m x a=0.125 m,</v>
          </cell>
          <cell r="B7117">
            <v>104182</v>
          </cell>
          <cell r="C7117" t="str">
            <v>M2</v>
          </cell>
          <cell r="D7117">
            <v>72435</v>
          </cell>
          <cell r="E7117">
            <v>0</v>
          </cell>
          <cell r="F7117">
            <v>40786</v>
          </cell>
          <cell r="G7117">
            <v>54056</v>
          </cell>
          <cell r="H7117">
            <v>1.34</v>
          </cell>
          <cell r="I7117">
            <v>43465</v>
          </cell>
        </row>
        <row r="7118">
          <cell r="A7118" t="str">
            <v>PISO MADERA GRANADILLO **</v>
          </cell>
          <cell r="B7118">
            <v>102918</v>
          </cell>
          <cell r="C7118" t="str">
            <v>M2</v>
          </cell>
          <cell r="D7118">
            <v>164400</v>
          </cell>
          <cell r="E7118">
            <v>0</v>
          </cell>
          <cell r="F7118">
            <v>40340</v>
          </cell>
          <cell r="G7118">
            <v>120000</v>
          </cell>
          <cell r="H7118">
            <v>1.37</v>
          </cell>
          <cell r="I7118">
            <v>43465</v>
          </cell>
        </row>
        <row r="7119">
          <cell r="A7119" t="str">
            <v>Piso madera laminado (secr. IDRD) e=8mm x</v>
          </cell>
          <cell r="B7119">
            <v>103344</v>
          </cell>
          <cell r="C7119" t="str">
            <v>M2</v>
          </cell>
          <cell r="D7119">
            <v>58601</v>
          </cell>
          <cell r="E7119">
            <v>0</v>
          </cell>
          <cell r="F7119">
            <v>40786</v>
          </cell>
          <cell r="G7119">
            <v>43732</v>
          </cell>
          <cell r="H7119">
            <v>1.34</v>
          </cell>
          <cell r="I7119">
            <v>43465</v>
          </cell>
        </row>
        <row r="7120">
          <cell r="A7120" t="str">
            <v>PISO MADERA ZAPAN 0,16 X 1,8 mm</v>
          </cell>
          <cell r="B7120">
            <v>104605</v>
          </cell>
          <cell r="C7120" t="str">
            <v>M2</v>
          </cell>
          <cell r="D7120">
            <v>106600</v>
          </cell>
          <cell r="E7120">
            <v>0</v>
          </cell>
          <cell r="F7120">
            <v>41176</v>
          </cell>
          <cell r="G7120">
            <v>82000</v>
          </cell>
          <cell r="H7120">
            <v>1.3</v>
          </cell>
          <cell r="I7120">
            <v>43465</v>
          </cell>
        </row>
        <row r="7121">
          <cell r="A7121" t="str">
            <v>PISO MARMOL PRIMAVERA 31.5 x 31.5</v>
          </cell>
          <cell r="B7121">
            <v>3936</v>
          </cell>
          <cell r="C7121" t="str">
            <v>M2</v>
          </cell>
          <cell r="D7121">
            <v>23389</v>
          </cell>
          <cell r="E7121">
            <v>0</v>
          </cell>
          <cell r="F7121">
            <v>40351</v>
          </cell>
          <cell r="G7121">
            <v>17072</v>
          </cell>
          <cell r="H7121">
            <v>1.37</v>
          </cell>
          <cell r="I7121">
            <v>43465</v>
          </cell>
        </row>
        <row r="7122">
          <cell r="A7122" t="str">
            <v>PISO MEDINTECH</v>
          </cell>
          <cell r="B7122">
            <v>3480</v>
          </cell>
          <cell r="C7122" t="str">
            <v>M2</v>
          </cell>
          <cell r="D7122">
            <v>158920</v>
          </cell>
          <cell r="E7122">
            <v>0</v>
          </cell>
          <cell r="F7122">
            <v>40351</v>
          </cell>
          <cell r="G7122">
            <v>116000</v>
          </cell>
          <cell r="H7122">
            <v>1.37</v>
          </cell>
          <cell r="I7122">
            <v>43465</v>
          </cell>
        </row>
        <row r="7123">
          <cell r="A7123" t="str">
            <v>PISO MEDINTECH TANDEM</v>
          </cell>
          <cell r="B7123">
            <v>3473</v>
          </cell>
          <cell r="C7123" t="str">
            <v>M2</v>
          </cell>
          <cell r="D7123">
            <v>143028</v>
          </cell>
          <cell r="E7123">
            <v>0</v>
          </cell>
          <cell r="F7123">
            <v>40351</v>
          </cell>
          <cell r="G7123">
            <v>104400</v>
          </cell>
          <cell r="H7123">
            <v>1.37</v>
          </cell>
          <cell r="I7123">
            <v>43465</v>
          </cell>
        </row>
        <row r="7124">
          <cell r="A7124" t="str">
            <v>PISO MIRO 33 x 33 CRNA</v>
          </cell>
          <cell r="B7124">
            <v>1801</v>
          </cell>
          <cell r="C7124" t="str">
            <v>M2</v>
          </cell>
          <cell r="D7124">
            <v>30358</v>
          </cell>
          <cell r="E7124">
            <v>335442401</v>
          </cell>
          <cell r="F7124">
            <v>40351</v>
          </cell>
          <cell r="G7124">
            <v>22159.48</v>
          </cell>
          <cell r="H7124">
            <v>1.37</v>
          </cell>
          <cell r="I7124">
            <v>43465</v>
          </cell>
        </row>
        <row r="7125">
          <cell r="A7125" t="str">
            <v>Piso Monedas NEGRO EMEFLEX (Sum+transp)</v>
          </cell>
          <cell r="B7125">
            <v>18</v>
          </cell>
          <cell r="C7125" t="str">
            <v>M2</v>
          </cell>
          <cell r="D7125">
            <v>247904</v>
          </cell>
          <cell r="E7125">
            <v>0</v>
          </cell>
          <cell r="F7125">
            <v>41562</v>
          </cell>
          <cell r="G7125">
            <v>195200</v>
          </cell>
          <cell r="H7125">
            <v>1.27</v>
          </cell>
          <cell r="I7125">
            <v>43465</v>
          </cell>
        </row>
        <row r="7126">
          <cell r="A7126" t="str">
            <v>PISO MONTEREY 31 x 31 CRNA</v>
          </cell>
          <cell r="B7126">
            <v>1788</v>
          </cell>
          <cell r="C7126" t="str">
            <v>M2</v>
          </cell>
          <cell r="D7126">
            <v>24523</v>
          </cell>
          <cell r="E7126" t="str">
            <v>30516 BEIGE</v>
          </cell>
          <cell r="F7126">
            <v>40351</v>
          </cell>
          <cell r="G7126">
            <v>17900</v>
          </cell>
          <cell r="H7126">
            <v>1.37</v>
          </cell>
          <cell r="I7126">
            <v>43465</v>
          </cell>
        </row>
        <row r="7127">
          <cell r="A7127" t="str">
            <v>PISO OPAL BEIGE 20.5x20.5 CRNA</v>
          </cell>
          <cell r="B7127">
            <v>288</v>
          </cell>
          <cell r="C7127" t="str">
            <v>M2</v>
          </cell>
          <cell r="D7127">
            <v>24328</v>
          </cell>
          <cell r="E7127">
            <v>300212051</v>
          </cell>
          <cell r="F7127">
            <v>40351</v>
          </cell>
          <cell r="G7127">
            <v>17758</v>
          </cell>
          <cell r="H7127">
            <v>1.37</v>
          </cell>
          <cell r="I7127">
            <v>43465</v>
          </cell>
        </row>
        <row r="7128">
          <cell r="A7128" t="str">
            <v>PISO PARKET ALAMO 34 x 34 CRNA</v>
          </cell>
          <cell r="B7128">
            <v>2735</v>
          </cell>
          <cell r="C7128" t="str">
            <v>M2</v>
          </cell>
          <cell r="D7128">
            <v>25482</v>
          </cell>
          <cell r="E7128" t="str">
            <v>33526 CAFE</v>
          </cell>
          <cell r="F7128">
            <v>40351</v>
          </cell>
          <cell r="G7128">
            <v>18600</v>
          </cell>
          <cell r="H7128">
            <v>1.37</v>
          </cell>
          <cell r="I7128">
            <v>43465</v>
          </cell>
        </row>
        <row r="7129">
          <cell r="A7129" t="str">
            <v>PISO PARKET ALISO 41 x 41 CRNA</v>
          </cell>
          <cell r="B7129">
            <v>2737</v>
          </cell>
          <cell r="C7129" t="str">
            <v>M2</v>
          </cell>
          <cell r="D7129">
            <v>30783</v>
          </cell>
          <cell r="E7129">
            <v>415232701</v>
          </cell>
          <cell r="F7129">
            <v>40351</v>
          </cell>
          <cell r="G7129">
            <v>22469</v>
          </cell>
          <cell r="H7129">
            <v>1.37</v>
          </cell>
          <cell r="I7129">
            <v>43465</v>
          </cell>
        </row>
        <row r="7130">
          <cell r="A7130" t="str">
            <v>PISO PARKET CAFE 33 x 33 CRNA</v>
          </cell>
          <cell r="B7130">
            <v>2848</v>
          </cell>
          <cell r="C7130" t="str">
            <v>M2</v>
          </cell>
          <cell r="D7130">
            <v>35153</v>
          </cell>
          <cell r="E7130">
            <v>33810</v>
          </cell>
          <cell r="F7130">
            <v>39898</v>
          </cell>
          <cell r="G7130">
            <v>25290</v>
          </cell>
          <cell r="H7130">
            <v>1.39</v>
          </cell>
          <cell r="I7130">
            <v>43465</v>
          </cell>
        </row>
        <row r="7131">
          <cell r="A7131" t="str">
            <v>PISO PARKET CAMBULO MADERA 31.5x 31.5</v>
          </cell>
          <cell r="B7131">
            <v>9333</v>
          </cell>
          <cell r="C7131" t="str">
            <v>M2</v>
          </cell>
          <cell r="D7131">
            <v>24128</v>
          </cell>
          <cell r="E7131">
            <v>0</v>
          </cell>
          <cell r="F7131">
            <v>40350</v>
          </cell>
          <cell r="G7131">
            <v>17612</v>
          </cell>
          <cell r="H7131">
            <v>1.37</v>
          </cell>
          <cell r="I7131">
            <v>43465</v>
          </cell>
        </row>
        <row r="7132">
          <cell r="A7132" t="str">
            <v>PISO PARKET CEDRO 40*40 CRNA</v>
          </cell>
          <cell r="B7132">
            <v>2733</v>
          </cell>
          <cell r="C7132" t="str">
            <v>M2</v>
          </cell>
          <cell r="D7132">
            <v>34647</v>
          </cell>
          <cell r="E7132">
            <v>413012751</v>
          </cell>
          <cell r="F7132">
            <v>40351</v>
          </cell>
          <cell r="G7132">
            <v>25290</v>
          </cell>
          <cell r="H7132">
            <v>1.37</v>
          </cell>
          <cell r="I7132">
            <v>43465</v>
          </cell>
        </row>
        <row r="7133">
          <cell r="A7133" t="str">
            <v>PISO PARKET CIPRES 31.5 x 31.5</v>
          </cell>
          <cell r="B7133">
            <v>1651</v>
          </cell>
          <cell r="C7133" t="str">
            <v>M2</v>
          </cell>
          <cell r="D7133">
            <v>20035</v>
          </cell>
          <cell r="E7133">
            <v>0</v>
          </cell>
          <cell r="F7133">
            <v>40350</v>
          </cell>
          <cell r="G7133">
            <v>14624</v>
          </cell>
          <cell r="H7133">
            <v>1.37</v>
          </cell>
          <cell r="I7133">
            <v>43465</v>
          </cell>
        </row>
        <row r="7134">
          <cell r="A7134" t="str">
            <v>PISO PARKET NOGAL 41*41 CRNA</v>
          </cell>
          <cell r="B7134">
            <v>2734</v>
          </cell>
          <cell r="C7134" t="str">
            <v>M2</v>
          </cell>
          <cell r="D7134">
            <v>30358</v>
          </cell>
          <cell r="E7134">
            <v>413132751</v>
          </cell>
          <cell r="F7134">
            <v>40351</v>
          </cell>
          <cell r="G7134">
            <v>22159</v>
          </cell>
          <cell r="H7134">
            <v>1.37</v>
          </cell>
          <cell r="I7134">
            <v>43465</v>
          </cell>
        </row>
        <row r="7135">
          <cell r="A7135" t="str">
            <v>PISO PARMA 41 x 41 CRNA</v>
          </cell>
          <cell r="B7135">
            <v>2736</v>
          </cell>
          <cell r="C7135" t="str">
            <v>M2</v>
          </cell>
          <cell r="D7135">
            <v>30140</v>
          </cell>
          <cell r="E7135" t="str">
            <v>41515 BEIGE</v>
          </cell>
          <cell r="F7135">
            <v>40350</v>
          </cell>
          <cell r="G7135">
            <v>22000</v>
          </cell>
          <cell r="H7135">
            <v>1.37</v>
          </cell>
          <cell r="I7135">
            <v>43465</v>
          </cell>
        </row>
        <row r="7136">
          <cell r="A7136" t="str">
            <v>Piso Pista AtletismoVertidoSitu (Sum+inst) IAAF-(2</v>
          </cell>
          <cell r="B7136">
            <v>105997</v>
          </cell>
          <cell r="C7136" t="str">
            <v>M2</v>
          </cell>
          <cell r="D7136">
            <v>361597</v>
          </cell>
          <cell r="E7136">
            <v>0</v>
          </cell>
          <cell r="F7136">
            <v>42801</v>
          </cell>
          <cell r="G7136">
            <v>331740</v>
          </cell>
          <cell r="H7136">
            <v>1.0900000000000001</v>
          </cell>
          <cell r="I7136">
            <v>43465</v>
          </cell>
        </row>
        <row r="7137">
          <cell r="A7137" t="str">
            <v>PISO PIZARRA MULTICOLOR (40X40CM)1a;</v>
          </cell>
          <cell r="B7137">
            <v>103619</v>
          </cell>
          <cell r="C7137" t="str">
            <v>M2</v>
          </cell>
          <cell r="D7137">
            <v>76300</v>
          </cell>
          <cell r="E7137">
            <v>0</v>
          </cell>
          <cell r="F7137">
            <v>43081</v>
          </cell>
          <cell r="G7137">
            <v>70000</v>
          </cell>
          <cell r="H7137">
            <v>1.0900000000000001</v>
          </cell>
          <cell r="I7137">
            <v>43465</v>
          </cell>
        </row>
        <row r="7138">
          <cell r="A7138" t="str">
            <v>PISO PIZARRA NEW BLACK **</v>
          </cell>
          <cell r="B7138">
            <v>103079</v>
          </cell>
          <cell r="C7138" t="str">
            <v>M2</v>
          </cell>
          <cell r="D7138">
            <v>27825</v>
          </cell>
          <cell r="E7138">
            <v>0</v>
          </cell>
          <cell r="F7138">
            <v>43206</v>
          </cell>
          <cell r="G7138">
            <v>26500</v>
          </cell>
          <cell r="H7138">
            <v>1.05</v>
          </cell>
          <cell r="I7138">
            <v>43465</v>
          </cell>
        </row>
        <row r="7139">
          <cell r="A7139" t="str">
            <v>PISO POSSIBILITIES</v>
          </cell>
          <cell r="B7139">
            <v>3478</v>
          </cell>
          <cell r="C7139" t="str">
            <v>M2</v>
          </cell>
          <cell r="D7139">
            <v>70719</v>
          </cell>
          <cell r="E7139">
            <v>0</v>
          </cell>
          <cell r="F7139">
            <v>40350</v>
          </cell>
          <cell r="G7139">
            <v>51620</v>
          </cell>
          <cell r="H7139">
            <v>1.37</v>
          </cell>
          <cell r="I7139">
            <v>43465</v>
          </cell>
        </row>
        <row r="7140">
          <cell r="A7140" t="str">
            <v>PISO PRAGA AZUL 41x41 CRNA</v>
          </cell>
          <cell r="B7140">
            <v>2682</v>
          </cell>
          <cell r="C7140" t="str">
            <v>M2</v>
          </cell>
          <cell r="D7140">
            <v>33131</v>
          </cell>
          <cell r="E7140">
            <v>415222101</v>
          </cell>
          <cell r="F7140">
            <v>40351</v>
          </cell>
          <cell r="G7140">
            <v>24183</v>
          </cell>
          <cell r="H7140">
            <v>1.37</v>
          </cell>
          <cell r="I7140">
            <v>43465</v>
          </cell>
        </row>
        <row r="7141">
          <cell r="A7141" t="str">
            <v>PISO PRAGA VERDE 41x41 CRNA</v>
          </cell>
          <cell r="B7141">
            <v>1076</v>
          </cell>
          <cell r="C7141" t="str">
            <v>M2</v>
          </cell>
          <cell r="D7141">
            <v>33131</v>
          </cell>
          <cell r="E7141">
            <v>415222401</v>
          </cell>
          <cell r="F7141">
            <v>40351</v>
          </cell>
          <cell r="G7141">
            <v>24183</v>
          </cell>
          <cell r="H7141">
            <v>1.37</v>
          </cell>
          <cell r="I7141">
            <v>43465</v>
          </cell>
        </row>
        <row r="7142">
          <cell r="A7142" t="str">
            <v>PISO QUIMBAYA 33 x 33 CRNA</v>
          </cell>
          <cell r="B7142">
            <v>1809</v>
          </cell>
          <cell r="C7142" t="str">
            <v>M2</v>
          </cell>
          <cell r="D7142">
            <v>29818</v>
          </cell>
          <cell r="E7142">
            <v>334052051</v>
          </cell>
          <cell r="F7142">
            <v>40350</v>
          </cell>
          <cell r="G7142">
            <v>21765.08</v>
          </cell>
          <cell r="H7142">
            <v>1.37</v>
          </cell>
          <cell r="I7142">
            <v>43465</v>
          </cell>
        </row>
        <row r="7143">
          <cell r="A7143" t="str">
            <v>PISO RUSTICO QUIMBAYA 33 x 33 CRNA</v>
          </cell>
          <cell r="B7143">
            <v>2382</v>
          </cell>
          <cell r="C7143" t="str">
            <v>M2</v>
          </cell>
          <cell r="D7143">
            <v>32743</v>
          </cell>
          <cell r="E7143" t="str">
            <v>33405 TERRE</v>
          </cell>
          <cell r="F7143">
            <v>40351</v>
          </cell>
          <cell r="G7143">
            <v>23900</v>
          </cell>
          <cell r="H7143">
            <v>1.37</v>
          </cell>
          <cell r="I7143">
            <v>43465</v>
          </cell>
        </row>
        <row r="7144">
          <cell r="A7144" t="str">
            <v>PISO RUSTICO QUIMBAYA CENEFA 16 x 33</v>
          </cell>
          <cell r="B7144">
            <v>2410</v>
          </cell>
          <cell r="C7144" t="str">
            <v>M2</v>
          </cell>
          <cell r="D7144">
            <v>10549</v>
          </cell>
          <cell r="E7144" t="str">
            <v>34405 cenefa</v>
          </cell>
          <cell r="F7144">
            <v>40351</v>
          </cell>
          <cell r="G7144">
            <v>7700</v>
          </cell>
          <cell r="H7144">
            <v>1.37</v>
          </cell>
          <cell r="I7144">
            <v>43465</v>
          </cell>
        </row>
        <row r="7145">
          <cell r="A7145" t="str">
            <v>PISO RUSTICO QUIMBAYA TACO 16 x 16 CRNA</v>
          </cell>
          <cell r="B7145">
            <v>2417</v>
          </cell>
          <cell r="C7145" t="str">
            <v>UNI</v>
          </cell>
          <cell r="D7145">
            <v>4657</v>
          </cell>
          <cell r="E7145" t="str">
            <v>35405 taco</v>
          </cell>
          <cell r="F7145">
            <v>39892</v>
          </cell>
          <cell r="G7145">
            <v>3350</v>
          </cell>
          <cell r="H7145">
            <v>1.39</v>
          </cell>
          <cell r="I7145">
            <v>43465</v>
          </cell>
        </row>
        <row r="7146">
          <cell r="A7146" t="str">
            <v>PISO SAVONA 41x41 CRNA</v>
          </cell>
          <cell r="B7146">
            <v>2135</v>
          </cell>
          <cell r="C7146" t="str">
            <v>M2</v>
          </cell>
          <cell r="D7146">
            <v>47243</v>
          </cell>
          <cell r="E7146">
            <v>455292031</v>
          </cell>
          <cell r="F7146">
            <v>40351</v>
          </cell>
          <cell r="G7146">
            <v>34484</v>
          </cell>
          <cell r="H7146">
            <v>1.37</v>
          </cell>
          <cell r="I7146">
            <v>43465</v>
          </cell>
        </row>
        <row r="7147">
          <cell r="A7147" t="str">
            <v>PISO SICILIA MARFIL 34 x 34 CRNA</v>
          </cell>
          <cell r="B7147">
            <v>2723</v>
          </cell>
          <cell r="C7147" t="str">
            <v>M2</v>
          </cell>
          <cell r="D7147">
            <v>27838</v>
          </cell>
          <cell r="E7147">
            <v>33941</v>
          </cell>
          <cell r="F7147">
            <v>40351</v>
          </cell>
          <cell r="G7147">
            <v>20319.72</v>
          </cell>
          <cell r="H7147">
            <v>1.37</v>
          </cell>
          <cell r="I7147">
            <v>43465</v>
          </cell>
        </row>
        <row r="7148">
          <cell r="A7148" t="str">
            <v>PISO SILEX 41X 41 CRNA</v>
          </cell>
          <cell r="B7148">
            <v>2133</v>
          </cell>
          <cell r="C7148" t="str">
            <v>M2</v>
          </cell>
          <cell r="D7148">
            <v>34517</v>
          </cell>
          <cell r="E7148">
            <v>410032441</v>
          </cell>
          <cell r="F7148">
            <v>40351</v>
          </cell>
          <cell r="G7148">
            <v>25195.200000000001</v>
          </cell>
          <cell r="H7148">
            <v>1.37</v>
          </cell>
          <cell r="I7148">
            <v>43465</v>
          </cell>
        </row>
        <row r="7149">
          <cell r="A7149" t="str">
            <v>PISO SONDRIO41*41 CRNA</v>
          </cell>
          <cell r="B7149">
            <v>2828</v>
          </cell>
          <cell r="C7149" t="str">
            <v>M2</v>
          </cell>
          <cell r="D7149">
            <v>45187</v>
          </cell>
          <cell r="E7149">
            <v>415102071</v>
          </cell>
          <cell r="F7149">
            <v>40351</v>
          </cell>
          <cell r="G7149">
            <v>32983</v>
          </cell>
          <cell r="H7149">
            <v>1.37</v>
          </cell>
          <cell r="I7149">
            <v>43465</v>
          </cell>
        </row>
        <row r="7150">
          <cell r="A7150" t="str">
            <v>PISO STONETEX</v>
          </cell>
          <cell r="B7150">
            <v>3475</v>
          </cell>
          <cell r="C7150" t="str">
            <v>M2</v>
          </cell>
          <cell r="D7150">
            <v>103298</v>
          </cell>
          <cell r="E7150">
            <v>0</v>
          </cell>
          <cell r="F7150">
            <v>40351</v>
          </cell>
          <cell r="G7150">
            <v>75400</v>
          </cell>
          <cell r="H7150">
            <v>1.37</v>
          </cell>
          <cell r="I7150">
            <v>43465</v>
          </cell>
        </row>
        <row r="7151">
          <cell r="A7151" t="str">
            <v>PISO TACO PUGLIA 13 x 13 CRNA</v>
          </cell>
          <cell r="B7151">
            <v>1980</v>
          </cell>
          <cell r="C7151" t="str">
            <v>UNI</v>
          </cell>
          <cell r="D7151">
            <v>4245</v>
          </cell>
          <cell r="E7151">
            <v>43514</v>
          </cell>
          <cell r="F7151">
            <v>40351</v>
          </cell>
          <cell r="G7151">
            <v>3098.36</v>
          </cell>
          <cell r="H7151">
            <v>1.37</v>
          </cell>
          <cell r="I7151">
            <v>43465</v>
          </cell>
        </row>
        <row r="7152">
          <cell r="A7152" t="str">
            <v>PISO TAJO ANGULO 13 x 13 CRNA</v>
          </cell>
          <cell r="B7152">
            <v>2110</v>
          </cell>
          <cell r="C7152" t="str">
            <v>UNI</v>
          </cell>
          <cell r="D7152">
            <v>6357</v>
          </cell>
          <cell r="E7152">
            <v>43004</v>
          </cell>
          <cell r="F7152">
            <v>40351</v>
          </cell>
          <cell r="G7152">
            <v>4640</v>
          </cell>
          <cell r="H7152">
            <v>1.37</v>
          </cell>
          <cell r="I7152">
            <v>43465</v>
          </cell>
        </row>
        <row r="7153">
          <cell r="A7153" t="str">
            <v>PISO TAJO CENEFA 13.5 x 41 CRNA</v>
          </cell>
          <cell r="B7153">
            <v>2075</v>
          </cell>
          <cell r="C7153" t="str">
            <v>UNI</v>
          </cell>
          <cell r="D7153">
            <v>16210</v>
          </cell>
          <cell r="E7153">
            <v>42004</v>
          </cell>
          <cell r="F7153">
            <v>40351</v>
          </cell>
          <cell r="G7153">
            <v>11832</v>
          </cell>
          <cell r="H7153">
            <v>1.37</v>
          </cell>
          <cell r="I7153">
            <v>43465</v>
          </cell>
        </row>
        <row r="7154">
          <cell r="A7154" t="str">
            <v>PISO TEMPO BEIGE 44 x 44 ITALIA</v>
          </cell>
          <cell r="B7154">
            <v>3932</v>
          </cell>
          <cell r="C7154" t="str">
            <v>M2</v>
          </cell>
          <cell r="D7154">
            <v>26668</v>
          </cell>
          <cell r="E7154" t="str">
            <v>Negro</v>
          </cell>
          <cell r="F7154">
            <v>40351</v>
          </cell>
          <cell r="G7154">
            <v>19466</v>
          </cell>
          <cell r="H7154">
            <v>1.37</v>
          </cell>
          <cell r="I7154">
            <v>43465</v>
          </cell>
        </row>
        <row r="7155">
          <cell r="A7155" t="str">
            <v>PISO TORREON 30x30 CRNA</v>
          </cell>
          <cell r="B7155">
            <v>2550</v>
          </cell>
          <cell r="C7155" t="str">
            <v>M2</v>
          </cell>
          <cell r="D7155">
            <v>22402</v>
          </cell>
          <cell r="E7155">
            <v>305202501</v>
          </cell>
          <cell r="F7155">
            <v>40351</v>
          </cell>
          <cell r="G7155">
            <v>16352</v>
          </cell>
          <cell r="H7155">
            <v>1.37</v>
          </cell>
          <cell r="I7155">
            <v>43465</v>
          </cell>
        </row>
        <row r="7156">
          <cell r="A7156" t="str">
            <v>PISO TRANSLATIONS</v>
          </cell>
          <cell r="B7156">
            <v>3477</v>
          </cell>
          <cell r="C7156" t="str">
            <v>M2</v>
          </cell>
          <cell r="D7156">
            <v>155742</v>
          </cell>
          <cell r="E7156">
            <v>0</v>
          </cell>
          <cell r="F7156">
            <v>40351</v>
          </cell>
          <cell r="G7156">
            <v>113680</v>
          </cell>
          <cell r="H7156">
            <v>1.37</v>
          </cell>
          <cell r="I7156">
            <v>43465</v>
          </cell>
        </row>
        <row r="7157">
          <cell r="A7157" t="str">
            <v>PISO TURIN 41 x 41 CRNA</v>
          </cell>
          <cell r="B7157">
            <v>1793</v>
          </cell>
          <cell r="C7157" t="str">
            <v>M2</v>
          </cell>
          <cell r="D7157">
            <v>30195</v>
          </cell>
          <cell r="E7157">
            <v>415242751</v>
          </cell>
          <cell r="F7157">
            <v>39892</v>
          </cell>
          <cell r="G7157">
            <v>21723</v>
          </cell>
          <cell r="H7157">
            <v>1.39</v>
          </cell>
          <cell r="I7157">
            <v>43465</v>
          </cell>
        </row>
        <row r="7158">
          <cell r="A7158" t="str">
            <v>PISO VERSALLES 44 x44</v>
          </cell>
          <cell r="B7158">
            <v>3938</v>
          </cell>
          <cell r="C7158" t="str">
            <v>M2</v>
          </cell>
          <cell r="D7158">
            <v>23894</v>
          </cell>
          <cell r="E7158">
            <v>0</v>
          </cell>
          <cell r="F7158">
            <v>40350</v>
          </cell>
          <cell r="G7158">
            <v>17441</v>
          </cell>
          <cell r="H7158">
            <v>1.37</v>
          </cell>
          <cell r="I7158">
            <v>43465</v>
          </cell>
        </row>
        <row r="7159">
          <cell r="A7159" t="str">
            <v>PISO VIENA 41 x 41 CRNA</v>
          </cell>
          <cell r="B7159">
            <v>1808</v>
          </cell>
          <cell r="C7159" t="str">
            <v>M2</v>
          </cell>
          <cell r="D7159">
            <v>33660</v>
          </cell>
          <cell r="E7159">
            <v>415252761</v>
          </cell>
          <cell r="F7159">
            <v>40351</v>
          </cell>
          <cell r="G7159">
            <v>24569</v>
          </cell>
          <cell r="H7159">
            <v>1.37</v>
          </cell>
          <cell r="I7159">
            <v>43465</v>
          </cell>
        </row>
        <row r="7160">
          <cell r="A7160" t="str">
            <v>PisoCaucho recic Modular</v>
          </cell>
          <cell r="B7160">
            <v>107369</v>
          </cell>
          <cell r="C7160" t="str">
            <v>M2</v>
          </cell>
          <cell r="D7160">
            <v>163823</v>
          </cell>
          <cell r="E7160">
            <v>0</v>
          </cell>
          <cell r="F7160">
            <v>43413</v>
          </cell>
          <cell r="G7160">
            <v>156022</v>
          </cell>
          <cell r="H7160">
            <v>1.05</v>
          </cell>
          <cell r="I7160">
            <v>43465</v>
          </cell>
        </row>
        <row r="7161">
          <cell r="A7161" t="str">
            <v>PisoCauchoReciclado:e=3cm(2:SBR+1:EPDM)S</v>
          </cell>
          <cell r="B7161">
            <v>106630</v>
          </cell>
          <cell r="C7161" t="str">
            <v>M2</v>
          </cell>
          <cell r="D7161">
            <v>280235</v>
          </cell>
          <cell r="E7161">
            <v>0</v>
          </cell>
          <cell r="F7161">
            <v>43040</v>
          </cell>
          <cell r="G7161">
            <v>257096</v>
          </cell>
          <cell r="H7161">
            <v>1.0900000000000001</v>
          </cell>
          <cell r="I7161">
            <v>43465</v>
          </cell>
        </row>
        <row r="7162">
          <cell r="A7162" t="str">
            <v>PISOGRES ESMALTADO BLC 10x20 T.MOORE</v>
          </cell>
          <cell r="B7162">
            <v>251</v>
          </cell>
          <cell r="C7162" t="str">
            <v>M2</v>
          </cell>
          <cell r="D7162">
            <v>34666</v>
          </cell>
          <cell r="E7162">
            <v>917</v>
          </cell>
          <cell r="F7162">
            <v>40351</v>
          </cell>
          <cell r="G7162">
            <v>25304</v>
          </cell>
          <cell r="H7162">
            <v>1.37</v>
          </cell>
          <cell r="I7162">
            <v>43465</v>
          </cell>
        </row>
        <row r="7163">
          <cell r="A7163" t="str">
            <v>PISOGRES NATURAL 30x30 T.MOORE</v>
          </cell>
          <cell r="B7163">
            <v>365</v>
          </cell>
          <cell r="C7163" t="str">
            <v>M2</v>
          </cell>
          <cell r="D7163">
            <v>30510</v>
          </cell>
          <cell r="E7163">
            <v>732</v>
          </cell>
          <cell r="F7163">
            <v>40798</v>
          </cell>
          <cell r="G7163">
            <v>22769</v>
          </cell>
          <cell r="H7163">
            <v>1.34</v>
          </cell>
          <cell r="I7163">
            <v>43465</v>
          </cell>
        </row>
        <row r="7164">
          <cell r="A7164" t="str">
            <v>PisoMaderaGranidillo(Pulido+sellado+lacado)Sum</v>
          </cell>
          <cell r="B7164">
            <v>105042</v>
          </cell>
          <cell r="C7164" t="str">
            <v>M2</v>
          </cell>
          <cell r="D7164">
            <v>145556</v>
          </cell>
          <cell r="E7164">
            <v>0</v>
          </cell>
          <cell r="F7164">
            <v>43206</v>
          </cell>
          <cell r="G7164">
            <v>138625</v>
          </cell>
          <cell r="H7164">
            <v>1.05</v>
          </cell>
          <cell r="I7164">
            <v>43465</v>
          </cell>
        </row>
        <row r="7165">
          <cell r="A7165" t="str">
            <v>PISON DE MANO</v>
          </cell>
          <cell r="B7165">
            <v>3807</v>
          </cell>
          <cell r="C7165" t="str">
            <v>UNI</v>
          </cell>
          <cell r="D7165">
            <v>25920</v>
          </cell>
          <cell r="E7165">
            <v>0</v>
          </cell>
          <cell r="F7165">
            <v>40310</v>
          </cell>
          <cell r="G7165">
            <v>18920</v>
          </cell>
          <cell r="H7165">
            <v>1.37</v>
          </cell>
          <cell r="I7165">
            <v>43465</v>
          </cell>
        </row>
        <row r="7166">
          <cell r="A7166" t="str">
            <v>PisoPistaAtletismoPrefabricado(Sum+inst)</v>
          </cell>
          <cell r="B7166">
            <v>106118</v>
          </cell>
          <cell r="C7166" t="str">
            <v>M2</v>
          </cell>
          <cell r="D7166">
            <v>355296</v>
          </cell>
          <cell r="E7166">
            <v>0</v>
          </cell>
          <cell r="F7166">
            <v>42801</v>
          </cell>
          <cell r="G7166">
            <v>325960</v>
          </cell>
          <cell r="H7166">
            <v>1.0900000000000001</v>
          </cell>
          <cell r="I7166">
            <v>43465</v>
          </cell>
        </row>
        <row r="7167">
          <cell r="A7167" t="str">
            <v>PISO-VINILO TRAF-PESADO ACCZENT</v>
          </cell>
          <cell r="B7167">
            <v>106414</v>
          </cell>
          <cell r="C7167" t="str">
            <v>M2</v>
          </cell>
          <cell r="D7167">
            <v>114329</v>
          </cell>
          <cell r="E7167">
            <v>0</v>
          </cell>
          <cell r="F7167">
            <v>43273</v>
          </cell>
          <cell r="G7167">
            <v>108885</v>
          </cell>
          <cell r="H7167">
            <v>1.05</v>
          </cell>
          <cell r="I7167">
            <v>43465</v>
          </cell>
        </row>
        <row r="7168">
          <cell r="A7168" t="str">
            <v>PISTOLA CALAFATEO (NO USAR)</v>
          </cell>
          <cell r="B7168">
            <v>104469</v>
          </cell>
          <cell r="C7168" t="str">
            <v>DD</v>
          </cell>
          <cell r="D7168">
            <v>1040</v>
          </cell>
          <cell r="E7168">
            <v>0</v>
          </cell>
          <cell r="F7168">
            <v>41134</v>
          </cell>
          <cell r="G7168">
            <v>800</v>
          </cell>
          <cell r="H7168">
            <v>1.3</v>
          </cell>
          <cell r="I7168">
            <v>43465</v>
          </cell>
        </row>
        <row r="7169">
          <cell r="A7169" t="str">
            <v>PISTOLA DE ALTA 1000 CC INDUSTRIAL</v>
          </cell>
          <cell r="B7169">
            <v>1743</v>
          </cell>
          <cell r="C7169" t="str">
            <v>UNI</v>
          </cell>
          <cell r="D7169">
            <v>93023</v>
          </cell>
          <cell r="E7169">
            <v>78454</v>
          </cell>
          <cell r="F7169">
            <v>40344</v>
          </cell>
          <cell r="G7169">
            <v>67900</v>
          </cell>
          <cell r="H7169">
            <v>1.37</v>
          </cell>
          <cell r="I7169">
            <v>43465</v>
          </cell>
        </row>
        <row r="7170">
          <cell r="A7170" t="str">
            <v>PISTOLA DE CALAFATEO</v>
          </cell>
          <cell r="B7170">
            <v>105541</v>
          </cell>
          <cell r="C7170" t="str">
            <v>UNI</v>
          </cell>
          <cell r="D7170">
            <v>14595</v>
          </cell>
          <cell r="E7170">
            <v>0</v>
          </cell>
          <cell r="F7170">
            <v>43199</v>
          </cell>
          <cell r="G7170">
            <v>13900</v>
          </cell>
          <cell r="H7170">
            <v>1.05</v>
          </cell>
          <cell r="I7170">
            <v>43465</v>
          </cell>
        </row>
        <row r="7171">
          <cell r="A7171" t="str">
            <v>PISTOLA DE CALAFATEO (NO USAR)</v>
          </cell>
          <cell r="B7171">
            <v>104034</v>
          </cell>
          <cell r="C7171" t="str">
            <v>UNI</v>
          </cell>
          <cell r="D7171">
            <v>556100</v>
          </cell>
          <cell r="E7171">
            <v>0</v>
          </cell>
          <cell r="F7171">
            <v>40641</v>
          </cell>
          <cell r="G7171">
            <v>415000</v>
          </cell>
          <cell r="H7171">
            <v>1.34</v>
          </cell>
          <cell r="I7171">
            <v>43465</v>
          </cell>
        </row>
        <row r="7172">
          <cell r="A7172" t="str">
            <v>PISTOLA DE FIJACION CALIBRE 22 RAMSET</v>
          </cell>
          <cell r="B7172">
            <v>103055</v>
          </cell>
          <cell r="C7172" t="str">
            <v>DD</v>
          </cell>
          <cell r="D7172">
            <v>24150</v>
          </cell>
          <cell r="E7172">
            <v>0</v>
          </cell>
          <cell r="F7172">
            <v>43361</v>
          </cell>
          <cell r="G7172">
            <v>23000</v>
          </cell>
          <cell r="H7172">
            <v>1.05</v>
          </cell>
          <cell r="I7172">
            <v>43465</v>
          </cell>
        </row>
        <row r="7173">
          <cell r="A7173" t="str">
            <v>PISTOLA DE PINTURA EN ALUMINIO</v>
          </cell>
          <cell r="B7173">
            <v>103556</v>
          </cell>
          <cell r="C7173" t="str">
            <v>UNI</v>
          </cell>
          <cell r="D7173">
            <v>64400</v>
          </cell>
          <cell r="E7173">
            <v>78454</v>
          </cell>
          <cell r="F7173">
            <v>42626</v>
          </cell>
          <cell r="G7173">
            <v>56000</v>
          </cell>
          <cell r="H7173">
            <v>1.1499999999999999</v>
          </cell>
          <cell r="I7173">
            <v>43465</v>
          </cell>
        </row>
        <row r="7174">
          <cell r="A7174" t="str">
            <v>PISTOLA DE SILICONA CERRADA</v>
          </cell>
          <cell r="B7174">
            <v>103277</v>
          </cell>
          <cell r="C7174" t="str">
            <v>UNI</v>
          </cell>
          <cell r="D7174">
            <v>9796</v>
          </cell>
          <cell r="E7174">
            <v>0</v>
          </cell>
          <cell r="F7174">
            <v>40513</v>
          </cell>
          <cell r="G7174">
            <v>7150</v>
          </cell>
          <cell r="H7174">
            <v>1.37</v>
          </cell>
          <cell r="I7174">
            <v>43465</v>
          </cell>
        </row>
        <row r="7175">
          <cell r="A7175" t="str">
            <v>PISTOLA METÁLICA PARA MANGUERA DE 1/2"</v>
          </cell>
          <cell r="B7175">
            <v>106531</v>
          </cell>
          <cell r="C7175" t="str">
            <v>UNI</v>
          </cell>
          <cell r="D7175">
            <v>7938</v>
          </cell>
          <cell r="E7175">
            <v>0</v>
          </cell>
          <cell r="F7175">
            <v>42998</v>
          </cell>
          <cell r="G7175">
            <v>7283</v>
          </cell>
          <cell r="H7175">
            <v>1.0900000000000001</v>
          </cell>
          <cell r="I7175">
            <v>43465</v>
          </cell>
        </row>
        <row r="7176">
          <cell r="A7176" t="str">
            <v>PISTOLA SPRAIT THOMAS MEZCLA INTERNA</v>
          </cell>
          <cell r="B7176">
            <v>1749</v>
          </cell>
          <cell r="C7176" t="str">
            <v>UNI</v>
          </cell>
          <cell r="D7176">
            <v>99941</v>
          </cell>
          <cell r="E7176">
            <v>3590</v>
          </cell>
          <cell r="F7176">
            <v>40102</v>
          </cell>
          <cell r="G7176">
            <v>71900</v>
          </cell>
          <cell r="H7176">
            <v>1.39</v>
          </cell>
          <cell r="I7176">
            <v>43465</v>
          </cell>
        </row>
        <row r="7177">
          <cell r="A7177" t="str">
            <v>Piston lacrado para ducha antivandalica. DOCOL</v>
          </cell>
          <cell r="B7177">
            <v>105907</v>
          </cell>
          <cell r="C7177" t="str">
            <v>UNI</v>
          </cell>
          <cell r="D7177">
            <v>36018</v>
          </cell>
          <cell r="E7177">
            <v>0</v>
          </cell>
          <cell r="F7177">
            <v>42628</v>
          </cell>
          <cell r="G7177">
            <v>31320</v>
          </cell>
          <cell r="H7177">
            <v>1.1499999999999999</v>
          </cell>
          <cell r="I7177">
            <v>43465</v>
          </cell>
        </row>
        <row r="7178">
          <cell r="A7178" t="str">
            <v>Pivote o eje de caneca **</v>
          </cell>
          <cell r="B7178">
            <v>103033</v>
          </cell>
          <cell r="C7178" t="str">
            <v>UNI</v>
          </cell>
          <cell r="D7178">
            <v>43600</v>
          </cell>
          <cell r="E7178">
            <v>0</v>
          </cell>
          <cell r="F7178">
            <v>42865</v>
          </cell>
          <cell r="G7178">
            <v>40000</v>
          </cell>
          <cell r="H7178">
            <v>1.0900000000000001</v>
          </cell>
          <cell r="I7178">
            <v>43465</v>
          </cell>
        </row>
        <row r="7179">
          <cell r="A7179" t="str">
            <v>Pivote para Puerta D=3/4" L=15CM</v>
          </cell>
          <cell r="B7179">
            <v>100960</v>
          </cell>
          <cell r="C7179" t="str">
            <v>UNI</v>
          </cell>
          <cell r="D7179">
            <v>4247</v>
          </cell>
          <cell r="E7179">
            <v>0</v>
          </cell>
          <cell r="F7179">
            <v>40350</v>
          </cell>
          <cell r="G7179">
            <v>3100</v>
          </cell>
          <cell r="H7179">
            <v>1.37</v>
          </cell>
          <cell r="I7179">
            <v>43465</v>
          </cell>
        </row>
        <row r="7180">
          <cell r="A7180" t="str">
            <v>Pizarra Natural Negra 0,60 x 0,30 Tipo Pesado</v>
          </cell>
          <cell r="B7180">
            <v>104592</v>
          </cell>
          <cell r="C7180" t="str">
            <v>M2</v>
          </cell>
          <cell r="D7180">
            <v>88025</v>
          </cell>
          <cell r="E7180">
            <v>0</v>
          </cell>
          <cell r="F7180">
            <v>42200</v>
          </cell>
          <cell r="G7180">
            <v>72152</v>
          </cell>
          <cell r="H7180">
            <v>1.22</v>
          </cell>
          <cell r="I7180">
            <v>43465</v>
          </cell>
        </row>
        <row r="7181">
          <cell r="A7181" t="str">
            <v>Placa</v>
          </cell>
          <cell r="B7181">
            <v>104879</v>
          </cell>
          <cell r="C7181" t="str">
            <v>UNI</v>
          </cell>
          <cell r="D7181">
            <v>1137045</v>
          </cell>
          <cell r="E7181">
            <v>0</v>
          </cell>
          <cell r="F7181">
            <v>43237</v>
          </cell>
          <cell r="G7181">
            <v>1082900</v>
          </cell>
          <cell r="H7181">
            <v>1.05</v>
          </cell>
          <cell r="I7181">
            <v>43465</v>
          </cell>
        </row>
        <row r="7182">
          <cell r="A7182" t="str">
            <v>Placa</v>
          </cell>
          <cell r="B7182">
            <v>104232</v>
          </cell>
          <cell r="C7182" t="str">
            <v>UNI</v>
          </cell>
          <cell r="D7182">
            <v>54404</v>
          </cell>
          <cell r="E7182">
            <v>0</v>
          </cell>
          <cell r="F7182">
            <v>40869</v>
          </cell>
          <cell r="G7182">
            <v>40600</v>
          </cell>
          <cell r="H7182">
            <v>1.34</v>
          </cell>
          <cell r="I7182">
            <v>43465</v>
          </cell>
        </row>
        <row r="7183">
          <cell r="A7183" t="str">
            <v>PLACA ACANALADA 60x120 ETERNIT</v>
          </cell>
          <cell r="B7183">
            <v>2267</v>
          </cell>
          <cell r="C7183" t="str">
            <v>UNI</v>
          </cell>
          <cell r="D7183">
            <v>59859</v>
          </cell>
          <cell r="E7183">
            <v>0</v>
          </cell>
          <cell r="F7183">
            <v>40325</v>
          </cell>
          <cell r="G7183">
            <v>43693</v>
          </cell>
          <cell r="H7183">
            <v>1.37</v>
          </cell>
          <cell r="I7183">
            <v>43465</v>
          </cell>
        </row>
        <row r="7184">
          <cell r="A7184" t="str">
            <v>PLACA ACANALADA 60x170 ETERNIT</v>
          </cell>
          <cell r="B7184">
            <v>2268</v>
          </cell>
          <cell r="C7184" t="str">
            <v>UNI</v>
          </cell>
          <cell r="D7184">
            <v>91779</v>
          </cell>
          <cell r="E7184">
            <v>0</v>
          </cell>
          <cell r="F7184">
            <v>40325</v>
          </cell>
          <cell r="G7184">
            <v>66992</v>
          </cell>
          <cell r="H7184">
            <v>1.37</v>
          </cell>
          <cell r="I7184">
            <v>43465</v>
          </cell>
        </row>
        <row r="7185">
          <cell r="A7185" t="str">
            <v>PLACA ACANALADA 60x240 ETERNIT</v>
          </cell>
          <cell r="B7185">
            <v>2269</v>
          </cell>
          <cell r="C7185" t="str">
            <v>UNI</v>
          </cell>
          <cell r="D7185">
            <v>118093</v>
          </cell>
          <cell r="E7185">
            <v>0</v>
          </cell>
          <cell r="F7185">
            <v>40325</v>
          </cell>
          <cell r="G7185">
            <v>86199</v>
          </cell>
          <cell r="H7185">
            <v>1.37</v>
          </cell>
          <cell r="I7185">
            <v>43465</v>
          </cell>
        </row>
        <row r="7186">
          <cell r="A7186" t="str">
            <v>PLACA ACANALADA 60x340 ETERNIT</v>
          </cell>
          <cell r="B7186">
            <v>2270</v>
          </cell>
          <cell r="C7186" t="str">
            <v>UNI</v>
          </cell>
          <cell r="D7186">
            <v>163386</v>
          </cell>
          <cell r="E7186">
            <v>0</v>
          </cell>
          <cell r="F7186">
            <v>40325</v>
          </cell>
          <cell r="G7186">
            <v>119260</v>
          </cell>
          <cell r="H7186">
            <v>1.37</v>
          </cell>
          <cell r="I7186">
            <v>43465</v>
          </cell>
        </row>
        <row r="7187">
          <cell r="A7187" t="str">
            <v>PLACA BAS.2"X4"C/TAPA KORA BLA</v>
          </cell>
          <cell r="B7187">
            <v>3783</v>
          </cell>
          <cell r="C7187" t="str">
            <v>UNI</v>
          </cell>
          <cell r="D7187">
            <v>5070</v>
          </cell>
          <cell r="E7187" t="str">
            <v>46KPB</v>
          </cell>
          <cell r="F7187">
            <v>41216</v>
          </cell>
          <cell r="G7187">
            <v>3900</v>
          </cell>
          <cell r="H7187">
            <v>1.3</v>
          </cell>
          <cell r="I7187">
            <v>43465</v>
          </cell>
        </row>
        <row r="7188">
          <cell r="A7188" t="str">
            <v>PLACA BASE CONCRETO 0.10</v>
          </cell>
          <cell r="B7188">
            <v>101514</v>
          </cell>
          <cell r="C7188" t="str">
            <v>M2</v>
          </cell>
          <cell r="D7188">
            <v>56888</v>
          </cell>
          <cell r="E7188">
            <v>23002</v>
          </cell>
          <cell r="F7188">
            <v>40435</v>
          </cell>
          <cell r="G7188">
            <v>41524</v>
          </cell>
          <cell r="H7188">
            <v>1.37</v>
          </cell>
          <cell r="I7188">
            <v>43465</v>
          </cell>
        </row>
        <row r="7189">
          <cell r="A7189" t="str">
            <v>PLACA CIEGA BLANCO+TAPA DEKO L/NEX</v>
          </cell>
          <cell r="B7189">
            <v>1748</v>
          </cell>
          <cell r="C7189" t="str">
            <v>UNI</v>
          </cell>
          <cell r="D7189">
            <v>13129</v>
          </cell>
          <cell r="E7189" t="str">
            <v>DK-0B +DKT2B</v>
          </cell>
          <cell r="F7189">
            <v>40177</v>
          </cell>
          <cell r="G7189">
            <v>9445</v>
          </cell>
          <cell r="H7189">
            <v>1.39</v>
          </cell>
          <cell r="I7189">
            <v>43465</v>
          </cell>
        </row>
        <row r="7190">
          <cell r="A7190" t="str">
            <v>PLACA DE DRY WALL 1/2" (1.22X2.44) e=12.7mm</v>
          </cell>
          <cell r="B7190">
            <v>103290</v>
          </cell>
          <cell r="C7190" t="str">
            <v>UNI</v>
          </cell>
          <cell r="D7190">
            <v>20160</v>
          </cell>
          <cell r="E7190">
            <v>0</v>
          </cell>
          <cell r="F7190">
            <v>43273</v>
          </cell>
          <cell r="G7190">
            <v>19200</v>
          </cell>
          <cell r="H7190">
            <v>1.05</v>
          </cell>
          <cell r="I7190">
            <v>43465</v>
          </cell>
        </row>
        <row r="7191">
          <cell r="A7191" t="str">
            <v>Placa identificación 2x1 cm</v>
          </cell>
          <cell r="B7191">
            <v>101508</v>
          </cell>
          <cell r="C7191" t="str">
            <v>UNI</v>
          </cell>
          <cell r="D7191">
            <v>5560</v>
          </cell>
          <cell r="E7191" t="str">
            <v>666 -N</v>
          </cell>
          <cell r="F7191">
            <v>40135</v>
          </cell>
          <cell r="G7191">
            <v>4000</v>
          </cell>
          <cell r="H7191">
            <v>1.39</v>
          </cell>
          <cell r="I7191">
            <v>43465</v>
          </cell>
        </row>
        <row r="7192">
          <cell r="A7192" t="str">
            <v>Placa negro san gil a medidas (marmol) **</v>
          </cell>
          <cell r="B7192">
            <v>102319</v>
          </cell>
          <cell r="C7192" t="str">
            <v>M2</v>
          </cell>
          <cell r="D7192">
            <v>247797</v>
          </cell>
          <cell r="E7192">
            <v>0</v>
          </cell>
          <cell r="F7192">
            <v>40408</v>
          </cell>
          <cell r="G7192">
            <v>180874</v>
          </cell>
          <cell r="H7192">
            <v>1.37</v>
          </cell>
          <cell r="I7192">
            <v>43465</v>
          </cell>
        </row>
        <row r="7193">
          <cell r="A7193" t="str">
            <v>PLACA PLANA 122x122x4m ETERNIT</v>
          </cell>
          <cell r="B7193">
            <v>2252</v>
          </cell>
          <cell r="C7193" t="str">
            <v>UNI</v>
          </cell>
          <cell r="D7193">
            <v>21073</v>
          </cell>
          <cell r="E7193">
            <v>0</v>
          </cell>
          <cell r="F7193">
            <v>40435</v>
          </cell>
          <cell r="G7193">
            <v>15382</v>
          </cell>
          <cell r="H7193">
            <v>1.37</v>
          </cell>
          <cell r="I7193">
            <v>43465</v>
          </cell>
        </row>
        <row r="7194">
          <cell r="A7194" t="str">
            <v>PLACA PLANA 122x122x6m ETERNIT</v>
          </cell>
          <cell r="B7194">
            <v>2253</v>
          </cell>
          <cell r="C7194" t="str">
            <v>UNI</v>
          </cell>
          <cell r="D7194">
            <v>51431</v>
          </cell>
          <cell r="E7194">
            <v>0</v>
          </cell>
          <cell r="F7194">
            <v>40435</v>
          </cell>
          <cell r="G7194">
            <v>37541</v>
          </cell>
          <cell r="H7194">
            <v>1.37</v>
          </cell>
          <cell r="I7194">
            <v>43465</v>
          </cell>
        </row>
        <row r="7195">
          <cell r="A7195" t="str">
            <v>PLACA PLANA 122x244x6m ETERNIT</v>
          </cell>
          <cell r="B7195">
            <v>2254</v>
          </cell>
          <cell r="C7195" t="str">
            <v>UNI</v>
          </cell>
          <cell r="D7195">
            <v>89147</v>
          </cell>
          <cell r="E7195">
            <v>0</v>
          </cell>
          <cell r="F7195">
            <v>40435</v>
          </cell>
          <cell r="G7195">
            <v>65071</v>
          </cell>
          <cell r="H7195">
            <v>1.37</v>
          </cell>
          <cell r="I7195">
            <v>43465</v>
          </cell>
        </row>
        <row r="7196">
          <cell r="A7196" t="str">
            <v>PLACA PLANA 122x61x4mm ETERNIT</v>
          </cell>
          <cell r="B7196">
            <v>177</v>
          </cell>
          <cell r="C7196" t="str">
            <v>UNI</v>
          </cell>
          <cell r="D7196">
            <v>10341</v>
          </cell>
          <cell r="E7196">
            <v>0</v>
          </cell>
          <cell r="F7196">
            <v>40435</v>
          </cell>
          <cell r="G7196">
            <v>7548</v>
          </cell>
          <cell r="H7196">
            <v>1.37</v>
          </cell>
          <cell r="I7196">
            <v>43465</v>
          </cell>
        </row>
        <row r="7197">
          <cell r="A7197" t="str">
            <v>Placa pozo 1.0*h=0.20 prefab **</v>
          </cell>
          <cell r="B7197">
            <v>100647</v>
          </cell>
          <cell r="C7197" t="str">
            <v>UNI</v>
          </cell>
          <cell r="D7197">
            <v>223290</v>
          </cell>
          <cell r="E7197" t="str">
            <v>MTPA-60</v>
          </cell>
          <cell r="F7197">
            <v>39665</v>
          </cell>
          <cell r="G7197">
            <v>151898</v>
          </cell>
          <cell r="H7197">
            <v>1.47</v>
          </cell>
          <cell r="I7197">
            <v>43465</v>
          </cell>
        </row>
        <row r="7198">
          <cell r="A7198" t="str">
            <v>Placa pozo 1.7*h=0.25 prefab **</v>
          </cell>
          <cell r="B7198">
            <v>100646</v>
          </cell>
          <cell r="C7198" t="str">
            <v>UNI</v>
          </cell>
          <cell r="D7198">
            <v>974610</v>
          </cell>
          <cell r="E7198" t="str">
            <v>MTPA-60</v>
          </cell>
          <cell r="F7198">
            <v>43237</v>
          </cell>
          <cell r="G7198">
            <v>928200</v>
          </cell>
          <cell r="H7198">
            <v>1.05</v>
          </cell>
          <cell r="I7198">
            <v>43465</v>
          </cell>
        </row>
        <row r="7199">
          <cell r="A7199" t="str">
            <v>PLACA SUPERBOARD</v>
          </cell>
          <cell r="B7199">
            <v>103443</v>
          </cell>
          <cell r="C7199" t="str">
            <v>UNI</v>
          </cell>
          <cell r="D7199">
            <v>58033</v>
          </cell>
          <cell r="E7199">
            <v>0</v>
          </cell>
          <cell r="F7199">
            <v>40477</v>
          </cell>
          <cell r="G7199">
            <v>42360</v>
          </cell>
          <cell r="H7199">
            <v>1.37</v>
          </cell>
          <cell r="I7199">
            <v>43465</v>
          </cell>
        </row>
        <row r="7200">
          <cell r="A7200" t="str">
            <v>PLACA SUPERBOARD</v>
          </cell>
          <cell r="B7200">
            <v>103444</v>
          </cell>
          <cell r="C7200" t="str">
            <v>UNI</v>
          </cell>
          <cell r="D7200">
            <v>63075</v>
          </cell>
          <cell r="E7200">
            <v>0</v>
          </cell>
          <cell r="F7200">
            <v>40477</v>
          </cell>
          <cell r="G7200">
            <v>46040</v>
          </cell>
          <cell r="H7200">
            <v>1.37</v>
          </cell>
          <cell r="I7200">
            <v>43465</v>
          </cell>
        </row>
        <row r="7201">
          <cell r="A7201" t="str">
            <v>PLACA SUPERBOARD</v>
          </cell>
          <cell r="B7201">
            <v>103445</v>
          </cell>
          <cell r="C7201" t="str">
            <v>UNI</v>
          </cell>
          <cell r="D7201">
            <v>99996</v>
          </cell>
          <cell r="E7201">
            <v>0</v>
          </cell>
          <cell r="F7201">
            <v>40477</v>
          </cell>
          <cell r="G7201">
            <v>72990</v>
          </cell>
          <cell r="H7201">
            <v>1.37</v>
          </cell>
          <cell r="I7201">
            <v>43465</v>
          </cell>
        </row>
        <row r="7202">
          <cell r="A7202" t="str">
            <v>PLACA SUPERBOARD</v>
          </cell>
          <cell r="B7202">
            <v>103442</v>
          </cell>
          <cell r="C7202" t="str">
            <v>UNI</v>
          </cell>
          <cell r="D7202">
            <v>46096</v>
          </cell>
          <cell r="E7202">
            <v>0</v>
          </cell>
          <cell r="F7202">
            <v>40897</v>
          </cell>
          <cell r="G7202">
            <v>34400</v>
          </cell>
          <cell r="H7202">
            <v>1.34</v>
          </cell>
          <cell r="I7202">
            <v>43465</v>
          </cell>
        </row>
        <row r="7203">
          <cell r="A7203" t="str">
            <v>PLACA SUPERBOARD COLOMBIT (1.22x2.44)</v>
          </cell>
          <cell r="B7203">
            <v>1629</v>
          </cell>
          <cell r="C7203" t="str">
            <v>UNI</v>
          </cell>
          <cell r="D7203">
            <v>34387</v>
          </cell>
          <cell r="E7203">
            <v>2061</v>
          </cell>
          <cell r="F7203">
            <v>40477</v>
          </cell>
          <cell r="G7203">
            <v>25100</v>
          </cell>
          <cell r="H7203">
            <v>1.37</v>
          </cell>
          <cell r="I7203">
            <v>43465</v>
          </cell>
        </row>
        <row r="7204">
          <cell r="A7204" t="str">
            <v>PLACA SUPERBOARD COLOMBIT (1.2x0.6)4</v>
          </cell>
          <cell r="B7204">
            <v>176</v>
          </cell>
          <cell r="C7204" t="str">
            <v>UNI</v>
          </cell>
          <cell r="D7204">
            <v>12370</v>
          </cell>
          <cell r="E7204">
            <v>1048</v>
          </cell>
          <cell r="F7204">
            <v>40435</v>
          </cell>
          <cell r="G7204">
            <v>9029</v>
          </cell>
          <cell r="H7204">
            <v>1.37</v>
          </cell>
          <cell r="I7204">
            <v>43465</v>
          </cell>
        </row>
        <row r="7205">
          <cell r="A7205" t="str">
            <v>PLACA SUPERBOARD COLOMBIT (1.2x1.2)</v>
          </cell>
          <cell r="B7205">
            <v>1628</v>
          </cell>
          <cell r="C7205" t="str">
            <v>UNI</v>
          </cell>
          <cell r="D7205">
            <v>17300</v>
          </cell>
          <cell r="E7205">
            <v>4224</v>
          </cell>
          <cell r="F7205">
            <v>40435</v>
          </cell>
          <cell r="G7205">
            <v>12628</v>
          </cell>
          <cell r="H7205">
            <v>1.37</v>
          </cell>
          <cell r="I7205">
            <v>43465</v>
          </cell>
        </row>
        <row r="7206">
          <cell r="A7206" t="str">
            <v>PLACALISTA</v>
          </cell>
          <cell r="B7206">
            <v>1764</v>
          </cell>
          <cell r="C7206" t="str">
            <v>M2</v>
          </cell>
          <cell r="D7206">
            <v>68500</v>
          </cell>
          <cell r="E7206">
            <v>0</v>
          </cell>
          <cell r="F7206">
            <v>40479</v>
          </cell>
          <cell r="G7206">
            <v>50000</v>
          </cell>
          <cell r="H7206">
            <v>1.37</v>
          </cell>
          <cell r="I7206">
            <v>43465</v>
          </cell>
        </row>
        <row r="7207">
          <cell r="A7207" t="str">
            <v>PLANCHA A GAS CON GABINETE</v>
          </cell>
          <cell r="B7207">
            <v>3661</v>
          </cell>
          <cell r="C7207" t="str">
            <v>UNI</v>
          </cell>
          <cell r="D7207">
            <v>99097</v>
          </cell>
          <cell r="E7207">
            <v>0</v>
          </cell>
          <cell r="F7207">
            <v>39659</v>
          </cell>
          <cell r="G7207">
            <v>67413</v>
          </cell>
          <cell r="H7207">
            <v>1.47</v>
          </cell>
          <cell r="I7207">
            <v>43465</v>
          </cell>
        </row>
        <row r="7208">
          <cell r="A7208" t="str">
            <v>PLANCHON (0.18x0.04x6.00M)</v>
          </cell>
          <cell r="B7208">
            <v>102733</v>
          </cell>
          <cell r="C7208" t="str">
            <v>ML</v>
          </cell>
          <cell r="D7208">
            <v>11917</v>
          </cell>
          <cell r="E7208">
            <v>0</v>
          </cell>
          <cell r="F7208">
            <v>40936</v>
          </cell>
          <cell r="G7208">
            <v>9167</v>
          </cell>
          <cell r="H7208">
            <v>1.3</v>
          </cell>
          <cell r="I7208">
            <v>43465</v>
          </cell>
        </row>
        <row r="7209">
          <cell r="A7209" t="str">
            <v>PLANCHON a=0.20M,e=4CM,L=3M ALQUILER</v>
          </cell>
          <cell r="B7209">
            <v>104287</v>
          </cell>
          <cell r="C7209" t="str">
            <v>DIA</v>
          </cell>
          <cell r="D7209">
            <v>250</v>
          </cell>
          <cell r="E7209">
            <v>0</v>
          </cell>
          <cell r="F7209">
            <v>43166</v>
          </cell>
          <cell r="G7209">
            <v>238</v>
          </cell>
          <cell r="H7209">
            <v>1.05</v>
          </cell>
          <cell r="I7209">
            <v>43465</v>
          </cell>
        </row>
        <row r="7210">
          <cell r="A7210" t="str">
            <v>PLANCHON ABARCO (0.17x0.04x.3.0M)</v>
          </cell>
          <cell r="B7210">
            <v>937</v>
          </cell>
          <cell r="C7210" t="str">
            <v>ML</v>
          </cell>
          <cell r="D7210">
            <v>28498</v>
          </cell>
          <cell r="E7210">
            <v>0</v>
          </cell>
          <cell r="F7210">
            <v>40778</v>
          </cell>
          <cell r="G7210">
            <v>21267</v>
          </cell>
          <cell r="H7210">
            <v>1.34</v>
          </cell>
          <cell r="I7210">
            <v>43465</v>
          </cell>
        </row>
        <row r="7211">
          <cell r="A7211" t="str">
            <v>PLANCHON DE 0.30X0.05X3 ORDINARIO</v>
          </cell>
          <cell r="B7211">
            <v>102600</v>
          </cell>
          <cell r="C7211" t="str">
            <v>UNI</v>
          </cell>
          <cell r="D7211">
            <v>31050</v>
          </cell>
          <cell r="E7211">
            <v>0</v>
          </cell>
          <cell r="F7211">
            <v>42709</v>
          </cell>
          <cell r="G7211">
            <v>27000</v>
          </cell>
          <cell r="H7211">
            <v>1.1499999999999999</v>
          </cell>
          <cell r="I7211">
            <v>43465</v>
          </cell>
        </row>
        <row r="7212">
          <cell r="A7212" t="str">
            <v>PLANCHON EN SAPAN (0.20x0.03x4M)</v>
          </cell>
          <cell r="B7212">
            <v>103989</v>
          </cell>
          <cell r="C7212" t="str">
            <v>UNI</v>
          </cell>
          <cell r="D7212">
            <v>73834</v>
          </cell>
          <cell r="E7212">
            <v>0</v>
          </cell>
          <cell r="F7212">
            <v>40634</v>
          </cell>
          <cell r="G7212">
            <v>55100</v>
          </cell>
          <cell r="H7212">
            <v>1.34</v>
          </cell>
          <cell r="I7212">
            <v>43465</v>
          </cell>
        </row>
        <row r="7213">
          <cell r="A7213" t="str">
            <v>PLANCHON EUCALIPTUS (0.18 x0.04x2.90M)</v>
          </cell>
          <cell r="B7213">
            <v>169</v>
          </cell>
          <cell r="C7213" t="str">
            <v>ML</v>
          </cell>
          <cell r="D7213">
            <v>7772</v>
          </cell>
          <cell r="E7213">
            <v>0</v>
          </cell>
          <cell r="F7213">
            <v>40778</v>
          </cell>
          <cell r="G7213">
            <v>5800</v>
          </cell>
          <cell r="H7213">
            <v>1.34</v>
          </cell>
          <cell r="I7213">
            <v>43465</v>
          </cell>
        </row>
        <row r="7214">
          <cell r="A7214" t="str">
            <v>PLANCHON EUCALIPTUS (0.18x0.04M)</v>
          </cell>
          <cell r="B7214">
            <v>172</v>
          </cell>
          <cell r="C7214" t="str">
            <v>ML</v>
          </cell>
          <cell r="D7214">
            <v>7945</v>
          </cell>
          <cell r="E7214">
            <v>0</v>
          </cell>
          <cell r="F7214">
            <v>42760</v>
          </cell>
          <cell r="G7214">
            <v>7289</v>
          </cell>
          <cell r="H7214">
            <v>1.0900000000000001</v>
          </cell>
          <cell r="I7214">
            <v>43465</v>
          </cell>
        </row>
        <row r="7215">
          <cell r="A7215" t="str">
            <v>PLANCHON ORDINARIO (0.17x0.04M) L=4M</v>
          </cell>
          <cell r="B7215">
            <v>933</v>
          </cell>
          <cell r="C7215" t="str">
            <v>ML</v>
          </cell>
          <cell r="D7215">
            <v>7810</v>
          </cell>
          <cell r="E7215">
            <v>0</v>
          </cell>
          <cell r="F7215">
            <v>43206</v>
          </cell>
          <cell r="G7215">
            <v>7438</v>
          </cell>
          <cell r="H7215">
            <v>1.05</v>
          </cell>
          <cell r="I7215">
            <v>43465</v>
          </cell>
        </row>
        <row r="7216">
          <cell r="A7216" t="str">
            <v>PLANCHON ORDINARIO (0.20x0.04x3M)</v>
          </cell>
          <cell r="B7216">
            <v>101287</v>
          </cell>
          <cell r="C7216" t="str">
            <v>ML</v>
          </cell>
          <cell r="D7216">
            <v>8031</v>
          </cell>
          <cell r="E7216">
            <v>0</v>
          </cell>
          <cell r="F7216">
            <v>40778</v>
          </cell>
          <cell r="G7216">
            <v>5993</v>
          </cell>
          <cell r="H7216">
            <v>1.34</v>
          </cell>
          <cell r="I7216">
            <v>43465</v>
          </cell>
        </row>
        <row r="7217">
          <cell r="A7217" t="str">
            <v>PLANCHON ORDINARIO (0.20X0.04X4M)</v>
          </cell>
          <cell r="B7217">
            <v>104277</v>
          </cell>
          <cell r="C7217" t="str">
            <v>UNI</v>
          </cell>
          <cell r="D7217">
            <v>32500</v>
          </cell>
          <cell r="E7217">
            <v>0</v>
          </cell>
          <cell r="F7217">
            <v>40936</v>
          </cell>
          <cell r="G7217">
            <v>25000</v>
          </cell>
          <cell r="H7217">
            <v>1.3</v>
          </cell>
          <cell r="I7217">
            <v>43465</v>
          </cell>
        </row>
        <row r="7218">
          <cell r="A7218" t="str">
            <v>PLANCHON ORDINARIO (0.20x0.04x5M)</v>
          </cell>
          <cell r="B7218">
            <v>101286</v>
          </cell>
          <cell r="C7218" t="str">
            <v>ML</v>
          </cell>
          <cell r="D7218">
            <v>11189</v>
          </cell>
          <cell r="E7218">
            <v>0</v>
          </cell>
          <cell r="F7218">
            <v>40778</v>
          </cell>
          <cell r="G7218">
            <v>8350</v>
          </cell>
          <cell r="H7218">
            <v>1.34</v>
          </cell>
          <cell r="I7218">
            <v>43465</v>
          </cell>
        </row>
        <row r="7219">
          <cell r="A7219" t="str">
            <v>PLANCHONES MADERA</v>
          </cell>
          <cell r="B7219">
            <v>354</v>
          </cell>
          <cell r="C7219" t="str">
            <v>SM</v>
          </cell>
          <cell r="D7219">
            <v>1266</v>
          </cell>
          <cell r="E7219">
            <v>0</v>
          </cell>
          <cell r="F7219">
            <v>41121</v>
          </cell>
          <cell r="G7219">
            <v>974</v>
          </cell>
          <cell r="H7219">
            <v>1.3</v>
          </cell>
          <cell r="I7219">
            <v>43465</v>
          </cell>
        </row>
        <row r="7220">
          <cell r="A7220" t="str">
            <v>PLANCHONES METALICOS (no usar)</v>
          </cell>
          <cell r="B7220">
            <v>1757</v>
          </cell>
          <cell r="C7220" t="str">
            <v>DD</v>
          </cell>
          <cell r="D7220">
            <v>2463</v>
          </cell>
          <cell r="E7220">
            <v>0</v>
          </cell>
          <cell r="F7220">
            <v>40310</v>
          </cell>
          <cell r="G7220">
            <v>1798</v>
          </cell>
          <cell r="H7220">
            <v>1.37</v>
          </cell>
          <cell r="I7220">
            <v>43465</v>
          </cell>
        </row>
        <row r="7221">
          <cell r="A7221" t="str">
            <v>PLANCHONESa=0.30M,e=4CM,l=3.00 M</v>
          </cell>
          <cell r="B7221">
            <v>396</v>
          </cell>
          <cell r="C7221" t="str">
            <v>DD</v>
          </cell>
          <cell r="D7221">
            <v>267</v>
          </cell>
          <cell r="E7221">
            <v>0</v>
          </cell>
          <cell r="F7221">
            <v>42633</v>
          </cell>
          <cell r="G7221">
            <v>232</v>
          </cell>
          <cell r="H7221">
            <v>1.1499999999999999</v>
          </cell>
          <cell r="I7221">
            <v>43465</v>
          </cell>
        </row>
        <row r="7222">
          <cell r="A7222" t="str">
            <v>planeadora para cantear</v>
          </cell>
          <cell r="B7222">
            <v>103993</v>
          </cell>
          <cell r="C7222" t="str">
            <v>DD</v>
          </cell>
          <cell r="D7222">
            <v>73700</v>
          </cell>
          <cell r="E7222">
            <v>0</v>
          </cell>
          <cell r="F7222">
            <v>40634</v>
          </cell>
          <cell r="G7222">
            <v>55000</v>
          </cell>
          <cell r="H7222">
            <v>1.34</v>
          </cell>
          <cell r="I7222">
            <v>43465</v>
          </cell>
        </row>
        <row r="7223">
          <cell r="A7223" t="str">
            <v>PLANO GENERAL FORMATO HORIZONTAL</v>
          </cell>
          <cell r="B7223">
            <v>3622</v>
          </cell>
          <cell r="C7223" t="str">
            <v>UNI</v>
          </cell>
          <cell r="D7223">
            <v>150974</v>
          </cell>
          <cell r="E7223" t="str">
            <v>(PLG-H)</v>
          </cell>
          <cell r="F7223">
            <v>40492</v>
          </cell>
          <cell r="G7223">
            <v>110200</v>
          </cell>
          <cell r="H7223">
            <v>1.37</v>
          </cell>
          <cell r="I7223">
            <v>43465</v>
          </cell>
        </row>
        <row r="7224">
          <cell r="A7224" t="str">
            <v>PLANO GENERAL FORMATO VERTICAL</v>
          </cell>
          <cell r="B7224">
            <v>3621</v>
          </cell>
          <cell r="C7224" t="str">
            <v>UNI</v>
          </cell>
          <cell r="D7224">
            <v>150974</v>
          </cell>
          <cell r="E7224" t="str">
            <v>(PLG-V)</v>
          </cell>
          <cell r="F7224">
            <v>40492</v>
          </cell>
          <cell r="G7224">
            <v>110200</v>
          </cell>
          <cell r="H7224">
            <v>1.37</v>
          </cell>
          <cell r="I7224">
            <v>43465</v>
          </cell>
        </row>
        <row r="7225">
          <cell r="A7225" t="str">
            <v>Planta 300 KVA 1800rpm 60 Hz ACPM 208/120V</v>
          </cell>
          <cell r="B7225">
            <v>101625</v>
          </cell>
          <cell r="C7225" t="str">
            <v>UNI</v>
          </cell>
          <cell r="D7225">
            <v>127266313</v>
          </cell>
          <cell r="E7225">
            <v>0</v>
          </cell>
          <cell r="F7225">
            <v>42847</v>
          </cell>
          <cell r="G7225">
            <v>116758085</v>
          </cell>
          <cell r="H7225">
            <v>1.0900000000000001</v>
          </cell>
          <cell r="I7225">
            <v>43465</v>
          </cell>
        </row>
        <row r="7226">
          <cell r="A7226" t="str">
            <v>PLANTA ACHIRA PARA JARDIN</v>
          </cell>
          <cell r="B7226">
            <v>104496</v>
          </cell>
          <cell r="C7226" t="str">
            <v>UNI</v>
          </cell>
          <cell r="D7226">
            <v>14700</v>
          </cell>
          <cell r="E7226">
            <v>0</v>
          </cell>
          <cell r="F7226">
            <v>43243</v>
          </cell>
          <cell r="G7226">
            <v>14000</v>
          </cell>
          <cell r="H7226">
            <v>1.05</v>
          </cell>
          <cell r="I7226">
            <v>43465</v>
          </cell>
        </row>
        <row r="7227">
          <cell r="A7227" t="str">
            <v>Planta Carrizo</v>
          </cell>
          <cell r="B7227">
            <v>100582</v>
          </cell>
          <cell r="C7227" t="str">
            <v>UNI</v>
          </cell>
          <cell r="D7227">
            <v>21000</v>
          </cell>
          <cell r="E7227" t="str">
            <v>TAPETE</v>
          </cell>
          <cell r="F7227">
            <v>43166</v>
          </cell>
          <cell r="G7227">
            <v>20000</v>
          </cell>
          <cell r="H7227">
            <v>1.05</v>
          </cell>
          <cell r="I7227">
            <v>43465</v>
          </cell>
        </row>
        <row r="7228">
          <cell r="A7228" t="str">
            <v>PLANTA DE AROMA RESEDA PARA JARDIN</v>
          </cell>
          <cell r="B7228">
            <v>105081</v>
          </cell>
          <cell r="C7228" t="str">
            <v>UNI</v>
          </cell>
          <cell r="D7228">
            <v>1568</v>
          </cell>
          <cell r="E7228">
            <v>0</v>
          </cell>
          <cell r="F7228">
            <v>43264</v>
          </cell>
          <cell r="G7228">
            <v>1493</v>
          </cell>
          <cell r="H7228">
            <v>1.05</v>
          </cell>
          <cell r="I7228">
            <v>43465</v>
          </cell>
        </row>
        <row r="7229">
          <cell r="A7229" t="str">
            <v>PLANTA DE EMERGENCIA 95KVA -105 KVA</v>
          </cell>
          <cell r="B7229">
            <v>105618</v>
          </cell>
          <cell r="C7229" t="str">
            <v>UNI</v>
          </cell>
          <cell r="D7229">
            <v>27843480</v>
          </cell>
          <cell r="E7229">
            <v>0</v>
          </cell>
          <cell r="F7229">
            <v>41506</v>
          </cell>
          <cell r="G7229">
            <v>21924000</v>
          </cell>
          <cell r="H7229">
            <v>1.27</v>
          </cell>
          <cell r="I7229">
            <v>43465</v>
          </cell>
        </row>
        <row r="7230">
          <cell r="A7230" t="str">
            <v>PLANTA DE EMERGENCIA DE 95kW - 105 kVA</v>
          </cell>
          <cell r="B7230">
            <v>105624</v>
          </cell>
          <cell r="C7230" t="str">
            <v>UNI</v>
          </cell>
          <cell r="D7230">
            <v>55096876</v>
          </cell>
          <cell r="E7230">
            <v>0</v>
          </cell>
          <cell r="F7230">
            <v>43410</v>
          </cell>
          <cell r="G7230">
            <v>52473215</v>
          </cell>
          <cell r="H7230">
            <v>1.05</v>
          </cell>
          <cell r="I7230">
            <v>43465</v>
          </cell>
        </row>
        <row r="7231">
          <cell r="A7231" t="str">
            <v>PLANTA DE EMERGENCIA POT.PRIME (45</v>
          </cell>
          <cell r="B7231">
            <v>105010</v>
          </cell>
          <cell r="C7231" t="str">
            <v>UNI</v>
          </cell>
          <cell r="D7231">
            <v>27843480</v>
          </cell>
          <cell r="E7231">
            <v>0</v>
          </cell>
          <cell r="F7231">
            <v>41506</v>
          </cell>
          <cell r="G7231">
            <v>21924000</v>
          </cell>
          <cell r="H7231">
            <v>1.27</v>
          </cell>
          <cell r="I7231">
            <v>43465</v>
          </cell>
        </row>
        <row r="7232">
          <cell r="A7232" t="str">
            <v>PLANTA ELECTRICA DE EMERGENCIA 30 KVA</v>
          </cell>
          <cell r="B7232">
            <v>104816</v>
          </cell>
          <cell r="C7232" t="str">
            <v>UNI</v>
          </cell>
          <cell r="D7232">
            <v>34944330</v>
          </cell>
          <cell r="E7232">
            <v>0</v>
          </cell>
          <cell r="F7232">
            <v>41208</v>
          </cell>
          <cell r="G7232">
            <v>26880254</v>
          </cell>
          <cell r="H7232">
            <v>1.3</v>
          </cell>
          <cell r="I7232">
            <v>43465</v>
          </cell>
        </row>
        <row r="7233">
          <cell r="A7233" t="str">
            <v>PLANTA ELECTRICA DE EMERGENCIA 35 KVA</v>
          </cell>
          <cell r="B7233">
            <v>105636</v>
          </cell>
          <cell r="C7233" t="str">
            <v>UNID</v>
          </cell>
          <cell r="D7233">
            <v>54580273</v>
          </cell>
          <cell r="E7233">
            <v>0</v>
          </cell>
          <cell r="F7233">
            <v>42207</v>
          </cell>
          <cell r="G7233">
            <v>44737929</v>
          </cell>
          <cell r="H7233">
            <v>1.22</v>
          </cell>
          <cell r="I7233">
            <v>43465</v>
          </cell>
        </row>
        <row r="7234">
          <cell r="A7234" t="str">
            <v>PLANTA ENREDADERA MADRESELVA PARA</v>
          </cell>
          <cell r="B7234">
            <v>105079</v>
          </cell>
          <cell r="C7234" t="str">
            <v>UNI</v>
          </cell>
          <cell r="D7234">
            <v>2428</v>
          </cell>
          <cell r="E7234">
            <v>0</v>
          </cell>
          <cell r="F7234">
            <v>43241</v>
          </cell>
          <cell r="G7234">
            <v>2312</v>
          </cell>
          <cell r="H7234">
            <v>1.05</v>
          </cell>
          <cell r="I7234">
            <v>43465</v>
          </cell>
        </row>
        <row r="7235">
          <cell r="A7235" t="str">
            <v>Planta Enredadera Ojo de Poeta (0,40M) sin</v>
          </cell>
          <cell r="B7235">
            <v>105253</v>
          </cell>
          <cell r="C7235" t="str">
            <v>UNI</v>
          </cell>
          <cell r="D7235">
            <v>2830</v>
          </cell>
          <cell r="E7235">
            <v>0</v>
          </cell>
          <cell r="F7235">
            <v>42131</v>
          </cell>
          <cell r="G7235">
            <v>2320</v>
          </cell>
          <cell r="H7235">
            <v>1.22</v>
          </cell>
          <cell r="I7235">
            <v>43465</v>
          </cell>
        </row>
        <row r="7236">
          <cell r="A7236" t="str">
            <v>Planta Enredadera Ojo de Poeta (0,40M)+</v>
          </cell>
          <cell r="B7236">
            <v>100973</v>
          </cell>
          <cell r="C7236" t="str">
            <v>UNI</v>
          </cell>
          <cell r="D7236">
            <v>3229</v>
          </cell>
          <cell r="E7236">
            <v>0</v>
          </cell>
          <cell r="F7236">
            <v>43241</v>
          </cell>
          <cell r="G7236">
            <v>3075</v>
          </cell>
          <cell r="H7236">
            <v>1.05</v>
          </cell>
          <cell r="I7236">
            <v>43465</v>
          </cell>
        </row>
        <row r="7237">
          <cell r="A7237" t="str">
            <v>Planta Garra de canguro amarilla</v>
          </cell>
          <cell r="B7237">
            <v>100584</v>
          </cell>
          <cell r="C7237" t="str">
            <v>UNI</v>
          </cell>
          <cell r="D7237">
            <v>19425</v>
          </cell>
          <cell r="E7237" t="str">
            <v>TAPETE</v>
          </cell>
          <cell r="F7237">
            <v>43166</v>
          </cell>
          <cell r="G7237">
            <v>18500</v>
          </cell>
          <cell r="H7237">
            <v>1.05</v>
          </cell>
          <cell r="I7237">
            <v>43465</v>
          </cell>
        </row>
        <row r="7238">
          <cell r="A7238" t="str">
            <v>Planta Garra de canguro roja</v>
          </cell>
          <cell r="B7238">
            <v>100583</v>
          </cell>
          <cell r="C7238" t="str">
            <v>UNI</v>
          </cell>
          <cell r="D7238">
            <v>15750</v>
          </cell>
          <cell r="E7238" t="str">
            <v>TAPETE</v>
          </cell>
          <cell r="F7238">
            <v>43174</v>
          </cell>
          <cell r="G7238">
            <v>15000</v>
          </cell>
          <cell r="H7238">
            <v>1.05</v>
          </cell>
          <cell r="I7238">
            <v>43465</v>
          </cell>
        </row>
        <row r="7239">
          <cell r="A7239" t="str">
            <v>PLANTA GENERADORA A GASOLINA DE 5 KW</v>
          </cell>
          <cell r="B7239">
            <v>100938</v>
          </cell>
          <cell r="C7239" t="str">
            <v>DD</v>
          </cell>
          <cell r="D7239">
            <v>49980</v>
          </cell>
          <cell r="E7239" t="str">
            <v>59733000F2</v>
          </cell>
          <cell r="F7239">
            <v>43208</v>
          </cell>
          <cell r="G7239">
            <v>47600</v>
          </cell>
          <cell r="H7239">
            <v>1.05</v>
          </cell>
          <cell r="I7239">
            <v>43465</v>
          </cell>
        </row>
        <row r="7240">
          <cell r="A7240" t="str">
            <v>Planta generadora eléctrica trifásica 220V</v>
          </cell>
          <cell r="B7240">
            <v>102477</v>
          </cell>
          <cell r="C7240" t="str">
            <v>UNI</v>
          </cell>
          <cell r="D7240">
            <v>27494431</v>
          </cell>
          <cell r="E7240">
            <v>0</v>
          </cell>
          <cell r="F7240">
            <v>40213</v>
          </cell>
          <cell r="G7240">
            <v>20068928</v>
          </cell>
          <cell r="H7240">
            <v>1.37</v>
          </cell>
          <cell r="I7240">
            <v>43465</v>
          </cell>
        </row>
        <row r="7241">
          <cell r="A7241" t="str">
            <v>PLANTA HELECHO NATIVO</v>
          </cell>
          <cell r="B7241">
            <v>100815</v>
          </cell>
          <cell r="C7241" t="str">
            <v>UNI</v>
          </cell>
          <cell r="D7241">
            <v>4550</v>
          </cell>
          <cell r="E7241">
            <v>0</v>
          </cell>
          <cell r="F7241">
            <v>43182</v>
          </cell>
          <cell r="G7241">
            <v>4333</v>
          </cell>
          <cell r="H7241">
            <v>1.05</v>
          </cell>
          <cell r="I7241">
            <v>43465</v>
          </cell>
        </row>
        <row r="7242">
          <cell r="A7242" t="str">
            <v>PLANTA HIEDRA MIAMI PARA JARDIN</v>
          </cell>
          <cell r="B7242">
            <v>102808</v>
          </cell>
          <cell r="C7242" t="str">
            <v>UNI</v>
          </cell>
          <cell r="D7242">
            <v>1350</v>
          </cell>
          <cell r="E7242">
            <v>0</v>
          </cell>
          <cell r="F7242">
            <v>43264</v>
          </cell>
          <cell r="G7242">
            <v>1286</v>
          </cell>
          <cell r="H7242">
            <v>1.05</v>
          </cell>
          <cell r="I7242">
            <v>43465</v>
          </cell>
        </row>
        <row r="7243">
          <cell r="A7243" t="str">
            <v>PLANTA HIEDRA UÑA DE GATO PARA JARDIN</v>
          </cell>
          <cell r="B7243">
            <v>100814</v>
          </cell>
          <cell r="C7243" t="str">
            <v>UNI</v>
          </cell>
          <cell r="D7243">
            <v>1536</v>
          </cell>
          <cell r="E7243">
            <v>0</v>
          </cell>
          <cell r="F7243">
            <v>43264</v>
          </cell>
          <cell r="G7243">
            <v>1463</v>
          </cell>
          <cell r="H7243">
            <v>1.05</v>
          </cell>
          <cell r="I7243">
            <v>43465</v>
          </cell>
        </row>
        <row r="7244">
          <cell r="A7244" t="str">
            <v>Planta Insonorización+accesorios</v>
          </cell>
          <cell r="B7244">
            <v>101627</v>
          </cell>
          <cell r="C7244" t="str">
            <v>UNI</v>
          </cell>
          <cell r="D7244">
            <v>23494243</v>
          </cell>
          <cell r="E7244">
            <v>0</v>
          </cell>
          <cell r="F7244">
            <v>42847</v>
          </cell>
          <cell r="G7244">
            <v>21554351</v>
          </cell>
          <cell r="H7244">
            <v>1.0900000000000001</v>
          </cell>
          <cell r="I7244">
            <v>43465</v>
          </cell>
        </row>
        <row r="7245">
          <cell r="A7245" t="str">
            <v>PLANTA OREJA DE RATON (Sum+Inst) sin tierra</v>
          </cell>
          <cell r="B7245">
            <v>106757</v>
          </cell>
          <cell r="C7245" t="str">
            <v>UNI</v>
          </cell>
          <cell r="D7245">
            <v>2205</v>
          </cell>
          <cell r="E7245">
            <v>0</v>
          </cell>
          <cell r="F7245">
            <v>43182</v>
          </cell>
          <cell r="G7245">
            <v>2100</v>
          </cell>
          <cell r="H7245">
            <v>1.05</v>
          </cell>
          <cell r="I7245">
            <v>43465</v>
          </cell>
        </row>
        <row r="7246">
          <cell r="A7246" t="str">
            <v>Planta Pennisetum**</v>
          </cell>
          <cell r="B7246">
            <v>100585</v>
          </cell>
          <cell r="C7246" t="str">
            <v>UNI</v>
          </cell>
          <cell r="D7246">
            <v>2625</v>
          </cell>
          <cell r="E7246" t="str">
            <v>TAPETE</v>
          </cell>
          <cell r="F7246">
            <v>43166</v>
          </cell>
          <cell r="G7246">
            <v>2500</v>
          </cell>
          <cell r="H7246">
            <v>1.05</v>
          </cell>
          <cell r="I7246">
            <v>43465</v>
          </cell>
        </row>
        <row r="7247">
          <cell r="A7247" t="str">
            <v>PLANTA SOLAR 1.5 KWp (1.950 KWh)</v>
          </cell>
          <cell r="B7247">
            <v>101677</v>
          </cell>
          <cell r="C7247" t="str">
            <v>UNI</v>
          </cell>
          <cell r="D7247">
            <v>5536100</v>
          </cell>
          <cell r="E7247">
            <v>0</v>
          </cell>
          <cell r="F7247">
            <v>42391</v>
          </cell>
          <cell r="G7247">
            <v>4814000</v>
          </cell>
          <cell r="H7247">
            <v>1.1499999999999999</v>
          </cell>
          <cell r="I7247">
            <v>43465</v>
          </cell>
        </row>
        <row r="7248">
          <cell r="A7248" t="str">
            <v>PLANTA STATIS PARA JARDIN(Sum+Inst)</v>
          </cell>
          <cell r="B7248">
            <v>100812</v>
          </cell>
          <cell r="C7248" t="str">
            <v>UNI</v>
          </cell>
          <cell r="D7248">
            <v>3576</v>
          </cell>
          <cell r="E7248">
            <v>0</v>
          </cell>
          <cell r="F7248">
            <v>40500</v>
          </cell>
          <cell r="G7248">
            <v>2610</v>
          </cell>
          <cell r="H7248">
            <v>1.37</v>
          </cell>
          <cell r="I7248">
            <v>43465</v>
          </cell>
        </row>
        <row r="7249">
          <cell r="A7249" t="str">
            <v>PLANTA VINCA PARA JARDIN</v>
          </cell>
          <cell r="B7249">
            <v>100813</v>
          </cell>
          <cell r="C7249" t="str">
            <v>UNI</v>
          </cell>
          <cell r="D7249">
            <v>2049</v>
          </cell>
          <cell r="E7249">
            <v>0</v>
          </cell>
          <cell r="F7249">
            <v>43264</v>
          </cell>
          <cell r="G7249">
            <v>1951</v>
          </cell>
          <cell r="H7249">
            <v>1.05</v>
          </cell>
          <cell r="I7249">
            <v>43465</v>
          </cell>
        </row>
        <row r="7250">
          <cell r="A7250" t="str">
            <v>PLANTACION DE ARBOLES ver descripcion</v>
          </cell>
          <cell r="B7250">
            <v>105433</v>
          </cell>
          <cell r="C7250" t="str">
            <v>UNI</v>
          </cell>
          <cell r="D7250">
            <v>272160</v>
          </cell>
          <cell r="E7250">
            <v>0</v>
          </cell>
          <cell r="F7250">
            <v>42003</v>
          </cell>
          <cell r="G7250">
            <v>216000</v>
          </cell>
          <cell r="H7250">
            <v>1.26</v>
          </cell>
          <cell r="I7250">
            <v>43465</v>
          </cell>
        </row>
        <row r="7251">
          <cell r="A7251" t="str">
            <v>PLANTAS ELECTRICAS MOD.MLS100</v>
          </cell>
          <cell r="B7251">
            <v>3091</v>
          </cell>
          <cell r="C7251" t="str">
            <v>UNI</v>
          </cell>
          <cell r="D7251">
            <v>55622000</v>
          </cell>
          <cell r="E7251" t="str">
            <v>59322000F2</v>
          </cell>
          <cell r="F7251">
            <v>40200</v>
          </cell>
          <cell r="G7251">
            <v>40600000</v>
          </cell>
          <cell r="H7251">
            <v>1.37</v>
          </cell>
          <cell r="I7251">
            <v>43465</v>
          </cell>
        </row>
        <row r="7252">
          <cell r="A7252" t="str">
            <v>PLANTAS ELECTRICAS MOD.MLS25</v>
          </cell>
          <cell r="B7252">
            <v>3046</v>
          </cell>
          <cell r="C7252" t="str">
            <v>UNI</v>
          </cell>
          <cell r="D7252">
            <v>23838000</v>
          </cell>
          <cell r="E7252" t="str">
            <v>59733000F2</v>
          </cell>
          <cell r="F7252">
            <v>40200</v>
          </cell>
          <cell r="G7252">
            <v>17400000</v>
          </cell>
          <cell r="H7252">
            <v>1.37</v>
          </cell>
          <cell r="I7252">
            <v>43465</v>
          </cell>
        </row>
        <row r="7253">
          <cell r="A7253" t="str">
            <v>PLAQUETA</v>
          </cell>
          <cell r="B7253">
            <v>1675</v>
          </cell>
          <cell r="C7253" t="str">
            <v>M2</v>
          </cell>
          <cell r="D7253">
            <v>47950</v>
          </cell>
          <cell r="E7253">
            <v>0</v>
          </cell>
          <cell r="F7253">
            <v>40479</v>
          </cell>
          <cell r="G7253">
            <v>35000</v>
          </cell>
          <cell r="H7253">
            <v>1.37</v>
          </cell>
          <cell r="I7253">
            <v>43465</v>
          </cell>
        </row>
        <row r="7254">
          <cell r="A7254" t="str">
            <v>Plaqueta Acrilico para marcación exterior (2x1 cm)</v>
          </cell>
          <cell r="B7254">
            <v>100956</v>
          </cell>
          <cell r="C7254" t="str">
            <v>UNI</v>
          </cell>
          <cell r="D7254">
            <v>2055</v>
          </cell>
          <cell r="E7254">
            <v>0</v>
          </cell>
          <cell r="F7254">
            <v>40506</v>
          </cell>
          <cell r="G7254">
            <v>1500</v>
          </cell>
          <cell r="H7254">
            <v>1.37</v>
          </cell>
          <cell r="I7254">
            <v>43465</v>
          </cell>
        </row>
        <row r="7255">
          <cell r="A7255" t="str">
            <v>PLAQUETA DE 50X1.00X0,6</v>
          </cell>
          <cell r="B7255">
            <v>2218</v>
          </cell>
          <cell r="C7255" t="str">
            <v>M2</v>
          </cell>
          <cell r="D7255">
            <v>36763</v>
          </cell>
          <cell r="E7255" t="str">
            <v>50 X 1</v>
          </cell>
          <cell r="F7255">
            <v>40108</v>
          </cell>
          <cell r="G7255">
            <v>26448</v>
          </cell>
          <cell r="H7255">
            <v>1.39</v>
          </cell>
          <cell r="I7255">
            <v>43465</v>
          </cell>
        </row>
        <row r="7256">
          <cell r="A7256" t="str">
            <v>PLAQUETA DE 60x40x0.6</v>
          </cell>
          <cell r="B7256">
            <v>2177</v>
          </cell>
          <cell r="C7256" t="str">
            <v>M2</v>
          </cell>
          <cell r="D7256">
            <v>37808</v>
          </cell>
          <cell r="E7256" t="str">
            <v>A - 30</v>
          </cell>
          <cell r="F7256">
            <v>40108</v>
          </cell>
          <cell r="G7256">
            <v>27200</v>
          </cell>
          <cell r="H7256">
            <v>1.39</v>
          </cell>
          <cell r="I7256">
            <v>43465</v>
          </cell>
        </row>
        <row r="7257">
          <cell r="A7257" t="str">
            <v>PLAQUETA REJILLA (40x40x0.6) TRAFICO</v>
          </cell>
          <cell r="B7257">
            <v>2216</v>
          </cell>
          <cell r="C7257" t="str">
            <v>UNI</v>
          </cell>
          <cell r="D7257">
            <v>19992</v>
          </cell>
          <cell r="E7257" t="str">
            <v>P40402</v>
          </cell>
          <cell r="F7257">
            <v>43269</v>
          </cell>
          <cell r="G7257">
            <v>19040</v>
          </cell>
          <cell r="H7257">
            <v>1.05</v>
          </cell>
          <cell r="I7257">
            <v>43465</v>
          </cell>
        </row>
        <row r="7258">
          <cell r="A7258" t="str">
            <v>PLASTIFICADO PLATAFORMA CUADRADA</v>
          </cell>
          <cell r="B7258">
            <v>103737</v>
          </cell>
          <cell r="C7258" t="str">
            <v>UNI</v>
          </cell>
          <cell r="D7258">
            <v>446468</v>
          </cell>
          <cell r="E7258">
            <v>0</v>
          </cell>
          <cell r="F7258">
            <v>43229</v>
          </cell>
          <cell r="G7258">
            <v>425208</v>
          </cell>
          <cell r="H7258">
            <v>1.05</v>
          </cell>
          <cell r="I7258">
            <v>43465</v>
          </cell>
        </row>
        <row r="7259">
          <cell r="A7259" t="str">
            <v>PLASTIFICADO PLATAFORMA TRIANGULAR</v>
          </cell>
          <cell r="B7259">
            <v>103738</v>
          </cell>
          <cell r="C7259" t="str">
            <v>UNI</v>
          </cell>
          <cell r="D7259">
            <v>232124</v>
          </cell>
          <cell r="E7259">
            <v>0</v>
          </cell>
          <cell r="F7259">
            <v>43229</v>
          </cell>
          <cell r="G7259">
            <v>221070</v>
          </cell>
          <cell r="H7259">
            <v>1.05</v>
          </cell>
          <cell r="I7259">
            <v>43465</v>
          </cell>
        </row>
        <row r="7260">
          <cell r="A7260" t="str">
            <v>PLASTIMENT AD-20 (TAMBOR DE 230 Kg)</v>
          </cell>
          <cell r="B7260">
            <v>105184</v>
          </cell>
          <cell r="C7260" t="str">
            <v>KG</v>
          </cell>
          <cell r="D7260">
            <v>5233</v>
          </cell>
          <cell r="E7260">
            <v>0</v>
          </cell>
          <cell r="F7260">
            <v>41789</v>
          </cell>
          <cell r="G7260">
            <v>4153</v>
          </cell>
          <cell r="H7260">
            <v>1.26</v>
          </cell>
          <cell r="I7260">
            <v>43465</v>
          </cell>
        </row>
        <row r="7261">
          <cell r="A7261" t="str">
            <v>PLASTIMENT AD-40 (TAMBOR DE 230 KG)</v>
          </cell>
          <cell r="B7261">
            <v>105186</v>
          </cell>
          <cell r="C7261" t="str">
            <v>KG</v>
          </cell>
          <cell r="D7261">
            <v>4986</v>
          </cell>
          <cell r="E7261">
            <v>0</v>
          </cell>
          <cell r="F7261">
            <v>43213</v>
          </cell>
          <cell r="G7261">
            <v>4749</v>
          </cell>
          <cell r="H7261">
            <v>1.05</v>
          </cell>
          <cell r="I7261">
            <v>43465</v>
          </cell>
        </row>
        <row r="7262">
          <cell r="A7262" t="str">
            <v>PLASTIMENT BV40 (Plast) 20 KILOS (FUERA DE</v>
          </cell>
          <cell r="B7262">
            <v>694</v>
          </cell>
          <cell r="C7262" t="str">
            <v>KG</v>
          </cell>
          <cell r="D7262">
            <v>9916</v>
          </cell>
          <cell r="E7262">
            <v>101502</v>
          </cell>
          <cell r="F7262">
            <v>40148</v>
          </cell>
          <cell r="G7262">
            <v>7134</v>
          </cell>
          <cell r="H7262">
            <v>1.39</v>
          </cell>
          <cell r="I7262">
            <v>43465</v>
          </cell>
        </row>
        <row r="7263">
          <cell r="A7263" t="str">
            <v>PLASTOCRETE 169 HE</v>
          </cell>
          <cell r="B7263">
            <v>2935</v>
          </cell>
          <cell r="C7263" t="str">
            <v>KG</v>
          </cell>
          <cell r="D7263">
            <v>5936</v>
          </cell>
          <cell r="E7263">
            <v>105440</v>
          </cell>
          <cell r="F7263">
            <v>43168</v>
          </cell>
          <cell r="G7263">
            <v>5653</v>
          </cell>
          <cell r="H7263">
            <v>1.05</v>
          </cell>
          <cell r="I7263">
            <v>43465</v>
          </cell>
        </row>
        <row r="7264">
          <cell r="A7264" t="str">
            <v>PLASTOCRETE DM SIKA IMPERMEABILIZANTE</v>
          </cell>
          <cell r="B7264">
            <v>676</v>
          </cell>
          <cell r="C7264" t="str">
            <v>KG</v>
          </cell>
          <cell r="D7264">
            <v>10271</v>
          </cell>
          <cell r="E7264">
            <v>103002</v>
          </cell>
          <cell r="F7264">
            <v>43167</v>
          </cell>
          <cell r="G7264">
            <v>9782</v>
          </cell>
          <cell r="H7264">
            <v>1.05</v>
          </cell>
          <cell r="I7264">
            <v>43465</v>
          </cell>
        </row>
        <row r="7265">
          <cell r="A7265" t="str">
            <v>Plastocrete169HE ó (Basf)Masterapid 230Kg **</v>
          </cell>
          <cell r="B7265">
            <v>101091</v>
          </cell>
          <cell r="C7265" t="str">
            <v>KG</v>
          </cell>
          <cell r="D7265">
            <v>5056</v>
          </cell>
          <cell r="E7265">
            <v>105440</v>
          </cell>
          <cell r="F7265">
            <v>40812</v>
          </cell>
          <cell r="G7265">
            <v>3773</v>
          </cell>
          <cell r="H7265">
            <v>1.34</v>
          </cell>
          <cell r="I7265">
            <v>43465</v>
          </cell>
        </row>
        <row r="7266">
          <cell r="A7266" t="str">
            <v>PLATA Análisis Aguas Superficiales Piscina</v>
          </cell>
          <cell r="B7266">
            <v>105135</v>
          </cell>
          <cell r="C7266" t="str">
            <v>UNI</v>
          </cell>
          <cell r="D7266">
            <v>38913</v>
          </cell>
          <cell r="E7266">
            <v>0</v>
          </cell>
          <cell r="F7266">
            <v>42810</v>
          </cell>
          <cell r="G7266">
            <v>35700</v>
          </cell>
          <cell r="H7266">
            <v>1.0900000000000001</v>
          </cell>
          <cell r="I7266">
            <v>43465</v>
          </cell>
        </row>
        <row r="7267">
          <cell r="A7267" t="str">
            <v>PLATAFORMA</v>
          </cell>
          <cell r="B7267">
            <v>104128</v>
          </cell>
          <cell r="C7267" t="str">
            <v>UNI</v>
          </cell>
          <cell r="D7267">
            <v>1187025</v>
          </cell>
          <cell r="E7267">
            <v>0</v>
          </cell>
          <cell r="F7267">
            <v>43322</v>
          </cell>
          <cell r="G7267">
            <v>1130500</v>
          </cell>
          <cell r="H7267">
            <v>1.05</v>
          </cell>
          <cell r="I7267">
            <v>43465</v>
          </cell>
        </row>
        <row r="7268">
          <cell r="A7268" t="str">
            <v>PLATAFORMA</v>
          </cell>
          <cell r="B7268">
            <v>106822</v>
          </cell>
          <cell r="C7268" t="str">
            <v>UNI</v>
          </cell>
          <cell r="D7268">
            <v>11358970</v>
          </cell>
          <cell r="E7268">
            <v>0</v>
          </cell>
          <cell r="F7268">
            <v>43214</v>
          </cell>
          <cell r="G7268">
            <v>10818067</v>
          </cell>
          <cell r="H7268">
            <v>1.05</v>
          </cell>
          <cell r="I7268">
            <v>43465</v>
          </cell>
        </row>
        <row r="7269">
          <cell r="A7269" t="str">
            <v>Plataforma cuadrada juego inf. (suministro) **</v>
          </cell>
          <cell r="B7269">
            <v>103027</v>
          </cell>
          <cell r="C7269" t="str">
            <v>UNI</v>
          </cell>
          <cell r="D7269">
            <v>798669</v>
          </cell>
          <cell r="E7269">
            <v>0</v>
          </cell>
          <cell r="F7269">
            <v>43229</v>
          </cell>
          <cell r="G7269">
            <v>760637</v>
          </cell>
          <cell r="H7269">
            <v>1.05</v>
          </cell>
          <cell r="I7269">
            <v>43465</v>
          </cell>
        </row>
        <row r="7270">
          <cell r="A7270" t="str">
            <v>Plataforma cuadrada Modulo juegos (Sumin e Ins)</v>
          </cell>
          <cell r="B7270">
            <v>100433</v>
          </cell>
          <cell r="C7270" t="str">
            <v>UNI</v>
          </cell>
          <cell r="D7270">
            <v>912903</v>
          </cell>
          <cell r="E7270">
            <v>0</v>
          </cell>
          <cell r="F7270">
            <v>40108</v>
          </cell>
          <cell r="G7270">
            <v>656765</v>
          </cell>
          <cell r="H7270">
            <v>1.39</v>
          </cell>
          <cell r="I7270">
            <v>43465</v>
          </cell>
        </row>
        <row r="7271">
          <cell r="A7271" t="str">
            <v>PLATAFORMA DE SALTO PARA GIMNASIO</v>
          </cell>
          <cell r="B7271">
            <v>105265</v>
          </cell>
          <cell r="C7271" t="str">
            <v>UNI</v>
          </cell>
          <cell r="D7271">
            <v>2923200</v>
          </cell>
          <cell r="E7271">
            <v>0</v>
          </cell>
          <cell r="F7271">
            <v>41880</v>
          </cell>
          <cell r="G7271">
            <v>2320000</v>
          </cell>
          <cell r="H7271">
            <v>1.26</v>
          </cell>
          <cell r="I7271">
            <v>43465</v>
          </cell>
        </row>
        <row r="7272">
          <cell r="A7272" t="str">
            <v>Plataforma Encuachetada escaleras-Puentes</v>
          </cell>
          <cell r="B7272">
            <v>106454</v>
          </cell>
          <cell r="C7272" t="str">
            <v>UNI</v>
          </cell>
          <cell r="D7272">
            <v>220507</v>
          </cell>
          <cell r="E7272">
            <v>0</v>
          </cell>
          <cell r="F7272">
            <v>42940</v>
          </cell>
          <cell r="G7272">
            <v>202300</v>
          </cell>
          <cell r="H7272">
            <v>1.0900000000000001</v>
          </cell>
          <cell r="I7272">
            <v>43465</v>
          </cell>
        </row>
        <row r="7273">
          <cell r="A7273" t="str">
            <v>PLATAFORMA HIDRAULIC. TIPO TIJERA</v>
          </cell>
          <cell r="B7273">
            <v>103712</v>
          </cell>
          <cell r="C7273" t="str">
            <v>DIA</v>
          </cell>
          <cell r="D7273">
            <v>544040</v>
          </cell>
          <cell r="E7273">
            <v>0</v>
          </cell>
          <cell r="F7273">
            <v>40612</v>
          </cell>
          <cell r="G7273">
            <v>406000</v>
          </cell>
          <cell r="H7273">
            <v>1.34</v>
          </cell>
          <cell r="I7273">
            <v>43465</v>
          </cell>
        </row>
        <row r="7274">
          <cell r="A7274" t="str">
            <v>PLATAFORMA METALICA</v>
          </cell>
          <cell r="B7274">
            <v>103536</v>
          </cell>
          <cell r="C7274" t="str">
            <v>UNI</v>
          </cell>
          <cell r="D7274">
            <v>1096</v>
          </cell>
          <cell r="E7274">
            <v>0</v>
          </cell>
          <cell r="F7274">
            <v>40519</v>
          </cell>
          <cell r="G7274">
            <v>800</v>
          </cell>
          <cell r="H7274">
            <v>1.37</v>
          </cell>
          <cell r="I7274">
            <v>43465</v>
          </cell>
        </row>
        <row r="7275">
          <cell r="A7275" t="str">
            <v>PLATAFORMA METALICA (UN)</v>
          </cell>
          <cell r="B7275">
            <v>104008</v>
          </cell>
          <cell r="C7275" t="str">
            <v>DD</v>
          </cell>
          <cell r="D7275">
            <v>1072</v>
          </cell>
          <cell r="E7275">
            <v>0</v>
          </cell>
          <cell r="F7275">
            <v>40637</v>
          </cell>
          <cell r="G7275">
            <v>800</v>
          </cell>
          <cell r="H7275">
            <v>1.34</v>
          </cell>
          <cell r="I7275">
            <v>43465</v>
          </cell>
        </row>
        <row r="7276">
          <cell r="A7276" t="str">
            <v>PLATAFORMA NATACION SEMIPROFESIONAL-</v>
          </cell>
          <cell r="B7276">
            <v>106828</v>
          </cell>
          <cell r="C7276" t="str">
            <v>UNI</v>
          </cell>
          <cell r="D7276">
            <v>5910135</v>
          </cell>
          <cell r="E7276">
            <v>0</v>
          </cell>
          <cell r="F7276">
            <v>43235</v>
          </cell>
          <cell r="G7276">
            <v>5628700</v>
          </cell>
          <cell r="H7276">
            <v>1.05</v>
          </cell>
          <cell r="I7276">
            <v>43465</v>
          </cell>
        </row>
        <row r="7277">
          <cell r="A7277" t="str">
            <v>PLATAFORMA TRABAJO ALTURA (Sobre</v>
          </cell>
          <cell r="B7277">
            <v>104389</v>
          </cell>
          <cell r="C7277" t="str">
            <v>HR</v>
          </cell>
          <cell r="D7277">
            <v>125965</v>
          </cell>
          <cell r="E7277">
            <v>0</v>
          </cell>
          <cell r="F7277">
            <v>43174</v>
          </cell>
          <cell r="G7277">
            <v>119967</v>
          </cell>
          <cell r="H7277">
            <v>1.05</v>
          </cell>
          <cell r="I7277">
            <v>43465</v>
          </cell>
        </row>
        <row r="7278">
          <cell r="A7278" t="str">
            <v>PLATAFORMA TRABAJO EN ALTURA BRAZO</v>
          </cell>
          <cell r="B7278">
            <v>106090</v>
          </cell>
          <cell r="C7278" t="str">
            <v>hr /hr</v>
          </cell>
          <cell r="D7278">
            <v>154514</v>
          </cell>
          <cell r="E7278">
            <v>0</v>
          </cell>
          <cell r="F7278">
            <v>43173</v>
          </cell>
          <cell r="G7278">
            <v>147156</v>
          </cell>
          <cell r="H7278">
            <v>1.05</v>
          </cell>
          <cell r="I7278">
            <v>43465</v>
          </cell>
        </row>
        <row r="7279">
          <cell r="A7279" t="str">
            <v>Plataforma triang Modulo juegos (Sumin e Ins) **</v>
          </cell>
          <cell r="B7279">
            <v>100434</v>
          </cell>
          <cell r="C7279" t="str">
            <v>UNI</v>
          </cell>
          <cell r="D7279">
            <v>628350</v>
          </cell>
          <cell r="E7279">
            <v>0</v>
          </cell>
          <cell r="F7279">
            <v>40108</v>
          </cell>
          <cell r="G7279">
            <v>452050</v>
          </cell>
          <cell r="H7279">
            <v>1.39</v>
          </cell>
          <cell r="I7279">
            <v>43465</v>
          </cell>
        </row>
        <row r="7280">
          <cell r="A7280" t="str">
            <v>Plataforma triangular juego infantil (sumin.) **</v>
          </cell>
          <cell r="B7280">
            <v>103029</v>
          </cell>
          <cell r="C7280" t="str">
            <v>UNI</v>
          </cell>
          <cell r="D7280">
            <v>644890</v>
          </cell>
          <cell r="E7280">
            <v>0</v>
          </cell>
          <cell r="F7280">
            <v>43229</v>
          </cell>
          <cell r="G7280">
            <v>614181</v>
          </cell>
          <cell r="H7280">
            <v>1.05</v>
          </cell>
          <cell r="I7280">
            <v>43465</v>
          </cell>
        </row>
        <row r="7281">
          <cell r="A7281" t="str">
            <v>PLATINA (0.02X0.45m) e=2cm Acero Inox.</v>
          </cell>
          <cell r="B7281">
            <v>104117</v>
          </cell>
          <cell r="C7281" t="str">
            <v>UNI</v>
          </cell>
          <cell r="D7281">
            <v>20100</v>
          </cell>
          <cell r="E7281">
            <v>0</v>
          </cell>
          <cell r="F7281">
            <v>40705</v>
          </cell>
          <cell r="G7281">
            <v>15000</v>
          </cell>
          <cell r="H7281">
            <v>1.34</v>
          </cell>
          <cell r="I7281">
            <v>43465</v>
          </cell>
        </row>
        <row r="7282">
          <cell r="A7282" t="str">
            <v>PLATINA (0.033X0.84m) 5/8" Acero Inoxidable</v>
          </cell>
          <cell r="B7282">
            <v>104116</v>
          </cell>
          <cell r="C7282" t="str">
            <v>UNI</v>
          </cell>
          <cell r="D7282">
            <v>201000</v>
          </cell>
          <cell r="E7282">
            <v>0</v>
          </cell>
          <cell r="F7282">
            <v>40705</v>
          </cell>
          <cell r="G7282">
            <v>150000</v>
          </cell>
          <cell r="H7282">
            <v>1.34</v>
          </cell>
          <cell r="I7282">
            <v>43465</v>
          </cell>
        </row>
        <row r="7283">
          <cell r="A7283" t="str">
            <v>PLATINA (15X25CM)3/8"HIERRO</v>
          </cell>
          <cell r="B7283">
            <v>103671</v>
          </cell>
          <cell r="C7283" t="str">
            <v>UNI</v>
          </cell>
          <cell r="D7283">
            <v>15544</v>
          </cell>
          <cell r="E7283">
            <v>0</v>
          </cell>
          <cell r="F7283">
            <v>40735</v>
          </cell>
          <cell r="G7283">
            <v>11600</v>
          </cell>
          <cell r="H7283">
            <v>1.34</v>
          </cell>
          <cell r="I7283">
            <v>43465</v>
          </cell>
        </row>
        <row r="7284">
          <cell r="A7284" t="str">
            <v>PLATINA 0.15X0.15X3/16""</v>
          </cell>
          <cell r="B7284">
            <v>103323</v>
          </cell>
          <cell r="C7284" t="str">
            <v>UNI</v>
          </cell>
          <cell r="D7284">
            <v>7770</v>
          </cell>
          <cell r="E7284">
            <v>0</v>
          </cell>
          <cell r="F7284">
            <v>43376</v>
          </cell>
          <cell r="G7284">
            <v>7400</v>
          </cell>
          <cell r="H7284">
            <v>1.05</v>
          </cell>
          <cell r="I7284">
            <v>43465</v>
          </cell>
        </row>
        <row r="7285">
          <cell r="A7285" t="str">
            <v>PLATINA 0.20X0.20M; 1/4"</v>
          </cell>
          <cell r="B7285">
            <v>101814</v>
          </cell>
          <cell r="C7285" t="str">
            <v>UNI</v>
          </cell>
          <cell r="D7285">
            <v>9996</v>
          </cell>
          <cell r="E7285">
            <v>0</v>
          </cell>
          <cell r="F7285">
            <v>43374</v>
          </cell>
          <cell r="G7285">
            <v>9520</v>
          </cell>
          <cell r="H7285">
            <v>1.05</v>
          </cell>
          <cell r="I7285">
            <v>43465</v>
          </cell>
        </row>
        <row r="7286">
          <cell r="A7286" t="str">
            <v>PLATINA 0.30X0.30M; 1/4"</v>
          </cell>
          <cell r="B7286">
            <v>101813</v>
          </cell>
          <cell r="C7286" t="str">
            <v>UNI</v>
          </cell>
          <cell r="D7286">
            <v>27979</v>
          </cell>
          <cell r="E7286">
            <v>0</v>
          </cell>
          <cell r="F7286">
            <v>40778</v>
          </cell>
          <cell r="G7286">
            <v>20880</v>
          </cell>
          <cell r="H7286">
            <v>1.34</v>
          </cell>
          <cell r="I7286">
            <v>43465</v>
          </cell>
        </row>
        <row r="7287">
          <cell r="A7287" t="str">
            <v>Platina 1 1/4" x 1/8" x 6.00m **</v>
          </cell>
          <cell r="B7287">
            <v>101013</v>
          </cell>
          <cell r="C7287" t="str">
            <v>ML</v>
          </cell>
          <cell r="D7287">
            <v>2449</v>
          </cell>
          <cell r="E7287">
            <v>0</v>
          </cell>
          <cell r="F7287">
            <v>43172</v>
          </cell>
          <cell r="G7287">
            <v>2332</v>
          </cell>
          <cell r="H7287">
            <v>1.05</v>
          </cell>
          <cell r="I7287">
            <v>43465</v>
          </cell>
        </row>
        <row r="7288">
          <cell r="A7288" t="str">
            <v>PLATINA 1/2" x 1/2 "</v>
          </cell>
          <cell r="B7288">
            <v>100978</v>
          </cell>
          <cell r="C7288" t="str">
            <v>ML</v>
          </cell>
          <cell r="D7288">
            <v>1790</v>
          </cell>
          <cell r="E7288">
            <v>0</v>
          </cell>
          <cell r="F7288">
            <v>40087</v>
          </cell>
          <cell r="G7288">
            <v>1288</v>
          </cell>
          <cell r="H7288">
            <v>1.39</v>
          </cell>
          <cell r="I7288">
            <v>43465</v>
          </cell>
        </row>
        <row r="7289">
          <cell r="A7289" t="str">
            <v>PLATINA 1/2" x 3/16" X 6.00 ML</v>
          </cell>
          <cell r="B7289">
            <v>103564</v>
          </cell>
          <cell r="C7289" t="str">
            <v>UNI</v>
          </cell>
          <cell r="D7289">
            <v>6558</v>
          </cell>
          <cell r="E7289">
            <v>0</v>
          </cell>
          <cell r="F7289">
            <v>43199</v>
          </cell>
          <cell r="G7289">
            <v>6246</v>
          </cell>
          <cell r="H7289">
            <v>1.05</v>
          </cell>
          <cell r="I7289">
            <v>43465</v>
          </cell>
        </row>
        <row r="7290">
          <cell r="A7290" t="str">
            <v>Platina 1/4" de 0,3x0,3 m</v>
          </cell>
          <cell r="B7290">
            <v>100979</v>
          </cell>
          <cell r="C7290" t="str">
            <v>UNI</v>
          </cell>
          <cell r="D7290">
            <v>15023</v>
          </cell>
          <cell r="E7290">
            <v>0</v>
          </cell>
          <cell r="F7290">
            <v>43210</v>
          </cell>
          <cell r="G7290">
            <v>14308</v>
          </cell>
          <cell r="H7290">
            <v>1.05</v>
          </cell>
          <cell r="I7290">
            <v>43465</v>
          </cell>
        </row>
        <row r="7291">
          <cell r="A7291" t="str">
            <v>PLATINA 1/4" x 1 1/2" x 6m</v>
          </cell>
          <cell r="B7291">
            <v>52</v>
          </cell>
          <cell r="C7291" t="str">
            <v>UNI</v>
          </cell>
          <cell r="D7291">
            <v>32513</v>
          </cell>
          <cell r="E7291">
            <v>0</v>
          </cell>
          <cell r="F7291">
            <v>43167</v>
          </cell>
          <cell r="G7291">
            <v>30965</v>
          </cell>
          <cell r="H7291">
            <v>1.05</v>
          </cell>
          <cell r="I7291">
            <v>43465</v>
          </cell>
        </row>
        <row r="7292">
          <cell r="A7292" t="str">
            <v>PLATINA 1/8 X 1/2"</v>
          </cell>
          <cell r="B7292">
            <v>104146</v>
          </cell>
          <cell r="C7292" t="str">
            <v>ML</v>
          </cell>
          <cell r="D7292">
            <v>1000</v>
          </cell>
          <cell r="E7292">
            <v>0</v>
          </cell>
          <cell r="F7292">
            <v>43081</v>
          </cell>
          <cell r="G7292">
            <v>917</v>
          </cell>
          <cell r="H7292">
            <v>1.0900000000000001</v>
          </cell>
          <cell r="I7292">
            <v>43465</v>
          </cell>
        </row>
        <row r="7293">
          <cell r="A7293" t="str">
            <v>PLATINA 1/8" D=0.30m</v>
          </cell>
          <cell r="B7293">
            <v>101213</v>
          </cell>
          <cell r="C7293" t="str">
            <v>UNI</v>
          </cell>
          <cell r="D7293">
            <v>12495</v>
          </cell>
          <cell r="E7293">
            <v>0</v>
          </cell>
          <cell r="F7293">
            <v>43172</v>
          </cell>
          <cell r="G7293">
            <v>11900</v>
          </cell>
          <cell r="H7293">
            <v>1.05</v>
          </cell>
          <cell r="I7293">
            <v>43465</v>
          </cell>
        </row>
        <row r="7294">
          <cell r="A7294" t="str">
            <v>PLATINA 1/8" media luna r=0.15m</v>
          </cell>
          <cell r="B7294">
            <v>101214</v>
          </cell>
          <cell r="C7294" t="str">
            <v>UNI</v>
          </cell>
          <cell r="D7294">
            <v>6404</v>
          </cell>
          <cell r="E7294">
            <v>0</v>
          </cell>
          <cell r="F7294">
            <v>43172</v>
          </cell>
          <cell r="G7294">
            <v>6099</v>
          </cell>
          <cell r="H7294">
            <v>1.05</v>
          </cell>
          <cell r="I7294">
            <v>43465</v>
          </cell>
        </row>
        <row r="7295">
          <cell r="A7295" t="str">
            <v>Platina 1/8" x 1"***</v>
          </cell>
          <cell r="B7295">
            <v>103004</v>
          </cell>
          <cell r="C7295" t="str">
            <v>ML</v>
          </cell>
          <cell r="D7295">
            <v>1785</v>
          </cell>
          <cell r="E7295">
            <v>0</v>
          </cell>
          <cell r="F7295">
            <v>43181</v>
          </cell>
          <cell r="G7295">
            <v>1700</v>
          </cell>
          <cell r="H7295">
            <v>1.05</v>
          </cell>
          <cell r="I7295">
            <v>43465</v>
          </cell>
        </row>
        <row r="7296">
          <cell r="A7296" t="str">
            <v>PLATINA 1-1/2"X3/16"L=6M</v>
          </cell>
          <cell r="B7296">
            <v>104048</v>
          </cell>
          <cell r="C7296" t="str">
            <v>UNI</v>
          </cell>
          <cell r="D7296">
            <v>47970</v>
          </cell>
          <cell r="E7296">
            <v>0</v>
          </cell>
          <cell r="F7296">
            <v>40933</v>
          </cell>
          <cell r="G7296">
            <v>36900</v>
          </cell>
          <cell r="H7296">
            <v>1.3</v>
          </cell>
          <cell r="I7296">
            <v>43465</v>
          </cell>
        </row>
        <row r="7297">
          <cell r="A7297" t="str">
            <v>PLATINA 11/2X1/8"</v>
          </cell>
          <cell r="B7297">
            <v>103084</v>
          </cell>
          <cell r="C7297" t="str">
            <v>ML</v>
          </cell>
          <cell r="D7297">
            <v>2514</v>
          </cell>
          <cell r="E7297">
            <v>0</v>
          </cell>
          <cell r="F7297">
            <v>40933</v>
          </cell>
          <cell r="G7297">
            <v>1934</v>
          </cell>
          <cell r="H7297">
            <v>1.3</v>
          </cell>
          <cell r="I7297">
            <v>43465</v>
          </cell>
        </row>
        <row r="7298">
          <cell r="A7298" t="str">
            <v>PLATINA 1X3/16"**</v>
          </cell>
          <cell r="B7298">
            <v>103480</v>
          </cell>
          <cell r="C7298" t="str">
            <v>ML</v>
          </cell>
          <cell r="D7298">
            <v>2730</v>
          </cell>
          <cell r="E7298">
            <v>0</v>
          </cell>
          <cell r="F7298">
            <v>40933</v>
          </cell>
          <cell r="G7298">
            <v>2100</v>
          </cell>
          <cell r="H7298">
            <v>1.3</v>
          </cell>
          <cell r="I7298">
            <v>43465</v>
          </cell>
        </row>
        <row r="7299">
          <cell r="A7299" t="str">
            <v>PLATINA 2 x ¼" (L=6M)</v>
          </cell>
          <cell r="B7299">
            <v>737</v>
          </cell>
          <cell r="C7299" t="str">
            <v>UNI</v>
          </cell>
          <cell r="D7299">
            <v>25974</v>
          </cell>
          <cell r="E7299">
            <v>0</v>
          </cell>
          <cell r="F7299">
            <v>43325</v>
          </cell>
          <cell r="G7299">
            <v>24737</v>
          </cell>
          <cell r="H7299">
            <v>1.05</v>
          </cell>
          <cell r="I7299">
            <v>43465</v>
          </cell>
        </row>
        <row r="7300">
          <cell r="A7300" t="str">
            <v>PLATINA 2 x 3/16" (6m)</v>
          </cell>
          <cell r="B7300">
            <v>101346</v>
          </cell>
          <cell r="C7300" t="str">
            <v>UNI</v>
          </cell>
          <cell r="D7300">
            <v>32127</v>
          </cell>
          <cell r="E7300">
            <v>0</v>
          </cell>
          <cell r="F7300">
            <v>43223</v>
          </cell>
          <cell r="G7300">
            <v>30597</v>
          </cell>
          <cell r="H7300">
            <v>1.05</v>
          </cell>
          <cell r="I7300">
            <v>43465</v>
          </cell>
        </row>
        <row r="7301">
          <cell r="A7301" t="str">
            <v>PLATINA 2" x 3/16" + Angulo 1"x1"L=0,12m</v>
          </cell>
          <cell r="B7301">
            <v>100966</v>
          </cell>
          <cell r="C7301" t="str">
            <v>UNI</v>
          </cell>
          <cell r="D7301">
            <v>8263</v>
          </cell>
          <cell r="E7301">
            <v>0</v>
          </cell>
          <cell r="F7301">
            <v>40933</v>
          </cell>
          <cell r="G7301">
            <v>6356</v>
          </cell>
          <cell r="H7301">
            <v>1.3</v>
          </cell>
          <cell r="I7301">
            <v>43465</v>
          </cell>
        </row>
        <row r="7302">
          <cell r="A7302" t="str">
            <v>PLATINA 21/2"X 3/16"</v>
          </cell>
          <cell r="B7302">
            <v>103322</v>
          </cell>
          <cell r="C7302" t="str">
            <v>ML</v>
          </cell>
          <cell r="D7302">
            <v>6922</v>
          </cell>
          <cell r="E7302">
            <v>0</v>
          </cell>
          <cell r="F7302">
            <v>42776</v>
          </cell>
          <cell r="G7302">
            <v>6350</v>
          </cell>
          <cell r="H7302">
            <v>1.0900000000000001</v>
          </cell>
          <cell r="I7302">
            <v>43465</v>
          </cell>
        </row>
        <row r="7303">
          <cell r="A7303" t="str">
            <v>PLATINA 21/2"X3/8"L=0.60M</v>
          </cell>
          <cell r="B7303">
            <v>103672</v>
          </cell>
          <cell r="C7303" t="str">
            <v>UNI</v>
          </cell>
          <cell r="D7303">
            <v>18653</v>
          </cell>
          <cell r="E7303">
            <v>0</v>
          </cell>
          <cell r="F7303">
            <v>40592</v>
          </cell>
          <cell r="G7303">
            <v>13920</v>
          </cell>
          <cell r="H7303">
            <v>1.34</v>
          </cell>
          <cell r="I7303">
            <v>43465</v>
          </cell>
        </row>
        <row r="7304">
          <cell r="A7304" t="str">
            <v>Platina 3/4" x 1/8" **</v>
          </cell>
          <cell r="B7304">
            <v>100349</v>
          </cell>
          <cell r="C7304" t="str">
            <v>ML</v>
          </cell>
          <cell r="D7304">
            <v>1557</v>
          </cell>
          <cell r="E7304">
            <v>0</v>
          </cell>
          <cell r="F7304">
            <v>43172</v>
          </cell>
          <cell r="G7304">
            <v>1483</v>
          </cell>
          <cell r="H7304">
            <v>1.05</v>
          </cell>
          <cell r="I7304">
            <v>43465</v>
          </cell>
        </row>
        <row r="7305">
          <cell r="A7305" t="str">
            <v>Platina 3/4"x1/4"</v>
          </cell>
          <cell r="B7305">
            <v>104181</v>
          </cell>
          <cell r="C7305" t="str">
            <v>ML</v>
          </cell>
          <cell r="D7305">
            <v>2756</v>
          </cell>
          <cell r="E7305">
            <v>0</v>
          </cell>
          <cell r="F7305">
            <v>43410</v>
          </cell>
          <cell r="G7305">
            <v>2625</v>
          </cell>
          <cell r="H7305">
            <v>1.05</v>
          </cell>
          <cell r="I7305">
            <v>43465</v>
          </cell>
        </row>
        <row r="7306">
          <cell r="A7306" t="str">
            <v>PLATINA 3/8" x 1 1/2"</v>
          </cell>
          <cell r="B7306">
            <v>3301</v>
          </cell>
          <cell r="C7306" t="str">
            <v>UNI</v>
          </cell>
          <cell r="D7306">
            <v>53534</v>
          </cell>
          <cell r="E7306">
            <v>0</v>
          </cell>
          <cell r="F7306">
            <v>40933</v>
          </cell>
          <cell r="G7306">
            <v>41180</v>
          </cell>
          <cell r="H7306">
            <v>1.3</v>
          </cell>
          <cell r="I7306">
            <v>43465</v>
          </cell>
        </row>
        <row r="7307">
          <cell r="A7307" t="str">
            <v>PLATINA 3X 1/4"</v>
          </cell>
          <cell r="B7307">
            <v>105843</v>
          </cell>
          <cell r="C7307" t="str">
            <v>ML</v>
          </cell>
          <cell r="D7307">
            <v>10450</v>
          </cell>
          <cell r="E7307">
            <v>0</v>
          </cell>
          <cell r="F7307">
            <v>42585</v>
          </cell>
          <cell r="G7307">
            <v>9087</v>
          </cell>
          <cell r="H7307">
            <v>1.1499999999999999</v>
          </cell>
          <cell r="I7307">
            <v>43465</v>
          </cell>
        </row>
        <row r="7308">
          <cell r="A7308" t="str">
            <v>PLATINA 3X 3/8"HIERRO</v>
          </cell>
          <cell r="B7308">
            <v>105845</v>
          </cell>
          <cell r="C7308" t="str">
            <v>ML</v>
          </cell>
          <cell r="D7308">
            <v>16675</v>
          </cell>
          <cell r="E7308">
            <v>0</v>
          </cell>
          <cell r="F7308">
            <v>42585</v>
          </cell>
          <cell r="G7308">
            <v>14500</v>
          </cell>
          <cell r="H7308">
            <v>1.1499999999999999</v>
          </cell>
          <cell r="I7308">
            <v>43465</v>
          </cell>
        </row>
        <row r="7309">
          <cell r="A7309" t="str">
            <v>PLATINA 5/16" D=0.15 m</v>
          </cell>
          <cell r="B7309">
            <v>105375</v>
          </cell>
          <cell r="C7309" t="str">
            <v>UNI</v>
          </cell>
          <cell r="D7309">
            <v>5250</v>
          </cell>
          <cell r="E7309">
            <v>0</v>
          </cell>
          <cell r="F7309">
            <v>43203</v>
          </cell>
          <cell r="G7309">
            <v>5000</v>
          </cell>
          <cell r="H7309">
            <v>1.05</v>
          </cell>
          <cell r="I7309">
            <v>43465</v>
          </cell>
        </row>
        <row r="7310">
          <cell r="A7310" t="str">
            <v>PLATINA 5/8"X1/8**</v>
          </cell>
          <cell r="B7310">
            <v>103876</v>
          </cell>
          <cell r="C7310" t="str">
            <v>ML</v>
          </cell>
          <cell r="D7310">
            <v>1313</v>
          </cell>
          <cell r="E7310">
            <v>0</v>
          </cell>
          <cell r="F7310">
            <v>43181</v>
          </cell>
          <cell r="G7310">
            <v>1250</v>
          </cell>
          <cell r="H7310">
            <v>1.05</v>
          </cell>
          <cell r="I7310">
            <v>43465</v>
          </cell>
        </row>
        <row r="7311">
          <cell r="A7311" t="str">
            <v>Platina 6mm ASTM A570 - Grado 33</v>
          </cell>
          <cell r="B7311">
            <v>104784</v>
          </cell>
          <cell r="C7311" t="str">
            <v>KG</v>
          </cell>
          <cell r="D7311">
            <v>2412</v>
          </cell>
          <cell r="E7311">
            <v>0</v>
          </cell>
          <cell r="F7311">
            <v>42207</v>
          </cell>
          <cell r="G7311">
            <v>1977</v>
          </cell>
          <cell r="H7311">
            <v>1.22</v>
          </cell>
          <cell r="I7311">
            <v>43465</v>
          </cell>
        </row>
        <row r="7312">
          <cell r="A7312" t="str">
            <v>PLATINA ACERO 0,20 X 0,10 X 1/4"</v>
          </cell>
          <cell r="B7312">
            <v>104571</v>
          </cell>
          <cell r="C7312" t="str">
            <v>UNI</v>
          </cell>
          <cell r="D7312">
            <v>18743</v>
          </cell>
          <cell r="E7312">
            <v>0</v>
          </cell>
          <cell r="F7312">
            <v>43392</v>
          </cell>
          <cell r="G7312">
            <v>17850</v>
          </cell>
          <cell r="H7312">
            <v>1.05</v>
          </cell>
          <cell r="I7312">
            <v>43465</v>
          </cell>
        </row>
        <row r="7313">
          <cell r="A7313" t="str">
            <v>PLATINA ACERO 0.2 X 0.20 X 1/8"</v>
          </cell>
          <cell r="B7313">
            <v>103991</v>
          </cell>
          <cell r="C7313" t="str">
            <v>UNI</v>
          </cell>
          <cell r="D7313">
            <v>8442</v>
          </cell>
          <cell r="E7313">
            <v>0</v>
          </cell>
          <cell r="F7313">
            <v>40634</v>
          </cell>
          <cell r="G7313">
            <v>6300</v>
          </cell>
          <cell r="H7313">
            <v>1.34</v>
          </cell>
          <cell r="I7313">
            <v>43465</v>
          </cell>
        </row>
        <row r="7314">
          <cell r="A7314" t="str">
            <v>PLATINA COBRE 1/8" x 1 1/2"</v>
          </cell>
          <cell r="B7314">
            <v>521</v>
          </cell>
          <cell r="C7314" t="str">
            <v>ML</v>
          </cell>
          <cell r="D7314">
            <v>44982</v>
          </cell>
          <cell r="E7314">
            <v>0</v>
          </cell>
          <cell r="F7314">
            <v>43132</v>
          </cell>
          <cell r="G7314">
            <v>42840</v>
          </cell>
          <cell r="H7314">
            <v>1.05</v>
          </cell>
          <cell r="I7314">
            <v>43465</v>
          </cell>
        </row>
        <row r="7315">
          <cell r="A7315" t="str">
            <v>PLATINA COBRE 1/8" x 3/4"</v>
          </cell>
          <cell r="B7315">
            <v>520</v>
          </cell>
          <cell r="C7315" t="str">
            <v>ML</v>
          </cell>
          <cell r="D7315">
            <v>22116</v>
          </cell>
          <cell r="E7315">
            <v>0</v>
          </cell>
          <cell r="F7315">
            <v>43132</v>
          </cell>
          <cell r="G7315">
            <v>21063</v>
          </cell>
          <cell r="H7315">
            <v>1.05</v>
          </cell>
          <cell r="I7315">
            <v>43465</v>
          </cell>
        </row>
        <row r="7316">
          <cell r="A7316" t="str">
            <v>PLATINA DE COBRE 5X25MM (L=1.00M)</v>
          </cell>
          <cell r="B7316">
            <v>104835</v>
          </cell>
          <cell r="C7316" t="str">
            <v>UNI</v>
          </cell>
          <cell r="D7316">
            <v>44101</v>
          </cell>
          <cell r="E7316">
            <v>0</v>
          </cell>
          <cell r="F7316">
            <v>42856</v>
          </cell>
          <cell r="G7316">
            <v>40460</v>
          </cell>
          <cell r="H7316">
            <v>1.0900000000000001</v>
          </cell>
          <cell r="I7316">
            <v>43465</v>
          </cell>
        </row>
        <row r="7317">
          <cell r="A7317" t="str">
            <v>Platina de transferencia 3/4"x1/4"</v>
          </cell>
          <cell r="B7317">
            <v>104642</v>
          </cell>
          <cell r="C7317" t="str">
            <v>KG</v>
          </cell>
          <cell r="D7317">
            <v>3120</v>
          </cell>
          <cell r="E7317">
            <v>0</v>
          </cell>
          <cell r="F7317">
            <v>41177</v>
          </cell>
          <cell r="G7317">
            <v>2400</v>
          </cell>
          <cell r="H7317">
            <v>1.3</v>
          </cell>
          <cell r="I7317">
            <v>43465</v>
          </cell>
        </row>
        <row r="7318">
          <cell r="A7318" t="str">
            <v>PLATINA DIAGONALES 1.1cm</v>
          </cell>
          <cell r="B7318">
            <v>3702</v>
          </cell>
          <cell r="C7318" t="str">
            <v>UNI</v>
          </cell>
          <cell r="D7318">
            <v>10407</v>
          </cell>
          <cell r="E7318">
            <v>0</v>
          </cell>
          <cell r="F7318">
            <v>40918</v>
          </cell>
          <cell r="G7318">
            <v>8005</v>
          </cell>
          <cell r="H7318">
            <v>1.3</v>
          </cell>
          <cell r="I7318">
            <v>43465</v>
          </cell>
        </row>
        <row r="7319">
          <cell r="A7319" t="str">
            <v>PLATINA GALVANIZADA PARA BARANDA</v>
          </cell>
          <cell r="B7319">
            <v>102790</v>
          </cell>
          <cell r="C7319" t="str">
            <v>UNI</v>
          </cell>
          <cell r="D7319">
            <v>8220</v>
          </cell>
          <cell r="E7319">
            <v>0</v>
          </cell>
          <cell r="F7319">
            <v>40317</v>
          </cell>
          <cell r="G7319">
            <v>6000</v>
          </cell>
          <cell r="H7319">
            <v>1.37</v>
          </cell>
          <cell r="I7319">
            <v>43465</v>
          </cell>
        </row>
        <row r="7320">
          <cell r="A7320" t="str">
            <v>PLATINA HIERRO (1/4"X3")</v>
          </cell>
          <cell r="B7320">
            <v>105637</v>
          </cell>
          <cell r="C7320" t="str">
            <v>KG</v>
          </cell>
          <cell r="D7320">
            <v>2980</v>
          </cell>
          <cell r="E7320">
            <v>0</v>
          </cell>
          <cell r="F7320">
            <v>42212</v>
          </cell>
          <cell r="G7320">
            <v>2443</v>
          </cell>
          <cell r="H7320">
            <v>1.22</v>
          </cell>
          <cell r="I7320">
            <v>43465</v>
          </cell>
        </row>
        <row r="7321">
          <cell r="A7321" t="str">
            <v>PLATINA HR 1/2 X1/8 X 6MT</v>
          </cell>
          <cell r="B7321">
            <v>103083</v>
          </cell>
          <cell r="C7321" t="str">
            <v>UNI</v>
          </cell>
          <cell r="D7321">
            <v>4187</v>
          </cell>
          <cell r="E7321">
            <v>0</v>
          </cell>
          <cell r="F7321">
            <v>43199</v>
          </cell>
          <cell r="G7321">
            <v>3988</v>
          </cell>
          <cell r="H7321">
            <v>1.05</v>
          </cell>
          <cell r="I7321">
            <v>43465</v>
          </cell>
        </row>
        <row r="7322">
          <cell r="A7322" t="str">
            <v>PLATINAS EN ELE Y U BISAGRAS Y ENGANCHE</v>
          </cell>
          <cell r="B7322">
            <v>104012</v>
          </cell>
          <cell r="C7322" t="str">
            <v>UNI</v>
          </cell>
          <cell r="D7322">
            <v>5360</v>
          </cell>
          <cell r="E7322">
            <v>0</v>
          </cell>
          <cell r="F7322">
            <v>40638</v>
          </cell>
          <cell r="G7322">
            <v>4000</v>
          </cell>
          <cell r="H7322">
            <v>1.34</v>
          </cell>
          <cell r="I7322">
            <v>43465</v>
          </cell>
        </row>
        <row r="7323">
          <cell r="A7323" t="str">
            <v>PLATINAS PARA LAS ESTACIONES RUTAS</v>
          </cell>
          <cell r="B7323">
            <v>102430</v>
          </cell>
          <cell r="C7323" t="str">
            <v>UNI</v>
          </cell>
          <cell r="D7323">
            <v>41717</v>
          </cell>
          <cell r="E7323">
            <v>0</v>
          </cell>
          <cell r="F7323">
            <v>40185</v>
          </cell>
          <cell r="G7323">
            <v>30450</v>
          </cell>
          <cell r="H7323">
            <v>1.37</v>
          </cell>
          <cell r="I7323">
            <v>43465</v>
          </cell>
        </row>
        <row r="7324">
          <cell r="A7324" t="str">
            <v>Plato para Módulo Twister Lam. Alfajor 3mm</v>
          </cell>
          <cell r="B7324">
            <v>106452</v>
          </cell>
          <cell r="C7324" t="str">
            <v>UNI</v>
          </cell>
          <cell r="D7324">
            <v>269797</v>
          </cell>
          <cell r="E7324">
            <v>0</v>
          </cell>
          <cell r="F7324">
            <v>42940</v>
          </cell>
          <cell r="G7324">
            <v>247520</v>
          </cell>
          <cell r="H7324">
            <v>1.0900000000000001</v>
          </cell>
          <cell r="I7324">
            <v>43465</v>
          </cell>
        </row>
        <row r="7325">
          <cell r="A7325" t="str">
            <v>Plexipave line color **</v>
          </cell>
          <cell r="B7325">
            <v>102632</v>
          </cell>
          <cell r="C7325" t="str">
            <v>GL</v>
          </cell>
          <cell r="D7325">
            <v>474518</v>
          </cell>
          <cell r="E7325">
            <v>650663</v>
          </cell>
          <cell r="F7325">
            <v>41491</v>
          </cell>
          <cell r="G7325">
            <v>373635.84000000003</v>
          </cell>
          <cell r="H7325">
            <v>1.27</v>
          </cell>
          <cell r="I7325">
            <v>43465</v>
          </cell>
        </row>
        <row r="7326">
          <cell r="A7326" t="str">
            <v>PLIEGO LIJA 120</v>
          </cell>
          <cell r="B7326">
            <v>103296</v>
          </cell>
          <cell r="C7326" t="str">
            <v>UNI</v>
          </cell>
          <cell r="D7326">
            <v>911</v>
          </cell>
          <cell r="E7326">
            <v>0</v>
          </cell>
          <cell r="F7326">
            <v>43213</v>
          </cell>
          <cell r="G7326">
            <v>868</v>
          </cell>
          <cell r="H7326">
            <v>1.05</v>
          </cell>
          <cell r="I7326">
            <v>43465</v>
          </cell>
        </row>
        <row r="7327">
          <cell r="A7327" t="str">
            <v>PLOMO</v>
          </cell>
          <cell r="B7327">
            <v>105522</v>
          </cell>
          <cell r="C7327" t="str">
            <v>UNI</v>
          </cell>
          <cell r="D7327">
            <v>40859</v>
          </cell>
          <cell r="E7327">
            <v>0</v>
          </cell>
          <cell r="F7327">
            <v>42810</v>
          </cell>
          <cell r="G7327">
            <v>37485</v>
          </cell>
          <cell r="H7327">
            <v>1.0900000000000001</v>
          </cell>
          <cell r="I7327">
            <v>43465</v>
          </cell>
        </row>
        <row r="7328">
          <cell r="A7328" t="str">
            <v>Plotter HP 510 (Alquiler)</v>
          </cell>
          <cell r="B7328">
            <v>100850</v>
          </cell>
          <cell r="C7328" t="str">
            <v>MES</v>
          </cell>
          <cell r="D7328">
            <v>960477</v>
          </cell>
          <cell r="E7328" t="str">
            <v>(PLG-V)</v>
          </cell>
          <cell r="F7328">
            <v>43167</v>
          </cell>
          <cell r="G7328">
            <v>914740</v>
          </cell>
          <cell r="H7328">
            <v>1.05</v>
          </cell>
          <cell r="I7328">
            <v>43465</v>
          </cell>
        </row>
        <row r="7329">
          <cell r="A7329" t="str">
            <v>PLUG RJ -45 BLINDADO</v>
          </cell>
          <cell r="B7329">
            <v>9822</v>
          </cell>
          <cell r="C7329" t="str">
            <v>UNI</v>
          </cell>
          <cell r="D7329">
            <v>1233</v>
          </cell>
          <cell r="E7329">
            <v>0</v>
          </cell>
          <cell r="F7329">
            <v>40499</v>
          </cell>
          <cell r="G7329">
            <v>900</v>
          </cell>
          <cell r="H7329">
            <v>1.37</v>
          </cell>
          <cell r="I7329">
            <v>43465</v>
          </cell>
        </row>
        <row r="7330">
          <cell r="A7330" t="str">
            <v>PLUG RJ -45 CAT5E</v>
          </cell>
          <cell r="B7330">
            <v>9818</v>
          </cell>
          <cell r="C7330" t="str">
            <v>UNI</v>
          </cell>
          <cell r="D7330">
            <v>548</v>
          </cell>
          <cell r="E7330">
            <v>0</v>
          </cell>
          <cell r="F7330">
            <v>40499</v>
          </cell>
          <cell r="G7330">
            <v>400</v>
          </cell>
          <cell r="H7330">
            <v>1.37</v>
          </cell>
          <cell r="I7330">
            <v>43465</v>
          </cell>
        </row>
        <row r="7331">
          <cell r="A7331" t="str">
            <v>PLUG RJ -45 SOLID</v>
          </cell>
          <cell r="B7331">
            <v>9803</v>
          </cell>
          <cell r="C7331" t="str">
            <v>UNI</v>
          </cell>
          <cell r="D7331">
            <v>420</v>
          </cell>
          <cell r="E7331">
            <v>0</v>
          </cell>
          <cell r="F7331">
            <v>43199</v>
          </cell>
          <cell r="G7331">
            <v>400</v>
          </cell>
          <cell r="H7331">
            <v>1.05</v>
          </cell>
          <cell r="I7331">
            <v>43465</v>
          </cell>
        </row>
        <row r="7332">
          <cell r="A7332" t="str">
            <v>PLUG TELEFÓNICO RJ-11</v>
          </cell>
          <cell r="B7332">
            <v>106545</v>
          </cell>
          <cell r="C7332" t="str">
            <v>UNI</v>
          </cell>
          <cell r="D7332">
            <v>183</v>
          </cell>
          <cell r="E7332">
            <v>0</v>
          </cell>
          <cell r="F7332">
            <v>43196</v>
          </cell>
          <cell r="G7332">
            <v>174</v>
          </cell>
          <cell r="H7332">
            <v>1.05</v>
          </cell>
          <cell r="I7332">
            <v>43465</v>
          </cell>
        </row>
        <row r="7333">
          <cell r="A7333" t="str">
            <v>PLUG TELEFÓNICO RJ-9</v>
          </cell>
          <cell r="B7333">
            <v>106546</v>
          </cell>
          <cell r="C7333" t="str">
            <v>UNI</v>
          </cell>
          <cell r="D7333">
            <v>158</v>
          </cell>
          <cell r="E7333">
            <v>0</v>
          </cell>
          <cell r="F7333">
            <v>43196</v>
          </cell>
          <cell r="G7333">
            <v>150</v>
          </cell>
          <cell r="H7333">
            <v>1.05</v>
          </cell>
          <cell r="I7333">
            <v>43465</v>
          </cell>
        </row>
        <row r="7334">
          <cell r="A7334" t="str">
            <v>PLUMA ELECTRICA TRIF.</v>
          </cell>
          <cell r="B7334">
            <v>151</v>
          </cell>
          <cell r="C7334" t="str">
            <v>DD</v>
          </cell>
          <cell r="D7334">
            <v>24596</v>
          </cell>
          <cell r="E7334">
            <v>0</v>
          </cell>
          <cell r="F7334">
            <v>43229</v>
          </cell>
          <cell r="G7334">
            <v>23425</v>
          </cell>
          <cell r="H7334">
            <v>1.05</v>
          </cell>
          <cell r="I7334">
            <v>43465</v>
          </cell>
        </row>
        <row r="7335">
          <cell r="A7335" t="str">
            <v>PLUMA GRUA ELECTRICA Trif. (NO USAR)</v>
          </cell>
          <cell r="B7335">
            <v>2108</v>
          </cell>
          <cell r="C7335" t="str">
            <v>MS</v>
          </cell>
          <cell r="D7335">
            <v>450776</v>
          </cell>
          <cell r="E7335" t="str">
            <v>4500 VATIOS</v>
          </cell>
          <cell r="F7335">
            <v>40872</v>
          </cell>
          <cell r="G7335">
            <v>336400</v>
          </cell>
          <cell r="H7335">
            <v>1.34</v>
          </cell>
          <cell r="I7335">
            <v>43465</v>
          </cell>
        </row>
        <row r="7336">
          <cell r="A7336" t="str">
            <v>PLUMA GRUA ELECTRICA Trif:</v>
          </cell>
          <cell r="B7336">
            <v>1715</v>
          </cell>
          <cell r="C7336" t="str">
            <v>MES</v>
          </cell>
          <cell r="D7336">
            <v>407578</v>
          </cell>
          <cell r="E7336">
            <v>0</v>
          </cell>
          <cell r="F7336">
            <v>42179</v>
          </cell>
          <cell r="G7336">
            <v>334080</v>
          </cell>
          <cell r="H7336">
            <v>1.22</v>
          </cell>
          <cell r="I7336">
            <v>43465</v>
          </cell>
        </row>
        <row r="7337">
          <cell r="A7337" t="str">
            <v>PLUMA GRUA MOTOR A GASOLINA</v>
          </cell>
          <cell r="B7337">
            <v>258</v>
          </cell>
          <cell r="C7337" t="str">
            <v>DD</v>
          </cell>
          <cell r="D7337">
            <v>33800</v>
          </cell>
          <cell r="E7337">
            <v>0</v>
          </cell>
          <cell r="F7337">
            <v>41233</v>
          </cell>
          <cell r="G7337">
            <v>26000</v>
          </cell>
          <cell r="H7337">
            <v>1.3</v>
          </cell>
          <cell r="I7337">
            <v>43465</v>
          </cell>
        </row>
        <row r="7338">
          <cell r="A7338" t="str">
            <v>PLUMA GRUA MOTOR A GASOLINA</v>
          </cell>
          <cell r="B7338">
            <v>460</v>
          </cell>
          <cell r="C7338" t="str">
            <v>MES</v>
          </cell>
          <cell r="D7338">
            <v>497408</v>
          </cell>
          <cell r="E7338">
            <v>0</v>
          </cell>
          <cell r="F7338">
            <v>40872</v>
          </cell>
          <cell r="G7338">
            <v>371200</v>
          </cell>
          <cell r="H7338">
            <v>1.34</v>
          </cell>
          <cell r="I7338">
            <v>43465</v>
          </cell>
        </row>
        <row r="7339">
          <cell r="A7339" t="str">
            <v>PLUMA GRUA MOTOR ELECTRICO (NO USAR)</v>
          </cell>
          <cell r="B7339">
            <v>643</v>
          </cell>
          <cell r="C7339" t="str">
            <v>MES</v>
          </cell>
          <cell r="D7339">
            <v>450776</v>
          </cell>
          <cell r="E7339">
            <v>0</v>
          </cell>
          <cell r="F7339">
            <v>40872</v>
          </cell>
          <cell r="G7339">
            <v>336400</v>
          </cell>
          <cell r="H7339">
            <v>1.34</v>
          </cell>
          <cell r="I7339">
            <v>43465</v>
          </cell>
        </row>
        <row r="7340">
          <cell r="A7340" t="str">
            <v>PLUMA GRUA MOTOR ELECTRICO Trif. (NO</v>
          </cell>
          <cell r="B7340">
            <v>397</v>
          </cell>
          <cell r="C7340" t="str">
            <v>MS</v>
          </cell>
          <cell r="D7340">
            <v>450776</v>
          </cell>
          <cell r="E7340">
            <v>0</v>
          </cell>
          <cell r="F7340">
            <v>40878</v>
          </cell>
          <cell r="G7340">
            <v>336400</v>
          </cell>
          <cell r="H7340">
            <v>1.34</v>
          </cell>
          <cell r="I7340">
            <v>43465</v>
          </cell>
        </row>
        <row r="7341">
          <cell r="A7341" t="str">
            <v>PLUMA GRUA MOTOR ELECTRICO Trif. (NO</v>
          </cell>
          <cell r="B7341">
            <v>464</v>
          </cell>
          <cell r="C7341" t="str">
            <v>DD</v>
          </cell>
          <cell r="D7341">
            <v>40414</v>
          </cell>
          <cell r="E7341">
            <v>0</v>
          </cell>
          <cell r="F7341">
            <v>40872</v>
          </cell>
          <cell r="G7341">
            <v>30160</v>
          </cell>
          <cell r="H7341">
            <v>1.34</v>
          </cell>
          <cell r="I7341">
            <v>43465</v>
          </cell>
        </row>
        <row r="7342">
          <cell r="A7342" t="str">
            <v>Pluviómetro electr. RAIN CHECK de rain &amp; bird o</v>
          </cell>
          <cell r="B7342">
            <v>105926</v>
          </cell>
          <cell r="C7342" t="str">
            <v>UNI</v>
          </cell>
          <cell r="D7342">
            <v>1833917</v>
          </cell>
          <cell r="E7342">
            <v>0</v>
          </cell>
          <cell r="F7342">
            <v>42648</v>
          </cell>
          <cell r="G7342">
            <v>1594710</v>
          </cell>
          <cell r="H7342">
            <v>1.1499999999999999</v>
          </cell>
          <cell r="I7342">
            <v>43465</v>
          </cell>
        </row>
        <row r="7343">
          <cell r="A7343" t="str">
            <v>POCETA</v>
          </cell>
          <cell r="B7343">
            <v>103980</v>
          </cell>
          <cell r="C7343" t="str">
            <v>UNI</v>
          </cell>
          <cell r="D7343">
            <v>163391</v>
          </cell>
          <cell r="E7343">
            <v>0</v>
          </cell>
          <cell r="F7343">
            <v>42935</v>
          </cell>
          <cell r="G7343">
            <v>149900</v>
          </cell>
          <cell r="H7343">
            <v>1.0900000000000001</v>
          </cell>
          <cell r="I7343">
            <v>43465</v>
          </cell>
        </row>
        <row r="7344">
          <cell r="A7344" t="str">
            <v>POCETA V.I.S CHLLG</v>
          </cell>
          <cell r="B7344">
            <v>3266</v>
          </cell>
          <cell r="C7344" t="str">
            <v>UNI</v>
          </cell>
          <cell r="D7344">
            <v>177913</v>
          </cell>
          <cell r="E7344" t="str">
            <v>LV 3042</v>
          </cell>
          <cell r="F7344">
            <v>39892</v>
          </cell>
          <cell r="G7344">
            <v>127995</v>
          </cell>
          <cell r="H7344">
            <v>1.39</v>
          </cell>
          <cell r="I7344">
            <v>43465</v>
          </cell>
        </row>
        <row r="7345">
          <cell r="A7345" t="str">
            <v>Poda de árboles y retiro de los desechos producto</v>
          </cell>
          <cell r="B7345">
            <v>105344</v>
          </cell>
          <cell r="C7345" t="str">
            <v>UNI</v>
          </cell>
          <cell r="D7345">
            <v>171966</v>
          </cell>
          <cell r="E7345">
            <v>0</v>
          </cell>
          <cell r="F7345">
            <v>43363</v>
          </cell>
          <cell r="G7345">
            <v>163777</v>
          </cell>
          <cell r="H7345">
            <v>1.05</v>
          </cell>
          <cell r="I7345">
            <v>43465</v>
          </cell>
        </row>
        <row r="7346">
          <cell r="A7346" t="str">
            <v>Poda de árboles y retiro de. Ver descripion tecni.</v>
          </cell>
          <cell r="B7346">
            <v>105406</v>
          </cell>
          <cell r="C7346" t="str">
            <v>UNI</v>
          </cell>
          <cell r="D7346">
            <v>150594</v>
          </cell>
          <cell r="E7346">
            <v>0</v>
          </cell>
          <cell r="F7346">
            <v>42131</v>
          </cell>
          <cell r="G7346">
            <v>123438</v>
          </cell>
          <cell r="H7346">
            <v>1.22</v>
          </cell>
          <cell r="I7346">
            <v>43465</v>
          </cell>
        </row>
        <row r="7347">
          <cell r="A7347" t="str">
            <v>Poda de árboles y retiro de. Ver descripion tecni.</v>
          </cell>
          <cell r="B7347">
            <v>105407</v>
          </cell>
          <cell r="C7347" t="str">
            <v>UNI</v>
          </cell>
          <cell r="D7347">
            <v>388127</v>
          </cell>
          <cell r="E7347">
            <v>0</v>
          </cell>
          <cell r="F7347">
            <v>42131</v>
          </cell>
          <cell r="G7347">
            <v>318137</v>
          </cell>
          <cell r="H7347">
            <v>1.22</v>
          </cell>
          <cell r="I7347">
            <v>43465</v>
          </cell>
        </row>
        <row r="7348">
          <cell r="A7348" t="str">
            <v>Poda de árboles y retiro de. Ver descripion tecni.</v>
          </cell>
          <cell r="B7348">
            <v>105408</v>
          </cell>
          <cell r="C7348" t="str">
            <v>UNI</v>
          </cell>
          <cell r="D7348">
            <v>605476</v>
          </cell>
          <cell r="E7348">
            <v>0</v>
          </cell>
          <cell r="F7348">
            <v>42131</v>
          </cell>
          <cell r="G7348">
            <v>496292</v>
          </cell>
          <cell r="H7348">
            <v>1.22</v>
          </cell>
          <cell r="I7348">
            <v>43465</v>
          </cell>
        </row>
        <row r="7349">
          <cell r="A7349" t="str">
            <v>Poda de árboles y retiro de. Ver descripion tecni.</v>
          </cell>
          <cell r="B7349">
            <v>105409</v>
          </cell>
          <cell r="C7349" t="str">
            <v>UNI</v>
          </cell>
          <cell r="D7349">
            <v>962553</v>
          </cell>
          <cell r="E7349">
            <v>0</v>
          </cell>
          <cell r="F7349">
            <v>42131</v>
          </cell>
          <cell r="G7349">
            <v>788978</v>
          </cell>
          <cell r="H7349">
            <v>1.22</v>
          </cell>
          <cell r="I7349">
            <v>43465</v>
          </cell>
        </row>
        <row r="7350">
          <cell r="A7350" t="str">
            <v>Poda de árboles y retiro de. Ver descripion tecni.</v>
          </cell>
          <cell r="B7350">
            <v>105410</v>
          </cell>
          <cell r="C7350" t="str">
            <v>UNI</v>
          </cell>
          <cell r="D7350">
            <v>1362130</v>
          </cell>
          <cell r="E7350">
            <v>0</v>
          </cell>
          <cell r="F7350">
            <v>42124</v>
          </cell>
          <cell r="G7350">
            <v>1116500</v>
          </cell>
          <cell r="H7350">
            <v>1.22</v>
          </cell>
          <cell r="I7350">
            <v>43465</v>
          </cell>
        </row>
        <row r="7351">
          <cell r="A7351" t="str">
            <v>Poda de árboles y retiro de. Ver descripion tecni.</v>
          </cell>
          <cell r="B7351">
            <v>105411</v>
          </cell>
          <cell r="C7351" t="str">
            <v>UNI</v>
          </cell>
          <cell r="D7351">
            <v>2173504</v>
          </cell>
          <cell r="E7351">
            <v>0</v>
          </cell>
          <cell r="F7351">
            <v>42131</v>
          </cell>
          <cell r="G7351">
            <v>1781561</v>
          </cell>
          <cell r="H7351">
            <v>1.22</v>
          </cell>
          <cell r="I7351">
            <v>43465</v>
          </cell>
        </row>
        <row r="7352">
          <cell r="A7352" t="str">
            <v>Poda de árboles y retiro de. Ver descripion tecni.</v>
          </cell>
          <cell r="B7352">
            <v>105412</v>
          </cell>
          <cell r="C7352" t="str">
            <v>UNI</v>
          </cell>
          <cell r="D7352">
            <v>3050000</v>
          </cell>
          <cell r="E7352">
            <v>0</v>
          </cell>
          <cell r="F7352">
            <v>42132</v>
          </cell>
          <cell r="G7352">
            <v>2500000</v>
          </cell>
          <cell r="H7352">
            <v>1.22</v>
          </cell>
          <cell r="I7352">
            <v>43465</v>
          </cell>
        </row>
        <row r="7353">
          <cell r="A7353" t="str">
            <v>Poda de árboles y retiro. Ver descripción técnica</v>
          </cell>
          <cell r="B7353">
            <v>105342</v>
          </cell>
          <cell r="C7353" t="str">
            <v>UNI</v>
          </cell>
          <cell r="D7353">
            <v>45181</v>
          </cell>
          <cell r="E7353">
            <v>0</v>
          </cell>
          <cell r="F7353">
            <v>42131</v>
          </cell>
          <cell r="G7353">
            <v>37034</v>
          </cell>
          <cell r="H7353">
            <v>1.22</v>
          </cell>
          <cell r="I7353">
            <v>43465</v>
          </cell>
        </row>
        <row r="7354">
          <cell r="A7354" t="str">
            <v>Poda de árboles y retiro. Ver descripción técnica</v>
          </cell>
          <cell r="B7354">
            <v>105343</v>
          </cell>
          <cell r="C7354" t="str">
            <v>UNI</v>
          </cell>
          <cell r="D7354">
            <v>85400</v>
          </cell>
          <cell r="E7354">
            <v>0</v>
          </cell>
          <cell r="F7354">
            <v>42132</v>
          </cell>
          <cell r="G7354">
            <v>70000</v>
          </cell>
          <cell r="H7354">
            <v>1.22</v>
          </cell>
          <cell r="I7354">
            <v>43465</v>
          </cell>
        </row>
        <row r="7355">
          <cell r="A7355" t="str">
            <v>Poda de árboles y retiro. Ver descripción técnica</v>
          </cell>
          <cell r="B7355">
            <v>105345</v>
          </cell>
          <cell r="C7355" t="str">
            <v>UNI</v>
          </cell>
          <cell r="D7355">
            <v>271694</v>
          </cell>
          <cell r="E7355">
            <v>0</v>
          </cell>
          <cell r="F7355">
            <v>42131</v>
          </cell>
          <cell r="G7355">
            <v>222700</v>
          </cell>
          <cell r="H7355">
            <v>1.22</v>
          </cell>
          <cell r="I7355">
            <v>43465</v>
          </cell>
        </row>
        <row r="7356">
          <cell r="A7356" t="str">
            <v>Poda de árboles y retiro. Ver descripción técnica</v>
          </cell>
          <cell r="B7356">
            <v>105346</v>
          </cell>
          <cell r="C7356" t="str">
            <v>UNI</v>
          </cell>
          <cell r="D7356">
            <v>424560</v>
          </cell>
          <cell r="E7356">
            <v>0</v>
          </cell>
          <cell r="F7356">
            <v>42132</v>
          </cell>
          <cell r="G7356">
            <v>348000</v>
          </cell>
          <cell r="H7356">
            <v>1.22</v>
          </cell>
          <cell r="I7356">
            <v>43465</v>
          </cell>
        </row>
        <row r="7357">
          <cell r="A7357" t="str">
            <v>Poda de árboles y retiro. Ver descripción técnica</v>
          </cell>
          <cell r="B7357">
            <v>105347</v>
          </cell>
          <cell r="C7357" t="str">
            <v>UNI</v>
          </cell>
          <cell r="D7357">
            <v>1047939</v>
          </cell>
          <cell r="E7357">
            <v>0</v>
          </cell>
          <cell r="F7357">
            <v>42131</v>
          </cell>
          <cell r="G7357">
            <v>858966</v>
          </cell>
          <cell r="H7357">
            <v>1.22</v>
          </cell>
          <cell r="I7357">
            <v>43465</v>
          </cell>
        </row>
        <row r="7358">
          <cell r="A7358" t="str">
            <v>Poda de árboles y retiro. Ver descripción técnica</v>
          </cell>
          <cell r="B7358">
            <v>105348</v>
          </cell>
          <cell r="C7358" t="str">
            <v>UNI</v>
          </cell>
          <cell r="D7358">
            <v>1037000</v>
          </cell>
          <cell r="E7358">
            <v>0</v>
          </cell>
          <cell r="F7358">
            <v>42132</v>
          </cell>
          <cell r="G7358">
            <v>850000</v>
          </cell>
          <cell r="H7358">
            <v>1.22</v>
          </cell>
          <cell r="I7358">
            <v>43465</v>
          </cell>
        </row>
        <row r="7359">
          <cell r="A7359" t="str">
            <v>Poda de árboles y retiro. Ver descripción técnica</v>
          </cell>
          <cell r="B7359">
            <v>105365</v>
          </cell>
          <cell r="C7359" t="str">
            <v>UNI</v>
          </cell>
          <cell r="D7359">
            <v>75298</v>
          </cell>
          <cell r="E7359">
            <v>0</v>
          </cell>
          <cell r="F7359">
            <v>42131</v>
          </cell>
          <cell r="G7359">
            <v>61720</v>
          </cell>
          <cell r="H7359">
            <v>1.22</v>
          </cell>
          <cell r="I7359">
            <v>43465</v>
          </cell>
        </row>
        <row r="7360">
          <cell r="A7360" t="str">
            <v>Poda de árboles y retiro. Ver descripción técnica</v>
          </cell>
          <cell r="B7360">
            <v>105366</v>
          </cell>
          <cell r="C7360" t="str">
            <v>UNI</v>
          </cell>
          <cell r="D7360">
            <v>194065</v>
          </cell>
          <cell r="E7360">
            <v>0</v>
          </cell>
          <cell r="F7360">
            <v>42131</v>
          </cell>
          <cell r="G7360">
            <v>159070</v>
          </cell>
          <cell r="H7360">
            <v>1.22</v>
          </cell>
          <cell r="I7360">
            <v>43465</v>
          </cell>
        </row>
        <row r="7361">
          <cell r="A7361" t="str">
            <v>Poda de árboles y retiro. Ver descripción técnica</v>
          </cell>
          <cell r="B7361">
            <v>105367</v>
          </cell>
          <cell r="C7361" t="str">
            <v>UNI</v>
          </cell>
          <cell r="D7361">
            <v>302739</v>
          </cell>
          <cell r="E7361">
            <v>0</v>
          </cell>
          <cell r="F7361">
            <v>42131</v>
          </cell>
          <cell r="G7361">
            <v>248147</v>
          </cell>
          <cell r="H7361">
            <v>1.22</v>
          </cell>
          <cell r="I7361">
            <v>43465</v>
          </cell>
        </row>
        <row r="7362">
          <cell r="A7362" t="str">
            <v>Poda de árboles y retiro. Ver descripción técnica</v>
          </cell>
          <cell r="B7362">
            <v>105369</v>
          </cell>
          <cell r="C7362" t="str">
            <v>UNI</v>
          </cell>
          <cell r="D7362">
            <v>457989</v>
          </cell>
          <cell r="E7362">
            <v>0</v>
          </cell>
          <cell r="F7362">
            <v>42131</v>
          </cell>
          <cell r="G7362">
            <v>375401</v>
          </cell>
          <cell r="H7362">
            <v>1.22</v>
          </cell>
          <cell r="I7362">
            <v>43465</v>
          </cell>
        </row>
        <row r="7363">
          <cell r="A7363" t="str">
            <v>Poda de árboles y retiro. Ver descripción técnica</v>
          </cell>
          <cell r="B7363">
            <v>105370</v>
          </cell>
          <cell r="C7363" t="str">
            <v>UNI</v>
          </cell>
          <cell r="D7363">
            <v>597800</v>
          </cell>
          <cell r="E7363">
            <v>0</v>
          </cell>
          <cell r="F7363">
            <v>42132</v>
          </cell>
          <cell r="G7363">
            <v>490000</v>
          </cell>
          <cell r="H7363">
            <v>1.22</v>
          </cell>
          <cell r="I7363">
            <v>43465</v>
          </cell>
        </row>
        <row r="7364">
          <cell r="A7364" t="str">
            <v>Poda de árboles y retiro. Ver descripción técnica</v>
          </cell>
          <cell r="B7364">
            <v>105371</v>
          </cell>
          <cell r="C7364" t="str">
            <v>UNI</v>
          </cell>
          <cell r="D7364">
            <v>1124550</v>
          </cell>
          <cell r="E7364">
            <v>0</v>
          </cell>
          <cell r="F7364">
            <v>41967</v>
          </cell>
          <cell r="G7364">
            <v>892500</v>
          </cell>
          <cell r="H7364">
            <v>1.26</v>
          </cell>
          <cell r="I7364">
            <v>43465</v>
          </cell>
        </row>
        <row r="7365">
          <cell r="A7365" t="str">
            <v>Poda de árboles y retiro. Ver descripción técnica</v>
          </cell>
          <cell r="B7365">
            <v>105372</v>
          </cell>
          <cell r="C7365" t="str">
            <v>UNI</v>
          </cell>
          <cell r="D7365">
            <v>1863003</v>
          </cell>
          <cell r="E7365">
            <v>0</v>
          </cell>
          <cell r="F7365">
            <v>42131</v>
          </cell>
          <cell r="G7365">
            <v>1527052</v>
          </cell>
          <cell r="H7365">
            <v>1.22</v>
          </cell>
          <cell r="I7365">
            <v>43465</v>
          </cell>
        </row>
        <row r="7366">
          <cell r="A7366" t="str">
            <v>Poda de árboles y retiro. Ver descripción técnica</v>
          </cell>
          <cell r="B7366">
            <v>105373</v>
          </cell>
          <cell r="C7366" t="str">
            <v>UNI</v>
          </cell>
          <cell r="D7366">
            <v>1586000</v>
          </cell>
          <cell r="E7366">
            <v>0</v>
          </cell>
          <cell r="F7366">
            <v>42132</v>
          </cell>
          <cell r="G7366">
            <v>1300000</v>
          </cell>
          <cell r="H7366">
            <v>1.22</v>
          </cell>
          <cell r="I7366">
            <v>43465</v>
          </cell>
        </row>
        <row r="7367">
          <cell r="A7367" t="str">
            <v>Poda Zona Verde (Carg+Retiro) 30.000 M2</v>
          </cell>
          <cell r="B7367">
            <v>106711</v>
          </cell>
          <cell r="C7367" t="str">
            <v>M2</v>
          </cell>
          <cell r="D7367">
            <v>126</v>
          </cell>
          <cell r="E7367">
            <v>0</v>
          </cell>
          <cell r="F7367">
            <v>43150</v>
          </cell>
          <cell r="G7367">
            <v>120</v>
          </cell>
          <cell r="H7367">
            <v>1.05</v>
          </cell>
          <cell r="I7367">
            <v>43465</v>
          </cell>
        </row>
        <row r="7368">
          <cell r="A7368" t="str">
            <v>POLEA ANTIRETORNO Cuerda 13mm</v>
          </cell>
          <cell r="B7368">
            <v>105883</v>
          </cell>
          <cell r="C7368" t="str">
            <v>UNI</v>
          </cell>
          <cell r="D7368">
            <v>283491</v>
          </cell>
          <cell r="E7368">
            <v>0</v>
          </cell>
          <cell r="F7368">
            <v>43250</v>
          </cell>
          <cell r="G7368">
            <v>269991</v>
          </cell>
          <cell r="H7368">
            <v>1.05</v>
          </cell>
          <cell r="I7368">
            <v>43465</v>
          </cell>
        </row>
        <row r="7369">
          <cell r="A7369" t="str">
            <v>Polea Diferencial 5Tn-2 Ramal Cadena 6-3m de</v>
          </cell>
          <cell r="B7369">
            <v>104027</v>
          </cell>
          <cell r="C7369" t="str">
            <v>UNI</v>
          </cell>
          <cell r="D7369">
            <v>2065275</v>
          </cell>
          <cell r="E7369">
            <v>0</v>
          </cell>
          <cell r="F7369">
            <v>40640</v>
          </cell>
          <cell r="G7369">
            <v>1541250</v>
          </cell>
          <cell r="H7369">
            <v>1.34</v>
          </cell>
          <cell r="I7369">
            <v>43465</v>
          </cell>
        </row>
        <row r="7370">
          <cell r="A7370" t="str">
            <v>POLIESTER TEJIDO</v>
          </cell>
          <cell r="B7370">
            <v>3190</v>
          </cell>
          <cell r="C7370" t="str">
            <v>M2</v>
          </cell>
          <cell r="D7370">
            <v>7535</v>
          </cell>
          <cell r="E7370">
            <v>0</v>
          </cell>
          <cell r="F7370">
            <v>40493</v>
          </cell>
          <cell r="G7370">
            <v>5500</v>
          </cell>
          <cell r="H7370">
            <v>1.37</v>
          </cell>
          <cell r="I7370">
            <v>43465</v>
          </cell>
        </row>
        <row r="7371">
          <cell r="A7371" t="str">
            <v>Polietileno **</v>
          </cell>
          <cell r="B7371">
            <v>100690</v>
          </cell>
          <cell r="C7371" t="str">
            <v>M2</v>
          </cell>
          <cell r="D7371">
            <v>2466</v>
          </cell>
          <cell r="E7371">
            <v>0</v>
          </cell>
          <cell r="F7371">
            <v>40345</v>
          </cell>
          <cell r="G7371">
            <v>1800</v>
          </cell>
          <cell r="H7371">
            <v>1.37</v>
          </cell>
          <cell r="I7371">
            <v>43465</v>
          </cell>
        </row>
        <row r="7372">
          <cell r="A7372" t="str">
            <v>POLIETILENO A=4M; CAL.6 NEGRO</v>
          </cell>
          <cell r="B7372">
            <v>103574</v>
          </cell>
          <cell r="C7372" t="str">
            <v>ML</v>
          </cell>
          <cell r="D7372">
            <v>3220</v>
          </cell>
          <cell r="E7372">
            <v>0</v>
          </cell>
          <cell r="F7372">
            <v>42634</v>
          </cell>
          <cell r="G7372">
            <v>2800</v>
          </cell>
          <cell r="H7372">
            <v>1.1499999999999999</v>
          </cell>
          <cell r="I7372">
            <v>43465</v>
          </cell>
        </row>
        <row r="7373">
          <cell r="A7373" t="str">
            <v>POLIETILENO A=4M; CAL.6 NEGRO</v>
          </cell>
          <cell r="B7373">
            <v>103576</v>
          </cell>
          <cell r="C7373" t="str">
            <v>M2</v>
          </cell>
          <cell r="D7373">
            <v>1406</v>
          </cell>
          <cell r="E7373">
            <v>0</v>
          </cell>
          <cell r="F7373">
            <v>43241</v>
          </cell>
          <cell r="G7373">
            <v>1339</v>
          </cell>
          <cell r="H7373">
            <v>1.05</v>
          </cell>
          <cell r="I7373">
            <v>43465</v>
          </cell>
        </row>
        <row r="7374">
          <cell r="A7374" t="str">
            <v>POLIETILENO BAJA DENS.CAL.6; A=6.00M</v>
          </cell>
          <cell r="B7374">
            <v>104620</v>
          </cell>
          <cell r="C7374" t="str">
            <v>ML</v>
          </cell>
          <cell r="D7374">
            <v>7238</v>
          </cell>
          <cell r="E7374">
            <v>0</v>
          </cell>
          <cell r="F7374">
            <v>41176</v>
          </cell>
          <cell r="G7374">
            <v>5568</v>
          </cell>
          <cell r="H7374">
            <v>1.3</v>
          </cell>
          <cell r="I7374">
            <v>43465</v>
          </cell>
        </row>
        <row r="7375">
          <cell r="A7375" t="str">
            <v>Polietileno Negro Cal. 8(Inc. Transp)**</v>
          </cell>
          <cell r="B7375">
            <v>103075</v>
          </cell>
          <cell r="C7375" t="str">
            <v>M2</v>
          </cell>
          <cell r="D7375">
            <v>1085</v>
          </cell>
          <cell r="E7375">
            <v>0</v>
          </cell>
          <cell r="F7375">
            <v>42172</v>
          </cell>
          <cell r="G7375">
            <v>889</v>
          </cell>
          <cell r="H7375">
            <v>1.22</v>
          </cell>
          <cell r="I7375">
            <v>43465</v>
          </cell>
        </row>
        <row r="7376">
          <cell r="A7376" t="str">
            <v>polimero monolitico</v>
          </cell>
          <cell r="B7376">
            <v>101106</v>
          </cell>
          <cell r="C7376" t="str">
            <v>KG</v>
          </cell>
          <cell r="D7376">
            <v>5343</v>
          </cell>
          <cell r="E7376">
            <v>0</v>
          </cell>
          <cell r="F7376">
            <v>40228</v>
          </cell>
          <cell r="G7376">
            <v>3900</v>
          </cell>
          <cell r="H7376">
            <v>1.37</v>
          </cell>
          <cell r="I7376">
            <v>43465</v>
          </cell>
        </row>
        <row r="7377">
          <cell r="A7377" t="str">
            <v>POLISEC PAVCO</v>
          </cell>
          <cell r="B7377">
            <v>330</v>
          </cell>
          <cell r="C7377" t="str">
            <v>M2</v>
          </cell>
          <cell r="D7377">
            <v>887</v>
          </cell>
          <cell r="E7377">
            <v>0</v>
          </cell>
          <cell r="F7377">
            <v>43299</v>
          </cell>
          <cell r="G7377">
            <v>845</v>
          </cell>
          <cell r="H7377">
            <v>1.05</v>
          </cell>
          <cell r="I7377">
            <v>43465</v>
          </cell>
        </row>
        <row r="7378">
          <cell r="A7378" t="str">
            <v>POLISOMBRA</v>
          </cell>
          <cell r="B7378">
            <v>103315</v>
          </cell>
          <cell r="C7378" t="str">
            <v>M2</v>
          </cell>
          <cell r="D7378">
            <v>1085</v>
          </cell>
          <cell r="E7378">
            <v>0</v>
          </cell>
          <cell r="F7378">
            <v>40597</v>
          </cell>
          <cell r="G7378">
            <v>810</v>
          </cell>
          <cell r="H7378">
            <v>1.34</v>
          </cell>
          <cell r="I7378">
            <v>43465</v>
          </cell>
        </row>
        <row r="7379">
          <cell r="A7379" t="str">
            <v>Poliuretano 1 mm **</v>
          </cell>
          <cell r="B7379">
            <v>100689</v>
          </cell>
          <cell r="C7379" t="str">
            <v>M2</v>
          </cell>
          <cell r="D7379">
            <v>9976</v>
          </cell>
          <cell r="E7379" t="str">
            <v>250c</v>
          </cell>
          <cell r="F7379">
            <v>40337</v>
          </cell>
          <cell r="G7379">
            <v>7282</v>
          </cell>
          <cell r="H7379">
            <v>1.37</v>
          </cell>
          <cell r="I7379">
            <v>43465</v>
          </cell>
        </row>
        <row r="7380">
          <cell r="A7380" t="str">
            <v>POLIURETANO 1" (NO USAR)</v>
          </cell>
          <cell r="B7380">
            <v>102333</v>
          </cell>
          <cell r="C7380" t="str">
            <v>M2</v>
          </cell>
          <cell r="D7380">
            <v>27411</v>
          </cell>
          <cell r="E7380" t="str">
            <v>250c</v>
          </cell>
          <cell r="F7380">
            <v>40120</v>
          </cell>
          <cell r="G7380">
            <v>19720</v>
          </cell>
          <cell r="H7380">
            <v>1.39</v>
          </cell>
          <cell r="I7380">
            <v>43465</v>
          </cell>
        </row>
        <row r="7381">
          <cell r="A7381" t="str">
            <v>Poliuretano 2 mm (NO USAR)</v>
          </cell>
          <cell r="B7381">
            <v>100688</v>
          </cell>
          <cell r="C7381" t="str">
            <v>M2</v>
          </cell>
          <cell r="D7381">
            <v>19954</v>
          </cell>
          <cell r="E7381" t="str">
            <v>250c</v>
          </cell>
          <cell r="F7381">
            <v>40337</v>
          </cell>
          <cell r="G7381">
            <v>14565</v>
          </cell>
          <cell r="H7381">
            <v>1.37</v>
          </cell>
          <cell r="I7381">
            <v>43465</v>
          </cell>
        </row>
        <row r="7382">
          <cell r="A7382" t="str">
            <v>POLIURETANO 2" (NO USAR)</v>
          </cell>
          <cell r="B7382">
            <v>102334</v>
          </cell>
          <cell r="C7382" t="str">
            <v>M2</v>
          </cell>
          <cell r="D7382">
            <v>54822</v>
          </cell>
          <cell r="E7382" t="str">
            <v>250c</v>
          </cell>
          <cell r="F7382">
            <v>40120</v>
          </cell>
          <cell r="G7382">
            <v>39440</v>
          </cell>
          <cell r="H7382">
            <v>1.39</v>
          </cell>
          <cell r="I7382">
            <v>43465</v>
          </cell>
        </row>
        <row r="7383">
          <cell r="A7383" t="str">
            <v>POLIURETANO 3"</v>
          </cell>
          <cell r="B7383">
            <v>102335</v>
          </cell>
          <cell r="C7383" t="str">
            <v>M2</v>
          </cell>
          <cell r="D7383">
            <v>69333</v>
          </cell>
          <cell r="E7383" t="str">
            <v>250c</v>
          </cell>
          <cell r="F7383">
            <v>40120</v>
          </cell>
          <cell r="G7383">
            <v>49880</v>
          </cell>
          <cell r="H7383">
            <v>1.39</v>
          </cell>
          <cell r="I7383">
            <v>43465</v>
          </cell>
        </row>
        <row r="7384">
          <cell r="A7384" t="str">
            <v>Poliuretano 4 mm **</v>
          </cell>
          <cell r="B7384">
            <v>100687</v>
          </cell>
          <cell r="C7384" t="str">
            <v>M2</v>
          </cell>
          <cell r="D7384">
            <v>39911</v>
          </cell>
          <cell r="E7384" t="str">
            <v>250c</v>
          </cell>
          <cell r="F7384">
            <v>40344</v>
          </cell>
          <cell r="G7384">
            <v>29132</v>
          </cell>
          <cell r="H7384">
            <v>1.37</v>
          </cell>
          <cell r="I7384">
            <v>43465</v>
          </cell>
        </row>
        <row r="7385">
          <cell r="A7385" t="str">
            <v>Polivalvula d=1 " para gas **</v>
          </cell>
          <cell r="B7385">
            <v>100036</v>
          </cell>
          <cell r="C7385" t="str">
            <v>UNI</v>
          </cell>
          <cell r="D7385">
            <v>291615</v>
          </cell>
          <cell r="E7385">
            <v>240408001</v>
          </cell>
          <cell r="F7385">
            <v>40449</v>
          </cell>
          <cell r="G7385">
            <v>212858</v>
          </cell>
          <cell r="H7385">
            <v>1.37</v>
          </cell>
          <cell r="I7385">
            <v>43465</v>
          </cell>
        </row>
        <row r="7386">
          <cell r="A7386" t="str">
            <v>Polivalvula d=1/2 " para gas **</v>
          </cell>
          <cell r="B7386">
            <v>100188</v>
          </cell>
          <cell r="C7386" t="str">
            <v>UNI</v>
          </cell>
          <cell r="D7386">
            <v>282590</v>
          </cell>
          <cell r="E7386">
            <v>240408001</v>
          </cell>
          <cell r="F7386">
            <v>40449</v>
          </cell>
          <cell r="G7386">
            <v>206270</v>
          </cell>
          <cell r="H7386">
            <v>1.37</v>
          </cell>
          <cell r="I7386">
            <v>43465</v>
          </cell>
        </row>
        <row r="7387">
          <cell r="A7387" t="str">
            <v>Polivalvula d=3/4 " para gas **</v>
          </cell>
          <cell r="B7387">
            <v>100187</v>
          </cell>
          <cell r="C7387" t="str">
            <v>UNI</v>
          </cell>
          <cell r="D7387">
            <v>282593</v>
          </cell>
          <cell r="E7387">
            <v>240408001</v>
          </cell>
          <cell r="F7387">
            <v>40450</v>
          </cell>
          <cell r="G7387">
            <v>206272</v>
          </cell>
          <cell r="H7387">
            <v>1.37</v>
          </cell>
          <cell r="I7387">
            <v>43465</v>
          </cell>
        </row>
        <row r="7388">
          <cell r="A7388" t="str">
            <v>Poltrona tapizada **</v>
          </cell>
          <cell r="B7388">
            <v>103319</v>
          </cell>
          <cell r="C7388" t="str">
            <v>UNI</v>
          </cell>
          <cell r="D7388">
            <v>468814</v>
          </cell>
          <cell r="E7388">
            <v>0</v>
          </cell>
          <cell r="F7388">
            <v>40444</v>
          </cell>
          <cell r="G7388">
            <v>342200</v>
          </cell>
          <cell r="H7388">
            <v>1.37</v>
          </cell>
          <cell r="I7388">
            <v>43465</v>
          </cell>
        </row>
        <row r="7389">
          <cell r="A7389" t="str">
            <v>POLVO DE LADRILLO</v>
          </cell>
          <cell r="B7389">
            <v>3851</v>
          </cell>
          <cell r="C7389" t="str">
            <v>KG</v>
          </cell>
          <cell r="D7389">
            <v>277</v>
          </cell>
          <cell r="E7389">
            <v>0</v>
          </cell>
          <cell r="F7389">
            <v>40311</v>
          </cell>
          <cell r="G7389">
            <v>202</v>
          </cell>
          <cell r="H7389">
            <v>1.37</v>
          </cell>
          <cell r="I7389">
            <v>43465</v>
          </cell>
        </row>
        <row r="7390">
          <cell r="A7390" t="str">
            <v>POLVO DE LADRILLO</v>
          </cell>
          <cell r="B7390">
            <v>102538</v>
          </cell>
          <cell r="C7390" t="str">
            <v>M3</v>
          </cell>
          <cell r="D7390">
            <v>273050</v>
          </cell>
          <cell r="E7390">
            <v>0</v>
          </cell>
          <cell r="F7390">
            <v>41481</v>
          </cell>
          <cell r="G7390">
            <v>215000</v>
          </cell>
          <cell r="H7390">
            <v>1.27</v>
          </cell>
          <cell r="I7390">
            <v>43465</v>
          </cell>
        </row>
        <row r="7391">
          <cell r="A7391" t="str">
            <v>POLVO DE LADRILLO+TRANSPORTE</v>
          </cell>
          <cell r="B7391">
            <v>100747</v>
          </cell>
          <cell r="C7391" t="str">
            <v>M3</v>
          </cell>
          <cell r="D7391">
            <v>220500</v>
          </cell>
          <cell r="E7391">
            <v>0</v>
          </cell>
          <cell r="F7391">
            <v>43181</v>
          </cell>
          <cell r="G7391">
            <v>210000</v>
          </cell>
          <cell r="H7391">
            <v>1.05</v>
          </cell>
          <cell r="I7391">
            <v>43465</v>
          </cell>
        </row>
        <row r="7392">
          <cell r="A7392" t="str">
            <v>POMAS CRISTAL PRISMA</v>
          </cell>
          <cell r="B7392">
            <v>103563</v>
          </cell>
          <cell r="C7392" t="str">
            <v>UNI</v>
          </cell>
          <cell r="D7392">
            <v>6850</v>
          </cell>
          <cell r="E7392">
            <v>0</v>
          </cell>
          <cell r="F7392">
            <v>40525</v>
          </cell>
          <cell r="G7392">
            <v>5000</v>
          </cell>
          <cell r="H7392">
            <v>1.37</v>
          </cell>
          <cell r="I7392">
            <v>43465</v>
          </cell>
        </row>
        <row r="7393">
          <cell r="A7393" t="str">
            <v>PORCELAGRES ALFA 30X30 **</v>
          </cell>
          <cell r="B7393">
            <v>101101</v>
          </cell>
          <cell r="C7393" t="str">
            <v>M2</v>
          </cell>
          <cell r="D7393">
            <v>38778</v>
          </cell>
          <cell r="E7393" t="str">
            <v>G 4160</v>
          </cell>
          <cell r="F7393">
            <v>41091</v>
          </cell>
          <cell r="G7393">
            <v>29829</v>
          </cell>
          <cell r="H7393">
            <v>1.3</v>
          </cell>
          <cell r="I7393">
            <v>43465</v>
          </cell>
        </row>
        <row r="7394">
          <cell r="A7394" t="str">
            <v>PORCELANATO ANDORA</v>
          </cell>
          <cell r="B7394">
            <v>3304</v>
          </cell>
          <cell r="C7394" t="str">
            <v>M2</v>
          </cell>
          <cell r="D7394">
            <v>108230</v>
          </cell>
          <cell r="E7394">
            <v>0</v>
          </cell>
          <cell r="F7394">
            <v>40351</v>
          </cell>
          <cell r="G7394">
            <v>79000</v>
          </cell>
          <cell r="H7394">
            <v>1.37</v>
          </cell>
          <cell r="I7394">
            <v>43465</v>
          </cell>
        </row>
        <row r="7395">
          <cell r="A7395" t="str">
            <v>PORCELANATO BLANCO - BEIGE ALFA (60X60)</v>
          </cell>
          <cell r="B7395">
            <v>101298</v>
          </cell>
          <cell r="C7395" t="str">
            <v>M2</v>
          </cell>
          <cell r="D7395">
            <v>24628</v>
          </cell>
          <cell r="E7395">
            <v>0</v>
          </cell>
          <cell r="F7395">
            <v>43206</v>
          </cell>
          <cell r="G7395">
            <v>23455</v>
          </cell>
          <cell r="H7395">
            <v>1.05</v>
          </cell>
          <cell r="I7395">
            <v>43465</v>
          </cell>
        </row>
        <row r="7396">
          <cell r="A7396" t="str">
            <v>PORCELANATO BLANCO 46.1X46.1</v>
          </cell>
          <cell r="B7396">
            <v>102731</v>
          </cell>
          <cell r="C7396" t="str">
            <v>M2</v>
          </cell>
          <cell r="D7396">
            <v>56093</v>
          </cell>
          <cell r="E7396">
            <v>0</v>
          </cell>
          <cell r="F7396">
            <v>40292</v>
          </cell>
          <cell r="G7396">
            <v>40944</v>
          </cell>
          <cell r="H7396">
            <v>1.37</v>
          </cell>
          <cell r="I7396">
            <v>43465</v>
          </cell>
        </row>
        <row r="7397">
          <cell r="A7397" t="str">
            <v>PORCELANATO BLANCO 46.1X46.1 CAJA X</v>
          </cell>
          <cell r="B7397">
            <v>102730</v>
          </cell>
          <cell r="C7397" t="str">
            <v>CAJA</v>
          </cell>
          <cell r="D7397">
            <v>83018</v>
          </cell>
          <cell r="E7397">
            <v>0</v>
          </cell>
          <cell r="F7397">
            <v>40292</v>
          </cell>
          <cell r="G7397">
            <v>60597</v>
          </cell>
          <cell r="H7397">
            <v>1.37</v>
          </cell>
          <cell r="I7397">
            <v>43465</v>
          </cell>
        </row>
        <row r="7398">
          <cell r="A7398" t="str">
            <v>PORCELANATO BOUT. GIORDANO WITE 45X45</v>
          </cell>
          <cell r="B7398">
            <v>103618</v>
          </cell>
          <cell r="C7398" t="str">
            <v>M2</v>
          </cell>
          <cell r="D7398">
            <v>67275</v>
          </cell>
          <cell r="E7398">
            <v>0</v>
          </cell>
          <cell r="F7398">
            <v>42605</v>
          </cell>
          <cell r="G7398">
            <v>58500</v>
          </cell>
          <cell r="H7398">
            <v>1.1499999999999999</v>
          </cell>
          <cell r="I7398">
            <v>43465</v>
          </cell>
        </row>
        <row r="7399">
          <cell r="A7399" t="str">
            <v>PORCELANATO EBRO BEIGE</v>
          </cell>
          <cell r="B7399">
            <v>3069</v>
          </cell>
          <cell r="C7399" t="str">
            <v>M2</v>
          </cell>
          <cell r="D7399">
            <v>120546</v>
          </cell>
          <cell r="E7399">
            <v>0</v>
          </cell>
          <cell r="F7399">
            <v>40351</v>
          </cell>
          <cell r="G7399">
            <v>87990</v>
          </cell>
          <cell r="H7399">
            <v>1.37</v>
          </cell>
          <cell r="I7399">
            <v>43465</v>
          </cell>
        </row>
        <row r="7400">
          <cell r="A7400" t="str">
            <v>PORCELANATO PIEDRA PIZARRA</v>
          </cell>
          <cell r="B7400">
            <v>3054</v>
          </cell>
          <cell r="C7400" t="str">
            <v>M2</v>
          </cell>
          <cell r="D7400">
            <v>134260</v>
          </cell>
          <cell r="E7400">
            <v>0</v>
          </cell>
          <cell r="F7400">
            <v>40351</v>
          </cell>
          <cell r="G7400">
            <v>98000</v>
          </cell>
          <cell r="H7400">
            <v>1.37</v>
          </cell>
          <cell r="I7400">
            <v>43465</v>
          </cell>
        </row>
        <row r="7401">
          <cell r="A7401" t="str">
            <v>Porcelanato Pizarra 30x60 Beige**</v>
          </cell>
          <cell r="B7401">
            <v>103415</v>
          </cell>
          <cell r="C7401" t="str">
            <v>M2</v>
          </cell>
          <cell r="D7401">
            <v>72610</v>
          </cell>
          <cell r="E7401">
            <v>0</v>
          </cell>
          <cell r="F7401">
            <v>40467</v>
          </cell>
          <cell r="G7401">
            <v>53000</v>
          </cell>
          <cell r="H7401">
            <v>1.37</v>
          </cell>
          <cell r="I7401">
            <v>43465</v>
          </cell>
        </row>
        <row r="7402">
          <cell r="A7402" t="str">
            <v>PORCENTAJE CONTRATO</v>
          </cell>
          <cell r="B7402">
            <v>9999</v>
          </cell>
          <cell r="C7402" t="str">
            <v>%</v>
          </cell>
          <cell r="D7402">
            <v>2</v>
          </cell>
          <cell r="E7402">
            <v>0</v>
          </cell>
          <cell r="F7402">
            <v>39892</v>
          </cell>
          <cell r="G7402">
            <v>1.4</v>
          </cell>
          <cell r="H7402">
            <v>1.39</v>
          </cell>
          <cell r="I7402">
            <v>43465</v>
          </cell>
        </row>
        <row r="7403">
          <cell r="A7403" t="str">
            <v>PORTA AISLADOR 1 PUESTO CRUCETA</v>
          </cell>
          <cell r="B7403">
            <v>786</v>
          </cell>
          <cell r="C7403" t="str">
            <v>UNI</v>
          </cell>
          <cell r="D7403">
            <v>7015</v>
          </cell>
          <cell r="E7403">
            <v>0</v>
          </cell>
          <cell r="F7403">
            <v>43174</v>
          </cell>
          <cell r="G7403">
            <v>6681</v>
          </cell>
          <cell r="H7403">
            <v>1.05</v>
          </cell>
          <cell r="I7403">
            <v>43465</v>
          </cell>
        </row>
        <row r="7404">
          <cell r="A7404" t="str">
            <v>PORTA AISLADOR 3 PUESTO</v>
          </cell>
          <cell r="B7404">
            <v>3695</v>
          </cell>
          <cell r="C7404" t="str">
            <v>UNI</v>
          </cell>
          <cell r="D7404">
            <v>19627</v>
          </cell>
          <cell r="E7404">
            <v>0</v>
          </cell>
          <cell r="F7404">
            <v>40435</v>
          </cell>
          <cell r="G7404">
            <v>14326</v>
          </cell>
          <cell r="H7404">
            <v>1.37</v>
          </cell>
          <cell r="I7404">
            <v>43465</v>
          </cell>
        </row>
        <row r="7405">
          <cell r="A7405" t="str">
            <v>PORTACANDADO NEGRO No. 4</v>
          </cell>
          <cell r="B7405">
            <v>522</v>
          </cell>
          <cell r="C7405" t="str">
            <v>UNI</v>
          </cell>
          <cell r="D7405">
            <v>4223</v>
          </cell>
          <cell r="E7405">
            <v>0</v>
          </cell>
          <cell r="F7405">
            <v>43164</v>
          </cell>
          <cell r="G7405">
            <v>4022</v>
          </cell>
          <cell r="H7405">
            <v>1.05</v>
          </cell>
          <cell r="I7405">
            <v>43465</v>
          </cell>
        </row>
        <row r="7406">
          <cell r="A7406" t="str">
            <v>PORTAPENDONES 1 CARA</v>
          </cell>
          <cell r="B7406">
            <v>3628</v>
          </cell>
          <cell r="C7406" t="str">
            <v>UNI</v>
          </cell>
          <cell r="D7406">
            <v>1023874</v>
          </cell>
          <cell r="E7406" t="str">
            <v>PPD-1</v>
          </cell>
          <cell r="F7406">
            <v>40108</v>
          </cell>
          <cell r="G7406">
            <v>736600</v>
          </cell>
          <cell r="H7406">
            <v>1.39</v>
          </cell>
          <cell r="I7406">
            <v>43465</v>
          </cell>
        </row>
        <row r="7407">
          <cell r="A7407" t="str">
            <v>PORTAPENDONES 2 CARAS</v>
          </cell>
          <cell r="B7407">
            <v>3629</v>
          </cell>
          <cell r="C7407" t="str">
            <v>UNI</v>
          </cell>
          <cell r="D7407">
            <v>1330230</v>
          </cell>
          <cell r="E7407" t="str">
            <v>PPD-2</v>
          </cell>
          <cell r="F7407">
            <v>40108</v>
          </cell>
          <cell r="G7407">
            <v>957000</v>
          </cell>
          <cell r="H7407">
            <v>1.39</v>
          </cell>
          <cell r="I7407">
            <v>43465</v>
          </cell>
        </row>
        <row r="7408">
          <cell r="A7408" t="str">
            <v>Portatoma para canaleta 10x4 de 2 puntos de</v>
          </cell>
          <cell r="B7408">
            <v>101504</v>
          </cell>
          <cell r="C7408" t="str">
            <v>UNI</v>
          </cell>
          <cell r="D7408">
            <v>5661</v>
          </cell>
          <cell r="E7408" t="str">
            <v>666 -N</v>
          </cell>
          <cell r="F7408">
            <v>42116</v>
          </cell>
          <cell r="G7408">
            <v>4640</v>
          </cell>
          <cell r="H7408">
            <v>1.22</v>
          </cell>
          <cell r="I7408">
            <v>43465</v>
          </cell>
        </row>
        <row r="7409">
          <cell r="A7409" t="str">
            <v>PORTERIA FUTBOL PROFESIONAL 7.32 ml</v>
          </cell>
          <cell r="B7409">
            <v>3753</v>
          </cell>
          <cell r="C7409" t="str">
            <v>JG</v>
          </cell>
          <cell r="D7409">
            <v>4063500</v>
          </cell>
          <cell r="E7409">
            <v>0</v>
          </cell>
          <cell r="F7409">
            <v>43185</v>
          </cell>
          <cell r="G7409">
            <v>3870000.19</v>
          </cell>
          <cell r="H7409">
            <v>1.05</v>
          </cell>
          <cell r="I7409">
            <v>43465</v>
          </cell>
        </row>
        <row r="7410">
          <cell r="A7410" t="str">
            <v>PORTERIA FUTBOL SEMI PROFESIONAL</v>
          </cell>
          <cell r="B7410">
            <v>102564</v>
          </cell>
          <cell r="C7410" t="str">
            <v>UNI</v>
          </cell>
          <cell r="D7410">
            <v>3538000</v>
          </cell>
          <cell r="E7410">
            <v>0</v>
          </cell>
          <cell r="F7410">
            <v>42088</v>
          </cell>
          <cell r="G7410">
            <v>2900000</v>
          </cell>
          <cell r="H7410">
            <v>1.22</v>
          </cell>
          <cell r="I7410">
            <v>43465</v>
          </cell>
        </row>
        <row r="7411">
          <cell r="A7411" t="str">
            <v>PORTERIA MOVIL FUTBOL 11 2.50X7.32 ml</v>
          </cell>
          <cell r="B7411">
            <v>105675</v>
          </cell>
          <cell r="C7411" t="str">
            <v>JG</v>
          </cell>
          <cell r="D7411">
            <v>3575665</v>
          </cell>
          <cell r="E7411">
            <v>0</v>
          </cell>
          <cell r="F7411">
            <v>43175</v>
          </cell>
          <cell r="G7411">
            <v>3405395</v>
          </cell>
          <cell r="H7411">
            <v>1.05</v>
          </cell>
          <cell r="I7411">
            <v>43465</v>
          </cell>
        </row>
        <row r="7412">
          <cell r="A7412" t="str">
            <v>PORTERIA MOVIL FUTBOL 8 2.0x3.0 mts (SUM)</v>
          </cell>
          <cell r="B7412">
            <v>105676</v>
          </cell>
          <cell r="C7412" t="str">
            <v>JG</v>
          </cell>
          <cell r="D7412">
            <v>1949770</v>
          </cell>
          <cell r="E7412">
            <v>0</v>
          </cell>
          <cell r="F7412">
            <v>43230</v>
          </cell>
          <cell r="G7412">
            <v>1856924</v>
          </cell>
          <cell r="H7412">
            <v>1.05</v>
          </cell>
          <cell r="I7412">
            <v>43465</v>
          </cell>
        </row>
        <row r="7413">
          <cell r="A7413" t="str">
            <v>PORTERIA MULTIFUNCIONAL</v>
          </cell>
          <cell r="B7413">
            <v>3751</v>
          </cell>
          <cell r="C7413" t="str">
            <v>UNI</v>
          </cell>
          <cell r="D7413">
            <v>6143800</v>
          </cell>
          <cell r="E7413">
            <v>0</v>
          </cell>
          <cell r="F7413">
            <v>40108</v>
          </cell>
          <cell r="G7413">
            <v>4420000</v>
          </cell>
          <cell r="H7413">
            <v>1.39</v>
          </cell>
          <cell r="I7413">
            <v>43465</v>
          </cell>
        </row>
        <row r="7414">
          <cell r="A7414" t="str">
            <v>Porton Industrial (puerta metalica corrediz) **</v>
          </cell>
          <cell r="B7414">
            <v>103903</v>
          </cell>
          <cell r="C7414" t="str">
            <v>M2</v>
          </cell>
          <cell r="D7414">
            <v>1328970</v>
          </cell>
          <cell r="E7414">
            <v>0</v>
          </cell>
          <cell r="F7414">
            <v>40627</v>
          </cell>
          <cell r="G7414">
            <v>991769</v>
          </cell>
          <cell r="H7414">
            <v>1.34</v>
          </cell>
          <cell r="I7414">
            <v>43465</v>
          </cell>
        </row>
        <row r="7415">
          <cell r="A7415" t="str">
            <v>Poste</v>
          </cell>
          <cell r="B7415">
            <v>106621</v>
          </cell>
          <cell r="C7415" t="str">
            <v>UNI</v>
          </cell>
          <cell r="D7415">
            <v>1324470</v>
          </cell>
          <cell r="E7415">
            <v>0</v>
          </cell>
          <cell r="F7415">
            <v>43248</v>
          </cell>
          <cell r="G7415">
            <v>1261400</v>
          </cell>
          <cell r="H7415">
            <v>1.05</v>
          </cell>
          <cell r="I7415">
            <v>43465</v>
          </cell>
        </row>
        <row r="7416">
          <cell r="A7416" t="str">
            <v>Poste Bayoneta Pua-acero</v>
          </cell>
          <cell r="B7416">
            <v>106353</v>
          </cell>
          <cell r="C7416" t="str">
            <v>UNI</v>
          </cell>
          <cell r="D7416">
            <v>118587</v>
          </cell>
          <cell r="E7416">
            <v>0</v>
          </cell>
          <cell r="F7416">
            <v>42864</v>
          </cell>
          <cell r="G7416">
            <v>108795</v>
          </cell>
          <cell r="H7416">
            <v>1.0900000000000001</v>
          </cell>
          <cell r="I7416">
            <v>43465</v>
          </cell>
        </row>
        <row r="7417">
          <cell r="A7417" t="str">
            <v>POSTE CONC. PRETENS</v>
          </cell>
          <cell r="B7417">
            <v>101265</v>
          </cell>
          <cell r="C7417" t="str">
            <v>UNI</v>
          </cell>
          <cell r="D7417">
            <v>3419680</v>
          </cell>
          <cell r="E7417" t="str">
            <v>AP</v>
          </cell>
          <cell r="F7417">
            <v>40763</v>
          </cell>
          <cell r="G7417">
            <v>2552000</v>
          </cell>
          <cell r="H7417">
            <v>1.34</v>
          </cell>
          <cell r="I7417">
            <v>43465</v>
          </cell>
        </row>
        <row r="7418">
          <cell r="A7418" t="str">
            <v>POSTE CONC.TIPO</v>
          </cell>
          <cell r="B7418">
            <v>104159</v>
          </cell>
          <cell r="C7418" t="str">
            <v>UNI</v>
          </cell>
          <cell r="D7418">
            <v>310880</v>
          </cell>
          <cell r="E7418">
            <v>0</v>
          </cell>
          <cell r="F7418">
            <v>40760</v>
          </cell>
          <cell r="G7418">
            <v>232000</v>
          </cell>
          <cell r="H7418">
            <v>1.34</v>
          </cell>
          <cell r="I7418">
            <v>43465</v>
          </cell>
        </row>
        <row r="7419">
          <cell r="A7419" t="str">
            <v>POSTE CONCR(11x11) 2.2mPARA CERCA(6</v>
          </cell>
          <cell r="B7419">
            <v>2610</v>
          </cell>
          <cell r="C7419" t="str">
            <v>UNI</v>
          </cell>
          <cell r="D7419">
            <v>34962</v>
          </cell>
          <cell r="E7419">
            <v>0</v>
          </cell>
          <cell r="F7419">
            <v>40515</v>
          </cell>
          <cell r="G7419">
            <v>25520</v>
          </cell>
          <cell r="H7419">
            <v>1.37</v>
          </cell>
          <cell r="I7419">
            <v>43465</v>
          </cell>
        </row>
        <row r="7420">
          <cell r="A7420" t="str">
            <v>POSTE CONCR(11X11) 2.4m.PARA CERCA(8</v>
          </cell>
          <cell r="B7420">
            <v>103519</v>
          </cell>
          <cell r="C7420" t="str">
            <v>UNI</v>
          </cell>
          <cell r="D7420">
            <v>34962</v>
          </cell>
          <cell r="E7420">
            <v>0</v>
          </cell>
          <cell r="F7420">
            <v>40515</v>
          </cell>
          <cell r="G7420">
            <v>25520</v>
          </cell>
          <cell r="H7420">
            <v>1.37</v>
          </cell>
          <cell r="I7420">
            <v>43465</v>
          </cell>
        </row>
        <row r="7421">
          <cell r="A7421" t="str">
            <v>POSTE CONCR(11X11) 2m.PARA CERCA(5</v>
          </cell>
          <cell r="B7421">
            <v>2608</v>
          </cell>
          <cell r="C7421" t="str">
            <v>UNI</v>
          </cell>
          <cell r="D7421">
            <v>31811</v>
          </cell>
          <cell r="E7421">
            <v>0</v>
          </cell>
          <cell r="F7421">
            <v>43209</v>
          </cell>
          <cell r="G7421">
            <v>30296</v>
          </cell>
          <cell r="H7421">
            <v>1.05</v>
          </cell>
          <cell r="I7421">
            <v>43465</v>
          </cell>
        </row>
        <row r="7422">
          <cell r="A7422" t="str">
            <v>POSTE CONCRETO 12m 1050 Kg</v>
          </cell>
          <cell r="B7422">
            <v>101693</v>
          </cell>
          <cell r="C7422" t="str">
            <v>UNI</v>
          </cell>
          <cell r="D7422">
            <v>1196888</v>
          </cell>
          <cell r="E7422" t="str">
            <v>AP</v>
          </cell>
          <cell r="F7422">
            <v>40763</v>
          </cell>
          <cell r="G7422">
            <v>893200</v>
          </cell>
          <cell r="H7422">
            <v>1.34</v>
          </cell>
          <cell r="I7422">
            <v>43465</v>
          </cell>
        </row>
        <row r="7423">
          <cell r="A7423" t="str">
            <v>POSTE DE</v>
          </cell>
          <cell r="B7423">
            <v>104161</v>
          </cell>
          <cell r="C7423" t="str">
            <v>UNI</v>
          </cell>
          <cell r="D7423">
            <v>497640</v>
          </cell>
          <cell r="E7423">
            <v>0</v>
          </cell>
          <cell r="F7423">
            <v>40932</v>
          </cell>
          <cell r="G7423">
            <v>382800</v>
          </cell>
          <cell r="H7423">
            <v>1.3</v>
          </cell>
          <cell r="I7423">
            <v>43465</v>
          </cell>
        </row>
        <row r="7424">
          <cell r="A7424" t="str">
            <v>POSTE DE</v>
          </cell>
          <cell r="B7424">
            <v>104160</v>
          </cell>
          <cell r="C7424" t="str">
            <v>UNI</v>
          </cell>
          <cell r="D7424">
            <v>753884</v>
          </cell>
          <cell r="E7424">
            <v>0</v>
          </cell>
          <cell r="F7424">
            <v>40764</v>
          </cell>
          <cell r="G7424">
            <v>562600</v>
          </cell>
          <cell r="H7424">
            <v>1.34</v>
          </cell>
          <cell r="I7424">
            <v>43465</v>
          </cell>
        </row>
        <row r="7425">
          <cell r="A7425" t="str">
            <v>POSTE DE</v>
          </cell>
          <cell r="B7425">
            <v>104163</v>
          </cell>
          <cell r="C7425" t="str">
            <v>UNI</v>
          </cell>
          <cell r="D7425">
            <v>995280</v>
          </cell>
          <cell r="E7425">
            <v>0</v>
          </cell>
          <cell r="F7425">
            <v>40932</v>
          </cell>
          <cell r="G7425">
            <v>765600</v>
          </cell>
          <cell r="H7425">
            <v>1.3</v>
          </cell>
          <cell r="I7425">
            <v>43465</v>
          </cell>
        </row>
        <row r="7426">
          <cell r="A7426" t="str">
            <v>POSTE DE</v>
          </cell>
          <cell r="B7426">
            <v>104162</v>
          </cell>
          <cell r="C7426" t="str">
            <v>UNI</v>
          </cell>
          <cell r="D7426">
            <v>711068</v>
          </cell>
          <cell r="E7426">
            <v>0</v>
          </cell>
          <cell r="F7426">
            <v>41793</v>
          </cell>
          <cell r="G7426">
            <v>564340</v>
          </cell>
          <cell r="H7426">
            <v>1.26</v>
          </cell>
          <cell r="I7426">
            <v>43465</v>
          </cell>
        </row>
        <row r="7427">
          <cell r="A7427" t="str">
            <v>POSTE DE BALONCESTO</v>
          </cell>
          <cell r="B7427">
            <v>103742</v>
          </cell>
          <cell r="C7427" t="str">
            <v>UNI</v>
          </cell>
          <cell r="D7427">
            <v>1520371</v>
          </cell>
          <cell r="E7427">
            <v>0</v>
          </cell>
          <cell r="F7427">
            <v>43230</v>
          </cell>
          <cell r="G7427">
            <v>1447972</v>
          </cell>
          <cell r="H7427">
            <v>1.05</v>
          </cell>
          <cell r="I7427">
            <v>43465</v>
          </cell>
        </row>
        <row r="7428">
          <cell r="A7428" t="str">
            <v>POSTE DE CONC. PRETENS</v>
          </cell>
          <cell r="B7428">
            <v>2235</v>
          </cell>
          <cell r="C7428" t="str">
            <v>UNI</v>
          </cell>
          <cell r="D7428">
            <v>1632120</v>
          </cell>
          <cell r="E7428" t="str">
            <v>REFORZADO</v>
          </cell>
          <cell r="F7428">
            <v>40763</v>
          </cell>
          <cell r="G7428">
            <v>1218000</v>
          </cell>
          <cell r="H7428">
            <v>1.34</v>
          </cell>
          <cell r="I7428">
            <v>43465</v>
          </cell>
        </row>
        <row r="7429">
          <cell r="A7429" t="str">
            <v>POSTE DE CONC. PRETENS ENERG. Y TEL</v>
          </cell>
          <cell r="B7429">
            <v>2219</v>
          </cell>
          <cell r="C7429" t="str">
            <v>UNI</v>
          </cell>
          <cell r="D7429">
            <v>572112</v>
          </cell>
          <cell r="E7429" t="str">
            <v>LINEA</v>
          </cell>
          <cell r="F7429">
            <v>40310</v>
          </cell>
          <cell r="G7429">
            <v>417600</v>
          </cell>
          <cell r="H7429">
            <v>1.37</v>
          </cell>
          <cell r="I7429">
            <v>43465</v>
          </cell>
        </row>
        <row r="7430">
          <cell r="A7430" t="str">
            <v>POSTE DE CONC. PRETENS. ENERG. Y TEL</v>
          </cell>
          <cell r="B7430">
            <v>2221</v>
          </cell>
          <cell r="C7430" t="str">
            <v>UNI</v>
          </cell>
          <cell r="D7430">
            <v>778708</v>
          </cell>
          <cell r="E7430" t="str">
            <v>LINEA</v>
          </cell>
          <cell r="F7430">
            <v>40310</v>
          </cell>
          <cell r="G7430">
            <v>568400</v>
          </cell>
          <cell r="H7430">
            <v>1.37</v>
          </cell>
          <cell r="I7430">
            <v>43465</v>
          </cell>
        </row>
        <row r="7431">
          <cell r="A7431" t="str">
            <v>POSTE DE CONC. PRETENS. ENERG. Y TEL</v>
          </cell>
          <cell r="B7431">
            <v>2223</v>
          </cell>
          <cell r="C7431" t="str">
            <v>UNI</v>
          </cell>
          <cell r="D7431">
            <v>1164500</v>
          </cell>
          <cell r="E7431" t="str">
            <v>LINEA</v>
          </cell>
          <cell r="F7431">
            <v>40310</v>
          </cell>
          <cell r="G7431">
            <v>850000</v>
          </cell>
          <cell r="H7431">
            <v>1.37</v>
          </cell>
          <cell r="I7431">
            <v>43465</v>
          </cell>
        </row>
        <row r="7432">
          <cell r="A7432" t="str">
            <v>POSTE DE CONC. PRETENS. ENERG. Y TEL</v>
          </cell>
          <cell r="B7432">
            <v>2226</v>
          </cell>
          <cell r="C7432" t="str">
            <v>UNI</v>
          </cell>
          <cell r="D7432">
            <v>1811688</v>
          </cell>
          <cell r="E7432" t="str">
            <v>REFORZADO</v>
          </cell>
          <cell r="F7432">
            <v>40310</v>
          </cell>
          <cell r="G7432">
            <v>1322400</v>
          </cell>
          <cell r="H7432">
            <v>1.37</v>
          </cell>
          <cell r="I7432">
            <v>43465</v>
          </cell>
        </row>
        <row r="7433">
          <cell r="A7433" t="str">
            <v>POSTE DE CONC. PRETENS. ENERG. Y TEL</v>
          </cell>
          <cell r="B7433">
            <v>2220</v>
          </cell>
          <cell r="C7433" t="str">
            <v>UNI</v>
          </cell>
          <cell r="D7433">
            <v>530738</v>
          </cell>
          <cell r="E7433" t="str">
            <v>REFORZADO</v>
          </cell>
          <cell r="F7433">
            <v>40310</v>
          </cell>
          <cell r="G7433">
            <v>387400</v>
          </cell>
          <cell r="H7433">
            <v>1.37</v>
          </cell>
          <cell r="I7433">
            <v>43465</v>
          </cell>
        </row>
        <row r="7434">
          <cell r="A7434" t="str">
            <v>POSTE DE CONC. PRETENS. ENERG. Y TEL</v>
          </cell>
          <cell r="B7434">
            <v>102102</v>
          </cell>
          <cell r="C7434" t="str">
            <v>UNI</v>
          </cell>
          <cell r="D7434">
            <v>712774</v>
          </cell>
          <cell r="E7434" t="str">
            <v>LINEA</v>
          </cell>
          <cell r="F7434">
            <v>39510</v>
          </cell>
          <cell r="G7434">
            <v>484880</v>
          </cell>
          <cell r="H7434">
            <v>1.47</v>
          </cell>
          <cell r="I7434">
            <v>43465</v>
          </cell>
        </row>
        <row r="7435">
          <cell r="A7435" t="str">
            <v>POSTE DE CONC.PRETENS</v>
          </cell>
          <cell r="B7435">
            <v>103172</v>
          </cell>
          <cell r="C7435" t="str">
            <v>UNI</v>
          </cell>
          <cell r="D7435">
            <v>647243</v>
          </cell>
          <cell r="E7435" t="str">
            <v>EXTRAREFO</v>
          </cell>
          <cell r="F7435">
            <v>43162</v>
          </cell>
          <cell r="G7435">
            <v>616422</v>
          </cell>
          <cell r="H7435">
            <v>1.05</v>
          </cell>
          <cell r="I7435">
            <v>43465</v>
          </cell>
        </row>
        <row r="7436">
          <cell r="A7436" t="str">
            <v>POSTE DE CONC.PRETENS</v>
          </cell>
          <cell r="B7436">
            <v>102205</v>
          </cell>
          <cell r="C7436" t="str">
            <v>UNI</v>
          </cell>
          <cell r="D7436">
            <v>634400</v>
          </cell>
          <cell r="E7436" t="str">
            <v>AP</v>
          </cell>
          <cell r="F7436">
            <v>42116</v>
          </cell>
          <cell r="G7436">
            <v>520000</v>
          </cell>
          <cell r="H7436">
            <v>1.22</v>
          </cell>
          <cell r="I7436">
            <v>43465</v>
          </cell>
        </row>
        <row r="7437">
          <cell r="A7437" t="str">
            <v>POSTE DE CONC.PRETENS</v>
          </cell>
          <cell r="B7437">
            <v>102104</v>
          </cell>
          <cell r="C7437" t="str">
            <v>UNI</v>
          </cell>
          <cell r="D7437">
            <v>643104</v>
          </cell>
          <cell r="E7437" t="str">
            <v>EXTRAREFO</v>
          </cell>
          <cell r="F7437">
            <v>41759</v>
          </cell>
          <cell r="G7437">
            <v>510400</v>
          </cell>
          <cell r="H7437">
            <v>1.26</v>
          </cell>
          <cell r="I7437">
            <v>43465</v>
          </cell>
        </row>
        <row r="7438">
          <cell r="A7438" t="str">
            <v>POSTE DE CONC.PRETENS</v>
          </cell>
          <cell r="B7438">
            <v>103173</v>
          </cell>
          <cell r="C7438" t="str">
            <v>UNI</v>
          </cell>
          <cell r="D7438">
            <v>720360</v>
          </cell>
          <cell r="E7438" t="str">
            <v>EXTRAREFO</v>
          </cell>
          <cell r="F7438">
            <v>42626</v>
          </cell>
          <cell r="G7438">
            <v>626400</v>
          </cell>
          <cell r="H7438">
            <v>1.1499999999999999</v>
          </cell>
          <cell r="I7438">
            <v>43465</v>
          </cell>
        </row>
        <row r="7439">
          <cell r="A7439" t="str">
            <v>POSTE DE CONC.PRETENS</v>
          </cell>
          <cell r="B7439">
            <v>103171</v>
          </cell>
          <cell r="C7439" t="str">
            <v>UNI</v>
          </cell>
          <cell r="D7439">
            <v>590672</v>
          </cell>
          <cell r="E7439" t="str">
            <v>REFORZADO</v>
          </cell>
          <cell r="F7439">
            <v>40763</v>
          </cell>
          <cell r="G7439">
            <v>440800</v>
          </cell>
          <cell r="H7439">
            <v>1.34</v>
          </cell>
          <cell r="I7439">
            <v>43465</v>
          </cell>
        </row>
        <row r="7440">
          <cell r="A7440" t="str">
            <v>POSTE DE CONC.PRETENS (12m)RESISTENC:</v>
          </cell>
          <cell r="B7440">
            <v>102206</v>
          </cell>
          <cell r="C7440" t="str">
            <v>UNI</v>
          </cell>
          <cell r="D7440">
            <v>714942</v>
          </cell>
          <cell r="E7440" t="str">
            <v>REFORZADO</v>
          </cell>
          <cell r="F7440">
            <v>43166</v>
          </cell>
          <cell r="G7440">
            <v>680897</v>
          </cell>
          <cell r="H7440">
            <v>1.05</v>
          </cell>
          <cell r="I7440">
            <v>43465</v>
          </cell>
        </row>
        <row r="7441">
          <cell r="A7441" t="str">
            <v>POSTE DE CONC.PRETENS A.P</v>
          </cell>
          <cell r="B7441">
            <v>777</v>
          </cell>
          <cell r="C7441" t="str">
            <v>UNI</v>
          </cell>
          <cell r="D7441">
            <v>839376</v>
          </cell>
          <cell r="E7441" t="str">
            <v>Extrareforza</v>
          </cell>
          <cell r="F7441">
            <v>40794</v>
          </cell>
          <cell r="G7441">
            <v>626400</v>
          </cell>
          <cell r="H7441">
            <v>1.34</v>
          </cell>
          <cell r="I7441">
            <v>43465</v>
          </cell>
        </row>
        <row r="7442">
          <cell r="A7442" t="str">
            <v>POSTE DE CONC.PRETENS A.P</v>
          </cell>
          <cell r="B7442">
            <v>101465</v>
          </cell>
          <cell r="C7442" t="str">
            <v>UNI</v>
          </cell>
          <cell r="D7442">
            <v>490761</v>
          </cell>
          <cell r="E7442" t="str">
            <v>AP</v>
          </cell>
          <cell r="F7442">
            <v>43164</v>
          </cell>
          <cell r="G7442">
            <v>467391</v>
          </cell>
          <cell r="H7442">
            <v>1.05</v>
          </cell>
          <cell r="I7442">
            <v>43465</v>
          </cell>
        </row>
        <row r="7443">
          <cell r="A7443" t="str">
            <v>POSTE DE CONC.PRETENS A.P</v>
          </cell>
          <cell r="B7443">
            <v>2232</v>
          </cell>
          <cell r="C7443" t="str">
            <v>UNI</v>
          </cell>
          <cell r="D7443">
            <v>723840</v>
          </cell>
          <cell r="E7443" t="str">
            <v>AP</v>
          </cell>
          <cell r="F7443">
            <v>40932</v>
          </cell>
          <cell r="G7443">
            <v>556800</v>
          </cell>
          <cell r="H7443">
            <v>1.3</v>
          </cell>
          <cell r="I7443">
            <v>43465</v>
          </cell>
        </row>
        <row r="7444">
          <cell r="A7444" t="str">
            <v>POSTE DE CONC.PRETENS A.P.</v>
          </cell>
          <cell r="B7444">
            <v>101756</v>
          </cell>
          <cell r="C7444" t="str">
            <v>UNI</v>
          </cell>
          <cell r="D7444">
            <v>945000</v>
          </cell>
          <cell r="E7444" t="str">
            <v>EXTRAREFO</v>
          </cell>
          <cell r="F7444">
            <v>43182</v>
          </cell>
          <cell r="G7444">
            <v>900000</v>
          </cell>
          <cell r="H7444">
            <v>1.05</v>
          </cell>
          <cell r="I7444">
            <v>43465</v>
          </cell>
        </row>
        <row r="7445">
          <cell r="A7445" t="str">
            <v>POSTE DE CONC.PRETENS A.P.(14m)750kg</v>
          </cell>
          <cell r="B7445">
            <v>105088</v>
          </cell>
          <cell r="C7445" t="str">
            <v>UNI</v>
          </cell>
          <cell r="D7445">
            <v>1152782</v>
          </cell>
          <cell r="E7445">
            <v>0</v>
          </cell>
          <cell r="F7445">
            <v>43223</v>
          </cell>
          <cell r="G7445">
            <v>1097888</v>
          </cell>
          <cell r="H7445">
            <v>1.05</v>
          </cell>
          <cell r="I7445">
            <v>43465</v>
          </cell>
        </row>
        <row r="7446">
          <cell r="A7446" t="str">
            <v>POSTE DE CONC.PRETENS A.P.(8m)</v>
          </cell>
          <cell r="B7446">
            <v>2228</v>
          </cell>
          <cell r="C7446" t="str">
            <v>UNI</v>
          </cell>
          <cell r="D7446">
            <v>469429</v>
          </cell>
          <cell r="E7446" t="str">
            <v>AP</v>
          </cell>
          <cell r="F7446">
            <v>40763</v>
          </cell>
          <cell r="G7446">
            <v>350320</v>
          </cell>
          <cell r="H7446">
            <v>1.34</v>
          </cell>
          <cell r="I7446">
            <v>43465</v>
          </cell>
        </row>
        <row r="7447">
          <cell r="A7447" t="str">
            <v>POSTE DE CONC.PRETENS A.P.(8m)</v>
          </cell>
          <cell r="B7447">
            <v>102103</v>
          </cell>
          <cell r="C7447" t="str">
            <v>UNI</v>
          </cell>
          <cell r="D7447">
            <v>590672</v>
          </cell>
          <cell r="E7447" t="str">
            <v>REFORZADO</v>
          </cell>
          <cell r="F7447">
            <v>40763</v>
          </cell>
          <cell r="G7447">
            <v>440800</v>
          </cell>
          <cell r="H7447">
            <v>1.34</v>
          </cell>
          <cell r="I7447">
            <v>43465</v>
          </cell>
        </row>
        <row r="7448">
          <cell r="A7448" t="str">
            <v>POSTE DE CONC.PRETENS.A.P.(14m)</v>
          </cell>
          <cell r="B7448">
            <v>101462</v>
          </cell>
          <cell r="C7448" t="str">
            <v>UNI</v>
          </cell>
          <cell r="D7448">
            <v>1244400</v>
          </cell>
          <cell r="E7448" t="str">
            <v>AP</v>
          </cell>
          <cell r="F7448">
            <v>42248</v>
          </cell>
          <cell r="G7448">
            <v>1020000</v>
          </cell>
          <cell r="H7448">
            <v>1.22</v>
          </cell>
          <cell r="I7448">
            <v>43465</v>
          </cell>
        </row>
        <row r="7449">
          <cell r="A7449" t="str">
            <v>POSTE DE LUZ</v>
          </cell>
          <cell r="B7449">
            <v>893</v>
          </cell>
          <cell r="C7449" t="str">
            <v>ML</v>
          </cell>
          <cell r="D7449">
            <v>27811</v>
          </cell>
          <cell r="E7449">
            <v>0</v>
          </cell>
          <cell r="F7449">
            <v>40470</v>
          </cell>
          <cell r="G7449">
            <v>20300</v>
          </cell>
          <cell r="H7449">
            <v>1.37</v>
          </cell>
          <cell r="I7449">
            <v>43465</v>
          </cell>
        </row>
        <row r="7450">
          <cell r="A7450" t="str">
            <v>POSTE EN CONCRETO PRETENSADO</v>
          </cell>
          <cell r="B7450">
            <v>106025</v>
          </cell>
          <cell r="C7450" t="str">
            <v>UNI</v>
          </cell>
          <cell r="D7450">
            <v>2280335</v>
          </cell>
          <cell r="E7450">
            <v>0</v>
          </cell>
          <cell r="F7450">
            <v>42692</v>
          </cell>
          <cell r="G7450">
            <v>1982900</v>
          </cell>
          <cell r="H7450">
            <v>1.1499999999999999</v>
          </cell>
          <cell r="I7450">
            <v>43465</v>
          </cell>
        </row>
        <row r="7451">
          <cell r="A7451" t="str">
            <v>POSTE GALVANIZADO h= 10.00 DOS BRAZOS</v>
          </cell>
          <cell r="B7451">
            <v>3670</v>
          </cell>
          <cell r="C7451" t="str">
            <v>UNI</v>
          </cell>
          <cell r="D7451">
            <v>2048139</v>
          </cell>
          <cell r="E7451" t="str">
            <v>3mm</v>
          </cell>
          <cell r="F7451">
            <v>40479</v>
          </cell>
          <cell r="G7451">
            <v>1494992</v>
          </cell>
          <cell r="H7451">
            <v>1.37</v>
          </cell>
          <cell r="I7451">
            <v>43465</v>
          </cell>
        </row>
        <row r="7452">
          <cell r="A7452" t="str">
            <v>POSTE GALVANIZADO h= 10.00 UN BRAZO</v>
          </cell>
          <cell r="B7452">
            <v>3669</v>
          </cell>
          <cell r="C7452" t="str">
            <v>UNI</v>
          </cell>
          <cell r="D7452">
            <v>2000855</v>
          </cell>
          <cell r="E7452" t="str">
            <v>3mm</v>
          </cell>
          <cell r="F7452">
            <v>40479</v>
          </cell>
          <cell r="G7452">
            <v>1460478</v>
          </cell>
          <cell r="H7452">
            <v>1.37</v>
          </cell>
          <cell r="I7452">
            <v>43465</v>
          </cell>
        </row>
        <row r="7453">
          <cell r="A7453" t="str">
            <v>POSTE GALVANIZADO h= 12.00 DOS BRAZOS</v>
          </cell>
          <cell r="B7453">
            <v>3672</v>
          </cell>
          <cell r="C7453" t="str">
            <v>UNI</v>
          </cell>
          <cell r="D7453">
            <v>1891148</v>
          </cell>
          <cell r="E7453" t="str">
            <v>3mm</v>
          </cell>
          <cell r="F7453">
            <v>40487</v>
          </cell>
          <cell r="G7453">
            <v>1380400</v>
          </cell>
          <cell r="H7453">
            <v>1.37</v>
          </cell>
          <cell r="I7453">
            <v>43465</v>
          </cell>
        </row>
        <row r="7454">
          <cell r="A7454" t="str">
            <v>POSTE GALVANIZADO h= 12.00 UN BRAZO</v>
          </cell>
          <cell r="B7454">
            <v>3671</v>
          </cell>
          <cell r="C7454" t="str">
            <v>UNI</v>
          </cell>
          <cell r="D7454">
            <v>2373139</v>
          </cell>
          <cell r="E7454" t="str">
            <v>3mm</v>
          </cell>
          <cell r="F7454">
            <v>40479</v>
          </cell>
          <cell r="G7454">
            <v>1732218</v>
          </cell>
          <cell r="H7454">
            <v>1.37</v>
          </cell>
          <cell r="I7454">
            <v>43465</v>
          </cell>
        </row>
        <row r="7455">
          <cell r="A7455" t="str">
            <v>POSTE GALVANIZADO h= 14.00 DOS BRAZOS</v>
          </cell>
          <cell r="B7455">
            <v>3674</v>
          </cell>
          <cell r="C7455" t="str">
            <v>UNI</v>
          </cell>
          <cell r="D7455">
            <v>3992401</v>
          </cell>
          <cell r="E7455" t="str">
            <v>3mm</v>
          </cell>
          <cell r="F7455">
            <v>40479</v>
          </cell>
          <cell r="G7455">
            <v>2914161</v>
          </cell>
          <cell r="H7455">
            <v>1.37</v>
          </cell>
          <cell r="I7455">
            <v>43465</v>
          </cell>
        </row>
        <row r="7456">
          <cell r="A7456" t="str">
            <v>POSTE GALVANIZADO h= 14.00 UN BRAZO</v>
          </cell>
          <cell r="B7456">
            <v>3673</v>
          </cell>
          <cell r="C7456" t="str">
            <v>UNI</v>
          </cell>
          <cell r="D7456">
            <v>3923783</v>
          </cell>
          <cell r="E7456" t="str">
            <v>3mm</v>
          </cell>
          <cell r="F7456">
            <v>40479</v>
          </cell>
          <cell r="G7456">
            <v>2864075</v>
          </cell>
          <cell r="H7456">
            <v>1.37</v>
          </cell>
          <cell r="I7456">
            <v>43465</v>
          </cell>
        </row>
        <row r="7457">
          <cell r="A7457" t="str">
            <v>POSTE GALVANIZADO h= 16.00 DOS BRAZOS</v>
          </cell>
          <cell r="B7457">
            <v>3676</v>
          </cell>
          <cell r="C7457" t="str">
            <v>UNI</v>
          </cell>
          <cell r="D7457">
            <v>5595613</v>
          </cell>
          <cell r="E7457" t="str">
            <v>3mm</v>
          </cell>
          <cell r="F7457">
            <v>40479</v>
          </cell>
          <cell r="G7457">
            <v>4084389</v>
          </cell>
          <cell r="H7457">
            <v>1.37</v>
          </cell>
          <cell r="I7457">
            <v>43465</v>
          </cell>
        </row>
        <row r="7458">
          <cell r="A7458" t="str">
            <v>POSTE GALVANIZADO h= 16.00 UN BRAZO</v>
          </cell>
          <cell r="B7458">
            <v>3675</v>
          </cell>
          <cell r="C7458" t="str">
            <v>UNI</v>
          </cell>
          <cell r="D7458">
            <v>5748876</v>
          </cell>
          <cell r="E7458" t="str">
            <v>3mm</v>
          </cell>
          <cell r="F7458">
            <v>40479</v>
          </cell>
          <cell r="G7458">
            <v>4196260</v>
          </cell>
          <cell r="H7458">
            <v>1.37</v>
          </cell>
          <cell r="I7458">
            <v>43465</v>
          </cell>
        </row>
        <row r="7459">
          <cell r="A7459" t="str">
            <v>POSTE GALVANIZADO h= 4.50 DOS BRAZOS</v>
          </cell>
          <cell r="B7459">
            <v>3664</v>
          </cell>
          <cell r="C7459" t="str">
            <v>UNI</v>
          </cell>
          <cell r="D7459">
            <v>706327</v>
          </cell>
          <cell r="E7459" t="str">
            <v>3mm</v>
          </cell>
          <cell r="F7459">
            <v>40479</v>
          </cell>
          <cell r="G7459">
            <v>515567</v>
          </cell>
          <cell r="H7459">
            <v>1.37</v>
          </cell>
          <cell r="I7459">
            <v>43465</v>
          </cell>
        </row>
        <row r="7460">
          <cell r="A7460" t="str">
            <v>POSTE GALVANIZADO h= 4.50 UN BRAZO</v>
          </cell>
          <cell r="B7460">
            <v>3663</v>
          </cell>
          <cell r="C7460" t="str">
            <v>UNI</v>
          </cell>
          <cell r="D7460">
            <v>669989</v>
          </cell>
          <cell r="E7460" t="str">
            <v>3mm</v>
          </cell>
          <cell r="F7460">
            <v>40479</v>
          </cell>
          <cell r="G7460">
            <v>489043</v>
          </cell>
          <cell r="H7460">
            <v>1.37</v>
          </cell>
          <cell r="I7460">
            <v>43465</v>
          </cell>
        </row>
        <row r="7461">
          <cell r="A7461" t="str">
            <v>POSTE GALVANIZADO h= 6.00 DOS BRAZOS</v>
          </cell>
          <cell r="B7461">
            <v>3666</v>
          </cell>
          <cell r="C7461" t="str">
            <v>UNI</v>
          </cell>
          <cell r="D7461">
            <v>941768</v>
          </cell>
          <cell r="E7461" t="str">
            <v>3mm M-130</v>
          </cell>
          <cell r="F7461">
            <v>40479</v>
          </cell>
          <cell r="G7461">
            <v>687422</v>
          </cell>
          <cell r="H7461">
            <v>1.37</v>
          </cell>
          <cell r="I7461">
            <v>43465</v>
          </cell>
        </row>
        <row r="7462">
          <cell r="A7462" t="str">
            <v>POSTE GALVANIZADO h= 8.00 DOS BRAZOS</v>
          </cell>
          <cell r="B7462">
            <v>3668</v>
          </cell>
          <cell r="C7462" t="str">
            <v>UNI</v>
          </cell>
          <cell r="D7462">
            <v>1868137</v>
          </cell>
          <cell r="E7462" t="str">
            <v>3mm</v>
          </cell>
          <cell r="F7462">
            <v>40479</v>
          </cell>
          <cell r="G7462">
            <v>1363604</v>
          </cell>
          <cell r="H7462">
            <v>1.37</v>
          </cell>
          <cell r="I7462">
            <v>43465</v>
          </cell>
        </row>
        <row r="7463">
          <cell r="A7463" t="str">
            <v>POSTE GALVANIZADO h= 8.00 UN BRAZO</v>
          </cell>
          <cell r="B7463">
            <v>3667</v>
          </cell>
          <cell r="C7463" t="str">
            <v>UNI</v>
          </cell>
          <cell r="D7463">
            <v>1862074</v>
          </cell>
          <cell r="E7463" t="str">
            <v>3mm</v>
          </cell>
          <cell r="F7463">
            <v>40479</v>
          </cell>
          <cell r="G7463">
            <v>1359178</v>
          </cell>
          <cell r="H7463">
            <v>1.37</v>
          </cell>
          <cell r="I7463">
            <v>43465</v>
          </cell>
        </row>
        <row r="7464">
          <cell r="A7464" t="str">
            <v>Poste Galvanizado Int. y</v>
          </cell>
          <cell r="B7464">
            <v>105793</v>
          </cell>
          <cell r="C7464" t="str">
            <v>ML</v>
          </cell>
          <cell r="D7464">
            <v>68286</v>
          </cell>
          <cell r="E7464">
            <v>0</v>
          </cell>
          <cell r="F7464">
            <v>43269</v>
          </cell>
          <cell r="G7464">
            <v>65034</v>
          </cell>
          <cell r="H7464">
            <v>1.05</v>
          </cell>
          <cell r="I7464">
            <v>43465</v>
          </cell>
        </row>
        <row r="7465">
          <cell r="A7465" t="str">
            <v>Poste Galvanizado Ø4" h=6.00+Un</v>
          </cell>
          <cell r="B7465">
            <v>3665</v>
          </cell>
          <cell r="C7465" t="str">
            <v>UNI</v>
          </cell>
          <cell r="D7465">
            <v>701017</v>
          </cell>
          <cell r="E7465" t="str">
            <v>3mm M-130</v>
          </cell>
          <cell r="F7465">
            <v>42619</v>
          </cell>
          <cell r="G7465">
            <v>609580</v>
          </cell>
          <cell r="H7465">
            <v>1.1499999999999999</v>
          </cell>
          <cell r="I7465">
            <v>43465</v>
          </cell>
        </row>
        <row r="7466">
          <cell r="A7466" t="str">
            <v>POSTE METAL.H=10M tipo AP+BASE</v>
          </cell>
          <cell r="B7466">
            <v>105600</v>
          </cell>
          <cell r="C7466" t="str">
            <v>UNI</v>
          </cell>
          <cell r="D7466">
            <v>1468163</v>
          </cell>
          <cell r="E7466">
            <v>0</v>
          </cell>
          <cell r="F7466">
            <v>43168</v>
          </cell>
          <cell r="G7466">
            <v>1398250</v>
          </cell>
          <cell r="H7466">
            <v>1.05</v>
          </cell>
          <cell r="I7466">
            <v>43465</v>
          </cell>
        </row>
        <row r="7467">
          <cell r="A7467" t="str">
            <v>POSTE METAL.H=12M tipo AP+BASE</v>
          </cell>
          <cell r="B7467">
            <v>105601</v>
          </cell>
          <cell r="C7467" t="str">
            <v>UNI</v>
          </cell>
          <cell r="D7467">
            <v>1580618</v>
          </cell>
          <cell r="E7467">
            <v>0</v>
          </cell>
          <cell r="F7467">
            <v>43251</v>
          </cell>
          <cell r="G7467">
            <v>1505350</v>
          </cell>
          <cell r="H7467">
            <v>1.05</v>
          </cell>
          <cell r="I7467">
            <v>43465</v>
          </cell>
        </row>
        <row r="7468">
          <cell r="A7468" t="str">
            <v>POSTE METAL.H=8M tipo AP+BASE</v>
          </cell>
          <cell r="B7468">
            <v>105599</v>
          </cell>
          <cell r="C7468" t="str">
            <v>UNI</v>
          </cell>
          <cell r="D7468">
            <v>1199520</v>
          </cell>
          <cell r="E7468">
            <v>0</v>
          </cell>
          <cell r="F7468">
            <v>43168</v>
          </cell>
          <cell r="G7468">
            <v>1142400</v>
          </cell>
          <cell r="H7468">
            <v>1.05</v>
          </cell>
          <cell r="I7468">
            <v>43465</v>
          </cell>
        </row>
        <row r="7469">
          <cell r="A7469" t="str">
            <v>Poste Metáli H=14M+Canast Mant.+Cruceta+Parrill</v>
          </cell>
          <cell r="B7469">
            <v>106703</v>
          </cell>
          <cell r="C7469" t="str">
            <v>UNI</v>
          </cell>
          <cell r="D7469">
            <v>3291183</v>
          </cell>
          <cell r="E7469">
            <v>0</v>
          </cell>
          <cell r="F7469">
            <v>43194</v>
          </cell>
          <cell r="G7469">
            <v>3134460</v>
          </cell>
          <cell r="H7469">
            <v>1.05</v>
          </cell>
          <cell r="I7469">
            <v>43465</v>
          </cell>
        </row>
        <row r="7470">
          <cell r="A7470" t="str">
            <v>POSTE METALICO</v>
          </cell>
          <cell r="B7470">
            <v>105039</v>
          </cell>
          <cell r="C7470" t="str">
            <v>UNI</v>
          </cell>
          <cell r="D7470">
            <v>12263843</v>
          </cell>
          <cell r="E7470">
            <v>0</v>
          </cell>
          <cell r="F7470">
            <v>43168</v>
          </cell>
          <cell r="G7470">
            <v>11679850</v>
          </cell>
          <cell r="H7470">
            <v>1.05</v>
          </cell>
          <cell r="I7470">
            <v>43465</v>
          </cell>
        </row>
        <row r="7471">
          <cell r="A7471" t="str">
            <v>POSTE METALICO ALUMBRADO PUBLICO 5</v>
          </cell>
          <cell r="B7471">
            <v>101580</v>
          </cell>
          <cell r="C7471" t="str">
            <v>UNI</v>
          </cell>
          <cell r="D7471">
            <v>784792</v>
          </cell>
          <cell r="E7471">
            <v>0</v>
          </cell>
          <cell r="F7471">
            <v>42391</v>
          </cell>
          <cell r="G7471">
            <v>682428</v>
          </cell>
          <cell r="H7471">
            <v>1.1499999999999999</v>
          </cell>
          <cell r="I7471">
            <v>43465</v>
          </cell>
        </row>
        <row r="7472">
          <cell r="A7472" t="str">
            <v>POSTE METALICO h= 6.00 UN BRAZO</v>
          </cell>
          <cell r="B7472">
            <v>6533</v>
          </cell>
          <cell r="C7472" t="str">
            <v>UNI</v>
          </cell>
          <cell r="D7472">
            <v>930449</v>
          </cell>
          <cell r="E7472" t="str">
            <v>3mm</v>
          </cell>
          <cell r="F7472">
            <v>40487</v>
          </cell>
          <cell r="G7472">
            <v>679160</v>
          </cell>
          <cell r="H7472">
            <v>1.37</v>
          </cell>
          <cell r="I7472">
            <v>43465</v>
          </cell>
        </row>
        <row r="7473">
          <cell r="A7473" t="str">
            <v>Poste metálicoH=16m con peldaños,canasta y</v>
          </cell>
          <cell r="B7473">
            <v>101467</v>
          </cell>
          <cell r="C7473" t="str">
            <v>UNI</v>
          </cell>
          <cell r="D7473">
            <v>6373141</v>
          </cell>
          <cell r="E7473" t="str">
            <v>AP</v>
          </cell>
          <cell r="F7473">
            <v>42318</v>
          </cell>
          <cell r="G7473">
            <v>5223886</v>
          </cell>
          <cell r="H7473">
            <v>1.22</v>
          </cell>
          <cell r="I7473">
            <v>43465</v>
          </cell>
        </row>
        <row r="7474">
          <cell r="A7474" t="str">
            <v>Poste Para barra Flexión espalda Tipo-1 (Sum)</v>
          </cell>
          <cell r="B7474">
            <v>102607</v>
          </cell>
          <cell r="C7474" t="str">
            <v>UNI</v>
          </cell>
          <cell r="D7474">
            <v>453985</v>
          </cell>
          <cell r="E7474">
            <v>0</v>
          </cell>
          <cell r="F7474">
            <v>42940</v>
          </cell>
          <cell r="G7474">
            <v>416500</v>
          </cell>
          <cell r="H7474">
            <v>1.0900000000000001</v>
          </cell>
          <cell r="I7474">
            <v>43465</v>
          </cell>
        </row>
        <row r="7475">
          <cell r="A7475" t="str">
            <v>POSTE PARA CERCA 2.50 M.</v>
          </cell>
          <cell r="B7475">
            <v>2673</v>
          </cell>
          <cell r="C7475" t="str">
            <v>UNI</v>
          </cell>
          <cell r="D7475">
            <v>11760</v>
          </cell>
          <cell r="E7475">
            <v>0</v>
          </cell>
          <cell r="F7475">
            <v>40470</v>
          </cell>
          <cell r="G7475">
            <v>8584</v>
          </cell>
          <cell r="H7475">
            <v>1.37</v>
          </cell>
          <cell r="I7475">
            <v>43465</v>
          </cell>
        </row>
        <row r="7476">
          <cell r="A7476" t="str">
            <v>Poste plastico de 9.5x9.5 mts por2.20 no reciclado</v>
          </cell>
          <cell r="B7476">
            <v>105699</v>
          </cell>
          <cell r="C7476" t="str">
            <v>UNI</v>
          </cell>
          <cell r="D7476">
            <v>156160</v>
          </cell>
          <cell r="E7476">
            <v>0</v>
          </cell>
          <cell r="F7476">
            <v>42075</v>
          </cell>
          <cell r="G7476">
            <v>128000</v>
          </cell>
          <cell r="H7476">
            <v>1.22</v>
          </cell>
          <cell r="I7476">
            <v>43465</v>
          </cell>
        </row>
        <row r="7477">
          <cell r="A7477" t="str">
            <v>Poste plastico de 9.5x9.5mts por 2.20 (reciclado)</v>
          </cell>
          <cell r="B7477">
            <v>103175</v>
          </cell>
          <cell r="C7477" t="str">
            <v>UNI</v>
          </cell>
          <cell r="D7477">
            <v>36795</v>
          </cell>
          <cell r="E7477">
            <v>0</v>
          </cell>
          <cell r="F7477">
            <v>42319</v>
          </cell>
          <cell r="G7477">
            <v>30160</v>
          </cell>
          <cell r="H7477">
            <v>1.22</v>
          </cell>
          <cell r="I7477">
            <v>43465</v>
          </cell>
        </row>
        <row r="7478">
          <cell r="A7478" t="str">
            <v>Poste PolipropilenoAlta</v>
          </cell>
          <cell r="B7478">
            <v>105251</v>
          </cell>
          <cell r="C7478" t="str">
            <v>UNI</v>
          </cell>
          <cell r="D7478">
            <v>95296</v>
          </cell>
          <cell r="E7478">
            <v>0</v>
          </cell>
          <cell r="F7478">
            <v>41862</v>
          </cell>
          <cell r="G7478">
            <v>75632</v>
          </cell>
          <cell r="H7478">
            <v>1.26</v>
          </cell>
          <cell r="I7478">
            <v>43465</v>
          </cell>
        </row>
        <row r="7479">
          <cell r="A7479" t="str">
            <v>Poste PolipropilenoAltaResist(8x2cm) A=61cm</v>
          </cell>
          <cell r="B7479">
            <v>106422</v>
          </cell>
          <cell r="C7479" t="str">
            <v>UNI</v>
          </cell>
          <cell r="D7479">
            <v>1662728</v>
          </cell>
          <cell r="E7479">
            <v>0</v>
          </cell>
          <cell r="F7479">
            <v>42515</v>
          </cell>
          <cell r="G7479">
            <v>1445850</v>
          </cell>
          <cell r="H7479">
            <v>1.1499999999999999</v>
          </cell>
          <cell r="I7479">
            <v>43465</v>
          </cell>
        </row>
        <row r="7480">
          <cell r="A7480" t="str">
            <v>Poste PolipropilenoAltaResist. (4.5x4.5cm)</v>
          </cell>
          <cell r="B7480">
            <v>106424</v>
          </cell>
          <cell r="C7480" t="str">
            <v>ML</v>
          </cell>
          <cell r="D7480">
            <v>32701</v>
          </cell>
          <cell r="E7480" t="str">
            <v>POLO-P</v>
          </cell>
          <cell r="F7480">
            <v>42880</v>
          </cell>
          <cell r="G7480">
            <v>30001</v>
          </cell>
          <cell r="H7480">
            <v>1.0900000000000001</v>
          </cell>
          <cell r="I7480">
            <v>43465</v>
          </cell>
        </row>
        <row r="7481">
          <cell r="A7481" t="str">
            <v>Poste PolipropilenoAltaResist.L=1.00 m(4.5x4.5cm)</v>
          </cell>
          <cell r="B7481">
            <v>100578</v>
          </cell>
          <cell r="C7481" t="str">
            <v>UNI</v>
          </cell>
          <cell r="D7481">
            <v>32701</v>
          </cell>
          <cell r="E7481" t="str">
            <v>POLO-P</v>
          </cell>
          <cell r="F7481">
            <v>42880</v>
          </cell>
          <cell r="G7481">
            <v>30001</v>
          </cell>
          <cell r="H7481">
            <v>1.0900000000000001</v>
          </cell>
          <cell r="I7481">
            <v>43465</v>
          </cell>
        </row>
        <row r="7482">
          <cell r="A7482" t="str">
            <v>Poste tensión fortinet; Ø=60mm; e=1.5mm</v>
          </cell>
          <cell r="B7482">
            <v>102651</v>
          </cell>
          <cell r="C7482" t="str">
            <v>UNI</v>
          </cell>
          <cell r="D7482">
            <v>116801</v>
          </cell>
          <cell r="E7482">
            <v>0</v>
          </cell>
          <cell r="F7482">
            <v>43218</v>
          </cell>
          <cell r="G7482">
            <v>111239</v>
          </cell>
          <cell r="H7482">
            <v>1.05</v>
          </cell>
          <cell r="I7482">
            <v>43465</v>
          </cell>
        </row>
        <row r="7483">
          <cell r="A7483" t="str">
            <v>Poste tornapuntas fortinet; Ø=38mm; e=1.5mm</v>
          </cell>
          <cell r="B7483">
            <v>102653</v>
          </cell>
          <cell r="C7483" t="str">
            <v>UNI</v>
          </cell>
          <cell r="D7483">
            <v>89652</v>
          </cell>
          <cell r="E7483">
            <v>0</v>
          </cell>
          <cell r="F7483">
            <v>43206</v>
          </cell>
          <cell r="G7483">
            <v>85383</v>
          </cell>
          <cell r="H7483">
            <v>1.05</v>
          </cell>
          <cell r="I7483">
            <v>43465</v>
          </cell>
        </row>
        <row r="7484">
          <cell r="A7484" t="str">
            <v>POSTE-METALICO-H=16M-CON</v>
          </cell>
          <cell r="B7484">
            <v>106108</v>
          </cell>
          <cell r="C7484" t="str">
            <v>UNI</v>
          </cell>
          <cell r="D7484">
            <v>6427397</v>
          </cell>
          <cell r="E7484">
            <v>0</v>
          </cell>
          <cell r="F7484">
            <v>43185</v>
          </cell>
          <cell r="G7484">
            <v>6121330</v>
          </cell>
          <cell r="H7484">
            <v>1.05</v>
          </cell>
          <cell r="I7484">
            <v>43465</v>
          </cell>
        </row>
        <row r="7485">
          <cell r="A7485" t="str">
            <v>POSTES DE 2 MTS METÁLICO</v>
          </cell>
          <cell r="B7485">
            <v>103815</v>
          </cell>
          <cell r="C7485" t="str">
            <v>UNI</v>
          </cell>
          <cell r="D7485">
            <v>139957</v>
          </cell>
          <cell r="E7485">
            <v>0</v>
          </cell>
          <cell r="F7485">
            <v>41052</v>
          </cell>
          <cell r="G7485">
            <v>107659</v>
          </cell>
          <cell r="H7485">
            <v>1.3</v>
          </cell>
          <cell r="I7485">
            <v>43465</v>
          </cell>
        </row>
        <row r="7486">
          <cell r="A7486" t="str">
            <v>POSTES DE 2.7 MTS METÁLICO</v>
          </cell>
          <cell r="B7486">
            <v>103816</v>
          </cell>
          <cell r="C7486" t="str">
            <v>UNI</v>
          </cell>
          <cell r="D7486">
            <v>187909</v>
          </cell>
          <cell r="E7486">
            <v>0</v>
          </cell>
          <cell r="F7486">
            <v>41052</v>
          </cell>
          <cell r="G7486">
            <v>144545</v>
          </cell>
          <cell r="H7486">
            <v>1.3</v>
          </cell>
          <cell r="I7486">
            <v>43465</v>
          </cell>
        </row>
        <row r="7487">
          <cell r="A7487" t="str">
            <v>POSTES DE 3 MTS METÁLICO</v>
          </cell>
          <cell r="B7487">
            <v>103817</v>
          </cell>
          <cell r="C7487" t="str">
            <v>UNI</v>
          </cell>
          <cell r="D7487">
            <v>203204</v>
          </cell>
          <cell r="E7487">
            <v>0</v>
          </cell>
          <cell r="F7487">
            <v>41052</v>
          </cell>
          <cell r="G7487">
            <v>156311</v>
          </cell>
          <cell r="H7487">
            <v>1.3</v>
          </cell>
          <cell r="I7487">
            <v>43465</v>
          </cell>
        </row>
        <row r="7488">
          <cell r="A7488" t="str">
            <v>POSTES DE 3.3 MTS METÁLICOS</v>
          </cell>
          <cell r="B7488">
            <v>103818</v>
          </cell>
          <cell r="C7488" t="str">
            <v>UNI</v>
          </cell>
          <cell r="D7488">
            <v>185177</v>
          </cell>
          <cell r="E7488">
            <v>0</v>
          </cell>
          <cell r="F7488">
            <v>42857</v>
          </cell>
          <cell r="G7488">
            <v>169887</v>
          </cell>
          <cell r="H7488">
            <v>1.0900000000000001</v>
          </cell>
          <cell r="I7488">
            <v>43465</v>
          </cell>
        </row>
        <row r="7489">
          <cell r="A7489" t="str">
            <v>POSTES NATACION ESPALDA (4) Piscina</v>
          </cell>
          <cell r="B7489">
            <v>107130</v>
          </cell>
          <cell r="C7489" t="str">
            <v>UNI</v>
          </cell>
          <cell r="D7489">
            <v>4726259</v>
          </cell>
          <cell r="E7489">
            <v>0</v>
          </cell>
          <cell r="F7489">
            <v>43396</v>
          </cell>
          <cell r="G7489">
            <v>4501199</v>
          </cell>
          <cell r="H7489">
            <v>1.05</v>
          </cell>
          <cell r="I7489">
            <v>43465</v>
          </cell>
        </row>
        <row r="7490">
          <cell r="A7490" t="str">
            <v>POSTES PARA CERCA (H 2.05)</v>
          </cell>
          <cell r="B7490">
            <v>2178</v>
          </cell>
          <cell r="C7490" t="str">
            <v>UNI</v>
          </cell>
          <cell r="D7490">
            <v>37045</v>
          </cell>
          <cell r="E7490" t="str">
            <v>P0205</v>
          </cell>
          <cell r="F7490">
            <v>40479</v>
          </cell>
          <cell r="G7490">
            <v>27040</v>
          </cell>
          <cell r="H7490">
            <v>1.37</v>
          </cell>
          <cell r="I7490">
            <v>43465</v>
          </cell>
        </row>
        <row r="7491">
          <cell r="A7491" t="str">
            <v>POSTES PARA CERCA (H 2.80)</v>
          </cell>
          <cell r="B7491">
            <v>2179</v>
          </cell>
          <cell r="C7491" t="str">
            <v>UNI</v>
          </cell>
          <cell r="D7491">
            <v>55193</v>
          </cell>
          <cell r="E7491" t="str">
            <v>P0280</v>
          </cell>
          <cell r="F7491">
            <v>40479</v>
          </cell>
          <cell r="G7491">
            <v>40287</v>
          </cell>
          <cell r="H7491">
            <v>1.37</v>
          </cell>
          <cell r="I7491">
            <v>43465</v>
          </cell>
        </row>
        <row r="7492">
          <cell r="A7492" t="str">
            <v>POSTES PARA CERCA (POLO PEQUEÑO)</v>
          </cell>
          <cell r="B7492">
            <v>2180</v>
          </cell>
          <cell r="C7492" t="str">
            <v>UNI</v>
          </cell>
          <cell r="D7492">
            <v>73103</v>
          </cell>
          <cell r="E7492" t="str">
            <v>POLO-P</v>
          </cell>
          <cell r="F7492">
            <v>40479</v>
          </cell>
          <cell r="G7492">
            <v>53360</v>
          </cell>
          <cell r="H7492">
            <v>1.37</v>
          </cell>
          <cell r="I7492">
            <v>43465</v>
          </cell>
        </row>
        <row r="7493">
          <cell r="A7493" t="str">
            <v>POSTES SALIDA FALSA (2) Piscina</v>
          </cell>
          <cell r="B7493">
            <v>107131</v>
          </cell>
          <cell r="C7493" t="str">
            <v>UNI</v>
          </cell>
          <cell r="D7493">
            <v>3093672</v>
          </cell>
          <cell r="E7493">
            <v>0</v>
          </cell>
          <cell r="F7493">
            <v>43396</v>
          </cell>
          <cell r="G7493">
            <v>2946354</v>
          </cell>
          <cell r="H7493">
            <v>1.05</v>
          </cell>
          <cell r="I7493">
            <v>43465</v>
          </cell>
        </row>
        <row r="7494">
          <cell r="A7494" t="str">
            <v>POSTES TENIS CON TRINQUETE</v>
          </cell>
          <cell r="B7494">
            <v>9487</v>
          </cell>
          <cell r="C7494" t="str">
            <v>PAR</v>
          </cell>
          <cell r="D7494">
            <v>747347</v>
          </cell>
          <cell r="E7494">
            <v>0</v>
          </cell>
          <cell r="F7494">
            <v>40108</v>
          </cell>
          <cell r="G7494">
            <v>537660</v>
          </cell>
          <cell r="H7494">
            <v>1.39</v>
          </cell>
          <cell r="I7494">
            <v>43465</v>
          </cell>
        </row>
        <row r="7495">
          <cell r="A7495" t="str">
            <v>POSTES VOLEIBOL GRADUABLES</v>
          </cell>
          <cell r="B7495">
            <v>9486</v>
          </cell>
          <cell r="C7495" t="str">
            <v>PAR</v>
          </cell>
          <cell r="D7495">
            <v>636898</v>
          </cell>
          <cell r="E7495">
            <v>0</v>
          </cell>
          <cell r="F7495">
            <v>40108</v>
          </cell>
          <cell r="G7495">
            <v>458200</v>
          </cell>
          <cell r="H7495">
            <v>1.39</v>
          </cell>
          <cell r="I7495">
            <v>43465</v>
          </cell>
        </row>
        <row r="7496">
          <cell r="A7496" t="str">
            <v>PosteSujetadorCaninoTuboGalvanizado(Diseño</v>
          </cell>
          <cell r="B7496">
            <v>105789</v>
          </cell>
          <cell r="C7496" t="str">
            <v>UNI</v>
          </cell>
          <cell r="D7496">
            <v>280140</v>
          </cell>
          <cell r="E7496">
            <v>0</v>
          </cell>
          <cell r="F7496">
            <v>42503</v>
          </cell>
          <cell r="G7496">
            <v>243600</v>
          </cell>
          <cell r="H7496">
            <v>1.1499999999999999</v>
          </cell>
          <cell r="I7496">
            <v>43465</v>
          </cell>
        </row>
        <row r="7497">
          <cell r="A7497" t="str">
            <v>Power injector bridge wifi tribuna norte. estadio</v>
          </cell>
          <cell r="B7497">
            <v>105288</v>
          </cell>
          <cell r="C7497" t="str">
            <v>UNI</v>
          </cell>
          <cell r="D7497">
            <v>675360</v>
          </cell>
          <cell r="E7497">
            <v>0</v>
          </cell>
          <cell r="F7497">
            <v>41913</v>
          </cell>
          <cell r="G7497">
            <v>536000</v>
          </cell>
          <cell r="H7497">
            <v>1.26</v>
          </cell>
          <cell r="I7497">
            <v>43465</v>
          </cell>
        </row>
        <row r="7498">
          <cell r="A7498" t="str">
            <v>POXIPOLIAMIDA ANTIHONGO ANTIMOHO 2</v>
          </cell>
          <cell r="B7498">
            <v>100656</v>
          </cell>
          <cell r="C7498" t="str">
            <v>GLN</v>
          </cell>
          <cell r="D7498">
            <v>108424</v>
          </cell>
          <cell r="E7498">
            <v>1601</v>
          </cell>
          <cell r="F7498">
            <v>43213</v>
          </cell>
          <cell r="G7498">
            <v>103261</v>
          </cell>
          <cell r="H7498">
            <v>1.05</v>
          </cell>
          <cell r="I7498">
            <v>43465</v>
          </cell>
        </row>
        <row r="7499">
          <cell r="A7499" t="str">
            <v>POZZOLITH 122-HE (ACELERANTE) x 4 Lt</v>
          </cell>
          <cell r="B7499">
            <v>695</v>
          </cell>
          <cell r="C7499" t="str">
            <v>LT</v>
          </cell>
          <cell r="D7499">
            <v>5321</v>
          </cell>
          <cell r="E7499">
            <v>0</v>
          </cell>
          <cell r="F7499">
            <v>40144</v>
          </cell>
          <cell r="G7499">
            <v>3828</v>
          </cell>
          <cell r="H7499">
            <v>1.39</v>
          </cell>
          <cell r="I7499">
            <v>43465</v>
          </cell>
        </row>
        <row r="7500">
          <cell r="A7500" t="str">
            <v>POZZOLITH 322-NT (Plastastificante) x 4 Lt</v>
          </cell>
          <cell r="B7500">
            <v>696</v>
          </cell>
          <cell r="C7500" t="str">
            <v>LT</v>
          </cell>
          <cell r="D7500">
            <v>6288</v>
          </cell>
          <cell r="E7500">
            <v>0</v>
          </cell>
          <cell r="F7500">
            <v>40144</v>
          </cell>
          <cell r="G7500">
            <v>4524</v>
          </cell>
          <cell r="H7500">
            <v>1.39</v>
          </cell>
          <cell r="I7500">
            <v>43465</v>
          </cell>
        </row>
        <row r="7501">
          <cell r="A7501" t="str">
            <v>POZZOLITH 322-R (RETARDANTE) x 4 Lt</v>
          </cell>
          <cell r="B7501">
            <v>697</v>
          </cell>
          <cell r="C7501" t="str">
            <v>LT</v>
          </cell>
          <cell r="D7501">
            <v>3991</v>
          </cell>
          <cell r="E7501">
            <v>0</v>
          </cell>
          <cell r="F7501">
            <v>40144</v>
          </cell>
          <cell r="G7501">
            <v>2871</v>
          </cell>
          <cell r="H7501">
            <v>1.39</v>
          </cell>
          <cell r="I7501">
            <v>43465</v>
          </cell>
        </row>
        <row r="7502">
          <cell r="A7502" t="str">
            <v>PQS M20- BC MANGUERA</v>
          </cell>
          <cell r="B7502">
            <v>2925</v>
          </cell>
          <cell r="C7502" t="str">
            <v>UNI</v>
          </cell>
          <cell r="D7502">
            <v>90584</v>
          </cell>
          <cell r="E7502">
            <v>0</v>
          </cell>
          <cell r="F7502">
            <v>40331</v>
          </cell>
          <cell r="G7502">
            <v>66120</v>
          </cell>
          <cell r="H7502">
            <v>1.37</v>
          </cell>
          <cell r="I7502">
            <v>43465</v>
          </cell>
        </row>
        <row r="7503">
          <cell r="A7503" t="str">
            <v>PRECALENTADOR DE CAMISAS PARA PLANTA</v>
          </cell>
          <cell r="B7503">
            <v>105016</v>
          </cell>
          <cell r="C7503" t="str">
            <v>UNI</v>
          </cell>
          <cell r="D7503">
            <v>1031240</v>
          </cell>
          <cell r="E7503">
            <v>0</v>
          </cell>
          <cell r="F7503">
            <v>41506</v>
          </cell>
          <cell r="G7503">
            <v>812000</v>
          </cell>
          <cell r="H7503">
            <v>1.27</v>
          </cell>
          <cell r="I7503">
            <v>43465</v>
          </cell>
        </row>
        <row r="7504">
          <cell r="A7504" t="str">
            <v>Prefabricado en l para graderia cine huella a:1.1m</v>
          </cell>
          <cell r="B7504">
            <v>107342</v>
          </cell>
          <cell r="C7504" t="str">
            <v>UNI</v>
          </cell>
          <cell r="D7504">
            <v>2104736</v>
          </cell>
          <cell r="E7504">
            <v>0</v>
          </cell>
          <cell r="F7504">
            <v>43413</v>
          </cell>
          <cell r="G7504">
            <v>2004510</v>
          </cell>
          <cell r="H7504">
            <v>1.05</v>
          </cell>
          <cell r="I7504">
            <v>43465</v>
          </cell>
        </row>
        <row r="7505">
          <cell r="A7505" t="str">
            <v>Prefabricado tipo 1 en l para graderia general</v>
          </cell>
          <cell r="B7505">
            <v>107347</v>
          </cell>
          <cell r="C7505" t="str">
            <v>UNI</v>
          </cell>
          <cell r="D7505">
            <v>1157634</v>
          </cell>
          <cell r="E7505">
            <v>0</v>
          </cell>
          <cell r="F7505">
            <v>43413</v>
          </cell>
          <cell r="G7505">
            <v>1102509</v>
          </cell>
          <cell r="H7505">
            <v>1.05</v>
          </cell>
          <cell r="I7505">
            <v>43465</v>
          </cell>
        </row>
        <row r="7506">
          <cell r="A7506" t="str">
            <v>Prefabricado tipo 2 en escalera para graderia gene</v>
          </cell>
          <cell r="B7506">
            <v>107351</v>
          </cell>
          <cell r="C7506" t="str">
            <v>UNI</v>
          </cell>
          <cell r="D7506">
            <v>180003</v>
          </cell>
          <cell r="E7506">
            <v>0</v>
          </cell>
          <cell r="F7506">
            <v>43413</v>
          </cell>
          <cell r="G7506">
            <v>171431</v>
          </cell>
          <cell r="H7506">
            <v>1.05</v>
          </cell>
          <cell r="I7506">
            <v>43465</v>
          </cell>
        </row>
        <row r="7507">
          <cell r="A7507" t="str">
            <v>Prefabricado tipo 2 en escalera para graderia gene</v>
          </cell>
          <cell r="B7507">
            <v>107352</v>
          </cell>
          <cell r="C7507" t="str">
            <v>UNI</v>
          </cell>
          <cell r="D7507">
            <v>201860</v>
          </cell>
          <cell r="E7507">
            <v>0</v>
          </cell>
          <cell r="F7507">
            <v>43413</v>
          </cell>
          <cell r="G7507">
            <v>192248</v>
          </cell>
          <cell r="H7507">
            <v>1.05</v>
          </cell>
          <cell r="I7507">
            <v>43465</v>
          </cell>
        </row>
        <row r="7508">
          <cell r="A7508" t="str">
            <v>PREFABRICADOS</v>
          </cell>
          <cell r="B7508">
            <v>19</v>
          </cell>
          <cell r="C7508">
            <v>0</v>
          </cell>
          <cell r="D7508" t="e">
            <v>#DIV/0!</v>
          </cell>
          <cell r="E7508">
            <v>0</v>
          </cell>
          <cell r="F7508">
            <v>0</v>
          </cell>
          <cell r="G7508">
            <v>0</v>
          </cell>
          <cell r="H7508" t="e">
            <v>#DIV/0!</v>
          </cell>
          <cell r="I7508">
            <v>43465</v>
          </cell>
        </row>
        <row r="7509">
          <cell r="A7509" t="str">
            <v>PRELIMINARES</v>
          </cell>
          <cell r="B7509">
            <v>309</v>
          </cell>
          <cell r="C7509">
            <v>0</v>
          </cell>
          <cell r="D7509" t="e">
            <v>#DIV/0!</v>
          </cell>
          <cell r="E7509">
            <v>0</v>
          </cell>
          <cell r="F7509">
            <v>0</v>
          </cell>
          <cell r="G7509">
            <v>0</v>
          </cell>
          <cell r="H7509" t="e">
            <v>#DIV/0!</v>
          </cell>
          <cell r="I7509">
            <v>43465</v>
          </cell>
        </row>
        <row r="7510">
          <cell r="A7510" t="str">
            <v>Prensa</v>
          </cell>
          <cell r="B7510">
            <v>102481</v>
          </cell>
          <cell r="C7510" t="str">
            <v>DD</v>
          </cell>
          <cell r="D7510">
            <v>82200</v>
          </cell>
          <cell r="E7510">
            <v>0</v>
          </cell>
          <cell r="F7510">
            <v>40219</v>
          </cell>
          <cell r="G7510">
            <v>60000</v>
          </cell>
          <cell r="H7510">
            <v>1.37</v>
          </cell>
          <cell r="I7510">
            <v>43465</v>
          </cell>
        </row>
        <row r="7511">
          <cell r="A7511" t="str">
            <v>Prexichrome sintetic finish **</v>
          </cell>
          <cell r="B7511">
            <v>102631</v>
          </cell>
          <cell r="C7511" t="str">
            <v>GL</v>
          </cell>
          <cell r="D7511">
            <v>61341</v>
          </cell>
          <cell r="E7511">
            <v>650663</v>
          </cell>
          <cell r="F7511">
            <v>41491</v>
          </cell>
          <cell r="G7511">
            <v>48300</v>
          </cell>
          <cell r="H7511">
            <v>1.27</v>
          </cell>
          <cell r="I7511">
            <v>43465</v>
          </cell>
        </row>
        <row r="7512">
          <cell r="A7512" t="str">
            <v>Primer **</v>
          </cell>
          <cell r="B7512">
            <v>102633</v>
          </cell>
          <cell r="C7512" t="str">
            <v>GLN</v>
          </cell>
          <cell r="D7512">
            <v>5715</v>
          </cell>
          <cell r="E7512">
            <v>650663</v>
          </cell>
          <cell r="F7512">
            <v>41491</v>
          </cell>
          <cell r="G7512">
            <v>4500</v>
          </cell>
          <cell r="H7512">
            <v>1.27</v>
          </cell>
          <cell r="I7512">
            <v>43465</v>
          </cell>
        </row>
        <row r="7513">
          <cell r="A7513" t="str">
            <v>Primer Barrera de vapor</v>
          </cell>
          <cell r="B7513">
            <v>104180</v>
          </cell>
          <cell r="C7513" t="str">
            <v>KG</v>
          </cell>
          <cell r="D7513">
            <v>12435</v>
          </cell>
          <cell r="E7513">
            <v>0</v>
          </cell>
          <cell r="F7513">
            <v>40784</v>
          </cell>
          <cell r="G7513">
            <v>9280</v>
          </cell>
          <cell r="H7513">
            <v>1.34</v>
          </cell>
          <cell r="I7513">
            <v>43465</v>
          </cell>
        </row>
        <row r="7514">
          <cell r="A7514" t="str">
            <v>PRIMER EPOXICO POLIAMIDA VERDE (2</v>
          </cell>
          <cell r="B7514">
            <v>105030</v>
          </cell>
          <cell r="C7514" t="str">
            <v>gln</v>
          </cell>
          <cell r="D7514">
            <v>164709</v>
          </cell>
          <cell r="E7514">
            <v>0</v>
          </cell>
          <cell r="F7514">
            <v>43179</v>
          </cell>
          <cell r="G7514">
            <v>156866</v>
          </cell>
          <cell r="H7514">
            <v>1.05</v>
          </cell>
          <cell r="I7514">
            <v>43465</v>
          </cell>
        </row>
        <row r="7515">
          <cell r="A7515" t="str">
            <v>PRIMER(ANTICORROSIVO) Cr DE Zin VERDE</v>
          </cell>
          <cell r="B7515">
            <v>1832</v>
          </cell>
          <cell r="C7515" t="str">
            <v>GN</v>
          </cell>
          <cell r="D7515">
            <v>79742</v>
          </cell>
          <cell r="E7515">
            <v>4041047</v>
          </cell>
          <cell r="F7515">
            <v>43203</v>
          </cell>
          <cell r="G7515">
            <v>75945</v>
          </cell>
          <cell r="H7515">
            <v>1.05</v>
          </cell>
          <cell r="I7515">
            <v>43465</v>
          </cell>
        </row>
        <row r="7516">
          <cell r="A7516" t="str">
            <v>PRIMER(ANTICORROSIVO) CROMATO DE</v>
          </cell>
          <cell r="B7516">
            <v>101478</v>
          </cell>
          <cell r="C7516" t="str">
            <v>GN</v>
          </cell>
          <cell r="D7516">
            <v>79743</v>
          </cell>
          <cell r="E7516">
            <v>4041047</v>
          </cell>
          <cell r="F7516">
            <v>43206</v>
          </cell>
          <cell r="G7516">
            <v>75946</v>
          </cell>
          <cell r="H7516">
            <v>1.05</v>
          </cell>
          <cell r="I7516">
            <v>43465</v>
          </cell>
        </row>
        <row r="7517">
          <cell r="A7517" t="str">
            <v>PRLICULA DE SEGURIDAD (SUM+INSTAL)</v>
          </cell>
          <cell r="B7517">
            <v>102689</v>
          </cell>
          <cell r="C7517" t="str">
            <v>M2</v>
          </cell>
          <cell r="D7517">
            <v>128095</v>
          </cell>
          <cell r="E7517">
            <v>0</v>
          </cell>
          <cell r="F7517">
            <v>40283</v>
          </cell>
          <cell r="G7517">
            <v>93500</v>
          </cell>
          <cell r="H7517">
            <v>1.37</v>
          </cell>
          <cell r="I7517">
            <v>43465</v>
          </cell>
        </row>
        <row r="7518">
          <cell r="A7518" t="str">
            <v>Producción especial en planta para mezcla asf. **</v>
          </cell>
          <cell r="B7518">
            <v>102912</v>
          </cell>
          <cell r="C7518" t="str">
            <v>UNI</v>
          </cell>
          <cell r="D7518">
            <v>10960</v>
          </cell>
          <cell r="E7518">
            <v>0</v>
          </cell>
          <cell r="F7518">
            <v>40339</v>
          </cell>
          <cell r="G7518">
            <v>8000</v>
          </cell>
          <cell r="H7518">
            <v>1.37</v>
          </cell>
          <cell r="I7518">
            <v>43465</v>
          </cell>
        </row>
        <row r="7519">
          <cell r="A7519" t="str">
            <v>PRODUCTO LIMPIEZA DE VIDRIOS Liquido</v>
          </cell>
          <cell r="B7519">
            <v>103552</v>
          </cell>
          <cell r="C7519" t="str">
            <v>UNI</v>
          </cell>
          <cell r="D7519">
            <v>10791</v>
          </cell>
          <cell r="E7519">
            <v>0</v>
          </cell>
          <cell r="F7519">
            <v>43081</v>
          </cell>
          <cell r="G7519">
            <v>9900</v>
          </cell>
          <cell r="H7519">
            <v>1.0900000000000001</v>
          </cell>
          <cell r="I7519">
            <v>43465</v>
          </cell>
        </row>
        <row r="7520">
          <cell r="A7520" t="str">
            <v>PROFESIONAL DIRECTOR CATEGORÍA</v>
          </cell>
          <cell r="B7520">
            <v>106853</v>
          </cell>
          <cell r="C7520" t="str">
            <v>MES</v>
          </cell>
          <cell r="D7520">
            <v>8549890</v>
          </cell>
          <cell r="E7520">
            <v>0</v>
          </cell>
          <cell r="F7520">
            <v>43272</v>
          </cell>
          <cell r="G7520">
            <v>8142752</v>
          </cell>
          <cell r="H7520">
            <v>1.05</v>
          </cell>
          <cell r="I7520">
            <v>43465</v>
          </cell>
        </row>
        <row r="7521">
          <cell r="A7521" t="str">
            <v>PROFESIONAL ELECTRICO CATEGORÍA 5</v>
          </cell>
          <cell r="B7521">
            <v>106852</v>
          </cell>
          <cell r="C7521" t="str">
            <v>MES</v>
          </cell>
          <cell r="D7521">
            <v>6749591</v>
          </cell>
          <cell r="E7521">
            <v>0</v>
          </cell>
          <cell r="F7521">
            <v>43272</v>
          </cell>
          <cell r="G7521">
            <v>6428182</v>
          </cell>
          <cell r="H7521">
            <v>1.05</v>
          </cell>
          <cell r="I7521">
            <v>43465</v>
          </cell>
        </row>
        <row r="7522">
          <cell r="A7522" t="str">
            <v>Programa Logo Soft (Control y programación)</v>
          </cell>
          <cell r="B7522">
            <v>106593</v>
          </cell>
          <cell r="C7522" t="str">
            <v>UNI</v>
          </cell>
          <cell r="D7522">
            <v>241074</v>
          </cell>
          <cell r="E7522">
            <v>0</v>
          </cell>
          <cell r="F7522">
            <v>43003</v>
          </cell>
          <cell r="G7522">
            <v>221169</v>
          </cell>
          <cell r="H7522">
            <v>1.0900000000000001</v>
          </cell>
          <cell r="I7522">
            <v>43465</v>
          </cell>
        </row>
        <row r="7523">
          <cell r="A7523" t="str">
            <v>Programador (4) Estaciones</v>
          </cell>
          <cell r="B7523">
            <v>106096</v>
          </cell>
          <cell r="C7523" t="str">
            <v>UNI</v>
          </cell>
          <cell r="D7523">
            <v>329868</v>
          </cell>
          <cell r="E7523">
            <v>0</v>
          </cell>
          <cell r="F7523">
            <v>43179</v>
          </cell>
          <cell r="G7523">
            <v>314160</v>
          </cell>
          <cell r="H7523">
            <v>1.05</v>
          </cell>
          <cell r="I7523">
            <v>43465</v>
          </cell>
        </row>
        <row r="7524">
          <cell r="A7524" t="str">
            <v>PROMICAL (PAQUETE DE 10 Kg.)</v>
          </cell>
          <cell r="B7524">
            <v>1061</v>
          </cell>
          <cell r="C7524" t="str">
            <v>KG</v>
          </cell>
          <cell r="D7524">
            <v>904</v>
          </cell>
          <cell r="E7524">
            <v>0</v>
          </cell>
          <cell r="F7524">
            <v>40136</v>
          </cell>
          <cell r="G7524">
            <v>650</v>
          </cell>
          <cell r="H7524">
            <v>1.39</v>
          </cell>
          <cell r="I7524">
            <v>43465</v>
          </cell>
        </row>
        <row r="7525">
          <cell r="A7525" t="str">
            <v>PROMOTOR DE ADHERENCIA IXELL-COLPISA</v>
          </cell>
          <cell r="B7525">
            <v>104194</v>
          </cell>
          <cell r="C7525" t="str">
            <v>1/4GL</v>
          </cell>
          <cell r="D7525">
            <v>28854</v>
          </cell>
          <cell r="E7525">
            <v>0</v>
          </cell>
          <cell r="F7525">
            <v>41787</v>
          </cell>
          <cell r="G7525">
            <v>22900</v>
          </cell>
          <cell r="H7525">
            <v>1.26</v>
          </cell>
          <cell r="I7525">
            <v>43465</v>
          </cell>
        </row>
        <row r="7526">
          <cell r="A7526" t="str">
            <v>Protecciones (T1 y T2 Fontanar) (NO USAR)</v>
          </cell>
          <cell r="B7526">
            <v>101519</v>
          </cell>
          <cell r="C7526" t="str">
            <v>UNI</v>
          </cell>
          <cell r="D7526">
            <v>0</v>
          </cell>
          <cell r="E7526">
            <v>0</v>
          </cell>
          <cell r="F7526">
            <v>39960</v>
          </cell>
          <cell r="G7526">
            <v>0</v>
          </cell>
          <cell r="H7526">
            <v>1.39</v>
          </cell>
          <cell r="I7526">
            <v>43465</v>
          </cell>
        </row>
        <row r="7527">
          <cell r="A7527" t="str">
            <v>Protecciones (T4 Fontanar) ( NO USAR)</v>
          </cell>
          <cell r="B7527">
            <v>101523</v>
          </cell>
          <cell r="C7527" t="str">
            <v>UNI</v>
          </cell>
          <cell r="D7527">
            <v>0</v>
          </cell>
          <cell r="E7527">
            <v>0</v>
          </cell>
          <cell r="F7527">
            <v>39960</v>
          </cell>
          <cell r="G7527">
            <v>0</v>
          </cell>
          <cell r="H7527">
            <v>1.39</v>
          </cell>
          <cell r="I7527">
            <v>43465</v>
          </cell>
        </row>
        <row r="7528">
          <cell r="A7528" t="str">
            <v>Protecciones (T4 Fontanar) ( NO USAR)</v>
          </cell>
          <cell r="B7528">
            <v>101523</v>
          </cell>
          <cell r="C7528" t="str">
            <v>UNI</v>
          </cell>
          <cell r="D7528">
            <v>0</v>
          </cell>
          <cell r="E7528">
            <v>0</v>
          </cell>
          <cell r="F7528">
            <v>39960</v>
          </cell>
          <cell r="G7528">
            <v>0</v>
          </cell>
          <cell r="H7528">
            <v>1.39</v>
          </cell>
          <cell r="I7528">
            <v>43465</v>
          </cell>
        </row>
        <row r="7529">
          <cell r="A7529" t="str">
            <v>Protecciones (T5 Fontanar) (NO USAR)</v>
          </cell>
          <cell r="B7529">
            <v>101528</v>
          </cell>
          <cell r="C7529" t="str">
            <v>UNI</v>
          </cell>
          <cell r="D7529">
            <v>0</v>
          </cell>
          <cell r="E7529">
            <v>0</v>
          </cell>
          <cell r="F7529">
            <v>39960</v>
          </cell>
          <cell r="G7529">
            <v>0</v>
          </cell>
          <cell r="H7529">
            <v>1.39</v>
          </cell>
          <cell r="I7529">
            <v>43465</v>
          </cell>
        </row>
        <row r="7530">
          <cell r="A7530" t="str">
            <v>Protecciones (T5 Fontanar) (NO USAR)</v>
          </cell>
          <cell r="B7530">
            <v>101528</v>
          </cell>
          <cell r="C7530" t="str">
            <v>UNI</v>
          </cell>
          <cell r="D7530">
            <v>0</v>
          </cell>
          <cell r="E7530">
            <v>0</v>
          </cell>
          <cell r="F7530">
            <v>39960</v>
          </cell>
          <cell r="G7530">
            <v>0</v>
          </cell>
          <cell r="H7530">
            <v>1.39</v>
          </cell>
          <cell r="I7530">
            <v>43465</v>
          </cell>
        </row>
        <row r="7531">
          <cell r="A7531" t="str">
            <v>PROTECTOP BLANCO 5 KILOS</v>
          </cell>
          <cell r="B7531">
            <v>2190</v>
          </cell>
          <cell r="C7531" t="str">
            <v>KG</v>
          </cell>
          <cell r="D7531">
            <v>54948</v>
          </cell>
          <cell r="E7531">
            <v>0</v>
          </cell>
          <cell r="F7531">
            <v>40330</v>
          </cell>
          <cell r="G7531">
            <v>40108</v>
          </cell>
          <cell r="H7531">
            <v>1.37</v>
          </cell>
          <cell r="I7531">
            <v>43465</v>
          </cell>
        </row>
        <row r="7532">
          <cell r="A7532" t="str">
            <v>PROTECTOP TRANSPARENTE 6 KILOS</v>
          </cell>
          <cell r="B7532">
            <v>692</v>
          </cell>
          <cell r="C7532" t="str">
            <v>KG</v>
          </cell>
          <cell r="D7532">
            <v>53745</v>
          </cell>
          <cell r="E7532">
            <v>0</v>
          </cell>
          <cell r="F7532">
            <v>40688</v>
          </cell>
          <cell r="G7532">
            <v>40108</v>
          </cell>
          <cell r="H7532">
            <v>1.34</v>
          </cell>
          <cell r="I7532">
            <v>43465</v>
          </cell>
        </row>
        <row r="7533">
          <cell r="A7533" t="str">
            <v>PROTECTOR DE ARBOL M-90 (Sumin) **</v>
          </cell>
          <cell r="B7533">
            <v>100411</v>
          </cell>
          <cell r="C7533" t="str">
            <v>UNI</v>
          </cell>
          <cell r="D7533">
            <v>482560</v>
          </cell>
          <cell r="E7533" t="str">
            <v>PAM91</v>
          </cell>
          <cell r="F7533">
            <v>40996</v>
          </cell>
          <cell r="G7533">
            <v>371200</v>
          </cell>
          <cell r="H7533">
            <v>1.3</v>
          </cell>
          <cell r="I7533">
            <v>43465</v>
          </cell>
        </row>
        <row r="7534">
          <cell r="A7534" t="str">
            <v>Protector de arbol M-90 Metàlico Circular IDU</v>
          </cell>
          <cell r="B7534">
            <v>104164</v>
          </cell>
          <cell r="C7534" t="str">
            <v>UNI</v>
          </cell>
          <cell r="D7534">
            <v>493553</v>
          </cell>
          <cell r="E7534">
            <v>0</v>
          </cell>
          <cell r="F7534">
            <v>43167</v>
          </cell>
          <cell r="G7534">
            <v>470050</v>
          </cell>
          <cell r="H7534">
            <v>1.05</v>
          </cell>
          <cell r="I7534">
            <v>43465</v>
          </cell>
        </row>
        <row r="7535">
          <cell r="A7535" t="str">
            <v>PROTECTOR DE ARBOL M-91 - 2 Tubos (Sumin)</v>
          </cell>
          <cell r="B7535">
            <v>101361</v>
          </cell>
          <cell r="C7535" t="str">
            <v>JG</v>
          </cell>
          <cell r="D7535">
            <v>149940</v>
          </cell>
          <cell r="E7535" t="str">
            <v>PAM91</v>
          </cell>
          <cell r="F7535">
            <v>43276</v>
          </cell>
          <cell r="G7535">
            <v>142800</v>
          </cell>
          <cell r="H7535">
            <v>1.05</v>
          </cell>
          <cell r="I7535">
            <v>43465</v>
          </cell>
        </row>
        <row r="7536">
          <cell r="A7536" t="str">
            <v>Protector papel higiénico sobreponer bco 400m **</v>
          </cell>
          <cell r="B7536">
            <v>103106</v>
          </cell>
          <cell r="C7536" t="str">
            <v>UNI</v>
          </cell>
          <cell r="D7536">
            <v>55896</v>
          </cell>
          <cell r="E7536" t="str">
            <v>7-AA-41</v>
          </cell>
          <cell r="F7536">
            <v>40410</v>
          </cell>
          <cell r="G7536">
            <v>40800</v>
          </cell>
          <cell r="H7536">
            <v>1.37</v>
          </cell>
          <cell r="I7536">
            <v>43465</v>
          </cell>
        </row>
        <row r="7537">
          <cell r="A7537" t="str">
            <v>PROTECTOR PARA OIDO CONTRA RUIDO</v>
          </cell>
          <cell r="B7537">
            <v>3798</v>
          </cell>
          <cell r="C7537" t="str">
            <v>UNI</v>
          </cell>
          <cell r="D7537">
            <v>34269</v>
          </cell>
          <cell r="E7537">
            <v>9092</v>
          </cell>
          <cell r="F7537">
            <v>40331</v>
          </cell>
          <cell r="G7537">
            <v>25014</v>
          </cell>
          <cell r="H7537">
            <v>1.37</v>
          </cell>
          <cell r="I7537">
            <v>43465</v>
          </cell>
        </row>
        <row r="7538">
          <cell r="A7538" t="str">
            <v>Protector STON PROTEC 20LT **</v>
          </cell>
          <cell r="B7538">
            <v>103694</v>
          </cell>
          <cell r="C7538" t="str">
            <v>LT</v>
          </cell>
          <cell r="D7538">
            <v>46900</v>
          </cell>
          <cell r="E7538">
            <v>0</v>
          </cell>
          <cell r="F7538">
            <v>40602</v>
          </cell>
          <cell r="G7538">
            <v>35000</v>
          </cell>
          <cell r="H7538">
            <v>1.34</v>
          </cell>
          <cell r="I7538">
            <v>43465</v>
          </cell>
        </row>
        <row r="7539">
          <cell r="A7539" t="str">
            <v>Protectores en lona espuma cancha de rugby</v>
          </cell>
          <cell r="B7539">
            <v>105819</v>
          </cell>
          <cell r="C7539" t="str">
            <v>UNI</v>
          </cell>
          <cell r="D7539">
            <v>558600</v>
          </cell>
          <cell r="E7539">
            <v>0</v>
          </cell>
          <cell r="F7539">
            <v>43238</v>
          </cell>
          <cell r="G7539">
            <v>532000</v>
          </cell>
          <cell r="H7539">
            <v>1.05</v>
          </cell>
          <cell r="I7539">
            <v>43465</v>
          </cell>
        </row>
        <row r="7540">
          <cell r="A7540" t="str">
            <v>Proyeccion 6 meses % (NO USAR)</v>
          </cell>
          <cell r="B7540">
            <v>100487</v>
          </cell>
          <cell r="C7540" t="str">
            <v>%</v>
          </cell>
          <cell r="D7540">
            <v>0</v>
          </cell>
          <cell r="E7540">
            <v>0</v>
          </cell>
          <cell r="F7540">
            <v>38050</v>
          </cell>
          <cell r="G7540">
            <v>0</v>
          </cell>
          <cell r="H7540">
            <v>0</v>
          </cell>
          <cell r="I7540">
            <v>43465</v>
          </cell>
        </row>
        <row r="7541">
          <cell r="A7541" t="str">
            <v>Proyector (128 Leds)431</v>
          </cell>
          <cell r="B7541">
            <v>106671</v>
          </cell>
          <cell r="C7541" t="str">
            <v>UNI</v>
          </cell>
          <cell r="D7541">
            <v>5997600</v>
          </cell>
          <cell r="E7541">
            <v>0</v>
          </cell>
          <cell r="F7541">
            <v>43343</v>
          </cell>
          <cell r="G7541">
            <v>5712000</v>
          </cell>
          <cell r="H7541">
            <v>1.05</v>
          </cell>
          <cell r="I7541">
            <v>43465</v>
          </cell>
        </row>
        <row r="7542">
          <cell r="A7542" t="str">
            <v>PROYECTOR CYCLONE 2000W 480V</v>
          </cell>
          <cell r="B7542">
            <v>102524</v>
          </cell>
          <cell r="C7542" t="str">
            <v>UNI</v>
          </cell>
          <cell r="D7542">
            <v>2034176</v>
          </cell>
          <cell r="E7542">
            <v>0</v>
          </cell>
          <cell r="F7542">
            <v>40226</v>
          </cell>
          <cell r="G7542">
            <v>1484800</v>
          </cell>
          <cell r="H7542">
            <v>1.37</v>
          </cell>
          <cell r="I7542">
            <v>43465</v>
          </cell>
        </row>
        <row r="7543">
          <cell r="A7543" t="str">
            <v>PROYECTOR DE PISO DE 250 W</v>
          </cell>
          <cell r="B7543">
            <v>3689</v>
          </cell>
          <cell r="C7543" t="str">
            <v>UNI</v>
          </cell>
          <cell r="D7543">
            <v>370852</v>
          </cell>
          <cell r="E7543" t="str">
            <v>SODIO</v>
          </cell>
          <cell r="F7543">
            <v>40023</v>
          </cell>
          <cell r="G7543">
            <v>266800</v>
          </cell>
          <cell r="H7543">
            <v>1.39</v>
          </cell>
          <cell r="I7543">
            <v>43465</v>
          </cell>
        </row>
        <row r="7544">
          <cell r="A7544" t="str">
            <v>PROYECTOR DE PISO SODIO 70 W TERRA O</v>
          </cell>
          <cell r="B7544">
            <v>101471</v>
          </cell>
          <cell r="C7544" t="str">
            <v>UNI</v>
          </cell>
          <cell r="D7544">
            <v>1084984</v>
          </cell>
          <cell r="E7544" t="str">
            <v>SODIO</v>
          </cell>
          <cell r="F7544">
            <v>39947</v>
          </cell>
          <cell r="G7544">
            <v>780564</v>
          </cell>
          <cell r="H7544">
            <v>1.39</v>
          </cell>
          <cell r="I7544">
            <v>43465</v>
          </cell>
        </row>
        <row r="7545">
          <cell r="A7545" t="str">
            <v>Proyector Led 335 W/NW SmartLED 220/240v-</v>
          </cell>
          <cell r="B7545">
            <v>106116</v>
          </cell>
          <cell r="C7545" t="str">
            <v>UNI</v>
          </cell>
          <cell r="D7545">
            <v>4030094</v>
          </cell>
          <cell r="E7545">
            <v>0</v>
          </cell>
          <cell r="F7545">
            <v>43251</v>
          </cell>
          <cell r="G7545">
            <v>3838185</v>
          </cell>
          <cell r="H7545">
            <v>1.05</v>
          </cell>
          <cell r="I7545">
            <v>43465</v>
          </cell>
        </row>
        <row r="7546">
          <cell r="A7546" t="str">
            <v>PROYECTOR METAL HALIDE (1.000W)</v>
          </cell>
          <cell r="B7546">
            <v>105110</v>
          </cell>
          <cell r="C7546" t="str">
            <v>UNI</v>
          </cell>
          <cell r="D7546">
            <v>849660</v>
          </cell>
          <cell r="E7546">
            <v>0</v>
          </cell>
          <cell r="F7546">
            <v>43133</v>
          </cell>
          <cell r="G7546">
            <v>809200</v>
          </cell>
          <cell r="H7546">
            <v>1.05</v>
          </cell>
          <cell r="I7546">
            <v>43465</v>
          </cell>
        </row>
        <row r="7547">
          <cell r="A7547" t="str">
            <v>Proyector MH 250 W 208/220V(inc bomb.oboide)</v>
          </cell>
          <cell r="B7547">
            <v>101470</v>
          </cell>
          <cell r="C7547" t="str">
            <v>UNI</v>
          </cell>
          <cell r="D7547">
            <v>896204</v>
          </cell>
          <cell r="E7547">
            <v>0</v>
          </cell>
          <cell r="F7547">
            <v>41173</v>
          </cell>
          <cell r="G7547">
            <v>689388</v>
          </cell>
          <cell r="H7547">
            <v>1.3</v>
          </cell>
          <cell r="I7547">
            <v>43465</v>
          </cell>
        </row>
        <row r="7548">
          <cell r="A7548" t="str">
            <v>Proyector MH 400 W 208/220V(inc bomb. oboide)</v>
          </cell>
          <cell r="B7548">
            <v>101469</v>
          </cell>
          <cell r="C7548" t="str">
            <v>UNI</v>
          </cell>
          <cell r="D7548">
            <v>436885</v>
          </cell>
          <cell r="E7548">
            <v>0</v>
          </cell>
          <cell r="F7548">
            <v>42618</v>
          </cell>
          <cell r="G7548">
            <v>379900</v>
          </cell>
          <cell r="H7548">
            <v>1.1499999999999999</v>
          </cell>
          <cell r="I7548">
            <v>43465</v>
          </cell>
        </row>
        <row r="7549">
          <cell r="A7549" t="str">
            <v>Proyector Na 250 W 208/220V(inc bomb. oboide)</v>
          </cell>
          <cell r="B7549">
            <v>102187</v>
          </cell>
          <cell r="C7549" t="str">
            <v>UNI</v>
          </cell>
          <cell r="D7549">
            <v>896204</v>
          </cell>
          <cell r="E7549">
            <v>0</v>
          </cell>
          <cell r="F7549">
            <v>41173</v>
          </cell>
          <cell r="G7549">
            <v>689388</v>
          </cell>
          <cell r="H7549">
            <v>1.3</v>
          </cell>
          <cell r="I7549">
            <v>43465</v>
          </cell>
        </row>
        <row r="7550">
          <cell r="A7550" t="str">
            <v>PROYECTOR SUMERGIBLE IP 68 MH 400 W</v>
          </cell>
          <cell r="B7550">
            <v>101472</v>
          </cell>
          <cell r="C7550" t="str">
            <v>UNI</v>
          </cell>
          <cell r="D7550">
            <v>1289920</v>
          </cell>
          <cell r="E7550" t="str">
            <v>SODIO</v>
          </cell>
          <cell r="F7550">
            <v>39947</v>
          </cell>
          <cell r="G7550">
            <v>928000</v>
          </cell>
          <cell r="H7550">
            <v>1.39</v>
          </cell>
          <cell r="I7550">
            <v>43465</v>
          </cell>
        </row>
        <row r="7551">
          <cell r="A7551" t="str">
            <v>Proyector-96LEDS-310 W-28100</v>
          </cell>
          <cell r="B7551">
            <v>105598</v>
          </cell>
          <cell r="C7551" t="str">
            <v>UNI</v>
          </cell>
          <cell r="D7551">
            <v>5773789</v>
          </cell>
          <cell r="E7551">
            <v>0</v>
          </cell>
          <cell r="F7551">
            <v>43251</v>
          </cell>
          <cell r="G7551">
            <v>5498847</v>
          </cell>
          <cell r="H7551">
            <v>1.05</v>
          </cell>
          <cell r="I7551">
            <v>43465</v>
          </cell>
        </row>
        <row r="7552">
          <cell r="A7552" t="str">
            <v>Prueba Carga Estática y Dinámica Puentes</v>
          </cell>
          <cell r="B7552">
            <v>107065</v>
          </cell>
          <cell r="C7552" t="str">
            <v>UNID</v>
          </cell>
          <cell r="D7552">
            <v>21818754</v>
          </cell>
          <cell r="E7552">
            <v>0</v>
          </cell>
          <cell r="F7552">
            <v>43390</v>
          </cell>
          <cell r="G7552">
            <v>20779766</v>
          </cell>
          <cell r="H7552">
            <v>1.05</v>
          </cell>
          <cell r="I7552">
            <v>43465</v>
          </cell>
        </row>
        <row r="7553">
          <cell r="A7553" t="str">
            <v>Prueba Carga Estática-Dinámica</v>
          </cell>
          <cell r="B7553">
            <v>107067</v>
          </cell>
          <cell r="C7553" t="str">
            <v>UNID</v>
          </cell>
          <cell r="D7553">
            <v>2508713</v>
          </cell>
          <cell r="E7553">
            <v>0</v>
          </cell>
          <cell r="F7553">
            <v>43390</v>
          </cell>
          <cell r="G7553">
            <v>2389250</v>
          </cell>
          <cell r="H7553">
            <v>1.05</v>
          </cell>
          <cell r="I7553">
            <v>43465</v>
          </cell>
        </row>
        <row r="7554">
          <cell r="A7554" t="str">
            <v>Prueba Carga Estática-Dinámica Pte. manejo</v>
          </cell>
          <cell r="B7554">
            <v>107066</v>
          </cell>
          <cell r="C7554" t="str">
            <v>UNID</v>
          </cell>
          <cell r="D7554">
            <v>3367923</v>
          </cell>
          <cell r="E7554">
            <v>0</v>
          </cell>
          <cell r="F7554">
            <v>43390</v>
          </cell>
          <cell r="G7554">
            <v>3207546</v>
          </cell>
          <cell r="H7554">
            <v>1.05</v>
          </cell>
          <cell r="I7554">
            <v>43465</v>
          </cell>
        </row>
        <row r="7555">
          <cell r="A7555" t="str">
            <v>PRUEBA HERMETICIDAD</v>
          </cell>
          <cell r="B7555">
            <v>3827</v>
          </cell>
          <cell r="C7555" t="str">
            <v>UNI</v>
          </cell>
          <cell r="D7555">
            <v>41700</v>
          </cell>
          <cell r="E7555" t="str">
            <v>.</v>
          </cell>
          <cell r="F7555">
            <v>40121</v>
          </cell>
          <cell r="G7555">
            <v>30000</v>
          </cell>
          <cell r="H7555">
            <v>1.39</v>
          </cell>
          <cell r="I7555">
            <v>43465</v>
          </cell>
        </row>
        <row r="7556">
          <cell r="A7556" t="str">
            <v>PRUEBA PARA CERTIFICAC.DE PUNTOS</v>
          </cell>
          <cell r="B7556">
            <v>102941</v>
          </cell>
          <cell r="C7556" t="str">
            <v>UNI</v>
          </cell>
          <cell r="D7556">
            <v>49901</v>
          </cell>
          <cell r="E7556" t="str">
            <v>.</v>
          </cell>
          <cell r="F7556">
            <v>40121</v>
          </cell>
          <cell r="G7556">
            <v>35900</v>
          </cell>
          <cell r="H7556">
            <v>1.39</v>
          </cell>
          <cell r="I7556">
            <v>43465</v>
          </cell>
        </row>
        <row r="7557">
          <cell r="A7557" t="str">
            <v>Prueba VLF (tramo 465 ml)cable Alumin-Zona</v>
          </cell>
          <cell r="B7557">
            <v>106775</v>
          </cell>
          <cell r="C7557" t="str">
            <v>UNI</v>
          </cell>
          <cell r="D7557">
            <v>799485</v>
          </cell>
          <cell r="E7557">
            <v>0</v>
          </cell>
          <cell r="F7557">
            <v>43185</v>
          </cell>
          <cell r="G7557">
            <v>761414</v>
          </cell>
          <cell r="H7557">
            <v>1.05</v>
          </cell>
          <cell r="I7557">
            <v>43465</v>
          </cell>
        </row>
        <row r="7558">
          <cell r="A7558" t="str">
            <v>Pruebas y entrega detencion de incendio Estadio</v>
          </cell>
          <cell r="B7558">
            <v>105313</v>
          </cell>
          <cell r="C7558" t="str">
            <v>UNI</v>
          </cell>
          <cell r="D7558">
            <v>1446480</v>
          </cell>
          <cell r="E7558">
            <v>0</v>
          </cell>
          <cell r="F7558">
            <v>41919</v>
          </cell>
          <cell r="G7558">
            <v>1148000</v>
          </cell>
          <cell r="H7558">
            <v>1.26</v>
          </cell>
          <cell r="I7558">
            <v>43465</v>
          </cell>
        </row>
        <row r="7559">
          <cell r="A7559" t="str">
            <v>Pruebas y entrega Mant. sistema sonido Est</v>
          </cell>
          <cell r="B7559">
            <v>105307</v>
          </cell>
          <cell r="C7559" t="str">
            <v>UNI</v>
          </cell>
          <cell r="D7559">
            <v>1125180</v>
          </cell>
          <cell r="E7559">
            <v>0</v>
          </cell>
          <cell r="F7559">
            <v>41918</v>
          </cell>
          <cell r="G7559">
            <v>893000</v>
          </cell>
          <cell r="H7559">
            <v>1.26</v>
          </cell>
          <cell r="I7559">
            <v>43465</v>
          </cell>
        </row>
        <row r="7560">
          <cell r="A7560" t="str">
            <v>pruebas y entrega mant. voz y datos estadio el</v>
          </cell>
          <cell r="B7560">
            <v>105286</v>
          </cell>
          <cell r="C7560" t="str">
            <v>UNI</v>
          </cell>
          <cell r="D7560">
            <v>1125180</v>
          </cell>
          <cell r="E7560">
            <v>0</v>
          </cell>
          <cell r="F7560">
            <v>41913</v>
          </cell>
          <cell r="G7560">
            <v>893000</v>
          </cell>
          <cell r="H7560">
            <v>1.26</v>
          </cell>
          <cell r="I7560">
            <v>43465</v>
          </cell>
        </row>
        <row r="7561">
          <cell r="A7561" t="str">
            <v>Pruebas y entrega, estadio el campim</v>
          </cell>
          <cell r="B7561">
            <v>105298</v>
          </cell>
          <cell r="C7561" t="str">
            <v>UNI</v>
          </cell>
          <cell r="D7561">
            <v>1125180</v>
          </cell>
          <cell r="E7561">
            <v>0</v>
          </cell>
          <cell r="F7561">
            <v>41918</v>
          </cell>
          <cell r="G7561">
            <v>893000</v>
          </cell>
          <cell r="H7561">
            <v>1.26</v>
          </cell>
          <cell r="I7561">
            <v>43465</v>
          </cell>
        </row>
        <row r="7562">
          <cell r="A7562" t="str">
            <v>PSEUDOMONA AEROUGINOSA Análisis Aguas</v>
          </cell>
          <cell r="B7562">
            <v>105142</v>
          </cell>
          <cell r="C7562" t="str">
            <v>UNI</v>
          </cell>
          <cell r="D7562">
            <v>40701</v>
          </cell>
          <cell r="E7562">
            <v>0</v>
          </cell>
          <cell r="F7562">
            <v>42810</v>
          </cell>
          <cell r="G7562">
            <v>37340.400000000001</v>
          </cell>
          <cell r="H7562">
            <v>1.0900000000000001</v>
          </cell>
          <cell r="I7562">
            <v>43465</v>
          </cell>
        </row>
        <row r="7563">
          <cell r="A7563" t="str">
            <v>PT100 piscinas complejo acuatico</v>
          </cell>
          <cell r="B7563">
            <v>105378</v>
          </cell>
          <cell r="C7563" t="str">
            <v>UNI</v>
          </cell>
          <cell r="D7563">
            <v>494021</v>
          </cell>
          <cell r="E7563">
            <v>0</v>
          </cell>
          <cell r="F7563">
            <v>41975</v>
          </cell>
          <cell r="G7563">
            <v>392080</v>
          </cell>
          <cell r="H7563">
            <v>1.26</v>
          </cell>
          <cell r="I7563">
            <v>43465</v>
          </cell>
        </row>
        <row r="7564">
          <cell r="A7564" t="str">
            <v>Puerta</v>
          </cell>
          <cell r="B7564">
            <v>107212</v>
          </cell>
          <cell r="C7564" t="str">
            <v>UNI</v>
          </cell>
          <cell r="D7564">
            <v>18153926</v>
          </cell>
          <cell r="E7564">
            <v>0</v>
          </cell>
          <cell r="F7564">
            <v>43410</v>
          </cell>
          <cell r="G7564">
            <v>17289453</v>
          </cell>
          <cell r="H7564">
            <v>1.05</v>
          </cell>
          <cell r="I7564">
            <v>43465</v>
          </cell>
        </row>
        <row r="7565">
          <cell r="A7565" t="str">
            <v>Puerta</v>
          </cell>
          <cell r="B7565">
            <v>107213</v>
          </cell>
          <cell r="C7565" t="str">
            <v>UNI</v>
          </cell>
          <cell r="D7565">
            <v>2627673</v>
          </cell>
          <cell r="E7565">
            <v>0</v>
          </cell>
          <cell r="F7565">
            <v>43410</v>
          </cell>
          <cell r="G7565">
            <v>2502546</v>
          </cell>
          <cell r="H7565">
            <v>1.05</v>
          </cell>
          <cell r="I7565">
            <v>43465</v>
          </cell>
        </row>
        <row r="7566">
          <cell r="A7566" t="str">
            <v>Puerta</v>
          </cell>
          <cell r="B7566">
            <v>107218</v>
          </cell>
          <cell r="C7566" t="str">
            <v>UNI</v>
          </cell>
          <cell r="D7566">
            <v>3821840</v>
          </cell>
          <cell r="E7566">
            <v>0</v>
          </cell>
          <cell r="F7566">
            <v>43410</v>
          </cell>
          <cell r="G7566">
            <v>3639848</v>
          </cell>
          <cell r="H7566">
            <v>1.05</v>
          </cell>
          <cell r="I7566">
            <v>43465</v>
          </cell>
        </row>
        <row r="7567">
          <cell r="A7567" t="str">
            <v>Puerta</v>
          </cell>
          <cell r="B7567">
            <v>107221</v>
          </cell>
          <cell r="C7567" t="str">
            <v>UNI</v>
          </cell>
          <cell r="D7567">
            <v>831481</v>
          </cell>
          <cell r="E7567">
            <v>0</v>
          </cell>
          <cell r="F7567">
            <v>43410</v>
          </cell>
          <cell r="G7567">
            <v>791887</v>
          </cell>
          <cell r="H7567">
            <v>1.05</v>
          </cell>
          <cell r="I7567">
            <v>43465</v>
          </cell>
        </row>
        <row r="7568">
          <cell r="A7568" t="str">
            <v>Puerta</v>
          </cell>
          <cell r="B7568">
            <v>107222</v>
          </cell>
          <cell r="C7568" t="str">
            <v>UNI</v>
          </cell>
          <cell r="D7568">
            <v>1760770</v>
          </cell>
          <cell r="E7568">
            <v>0</v>
          </cell>
          <cell r="F7568">
            <v>43410</v>
          </cell>
          <cell r="G7568">
            <v>1676924</v>
          </cell>
          <cell r="H7568">
            <v>1.05</v>
          </cell>
          <cell r="I7568">
            <v>43465</v>
          </cell>
        </row>
        <row r="7569">
          <cell r="A7569" t="str">
            <v>Puerta</v>
          </cell>
          <cell r="B7569">
            <v>107223</v>
          </cell>
          <cell r="C7569" t="str">
            <v>UNI</v>
          </cell>
          <cell r="D7569">
            <v>17660635</v>
          </cell>
          <cell r="E7569">
            <v>0</v>
          </cell>
          <cell r="F7569">
            <v>43410</v>
          </cell>
          <cell r="G7569">
            <v>16819652</v>
          </cell>
          <cell r="H7569">
            <v>1.05</v>
          </cell>
          <cell r="I7569">
            <v>43465</v>
          </cell>
        </row>
        <row r="7570">
          <cell r="A7570" t="str">
            <v>Puerta</v>
          </cell>
          <cell r="B7570">
            <v>107225</v>
          </cell>
          <cell r="C7570" t="str">
            <v>UNI</v>
          </cell>
          <cell r="D7570">
            <v>1086275</v>
          </cell>
          <cell r="E7570">
            <v>0</v>
          </cell>
          <cell r="F7570">
            <v>43410</v>
          </cell>
          <cell r="G7570">
            <v>1034548</v>
          </cell>
          <cell r="H7570">
            <v>1.05</v>
          </cell>
          <cell r="I7570">
            <v>43465</v>
          </cell>
        </row>
        <row r="7571">
          <cell r="A7571" t="str">
            <v>Puerta</v>
          </cell>
          <cell r="B7571">
            <v>107318</v>
          </cell>
          <cell r="C7571" t="str">
            <v>UNI</v>
          </cell>
          <cell r="D7571">
            <v>1029097</v>
          </cell>
          <cell r="E7571">
            <v>0</v>
          </cell>
          <cell r="F7571">
            <v>43412</v>
          </cell>
          <cell r="G7571">
            <v>980092</v>
          </cell>
          <cell r="H7571">
            <v>1.05</v>
          </cell>
          <cell r="I7571">
            <v>43465</v>
          </cell>
        </row>
        <row r="7572">
          <cell r="A7572" t="str">
            <v>Puerta</v>
          </cell>
          <cell r="B7572">
            <v>107322</v>
          </cell>
          <cell r="C7572" t="str">
            <v>UNI</v>
          </cell>
          <cell r="D7572">
            <v>21339933</v>
          </cell>
          <cell r="E7572">
            <v>0</v>
          </cell>
          <cell r="F7572">
            <v>43412</v>
          </cell>
          <cell r="G7572">
            <v>20323746</v>
          </cell>
          <cell r="H7572">
            <v>1.05</v>
          </cell>
          <cell r="I7572">
            <v>43465</v>
          </cell>
        </row>
        <row r="7573">
          <cell r="A7573" t="str">
            <v>Puerta</v>
          </cell>
          <cell r="B7573">
            <v>107325</v>
          </cell>
          <cell r="C7573" t="str">
            <v>UNI</v>
          </cell>
          <cell r="D7573">
            <v>3374854</v>
          </cell>
          <cell r="E7573">
            <v>0</v>
          </cell>
          <cell r="F7573">
            <v>43412</v>
          </cell>
          <cell r="G7573">
            <v>3214147</v>
          </cell>
          <cell r="H7573">
            <v>1.05</v>
          </cell>
          <cell r="I7573">
            <v>43465</v>
          </cell>
        </row>
        <row r="7574">
          <cell r="A7574" t="str">
            <v>Puerta</v>
          </cell>
          <cell r="B7574">
            <v>107326</v>
          </cell>
          <cell r="C7574" t="str">
            <v>UNI</v>
          </cell>
          <cell r="D7574">
            <v>11405827</v>
          </cell>
          <cell r="E7574">
            <v>0</v>
          </cell>
          <cell r="F7574">
            <v>43412</v>
          </cell>
          <cell r="G7574">
            <v>10862692</v>
          </cell>
          <cell r="H7574">
            <v>1.05</v>
          </cell>
          <cell r="I7574">
            <v>43465</v>
          </cell>
        </row>
        <row r="7575">
          <cell r="A7575" t="str">
            <v>Puerta</v>
          </cell>
          <cell r="B7575">
            <v>107355</v>
          </cell>
          <cell r="C7575" t="str">
            <v>UNI</v>
          </cell>
          <cell r="D7575">
            <v>89519509</v>
          </cell>
          <cell r="E7575">
            <v>0</v>
          </cell>
          <cell r="F7575">
            <v>43413</v>
          </cell>
          <cell r="G7575">
            <v>85256675</v>
          </cell>
          <cell r="H7575">
            <v>1.05</v>
          </cell>
          <cell r="I7575">
            <v>43465</v>
          </cell>
        </row>
        <row r="7576">
          <cell r="A7576" t="str">
            <v>Puerta</v>
          </cell>
          <cell r="B7576">
            <v>107356</v>
          </cell>
          <cell r="C7576" t="str">
            <v>UNI</v>
          </cell>
          <cell r="D7576">
            <v>935179</v>
          </cell>
          <cell r="E7576">
            <v>0</v>
          </cell>
          <cell r="F7576">
            <v>43413</v>
          </cell>
          <cell r="G7576">
            <v>890647</v>
          </cell>
          <cell r="H7576">
            <v>1.05</v>
          </cell>
          <cell r="I7576">
            <v>43465</v>
          </cell>
        </row>
        <row r="7577">
          <cell r="A7577" t="str">
            <v>Puerta</v>
          </cell>
          <cell r="B7577">
            <v>107281</v>
          </cell>
          <cell r="C7577" t="str">
            <v>UNI</v>
          </cell>
          <cell r="D7577">
            <v>1572546</v>
          </cell>
          <cell r="E7577">
            <v>0</v>
          </cell>
          <cell r="F7577">
            <v>43412</v>
          </cell>
          <cell r="G7577">
            <v>1497663</v>
          </cell>
          <cell r="H7577">
            <v>1.05</v>
          </cell>
          <cell r="I7577">
            <v>43465</v>
          </cell>
        </row>
        <row r="7578">
          <cell r="A7578" t="str">
            <v>Puerta</v>
          </cell>
          <cell r="B7578">
            <v>107282</v>
          </cell>
          <cell r="C7578" t="str">
            <v>UNI</v>
          </cell>
          <cell r="D7578">
            <v>1478731</v>
          </cell>
          <cell r="E7578">
            <v>0</v>
          </cell>
          <cell r="F7578">
            <v>43412</v>
          </cell>
          <cell r="G7578">
            <v>1408315</v>
          </cell>
          <cell r="H7578">
            <v>1.05</v>
          </cell>
          <cell r="I7578">
            <v>43465</v>
          </cell>
        </row>
        <row r="7579">
          <cell r="A7579" t="str">
            <v>Puerta</v>
          </cell>
          <cell r="B7579">
            <v>107283</v>
          </cell>
          <cell r="C7579" t="str">
            <v>UNI</v>
          </cell>
          <cell r="D7579">
            <v>39749634</v>
          </cell>
          <cell r="E7579">
            <v>0</v>
          </cell>
          <cell r="F7579">
            <v>43412</v>
          </cell>
          <cell r="G7579">
            <v>37856794</v>
          </cell>
          <cell r="H7579">
            <v>1.05</v>
          </cell>
          <cell r="I7579">
            <v>43465</v>
          </cell>
        </row>
        <row r="7580">
          <cell r="A7580" t="str">
            <v>Puerta</v>
          </cell>
          <cell r="B7580">
            <v>107284</v>
          </cell>
          <cell r="C7580" t="str">
            <v>UNI</v>
          </cell>
          <cell r="D7580">
            <v>1009873</v>
          </cell>
          <cell r="E7580">
            <v>0</v>
          </cell>
          <cell r="F7580">
            <v>43412</v>
          </cell>
          <cell r="G7580">
            <v>961784</v>
          </cell>
          <cell r="H7580">
            <v>1.05</v>
          </cell>
          <cell r="I7580">
            <v>43465</v>
          </cell>
        </row>
        <row r="7581">
          <cell r="A7581" t="str">
            <v>Puerta</v>
          </cell>
          <cell r="B7581">
            <v>107285</v>
          </cell>
          <cell r="C7581" t="str">
            <v>UNI</v>
          </cell>
          <cell r="D7581">
            <v>1081996</v>
          </cell>
          <cell r="E7581">
            <v>0</v>
          </cell>
          <cell r="F7581">
            <v>43412</v>
          </cell>
          <cell r="G7581">
            <v>1030472</v>
          </cell>
          <cell r="H7581">
            <v>1.05</v>
          </cell>
          <cell r="I7581">
            <v>43465</v>
          </cell>
        </row>
        <row r="7582">
          <cell r="A7582" t="str">
            <v>Puerta</v>
          </cell>
          <cell r="B7582">
            <v>107286</v>
          </cell>
          <cell r="C7582" t="str">
            <v>UNI</v>
          </cell>
          <cell r="D7582">
            <v>3615566</v>
          </cell>
          <cell r="E7582">
            <v>0</v>
          </cell>
          <cell r="F7582">
            <v>43412</v>
          </cell>
          <cell r="G7582">
            <v>3443396</v>
          </cell>
          <cell r="H7582">
            <v>1.05</v>
          </cell>
          <cell r="I7582">
            <v>43465</v>
          </cell>
        </row>
        <row r="7583">
          <cell r="A7583" t="str">
            <v>Puerta</v>
          </cell>
          <cell r="B7583">
            <v>107287</v>
          </cell>
          <cell r="C7583" t="str">
            <v>UNI</v>
          </cell>
          <cell r="D7583">
            <v>4752839</v>
          </cell>
          <cell r="E7583">
            <v>0</v>
          </cell>
          <cell r="F7583">
            <v>43412</v>
          </cell>
          <cell r="G7583">
            <v>4526513</v>
          </cell>
          <cell r="H7583">
            <v>1.05</v>
          </cell>
          <cell r="I7583">
            <v>43465</v>
          </cell>
        </row>
        <row r="7584">
          <cell r="A7584" t="str">
            <v>Puerta</v>
          </cell>
          <cell r="B7584">
            <v>107288</v>
          </cell>
          <cell r="C7584" t="str">
            <v>UNI</v>
          </cell>
          <cell r="D7584">
            <v>47261606</v>
          </cell>
          <cell r="E7584">
            <v>0</v>
          </cell>
          <cell r="F7584">
            <v>43412</v>
          </cell>
          <cell r="G7584">
            <v>45011053</v>
          </cell>
          <cell r="H7584">
            <v>1.05</v>
          </cell>
          <cell r="I7584">
            <v>43465</v>
          </cell>
        </row>
        <row r="7585">
          <cell r="A7585" t="str">
            <v>Puerta</v>
          </cell>
          <cell r="B7585">
            <v>107290</v>
          </cell>
          <cell r="C7585" t="str">
            <v>UNI</v>
          </cell>
          <cell r="D7585">
            <v>68066657</v>
          </cell>
          <cell r="E7585">
            <v>0</v>
          </cell>
          <cell r="F7585">
            <v>43412</v>
          </cell>
          <cell r="G7585">
            <v>64825388</v>
          </cell>
          <cell r="H7585">
            <v>1.05</v>
          </cell>
          <cell r="I7585">
            <v>43465</v>
          </cell>
        </row>
        <row r="7586">
          <cell r="A7586" t="str">
            <v>Puerta</v>
          </cell>
          <cell r="B7586">
            <v>107293</v>
          </cell>
          <cell r="C7586" t="str">
            <v>UNI</v>
          </cell>
          <cell r="D7586">
            <v>4882046</v>
          </cell>
          <cell r="E7586">
            <v>0</v>
          </cell>
          <cell r="F7586">
            <v>43412</v>
          </cell>
          <cell r="G7586">
            <v>4649568</v>
          </cell>
          <cell r="H7586">
            <v>1.05</v>
          </cell>
          <cell r="I7586">
            <v>43465</v>
          </cell>
        </row>
        <row r="7587">
          <cell r="A7587" t="str">
            <v>Puerta</v>
          </cell>
          <cell r="B7587">
            <v>107295</v>
          </cell>
          <cell r="C7587" t="str">
            <v>UNI</v>
          </cell>
          <cell r="D7587">
            <v>28244948</v>
          </cell>
          <cell r="E7587">
            <v>0</v>
          </cell>
          <cell r="F7587">
            <v>43412</v>
          </cell>
          <cell r="G7587">
            <v>26899950</v>
          </cell>
          <cell r="H7587">
            <v>1.05</v>
          </cell>
          <cell r="I7587">
            <v>43465</v>
          </cell>
        </row>
        <row r="7588">
          <cell r="A7588" t="str">
            <v>PUERTA .50 x 2.00 Metros INTERES SOCIAL</v>
          </cell>
          <cell r="B7588">
            <v>3927</v>
          </cell>
          <cell r="C7588" t="str">
            <v>UNI</v>
          </cell>
          <cell r="D7588">
            <v>87406</v>
          </cell>
          <cell r="E7588">
            <v>38070</v>
          </cell>
          <cell r="F7588">
            <v>40470</v>
          </cell>
          <cell r="G7588">
            <v>63800</v>
          </cell>
          <cell r="H7588">
            <v>1.37</v>
          </cell>
          <cell r="I7588">
            <v>43465</v>
          </cell>
        </row>
        <row r="7589">
          <cell r="A7589" t="str">
            <v>PUERTA .65 x 2.00 Metros INTERES SOCIAL</v>
          </cell>
          <cell r="B7589">
            <v>3928</v>
          </cell>
          <cell r="C7589" t="str">
            <v>UNI</v>
          </cell>
          <cell r="D7589">
            <v>102503</v>
          </cell>
          <cell r="E7589">
            <v>38073</v>
          </cell>
          <cell r="F7589">
            <v>40470</v>
          </cell>
          <cell r="G7589">
            <v>74820</v>
          </cell>
          <cell r="H7589">
            <v>1.37</v>
          </cell>
          <cell r="I7589">
            <v>43465</v>
          </cell>
        </row>
        <row r="7590">
          <cell r="A7590" t="str">
            <v>PUERTA .65 x 2.00 Metros INTERES SOCIAL</v>
          </cell>
          <cell r="B7590">
            <v>998</v>
          </cell>
          <cell r="C7590" t="str">
            <v>UNI</v>
          </cell>
          <cell r="D7590">
            <v>81827</v>
          </cell>
          <cell r="E7590" t="str">
            <v>PZ-1</v>
          </cell>
          <cell r="F7590">
            <v>40025</v>
          </cell>
          <cell r="G7590">
            <v>58868</v>
          </cell>
          <cell r="H7590">
            <v>1.39</v>
          </cell>
          <cell r="I7590">
            <v>43465</v>
          </cell>
        </row>
        <row r="7591">
          <cell r="A7591" t="str">
            <v>PUERTA .75 x 2.00 Metros INTERES SOCIAL</v>
          </cell>
          <cell r="B7591">
            <v>3929</v>
          </cell>
          <cell r="C7591" t="str">
            <v>UNI</v>
          </cell>
          <cell r="D7591">
            <v>102503</v>
          </cell>
          <cell r="E7591">
            <v>38075</v>
          </cell>
          <cell r="F7591">
            <v>40470</v>
          </cell>
          <cell r="G7591">
            <v>74820</v>
          </cell>
          <cell r="H7591">
            <v>1.37</v>
          </cell>
          <cell r="I7591">
            <v>43465</v>
          </cell>
        </row>
        <row r="7592">
          <cell r="A7592" t="str">
            <v>PUERTA .80 x 2.00 Metros INTERES SOCIAL</v>
          </cell>
          <cell r="B7592">
            <v>997</v>
          </cell>
          <cell r="C7592" t="str">
            <v>UNI</v>
          </cell>
          <cell r="D7592">
            <v>102503</v>
          </cell>
          <cell r="E7592">
            <v>38076</v>
          </cell>
          <cell r="F7592">
            <v>40470</v>
          </cell>
          <cell r="G7592">
            <v>74820</v>
          </cell>
          <cell r="H7592">
            <v>1.37</v>
          </cell>
          <cell r="I7592">
            <v>43465</v>
          </cell>
        </row>
        <row r="7593">
          <cell r="A7593" t="str">
            <v>Puerta a prueba de fuego, damper, empaquet</v>
          </cell>
          <cell r="B7593">
            <v>101687</v>
          </cell>
          <cell r="C7593" t="str">
            <v>UNI</v>
          </cell>
          <cell r="D7593">
            <v>9204480</v>
          </cell>
          <cell r="E7593">
            <v>0</v>
          </cell>
          <cell r="F7593">
            <v>43182</v>
          </cell>
          <cell r="G7593">
            <v>8766171</v>
          </cell>
          <cell r="H7593">
            <v>1.05</v>
          </cell>
          <cell r="I7593">
            <v>43465</v>
          </cell>
        </row>
        <row r="7594">
          <cell r="A7594" t="str">
            <v>PUERTA ALUM. 2.0 x 0.8+Cerra+Vidrio Sand</v>
          </cell>
          <cell r="B7594">
            <v>102685</v>
          </cell>
          <cell r="C7594" t="str">
            <v>UNI</v>
          </cell>
          <cell r="D7594">
            <v>1157376</v>
          </cell>
          <cell r="E7594">
            <v>0</v>
          </cell>
          <cell r="F7594">
            <v>40283</v>
          </cell>
          <cell r="G7594">
            <v>844800</v>
          </cell>
          <cell r="H7594">
            <v>1.37</v>
          </cell>
          <cell r="I7594">
            <v>43465</v>
          </cell>
        </row>
        <row r="7595">
          <cell r="A7595" t="str">
            <v>Puerta alum+vidrio templ 6mm - perfil 1 1/2x3"</v>
          </cell>
          <cell r="B7595">
            <v>104399</v>
          </cell>
          <cell r="C7595" t="str">
            <v>M2</v>
          </cell>
          <cell r="D7595">
            <v>485687</v>
          </cell>
          <cell r="E7595">
            <v>0</v>
          </cell>
          <cell r="F7595">
            <v>43213</v>
          </cell>
          <cell r="G7595">
            <v>462559</v>
          </cell>
          <cell r="H7595">
            <v>1.05</v>
          </cell>
          <cell r="I7595">
            <v>43465</v>
          </cell>
        </row>
        <row r="7596">
          <cell r="A7596" t="str">
            <v>Puerta Aluminio nat tipo Persiana+marco</v>
          </cell>
          <cell r="B7596">
            <v>106407</v>
          </cell>
          <cell r="C7596" t="str">
            <v>UNI</v>
          </cell>
          <cell r="D7596">
            <v>1265000</v>
          </cell>
          <cell r="E7596">
            <v>0</v>
          </cell>
          <cell r="F7596">
            <v>42514</v>
          </cell>
          <cell r="G7596">
            <v>1100000</v>
          </cell>
          <cell r="H7596">
            <v>1.1499999999999999</v>
          </cell>
          <cell r="I7596">
            <v>43465</v>
          </cell>
        </row>
        <row r="7597">
          <cell r="A7597" t="str">
            <v>Puerta Aluminio P-03(1.00x2.35m)+Vidrio</v>
          </cell>
          <cell r="B7597">
            <v>107075</v>
          </cell>
          <cell r="C7597" t="str">
            <v>UNI</v>
          </cell>
          <cell r="D7597">
            <v>1408458</v>
          </cell>
          <cell r="E7597">
            <v>0</v>
          </cell>
          <cell r="F7597">
            <v>43395</v>
          </cell>
          <cell r="G7597">
            <v>1341389</v>
          </cell>
          <cell r="H7597">
            <v>1.05</v>
          </cell>
          <cell r="I7597">
            <v>43465</v>
          </cell>
        </row>
        <row r="7598">
          <cell r="A7598" t="str">
            <v>Puerta Aluminio P-03(1.00x2.35m)+Vidrio</v>
          </cell>
          <cell r="B7598">
            <v>107076</v>
          </cell>
          <cell r="C7598" t="str">
            <v>UNI</v>
          </cell>
          <cell r="D7598">
            <v>2084596</v>
          </cell>
          <cell r="E7598">
            <v>0</v>
          </cell>
          <cell r="F7598">
            <v>43395</v>
          </cell>
          <cell r="G7598">
            <v>1985329.23</v>
          </cell>
          <cell r="H7598">
            <v>1.05</v>
          </cell>
          <cell r="I7598">
            <v>43465</v>
          </cell>
        </row>
        <row r="7599">
          <cell r="A7599" t="str">
            <v>PUERTA ALUMINIO VIDRIO 10MM SEGURIDAD</v>
          </cell>
          <cell r="B7599">
            <v>103369</v>
          </cell>
          <cell r="C7599" t="str">
            <v>M2</v>
          </cell>
          <cell r="D7599">
            <v>505295</v>
          </cell>
          <cell r="E7599">
            <v>0</v>
          </cell>
          <cell r="F7599">
            <v>43297</v>
          </cell>
          <cell r="G7599">
            <v>481233</v>
          </cell>
          <cell r="H7599">
            <v>1.05</v>
          </cell>
          <cell r="I7599">
            <v>43465</v>
          </cell>
        </row>
        <row r="7600">
          <cell r="A7600" t="str">
            <v>PUERTA ANDES .60 x 2.00 MT PIZANO</v>
          </cell>
          <cell r="B7600">
            <v>914</v>
          </cell>
          <cell r="C7600" t="str">
            <v>UNI</v>
          </cell>
          <cell r="D7600">
            <v>121763</v>
          </cell>
          <cell r="E7600">
            <v>0</v>
          </cell>
          <cell r="F7600">
            <v>40470</v>
          </cell>
          <cell r="G7600">
            <v>88878</v>
          </cell>
          <cell r="H7600">
            <v>1.37</v>
          </cell>
          <cell r="I7600">
            <v>43465</v>
          </cell>
        </row>
        <row r="7601">
          <cell r="A7601" t="str">
            <v>PUERTA ANDES .80 x 2.00 MT PIZANO</v>
          </cell>
          <cell r="B7601">
            <v>915</v>
          </cell>
          <cell r="C7601" t="str">
            <v>UNI</v>
          </cell>
          <cell r="D7601">
            <v>125817</v>
          </cell>
          <cell r="E7601">
            <v>0</v>
          </cell>
          <cell r="F7601">
            <v>39892</v>
          </cell>
          <cell r="G7601">
            <v>90516</v>
          </cell>
          <cell r="H7601">
            <v>1.39</v>
          </cell>
          <cell r="I7601">
            <v>43465</v>
          </cell>
        </row>
        <row r="7602">
          <cell r="A7602" t="str">
            <v>PUERTA ANDES .90 x 2.00 MT PIZANO</v>
          </cell>
          <cell r="B7602">
            <v>916</v>
          </cell>
          <cell r="C7602" t="str">
            <v>UNI</v>
          </cell>
          <cell r="D7602">
            <v>124117</v>
          </cell>
          <cell r="E7602">
            <v>0</v>
          </cell>
          <cell r="F7602">
            <v>40470</v>
          </cell>
          <cell r="G7602">
            <v>90596</v>
          </cell>
          <cell r="H7602">
            <v>1.37</v>
          </cell>
          <cell r="I7602">
            <v>43465</v>
          </cell>
        </row>
        <row r="7603">
          <cell r="A7603" t="str">
            <v>PUERTA ANDES CLOSET 2.10 x.60</v>
          </cell>
          <cell r="B7603">
            <v>939</v>
          </cell>
          <cell r="C7603" t="str">
            <v>UNI</v>
          </cell>
          <cell r="D7603">
            <v>115675</v>
          </cell>
          <cell r="E7603">
            <v>0</v>
          </cell>
          <cell r="F7603">
            <v>40470</v>
          </cell>
          <cell r="G7603">
            <v>84434</v>
          </cell>
          <cell r="H7603">
            <v>1.37</v>
          </cell>
          <cell r="I7603">
            <v>43465</v>
          </cell>
        </row>
        <row r="7604">
          <cell r="A7604" t="str">
            <v>PUERTA ARQUITECTONICA .60 x 2.00 MT</v>
          </cell>
          <cell r="B7604">
            <v>3409</v>
          </cell>
          <cell r="C7604" t="str">
            <v>UNI</v>
          </cell>
          <cell r="D7604">
            <v>129206</v>
          </cell>
          <cell r="E7604" t="str">
            <v>38 mm.</v>
          </cell>
          <cell r="F7604">
            <v>40470</v>
          </cell>
          <cell r="G7604">
            <v>94311</v>
          </cell>
          <cell r="H7604">
            <v>1.37</v>
          </cell>
          <cell r="I7604">
            <v>43465</v>
          </cell>
        </row>
        <row r="7605">
          <cell r="A7605" t="str">
            <v>PUERTA ARQUITECTONICA .80 x 2.00 MT</v>
          </cell>
          <cell r="B7605">
            <v>3410</v>
          </cell>
          <cell r="C7605" t="str">
            <v>UNI</v>
          </cell>
          <cell r="D7605">
            <v>148961</v>
          </cell>
          <cell r="E7605" t="str">
            <v>38 mm.</v>
          </cell>
          <cell r="F7605">
            <v>40470</v>
          </cell>
          <cell r="G7605">
            <v>108731</v>
          </cell>
          <cell r="H7605">
            <v>1.37</v>
          </cell>
          <cell r="I7605">
            <v>43465</v>
          </cell>
        </row>
        <row r="7606">
          <cell r="A7606" t="str">
            <v>PUERTA ARQUITECTONICA .90 x 2.00 MT</v>
          </cell>
          <cell r="B7606">
            <v>3411</v>
          </cell>
          <cell r="C7606" t="str">
            <v>UNI</v>
          </cell>
          <cell r="D7606">
            <v>160195</v>
          </cell>
          <cell r="E7606" t="str">
            <v>38 mm.</v>
          </cell>
          <cell r="F7606">
            <v>40471</v>
          </cell>
          <cell r="G7606">
            <v>116931</v>
          </cell>
          <cell r="H7606">
            <v>1.37</v>
          </cell>
          <cell r="I7606">
            <v>43465</v>
          </cell>
        </row>
        <row r="7607">
          <cell r="A7607" t="str">
            <v>PUERTA ARQUITECTONICA CLOSET .60 x 2.00</v>
          </cell>
          <cell r="B7607">
            <v>3412</v>
          </cell>
          <cell r="C7607" t="str">
            <v>UNI</v>
          </cell>
          <cell r="D7607">
            <v>140441</v>
          </cell>
          <cell r="E7607" t="str">
            <v>32 mm.</v>
          </cell>
          <cell r="F7607">
            <v>40471</v>
          </cell>
          <cell r="G7607">
            <v>102512</v>
          </cell>
          <cell r="H7607">
            <v>1.37</v>
          </cell>
          <cell r="I7607">
            <v>43465</v>
          </cell>
        </row>
        <row r="7608">
          <cell r="A7608" t="str">
            <v>PUERTA AUTOMATICA CON RADAR **</v>
          </cell>
          <cell r="B7608">
            <v>103421</v>
          </cell>
          <cell r="C7608" t="str">
            <v>UNI</v>
          </cell>
          <cell r="D7608">
            <v>18559330</v>
          </cell>
          <cell r="E7608">
            <v>0</v>
          </cell>
          <cell r="F7608">
            <v>40473</v>
          </cell>
          <cell r="G7608">
            <v>13546956</v>
          </cell>
          <cell r="H7608">
            <v>1.37</v>
          </cell>
          <cell r="I7608">
            <v>43465</v>
          </cell>
        </row>
        <row r="7609">
          <cell r="A7609" t="str">
            <v>PUERTA BLANCA .65 x2.00 Mtr MARQUETE</v>
          </cell>
          <cell r="B7609">
            <v>948</v>
          </cell>
          <cell r="C7609" t="str">
            <v>UNI</v>
          </cell>
          <cell r="D7609">
            <v>148961</v>
          </cell>
          <cell r="E7609">
            <v>63351</v>
          </cell>
          <cell r="F7609">
            <v>40471</v>
          </cell>
          <cell r="G7609">
            <v>108731</v>
          </cell>
          <cell r="H7609">
            <v>1.37</v>
          </cell>
          <cell r="I7609">
            <v>43465</v>
          </cell>
        </row>
        <row r="7610">
          <cell r="A7610" t="str">
            <v>PUERTA BLANCA .70 x2.00 Mtr MARQUETE</v>
          </cell>
          <cell r="B7610">
            <v>2011</v>
          </cell>
          <cell r="C7610" t="str">
            <v>UNI</v>
          </cell>
          <cell r="D7610">
            <v>148961</v>
          </cell>
          <cell r="E7610" t="str">
            <v>63352 PZ-1</v>
          </cell>
          <cell r="F7610">
            <v>40471</v>
          </cell>
          <cell r="G7610">
            <v>108731</v>
          </cell>
          <cell r="H7610">
            <v>1.37</v>
          </cell>
          <cell r="I7610">
            <v>43465</v>
          </cell>
        </row>
        <row r="7611">
          <cell r="A7611" t="str">
            <v>PUERTA CORREDIZA ALUM. 2.10 x</v>
          </cell>
          <cell r="B7611">
            <v>102683</v>
          </cell>
          <cell r="C7611" t="str">
            <v>UNI</v>
          </cell>
          <cell r="D7611">
            <v>1280950</v>
          </cell>
          <cell r="E7611">
            <v>0</v>
          </cell>
          <cell r="F7611">
            <v>40283</v>
          </cell>
          <cell r="G7611">
            <v>935000</v>
          </cell>
          <cell r="H7611">
            <v>1.37</v>
          </cell>
          <cell r="I7611">
            <v>43465</v>
          </cell>
        </row>
        <row r="7612">
          <cell r="A7612" t="str">
            <v>PUERTA CORREDIZA ALUM. 2.10 x</v>
          </cell>
          <cell r="B7612">
            <v>102684</v>
          </cell>
          <cell r="C7612" t="str">
            <v>UNI</v>
          </cell>
          <cell r="D7612">
            <v>1350820</v>
          </cell>
          <cell r="E7612">
            <v>0</v>
          </cell>
          <cell r="F7612">
            <v>40281</v>
          </cell>
          <cell r="G7612">
            <v>986000</v>
          </cell>
          <cell r="H7612">
            <v>1.37</v>
          </cell>
          <cell r="I7612">
            <v>43465</v>
          </cell>
        </row>
        <row r="7613">
          <cell r="A7613" t="str">
            <v>Puerta Cortafuego (2x2m) RF-180-Lam.Cal-16</v>
          </cell>
          <cell r="B7613">
            <v>106444</v>
          </cell>
          <cell r="C7613" t="str">
            <v>UNI</v>
          </cell>
          <cell r="D7613">
            <v>4381916</v>
          </cell>
          <cell r="E7613">
            <v>0</v>
          </cell>
          <cell r="F7613">
            <v>42907</v>
          </cell>
          <cell r="G7613">
            <v>4020106</v>
          </cell>
          <cell r="H7613">
            <v>1.0900000000000001</v>
          </cell>
          <cell r="I7613">
            <v>43465</v>
          </cell>
        </row>
        <row r="7614">
          <cell r="A7614" t="str">
            <v>Puerta cortafuego 2*2 (Espec.</v>
          </cell>
          <cell r="B7614">
            <v>104837</v>
          </cell>
          <cell r="C7614" t="str">
            <v>UNI</v>
          </cell>
          <cell r="D7614">
            <v>8285310</v>
          </cell>
          <cell r="E7614">
            <v>0</v>
          </cell>
          <cell r="F7614">
            <v>43244</v>
          </cell>
          <cell r="G7614">
            <v>7890771</v>
          </cell>
          <cell r="H7614">
            <v>1.05</v>
          </cell>
          <cell r="I7614">
            <v>43465</v>
          </cell>
        </row>
        <row r="7615">
          <cell r="A7615" t="str">
            <v>PUERTA CRISTAL 10mm 1.0x2.1 M.</v>
          </cell>
          <cell r="B7615">
            <v>1213</v>
          </cell>
          <cell r="C7615" t="str">
            <v>UNI</v>
          </cell>
          <cell r="D7615">
            <v>465800</v>
          </cell>
          <cell r="E7615">
            <v>0</v>
          </cell>
          <cell r="F7615">
            <v>40371</v>
          </cell>
          <cell r="G7615">
            <v>340000</v>
          </cell>
          <cell r="H7615">
            <v>1.37</v>
          </cell>
          <cell r="I7615">
            <v>43465</v>
          </cell>
        </row>
        <row r="7616">
          <cell r="A7616" t="str">
            <v>PUERTA CRISTAL 10mm 1.20x2.1 M.</v>
          </cell>
          <cell r="B7616">
            <v>2181</v>
          </cell>
          <cell r="C7616" t="str">
            <v>UNI</v>
          </cell>
          <cell r="D7616">
            <v>589100</v>
          </cell>
          <cell r="E7616" t="str">
            <v>con accesori</v>
          </cell>
          <cell r="F7616">
            <v>40371</v>
          </cell>
          <cell r="G7616">
            <v>430000</v>
          </cell>
          <cell r="H7616">
            <v>1.37</v>
          </cell>
          <cell r="I7616">
            <v>43465</v>
          </cell>
        </row>
        <row r="7617">
          <cell r="A7617" t="str">
            <v>PUERTA DE 90 CM X 2M DE ALTURA TRIPLEX</v>
          </cell>
          <cell r="B7617">
            <v>913</v>
          </cell>
          <cell r="C7617" t="str">
            <v>UNI</v>
          </cell>
          <cell r="D7617">
            <v>118592</v>
          </cell>
          <cell r="E7617" t="str">
            <v>R</v>
          </cell>
          <cell r="F7617">
            <v>43081</v>
          </cell>
          <cell r="G7617">
            <v>108800</v>
          </cell>
          <cell r="H7617">
            <v>1.0900000000000001</v>
          </cell>
          <cell r="I7617">
            <v>43465</v>
          </cell>
        </row>
        <row r="7618">
          <cell r="A7618" t="str">
            <v>PUERTA DOS HOJAS</v>
          </cell>
          <cell r="B7618">
            <v>103498</v>
          </cell>
          <cell r="C7618" t="str">
            <v>UNI</v>
          </cell>
          <cell r="D7618">
            <v>1076400</v>
          </cell>
          <cell r="E7618">
            <v>0</v>
          </cell>
          <cell r="F7618">
            <v>41094</v>
          </cell>
          <cell r="G7618">
            <v>828000</v>
          </cell>
          <cell r="H7618">
            <v>1.3</v>
          </cell>
          <cell r="I7618">
            <v>43465</v>
          </cell>
        </row>
        <row r="7619">
          <cell r="A7619" t="str">
            <v>Puerta en aluminio tipo persiana + marco (según di</v>
          </cell>
          <cell r="B7619">
            <v>107042</v>
          </cell>
          <cell r="C7619" t="str">
            <v>UNI</v>
          </cell>
          <cell r="D7619">
            <v>462000</v>
          </cell>
          <cell r="E7619">
            <v>0</v>
          </cell>
          <cell r="F7619">
            <v>43374</v>
          </cell>
          <cell r="G7619">
            <v>440000</v>
          </cell>
          <cell r="H7619">
            <v>1.05</v>
          </cell>
          <cell r="I7619">
            <v>43465</v>
          </cell>
        </row>
        <row r="7620">
          <cell r="A7620" t="str">
            <v>Puerta en madera Acustica+Marco</v>
          </cell>
          <cell r="B7620">
            <v>105589</v>
          </cell>
          <cell r="C7620" t="str">
            <v>UNI</v>
          </cell>
          <cell r="D7620">
            <v>1622600</v>
          </cell>
          <cell r="E7620">
            <v>0</v>
          </cell>
          <cell r="F7620">
            <v>42117</v>
          </cell>
          <cell r="G7620">
            <v>1330000</v>
          </cell>
          <cell r="H7620">
            <v>1.22</v>
          </cell>
          <cell r="I7620">
            <v>43465</v>
          </cell>
        </row>
        <row r="7621">
          <cell r="A7621" t="str">
            <v>PUERTA EN TRIPLEX 0.80x2m</v>
          </cell>
          <cell r="B7621">
            <v>4043</v>
          </cell>
          <cell r="C7621" t="str">
            <v>UNI</v>
          </cell>
          <cell r="D7621">
            <v>342804</v>
          </cell>
          <cell r="E7621" t="str">
            <v>En Cedro</v>
          </cell>
          <cell r="F7621">
            <v>39660</v>
          </cell>
          <cell r="G7621">
            <v>233200</v>
          </cell>
          <cell r="H7621">
            <v>1.47</v>
          </cell>
          <cell r="I7621">
            <v>43465</v>
          </cell>
        </row>
        <row r="7622">
          <cell r="A7622" t="str">
            <v>PUERTA ENTABLER. MADECOR 0.60 Con Arco</v>
          </cell>
          <cell r="B7622">
            <v>3396</v>
          </cell>
          <cell r="C7622" t="str">
            <v>UNI</v>
          </cell>
          <cell r="D7622">
            <v>317796</v>
          </cell>
          <cell r="E7622" t="str">
            <v>36 mm.</v>
          </cell>
          <cell r="F7622">
            <v>40471</v>
          </cell>
          <cell r="G7622">
            <v>231968</v>
          </cell>
          <cell r="H7622">
            <v>1.37</v>
          </cell>
          <cell r="I7622">
            <v>43465</v>
          </cell>
        </row>
        <row r="7623">
          <cell r="A7623" t="str">
            <v>PUERTA ENTABLER. MADECOR 0.60 PIZANO</v>
          </cell>
          <cell r="B7623">
            <v>3400</v>
          </cell>
          <cell r="C7623" t="str">
            <v>UNI</v>
          </cell>
          <cell r="D7623">
            <v>311575</v>
          </cell>
          <cell r="E7623" t="str">
            <v>36 mm.</v>
          </cell>
          <cell r="F7623">
            <v>40471</v>
          </cell>
          <cell r="G7623">
            <v>227427</v>
          </cell>
          <cell r="H7623">
            <v>1.37</v>
          </cell>
          <cell r="I7623">
            <v>43465</v>
          </cell>
        </row>
        <row r="7624">
          <cell r="A7624" t="str">
            <v>PUERTA ENTABLER. MADECOR 0.80 Con Arco</v>
          </cell>
          <cell r="B7624">
            <v>3397</v>
          </cell>
          <cell r="C7624" t="str">
            <v>UNI</v>
          </cell>
          <cell r="D7624">
            <v>423059</v>
          </cell>
          <cell r="E7624" t="str">
            <v>36 mm.</v>
          </cell>
          <cell r="F7624">
            <v>40471</v>
          </cell>
          <cell r="G7624">
            <v>308802</v>
          </cell>
          <cell r="H7624">
            <v>1.37</v>
          </cell>
          <cell r="I7624">
            <v>43465</v>
          </cell>
        </row>
        <row r="7625">
          <cell r="A7625" t="str">
            <v>PUERTA ENTABLER. MADECOR 0.80 PIZANO</v>
          </cell>
          <cell r="B7625">
            <v>3401</v>
          </cell>
          <cell r="C7625" t="str">
            <v>UNI</v>
          </cell>
          <cell r="D7625">
            <v>416839</v>
          </cell>
          <cell r="E7625" t="str">
            <v>36 mm.</v>
          </cell>
          <cell r="F7625">
            <v>40471</v>
          </cell>
          <cell r="G7625">
            <v>304262</v>
          </cell>
          <cell r="H7625">
            <v>1.37</v>
          </cell>
          <cell r="I7625">
            <v>43465</v>
          </cell>
        </row>
        <row r="7626">
          <cell r="A7626" t="str">
            <v>PUERTA ENTABLER. MADECOR 0.90 Con Arco</v>
          </cell>
          <cell r="B7626">
            <v>3398</v>
          </cell>
          <cell r="C7626" t="str">
            <v>UNI</v>
          </cell>
          <cell r="D7626">
            <v>423059</v>
          </cell>
          <cell r="E7626" t="str">
            <v>36 mm.</v>
          </cell>
          <cell r="F7626">
            <v>40471</v>
          </cell>
          <cell r="G7626">
            <v>308802</v>
          </cell>
          <cell r="H7626">
            <v>1.37</v>
          </cell>
          <cell r="I7626">
            <v>43465</v>
          </cell>
        </row>
        <row r="7627">
          <cell r="A7627" t="str">
            <v>PUERTA ENTABLER. MADECOR 0.90 PIZANO</v>
          </cell>
          <cell r="B7627">
            <v>3402</v>
          </cell>
          <cell r="C7627" t="str">
            <v>UNI</v>
          </cell>
          <cell r="D7627">
            <v>416839</v>
          </cell>
          <cell r="E7627" t="str">
            <v>36 mm.</v>
          </cell>
          <cell r="F7627">
            <v>40471</v>
          </cell>
          <cell r="G7627">
            <v>304262</v>
          </cell>
          <cell r="H7627">
            <v>1.37</v>
          </cell>
          <cell r="I7627">
            <v>43465</v>
          </cell>
        </row>
        <row r="7628">
          <cell r="A7628" t="str">
            <v>PUERTA ENTABLER. MADECOR CL .50 x 2.00</v>
          </cell>
          <cell r="B7628">
            <v>3399</v>
          </cell>
          <cell r="C7628" t="str">
            <v>UNI</v>
          </cell>
          <cell r="D7628">
            <v>189040</v>
          </cell>
          <cell r="E7628" t="str">
            <v>25 mm.</v>
          </cell>
          <cell r="F7628">
            <v>39892</v>
          </cell>
          <cell r="G7628">
            <v>136000</v>
          </cell>
          <cell r="H7628">
            <v>1.39</v>
          </cell>
          <cell r="I7628">
            <v>43465</v>
          </cell>
        </row>
        <row r="7629">
          <cell r="A7629" t="str">
            <v>PUERTA ENTABLER. MADECOR CLOSET .50 x</v>
          </cell>
          <cell r="B7629">
            <v>3403</v>
          </cell>
          <cell r="C7629" t="str">
            <v>UNI</v>
          </cell>
          <cell r="D7629">
            <v>246681</v>
          </cell>
          <cell r="E7629" t="str">
            <v>25 mm.</v>
          </cell>
          <cell r="F7629">
            <v>40471</v>
          </cell>
          <cell r="G7629">
            <v>180059</v>
          </cell>
          <cell r="H7629">
            <v>1.37</v>
          </cell>
          <cell r="I7629">
            <v>43465</v>
          </cell>
        </row>
        <row r="7630">
          <cell r="A7630" t="str">
            <v>PUERTA ENTABLERADA MACIZA 0.80x2m</v>
          </cell>
          <cell r="B7630">
            <v>4042</v>
          </cell>
          <cell r="C7630" t="str">
            <v>UNI</v>
          </cell>
          <cell r="D7630">
            <v>416839</v>
          </cell>
          <cell r="E7630" t="str">
            <v>En Cedro</v>
          </cell>
          <cell r="F7630">
            <v>40471</v>
          </cell>
          <cell r="G7630">
            <v>304262</v>
          </cell>
          <cell r="H7630">
            <v>1.37</v>
          </cell>
          <cell r="I7630">
            <v>43465</v>
          </cell>
        </row>
        <row r="7631">
          <cell r="A7631" t="str">
            <v>PUERTA ENTABLEX. CLASICA .80 x 2.00</v>
          </cell>
          <cell r="B7631">
            <v>909</v>
          </cell>
          <cell r="C7631" t="str">
            <v>UNI</v>
          </cell>
          <cell r="D7631">
            <v>561744</v>
          </cell>
          <cell r="E7631">
            <v>0</v>
          </cell>
          <cell r="F7631">
            <v>40477</v>
          </cell>
          <cell r="G7631">
            <v>410032</v>
          </cell>
          <cell r="H7631">
            <v>1.37</v>
          </cell>
          <cell r="I7631">
            <v>43465</v>
          </cell>
        </row>
        <row r="7632">
          <cell r="A7632" t="str">
            <v>PUERTA ENTABLEX. CLASICA .90 x 2.00</v>
          </cell>
          <cell r="B7632">
            <v>910</v>
          </cell>
          <cell r="C7632" t="str">
            <v>UNI</v>
          </cell>
          <cell r="D7632">
            <v>356058</v>
          </cell>
          <cell r="E7632">
            <v>0</v>
          </cell>
          <cell r="F7632">
            <v>40477</v>
          </cell>
          <cell r="G7632">
            <v>259896</v>
          </cell>
          <cell r="H7632">
            <v>1.37</v>
          </cell>
          <cell r="I7632">
            <v>43465</v>
          </cell>
        </row>
        <row r="7633">
          <cell r="A7633" t="str">
            <v>PUERTA ENTABLEX. CLASICA CLOSET .50 x</v>
          </cell>
          <cell r="B7633">
            <v>938</v>
          </cell>
          <cell r="C7633" t="str">
            <v>UNI</v>
          </cell>
          <cell r="D7633">
            <v>356340</v>
          </cell>
          <cell r="E7633" t="str">
            <v>h=1.80-2.10M</v>
          </cell>
          <cell r="F7633">
            <v>39892</v>
          </cell>
          <cell r="G7633">
            <v>256360</v>
          </cell>
          <cell r="H7633">
            <v>1.39</v>
          </cell>
          <cell r="I7633">
            <v>43465</v>
          </cell>
        </row>
        <row r="7634">
          <cell r="A7634" t="str">
            <v>PUERTA ENTAMB. CORREDIZA C.R. C.18</v>
          </cell>
          <cell r="B7634">
            <v>104841</v>
          </cell>
          <cell r="C7634" t="str">
            <v>UNI</v>
          </cell>
          <cell r="D7634">
            <v>4550000</v>
          </cell>
          <cell r="E7634">
            <v>0</v>
          </cell>
          <cell r="F7634">
            <v>41212</v>
          </cell>
          <cell r="G7634">
            <v>3500000</v>
          </cell>
          <cell r="H7634">
            <v>1.3</v>
          </cell>
          <cell r="I7634">
            <v>43465</v>
          </cell>
        </row>
        <row r="7635">
          <cell r="A7635" t="str">
            <v>PUERTA FRANCESA</v>
          </cell>
          <cell r="B7635">
            <v>3481</v>
          </cell>
          <cell r="C7635" t="str">
            <v>M2</v>
          </cell>
          <cell r="D7635">
            <v>429084</v>
          </cell>
          <cell r="E7635">
            <v>0</v>
          </cell>
          <cell r="F7635">
            <v>40478</v>
          </cell>
          <cell r="G7635">
            <v>313200</v>
          </cell>
          <cell r="H7635">
            <v>1.37</v>
          </cell>
          <cell r="I7635">
            <v>43465</v>
          </cell>
        </row>
        <row r="7636">
          <cell r="A7636" t="str">
            <v>PUERTA INTERES SOCIAL .60 PIZANO</v>
          </cell>
          <cell r="B7636">
            <v>3406</v>
          </cell>
          <cell r="C7636" t="str">
            <v>UNI</v>
          </cell>
          <cell r="D7636">
            <v>86026</v>
          </cell>
          <cell r="E7636" t="str">
            <v>38 mm.</v>
          </cell>
          <cell r="F7636">
            <v>40477</v>
          </cell>
          <cell r="G7636">
            <v>62793</v>
          </cell>
          <cell r="H7636">
            <v>1.37</v>
          </cell>
          <cell r="I7636">
            <v>43465</v>
          </cell>
        </row>
        <row r="7637">
          <cell r="A7637" t="str">
            <v>PUERTA INTERES SOCIAL .80 PIZANO</v>
          </cell>
          <cell r="B7637">
            <v>3405</v>
          </cell>
          <cell r="C7637" t="str">
            <v>UNI</v>
          </cell>
          <cell r="D7637">
            <v>102394</v>
          </cell>
          <cell r="E7637" t="str">
            <v>38 mm.</v>
          </cell>
          <cell r="F7637">
            <v>39892</v>
          </cell>
          <cell r="G7637">
            <v>73665</v>
          </cell>
          <cell r="H7637">
            <v>1.39</v>
          </cell>
          <cell r="I7637">
            <v>43465</v>
          </cell>
        </row>
        <row r="7638">
          <cell r="A7638" t="str">
            <v>PUERTA INTERES SOCIAL .90 PIZANO</v>
          </cell>
          <cell r="B7638">
            <v>3404</v>
          </cell>
          <cell r="C7638" t="str">
            <v>UNI</v>
          </cell>
          <cell r="D7638">
            <v>102184</v>
          </cell>
          <cell r="E7638" t="str">
            <v>38 mm.</v>
          </cell>
          <cell r="F7638">
            <v>40477</v>
          </cell>
          <cell r="G7638">
            <v>74587</v>
          </cell>
          <cell r="H7638">
            <v>1.37</v>
          </cell>
          <cell r="I7638">
            <v>43465</v>
          </cell>
        </row>
        <row r="7639">
          <cell r="A7639" t="str">
            <v>PUERTA INTERES SOCIAL CLOSET.50 x 2.00 MT</v>
          </cell>
          <cell r="B7639">
            <v>3407</v>
          </cell>
          <cell r="C7639" t="str">
            <v>UNI</v>
          </cell>
          <cell r="D7639">
            <v>87114</v>
          </cell>
          <cell r="E7639" t="str">
            <v>32 mm.</v>
          </cell>
          <cell r="F7639">
            <v>40477</v>
          </cell>
          <cell r="G7639">
            <v>63587</v>
          </cell>
          <cell r="H7639">
            <v>1.37</v>
          </cell>
          <cell r="I7639">
            <v>43465</v>
          </cell>
        </row>
        <row r="7640">
          <cell r="A7640" t="str">
            <v>Puerta Lamina C. R. Cal. 18 perf+Marco Col Tunal</v>
          </cell>
          <cell r="B7640">
            <v>104838</v>
          </cell>
          <cell r="C7640" t="str">
            <v>UNI</v>
          </cell>
          <cell r="D7640">
            <v>1885000</v>
          </cell>
          <cell r="E7640">
            <v>0</v>
          </cell>
          <cell r="F7640">
            <v>41212</v>
          </cell>
          <cell r="G7640">
            <v>1450000</v>
          </cell>
          <cell r="H7640">
            <v>1.3</v>
          </cell>
          <cell r="I7640">
            <v>43465</v>
          </cell>
        </row>
        <row r="7641">
          <cell r="A7641" t="str">
            <v>Puerta Metal Entanbor A=0.80M, H=2m</v>
          </cell>
          <cell r="B7641">
            <v>105644</v>
          </cell>
          <cell r="C7641" t="str">
            <v>UNI</v>
          </cell>
          <cell r="D7641">
            <v>817729</v>
          </cell>
          <cell r="E7641">
            <v>0</v>
          </cell>
          <cell r="F7641">
            <v>42219</v>
          </cell>
          <cell r="G7641">
            <v>670270</v>
          </cell>
          <cell r="H7641">
            <v>1.22</v>
          </cell>
          <cell r="I7641">
            <v>43465</v>
          </cell>
        </row>
        <row r="7642">
          <cell r="A7642" t="str">
            <v>Puerta Metal Entanbor A=1M, H=2m</v>
          </cell>
          <cell r="B7642">
            <v>105643</v>
          </cell>
          <cell r="C7642" t="str">
            <v>UNI</v>
          </cell>
          <cell r="D7642">
            <v>929273</v>
          </cell>
          <cell r="E7642">
            <v>0</v>
          </cell>
          <cell r="F7642">
            <v>43173</v>
          </cell>
          <cell r="G7642">
            <v>885022</v>
          </cell>
          <cell r="H7642">
            <v>1.05</v>
          </cell>
          <cell r="I7642">
            <v>43465</v>
          </cell>
        </row>
        <row r="7643">
          <cell r="A7643" t="str">
            <v>PUERTA METALICA ENTRADA SIN CHAPA</v>
          </cell>
          <cell r="B7643">
            <v>300</v>
          </cell>
          <cell r="C7643" t="str">
            <v>UNI</v>
          </cell>
          <cell r="D7643">
            <v>469000</v>
          </cell>
          <cell r="E7643">
            <v>0</v>
          </cell>
          <cell r="F7643">
            <v>40808</v>
          </cell>
          <cell r="G7643">
            <v>350000</v>
          </cell>
          <cell r="H7643">
            <v>1.34</v>
          </cell>
          <cell r="I7643">
            <v>43465</v>
          </cell>
        </row>
        <row r="7644">
          <cell r="A7644" t="str">
            <v>PUERTA METALICA TIPO PERSIANA</v>
          </cell>
          <cell r="B7644">
            <v>103499</v>
          </cell>
          <cell r="C7644" t="str">
            <v>UNI</v>
          </cell>
          <cell r="D7644">
            <v>164400</v>
          </cell>
          <cell r="E7644">
            <v>0</v>
          </cell>
          <cell r="F7644">
            <v>40501</v>
          </cell>
          <cell r="G7644">
            <v>120000</v>
          </cell>
          <cell r="H7644">
            <v>1.37</v>
          </cell>
          <cell r="I7644">
            <v>43465</v>
          </cell>
        </row>
        <row r="7645">
          <cell r="A7645" t="str">
            <v>Puerta P-00 Metalica (3.0x3.60) CDRC</v>
          </cell>
          <cell r="B7645">
            <v>107315</v>
          </cell>
          <cell r="C7645" t="str">
            <v>UNI</v>
          </cell>
          <cell r="D7645">
            <v>4682366</v>
          </cell>
          <cell r="E7645">
            <v>0</v>
          </cell>
          <cell r="F7645">
            <v>43412</v>
          </cell>
          <cell r="G7645">
            <v>4459396</v>
          </cell>
          <cell r="H7645">
            <v>1.05</v>
          </cell>
          <cell r="I7645">
            <v>43465</v>
          </cell>
        </row>
        <row r="7646">
          <cell r="A7646" t="str">
            <v>Puerta P-01Metalica(3.0x2.75)CRDl(S/Esp.Tecnica</v>
          </cell>
          <cell r="B7646">
            <v>107195</v>
          </cell>
          <cell r="C7646" t="str">
            <v>UNI</v>
          </cell>
          <cell r="D7646">
            <v>4682366</v>
          </cell>
          <cell r="E7646">
            <v>0</v>
          </cell>
          <cell r="F7646">
            <v>43410</v>
          </cell>
          <cell r="G7646">
            <v>4459396</v>
          </cell>
          <cell r="H7646">
            <v>1.05</v>
          </cell>
          <cell r="I7646">
            <v>43465</v>
          </cell>
        </row>
        <row r="7647">
          <cell r="A7647" t="str">
            <v>Puerta P-17 Madera (6.60 x 3.20) CDRC</v>
          </cell>
          <cell r="B7647">
            <v>107313</v>
          </cell>
          <cell r="C7647" t="str">
            <v>UNI</v>
          </cell>
          <cell r="D7647">
            <v>18436621</v>
          </cell>
          <cell r="E7647">
            <v>0</v>
          </cell>
          <cell r="F7647">
            <v>43412</v>
          </cell>
          <cell r="G7647">
            <v>17558687</v>
          </cell>
          <cell r="H7647">
            <v>1.05</v>
          </cell>
          <cell r="I7647">
            <v>43465</v>
          </cell>
        </row>
        <row r="7648">
          <cell r="A7648" t="str">
            <v>Puerta P-34 Madera (9.20 x 4.0) CDRC</v>
          </cell>
          <cell r="B7648">
            <v>107320</v>
          </cell>
          <cell r="C7648" t="str">
            <v>UNI</v>
          </cell>
          <cell r="D7648">
            <v>32124416</v>
          </cell>
          <cell r="E7648">
            <v>0</v>
          </cell>
          <cell r="F7648">
            <v>43412</v>
          </cell>
          <cell r="G7648">
            <v>30594682</v>
          </cell>
          <cell r="H7648">
            <v>1.05</v>
          </cell>
          <cell r="I7648">
            <v>43465</v>
          </cell>
        </row>
        <row r="7649">
          <cell r="A7649" t="str">
            <v>Puerta P-43Met.Reja(2.45x3.30m)CRD(S/Esp.Tec</v>
          </cell>
          <cell r="B7649">
            <v>107298</v>
          </cell>
          <cell r="C7649" t="str">
            <v>UNI</v>
          </cell>
          <cell r="D7649">
            <v>2525552</v>
          </cell>
          <cell r="E7649">
            <v>0</v>
          </cell>
          <cell r="F7649">
            <v>43412</v>
          </cell>
          <cell r="G7649">
            <v>2405288</v>
          </cell>
          <cell r="H7649">
            <v>1.05</v>
          </cell>
          <cell r="I7649">
            <v>43465</v>
          </cell>
        </row>
        <row r="7650">
          <cell r="A7650" t="str">
            <v>Puerta P-45Met.Reja(1.50x2.40m)CRD(S/Esp.Tec</v>
          </cell>
          <cell r="B7650">
            <v>107299</v>
          </cell>
          <cell r="C7650" t="str">
            <v>UNI</v>
          </cell>
          <cell r="D7650">
            <v>1689704</v>
          </cell>
          <cell r="E7650">
            <v>0</v>
          </cell>
          <cell r="F7650">
            <v>43412</v>
          </cell>
          <cell r="G7650">
            <v>1609242</v>
          </cell>
          <cell r="H7650">
            <v>1.05</v>
          </cell>
          <cell r="I7650">
            <v>43465</v>
          </cell>
        </row>
        <row r="7651">
          <cell r="A7651" t="str">
            <v>Puerta panel corrediza lamina CR cal18+rejillavent</v>
          </cell>
          <cell r="B7651">
            <v>106405</v>
          </cell>
          <cell r="C7651" t="str">
            <v>M2</v>
          </cell>
          <cell r="D7651">
            <v>449190</v>
          </cell>
          <cell r="E7651">
            <v>0</v>
          </cell>
          <cell r="F7651">
            <v>42971</v>
          </cell>
          <cell r="G7651">
            <v>412101</v>
          </cell>
          <cell r="H7651">
            <v>1.0900000000000001</v>
          </cell>
          <cell r="I7651">
            <v>43465</v>
          </cell>
        </row>
        <row r="7652">
          <cell r="A7652" t="str">
            <v>PUERTA PANORAMA</v>
          </cell>
          <cell r="B7652">
            <v>2815</v>
          </cell>
          <cell r="C7652" t="str">
            <v>M2</v>
          </cell>
          <cell r="D7652">
            <v>170044</v>
          </cell>
          <cell r="E7652">
            <v>0</v>
          </cell>
          <cell r="F7652">
            <v>40478</v>
          </cell>
          <cell r="G7652">
            <v>124120</v>
          </cell>
          <cell r="H7652">
            <v>1.37</v>
          </cell>
          <cell r="I7652">
            <v>43465</v>
          </cell>
        </row>
        <row r="7653">
          <cell r="A7653" t="str">
            <v>Puerta para Divsion Baño Acero Inoxida</v>
          </cell>
          <cell r="B7653">
            <v>105646</v>
          </cell>
          <cell r="C7653" t="str">
            <v>UNI</v>
          </cell>
          <cell r="D7653">
            <v>599500</v>
          </cell>
          <cell r="E7653">
            <v>0</v>
          </cell>
          <cell r="F7653">
            <v>42850</v>
          </cell>
          <cell r="G7653">
            <v>550000</v>
          </cell>
          <cell r="H7653">
            <v>1.0900000000000001</v>
          </cell>
          <cell r="I7653">
            <v>43465</v>
          </cell>
        </row>
        <row r="7654">
          <cell r="A7654" t="str">
            <v>PUERTA PERC.MET.cal.18 2X2</v>
          </cell>
          <cell r="B7654">
            <v>101002</v>
          </cell>
          <cell r="C7654" t="str">
            <v>UNI</v>
          </cell>
          <cell r="D7654">
            <v>1096000</v>
          </cell>
          <cell r="E7654" t="str">
            <v>38 mm.</v>
          </cell>
          <cell r="F7654">
            <v>40463</v>
          </cell>
          <cell r="G7654">
            <v>800000</v>
          </cell>
          <cell r="H7654">
            <v>1.37</v>
          </cell>
          <cell r="I7654">
            <v>43465</v>
          </cell>
        </row>
        <row r="7655">
          <cell r="A7655" t="str">
            <v>PUERTA PERFIL.ALUM2.55 x</v>
          </cell>
          <cell r="B7655">
            <v>100777</v>
          </cell>
          <cell r="C7655" t="str">
            <v>UNI</v>
          </cell>
          <cell r="D7655">
            <v>6134457</v>
          </cell>
          <cell r="E7655" t="str">
            <v>PZ-1</v>
          </cell>
          <cell r="F7655">
            <v>40463</v>
          </cell>
          <cell r="G7655">
            <v>4477706</v>
          </cell>
          <cell r="H7655">
            <v>1.37</v>
          </cell>
          <cell r="I7655">
            <v>43465</v>
          </cell>
        </row>
        <row r="7656">
          <cell r="A7656" t="str">
            <v>PUERTA PIZANO .60</v>
          </cell>
          <cell r="B7656">
            <v>917</v>
          </cell>
          <cell r="C7656" t="str">
            <v>UNI</v>
          </cell>
          <cell r="D7656">
            <v>162893</v>
          </cell>
          <cell r="E7656">
            <v>0</v>
          </cell>
          <cell r="F7656">
            <v>40470</v>
          </cell>
          <cell r="G7656">
            <v>118900</v>
          </cell>
          <cell r="H7656">
            <v>1.37</v>
          </cell>
          <cell r="I7656">
            <v>43465</v>
          </cell>
        </row>
        <row r="7657">
          <cell r="A7657" t="str">
            <v>PUERTA PIZANO .80</v>
          </cell>
          <cell r="B7657">
            <v>918</v>
          </cell>
          <cell r="C7657" t="str">
            <v>UNI</v>
          </cell>
          <cell r="D7657">
            <v>184953</v>
          </cell>
          <cell r="E7657">
            <v>0</v>
          </cell>
          <cell r="F7657">
            <v>40470</v>
          </cell>
          <cell r="G7657">
            <v>135002</v>
          </cell>
          <cell r="H7657">
            <v>1.37</v>
          </cell>
          <cell r="I7657">
            <v>43465</v>
          </cell>
        </row>
        <row r="7658">
          <cell r="A7658" t="str">
            <v>PUERTA PIZANO .90</v>
          </cell>
          <cell r="B7658">
            <v>919</v>
          </cell>
          <cell r="C7658" t="str">
            <v>UNI</v>
          </cell>
          <cell r="D7658">
            <v>187653</v>
          </cell>
          <cell r="E7658">
            <v>0</v>
          </cell>
          <cell r="F7658">
            <v>39888</v>
          </cell>
          <cell r="G7658">
            <v>135002</v>
          </cell>
          <cell r="H7658">
            <v>1.39</v>
          </cell>
          <cell r="I7658">
            <v>43465</v>
          </cell>
        </row>
        <row r="7659">
          <cell r="A7659" t="str">
            <v>PUERTA TABLEX CLOSET .50 PIZANO</v>
          </cell>
          <cell r="B7659">
            <v>3408</v>
          </cell>
          <cell r="C7659" t="str">
            <v>UNI</v>
          </cell>
          <cell r="D7659">
            <v>105682</v>
          </cell>
          <cell r="E7659" t="str">
            <v>32 mm.</v>
          </cell>
          <cell r="F7659">
            <v>40477</v>
          </cell>
          <cell r="G7659">
            <v>77140</v>
          </cell>
          <cell r="H7659">
            <v>1.37</v>
          </cell>
          <cell r="I7659">
            <v>43465</v>
          </cell>
        </row>
        <row r="7660">
          <cell r="A7660" t="str">
            <v>PUERTA TEXANA .80 x .80 Cm CHINGALE</v>
          </cell>
          <cell r="B7660">
            <v>3925</v>
          </cell>
          <cell r="C7660" t="str">
            <v>UNI</v>
          </cell>
          <cell r="D7660">
            <v>100964</v>
          </cell>
          <cell r="E7660" t="str">
            <v>PZ-1</v>
          </cell>
          <cell r="F7660">
            <v>40477</v>
          </cell>
          <cell r="G7660">
            <v>73696</v>
          </cell>
          <cell r="H7660">
            <v>1.37</v>
          </cell>
          <cell r="I7660">
            <v>43465</v>
          </cell>
        </row>
        <row r="7661">
          <cell r="A7661" t="str">
            <v>PUERTA TRIPLEX-TABLEX .60 PIZANO</v>
          </cell>
          <cell r="B7661">
            <v>911</v>
          </cell>
          <cell r="C7661" t="str">
            <v>UNI</v>
          </cell>
          <cell r="D7661">
            <v>132461</v>
          </cell>
          <cell r="E7661" t="str">
            <v>R</v>
          </cell>
          <cell r="F7661">
            <v>40477</v>
          </cell>
          <cell r="G7661">
            <v>96687</v>
          </cell>
          <cell r="H7661">
            <v>1.37</v>
          </cell>
          <cell r="I7661">
            <v>43465</v>
          </cell>
        </row>
        <row r="7662">
          <cell r="A7662" t="str">
            <v>PUERTA TRIPLEX-TABLEX .80 PIZANO</v>
          </cell>
          <cell r="B7662">
            <v>912</v>
          </cell>
          <cell r="C7662" t="str">
            <v>UNI</v>
          </cell>
          <cell r="D7662">
            <v>140299</v>
          </cell>
          <cell r="E7662" t="str">
            <v>R</v>
          </cell>
          <cell r="F7662">
            <v>40477</v>
          </cell>
          <cell r="G7662">
            <v>102408</v>
          </cell>
          <cell r="H7662">
            <v>1.37</v>
          </cell>
          <cell r="I7662">
            <v>43465</v>
          </cell>
        </row>
        <row r="7663">
          <cell r="A7663" t="str">
            <v>PUERTA TRIPLEX-TABLEX CLOSET .50 36mm</v>
          </cell>
          <cell r="B7663">
            <v>3413</v>
          </cell>
          <cell r="C7663" t="str">
            <v>UNI</v>
          </cell>
          <cell r="D7663">
            <v>97410</v>
          </cell>
          <cell r="E7663" t="str">
            <v>R</v>
          </cell>
          <cell r="F7663">
            <v>40521</v>
          </cell>
          <cell r="G7663">
            <v>71102</v>
          </cell>
          <cell r="H7663">
            <v>1.37</v>
          </cell>
          <cell r="I7663">
            <v>43465</v>
          </cell>
        </row>
        <row r="7664">
          <cell r="A7664" t="str">
            <v>PUERTA V.I.S. .61 a 70x2.1 FORTEC</v>
          </cell>
          <cell r="B7664">
            <v>3926</v>
          </cell>
          <cell r="C7664" t="str">
            <v>UNI</v>
          </cell>
          <cell r="D7664">
            <v>87168</v>
          </cell>
          <cell r="E7664">
            <v>0</v>
          </cell>
          <cell r="F7664">
            <v>40477</v>
          </cell>
          <cell r="G7664">
            <v>63626</v>
          </cell>
          <cell r="H7664">
            <v>1.37</v>
          </cell>
          <cell r="I7664">
            <v>43465</v>
          </cell>
        </row>
        <row r="7665">
          <cell r="A7665" t="str">
            <v>PUERTA V.I.S. 1.0x2.1 FORTEC</v>
          </cell>
          <cell r="B7665">
            <v>1009</v>
          </cell>
          <cell r="C7665" t="str">
            <v>UNI</v>
          </cell>
          <cell r="D7665">
            <v>102186</v>
          </cell>
          <cell r="E7665">
            <v>0</v>
          </cell>
          <cell r="F7665">
            <v>40477</v>
          </cell>
          <cell r="G7665">
            <v>74588</v>
          </cell>
          <cell r="H7665">
            <v>1.37</v>
          </cell>
          <cell r="I7665">
            <v>43465</v>
          </cell>
        </row>
        <row r="7666">
          <cell r="A7666" t="str">
            <v>PUERTA VENTANA EN PERFIL 1/2"</v>
          </cell>
          <cell r="B7666">
            <v>101225</v>
          </cell>
          <cell r="C7666" t="str">
            <v>M2</v>
          </cell>
          <cell r="D7666">
            <v>111244</v>
          </cell>
          <cell r="E7666">
            <v>0</v>
          </cell>
          <cell r="F7666">
            <v>40478</v>
          </cell>
          <cell r="G7666">
            <v>81200</v>
          </cell>
          <cell r="H7666">
            <v>1.37</v>
          </cell>
          <cell r="I7666">
            <v>43465</v>
          </cell>
        </row>
        <row r="7667">
          <cell r="A7667" t="str">
            <v>Puerta Vidri tem 10mm incluye manij+cerr</v>
          </cell>
          <cell r="B7667">
            <v>103699</v>
          </cell>
          <cell r="C7667" t="str">
            <v>M2</v>
          </cell>
          <cell r="D7667">
            <v>1525000</v>
          </cell>
          <cell r="E7667">
            <v>0</v>
          </cell>
          <cell r="F7667">
            <v>42115</v>
          </cell>
          <cell r="G7667">
            <v>1250000</v>
          </cell>
          <cell r="H7667">
            <v>1.22</v>
          </cell>
          <cell r="I7667">
            <v>43465</v>
          </cell>
        </row>
        <row r="7668">
          <cell r="A7668" t="str">
            <v>Puerta, fijo vidrio (2.1mx1.1m) 8mm sandblasting**</v>
          </cell>
          <cell r="B7668">
            <v>103330</v>
          </cell>
          <cell r="C7668" t="str">
            <v>UNI</v>
          </cell>
          <cell r="D7668">
            <v>1048872</v>
          </cell>
          <cell r="E7668">
            <v>0</v>
          </cell>
          <cell r="F7668">
            <v>40448</v>
          </cell>
          <cell r="G7668">
            <v>765600</v>
          </cell>
          <cell r="H7668">
            <v>1.37</v>
          </cell>
          <cell r="I7668">
            <v>43465</v>
          </cell>
        </row>
        <row r="7669">
          <cell r="A7669" t="str">
            <v>Puerta+Pasador+portacand</v>
          </cell>
          <cell r="B7669">
            <v>105791</v>
          </cell>
          <cell r="C7669" t="str">
            <v>UNI</v>
          </cell>
          <cell r="D7669">
            <v>775381</v>
          </cell>
          <cell r="E7669">
            <v>0</v>
          </cell>
          <cell r="F7669">
            <v>43266</v>
          </cell>
          <cell r="G7669">
            <v>738458</v>
          </cell>
          <cell r="H7669">
            <v>1.05</v>
          </cell>
          <cell r="I7669">
            <v>43465</v>
          </cell>
        </row>
        <row r="7670">
          <cell r="A7670" t="str">
            <v>Puerta+Pasador+portacand</v>
          </cell>
          <cell r="B7670">
            <v>106354</v>
          </cell>
          <cell r="C7670" t="str">
            <v>UNI</v>
          </cell>
          <cell r="D7670">
            <v>1152254</v>
          </cell>
          <cell r="E7670">
            <v>0</v>
          </cell>
          <cell r="F7670">
            <v>42865</v>
          </cell>
          <cell r="G7670">
            <v>1057114</v>
          </cell>
          <cell r="H7670">
            <v>1.0900000000000001</v>
          </cell>
          <cell r="I7670">
            <v>43465</v>
          </cell>
        </row>
        <row r="7671">
          <cell r="A7671" t="str">
            <v>PuertaMeta.Celosia</v>
          </cell>
          <cell r="B7671">
            <v>106778</v>
          </cell>
          <cell r="C7671" t="str">
            <v>UNI</v>
          </cell>
          <cell r="D7671">
            <v>3381772</v>
          </cell>
          <cell r="E7671">
            <v>0</v>
          </cell>
          <cell r="F7671">
            <v>43186</v>
          </cell>
          <cell r="G7671">
            <v>3220735</v>
          </cell>
          <cell r="H7671">
            <v>1.05</v>
          </cell>
          <cell r="I7671">
            <v>43465</v>
          </cell>
        </row>
        <row r="7672">
          <cell r="A7672" t="str">
            <v>PuertaMetal.Entamb.Corrediz(A=4.85m;H=2.85m)</v>
          </cell>
          <cell r="B7672">
            <v>105645</v>
          </cell>
          <cell r="C7672" t="str">
            <v>UNI</v>
          </cell>
          <cell r="D7672">
            <v>6939852</v>
          </cell>
          <cell r="E7672">
            <v>0</v>
          </cell>
          <cell r="F7672">
            <v>42219</v>
          </cell>
          <cell r="G7672">
            <v>5688403</v>
          </cell>
          <cell r="H7672">
            <v>1.22</v>
          </cell>
          <cell r="I7672">
            <v>43465</v>
          </cell>
        </row>
        <row r="7673">
          <cell r="A7673" t="str">
            <v>PuertamMet.celosia (H=2.30m;A=2.0m)2</v>
          </cell>
          <cell r="B7673">
            <v>105123</v>
          </cell>
          <cell r="C7673" t="str">
            <v>UNI</v>
          </cell>
          <cell r="D7673">
            <v>1940525</v>
          </cell>
          <cell r="E7673">
            <v>0</v>
          </cell>
          <cell r="F7673">
            <v>43210</v>
          </cell>
          <cell r="G7673">
            <v>1848119</v>
          </cell>
          <cell r="H7673">
            <v>1.05</v>
          </cell>
          <cell r="I7673">
            <v>43465</v>
          </cell>
        </row>
        <row r="7674">
          <cell r="A7674" t="str">
            <v>PuertaPlegable</v>
          </cell>
          <cell r="B7674">
            <v>106777</v>
          </cell>
          <cell r="C7674" t="str">
            <v>UNI</v>
          </cell>
          <cell r="D7674">
            <v>6693966</v>
          </cell>
          <cell r="E7674">
            <v>0</v>
          </cell>
          <cell r="F7674">
            <v>43186</v>
          </cell>
          <cell r="G7674">
            <v>6375206</v>
          </cell>
          <cell r="H7674">
            <v>1.05</v>
          </cell>
          <cell r="I7674">
            <v>43465</v>
          </cell>
        </row>
        <row r="7675">
          <cell r="A7675" t="str">
            <v>PUERTAS Y VENTANAS ALUM Y LAM</v>
          </cell>
          <cell r="B7675">
            <v>319</v>
          </cell>
          <cell r="C7675">
            <v>0</v>
          </cell>
          <cell r="D7675" t="e">
            <v>#DIV/0!</v>
          </cell>
          <cell r="E7675">
            <v>0</v>
          </cell>
          <cell r="F7675">
            <v>0</v>
          </cell>
          <cell r="G7675">
            <v>0</v>
          </cell>
          <cell r="H7675" t="e">
            <v>#DIV/0!</v>
          </cell>
          <cell r="I7675">
            <v>43465</v>
          </cell>
        </row>
        <row r="7676">
          <cell r="A7676" t="str">
            <v>PUERTAS Y VENTANAS ALUM Y LAM</v>
          </cell>
          <cell r="B7676">
            <v>107321</v>
          </cell>
          <cell r="C7676" t="str">
            <v>UNI</v>
          </cell>
          <cell r="D7676">
            <v>1087160</v>
          </cell>
          <cell r="E7676">
            <v>0</v>
          </cell>
          <cell r="F7676">
            <v>43412</v>
          </cell>
          <cell r="G7676">
            <v>1035390</v>
          </cell>
          <cell r="H7676">
            <v>1.05</v>
          </cell>
          <cell r="I7676">
            <v>43465</v>
          </cell>
        </row>
        <row r="7677">
          <cell r="A7677" t="str">
            <v>Puesto de trabajo incl. cajonera met. 1.35x1.35 **</v>
          </cell>
          <cell r="B7677">
            <v>103316</v>
          </cell>
          <cell r="C7677" t="str">
            <v>UNI</v>
          </cell>
          <cell r="D7677">
            <v>921736</v>
          </cell>
          <cell r="E7677">
            <v>0</v>
          </cell>
          <cell r="F7677">
            <v>40444</v>
          </cell>
          <cell r="G7677">
            <v>672800</v>
          </cell>
          <cell r="H7677">
            <v>1.37</v>
          </cell>
          <cell r="I7677">
            <v>43465</v>
          </cell>
        </row>
        <row r="7678">
          <cell r="A7678" t="str">
            <v>Puesto de trabajo L 1.50mx1.35m incl. cajonera **</v>
          </cell>
          <cell r="B7678">
            <v>103318</v>
          </cell>
          <cell r="C7678" t="str">
            <v>UNI</v>
          </cell>
          <cell r="D7678">
            <v>953520</v>
          </cell>
          <cell r="E7678">
            <v>0</v>
          </cell>
          <cell r="F7678">
            <v>40444</v>
          </cell>
          <cell r="G7678">
            <v>696000</v>
          </cell>
          <cell r="H7678">
            <v>1.37</v>
          </cell>
          <cell r="I7678">
            <v>43465</v>
          </cell>
        </row>
        <row r="7679">
          <cell r="A7679" t="str">
            <v>PULIDA + LACADA PISO MADERA</v>
          </cell>
          <cell r="B7679">
            <v>342</v>
          </cell>
          <cell r="C7679" t="str">
            <v>M2</v>
          </cell>
          <cell r="D7679">
            <v>35100</v>
          </cell>
          <cell r="E7679">
            <v>0</v>
          </cell>
          <cell r="F7679">
            <v>41176</v>
          </cell>
          <cell r="G7679">
            <v>27000</v>
          </cell>
          <cell r="H7679">
            <v>1.3</v>
          </cell>
          <cell r="I7679">
            <v>43465</v>
          </cell>
        </row>
        <row r="7680">
          <cell r="A7680" t="str">
            <v>PULIDA PISO GRANITO AL PLOMO</v>
          </cell>
          <cell r="B7680">
            <v>1723</v>
          </cell>
          <cell r="C7680" t="str">
            <v>M2</v>
          </cell>
          <cell r="D7680">
            <v>12330</v>
          </cell>
          <cell r="E7680">
            <v>0</v>
          </cell>
          <cell r="F7680">
            <v>40359</v>
          </cell>
          <cell r="G7680">
            <v>9000</v>
          </cell>
          <cell r="H7680">
            <v>1.37</v>
          </cell>
          <cell r="I7680">
            <v>43465</v>
          </cell>
        </row>
        <row r="7681">
          <cell r="A7681" t="str">
            <v>PULIDA PISO GRANITO REPULIDA</v>
          </cell>
          <cell r="B7681">
            <v>1722</v>
          </cell>
          <cell r="C7681" t="str">
            <v>M2</v>
          </cell>
          <cell r="D7681">
            <v>9590</v>
          </cell>
          <cell r="E7681">
            <v>0</v>
          </cell>
          <cell r="F7681">
            <v>40359</v>
          </cell>
          <cell r="G7681">
            <v>7000</v>
          </cell>
          <cell r="H7681">
            <v>1.37</v>
          </cell>
          <cell r="I7681">
            <v>43465</v>
          </cell>
        </row>
        <row r="7682">
          <cell r="A7682" t="str">
            <v>PULIDA PISO GRANITO(EQUIPO+MdEO)</v>
          </cell>
          <cell r="B7682">
            <v>341</v>
          </cell>
          <cell r="C7682" t="str">
            <v>M2</v>
          </cell>
          <cell r="D7682">
            <v>15304</v>
          </cell>
          <cell r="E7682">
            <v>0</v>
          </cell>
          <cell r="F7682">
            <v>43206</v>
          </cell>
          <cell r="G7682">
            <v>14575</v>
          </cell>
          <cell r="H7682">
            <v>1.05</v>
          </cell>
          <cell r="I7682">
            <v>43465</v>
          </cell>
        </row>
        <row r="7683">
          <cell r="A7683" t="str">
            <v>PULIDA PISO MADERA</v>
          </cell>
          <cell r="B7683">
            <v>1678</v>
          </cell>
          <cell r="C7683" t="str">
            <v>M2</v>
          </cell>
          <cell r="D7683">
            <v>23838</v>
          </cell>
          <cell r="E7683">
            <v>0</v>
          </cell>
          <cell r="F7683">
            <v>40359</v>
          </cell>
          <cell r="G7683">
            <v>17400</v>
          </cell>
          <cell r="H7683">
            <v>1.37</v>
          </cell>
          <cell r="I7683">
            <v>43465</v>
          </cell>
        </row>
        <row r="7684">
          <cell r="A7684" t="str">
            <v>PULIDA PISO MARMOL (NO USAR)</v>
          </cell>
          <cell r="B7684">
            <v>2741</v>
          </cell>
          <cell r="C7684" t="str">
            <v>M2</v>
          </cell>
          <cell r="D7684">
            <v>28600</v>
          </cell>
          <cell r="E7684">
            <v>0</v>
          </cell>
          <cell r="F7684">
            <v>41240</v>
          </cell>
          <cell r="G7684">
            <v>22000</v>
          </cell>
          <cell r="H7684">
            <v>1.3</v>
          </cell>
          <cell r="I7684">
            <v>43465</v>
          </cell>
        </row>
        <row r="7685">
          <cell r="A7685" t="str">
            <v>PULIDA PISO TRAFICO PESADO</v>
          </cell>
          <cell r="B7685">
            <v>80</v>
          </cell>
          <cell r="C7685" t="str">
            <v>M2</v>
          </cell>
          <cell r="D7685">
            <v>24325</v>
          </cell>
          <cell r="E7685">
            <v>0</v>
          </cell>
          <cell r="F7685">
            <v>40121</v>
          </cell>
          <cell r="G7685">
            <v>17500</v>
          </cell>
          <cell r="H7685">
            <v>1.39</v>
          </cell>
          <cell r="I7685">
            <v>43465</v>
          </cell>
        </row>
        <row r="7686">
          <cell r="A7686" t="str">
            <v>PULIDA POTE</v>
          </cell>
          <cell r="B7686">
            <v>145</v>
          </cell>
          <cell r="C7686" t="str">
            <v>M2</v>
          </cell>
          <cell r="D7686">
            <v>8905</v>
          </cell>
          <cell r="E7686">
            <v>0</v>
          </cell>
          <cell r="F7686">
            <v>40359</v>
          </cell>
          <cell r="G7686">
            <v>6500</v>
          </cell>
          <cell r="H7686">
            <v>1.37</v>
          </cell>
          <cell r="I7686">
            <v>43465</v>
          </cell>
        </row>
        <row r="7687">
          <cell r="A7687" t="str">
            <v>PULIDO Y BRILLADO DE VIDRIO</v>
          </cell>
          <cell r="B7687">
            <v>103653</v>
          </cell>
          <cell r="C7687" t="str">
            <v>ML</v>
          </cell>
          <cell r="D7687">
            <v>4020</v>
          </cell>
          <cell r="E7687">
            <v>0</v>
          </cell>
          <cell r="F7687">
            <v>40583</v>
          </cell>
          <cell r="G7687">
            <v>3000</v>
          </cell>
          <cell r="H7687">
            <v>1.34</v>
          </cell>
          <cell r="I7687">
            <v>43465</v>
          </cell>
        </row>
        <row r="7688">
          <cell r="A7688" t="str">
            <v>PULIDORA (ICLUYE COPA)D=7"</v>
          </cell>
          <cell r="B7688">
            <v>101103</v>
          </cell>
          <cell r="C7688" t="str">
            <v>DIA</v>
          </cell>
          <cell r="D7688">
            <v>17471</v>
          </cell>
          <cell r="E7688">
            <v>0</v>
          </cell>
          <cell r="F7688">
            <v>43196</v>
          </cell>
          <cell r="G7688">
            <v>16639.38</v>
          </cell>
          <cell r="H7688">
            <v>1.05</v>
          </cell>
          <cell r="I7688">
            <v>43465</v>
          </cell>
        </row>
        <row r="7689">
          <cell r="A7689" t="str">
            <v>PULIDORA 9" ( CON DISCO DE CORTE)</v>
          </cell>
          <cell r="B7689">
            <v>101012</v>
          </cell>
          <cell r="C7689" t="str">
            <v>DIA</v>
          </cell>
          <cell r="D7689">
            <v>22393</v>
          </cell>
          <cell r="E7689">
            <v>0</v>
          </cell>
          <cell r="F7689">
            <v>43167</v>
          </cell>
          <cell r="G7689">
            <v>21327</v>
          </cell>
          <cell r="H7689">
            <v>1.05</v>
          </cell>
          <cell r="I7689">
            <v>43465</v>
          </cell>
        </row>
        <row r="7690">
          <cell r="A7690" t="str">
            <v>PULIDORA -9" (NO USAR)</v>
          </cell>
          <cell r="B7690">
            <v>100968</v>
          </cell>
          <cell r="C7690" t="str">
            <v>DD</v>
          </cell>
          <cell r="D7690">
            <v>18400</v>
          </cell>
          <cell r="E7690">
            <v>0</v>
          </cell>
          <cell r="F7690">
            <v>42613</v>
          </cell>
          <cell r="G7690">
            <v>16000</v>
          </cell>
          <cell r="H7690">
            <v>1.1499999999999999</v>
          </cell>
          <cell r="I7690">
            <v>43465</v>
          </cell>
        </row>
        <row r="7691">
          <cell r="A7691" t="str">
            <v>PULIDORA INDUSTRIAL DE 4 ½" MAKITA</v>
          </cell>
          <cell r="B7691">
            <v>1554</v>
          </cell>
          <cell r="C7691" t="str">
            <v>UNI</v>
          </cell>
          <cell r="D7691">
            <v>349624</v>
          </cell>
          <cell r="E7691">
            <v>62593</v>
          </cell>
          <cell r="F7691">
            <v>40344</v>
          </cell>
          <cell r="G7691">
            <v>255200</v>
          </cell>
          <cell r="H7691">
            <v>1.37</v>
          </cell>
          <cell r="I7691">
            <v>43465</v>
          </cell>
        </row>
        <row r="7692">
          <cell r="A7692" t="str">
            <v>PULIDORA INDUSTRIAL DE 4 ½" PG. 7.8AMP</v>
          </cell>
          <cell r="B7692">
            <v>1139</v>
          </cell>
          <cell r="C7692" t="str">
            <v>UNI</v>
          </cell>
          <cell r="D7692">
            <v>333732</v>
          </cell>
          <cell r="E7692">
            <v>93309</v>
          </cell>
          <cell r="F7692">
            <v>40344</v>
          </cell>
          <cell r="G7692">
            <v>243600</v>
          </cell>
          <cell r="H7692">
            <v>1.37</v>
          </cell>
          <cell r="I7692">
            <v>43465</v>
          </cell>
        </row>
        <row r="7693">
          <cell r="A7693" t="str">
            <v>PULIDORA INDUSTRIAL DE 7"-5/8"-2.200W (NO</v>
          </cell>
          <cell r="B7693">
            <v>1353</v>
          </cell>
          <cell r="C7693" t="str">
            <v>UNI</v>
          </cell>
          <cell r="D7693">
            <v>579474</v>
          </cell>
          <cell r="E7693">
            <v>67716</v>
          </cell>
          <cell r="F7693">
            <v>41729</v>
          </cell>
          <cell r="G7693">
            <v>459900</v>
          </cell>
          <cell r="H7693">
            <v>1.26</v>
          </cell>
          <cell r="I7693">
            <v>43465</v>
          </cell>
        </row>
        <row r="7694">
          <cell r="A7694" t="str">
            <v>PULIDORA MANUAL 9"</v>
          </cell>
          <cell r="B7694">
            <v>103103</v>
          </cell>
          <cell r="C7694" t="str">
            <v>hr</v>
          </cell>
          <cell r="D7694">
            <v>3886</v>
          </cell>
          <cell r="E7694">
            <v>0</v>
          </cell>
          <cell r="F7694">
            <v>40872</v>
          </cell>
          <cell r="G7694">
            <v>2900</v>
          </cell>
          <cell r="H7694">
            <v>1.34</v>
          </cell>
          <cell r="I7694">
            <v>43465</v>
          </cell>
        </row>
        <row r="7695">
          <cell r="A7695" t="str">
            <v>PULIDORA MANUAL 9" (NO USAR)</v>
          </cell>
          <cell r="B7695">
            <v>104004</v>
          </cell>
          <cell r="C7695" t="str">
            <v>UNI</v>
          </cell>
          <cell r="D7695">
            <v>19296</v>
          </cell>
          <cell r="E7695">
            <v>0</v>
          </cell>
          <cell r="F7695">
            <v>40637</v>
          </cell>
          <cell r="G7695">
            <v>14400</v>
          </cell>
          <cell r="H7695">
            <v>1.34</v>
          </cell>
          <cell r="I7695">
            <v>43465</v>
          </cell>
        </row>
        <row r="7696">
          <cell r="A7696" t="str">
            <v>PULIDORA MANUAL 9" SIN DISCO(NO USAR)</v>
          </cell>
          <cell r="B7696">
            <v>102492</v>
          </cell>
          <cell r="C7696" t="str">
            <v>DD</v>
          </cell>
          <cell r="D7696">
            <v>19520</v>
          </cell>
          <cell r="E7696">
            <v>0</v>
          </cell>
          <cell r="F7696">
            <v>42279</v>
          </cell>
          <cell r="G7696">
            <v>16000</v>
          </cell>
          <cell r="H7696">
            <v>1.22</v>
          </cell>
          <cell r="I7696">
            <v>43465</v>
          </cell>
        </row>
        <row r="7697">
          <cell r="A7697" t="str">
            <v>PULIDORA MANUAL SIN DISCO</v>
          </cell>
          <cell r="B7697">
            <v>3242</v>
          </cell>
          <cell r="C7697" t="str">
            <v>MS</v>
          </cell>
          <cell r="D7697">
            <v>279792</v>
          </cell>
          <cell r="E7697">
            <v>0</v>
          </cell>
          <cell r="F7697">
            <v>40872</v>
          </cell>
          <cell r="G7697">
            <v>208800</v>
          </cell>
          <cell r="H7697">
            <v>1.34</v>
          </cell>
          <cell r="I7697">
            <v>43465</v>
          </cell>
        </row>
        <row r="7698">
          <cell r="A7698" t="str">
            <v>PULIDORA MANUAL SIN DISCO 9"</v>
          </cell>
          <cell r="B7698">
            <v>3241</v>
          </cell>
          <cell r="C7698" t="str">
            <v>DD</v>
          </cell>
          <cell r="D7698">
            <v>16244</v>
          </cell>
          <cell r="E7698">
            <v>0</v>
          </cell>
          <cell r="F7698">
            <v>43167</v>
          </cell>
          <cell r="G7698">
            <v>15470</v>
          </cell>
          <cell r="H7698">
            <v>1.05</v>
          </cell>
          <cell r="I7698">
            <v>43465</v>
          </cell>
        </row>
        <row r="7699">
          <cell r="A7699" t="str">
            <v>PULIDORA PARA TRABAJO PESADO</v>
          </cell>
          <cell r="B7699">
            <v>650</v>
          </cell>
          <cell r="C7699" t="str">
            <v>MES</v>
          </cell>
          <cell r="D7699">
            <v>249900</v>
          </cell>
          <cell r="E7699">
            <v>0</v>
          </cell>
          <cell r="F7699">
            <v>43368</v>
          </cell>
          <cell r="G7699">
            <v>238000</v>
          </cell>
          <cell r="H7699">
            <v>1.05</v>
          </cell>
          <cell r="I7699">
            <v>43465</v>
          </cell>
        </row>
        <row r="7700">
          <cell r="A7700" t="str">
            <v>PULSADOR DOBLE START STOP</v>
          </cell>
          <cell r="B7700">
            <v>104260</v>
          </cell>
          <cell r="C7700" t="str">
            <v>UNI</v>
          </cell>
          <cell r="D7700">
            <v>29558</v>
          </cell>
          <cell r="E7700">
            <v>0</v>
          </cell>
          <cell r="F7700">
            <v>43390</v>
          </cell>
          <cell r="G7700">
            <v>28150</v>
          </cell>
          <cell r="H7700">
            <v>1.05</v>
          </cell>
          <cell r="I7700">
            <v>43465</v>
          </cell>
        </row>
        <row r="7701">
          <cell r="A7701" t="str">
            <v>Pulsador para Motobomba 2 A 4A A 110/220V.</v>
          </cell>
          <cell r="B7701">
            <v>103308</v>
          </cell>
          <cell r="C7701" t="str">
            <v>UNI</v>
          </cell>
          <cell r="D7701">
            <v>60030</v>
          </cell>
          <cell r="E7701">
            <v>0</v>
          </cell>
          <cell r="F7701">
            <v>42605</v>
          </cell>
          <cell r="G7701">
            <v>52200</v>
          </cell>
          <cell r="H7701">
            <v>1.1499999999999999</v>
          </cell>
          <cell r="I7701">
            <v>43465</v>
          </cell>
        </row>
        <row r="7702">
          <cell r="A7702" t="str">
            <v>PULSADOR TIMBRE AUXIL LUZ PIL DEKO</v>
          </cell>
          <cell r="B7702">
            <v>3367</v>
          </cell>
          <cell r="C7702" t="str">
            <v>UNI</v>
          </cell>
          <cell r="D7702">
            <v>19510</v>
          </cell>
          <cell r="E7702" t="str">
            <v>DK4BJL</v>
          </cell>
          <cell r="F7702">
            <v>40177</v>
          </cell>
          <cell r="G7702">
            <v>14036</v>
          </cell>
          <cell r="H7702">
            <v>1.39</v>
          </cell>
          <cell r="I7702">
            <v>43465</v>
          </cell>
        </row>
        <row r="7703">
          <cell r="A7703" t="str">
            <v>PULSADOR TIMBRE SENC LUZ PIL DEKO</v>
          </cell>
          <cell r="B7703">
            <v>3366</v>
          </cell>
          <cell r="C7703" t="str">
            <v>UNI</v>
          </cell>
          <cell r="D7703">
            <v>30691</v>
          </cell>
          <cell r="E7703" t="str">
            <v>DK4BL</v>
          </cell>
          <cell r="F7703">
            <v>40177</v>
          </cell>
          <cell r="G7703">
            <v>22080</v>
          </cell>
          <cell r="H7703">
            <v>1.39</v>
          </cell>
          <cell r="I7703">
            <v>43465</v>
          </cell>
        </row>
        <row r="7704">
          <cell r="A7704" t="str">
            <v>Punta Captora 5/8" X 2.40 ml en aluminio</v>
          </cell>
          <cell r="B7704">
            <v>105047</v>
          </cell>
          <cell r="C7704" t="str">
            <v>UNID</v>
          </cell>
          <cell r="D7704">
            <v>110250</v>
          </cell>
          <cell r="E7704">
            <v>0</v>
          </cell>
          <cell r="F7704">
            <v>43174</v>
          </cell>
          <cell r="G7704">
            <v>105000</v>
          </cell>
          <cell r="H7704">
            <v>1.05</v>
          </cell>
          <cell r="I7704">
            <v>43465</v>
          </cell>
        </row>
        <row r="7705">
          <cell r="A7705" t="str">
            <v>Punta captora 5/8" X 60 cm punta blunt en aluminio</v>
          </cell>
          <cell r="B7705">
            <v>101491</v>
          </cell>
          <cell r="C7705" t="str">
            <v>UNI</v>
          </cell>
          <cell r="D7705">
            <v>38263</v>
          </cell>
          <cell r="E7705">
            <v>0</v>
          </cell>
          <cell r="F7705">
            <v>43269</v>
          </cell>
          <cell r="G7705">
            <v>36441</v>
          </cell>
          <cell r="H7705">
            <v>1.05</v>
          </cell>
          <cell r="I7705">
            <v>43465</v>
          </cell>
        </row>
        <row r="7706">
          <cell r="A7706" t="str">
            <v>PUNTERO HOJA DE RESORTE L= 35 cm **</v>
          </cell>
          <cell r="B7706">
            <v>102980</v>
          </cell>
          <cell r="C7706" t="str">
            <v>UNI</v>
          </cell>
          <cell r="D7706">
            <v>3306</v>
          </cell>
          <cell r="E7706">
            <v>805071</v>
          </cell>
          <cell r="F7706">
            <v>43196</v>
          </cell>
          <cell r="G7706">
            <v>3149</v>
          </cell>
          <cell r="H7706">
            <v>1.05</v>
          </cell>
          <cell r="I7706">
            <v>43465</v>
          </cell>
        </row>
        <row r="7707">
          <cell r="A7707" t="str">
            <v>PUNTILLA 1 1/2" - 4" (CAJA 20 KG) (NO USAR)</v>
          </cell>
          <cell r="B7707">
            <v>2549</v>
          </cell>
          <cell r="C7707" t="str">
            <v>UNI</v>
          </cell>
          <cell r="D7707">
            <v>100080</v>
          </cell>
          <cell r="E7707">
            <v>0</v>
          </cell>
          <cell r="F7707">
            <v>40102</v>
          </cell>
          <cell r="G7707">
            <v>72000</v>
          </cell>
          <cell r="H7707">
            <v>1.39</v>
          </cell>
          <cell r="I7707">
            <v>43465</v>
          </cell>
        </row>
        <row r="7708">
          <cell r="A7708" t="str">
            <v>PUNTILLA 1" CON CABEZA</v>
          </cell>
          <cell r="B7708">
            <v>524</v>
          </cell>
          <cell r="C7708" t="str">
            <v>Lbs</v>
          </cell>
          <cell r="D7708">
            <v>2064</v>
          </cell>
          <cell r="E7708">
            <v>0</v>
          </cell>
          <cell r="F7708">
            <v>43167</v>
          </cell>
          <cell r="G7708">
            <v>1966</v>
          </cell>
          <cell r="H7708">
            <v>1.05</v>
          </cell>
          <cell r="I7708">
            <v>43465</v>
          </cell>
        </row>
        <row r="7709">
          <cell r="A7709" t="str">
            <v>PUNTILLA 1" SIN CABEZA</v>
          </cell>
          <cell r="B7709">
            <v>527</v>
          </cell>
          <cell r="C7709" t="str">
            <v>Lbs</v>
          </cell>
          <cell r="D7709">
            <v>2678</v>
          </cell>
          <cell r="E7709">
            <v>0</v>
          </cell>
          <cell r="F7709">
            <v>43223</v>
          </cell>
          <cell r="G7709">
            <v>2550</v>
          </cell>
          <cell r="H7709">
            <v>1.05</v>
          </cell>
          <cell r="I7709">
            <v>43465</v>
          </cell>
        </row>
        <row r="7710">
          <cell r="A7710" t="str">
            <v>PUNTILLA 2" CON CABEZA</v>
          </cell>
          <cell r="B7710">
            <v>525</v>
          </cell>
          <cell r="C7710" t="str">
            <v>Lbs</v>
          </cell>
          <cell r="D7710">
            <v>2064</v>
          </cell>
          <cell r="E7710">
            <v>0</v>
          </cell>
          <cell r="F7710">
            <v>43167</v>
          </cell>
          <cell r="G7710">
            <v>1966</v>
          </cell>
          <cell r="H7710">
            <v>1.05</v>
          </cell>
          <cell r="I7710">
            <v>43465</v>
          </cell>
        </row>
        <row r="7711">
          <cell r="A7711" t="str">
            <v>PUNTILLA 2" CON CABEZA (NO USAR)</v>
          </cell>
          <cell r="B7711">
            <v>102421</v>
          </cell>
          <cell r="C7711" t="str">
            <v>Lbs</v>
          </cell>
          <cell r="D7711">
            <v>2310</v>
          </cell>
          <cell r="E7711">
            <v>0</v>
          </cell>
          <cell r="F7711">
            <v>43199</v>
          </cell>
          <cell r="G7711">
            <v>2200</v>
          </cell>
          <cell r="H7711">
            <v>1.05</v>
          </cell>
          <cell r="I7711">
            <v>43465</v>
          </cell>
        </row>
        <row r="7712">
          <cell r="A7712" t="str">
            <v>PUNTILLA 2" SIN CABEZA</v>
          </cell>
          <cell r="B7712">
            <v>528</v>
          </cell>
          <cell r="C7712" t="str">
            <v>Lbs</v>
          </cell>
          <cell r="D7712">
            <v>2205</v>
          </cell>
          <cell r="E7712">
            <v>0</v>
          </cell>
          <cell r="F7712">
            <v>43196</v>
          </cell>
          <cell r="G7712">
            <v>2100</v>
          </cell>
          <cell r="H7712">
            <v>1.05</v>
          </cell>
          <cell r="I7712">
            <v>43465</v>
          </cell>
        </row>
        <row r="7713">
          <cell r="A7713" t="str">
            <v>PUNTILLA 3" CON CABEZA</v>
          </cell>
          <cell r="B7713">
            <v>102499</v>
          </cell>
          <cell r="C7713" t="str">
            <v>Lbs</v>
          </cell>
          <cell r="D7713">
            <v>2064</v>
          </cell>
          <cell r="E7713">
            <v>0</v>
          </cell>
          <cell r="F7713">
            <v>43167</v>
          </cell>
          <cell r="G7713">
            <v>1966</v>
          </cell>
          <cell r="H7713">
            <v>1.05</v>
          </cell>
          <cell r="I7713">
            <v>43465</v>
          </cell>
        </row>
        <row r="7714">
          <cell r="A7714" t="str">
            <v>PUNTILLA 3" CON CABEZA (NO USAR)</v>
          </cell>
          <cell r="B7714">
            <v>1986</v>
          </cell>
          <cell r="C7714" t="str">
            <v>Lbs</v>
          </cell>
          <cell r="D7714">
            <v>2249</v>
          </cell>
          <cell r="E7714">
            <v>0</v>
          </cell>
          <cell r="F7714">
            <v>42780</v>
          </cell>
          <cell r="G7714">
            <v>2063</v>
          </cell>
          <cell r="H7714">
            <v>1.0900000000000001</v>
          </cell>
          <cell r="I7714">
            <v>43465</v>
          </cell>
        </row>
        <row r="7715">
          <cell r="A7715" t="str">
            <v>PUNTILLA 4'' CON CABEZA (NO USAR)</v>
          </cell>
          <cell r="B7715">
            <v>1302</v>
          </cell>
          <cell r="C7715" t="str">
            <v>Lbs</v>
          </cell>
          <cell r="D7715">
            <v>2440</v>
          </cell>
          <cell r="E7715">
            <v>0</v>
          </cell>
          <cell r="F7715">
            <v>42067</v>
          </cell>
          <cell r="G7715">
            <v>2000</v>
          </cell>
          <cell r="H7715">
            <v>1.22</v>
          </cell>
          <cell r="I7715">
            <v>43465</v>
          </cell>
        </row>
        <row r="7716">
          <cell r="A7716" t="str">
            <v>PUNTILLA 4" CON CABEZA</v>
          </cell>
          <cell r="B7716">
            <v>1987</v>
          </cell>
          <cell r="C7716" t="str">
            <v>Lbs</v>
          </cell>
          <cell r="D7716">
            <v>2888</v>
          </cell>
          <cell r="E7716">
            <v>0</v>
          </cell>
          <cell r="F7716">
            <v>43166</v>
          </cell>
          <cell r="G7716">
            <v>2750</v>
          </cell>
          <cell r="H7716">
            <v>1.05</v>
          </cell>
          <cell r="I7716">
            <v>43465</v>
          </cell>
        </row>
        <row r="7717">
          <cell r="A7717" t="str">
            <v>PUNTILLA 4" CON CABEZA (N0 USAR)</v>
          </cell>
          <cell r="B7717">
            <v>2974</v>
          </cell>
          <cell r="C7717" t="str">
            <v>Lbs</v>
          </cell>
          <cell r="D7717">
            <v>2686</v>
          </cell>
          <cell r="E7717">
            <v>0</v>
          </cell>
          <cell r="F7717">
            <v>43199</v>
          </cell>
          <cell r="G7717">
            <v>2558</v>
          </cell>
          <cell r="H7717">
            <v>1.05</v>
          </cell>
          <cell r="I7717">
            <v>43465</v>
          </cell>
        </row>
        <row r="7718">
          <cell r="A7718" t="str">
            <v>PUNTILLA ACERO LISO (NO USAR)</v>
          </cell>
          <cell r="B7718">
            <v>1300</v>
          </cell>
          <cell r="C7718" t="str">
            <v>Lbs</v>
          </cell>
          <cell r="D7718">
            <v>5592</v>
          </cell>
          <cell r="E7718">
            <v>0</v>
          </cell>
          <cell r="F7718">
            <v>40137</v>
          </cell>
          <cell r="G7718">
            <v>4023</v>
          </cell>
          <cell r="H7718">
            <v>1.39</v>
          </cell>
          <cell r="I7718">
            <v>43465</v>
          </cell>
        </row>
        <row r="7719">
          <cell r="A7719" t="str">
            <v>PUNTILLA CON CABEZA DE 11/2 a 31/2'' (NO</v>
          </cell>
          <cell r="B7719">
            <v>1301</v>
          </cell>
          <cell r="C7719" t="str">
            <v>Lbs</v>
          </cell>
          <cell r="D7719">
            <v>2479</v>
          </cell>
          <cell r="E7719">
            <v>0</v>
          </cell>
          <cell r="F7719">
            <v>40893</v>
          </cell>
          <cell r="G7719">
            <v>1850</v>
          </cell>
          <cell r="H7719">
            <v>1.34</v>
          </cell>
          <cell r="I7719">
            <v>43465</v>
          </cell>
        </row>
        <row r="7720">
          <cell r="A7720" t="str">
            <v>Puntilla de 1 1/2" Sin cabeza x 500 gms</v>
          </cell>
          <cell r="B7720">
            <v>107376</v>
          </cell>
          <cell r="C7720" t="str">
            <v>CAJA</v>
          </cell>
          <cell r="D7720">
            <v>3505</v>
          </cell>
          <cell r="E7720">
            <v>0</v>
          </cell>
          <cell r="F7720">
            <v>43439</v>
          </cell>
          <cell r="G7720">
            <v>3338</v>
          </cell>
          <cell r="H7720">
            <v>1.05</v>
          </cell>
          <cell r="I7720">
            <v>43465</v>
          </cell>
        </row>
        <row r="7721">
          <cell r="A7721" t="str">
            <v>PUNTILLA ESTRIADA ACERADA 3" CON</v>
          </cell>
          <cell r="B7721">
            <v>104297</v>
          </cell>
          <cell r="C7721" t="str">
            <v>Lbs</v>
          </cell>
          <cell r="D7721">
            <v>5070</v>
          </cell>
          <cell r="E7721">
            <v>0</v>
          </cell>
          <cell r="F7721">
            <v>40942</v>
          </cell>
          <cell r="G7721">
            <v>3900</v>
          </cell>
          <cell r="H7721">
            <v>1.3</v>
          </cell>
          <cell r="I7721">
            <v>43465</v>
          </cell>
        </row>
        <row r="7722">
          <cell r="A7722" t="str">
            <v>PUNTILLA LISA EN ACERO PARA CONCRETO</v>
          </cell>
          <cell r="B7722">
            <v>104532</v>
          </cell>
          <cell r="C7722" t="str">
            <v>Lbs</v>
          </cell>
          <cell r="D7722">
            <v>4511</v>
          </cell>
          <cell r="E7722">
            <v>0</v>
          </cell>
          <cell r="F7722">
            <v>43213</v>
          </cell>
          <cell r="G7722">
            <v>4296</v>
          </cell>
          <cell r="H7722">
            <v>1.05</v>
          </cell>
          <cell r="I7722">
            <v>43465</v>
          </cell>
        </row>
        <row r="7723">
          <cell r="A7723" t="str">
            <v>PUNTO DE SOLDADURA</v>
          </cell>
          <cell r="B7723">
            <v>103479</v>
          </cell>
          <cell r="C7723" t="str">
            <v>UNI</v>
          </cell>
          <cell r="D7723">
            <v>9429</v>
          </cell>
          <cell r="E7723">
            <v>0</v>
          </cell>
          <cell r="F7723">
            <v>43165</v>
          </cell>
          <cell r="G7723">
            <v>8980</v>
          </cell>
          <cell r="H7723">
            <v>1.05</v>
          </cell>
          <cell r="I7723">
            <v>43465</v>
          </cell>
        </row>
        <row r="7724">
          <cell r="A7724" t="str">
            <v>PV-1 aluminio+vidrio lam 4+4mm Col Gim Sur</v>
          </cell>
          <cell r="B7724">
            <v>104611</v>
          </cell>
          <cell r="C7724" t="str">
            <v>UNI</v>
          </cell>
          <cell r="D7724">
            <v>2440474</v>
          </cell>
          <cell r="E7724">
            <v>0</v>
          </cell>
          <cell r="F7724">
            <v>41176</v>
          </cell>
          <cell r="G7724">
            <v>1877288</v>
          </cell>
          <cell r="H7724">
            <v>1.3</v>
          </cell>
          <cell r="I7724">
            <v>43465</v>
          </cell>
        </row>
        <row r="7725">
          <cell r="A7725" t="str">
            <v>PV-2 aluminio+vidrio lam 4+4mm Col Gim Sur</v>
          </cell>
          <cell r="B7725">
            <v>104612</v>
          </cell>
          <cell r="C7725" t="str">
            <v>UNI</v>
          </cell>
          <cell r="D7725">
            <v>3352131</v>
          </cell>
          <cell r="E7725">
            <v>0</v>
          </cell>
          <cell r="F7725">
            <v>41176</v>
          </cell>
          <cell r="G7725">
            <v>2578562</v>
          </cell>
          <cell r="H7725">
            <v>1.3</v>
          </cell>
          <cell r="I7725">
            <v>43465</v>
          </cell>
        </row>
        <row r="7726">
          <cell r="A7726" t="str">
            <v>PV-3 aluminio+vidrio lam 4+4mm Col Gim Sur</v>
          </cell>
          <cell r="B7726">
            <v>104613</v>
          </cell>
          <cell r="C7726" t="str">
            <v>UNI</v>
          </cell>
          <cell r="D7726">
            <v>2609433</v>
          </cell>
          <cell r="E7726">
            <v>0</v>
          </cell>
          <cell r="F7726">
            <v>41176</v>
          </cell>
          <cell r="G7726">
            <v>2007256</v>
          </cell>
          <cell r="H7726">
            <v>1.3</v>
          </cell>
          <cell r="I7726">
            <v>43465</v>
          </cell>
        </row>
        <row r="7727">
          <cell r="A7727" t="str">
            <v>PV-4 aluminio+vidrio lam 4+4mm Col Gim Sur</v>
          </cell>
          <cell r="B7727">
            <v>104614</v>
          </cell>
          <cell r="C7727" t="str">
            <v>UNI</v>
          </cell>
          <cell r="D7727">
            <v>2829446</v>
          </cell>
          <cell r="E7727">
            <v>0</v>
          </cell>
          <cell r="F7727">
            <v>41176</v>
          </cell>
          <cell r="G7727">
            <v>2176497</v>
          </cell>
          <cell r="H7727">
            <v>1.3</v>
          </cell>
          <cell r="I7727">
            <v>43465</v>
          </cell>
        </row>
        <row r="7728">
          <cell r="A7728" t="str">
            <v>PVA</v>
          </cell>
          <cell r="B7728">
            <v>104471</v>
          </cell>
          <cell r="C7728" t="str">
            <v>GL</v>
          </cell>
          <cell r="D7728">
            <v>23400</v>
          </cell>
          <cell r="E7728">
            <v>0</v>
          </cell>
          <cell r="F7728">
            <v>41134</v>
          </cell>
          <cell r="G7728">
            <v>18000</v>
          </cell>
          <cell r="H7728">
            <v>1.3</v>
          </cell>
          <cell r="I7728">
            <v>43465</v>
          </cell>
        </row>
        <row r="7729">
          <cell r="A7729" t="str">
            <v>QUICKDONE (ACELERANTE) 5 KILOS</v>
          </cell>
          <cell r="B7729">
            <v>698</v>
          </cell>
          <cell r="C7729" t="str">
            <v>KG</v>
          </cell>
          <cell r="D7729">
            <v>12435</v>
          </cell>
          <cell r="E7729">
            <v>0</v>
          </cell>
          <cell r="F7729">
            <v>40688</v>
          </cell>
          <cell r="G7729">
            <v>9280</v>
          </cell>
          <cell r="H7729">
            <v>1.34</v>
          </cell>
          <cell r="I7729">
            <v>43465</v>
          </cell>
        </row>
        <row r="7730">
          <cell r="A7730" t="str">
            <v>RACKS DE COMIUNICACIONES</v>
          </cell>
          <cell r="B7730">
            <v>102271</v>
          </cell>
          <cell r="C7730" t="str">
            <v>UNI</v>
          </cell>
          <cell r="D7730">
            <v>1218094</v>
          </cell>
          <cell r="E7730" t="str">
            <v>0020-T</v>
          </cell>
          <cell r="F7730">
            <v>42860</v>
          </cell>
          <cell r="G7730">
            <v>1117517</v>
          </cell>
          <cell r="H7730">
            <v>1.0900000000000001</v>
          </cell>
          <cell r="I7730">
            <v>43465</v>
          </cell>
        </row>
        <row r="7731">
          <cell r="A7731" t="str">
            <v>RAMPA PISO EASY DECK AQUA</v>
          </cell>
          <cell r="B7731">
            <v>106413</v>
          </cell>
          <cell r="C7731" t="str">
            <v>UNI</v>
          </cell>
          <cell r="D7731">
            <v>3706</v>
          </cell>
          <cell r="E7731">
            <v>0</v>
          </cell>
          <cell r="F7731">
            <v>42879</v>
          </cell>
          <cell r="G7731">
            <v>3400</v>
          </cell>
          <cell r="H7731">
            <v>1.0900000000000001</v>
          </cell>
          <cell r="I7731">
            <v>43465</v>
          </cell>
        </row>
        <row r="7732">
          <cell r="A7732" t="str">
            <v>RANA</v>
          </cell>
          <cell r="B7732">
            <v>150</v>
          </cell>
          <cell r="C7732" t="str">
            <v>DD</v>
          </cell>
          <cell r="D7732">
            <v>36795</v>
          </cell>
          <cell r="E7732" t="str">
            <v>Gasolina</v>
          </cell>
          <cell r="F7732">
            <v>42279</v>
          </cell>
          <cell r="G7732">
            <v>30160</v>
          </cell>
          <cell r="H7732">
            <v>1.22</v>
          </cell>
          <cell r="I7732">
            <v>43465</v>
          </cell>
        </row>
        <row r="7733">
          <cell r="A7733" t="str">
            <v>RANA</v>
          </cell>
          <cell r="B7733">
            <v>9416</v>
          </cell>
          <cell r="C7733" t="str">
            <v>DD</v>
          </cell>
          <cell r="D7733">
            <v>36795</v>
          </cell>
          <cell r="E7733">
            <v>0</v>
          </cell>
          <cell r="F7733">
            <v>42279</v>
          </cell>
          <cell r="G7733">
            <v>30160</v>
          </cell>
          <cell r="H7733">
            <v>1.22</v>
          </cell>
          <cell r="I7733">
            <v>43465</v>
          </cell>
        </row>
        <row r="7734">
          <cell r="A7734" t="str">
            <v>RANA A GASOLINA DE 50X75 CM</v>
          </cell>
          <cell r="B7734">
            <v>401</v>
          </cell>
          <cell r="C7734" t="str">
            <v>DIA</v>
          </cell>
          <cell r="D7734">
            <v>40102</v>
          </cell>
          <cell r="E7734">
            <v>0</v>
          </cell>
          <cell r="F7734">
            <v>43167</v>
          </cell>
          <cell r="G7734">
            <v>38192</v>
          </cell>
          <cell r="H7734">
            <v>1.05</v>
          </cell>
          <cell r="I7734">
            <v>43465</v>
          </cell>
        </row>
        <row r="7735">
          <cell r="A7735" t="str">
            <v>RANA O VIBROCOMPACTADOR</v>
          </cell>
          <cell r="B7735">
            <v>2445</v>
          </cell>
          <cell r="C7735" t="str">
            <v>MS</v>
          </cell>
          <cell r="D7735">
            <v>480445</v>
          </cell>
          <cell r="E7735" t="str">
            <v>GASOLINA</v>
          </cell>
          <cell r="F7735">
            <v>43167</v>
          </cell>
          <cell r="G7735">
            <v>457567</v>
          </cell>
          <cell r="H7735">
            <v>1.05</v>
          </cell>
          <cell r="I7735">
            <v>43465</v>
          </cell>
        </row>
        <row r="7736">
          <cell r="A7736" t="str">
            <v>RASTRILLO DE 16 DIENTES CON MANGO DE</v>
          </cell>
          <cell r="B7736">
            <v>102605</v>
          </cell>
          <cell r="C7736" t="str">
            <v>UNI</v>
          </cell>
          <cell r="D7736">
            <v>13063</v>
          </cell>
          <cell r="E7736">
            <v>0</v>
          </cell>
          <cell r="F7736">
            <v>42872</v>
          </cell>
          <cell r="G7736">
            <v>11984</v>
          </cell>
          <cell r="H7736">
            <v>1.0900000000000001</v>
          </cell>
          <cell r="I7736">
            <v>43465</v>
          </cell>
        </row>
        <row r="7737">
          <cell r="A7737" t="str">
            <v>RASTRILLO- ESCOBA 25 DIENTES PLASTCA</v>
          </cell>
          <cell r="B7737">
            <v>106505</v>
          </cell>
          <cell r="C7737" t="str">
            <v>UNI</v>
          </cell>
          <cell r="D7737">
            <v>10791</v>
          </cell>
          <cell r="E7737">
            <v>0</v>
          </cell>
          <cell r="F7737">
            <v>42997</v>
          </cell>
          <cell r="G7737">
            <v>9900</v>
          </cell>
          <cell r="H7737">
            <v>1.0900000000000001</v>
          </cell>
          <cell r="I7737">
            <v>43465</v>
          </cell>
        </row>
        <row r="7738">
          <cell r="A7738" t="str">
            <v>Reactancia 1000W incl. condensador y arrancador</v>
          </cell>
          <cell r="B7738">
            <v>103009</v>
          </cell>
          <cell r="C7738" t="str">
            <v>UNI</v>
          </cell>
          <cell r="D7738">
            <v>534300</v>
          </cell>
          <cell r="E7738">
            <v>0</v>
          </cell>
          <cell r="F7738">
            <v>40361</v>
          </cell>
          <cell r="G7738">
            <v>390000</v>
          </cell>
          <cell r="H7738">
            <v>1.37</v>
          </cell>
          <cell r="I7738">
            <v>43465</v>
          </cell>
        </row>
        <row r="7739">
          <cell r="A7739" t="str">
            <v>REACTANCIA ALVANCE MULTITAP 400W 220V</v>
          </cell>
          <cell r="B7739">
            <v>103695</v>
          </cell>
          <cell r="C7739" t="str">
            <v>UNI</v>
          </cell>
          <cell r="D7739">
            <v>160800</v>
          </cell>
          <cell r="E7739">
            <v>0</v>
          </cell>
          <cell r="F7739">
            <v>40604</v>
          </cell>
          <cell r="G7739">
            <v>120000</v>
          </cell>
          <cell r="H7739">
            <v>1.34</v>
          </cell>
          <cell r="I7739">
            <v>43465</v>
          </cell>
        </row>
        <row r="7740">
          <cell r="A7740" t="str">
            <v>Readecuación de acces point. estadio el campim</v>
          </cell>
          <cell r="B7740">
            <v>105287</v>
          </cell>
          <cell r="C7740" t="str">
            <v>UNI</v>
          </cell>
          <cell r="D7740">
            <v>1125180</v>
          </cell>
          <cell r="E7740">
            <v>0</v>
          </cell>
          <cell r="F7740">
            <v>41913</v>
          </cell>
          <cell r="G7740">
            <v>893000</v>
          </cell>
          <cell r="H7740">
            <v>1.26</v>
          </cell>
          <cell r="I7740">
            <v>43465</v>
          </cell>
        </row>
        <row r="7741">
          <cell r="A7741" t="str">
            <v>REBOBINAR (Motor Electrico 3.5HP 3.60</v>
          </cell>
          <cell r="B7741">
            <v>104990</v>
          </cell>
          <cell r="C7741" t="str">
            <v>UNI</v>
          </cell>
          <cell r="D7741">
            <v>169614</v>
          </cell>
          <cell r="E7741">
            <v>0</v>
          </cell>
          <cell r="F7741">
            <v>42396</v>
          </cell>
          <cell r="G7741">
            <v>147490</v>
          </cell>
          <cell r="H7741">
            <v>1.1499999999999999</v>
          </cell>
          <cell r="I7741">
            <v>43465</v>
          </cell>
        </row>
        <row r="7742">
          <cell r="A7742" t="str">
            <v>REBOBINAR (Motor Electrico 7.5 HP (3.600</v>
          </cell>
          <cell r="B7742">
            <v>105709</v>
          </cell>
          <cell r="C7742" t="str">
            <v>UNI</v>
          </cell>
          <cell r="D7742">
            <v>177618</v>
          </cell>
          <cell r="E7742">
            <v>0</v>
          </cell>
          <cell r="F7742">
            <v>42396</v>
          </cell>
          <cell r="G7742">
            <v>154450</v>
          </cell>
          <cell r="H7742">
            <v>1.1499999999999999</v>
          </cell>
          <cell r="I7742">
            <v>43465</v>
          </cell>
        </row>
        <row r="7743">
          <cell r="A7743" t="str">
            <v>RECARGA CARROTANQUE DE AGUA</v>
          </cell>
          <cell r="B7743">
            <v>3307</v>
          </cell>
          <cell r="C7743" t="str">
            <v>HR</v>
          </cell>
          <cell r="D7743">
            <v>51175</v>
          </cell>
          <cell r="E7743">
            <v>0</v>
          </cell>
          <cell r="F7743">
            <v>43174</v>
          </cell>
          <cell r="G7743">
            <v>48738</v>
          </cell>
          <cell r="H7743">
            <v>1.05</v>
          </cell>
          <cell r="I7743">
            <v>43465</v>
          </cell>
        </row>
        <row r="7744">
          <cell r="A7744" t="str">
            <v>RECARGO NOCTURNO %</v>
          </cell>
          <cell r="B7744">
            <v>106458</v>
          </cell>
          <cell r="C7744" t="str">
            <v>%MDEO</v>
          </cell>
          <cell r="D7744">
            <v>0</v>
          </cell>
          <cell r="E7744">
            <v>0</v>
          </cell>
          <cell r="F7744">
            <v>42941</v>
          </cell>
          <cell r="G7744">
            <v>0</v>
          </cell>
          <cell r="H7744">
            <v>1.0900000000000001</v>
          </cell>
          <cell r="I7744">
            <v>43465</v>
          </cell>
        </row>
        <row r="7745">
          <cell r="A7745" t="str">
            <v>Recebo Afirmado Sum+Transp &gt;15000 m3 **</v>
          </cell>
          <cell r="B7745">
            <v>101788</v>
          </cell>
          <cell r="C7745" t="str">
            <v>M3</v>
          </cell>
          <cell r="D7745">
            <v>39730</v>
          </cell>
          <cell r="E7745">
            <v>0</v>
          </cell>
          <cell r="F7745">
            <v>40234</v>
          </cell>
          <cell r="G7745">
            <v>29000</v>
          </cell>
          <cell r="H7745">
            <v>1.37</v>
          </cell>
          <cell r="I7745">
            <v>43465</v>
          </cell>
        </row>
        <row r="7746">
          <cell r="A7746" t="str">
            <v>Recebo Comun sin Transporte</v>
          </cell>
          <cell r="B7746">
            <v>100626</v>
          </cell>
          <cell r="C7746" t="str">
            <v>M3</v>
          </cell>
          <cell r="D7746">
            <v>12795</v>
          </cell>
          <cell r="E7746">
            <v>0</v>
          </cell>
          <cell r="F7746">
            <v>43354</v>
          </cell>
          <cell r="G7746">
            <v>12186</v>
          </cell>
          <cell r="H7746">
            <v>1.05</v>
          </cell>
          <cell r="I7746">
            <v>43465</v>
          </cell>
        </row>
        <row r="7747">
          <cell r="A7747" t="str">
            <v>RECEBO MEJORADO CANTERA Obra</v>
          </cell>
          <cell r="B7747">
            <v>2155</v>
          </cell>
          <cell r="C7747" t="str">
            <v>M3</v>
          </cell>
          <cell r="D7747">
            <v>30085</v>
          </cell>
          <cell r="E7747">
            <v>0</v>
          </cell>
          <cell r="F7747">
            <v>40234</v>
          </cell>
          <cell r="G7747">
            <v>21960</v>
          </cell>
          <cell r="H7747">
            <v>1.37</v>
          </cell>
          <cell r="I7747">
            <v>43465</v>
          </cell>
        </row>
        <row r="7748">
          <cell r="A7748" t="str">
            <v>RECEBO MEJORADO CANTERA planta</v>
          </cell>
          <cell r="B7748">
            <v>2141</v>
          </cell>
          <cell r="C7748" t="str">
            <v>M3</v>
          </cell>
          <cell r="D7748">
            <v>9535</v>
          </cell>
          <cell r="E7748">
            <v>0</v>
          </cell>
          <cell r="F7748">
            <v>40234</v>
          </cell>
          <cell r="G7748">
            <v>6960</v>
          </cell>
          <cell r="H7748">
            <v>1.37</v>
          </cell>
          <cell r="I7748">
            <v>43465</v>
          </cell>
        </row>
        <row r="7749">
          <cell r="A7749" t="str">
            <v>Recebo para Afirmado Sin transporte</v>
          </cell>
          <cell r="B7749">
            <v>3309</v>
          </cell>
          <cell r="C7749" t="str">
            <v>M3</v>
          </cell>
          <cell r="D7749">
            <v>12795</v>
          </cell>
          <cell r="E7749">
            <v>0</v>
          </cell>
          <cell r="F7749">
            <v>43167</v>
          </cell>
          <cell r="G7749">
            <v>12186</v>
          </cell>
          <cell r="H7749">
            <v>1.05</v>
          </cell>
          <cell r="I7749">
            <v>43465</v>
          </cell>
        </row>
        <row r="7750">
          <cell r="A7750" t="str">
            <v>Recebo para Afirmado Sin transporte (NO USAR)</v>
          </cell>
          <cell r="B7750">
            <v>101810</v>
          </cell>
          <cell r="C7750" t="str">
            <v>M3</v>
          </cell>
          <cell r="D7750">
            <v>12971</v>
          </cell>
          <cell r="E7750">
            <v>0</v>
          </cell>
          <cell r="F7750">
            <v>42786</v>
          </cell>
          <cell r="G7750">
            <v>11900</v>
          </cell>
          <cell r="H7750">
            <v>1.0900000000000001</v>
          </cell>
          <cell r="I7750">
            <v>43465</v>
          </cell>
        </row>
        <row r="7751">
          <cell r="A7751" t="str">
            <v>Recebo Subbase granular - Sin transporte</v>
          </cell>
          <cell r="B7751">
            <v>101811</v>
          </cell>
          <cell r="C7751" t="str">
            <v>M3</v>
          </cell>
          <cell r="D7751">
            <v>26860</v>
          </cell>
          <cell r="E7751">
            <v>0</v>
          </cell>
          <cell r="F7751">
            <v>43167</v>
          </cell>
          <cell r="G7751">
            <v>25581</v>
          </cell>
          <cell r="H7751">
            <v>1.05</v>
          </cell>
          <cell r="I7751">
            <v>43465</v>
          </cell>
        </row>
        <row r="7752">
          <cell r="A7752" t="str">
            <v>Recebo Subbase granular - Sin transporte(NO</v>
          </cell>
          <cell r="B7752">
            <v>100</v>
          </cell>
          <cell r="C7752" t="str">
            <v>M3</v>
          </cell>
          <cell r="D7752">
            <v>23348</v>
          </cell>
          <cell r="E7752">
            <v>0</v>
          </cell>
          <cell r="F7752">
            <v>42760</v>
          </cell>
          <cell r="G7752">
            <v>21420</v>
          </cell>
          <cell r="H7752">
            <v>1.0900000000000001</v>
          </cell>
          <cell r="I7752">
            <v>43465</v>
          </cell>
        </row>
        <row r="7753">
          <cell r="A7753" t="str">
            <v>Recebo Subbase granular+ Transporte</v>
          </cell>
          <cell r="B7753">
            <v>102539</v>
          </cell>
          <cell r="C7753" t="str">
            <v>M3</v>
          </cell>
          <cell r="D7753">
            <v>62906</v>
          </cell>
          <cell r="E7753">
            <v>0</v>
          </cell>
          <cell r="F7753">
            <v>43167</v>
          </cell>
          <cell r="G7753">
            <v>59910</v>
          </cell>
          <cell r="H7753">
            <v>1.05</v>
          </cell>
          <cell r="I7753">
            <v>43465</v>
          </cell>
        </row>
        <row r="7754">
          <cell r="A7754" t="str">
            <v>RECTIFICAR EJE MOTOR 12HP (Motor</v>
          </cell>
          <cell r="B7754">
            <v>105718</v>
          </cell>
          <cell r="C7754" t="str">
            <v>UNI</v>
          </cell>
          <cell r="D7754">
            <v>60375</v>
          </cell>
          <cell r="E7754">
            <v>0</v>
          </cell>
          <cell r="F7754">
            <v>42397</v>
          </cell>
          <cell r="G7754">
            <v>52500</v>
          </cell>
          <cell r="H7754">
            <v>1.1499999999999999</v>
          </cell>
          <cell r="I7754">
            <v>43465</v>
          </cell>
        </row>
        <row r="7755">
          <cell r="A7755" t="str">
            <v>RECTIFICAR EJE MOTOR 2.4 A 5.0HP (Motor</v>
          </cell>
          <cell r="B7755">
            <v>105716</v>
          </cell>
          <cell r="C7755" t="str">
            <v>UNI</v>
          </cell>
          <cell r="D7755">
            <v>33350</v>
          </cell>
          <cell r="E7755">
            <v>0</v>
          </cell>
          <cell r="F7755">
            <v>42397</v>
          </cell>
          <cell r="G7755">
            <v>29000</v>
          </cell>
          <cell r="H7755">
            <v>1.1499999999999999</v>
          </cell>
          <cell r="I7755">
            <v>43465</v>
          </cell>
        </row>
        <row r="7756">
          <cell r="A7756" t="str">
            <v>RECTIFICAR EJE MOTOR 20HP (Motor</v>
          </cell>
          <cell r="B7756">
            <v>105719</v>
          </cell>
          <cell r="C7756" t="str">
            <v>UNI</v>
          </cell>
          <cell r="D7756">
            <v>75613</v>
          </cell>
          <cell r="E7756">
            <v>0</v>
          </cell>
          <cell r="F7756">
            <v>42397</v>
          </cell>
          <cell r="G7756">
            <v>65750</v>
          </cell>
          <cell r="H7756">
            <v>1.1499999999999999</v>
          </cell>
          <cell r="I7756">
            <v>43465</v>
          </cell>
        </row>
        <row r="7757">
          <cell r="A7757" t="str">
            <v>RECTIFICAR EJE MOTOR 7.5HP (Motor</v>
          </cell>
          <cell r="B7757">
            <v>105717</v>
          </cell>
          <cell r="C7757" t="str">
            <v>UNI</v>
          </cell>
          <cell r="D7757">
            <v>47840</v>
          </cell>
          <cell r="E7757">
            <v>0</v>
          </cell>
          <cell r="F7757">
            <v>42397</v>
          </cell>
          <cell r="G7757">
            <v>41600</v>
          </cell>
          <cell r="H7757">
            <v>1.1499999999999999</v>
          </cell>
          <cell r="I7757">
            <v>43465</v>
          </cell>
        </row>
        <row r="7758">
          <cell r="A7758" t="str">
            <v>Recub.Fibra de Vidrio 5-9mm Panel dos</v>
          </cell>
          <cell r="B7758">
            <v>101184</v>
          </cell>
          <cell r="C7758" t="str">
            <v>M2</v>
          </cell>
          <cell r="D7758">
            <v>158920</v>
          </cell>
          <cell r="E7758" t="str">
            <v>E-6 R</v>
          </cell>
          <cell r="F7758">
            <v>40479</v>
          </cell>
          <cell r="G7758">
            <v>116000</v>
          </cell>
          <cell r="H7758">
            <v>1.37</v>
          </cell>
          <cell r="I7758">
            <v>43465</v>
          </cell>
        </row>
        <row r="7759">
          <cell r="A7759" t="str">
            <v>RECUBR.SINTETICO</v>
          </cell>
          <cell r="B7759">
            <v>101789</v>
          </cell>
          <cell r="C7759" t="str">
            <v>M2</v>
          </cell>
          <cell r="D7759">
            <v>30941</v>
          </cell>
          <cell r="E7759">
            <v>0</v>
          </cell>
          <cell r="F7759">
            <v>40129</v>
          </cell>
          <cell r="G7759">
            <v>22260</v>
          </cell>
          <cell r="H7759">
            <v>1.39</v>
          </cell>
          <cell r="I7759">
            <v>43465</v>
          </cell>
        </row>
        <row r="7760">
          <cell r="A7760" t="str">
            <v>RecubrimientoSintetico Canch+Demarc</v>
          </cell>
          <cell r="B7760">
            <v>102626</v>
          </cell>
          <cell r="C7760" t="str">
            <v>M2</v>
          </cell>
          <cell r="D7760">
            <v>38257</v>
          </cell>
          <cell r="E7760" t="str">
            <v>TIPO A</v>
          </cell>
          <cell r="F7760">
            <v>43174</v>
          </cell>
          <cell r="G7760">
            <v>36435</v>
          </cell>
          <cell r="H7760">
            <v>1.05</v>
          </cell>
          <cell r="I7760">
            <v>43465</v>
          </cell>
        </row>
        <row r="7761">
          <cell r="A7761" t="str">
            <v>RECUENTO HETEROTROFOS Análisis Aguas</v>
          </cell>
          <cell r="B7761">
            <v>105138</v>
          </cell>
          <cell r="C7761" t="str">
            <v>UNI</v>
          </cell>
          <cell r="D7761">
            <v>49290</v>
          </cell>
          <cell r="E7761">
            <v>0</v>
          </cell>
          <cell r="F7761">
            <v>42810</v>
          </cell>
          <cell r="G7761">
            <v>45220</v>
          </cell>
          <cell r="H7761">
            <v>1.0900000000000001</v>
          </cell>
          <cell r="I7761">
            <v>43465</v>
          </cell>
        </row>
        <row r="7762">
          <cell r="A7762" t="str">
            <v>RED CONTRA INCENDIO</v>
          </cell>
          <cell r="B7762">
            <v>324</v>
          </cell>
          <cell r="C7762">
            <v>0</v>
          </cell>
          <cell r="D7762" t="e">
            <v>#DIV/0!</v>
          </cell>
          <cell r="E7762">
            <v>0</v>
          </cell>
          <cell r="F7762">
            <v>0</v>
          </cell>
          <cell r="G7762">
            <v>0</v>
          </cell>
          <cell r="H7762" t="e">
            <v>#DIV/0!</v>
          </cell>
          <cell r="I7762">
            <v>43465</v>
          </cell>
        </row>
        <row r="7763">
          <cell r="A7763" t="str">
            <v>RED DE FUTBOL (SEMIPROFESIONAL)</v>
          </cell>
          <cell r="B7763">
            <v>103761</v>
          </cell>
          <cell r="C7763" t="str">
            <v>JG</v>
          </cell>
          <cell r="D7763">
            <v>292688</v>
          </cell>
          <cell r="E7763">
            <v>0</v>
          </cell>
          <cell r="F7763">
            <v>43175</v>
          </cell>
          <cell r="G7763">
            <v>278750</v>
          </cell>
          <cell r="H7763">
            <v>1.05</v>
          </cell>
          <cell r="I7763">
            <v>43465</v>
          </cell>
        </row>
        <row r="7764">
          <cell r="A7764" t="str">
            <v>RED DE VOLEIBOL</v>
          </cell>
          <cell r="B7764">
            <v>103760</v>
          </cell>
          <cell r="C7764" t="str">
            <v>JG</v>
          </cell>
          <cell r="D7764">
            <v>236201</v>
          </cell>
          <cell r="E7764">
            <v>0</v>
          </cell>
          <cell r="F7764">
            <v>43230</v>
          </cell>
          <cell r="G7764">
            <v>224953</v>
          </cell>
          <cell r="H7764">
            <v>1.05</v>
          </cell>
          <cell r="I7764">
            <v>43465</v>
          </cell>
        </row>
        <row r="7765">
          <cell r="A7765" t="str">
            <v>Redes para baloncesto **</v>
          </cell>
          <cell r="B7765">
            <v>100442</v>
          </cell>
          <cell r="C7765" t="str">
            <v>UNI</v>
          </cell>
          <cell r="D7765">
            <v>33994</v>
          </cell>
          <cell r="E7765">
            <v>0</v>
          </cell>
          <cell r="F7765">
            <v>43230</v>
          </cell>
          <cell r="G7765">
            <v>32375</v>
          </cell>
          <cell r="H7765">
            <v>1.05</v>
          </cell>
          <cell r="I7765">
            <v>43465</v>
          </cell>
        </row>
        <row r="7766">
          <cell r="A7766" t="str">
            <v>REDUCC.POLIETILENO 3/4 x ½" GAS PAVCO</v>
          </cell>
          <cell r="B7766">
            <v>2054</v>
          </cell>
          <cell r="C7766" t="str">
            <v>UNI</v>
          </cell>
          <cell r="D7766">
            <v>15362</v>
          </cell>
          <cell r="E7766">
            <v>12868</v>
          </cell>
          <cell r="F7766">
            <v>40449</v>
          </cell>
          <cell r="G7766">
            <v>11213</v>
          </cell>
          <cell r="H7766">
            <v>1.37</v>
          </cell>
          <cell r="I7766">
            <v>43465</v>
          </cell>
        </row>
        <row r="7767">
          <cell r="A7767" t="str">
            <v>REDUCCIÓN 20 A 25MM POLIPROPILENO</v>
          </cell>
          <cell r="B7767">
            <v>106149</v>
          </cell>
          <cell r="C7767" t="str">
            <v>UNI</v>
          </cell>
          <cell r="D7767">
            <v>1038</v>
          </cell>
          <cell r="E7767">
            <v>0</v>
          </cell>
          <cell r="F7767">
            <v>42831</v>
          </cell>
          <cell r="G7767">
            <v>952</v>
          </cell>
          <cell r="H7767">
            <v>1.0900000000000001</v>
          </cell>
          <cell r="I7767">
            <v>43465</v>
          </cell>
        </row>
        <row r="7768">
          <cell r="A7768" t="str">
            <v>REDUCCIÓN 32 A 20MM POLIPROPILENO</v>
          </cell>
          <cell r="B7768">
            <v>106150</v>
          </cell>
          <cell r="C7768" t="str">
            <v>UNI</v>
          </cell>
          <cell r="D7768">
            <v>1401</v>
          </cell>
          <cell r="E7768">
            <v>0</v>
          </cell>
          <cell r="F7768">
            <v>42831</v>
          </cell>
          <cell r="G7768">
            <v>1285</v>
          </cell>
          <cell r="H7768">
            <v>1.0900000000000001</v>
          </cell>
          <cell r="I7768">
            <v>43465</v>
          </cell>
        </row>
        <row r="7769">
          <cell r="A7769" t="str">
            <v>REDUCCION CAMPANA ESPIGO ADVAN EDGE</v>
          </cell>
          <cell r="B7769">
            <v>106045</v>
          </cell>
          <cell r="C7769" t="str">
            <v>UNI</v>
          </cell>
          <cell r="D7769">
            <v>71996</v>
          </cell>
          <cell r="E7769">
            <v>0</v>
          </cell>
          <cell r="F7769">
            <v>42710</v>
          </cell>
          <cell r="G7769">
            <v>62605.2</v>
          </cell>
          <cell r="H7769">
            <v>1.1499999999999999</v>
          </cell>
          <cell r="I7769">
            <v>43465</v>
          </cell>
        </row>
        <row r="7770">
          <cell r="A7770" t="str">
            <v>Reduccion cobre 2"x1/2" **</v>
          </cell>
          <cell r="B7770">
            <v>100046</v>
          </cell>
          <cell r="C7770" t="str">
            <v>UNI</v>
          </cell>
          <cell r="D7770">
            <v>27156</v>
          </cell>
          <cell r="E7770">
            <v>2040531109</v>
          </cell>
          <cell r="F7770">
            <v>40444</v>
          </cell>
          <cell r="G7770">
            <v>19822</v>
          </cell>
          <cell r="H7770">
            <v>1.37</v>
          </cell>
          <cell r="I7770">
            <v>43465</v>
          </cell>
        </row>
        <row r="7771">
          <cell r="A7771" t="str">
            <v>Reduccion cobre 6"x4" **</v>
          </cell>
          <cell r="B7771">
            <v>100072</v>
          </cell>
          <cell r="C7771" t="str">
            <v>UNI</v>
          </cell>
          <cell r="D7771">
            <v>157457</v>
          </cell>
          <cell r="E7771">
            <v>2040531109</v>
          </cell>
          <cell r="F7771">
            <v>40444</v>
          </cell>
          <cell r="G7771">
            <v>114932</v>
          </cell>
          <cell r="H7771">
            <v>1.37</v>
          </cell>
          <cell r="I7771">
            <v>43465</v>
          </cell>
        </row>
        <row r="7772">
          <cell r="A7772" t="str">
            <v>REDUCCION EXCENTRICA NOVAFORT</v>
          </cell>
          <cell r="B7772">
            <v>105690</v>
          </cell>
          <cell r="C7772" t="str">
            <v>UNI</v>
          </cell>
          <cell r="D7772">
            <v>50381</v>
          </cell>
          <cell r="E7772">
            <v>0</v>
          </cell>
          <cell r="F7772">
            <v>42297</v>
          </cell>
          <cell r="G7772">
            <v>41296</v>
          </cell>
          <cell r="H7772">
            <v>1.22</v>
          </cell>
          <cell r="I7772">
            <v>43465</v>
          </cell>
        </row>
        <row r="7773">
          <cell r="A7773" t="str">
            <v>Reduccion gas polietil 1"x1/2" **</v>
          </cell>
          <cell r="B7773">
            <v>100185</v>
          </cell>
          <cell r="C7773" t="str">
            <v>ML</v>
          </cell>
          <cell r="D7773">
            <v>15362</v>
          </cell>
          <cell r="E7773">
            <v>240408001</v>
          </cell>
          <cell r="F7773">
            <v>40449</v>
          </cell>
          <cell r="G7773">
            <v>11213</v>
          </cell>
          <cell r="H7773">
            <v>1.37</v>
          </cell>
          <cell r="I7773">
            <v>43465</v>
          </cell>
        </row>
        <row r="7774">
          <cell r="A7774" t="str">
            <v>Reduccion gas polietil 1"x3/4" **</v>
          </cell>
          <cell r="B7774">
            <v>100186</v>
          </cell>
          <cell r="C7774" t="str">
            <v>ML</v>
          </cell>
          <cell r="D7774">
            <v>29870</v>
          </cell>
          <cell r="E7774">
            <v>240408001</v>
          </cell>
          <cell r="F7774">
            <v>40449</v>
          </cell>
          <cell r="G7774">
            <v>21803</v>
          </cell>
          <cell r="H7774">
            <v>1.37</v>
          </cell>
          <cell r="I7774">
            <v>43465</v>
          </cell>
        </row>
        <row r="7775">
          <cell r="A7775" t="str">
            <v>Reduccion gas polietil 3/4"x1/2" **</v>
          </cell>
          <cell r="B7775">
            <v>100184</v>
          </cell>
          <cell r="C7775" t="str">
            <v>ML</v>
          </cell>
          <cell r="D7775">
            <v>15362</v>
          </cell>
          <cell r="E7775">
            <v>240408001</v>
          </cell>
          <cell r="F7775">
            <v>40449</v>
          </cell>
          <cell r="G7775">
            <v>11213</v>
          </cell>
          <cell r="H7775">
            <v>1.37</v>
          </cell>
          <cell r="I7775">
            <v>43465</v>
          </cell>
        </row>
        <row r="7776">
          <cell r="A7776" t="str">
            <v>REDUCCIÓN HG 3/4"A 1/2"</v>
          </cell>
          <cell r="B7776">
            <v>104550</v>
          </cell>
          <cell r="C7776" t="str">
            <v>UNI</v>
          </cell>
          <cell r="D7776">
            <v>910</v>
          </cell>
          <cell r="E7776">
            <v>0</v>
          </cell>
          <cell r="F7776">
            <v>41162</v>
          </cell>
          <cell r="G7776">
            <v>700</v>
          </cell>
          <cell r="H7776">
            <v>1.3</v>
          </cell>
          <cell r="I7776">
            <v>43465</v>
          </cell>
        </row>
        <row r="7777">
          <cell r="A7777" t="str">
            <v>REDUCCION HG DE 1 1/2" A 1" BUSHING</v>
          </cell>
          <cell r="B7777">
            <v>104755</v>
          </cell>
          <cell r="C7777" t="str">
            <v>UNI</v>
          </cell>
          <cell r="D7777">
            <v>4360</v>
          </cell>
          <cell r="E7777">
            <v>0</v>
          </cell>
          <cell r="F7777">
            <v>42857</v>
          </cell>
          <cell r="G7777">
            <v>4000</v>
          </cell>
          <cell r="H7777">
            <v>1.0900000000000001</v>
          </cell>
          <cell r="I7777">
            <v>43465</v>
          </cell>
        </row>
        <row r="7778">
          <cell r="A7778" t="str">
            <v>REDUCCION HG DE 2 1/2" A 1 1/2" BUSHING</v>
          </cell>
          <cell r="B7778">
            <v>104756</v>
          </cell>
          <cell r="C7778" t="str">
            <v>UNI</v>
          </cell>
          <cell r="D7778">
            <v>13080</v>
          </cell>
          <cell r="E7778">
            <v>0</v>
          </cell>
          <cell r="F7778">
            <v>42857</v>
          </cell>
          <cell r="G7778">
            <v>12000</v>
          </cell>
          <cell r="H7778">
            <v>1.0900000000000001</v>
          </cell>
          <cell r="I7778">
            <v>43465</v>
          </cell>
        </row>
        <row r="7779">
          <cell r="A7779" t="str">
            <v>Reducción PVCP 1"x 3/4" **</v>
          </cell>
          <cell r="B7779">
            <v>102310</v>
          </cell>
          <cell r="C7779" t="str">
            <v>UNI</v>
          </cell>
          <cell r="D7779">
            <v>2219</v>
          </cell>
          <cell r="E7779">
            <v>240408001</v>
          </cell>
          <cell r="F7779">
            <v>40681</v>
          </cell>
          <cell r="G7779">
            <v>1656</v>
          </cell>
          <cell r="H7779">
            <v>1.34</v>
          </cell>
          <cell r="I7779">
            <v>43465</v>
          </cell>
        </row>
        <row r="7780">
          <cell r="A7780" t="str">
            <v>Reducción PVCP 3/4"x1/2" **</v>
          </cell>
          <cell r="B7780">
            <v>102307</v>
          </cell>
          <cell r="C7780" t="str">
            <v>UNI</v>
          </cell>
          <cell r="D7780">
            <v>1274</v>
          </cell>
          <cell r="E7780">
            <v>240408001</v>
          </cell>
          <cell r="F7780">
            <v>40681</v>
          </cell>
          <cell r="G7780">
            <v>951</v>
          </cell>
          <cell r="H7780">
            <v>1.34</v>
          </cell>
          <cell r="I7780">
            <v>43465</v>
          </cell>
        </row>
        <row r="7781">
          <cell r="A7781" t="str">
            <v>REDUCCION-PEAD-160X110-PE100PN10**</v>
          </cell>
          <cell r="B7781">
            <v>103454</v>
          </cell>
          <cell r="C7781" t="str">
            <v>UNI</v>
          </cell>
          <cell r="D7781">
            <v>147571</v>
          </cell>
          <cell r="E7781">
            <v>0</v>
          </cell>
          <cell r="F7781">
            <v>40477</v>
          </cell>
          <cell r="G7781">
            <v>107716</v>
          </cell>
          <cell r="H7781">
            <v>1.37</v>
          </cell>
          <cell r="I7781">
            <v>43465</v>
          </cell>
        </row>
        <row r="7782">
          <cell r="A7782" t="str">
            <v>REFLECTOR 230W LED 220/240V. 50.000</v>
          </cell>
          <cell r="B7782">
            <v>105670</v>
          </cell>
          <cell r="C7782" t="str">
            <v>UNI</v>
          </cell>
          <cell r="D7782">
            <v>5984881</v>
          </cell>
          <cell r="E7782">
            <v>0</v>
          </cell>
          <cell r="F7782">
            <v>42262</v>
          </cell>
          <cell r="G7782">
            <v>4905640</v>
          </cell>
          <cell r="H7782">
            <v>1.22</v>
          </cell>
          <cell r="I7782">
            <v>43465</v>
          </cell>
        </row>
        <row r="7783">
          <cell r="A7783" t="str">
            <v>REFLECTOR 300W - 12 V</v>
          </cell>
          <cell r="B7783">
            <v>104926</v>
          </cell>
          <cell r="C7783" t="str">
            <v>UNI</v>
          </cell>
          <cell r="D7783">
            <v>203737</v>
          </cell>
          <cell r="E7783">
            <v>0</v>
          </cell>
          <cell r="F7783">
            <v>41793</v>
          </cell>
          <cell r="G7783">
            <v>161696</v>
          </cell>
          <cell r="H7783">
            <v>1.26</v>
          </cell>
          <cell r="I7783">
            <v>43465</v>
          </cell>
        </row>
        <row r="7784">
          <cell r="A7784" t="str">
            <v>Reflector de Sodio 400 W**</v>
          </cell>
          <cell r="B7784">
            <v>101419</v>
          </cell>
          <cell r="C7784" t="str">
            <v>UNI</v>
          </cell>
          <cell r="D7784">
            <v>444976</v>
          </cell>
          <cell r="E7784">
            <v>0</v>
          </cell>
          <cell r="F7784">
            <v>40506</v>
          </cell>
          <cell r="G7784">
            <v>324800</v>
          </cell>
          <cell r="H7784">
            <v>1.37</v>
          </cell>
          <cell r="I7784">
            <v>43465</v>
          </cell>
        </row>
        <row r="7785">
          <cell r="A7785" t="str">
            <v>REFLECTOR HALOGENO DE 1500 SIN TUBO</v>
          </cell>
          <cell r="B7785">
            <v>1304</v>
          </cell>
          <cell r="C7785" t="str">
            <v>UNI</v>
          </cell>
          <cell r="D7785">
            <v>70062</v>
          </cell>
          <cell r="E7785">
            <v>0</v>
          </cell>
          <cell r="F7785">
            <v>40137</v>
          </cell>
          <cell r="G7785">
            <v>50404</v>
          </cell>
          <cell r="H7785">
            <v>1.39</v>
          </cell>
          <cell r="I7785">
            <v>43465</v>
          </cell>
        </row>
        <row r="7786">
          <cell r="A7786" t="str">
            <v>REFLECTOR HALOGENO DE 500w SIN TUBO</v>
          </cell>
          <cell r="B7786">
            <v>1303</v>
          </cell>
          <cell r="C7786" t="str">
            <v>UNI</v>
          </cell>
          <cell r="D7786">
            <v>182090</v>
          </cell>
          <cell r="E7786">
            <v>0</v>
          </cell>
          <cell r="F7786">
            <v>39888</v>
          </cell>
          <cell r="G7786">
            <v>131000</v>
          </cell>
          <cell r="H7786">
            <v>1.39</v>
          </cell>
          <cell r="I7786">
            <v>43465</v>
          </cell>
        </row>
        <row r="7787">
          <cell r="A7787" t="str">
            <v>REFLECTOR LED (100W) BLANCO FRIO</v>
          </cell>
          <cell r="B7787">
            <v>105935</v>
          </cell>
          <cell r="C7787" t="str">
            <v>UNI</v>
          </cell>
          <cell r="D7787">
            <v>91875</v>
          </cell>
          <cell r="E7787">
            <v>0</v>
          </cell>
          <cell r="F7787">
            <v>43199</v>
          </cell>
          <cell r="G7787">
            <v>87500</v>
          </cell>
          <cell r="H7787">
            <v>1.05</v>
          </cell>
          <cell r="I7787">
            <v>43465</v>
          </cell>
        </row>
        <row r="7788">
          <cell r="A7788" t="str">
            <v>REFLECTOR LED (200W) BLANCO FRIO</v>
          </cell>
          <cell r="B7788">
            <v>105959</v>
          </cell>
          <cell r="C7788" t="str">
            <v>UNI</v>
          </cell>
          <cell r="D7788">
            <v>333500</v>
          </cell>
          <cell r="E7788">
            <v>0</v>
          </cell>
          <cell r="F7788">
            <v>42656</v>
          </cell>
          <cell r="G7788">
            <v>290000</v>
          </cell>
          <cell r="H7788">
            <v>1.1499999999999999</v>
          </cell>
          <cell r="I7788">
            <v>43465</v>
          </cell>
        </row>
        <row r="7789">
          <cell r="A7789" t="str">
            <v>REFLECTOR LED TIPO WALLPACK</v>
          </cell>
          <cell r="B7789">
            <v>105340</v>
          </cell>
          <cell r="C7789" t="str">
            <v>UNI</v>
          </cell>
          <cell r="D7789">
            <v>525124</v>
          </cell>
          <cell r="E7789">
            <v>0</v>
          </cell>
          <cell r="F7789">
            <v>41956</v>
          </cell>
          <cell r="G7789">
            <v>416765</v>
          </cell>
          <cell r="H7789">
            <v>1.26</v>
          </cell>
          <cell r="I7789">
            <v>43465</v>
          </cell>
        </row>
        <row r="7790">
          <cell r="A7790" t="str">
            <v>REFLECTOR LED TIPO WALLPACK</v>
          </cell>
          <cell r="B7790">
            <v>105339</v>
          </cell>
          <cell r="C7790" t="str">
            <v>UNI</v>
          </cell>
          <cell r="D7790">
            <v>801074</v>
          </cell>
          <cell r="E7790">
            <v>0</v>
          </cell>
          <cell r="F7790">
            <v>41956</v>
          </cell>
          <cell r="G7790">
            <v>635773</v>
          </cell>
          <cell r="H7790">
            <v>1.26</v>
          </cell>
          <cell r="I7790">
            <v>43465</v>
          </cell>
        </row>
        <row r="7791">
          <cell r="A7791" t="str">
            <v>REFLECTOR METAL HALIDE 1000 W redonda</v>
          </cell>
          <cell r="B7791">
            <v>105040</v>
          </cell>
          <cell r="C7791" t="str">
            <v>UNI</v>
          </cell>
          <cell r="D7791">
            <v>976500</v>
          </cell>
          <cell r="E7791">
            <v>0</v>
          </cell>
          <cell r="F7791">
            <v>43172</v>
          </cell>
          <cell r="G7791">
            <v>930000</v>
          </cell>
          <cell r="H7791">
            <v>1.05</v>
          </cell>
          <cell r="I7791">
            <v>43465</v>
          </cell>
        </row>
        <row r="7792">
          <cell r="A7792" t="str">
            <v>REFLECTOR METAL HALIDE 250W-</v>
          </cell>
          <cell r="B7792">
            <v>104986</v>
          </cell>
          <cell r="C7792" t="str">
            <v>UNI</v>
          </cell>
          <cell r="D7792">
            <v>245326</v>
          </cell>
          <cell r="E7792">
            <v>0</v>
          </cell>
          <cell r="F7792">
            <v>43213</v>
          </cell>
          <cell r="G7792">
            <v>233644</v>
          </cell>
          <cell r="H7792">
            <v>1.05</v>
          </cell>
          <cell r="I7792">
            <v>43465</v>
          </cell>
        </row>
        <row r="7793">
          <cell r="A7793" t="str">
            <v>Reflector MH 400 W(Inc. Bombillo Tubular)</v>
          </cell>
          <cell r="B7793">
            <v>101096</v>
          </cell>
          <cell r="C7793" t="str">
            <v>UNI</v>
          </cell>
          <cell r="D7793">
            <v>164855</v>
          </cell>
          <cell r="E7793">
            <v>0</v>
          </cell>
          <cell r="F7793">
            <v>43213</v>
          </cell>
          <cell r="G7793">
            <v>157005</v>
          </cell>
          <cell r="H7793">
            <v>1.05</v>
          </cell>
          <cell r="I7793">
            <v>43465</v>
          </cell>
        </row>
        <row r="7794">
          <cell r="A7794" t="str">
            <v>Refuerzo cruce calzada para unir 2 cajas de paso</v>
          </cell>
          <cell r="B7794">
            <v>101692</v>
          </cell>
          <cell r="C7794" t="str">
            <v>UNI</v>
          </cell>
          <cell r="D7794">
            <v>141780</v>
          </cell>
          <cell r="E7794">
            <v>0</v>
          </cell>
          <cell r="F7794">
            <v>39965</v>
          </cell>
          <cell r="G7794">
            <v>102000</v>
          </cell>
          <cell r="H7794">
            <v>1.39</v>
          </cell>
          <cell r="I7794">
            <v>43465</v>
          </cell>
        </row>
        <row r="7795">
          <cell r="A7795" t="str">
            <v>REGADERA CABEZA DE DUCHA INCRUSTAR</v>
          </cell>
          <cell r="B7795">
            <v>106390</v>
          </cell>
          <cell r="C7795" t="str">
            <v>UNID</v>
          </cell>
          <cell r="D7795">
            <v>208950</v>
          </cell>
          <cell r="E7795">
            <v>0</v>
          </cell>
          <cell r="F7795">
            <v>43439</v>
          </cell>
          <cell r="G7795">
            <v>199000</v>
          </cell>
          <cell r="H7795">
            <v>1.05</v>
          </cell>
          <cell r="I7795">
            <v>43465</v>
          </cell>
        </row>
        <row r="7796">
          <cell r="A7796" t="str">
            <v>REGADERA Cte. Cromada GRIVAL</v>
          </cell>
          <cell r="B7796">
            <v>609</v>
          </cell>
          <cell r="C7796" t="str">
            <v>UNI</v>
          </cell>
          <cell r="D7796">
            <v>25893</v>
          </cell>
          <cell r="E7796" t="str">
            <v>92400Cromo</v>
          </cell>
          <cell r="F7796">
            <v>40408</v>
          </cell>
          <cell r="G7796">
            <v>18900</v>
          </cell>
          <cell r="H7796">
            <v>1.37</v>
          </cell>
          <cell r="I7796">
            <v>43465</v>
          </cell>
        </row>
        <row r="7797">
          <cell r="A7797" t="str">
            <v>REGADERA DUCHA GRADUABLE PLATINO</v>
          </cell>
          <cell r="B7797">
            <v>2086</v>
          </cell>
          <cell r="C7797" t="str">
            <v>UNI</v>
          </cell>
          <cell r="D7797">
            <v>45036</v>
          </cell>
          <cell r="E7797" t="str">
            <v>01 0624 00</v>
          </cell>
          <cell r="F7797">
            <v>40134</v>
          </cell>
          <cell r="G7797">
            <v>32400</v>
          </cell>
          <cell r="H7797">
            <v>1.39</v>
          </cell>
          <cell r="I7797">
            <v>43465</v>
          </cell>
        </row>
        <row r="7798">
          <cell r="A7798" t="str">
            <v>REGADERA DUCHA VICTORIA GRICOL</v>
          </cell>
          <cell r="B7798">
            <v>2078</v>
          </cell>
          <cell r="C7798" t="str">
            <v>UNI</v>
          </cell>
          <cell r="D7798">
            <v>14455</v>
          </cell>
          <cell r="E7798">
            <v>1123011</v>
          </cell>
          <cell r="F7798">
            <v>40134</v>
          </cell>
          <cell r="G7798">
            <v>10399</v>
          </cell>
          <cell r="H7798">
            <v>1.39</v>
          </cell>
          <cell r="I7798">
            <v>43465</v>
          </cell>
        </row>
        <row r="7799">
          <cell r="A7799" t="str">
            <v>REGADERA ITALIANA DUCHA Cr GRICOL</v>
          </cell>
          <cell r="B7799">
            <v>31900</v>
          </cell>
          <cell r="C7799" t="str">
            <v>UNI</v>
          </cell>
          <cell r="D7799">
            <v>96188</v>
          </cell>
          <cell r="E7799">
            <v>1041311</v>
          </cell>
          <cell r="F7799">
            <v>40134</v>
          </cell>
          <cell r="G7799">
            <v>69200</v>
          </cell>
          <cell r="H7799">
            <v>1.39</v>
          </cell>
          <cell r="I7799">
            <v>43465</v>
          </cell>
        </row>
        <row r="7800">
          <cell r="A7800" t="str">
            <v>REGADERA NOVO CROMO</v>
          </cell>
          <cell r="B7800">
            <v>104070</v>
          </cell>
          <cell r="C7800" t="str">
            <v>UNI</v>
          </cell>
          <cell r="D7800">
            <v>122318</v>
          </cell>
          <cell r="E7800">
            <v>0</v>
          </cell>
          <cell r="F7800">
            <v>40668</v>
          </cell>
          <cell r="G7800">
            <v>91282</v>
          </cell>
          <cell r="H7800">
            <v>1.34</v>
          </cell>
          <cell r="I7800">
            <v>43465</v>
          </cell>
        </row>
        <row r="7801">
          <cell r="A7801" t="str">
            <v>REGADERA VENECIANA GRIVAL</v>
          </cell>
          <cell r="B7801">
            <v>558</v>
          </cell>
          <cell r="C7801" t="str">
            <v>UNI</v>
          </cell>
          <cell r="D7801">
            <v>30688</v>
          </cell>
          <cell r="E7801" t="str">
            <v>92420Neutro</v>
          </cell>
          <cell r="F7801">
            <v>40408</v>
          </cell>
          <cell r="G7801">
            <v>22400</v>
          </cell>
          <cell r="H7801">
            <v>1.37</v>
          </cell>
          <cell r="I7801">
            <v>43465</v>
          </cell>
        </row>
        <row r="7802">
          <cell r="A7802" t="str">
            <v>REGADERA VERCALI CRNA **</v>
          </cell>
          <cell r="B7802">
            <v>103329</v>
          </cell>
          <cell r="C7802" t="str">
            <v>UNI</v>
          </cell>
          <cell r="D7802">
            <v>103983</v>
          </cell>
          <cell r="E7802" t="str">
            <v>VR4000001</v>
          </cell>
          <cell r="F7802">
            <v>40448</v>
          </cell>
          <cell r="G7802">
            <v>75900</v>
          </cell>
          <cell r="H7802">
            <v>1.37</v>
          </cell>
          <cell r="I7802">
            <v>43465</v>
          </cell>
        </row>
        <row r="7803">
          <cell r="A7803" t="str">
            <v>REGATAS DETECCION DE REFUERZO</v>
          </cell>
          <cell r="B7803">
            <v>100932</v>
          </cell>
          <cell r="C7803" t="str">
            <v>UNI</v>
          </cell>
          <cell r="D7803">
            <v>83291</v>
          </cell>
          <cell r="E7803">
            <v>0</v>
          </cell>
          <cell r="F7803">
            <v>43168</v>
          </cell>
          <cell r="G7803">
            <v>79325</v>
          </cell>
          <cell r="H7803">
            <v>1.05</v>
          </cell>
          <cell r="I7803">
            <v>43465</v>
          </cell>
        </row>
        <row r="7804">
          <cell r="A7804" t="str">
            <v>REGISTRO ½" PASO DIRECT-CORTINA</v>
          </cell>
          <cell r="B7804">
            <v>1090</v>
          </cell>
          <cell r="C7804" t="str">
            <v>UNI</v>
          </cell>
          <cell r="D7804">
            <v>32500</v>
          </cell>
          <cell r="E7804" t="str">
            <v>RPW02</v>
          </cell>
          <cell r="F7804">
            <v>41155</v>
          </cell>
          <cell r="G7804">
            <v>25000</v>
          </cell>
          <cell r="H7804">
            <v>1.3</v>
          </cell>
          <cell r="I7804">
            <v>43465</v>
          </cell>
        </row>
        <row r="7805">
          <cell r="A7805" t="str">
            <v>REGISTRO ½"PASO</v>
          </cell>
          <cell r="B7805">
            <v>102156</v>
          </cell>
          <cell r="C7805" t="str">
            <v>UNI</v>
          </cell>
          <cell r="D7805">
            <v>32981</v>
          </cell>
          <cell r="E7805" t="str">
            <v>RPW02</v>
          </cell>
          <cell r="F7805">
            <v>43187</v>
          </cell>
          <cell r="G7805">
            <v>31410</v>
          </cell>
          <cell r="H7805">
            <v>1.05</v>
          </cell>
          <cell r="I7805">
            <v>43465</v>
          </cell>
        </row>
        <row r="7806">
          <cell r="A7806" t="str">
            <v>REGISTRO 11/4"PASO DIRECTO-CORTINA</v>
          </cell>
          <cell r="B7806">
            <v>104525</v>
          </cell>
          <cell r="C7806" t="str">
            <v>UNI</v>
          </cell>
          <cell r="D7806">
            <v>122821</v>
          </cell>
          <cell r="E7806">
            <v>0</v>
          </cell>
          <cell r="F7806">
            <v>43297</v>
          </cell>
          <cell r="G7806">
            <v>116972</v>
          </cell>
          <cell r="H7806">
            <v>1.05</v>
          </cell>
          <cell r="I7806">
            <v>43465</v>
          </cell>
        </row>
        <row r="7807">
          <cell r="A7807" t="str">
            <v>REGISTRO CORTINA 1/2" ITAP</v>
          </cell>
          <cell r="B7807">
            <v>103390</v>
          </cell>
          <cell r="C7807" t="str">
            <v>UNI</v>
          </cell>
          <cell r="D7807">
            <v>12515</v>
          </cell>
          <cell r="E7807">
            <v>0</v>
          </cell>
          <cell r="F7807">
            <v>40462</v>
          </cell>
          <cell r="G7807">
            <v>9135</v>
          </cell>
          <cell r="H7807">
            <v>1.37</v>
          </cell>
          <cell r="I7807">
            <v>43465</v>
          </cell>
        </row>
        <row r="7808">
          <cell r="A7808" t="str">
            <v>REGISTRO CORTINA 11/2" ITAP</v>
          </cell>
          <cell r="B7808">
            <v>103388</v>
          </cell>
          <cell r="C7808" t="str">
            <v>UNI</v>
          </cell>
          <cell r="D7808">
            <v>61243</v>
          </cell>
          <cell r="E7808">
            <v>0</v>
          </cell>
          <cell r="F7808">
            <v>40791</v>
          </cell>
          <cell r="G7808">
            <v>45704</v>
          </cell>
          <cell r="H7808">
            <v>1.34</v>
          </cell>
          <cell r="I7808">
            <v>43465</v>
          </cell>
        </row>
        <row r="7809">
          <cell r="A7809" t="str">
            <v>REGISTRO CORTINA 11/4" RW</v>
          </cell>
          <cell r="B7809">
            <v>103391</v>
          </cell>
          <cell r="C7809" t="str">
            <v>UNI</v>
          </cell>
          <cell r="D7809">
            <v>91500</v>
          </cell>
          <cell r="E7809">
            <v>0</v>
          </cell>
          <cell r="F7809">
            <v>42201</v>
          </cell>
          <cell r="G7809">
            <v>75000</v>
          </cell>
          <cell r="H7809">
            <v>1.22</v>
          </cell>
          <cell r="I7809">
            <v>43465</v>
          </cell>
        </row>
        <row r="7810">
          <cell r="A7810" t="str">
            <v>REGISTRO CORTINA 2" ITAP</v>
          </cell>
          <cell r="B7810">
            <v>103386</v>
          </cell>
          <cell r="C7810" t="str">
            <v>UNI</v>
          </cell>
          <cell r="D7810">
            <v>125013</v>
          </cell>
          <cell r="E7810">
            <v>0</v>
          </cell>
          <cell r="F7810">
            <v>40938</v>
          </cell>
          <cell r="G7810">
            <v>96164</v>
          </cell>
          <cell r="H7810">
            <v>1.3</v>
          </cell>
          <cell r="I7810">
            <v>43465</v>
          </cell>
        </row>
        <row r="7811">
          <cell r="A7811" t="str">
            <v>REGISTRO CORTINA 3" ITAP</v>
          </cell>
          <cell r="B7811">
            <v>103389</v>
          </cell>
          <cell r="C7811" t="str">
            <v>UNI</v>
          </cell>
          <cell r="D7811">
            <v>249107</v>
          </cell>
          <cell r="E7811">
            <v>0</v>
          </cell>
          <cell r="F7811">
            <v>40462</v>
          </cell>
          <cell r="G7811">
            <v>181830</v>
          </cell>
          <cell r="H7811">
            <v>1.37</v>
          </cell>
          <cell r="I7811">
            <v>43465</v>
          </cell>
        </row>
        <row r="7812">
          <cell r="A7812" t="str">
            <v>REGISTRO CORTINA Ø ½" S/NORMA ICONTEC</v>
          </cell>
          <cell r="B7812">
            <v>837</v>
          </cell>
          <cell r="C7812" t="str">
            <v>UNI</v>
          </cell>
          <cell r="D7812">
            <v>18393</v>
          </cell>
          <cell r="E7812" t="str">
            <v>RPW02</v>
          </cell>
          <cell r="F7812">
            <v>43172</v>
          </cell>
          <cell r="G7812">
            <v>17516.8</v>
          </cell>
          <cell r="H7812">
            <v>1.05</v>
          </cell>
          <cell r="I7812">
            <v>43465</v>
          </cell>
        </row>
        <row r="7813">
          <cell r="A7813" t="str">
            <v>REGISTRO CORTINA Ø 1"(125 PSI) S/ICONTEC</v>
          </cell>
          <cell r="B7813">
            <v>102556</v>
          </cell>
          <cell r="C7813" t="str">
            <v>UNI</v>
          </cell>
          <cell r="D7813">
            <v>61677</v>
          </cell>
          <cell r="E7813" t="str">
            <v>RPW12</v>
          </cell>
          <cell r="F7813">
            <v>43179</v>
          </cell>
          <cell r="G7813">
            <v>58740</v>
          </cell>
          <cell r="H7813">
            <v>1.05</v>
          </cell>
          <cell r="I7813">
            <v>43465</v>
          </cell>
        </row>
        <row r="7814">
          <cell r="A7814" t="str">
            <v>REGISTRO CORTINA Ø 3" TIPO PESADO</v>
          </cell>
          <cell r="B7814">
            <v>102553</v>
          </cell>
          <cell r="C7814" t="str">
            <v>UNI</v>
          </cell>
          <cell r="D7814">
            <v>411939</v>
          </cell>
          <cell r="E7814" t="str">
            <v>RPW12</v>
          </cell>
          <cell r="F7814">
            <v>43179</v>
          </cell>
          <cell r="G7814">
            <v>392323</v>
          </cell>
          <cell r="H7814">
            <v>1.05</v>
          </cell>
          <cell r="I7814">
            <v>43465</v>
          </cell>
        </row>
        <row r="7815">
          <cell r="A7815" t="str">
            <v>REGISTRO CORTINA Ø1" S/NROMA ICONTEC</v>
          </cell>
          <cell r="B7815">
            <v>103387</v>
          </cell>
          <cell r="C7815" t="str">
            <v>UNI</v>
          </cell>
          <cell r="D7815">
            <v>61231</v>
          </cell>
          <cell r="E7815">
            <v>0</v>
          </cell>
          <cell r="F7815">
            <v>42426</v>
          </cell>
          <cell r="G7815">
            <v>53244</v>
          </cell>
          <cell r="H7815">
            <v>1.1499999999999999</v>
          </cell>
          <cell r="I7815">
            <v>43465</v>
          </cell>
        </row>
        <row r="7816">
          <cell r="A7816" t="str">
            <v>REGISTRO CORTINA Ø4" PESADO S/NORMA</v>
          </cell>
          <cell r="B7816">
            <v>105704</v>
          </cell>
          <cell r="C7816" t="str">
            <v>UNI</v>
          </cell>
          <cell r="D7816">
            <v>1551795</v>
          </cell>
          <cell r="E7816">
            <v>0</v>
          </cell>
          <cell r="F7816">
            <v>43300</v>
          </cell>
          <cell r="G7816">
            <v>1477900</v>
          </cell>
          <cell r="H7816">
            <v>1.05</v>
          </cell>
          <cell r="I7816">
            <v>43465</v>
          </cell>
        </row>
        <row r="7817">
          <cell r="A7817" t="str">
            <v>REGISTRO CORTINA PESADO 1 1/2" S/NORMA</v>
          </cell>
          <cell r="B7817">
            <v>105451</v>
          </cell>
          <cell r="C7817" t="str">
            <v>UNI</v>
          </cell>
          <cell r="D7817">
            <v>121952</v>
          </cell>
          <cell r="E7817" t="str">
            <v>RPW06</v>
          </cell>
          <cell r="F7817">
            <v>43242</v>
          </cell>
          <cell r="G7817">
            <v>116145</v>
          </cell>
          <cell r="H7817">
            <v>1.05</v>
          </cell>
          <cell r="I7817">
            <v>43465</v>
          </cell>
        </row>
        <row r="7818">
          <cell r="A7818" t="str">
            <v>REGISTRO CORTINA PESADO 1 1/4" S/NORMA</v>
          </cell>
          <cell r="B7818">
            <v>105450</v>
          </cell>
          <cell r="C7818" t="str">
            <v>UNI</v>
          </cell>
          <cell r="D7818">
            <v>90103</v>
          </cell>
          <cell r="E7818" t="str">
            <v>RPW06</v>
          </cell>
          <cell r="F7818">
            <v>43242</v>
          </cell>
          <cell r="G7818">
            <v>85812</v>
          </cell>
          <cell r="H7818">
            <v>1.05</v>
          </cell>
          <cell r="I7818">
            <v>43465</v>
          </cell>
        </row>
        <row r="7819">
          <cell r="A7819" t="str">
            <v>REGISTRO CORTINA PESADO 2" S/NORMA</v>
          </cell>
          <cell r="B7819">
            <v>107020</v>
          </cell>
          <cell r="C7819" t="str">
            <v>UNI</v>
          </cell>
          <cell r="D7819">
            <v>222586</v>
          </cell>
          <cell r="E7819" t="str">
            <v>RPW12</v>
          </cell>
          <cell r="F7819">
            <v>43357</v>
          </cell>
          <cell r="G7819">
            <v>211987</v>
          </cell>
          <cell r="H7819">
            <v>1.05</v>
          </cell>
          <cell r="I7819">
            <v>43465</v>
          </cell>
        </row>
        <row r="7820">
          <cell r="A7820" t="str">
            <v>REGISTRO CORTINA PESADO 2"S/NROMA</v>
          </cell>
          <cell r="B7820">
            <v>105452</v>
          </cell>
          <cell r="C7820" t="str">
            <v>UNI</v>
          </cell>
          <cell r="D7820">
            <v>222586</v>
          </cell>
          <cell r="E7820" t="str">
            <v>RPW06</v>
          </cell>
          <cell r="F7820">
            <v>43242</v>
          </cell>
          <cell r="G7820">
            <v>211987</v>
          </cell>
          <cell r="H7820">
            <v>1.05</v>
          </cell>
          <cell r="I7820">
            <v>43465</v>
          </cell>
        </row>
        <row r="7821">
          <cell r="A7821" t="str">
            <v>REGISTRO CORTINA PESADO Ø 1" S/NORMA</v>
          </cell>
          <cell r="B7821">
            <v>105439</v>
          </cell>
          <cell r="C7821" t="str">
            <v>UNI</v>
          </cell>
          <cell r="D7821">
            <v>86044</v>
          </cell>
          <cell r="E7821" t="str">
            <v>RPW12</v>
          </cell>
          <cell r="F7821">
            <v>42340</v>
          </cell>
          <cell r="G7821">
            <v>70528</v>
          </cell>
          <cell r="H7821">
            <v>1.22</v>
          </cell>
          <cell r="I7821">
            <v>43465</v>
          </cell>
        </row>
        <row r="7822">
          <cell r="A7822" t="str">
            <v>REGISTRO CORTINA PESADO Ø 11/4" RED</v>
          </cell>
          <cell r="B7822">
            <v>105441</v>
          </cell>
          <cell r="C7822" t="str">
            <v>UNI</v>
          </cell>
          <cell r="D7822">
            <v>77763</v>
          </cell>
          <cell r="E7822" t="str">
            <v>RPW12</v>
          </cell>
          <cell r="F7822">
            <v>42020</v>
          </cell>
          <cell r="G7822">
            <v>63740</v>
          </cell>
          <cell r="H7822">
            <v>1.22</v>
          </cell>
          <cell r="I7822">
            <v>43465</v>
          </cell>
        </row>
        <row r="7823">
          <cell r="A7823" t="str">
            <v>REGISTRO CORTINA PESADO Ø2 1/2"</v>
          </cell>
          <cell r="B7823">
            <v>100620</v>
          </cell>
          <cell r="C7823" t="str">
            <v>UNI</v>
          </cell>
          <cell r="D7823">
            <v>324203</v>
          </cell>
          <cell r="E7823" t="str">
            <v>RPW12</v>
          </cell>
          <cell r="F7823">
            <v>43194</v>
          </cell>
          <cell r="G7823">
            <v>308765</v>
          </cell>
          <cell r="H7823">
            <v>1.05</v>
          </cell>
          <cell r="I7823">
            <v>43465</v>
          </cell>
        </row>
        <row r="7824">
          <cell r="A7824" t="str">
            <v>REGISTRO CORTINA.2" ITAP</v>
          </cell>
          <cell r="B7824">
            <v>103385</v>
          </cell>
          <cell r="C7824" t="str">
            <v>UNI</v>
          </cell>
          <cell r="D7824">
            <v>98809</v>
          </cell>
          <cell r="E7824" t="str">
            <v>RPW12</v>
          </cell>
          <cell r="F7824">
            <v>40462</v>
          </cell>
          <cell r="G7824">
            <v>72123</v>
          </cell>
          <cell r="H7824">
            <v>1.37</v>
          </cell>
          <cell r="I7824">
            <v>43465</v>
          </cell>
        </row>
        <row r="7825">
          <cell r="A7825" t="str">
            <v>REGISTRO CORTINA.Ø1/2"(125</v>
          </cell>
          <cell r="B7825">
            <v>102557</v>
          </cell>
          <cell r="C7825" t="str">
            <v>UNI</v>
          </cell>
          <cell r="D7825">
            <v>32981</v>
          </cell>
          <cell r="E7825" t="str">
            <v>RPW12</v>
          </cell>
          <cell r="F7825">
            <v>43179</v>
          </cell>
          <cell r="G7825">
            <v>31410</v>
          </cell>
          <cell r="H7825">
            <v>1.05</v>
          </cell>
          <cell r="I7825">
            <v>43465</v>
          </cell>
        </row>
        <row r="7826">
          <cell r="A7826" t="str">
            <v>REGISTRO CORTINA.Ø2"PESADO S/NROMA</v>
          </cell>
          <cell r="B7826">
            <v>102554</v>
          </cell>
          <cell r="C7826" t="str">
            <v>UNI</v>
          </cell>
          <cell r="D7826">
            <v>140175</v>
          </cell>
          <cell r="E7826" t="str">
            <v>RPW12</v>
          </cell>
          <cell r="F7826">
            <v>43179</v>
          </cell>
          <cell r="G7826">
            <v>133500</v>
          </cell>
          <cell r="H7826">
            <v>1.05</v>
          </cell>
          <cell r="I7826">
            <v>43465</v>
          </cell>
        </row>
        <row r="7827">
          <cell r="A7827" t="str">
            <v>REGISTRO DE BOLA 1 1/2"</v>
          </cell>
          <cell r="B7827">
            <v>104274</v>
          </cell>
          <cell r="C7827" t="str">
            <v>UNI</v>
          </cell>
          <cell r="D7827">
            <v>47019</v>
          </cell>
          <cell r="E7827">
            <v>0</v>
          </cell>
          <cell r="F7827">
            <v>43369</v>
          </cell>
          <cell r="G7827">
            <v>44780</v>
          </cell>
          <cell r="H7827">
            <v>1.05</v>
          </cell>
          <cell r="I7827">
            <v>43465</v>
          </cell>
        </row>
        <row r="7828">
          <cell r="A7828" t="str">
            <v>REGISTRO DE BOLA Ø 2 1/2"</v>
          </cell>
          <cell r="B7828">
            <v>104188</v>
          </cell>
          <cell r="C7828" t="str">
            <v>UNI</v>
          </cell>
          <cell r="D7828">
            <v>216062</v>
          </cell>
          <cell r="E7828">
            <v>0</v>
          </cell>
          <cell r="F7828">
            <v>40791</v>
          </cell>
          <cell r="G7828">
            <v>161240</v>
          </cell>
          <cell r="H7828">
            <v>1.34</v>
          </cell>
          <cell r="I7828">
            <v>43465</v>
          </cell>
        </row>
        <row r="7829">
          <cell r="A7829" t="str">
            <v>REGISTRO DE BOLA Ø3"</v>
          </cell>
          <cell r="B7829">
            <v>103821</v>
          </cell>
          <cell r="C7829" t="str">
            <v>UNI</v>
          </cell>
          <cell r="D7829">
            <v>200622</v>
          </cell>
          <cell r="E7829">
            <v>0</v>
          </cell>
          <cell r="F7829">
            <v>43196</v>
          </cell>
          <cell r="G7829">
            <v>191069</v>
          </cell>
          <cell r="H7829">
            <v>1.05</v>
          </cell>
          <cell r="I7829">
            <v>43465</v>
          </cell>
        </row>
        <row r="7830">
          <cell r="A7830" t="str">
            <v>REGISTRO DE CORTINA</v>
          </cell>
          <cell r="B7830">
            <v>838</v>
          </cell>
          <cell r="C7830" t="str">
            <v>UNI</v>
          </cell>
          <cell r="D7830">
            <v>59788</v>
          </cell>
          <cell r="E7830" t="str">
            <v>RPW04</v>
          </cell>
          <cell r="F7830">
            <v>43172</v>
          </cell>
          <cell r="G7830">
            <v>56941</v>
          </cell>
          <cell r="H7830">
            <v>1.05</v>
          </cell>
          <cell r="I7830">
            <v>43465</v>
          </cell>
        </row>
        <row r="7831">
          <cell r="A7831" t="str">
            <v>REGISTRO DE CORTINA 1 1/4" S/NORMA</v>
          </cell>
          <cell r="B7831">
            <v>102839</v>
          </cell>
          <cell r="C7831" t="str">
            <v>UNI</v>
          </cell>
          <cell r="D7831">
            <v>96600</v>
          </cell>
          <cell r="E7831" t="str">
            <v>RPW06</v>
          </cell>
          <cell r="F7831">
            <v>43209</v>
          </cell>
          <cell r="G7831">
            <v>92000</v>
          </cell>
          <cell r="H7831">
            <v>1.05</v>
          </cell>
          <cell r="I7831">
            <v>43465</v>
          </cell>
        </row>
        <row r="7832">
          <cell r="A7832" t="str">
            <v>REGISTRO DE CORTINA 4"</v>
          </cell>
          <cell r="B7832">
            <v>104759</v>
          </cell>
          <cell r="C7832" t="str">
            <v>UNI</v>
          </cell>
          <cell r="D7832">
            <v>1215642</v>
          </cell>
          <cell r="E7832" t="str">
            <v>RPW12</v>
          </cell>
          <cell r="F7832">
            <v>42857</v>
          </cell>
          <cell r="G7832">
            <v>1115268</v>
          </cell>
          <cell r="H7832">
            <v>1.0900000000000001</v>
          </cell>
          <cell r="I7832">
            <v>43465</v>
          </cell>
        </row>
        <row r="7833">
          <cell r="A7833" t="str">
            <v>REGISTRO DE CORTINA 6" HELBERT</v>
          </cell>
          <cell r="B7833">
            <v>104761</v>
          </cell>
          <cell r="C7833" t="str">
            <v>UNI</v>
          </cell>
          <cell r="D7833">
            <v>1595513</v>
          </cell>
          <cell r="E7833" t="str">
            <v>RPW12</v>
          </cell>
          <cell r="F7833">
            <v>43369</v>
          </cell>
          <cell r="G7833">
            <v>1519536</v>
          </cell>
          <cell r="H7833">
            <v>1.05</v>
          </cell>
          <cell r="I7833">
            <v>43465</v>
          </cell>
        </row>
        <row r="7834">
          <cell r="A7834" t="str">
            <v>REGISTRO DE CORTINA Ø</v>
          </cell>
          <cell r="B7834">
            <v>836</v>
          </cell>
          <cell r="C7834" t="str">
            <v>UNI</v>
          </cell>
          <cell r="D7834">
            <v>140175</v>
          </cell>
          <cell r="E7834" t="str">
            <v>RPW12</v>
          </cell>
          <cell r="F7834">
            <v>43179</v>
          </cell>
          <cell r="G7834">
            <v>133500</v>
          </cell>
          <cell r="H7834">
            <v>1.05</v>
          </cell>
          <cell r="I7834">
            <v>43465</v>
          </cell>
        </row>
        <row r="7835">
          <cell r="A7835" t="str">
            <v>REGISTRO DE CORTINA PESADO Ø 1½</v>
          </cell>
          <cell r="B7835">
            <v>839</v>
          </cell>
          <cell r="C7835" t="str">
            <v>UNI</v>
          </cell>
          <cell r="D7835">
            <v>123201</v>
          </cell>
          <cell r="E7835" t="str">
            <v>RPW10</v>
          </cell>
          <cell r="F7835">
            <v>43220</v>
          </cell>
          <cell r="G7835">
            <v>117334</v>
          </cell>
          <cell r="H7835">
            <v>1.05</v>
          </cell>
          <cell r="I7835">
            <v>43465</v>
          </cell>
        </row>
        <row r="7836">
          <cell r="A7836" t="str">
            <v>REGISTRO DUCHA KRISTHAL GRICOL</v>
          </cell>
          <cell r="B7836">
            <v>2085</v>
          </cell>
          <cell r="C7836" t="str">
            <v>UNI</v>
          </cell>
          <cell r="D7836">
            <v>28770</v>
          </cell>
          <cell r="E7836">
            <v>111300</v>
          </cell>
          <cell r="F7836">
            <v>40408</v>
          </cell>
          <cell r="G7836">
            <v>21000</v>
          </cell>
          <cell r="H7836">
            <v>1.37</v>
          </cell>
          <cell r="I7836">
            <v>43465</v>
          </cell>
        </row>
        <row r="7837">
          <cell r="A7837" t="str">
            <v>REGISTRO DUCHA URANO GRICOL</v>
          </cell>
          <cell r="B7837">
            <v>2077</v>
          </cell>
          <cell r="C7837" t="str">
            <v>UNI</v>
          </cell>
          <cell r="D7837">
            <v>28770</v>
          </cell>
          <cell r="E7837">
            <v>1103522</v>
          </cell>
          <cell r="F7837">
            <v>40408</v>
          </cell>
          <cell r="G7837">
            <v>21000</v>
          </cell>
          <cell r="H7837">
            <v>1.37</v>
          </cell>
          <cell r="I7837">
            <v>43465</v>
          </cell>
        </row>
        <row r="7838">
          <cell r="A7838" t="str">
            <v>REGISTRO GLOBO 3/4”-200PSI</v>
          </cell>
          <cell r="B7838">
            <v>106328</v>
          </cell>
          <cell r="C7838" t="str">
            <v>UNI</v>
          </cell>
          <cell r="D7838">
            <v>88726</v>
          </cell>
          <cell r="E7838">
            <v>0</v>
          </cell>
          <cell r="F7838">
            <v>42853</v>
          </cell>
          <cell r="G7838">
            <v>81400</v>
          </cell>
          <cell r="H7838">
            <v>1.0900000000000001</v>
          </cell>
          <cell r="I7838">
            <v>43465</v>
          </cell>
        </row>
        <row r="7839">
          <cell r="A7839" t="str">
            <v>REGISTRO GLOBO Ø1/2"</v>
          </cell>
          <cell r="B7839">
            <v>106325</v>
          </cell>
          <cell r="C7839" t="str">
            <v>UNI</v>
          </cell>
          <cell r="D7839">
            <v>66271</v>
          </cell>
          <cell r="E7839">
            <v>0</v>
          </cell>
          <cell r="F7839">
            <v>42853</v>
          </cell>
          <cell r="G7839">
            <v>60799</v>
          </cell>
          <cell r="H7839">
            <v>1.0900000000000001</v>
          </cell>
          <cell r="I7839">
            <v>43465</v>
          </cell>
        </row>
        <row r="7840">
          <cell r="A7840" t="str">
            <v>REGISTRO PASO DIRECTO PESADO Ø.3"</v>
          </cell>
          <cell r="B7840">
            <v>100619</v>
          </cell>
          <cell r="C7840" t="str">
            <v>UNI</v>
          </cell>
          <cell r="D7840">
            <v>343519</v>
          </cell>
          <cell r="E7840" t="str">
            <v>RPW12</v>
          </cell>
          <cell r="F7840">
            <v>43362</v>
          </cell>
          <cell r="G7840">
            <v>327161</v>
          </cell>
          <cell r="H7840">
            <v>1.05</v>
          </cell>
          <cell r="I7840">
            <v>43465</v>
          </cell>
        </row>
        <row r="7841">
          <cell r="A7841" t="str">
            <v>REGISTRO PASO Dto.Ø1" S/NORMA</v>
          </cell>
          <cell r="B7841">
            <v>835</v>
          </cell>
          <cell r="C7841" t="str">
            <v>UNI</v>
          </cell>
          <cell r="D7841">
            <v>43464</v>
          </cell>
          <cell r="E7841" t="str">
            <v>RPW06</v>
          </cell>
          <cell r="F7841">
            <v>43385</v>
          </cell>
          <cell r="G7841">
            <v>41394</v>
          </cell>
          <cell r="H7841">
            <v>1.05</v>
          </cell>
          <cell r="I7841">
            <v>43465</v>
          </cell>
        </row>
        <row r="7842">
          <cell r="A7842" t="str">
            <v>REGISTRO VASTAGO ASCENDENTE</v>
          </cell>
          <cell r="B7842">
            <v>106320</v>
          </cell>
          <cell r="C7842" t="str">
            <v>UNI</v>
          </cell>
          <cell r="D7842">
            <v>1027303</v>
          </cell>
          <cell r="E7842">
            <v>0</v>
          </cell>
          <cell r="F7842">
            <v>42853</v>
          </cell>
          <cell r="G7842">
            <v>942480</v>
          </cell>
          <cell r="H7842">
            <v>1.0900000000000001</v>
          </cell>
          <cell r="I7842">
            <v>43465</v>
          </cell>
        </row>
        <row r="7843">
          <cell r="A7843" t="str">
            <v>REGISTRO/VALVULA BOLA Ø 3/4" (MANIJA -</v>
          </cell>
          <cell r="B7843">
            <v>106527</v>
          </cell>
          <cell r="C7843" t="str">
            <v>UNI</v>
          </cell>
          <cell r="D7843">
            <v>13212</v>
          </cell>
          <cell r="E7843">
            <v>0</v>
          </cell>
          <cell r="F7843">
            <v>43199</v>
          </cell>
          <cell r="G7843">
            <v>12583</v>
          </cell>
          <cell r="H7843">
            <v>1.05</v>
          </cell>
          <cell r="I7843">
            <v>43465</v>
          </cell>
        </row>
        <row r="7844">
          <cell r="A7844" t="str">
            <v>RegistroPublicidad Exterior Visual vallas de obra</v>
          </cell>
          <cell r="B7844">
            <v>106728</v>
          </cell>
          <cell r="C7844" t="str">
            <v>M2</v>
          </cell>
          <cell r="D7844">
            <v>98436</v>
          </cell>
          <cell r="E7844">
            <v>0</v>
          </cell>
          <cell r="F7844">
            <v>43179</v>
          </cell>
          <cell r="G7844">
            <v>93749</v>
          </cell>
          <cell r="H7844">
            <v>1.05</v>
          </cell>
          <cell r="I7844">
            <v>43465</v>
          </cell>
        </row>
        <row r="7845">
          <cell r="A7845" t="str">
            <v>REGLA VIBRATORIA TIPO ESCALERA</v>
          </cell>
          <cell r="B7845">
            <v>101244</v>
          </cell>
          <cell r="C7845" t="str">
            <v>DIA</v>
          </cell>
          <cell r="D7845">
            <v>34197</v>
          </cell>
          <cell r="E7845" t="str">
            <v>DIMAPACK</v>
          </cell>
          <cell r="F7845">
            <v>40872</v>
          </cell>
          <cell r="G7845">
            <v>25520</v>
          </cell>
          <cell r="H7845">
            <v>1.34</v>
          </cell>
          <cell r="I7845">
            <v>43465</v>
          </cell>
        </row>
        <row r="7846">
          <cell r="A7846" t="str">
            <v>REGLETA 10 PARES STRIP DOBLE NICHO CON</v>
          </cell>
          <cell r="B7846">
            <v>778</v>
          </cell>
          <cell r="C7846" t="str">
            <v>UNI</v>
          </cell>
          <cell r="D7846">
            <v>21960</v>
          </cell>
          <cell r="E7846" t="str">
            <v>99RGS</v>
          </cell>
          <cell r="F7846">
            <v>42220</v>
          </cell>
          <cell r="G7846">
            <v>18000</v>
          </cell>
          <cell r="H7846">
            <v>1.22</v>
          </cell>
          <cell r="I7846">
            <v>43465</v>
          </cell>
        </row>
        <row r="7847">
          <cell r="A7847" t="str">
            <v>REGLETA 110XC AMP 100P CON BASE</v>
          </cell>
          <cell r="B7847">
            <v>3435</v>
          </cell>
          <cell r="C7847" t="str">
            <v>UNI</v>
          </cell>
          <cell r="D7847">
            <v>65075</v>
          </cell>
          <cell r="E7847" t="str">
            <v>0-0558842-1</v>
          </cell>
          <cell r="F7847">
            <v>40499</v>
          </cell>
          <cell r="G7847">
            <v>47500</v>
          </cell>
          <cell r="H7847">
            <v>1.37</v>
          </cell>
          <cell r="I7847">
            <v>43465</v>
          </cell>
        </row>
        <row r="7848">
          <cell r="A7848" t="str">
            <v>Regleta de 50 pares</v>
          </cell>
          <cell r="B7848">
            <v>101505</v>
          </cell>
          <cell r="C7848" t="str">
            <v>UNI</v>
          </cell>
          <cell r="D7848">
            <v>31784</v>
          </cell>
          <cell r="E7848" t="str">
            <v>666 -N</v>
          </cell>
          <cell r="F7848">
            <v>40240</v>
          </cell>
          <cell r="G7848">
            <v>23200</v>
          </cell>
          <cell r="H7848">
            <v>1.37</v>
          </cell>
          <cell r="I7848">
            <v>43465</v>
          </cell>
        </row>
        <row r="7849">
          <cell r="A7849" t="str">
            <v>REGLETA S 110 50 PARES CON BASE</v>
          </cell>
          <cell r="B7849">
            <v>9820</v>
          </cell>
          <cell r="C7849" t="str">
            <v>UNI</v>
          </cell>
          <cell r="D7849">
            <v>26410</v>
          </cell>
          <cell r="E7849">
            <v>0</v>
          </cell>
          <cell r="F7849">
            <v>39892</v>
          </cell>
          <cell r="G7849">
            <v>19000</v>
          </cell>
          <cell r="H7849">
            <v>1.39</v>
          </cell>
          <cell r="I7849">
            <v>43465</v>
          </cell>
        </row>
        <row r="7850">
          <cell r="A7850" t="str">
            <v>Regleta Strip Tel. 20 pares</v>
          </cell>
          <cell r="B7850">
            <v>102363</v>
          </cell>
          <cell r="C7850" t="str">
            <v>UNI</v>
          </cell>
          <cell r="D7850">
            <v>70298</v>
          </cell>
          <cell r="E7850" t="str">
            <v>666 -N</v>
          </cell>
          <cell r="F7850">
            <v>43362</v>
          </cell>
          <cell r="G7850">
            <v>66950</v>
          </cell>
          <cell r="H7850">
            <v>1.05</v>
          </cell>
          <cell r="I7850">
            <v>43465</v>
          </cell>
        </row>
        <row r="7851">
          <cell r="A7851" t="str">
            <v>Regulador Bifásico 8 Kva(RelevoRta.20 Mil</v>
          </cell>
          <cell r="B7851">
            <v>103518</v>
          </cell>
          <cell r="C7851" t="str">
            <v>UNI</v>
          </cell>
          <cell r="D7851">
            <v>1716336</v>
          </cell>
          <cell r="E7851">
            <v>0</v>
          </cell>
          <cell r="F7851">
            <v>40512</v>
          </cell>
          <cell r="G7851">
            <v>1252800</v>
          </cell>
          <cell r="H7851">
            <v>1.37</v>
          </cell>
          <cell r="I7851">
            <v>43465</v>
          </cell>
        </row>
        <row r="7852">
          <cell r="A7852" t="str">
            <v>REGULADOR DE GAS 1 ETAPA</v>
          </cell>
          <cell r="B7852">
            <v>107077</v>
          </cell>
          <cell r="C7852" t="str">
            <v>UNI</v>
          </cell>
          <cell r="D7852">
            <v>2984100</v>
          </cell>
          <cell r="E7852">
            <v>0</v>
          </cell>
          <cell r="F7852">
            <v>43395</v>
          </cell>
          <cell r="G7852">
            <v>2842000</v>
          </cell>
          <cell r="H7852">
            <v>1.05</v>
          </cell>
          <cell r="I7852">
            <v>43465</v>
          </cell>
        </row>
        <row r="7853">
          <cell r="A7853" t="str">
            <v>Regulador de Voltaje 1000W(90-140V)Supres de</v>
          </cell>
          <cell r="B7853">
            <v>102588</v>
          </cell>
          <cell r="C7853" t="str">
            <v>UNI</v>
          </cell>
          <cell r="D7853">
            <v>45096</v>
          </cell>
          <cell r="E7853" t="str">
            <v>TWC-12M</v>
          </cell>
          <cell r="F7853">
            <v>43185</v>
          </cell>
          <cell r="G7853">
            <v>42948.22</v>
          </cell>
          <cell r="H7853">
            <v>1.05</v>
          </cell>
          <cell r="I7853">
            <v>43465</v>
          </cell>
        </row>
        <row r="7854">
          <cell r="A7854" t="str">
            <v>REGULADOR E-METER</v>
          </cell>
          <cell r="B7854">
            <v>3836</v>
          </cell>
          <cell r="C7854" t="str">
            <v>UNI</v>
          </cell>
          <cell r="D7854">
            <v>83400</v>
          </cell>
          <cell r="E7854">
            <v>0</v>
          </cell>
          <cell r="F7854">
            <v>40121</v>
          </cell>
          <cell r="G7854">
            <v>60000</v>
          </cell>
          <cell r="H7854">
            <v>1.39</v>
          </cell>
          <cell r="I7854">
            <v>43465</v>
          </cell>
        </row>
        <row r="7855">
          <cell r="A7855" t="str">
            <v>REGULADOR GAS 2 ETAPA Ø2"</v>
          </cell>
          <cell r="B7855">
            <v>104155</v>
          </cell>
          <cell r="C7855" t="str">
            <v>UNI</v>
          </cell>
          <cell r="D7855">
            <v>1165800</v>
          </cell>
          <cell r="E7855">
            <v>0</v>
          </cell>
          <cell r="F7855">
            <v>40750</v>
          </cell>
          <cell r="G7855">
            <v>870000</v>
          </cell>
          <cell r="H7855">
            <v>1.34</v>
          </cell>
          <cell r="I7855">
            <v>43465</v>
          </cell>
        </row>
        <row r="7856">
          <cell r="A7856" t="str">
            <v>REGULADOR GAS RP 40</v>
          </cell>
          <cell r="B7856">
            <v>3761</v>
          </cell>
          <cell r="C7856" t="str">
            <v>UNI</v>
          </cell>
          <cell r="D7856">
            <v>203693</v>
          </cell>
          <cell r="E7856">
            <v>0</v>
          </cell>
          <cell r="F7856">
            <v>40121</v>
          </cell>
          <cell r="G7856">
            <v>146542</v>
          </cell>
          <cell r="H7856">
            <v>1.39</v>
          </cell>
          <cell r="I7856">
            <v>43465</v>
          </cell>
        </row>
        <row r="7857">
          <cell r="A7857" t="str">
            <v>REINSTALACION CANCHA MULTIPLE</v>
          </cell>
          <cell r="B7857">
            <v>100837</v>
          </cell>
          <cell r="C7857" t="str">
            <v>JG</v>
          </cell>
          <cell r="D7857">
            <v>732950</v>
          </cell>
          <cell r="E7857">
            <v>0</v>
          </cell>
          <cell r="F7857">
            <v>40478</v>
          </cell>
          <cell r="G7857">
            <v>535000</v>
          </cell>
          <cell r="H7857">
            <v>1.37</v>
          </cell>
          <cell r="I7857">
            <v>43465</v>
          </cell>
        </row>
        <row r="7858">
          <cell r="A7858" t="str">
            <v>Reja Bancaria**</v>
          </cell>
          <cell r="B7858">
            <v>102870</v>
          </cell>
          <cell r="C7858" t="str">
            <v>M2</v>
          </cell>
          <cell r="D7858">
            <v>123574</v>
          </cell>
          <cell r="E7858" t="str">
            <v>T-117</v>
          </cell>
          <cell r="F7858">
            <v>40336</v>
          </cell>
          <cell r="G7858">
            <v>90200</v>
          </cell>
          <cell r="H7858">
            <v>1.37</v>
          </cell>
          <cell r="I7858">
            <v>43465</v>
          </cell>
        </row>
        <row r="7859">
          <cell r="A7859" t="str">
            <v>REJILLA</v>
          </cell>
          <cell r="B7859">
            <v>104426</v>
          </cell>
          <cell r="C7859" t="str">
            <v>UNI</v>
          </cell>
          <cell r="D7859">
            <v>220247</v>
          </cell>
          <cell r="E7859">
            <v>0</v>
          </cell>
          <cell r="F7859">
            <v>41114</v>
          </cell>
          <cell r="G7859">
            <v>169421</v>
          </cell>
          <cell r="H7859">
            <v>1.3</v>
          </cell>
          <cell r="I7859">
            <v>43465</v>
          </cell>
        </row>
        <row r="7860">
          <cell r="A7860" t="str">
            <v>Rejilla</v>
          </cell>
          <cell r="B7860">
            <v>105587</v>
          </cell>
          <cell r="C7860" t="str">
            <v>UNI</v>
          </cell>
          <cell r="D7860">
            <v>24586</v>
          </cell>
          <cell r="E7860">
            <v>0</v>
          </cell>
          <cell r="F7860">
            <v>43174</v>
          </cell>
          <cell r="G7860">
            <v>23415.34</v>
          </cell>
          <cell r="H7860">
            <v>1.05</v>
          </cell>
          <cell r="I7860">
            <v>43465</v>
          </cell>
        </row>
        <row r="7861">
          <cell r="A7861" t="str">
            <v>Rejilla</v>
          </cell>
          <cell r="B7861">
            <v>101157</v>
          </cell>
          <cell r="C7861" t="str">
            <v>UNI</v>
          </cell>
          <cell r="D7861">
            <v>77063</v>
          </cell>
          <cell r="E7861">
            <v>0</v>
          </cell>
          <cell r="F7861">
            <v>41726</v>
          </cell>
          <cell r="G7861">
            <v>61161</v>
          </cell>
          <cell r="H7861">
            <v>1.26</v>
          </cell>
          <cell r="I7861">
            <v>43465</v>
          </cell>
        </row>
        <row r="7862">
          <cell r="A7862" t="str">
            <v>Rejilla 0.77x2.0m tipo persian2 Hojas+antic(Sum+In</v>
          </cell>
          <cell r="B7862">
            <v>104821</v>
          </cell>
          <cell r="C7862" t="str">
            <v>UNI</v>
          </cell>
          <cell r="D7862">
            <v>428610</v>
          </cell>
          <cell r="E7862">
            <v>0</v>
          </cell>
          <cell r="F7862">
            <v>41208</v>
          </cell>
          <cell r="G7862">
            <v>329700</v>
          </cell>
          <cell r="H7862">
            <v>1.3</v>
          </cell>
          <cell r="I7862">
            <v>43465</v>
          </cell>
        </row>
        <row r="7863">
          <cell r="A7863" t="str">
            <v>Rejilla Aluminio brillante HC 4"x3" **</v>
          </cell>
          <cell r="B7863">
            <v>100238</v>
          </cell>
          <cell r="C7863" t="str">
            <v>UNI</v>
          </cell>
          <cell r="D7863">
            <v>6339</v>
          </cell>
          <cell r="E7863" t="str">
            <v>Galvanizado</v>
          </cell>
          <cell r="F7863">
            <v>43269</v>
          </cell>
          <cell r="G7863">
            <v>6037</v>
          </cell>
          <cell r="H7863">
            <v>1.05</v>
          </cell>
          <cell r="I7863">
            <v>43465</v>
          </cell>
        </row>
        <row r="7864">
          <cell r="A7864" t="str">
            <v>Rejilla Aluminio brillante HC 5"x3" **</v>
          </cell>
          <cell r="B7864">
            <v>100237</v>
          </cell>
          <cell r="C7864" t="str">
            <v>UNI</v>
          </cell>
          <cell r="D7864">
            <v>9995</v>
          </cell>
          <cell r="E7864" t="str">
            <v>Galvanizado</v>
          </cell>
          <cell r="F7864">
            <v>40876</v>
          </cell>
          <cell r="G7864">
            <v>7459</v>
          </cell>
          <cell r="H7864">
            <v>1.34</v>
          </cell>
          <cell r="I7864">
            <v>43465</v>
          </cell>
        </row>
        <row r="7865">
          <cell r="A7865" t="str">
            <v>Rejilla Aluminio brillante HC 5"x3" **</v>
          </cell>
          <cell r="B7865">
            <v>102314</v>
          </cell>
          <cell r="C7865" t="str">
            <v>UNI</v>
          </cell>
          <cell r="D7865">
            <v>9995</v>
          </cell>
          <cell r="E7865" t="str">
            <v>Galvanizado</v>
          </cell>
          <cell r="F7865">
            <v>40876</v>
          </cell>
          <cell r="G7865">
            <v>7459</v>
          </cell>
          <cell r="H7865">
            <v>1.34</v>
          </cell>
          <cell r="I7865">
            <v>43465</v>
          </cell>
        </row>
        <row r="7866">
          <cell r="A7866" t="str">
            <v>Rejilla Aluminio brillante TC 6"x4" **</v>
          </cell>
          <cell r="B7866">
            <v>100236</v>
          </cell>
          <cell r="C7866" t="str">
            <v>UNI</v>
          </cell>
          <cell r="D7866">
            <v>9432</v>
          </cell>
          <cell r="E7866" t="str">
            <v>Galvanizado</v>
          </cell>
          <cell r="F7866">
            <v>40241</v>
          </cell>
          <cell r="G7866">
            <v>6885</v>
          </cell>
          <cell r="H7866">
            <v>1.37</v>
          </cell>
          <cell r="I7866">
            <v>43465</v>
          </cell>
        </row>
        <row r="7867">
          <cell r="A7867" t="str">
            <v>REJILLA ALUMINIO CON SOSCO (3"x2")</v>
          </cell>
          <cell r="B7867">
            <v>366</v>
          </cell>
          <cell r="C7867" t="str">
            <v>UNI</v>
          </cell>
          <cell r="D7867">
            <v>3701</v>
          </cell>
          <cell r="E7867" t="str">
            <v>S3"x2"</v>
          </cell>
          <cell r="F7867">
            <v>43222</v>
          </cell>
          <cell r="G7867">
            <v>3525</v>
          </cell>
          <cell r="H7867">
            <v>1.05</v>
          </cell>
          <cell r="I7867">
            <v>43465</v>
          </cell>
        </row>
        <row r="7868">
          <cell r="A7868" t="str">
            <v>REJILLA ALUMINIO CON SOSCO 3*2</v>
          </cell>
          <cell r="B7868">
            <v>1307</v>
          </cell>
          <cell r="C7868" t="str">
            <v>UNI</v>
          </cell>
          <cell r="D7868">
            <v>4953</v>
          </cell>
          <cell r="E7868">
            <v>0</v>
          </cell>
          <cell r="F7868">
            <v>42264</v>
          </cell>
          <cell r="G7868">
            <v>4060</v>
          </cell>
          <cell r="H7868">
            <v>1.22</v>
          </cell>
          <cell r="I7868">
            <v>43465</v>
          </cell>
        </row>
        <row r="7869">
          <cell r="A7869" t="str">
            <v>REJILLA ALUMINIO CON SOSCO 4*3</v>
          </cell>
          <cell r="B7869">
            <v>1308</v>
          </cell>
          <cell r="C7869" t="str">
            <v>UNI</v>
          </cell>
          <cell r="D7869">
            <v>5410</v>
          </cell>
          <cell r="E7869">
            <v>0</v>
          </cell>
          <cell r="F7869">
            <v>40875</v>
          </cell>
          <cell r="G7869">
            <v>4037</v>
          </cell>
          <cell r="H7869">
            <v>1.34</v>
          </cell>
          <cell r="I7869">
            <v>43465</v>
          </cell>
        </row>
        <row r="7870">
          <cell r="A7870" t="str">
            <v>REJILLA ALUMINIO CON SOSCO 5*4</v>
          </cell>
          <cell r="B7870">
            <v>1310</v>
          </cell>
          <cell r="C7870" t="str">
            <v>UNI</v>
          </cell>
          <cell r="D7870">
            <v>8114</v>
          </cell>
          <cell r="E7870">
            <v>0</v>
          </cell>
          <cell r="F7870">
            <v>40875</v>
          </cell>
          <cell r="G7870">
            <v>6055</v>
          </cell>
          <cell r="H7870">
            <v>1.34</v>
          </cell>
          <cell r="I7870">
            <v>43465</v>
          </cell>
        </row>
        <row r="7871">
          <cell r="A7871" t="str">
            <v>REJILLA ALUMINIO CON SOSCO 6*4</v>
          </cell>
          <cell r="B7871">
            <v>1311</v>
          </cell>
          <cell r="C7871" t="str">
            <v>UNI</v>
          </cell>
          <cell r="D7871">
            <v>9715</v>
          </cell>
          <cell r="E7871">
            <v>0</v>
          </cell>
          <cell r="F7871">
            <v>40875</v>
          </cell>
          <cell r="G7871">
            <v>7250</v>
          </cell>
          <cell r="H7871">
            <v>1.34</v>
          </cell>
          <cell r="I7871">
            <v>43465</v>
          </cell>
        </row>
        <row r="7872">
          <cell r="A7872" t="str">
            <v>REJILLA ALUMINIO PLANA T3</v>
          </cell>
          <cell r="B7872">
            <v>1312</v>
          </cell>
          <cell r="C7872" t="str">
            <v>UNI</v>
          </cell>
          <cell r="D7872">
            <v>1585</v>
          </cell>
          <cell r="E7872">
            <v>0</v>
          </cell>
          <cell r="F7872">
            <v>40875</v>
          </cell>
          <cell r="G7872">
            <v>1183</v>
          </cell>
          <cell r="H7872">
            <v>1.34</v>
          </cell>
          <cell r="I7872">
            <v>43465</v>
          </cell>
        </row>
        <row r="7873">
          <cell r="A7873" t="str">
            <v>REJILLA ALUMINIO PLANA T4</v>
          </cell>
          <cell r="B7873">
            <v>1313</v>
          </cell>
          <cell r="C7873" t="str">
            <v>UNI</v>
          </cell>
          <cell r="D7873">
            <v>2534</v>
          </cell>
          <cell r="E7873">
            <v>0</v>
          </cell>
          <cell r="F7873">
            <v>40875</v>
          </cell>
          <cell r="G7873">
            <v>1891</v>
          </cell>
          <cell r="H7873">
            <v>1.34</v>
          </cell>
          <cell r="I7873">
            <v>43465</v>
          </cell>
        </row>
        <row r="7874">
          <cell r="A7874" t="str">
            <v>Rejilla Aluminio TC 3"x2" (Tradic.Concentrica)</v>
          </cell>
          <cell r="B7874">
            <v>100239</v>
          </cell>
          <cell r="C7874" t="str">
            <v>UNI</v>
          </cell>
          <cell r="D7874">
            <v>5080</v>
          </cell>
          <cell r="E7874" t="str">
            <v>Galvanizado</v>
          </cell>
          <cell r="F7874">
            <v>43273</v>
          </cell>
          <cell r="G7874">
            <v>4838</v>
          </cell>
          <cell r="H7874">
            <v>1.05</v>
          </cell>
          <cell r="I7874">
            <v>43465</v>
          </cell>
        </row>
        <row r="7875">
          <cell r="A7875" t="str">
            <v>REJILLA ANTICUCARACHA 3"x2" COMBINADA</v>
          </cell>
          <cell r="B7875">
            <v>315</v>
          </cell>
          <cell r="C7875" t="str">
            <v>UNI</v>
          </cell>
          <cell r="D7875">
            <v>5735</v>
          </cell>
          <cell r="E7875" t="str">
            <v>TA3x2"</v>
          </cell>
          <cell r="F7875">
            <v>40875</v>
          </cell>
          <cell r="G7875">
            <v>4280</v>
          </cell>
          <cell r="H7875">
            <v>1.34</v>
          </cell>
          <cell r="I7875">
            <v>43465</v>
          </cell>
        </row>
        <row r="7876">
          <cell r="A7876" t="str">
            <v>REJILLA ANTICUCARACHA 6"x4" Al.</v>
          </cell>
          <cell r="B7876">
            <v>316</v>
          </cell>
          <cell r="C7876" t="str">
            <v>UNI</v>
          </cell>
          <cell r="D7876">
            <v>10414</v>
          </cell>
          <cell r="E7876" t="str">
            <v>TA6x4"</v>
          </cell>
          <cell r="F7876">
            <v>40875</v>
          </cell>
          <cell r="G7876">
            <v>7772</v>
          </cell>
          <cell r="H7876">
            <v>1.34</v>
          </cell>
          <cell r="I7876">
            <v>43465</v>
          </cell>
        </row>
        <row r="7877">
          <cell r="A7877" t="str">
            <v>Rejilla anticucaracha TA 8x16 x 2" Aluminio **</v>
          </cell>
          <cell r="B7877">
            <v>103594</v>
          </cell>
          <cell r="C7877" t="str">
            <v>UNI</v>
          </cell>
          <cell r="D7877">
            <v>9822</v>
          </cell>
          <cell r="E7877">
            <v>0</v>
          </cell>
          <cell r="F7877">
            <v>40534</v>
          </cell>
          <cell r="G7877">
            <v>7169</v>
          </cell>
          <cell r="H7877">
            <v>1.37</v>
          </cell>
          <cell r="I7877">
            <v>43465</v>
          </cell>
        </row>
        <row r="7878">
          <cell r="A7878" t="str">
            <v>Rejilla Bronce brillante TC 3"x2" **</v>
          </cell>
          <cell r="B7878">
            <v>100240</v>
          </cell>
          <cell r="C7878" t="str">
            <v>UNI</v>
          </cell>
          <cell r="D7878">
            <v>11519</v>
          </cell>
          <cell r="E7878" t="str">
            <v>Galvanizado</v>
          </cell>
          <cell r="F7878">
            <v>40207</v>
          </cell>
          <cell r="G7878">
            <v>8408</v>
          </cell>
          <cell r="H7878">
            <v>1.37</v>
          </cell>
          <cell r="I7878">
            <v>43465</v>
          </cell>
        </row>
        <row r="7879">
          <cell r="A7879" t="str">
            <v>Rejilla Bronce brillante TC 4"x3" **</v>
          </cell>
          <cell r="B7879">
            <v>100241</v>
          </cell>
          <cell r="C7879" t="str">
            <v>UNI</v>
          </cell>
          <cell r="D7879">
            <v>20518</v>
          </cell>
          <cell r="E7879" t="str">
            <v>Galvanizado</v>
          </cell>
          <cell r="F7879">
            <v>40875</v>
          </cell>
          <cell r="G7879">
            <v>15312</v>
          </cell>
          <cell r="H7879">
            <v>1.34</v>
          </cell>
          <cell r="I7879">
            <v>43465</v>
          </cell>
        </row>
        <row r="7880">
          <cell r="A7880" t="str">
            <v>Rejilla Bronce TC 31/2"x3"</v>
          </cell>
          <cell r="B7880">
            <v>104237</v>
          </cell>
          <cell r="C7880" t="str">
            <v>UNI</v>
          </cell>
          <cell r="D7880">
            <v>16461</v>
          </cell>
          <cell r="E7880">
            <v>0</v>
          </cell>
          <cell r="F7880">
            <v>40875</v>
          </cell>
          <cell r="G7880">
            <v>12284</v>
          </cell>
          <cell r="H7880">
            <v>1.34</v>
          </cell>
          <cell r="I7880">
            <v>43465</v>
          </cell>
        </row>
        <row r="7881">
          <cell r="A7881" t="str">
            <v>Rejilla Con Sosco 3X2"METALICA(ALUMINIO)</v>
          </cell>
          <cell r="B7881">
            <v>103367</v>
          </cell>
          <cell r="C7881" t="str">
            <v>UNI</v>
          </cell>
          <cell r="D7881">
            <v>4953</v>
          </cell>
          <cell r="E7881">
            <v>0</v>
          </cell>
          <cell r="F7881">
            <v>42130</v>
          </cell>
          <cell r="G7881">
            <v>4060</v>
          </cell>
          <cell r="H7881">
            <v>1.22</v>
          </cell>
          <cell r="I7881">
            <v>43465</v>
          </cell>
        </row>
        <row r="7882">
          <cell r="A7882" t="str">
            <v>REJILLA CONCENTRICA 3"x2" COMBINADA</v>
          </cell>
          <cell r="B7882">
            <v>317</v>
          </cell>
          <cell r="C7882" t="str">
            <v>UNI</v>
          </cell>
          <cell r="D7882">
            <v>9159</v>
          </cell>
          <cell r="E7882" t="str">
            <v>TC3x2"</v>
          </cell>
          <cell r="F7882">
            <v>40140</v>
          </cell>
          <cell r="G7882">
            <v>6589</v>
          </cell>
          <cell r="H7882">
            <v>1.39</v>
          </cell>
          <cell r="I7882">
            <v>43465</v>
          </cell>
        </row>
        <row r="7883">
          <cell r="A7883" t="str">
            <v>REJILLA CONCENTRICA.ALUMINIOt.TC-3x2"</v>
          </cell>
          <cell r="B7883">
            <v>1212</v>
          </cell>
          <cell r="C7883" t="str">
            <v>UNI</v>
          </cell>
          <cell r="D7883">
            <v>5995</v>
          </cell>
          <cell r="E7883" t="str">
            <v>TC-3x2" Al.</v>
          </cell>
          <cell r="F7883">
            <v>42790</v>
          </cell>
          <cell r="G7883">
            <v>5500</v>
          </cell>
          <cell r="H7883">
            <v>1.0900000000000001</v>
          </cell>
          <cell r="I7883">
            <v>43465</v>
          </cell>
        </row>
        <row r="7884">
          <cell r="A7884" t="str">
            <v>rejilla concreto tarnsversal L=0.5**</v>
          </cell>
          <cell r="B7884">
            <v>100607</v>
          </cell>
          <cell r="C7884" t="str">
            <v>ML</v>
          </cell>
          <cell r="D7884">
            <v>83058</v>
          </cell>
          <cell r="E7884">
            <v>0</v>
          </cell>
          <cell r="F7884">
            <v>40493</v>
          </cell>
          <cell r="G7884">
            <v>60626</v>
          </cell>
          <cell r="H7884">
            <v>1.37</v>
          </cell>
          <cell r="I7884">
            <v>43465</v>
          </cell>
        </row>
        <row r="7885">
          <cell r="A7885" t="str">
            <v>REJILLA CUPULA 5*3 ALUMINIO</v>
          </cell>
          <cell r="B7885">
            <v>1314</v>
          </cell>
          <cell r="C7885" t="str">
            <v>UNI</v>
          </cell>
          <cell r="D7885">
            <v>16241</v>
          </cell>
          <cell r="E7885">
            <v>0</v>
          </cell>
          <cell r="F7885">
            <v>42776</v>
          </cell>
          <cell r="G7885">
            <v>14900</v>
          </cell>
          <cell r="H7885">
            <v>1.0900000000000001</v>
          </cell>
          <cell r="I7885">
            <v>43465</v>
          </cell>
        </row>
        <row r="7886">
          <cell r="A7886" t="str">
            <v>REJILLA CUPULA 6*4 ALUMINIO</v>
          </cell>
          <cell r="B7886">
            <v>1315</v>
          </cell>
          <cell r="C7886" t="str">
            <v>UNI</v>
          </cell>
          <cell r="D7886">
            <v>25610</v>
          </cell>
          <cell r="E7886">
            <v>0</v>
          </cell>
          <cell r="F7886">
            <v>43271</v>
          </cell>
          <cell r="G7886">
            <v>24390</v>
          </cell>
          <cell r="H7886">
            <v>1.05</v>
          </cell>
          <cell r="I7886">
            <v>43465</v>
          </cell>
        </row>
        <row r="7887">
          <cell r="A7887" t="str">
            <v>REJILLA CUPULA ALUMINIO 4X3**</v>
          </cell>
          <cell r="B7887">
            <v>102316</v>
          </cell>
          <cell r="C7887" t="str">
            <v>UNI</v>
          </cell>
          <cell r="D7887">
            <v>11570</v>
          </cell>
          <cell r="E7887">
            <v>0</v>
          </cell>
          <cell r="F7887">
            <v>41204</v>
          </cell>
          <cell r="G7887">
            <v>8900</v>
          </cell>
          <cell r="H7887">
            <v>1.3</v>
          </cell>
          <cell r="I7887">
            <v>43465</v>
          </cell>
        </row>
        <row r="7888">
          <cell r="A7888" t="str">
            <v>REJILLA CUPULA ALUMINIO 6X4**</v>
          </cell>
          <cell r="B7888">
            <v>102315</v>
          </cell>
          <cell r="C7888" t="str">
            <v>UNI</v>
          </cell>
          <cell r="D7888">
            <v>25610</v>
          </cell>
          <cell r="E7888">
            <v>0</v>
          </cell>
          <cell r="F7888">
            <v>43271</v>
          </cell>
          <cell r="G7888">
            <v>24390</v>
          </cell>
          <cell r="H7888">
            <v>1.05</v>
          </cell>
          <cell r="I7888">
            <v>43465</v>
          </cell>
        </row>
        <row r="7889">
          <cell r="A7889" t="str">
            <v>REJILLA DE ARBOL DE 120 cm. H.F.</v>
          </cell>
          <cell r="B7889">
            <v>385</v>
          </cell>
          <cell r="C7889" t="str">
            <v>UNI</v>
          </cell>
          <cell r="D7889">
            <v>1527332</v>
          </cell>
          <cell r="E7889" t="str">
            <v>RA 120x40cm</v>
          </cell>
          <cell r="F7889">
            <v>40217</v>
          </cell>
          <cell r="G7889">
            <v>1114841</v>
          </cell>
          <cell r="H7889">
            <v>1.37</v>
          </cell>
          <cell r="I7889">
            <v>43465</v>
          </cell>
        </row>
        <row r="7890">
          <cell r="A7890" t="str">
            <v>REJILLA DE EXTRACCION 10"x8"</v>
          </cell>
          <cell r="B7890">
            <v>2340</v>
          </cell>
          <cell r="C7890" t="str">
            <v>UNI</v>
          </cell>
          <cell r="D7890">
            <v>78621</v>
          </cell>
          <cell r="E7890">
            <v>0</v>
          </cell>
          <cell r="F7890">
            <v>39893</v>
          </cell>
          <cell r="G7890">
            <v>56562</v>
          </cell>
          <cell r="H7890">
            <v>1.39</v>
          </cell>
          <cell r="I7890">
            <v>43465</v>
          </cell>
        </row>
        <row r="7891">
          <cell r="A7891" t="str">
            <v>REJILLA DE EXTRACCION 14"x12"</v>
          </cell>
          <cell r="B7891">
            <v>2338</v>
          </cell>
          <cell r="C7891" t="str">
            <v>UNI</v>
          </cell>
          <cell r="D7891">
            <v>157925</v>
          </cell>
          <cell r="E7891">
            <v>0</v>
          </cell>
          <cell r="F7891">
            <v>39893</v>
          </cell>
          <cell r="G7891">
            <v>113615</v>
          </cell>
          <cell r="H7891">
            <v>1.39</v>
          </cell>
          <cell r="I7891">
            <v>43465</v>
          </cell>
        </row>
        <row r="7892">
          <cell r="A7892" t="str">
            <v>REJILLA DE EXTRACCION 14"x6"</v>
          </cell>
          <cell r="B7892">
            <v>2339</v>
          </cell>
          <cell r="C7892" t="str">
            <v>UNI</v>
          </cell>
          <cell r="D7892">
            <v>77395</v>
          </cell>
          <cell r="E7892">
            <v>0</v>
          </cell>
          <cell r="F7892">
            <v>40024</v>
          </cell>
          <cell r="G7892">
            <v>55680</v>
          </cell>
          <cell r="H7892">
            <v>1.39</v>
          </cell>
          <cell r="I7892">
            <v>43465</v>
          </cell>
        </row>
        <row r="7893">
          <cell r="A7893" t="str">
            <v>REJILLA DE EXTRACCION 6"x4"</v>
          </cell>
          <cell r="B7893">
            <v>2343</v>
          </cell>
          <cell r="C7893" t="str">
            <v>UNI</v>
          </cell>
          <cell r="D7893">
            <v>29346</v>
          </cell>
          <cell r="E7893">
            <v>0</v>
          </cell>
          <cell r="F7893">
            <v>40024</v>
          </cell>
          <cell r="G7893">
            <v>21112</v>
          </cell>
          <cell r="H7893">
            <v>1.39</v>
          </cell>
          <cell r="I7893">
            <v>43465</v>
          </cell>
        </row>
        <row r="7894">
          <cell r="A7894" t="str">
            <v>REJILLA DE EXTRACCION 6"x6"</v>
          </cell>
          <cell r="B7894">
            <v>2342</v>
          </cell>
          <cell r="C7894" t="str">
            <v>UNI</v>
          </cell>
          <cell r="D7894">
            <v>41116</v>
          </cell>
          <cell r="E7894">
            <v>0</v>
          </cell>
          <cell r="F7894">
            <v>40024</v>
          </cell>
          <cell r="G7894">
            <v>29580</v>
          </cell>
          <cell r="H7894">
            <v>1.39</v>
          </cell>
          <cell r="I7894">
            <v>43465</v>
          </cell>
        </row>
        <row r="7895">
          <cell r="A7895" t="str">
            <v>REJILLA DE EXTRACCION 8"x6"</v>
          </cell>
          <cell r="B7895">
            <v>2341</v>
          </cell>
          <cell r="C7895" t="str">
            <v>UNI</v>
          </cell>
          <cell r="D7895">
            <v>54499</v>
          </cell>
          <cell r="E7895">
            <v>0</v>
          </cell>
          <cell r="F7895">
            <v>40024</v>
          </cell>
          <cell r="G7895">
            <v>39208</v>
          </cell>
          <cell r="H7895">
            <v>1.39</v>
          </cell>
          <cell r="I7895">
            <v>43465</v>
          </cell>
        </row>
        <row r="7896">
          <cell r="A7896" t="str">
            <v>REJILLA DE FONDO ANTIATRAPAMIENTO DE</v>
          </cell>
          <cell r="B7896">
            <v>104925</v>
          </cell>
          <cell r="C7896" t="str">
            <v>UNI</v>
          </cell>
          <cell r="D7896">
            <v>1422960</v>
          </cell>
          <cell r="E7896">
            <v>0</v>
          </cell>
          <cell r="F7896">
            <v>43395</v>
          </cell>
          <cell r="G7896">
            <v>1355200</v>
          </cell>
          <cell r="H7896">
            <v>1.05</v>
          </cell>
          <cell r="I7896">
            <v>43465</v>
          </cell>
        </row>
        <row r="7897">
          <cell r="A7897" t="str">
            <v>REJILLA DE VENTILACION DE 20x20</v>
          </cell>
          <cell r="B7897">
            <v>3824</v>
          </cell>
          <cell r="C7897" t="str">
            <v>UNI</v>
          </cell>
          <cell r="D7897">
            <v>20850</v>
          </cell>
          <cell r="E7897">
            <v>0</v>
          </cell>
          <cell r="F7897">
            <v>40121</v>
          </cell>
          <cell r="G7897">
            <v>15000</v>
          </cell>
          <cell r="H7897">
            <v>1.39</v>
          </cell>
          <cell r="I7897">
            <v>43465</v>
          </cell>
        </row>
        <row r="7898">
          <cell r="A7898" t="str">
            <v>REJILLA DESARENADORES C-50x120 Cm</v>
          </cell>
          <cell r="B7898">
            <v>2623</v>
          </cell>
          <cell r="C7898" t="str">
            <v>UNI</v>
          </cell>
          <cell r="D7898">
            <v>2274741</v>
          </cell>
          <cell r="E7898" t="str">
            <v>CAR-50x120</v>
          </cell>
          <cell r="F7898">
            <v>40141</v>
          </cell>
          <cell r="G7898">
            <v>1636504</v>
          </cell>
          <cell r="H7898">
            <v>1.39</v>
          </cell>
          <cell r="I7898">
            <v>43465</v>
          </cell>
        </row>
        <row r="7899">
          <cell r="A7899" t="str">
            <v>REJILLA DESARENADORES SB-30x70 Cm</v>
          </cell>
          <cell r="B7899">
            <v>2626</v>
          </cell>
          <cell r="C7899" t="str">
            <v>UNI</v>
          </cell>
          <cell r="D7899">
            <v>1024589</v>
          </cell>
          <cell r="E7899">
            <v>0</v>
          </cell>
          <cell r="F7899">
            <v>40249</v>
          </cell>
          <cell r="G7899">
            <v>747875</v>
          </cell>
          <cell r="H7899">
            <v>1.37</v>
          </cell>
          <cell r="I7899">
            <v>43465</v>
          </cell>
        </row>
        <row r="7900">
          <cell r="A7900" t="str">
            <v>REJILLA EN CONCRETO PREF, 45X83X14</v>
          </cell>
          <cell r="B7900">
            <v>649</v>
          </cell>
          <cell r="C7900" t="str">
            <v>UNI</v>
          </cell>
          <cell r="D7900">
            <v>131610</v>
          </cell>
          <cell r="E7900" t="str">
            <v>R-77-MP</v>
          </cell>
          <cell r="F7900">
            <v>43209</v>
          </cell>
          <cell r="G7900">
            <v>125343</v>
          </cell>
          <cell r="H7900">
            <v>1.05</v>
          </cell>
          <cell r="I7900">
            <v>43465</v>
          </cell>
        </row>
        <row r="7901">
          <cell r="A7901" t="str">
            <v>REJILLA GALVANIZADA</v>
          </cell>
          <cell r="B7901">
            <v>3823</v>
          </cell>
          <cell r="C7901" t="str">
            <v>UNI</v>
          </cell>
          <cell r="D7901">
            <v>20850</v>
          </cell>
          <cell r="E7901">
            <v>0</v>
          </cell>
          <cell r="F7901">
            <v>40121</v>
          </cell>
          <cell r="G7901">
            <v>15000</v>
          </cell>
          <cell r="H7901">
            <v>1.39</v>
          </cell>
          <cell r="I7901">
            <v>43465</v>
          </cell>
        </row>
        <row r="7902">
          <cell r="A7902" t="str">
            <v>Rejilla indust.T(ASTM A-36)0.90x2.00mGalvan. **</v>
          </cell>
          <cell r="B7902">
            <v>103040</v>
          </cell>
          <cell r="C7902" t="str">
            <v>UNI</v>
          </cell>
          <cell r="D7902">
            <v>637098</v>
          </cell>
          <cell r="E7902" t="str">
            <v>Galvanizado</v>
          </cell>
          <cell r="F7902">
            <v>43375</v>
          </cell>
          <cell r="G7902">
            <v>606760</v>
          </cell>
          <cell r="H7902">
            <v>1.05</v>
          </cell>
          <cell r="I7902">
            <v>43465</v>
          </cell>
        </row>
        <row r="7903">
          <cell r="A7903" t="str">
            <v>REJILLA LAVADERO 2 1/2" + S/sosco</v>
          </cell>
          <cell r="B7903">
            <v>2358</v>
          </cell>
          <cell r="C7903" t="str">
            <v>UNI</v>
          </cell>
          <cell r="D7903">
            <v>1989</v>
          </cell>
          <cell r="E7903">
            <v>9</v>
          </cell>
          <cell r="F7903">
            <v>40141</v>
          </cell>
          <cell r="G7903">
            <v>1431</v>
          </cell>
          <cell r="H7903">
            <v>1.39</v>
          </cell>
          <cell r="I7903">
            <v>43465</v>
          </cell>
        </row>
        <row r="7904">
          <cell r="A7904" t="str">
            <v>REJILLA LAVADERO 5x7cmx1 ½ "Al.</v>
          </cell>
          <cell r="B7904">
            <v>347</v>
          </cell>
          <cell r="C7904" t="str">
            <v>UNI</v>
          </cell>
          <cell r="D7904">
            <v>3176</v>
          </cell>
          <cell r="E7904" t="str">
            <v>L5x7cm x11/2</v>
          </cell>
          <cell r="F7904">
            <v>40140</v>
          </cell>
          <cell r="G7904">
            <v>2285</v>
          </cell>
          <cell r="H7904">
            <v>1.39</v>
          </cell>
          <cell r="I7904">
            <v>43465</v>
          </cell>
        </row>
        <row r="7905">
          <cell r="A7905" t="str">
            <v>REJILLA LAVADERO L-2 ½"x 1 ½" Al.</v>
          </cell>
          <cell r="B7905">
            <v>2615</v>
          </cell>
          <cell r="C7905" t="str">
            <v>UNI</v>
          </cell>
          <cell r="D7905">
            <v>821</v>
          </cell>
          <cell r="E7905" t="str">
            <v>L-2 ½"x 1 ½"</v>
          </cell>
          <cell r="F7905">
            <v>40140</v>
          </cell>
          <cell r="G7905">
            <v>591</v>
          </cell>
          <cell r="H7905">
            <v>1.39</v>
          </cell>
          <cell r="I7905">
            <v>43465</v>
          </cell>
        </row>
        <row r="7906">
          <cell r="A7906" t="str">
            <v>REJILLA LINEA SOCIAL 3" X 2" C /sosco</v>
          </cell>
          <cell r="B7906">
            <v>9437</v>
          </cell>
          <cell r="C7906" t="str">
            <v>UNI</v>
          </cell>
          <cell r="D7906">
            <v>2708</v>
          </cell>
          <cell r="E7906">
            <v>15</v>
          </cell>
          <cell r="F7906">
            <v>40141</v>
          </cell>
          <cell r="G7906">
            <v>1948</v>
          </cell>
          <cell r="H7906">
            <v>1.39</v>
          </cell>
          <cell r="I7906">
            <v>43465</v>
          </cell>
        </row>
        <row r="7907">
          <cell r="A7907" t="str">
            <v>REJILLA P/PISO PLASTICA CON SOSCO 4" x 3"</v>
          </cell>
          <cell r="B7907">
            <v>106506</v>
          </cell>
          <cell r="C7907" t="str">
            <v>UNI</v>
          </cell>
          <cell r="D7907">
            <v>2983</v>
          </cell>
          <cell r="E7907">
            <v>0</v>
          </cell>
          <cell r="F7907">
            <v>43199</v>
          </cell>
          <cell r="G7907">
            <v>2841</v>
          </cell>
          <cell r="H7907">
            <v>1.05</v>
          </cell>
          <cell r="I7907">
            <v>43465</v>
          </cell>
        </row>
        <row r="7908">
          <cell r="A7908" t="str">
            <v>REJILLA para H.F. 4"x3" Al.</v>
          </cell>
          <cell r="B7908">
            <v>319</v>
          </cell>
          <cell r="C7908" t="str">
            <v>UNI</v>
          </cell>
          <cell r="D7908">
            <v>4220</v>
          </cell>
          <cell r="E7908" t="str">
            <v>H4"x3"</v>
          </cell>
          <cell r="F7908">
            <v>40141</v>
          </cell>
          <cell r="G7908">
            <v>3036</v>
          </cell>
          <cell r="H7908">
            <v>1.39</v>
          </cell>
          <cell r="I7908">
            <v>43465</v>
          </cell>
        </row>
        <row r="7909">
          <cell r="A7909" t="str">
            <v>REJILLA PEATONAL 40X40X8CM CONCRTETO</v>
          </cell>
          <cell r="B7909">
            <v>104424</v>
          </cell>
          <cell r="C7909" t="str">
            <v>UNI</v>
          </cell>
          <cell r="D7909">
            <v>27963</v>
          </cell>
          <cell r="E7909">
            <v>0</v>
          </cell>
          <cell r="F7909">
            <v>41114</v>
          </cell>
          <cell r="G7909">
            <v>21510</v>
          </cell>
          <cell r="H7909">
            <v>1.3</v>
          </cell>
          <cell r="I7909">
            <v>43465</v>
          </cell>
        </row>
        <row r="7910">
          <cell r="A7910" t="str">
            <v>REJILLA PEATONAL DE 29X50X5 (SUM+</v>
          </cell>
          <cell r="B7910">
            <v>105577</v>
          </cell>
          <cell r="C7910" t="str">
            <v>UNI</v>
          </cell>
          <cell r="D7910">
            <v>24977</v>
          </cell>
          <cell r="E7910">
            <v>0</v>
          </cell>
          <cell r="F7910">
            <v>43203</v>
          </cell>
          <cell r="G7910">
            <v>23788</v>
          </cell>
          <cell r="H7910">
            <v>1.05</v>
          </cell>
          <cell r="I7910">
            <v>43465</v>
          </cell>
        </row>
        <row r="7911">
          <cell r="A7911" t="str">
            <v>Rejilla perimetral 345x24 mm Poliprop o ABS</v>
          </cell>
          <cell r="B7911">
            <v>107074</v>
          </cell>
          <cell r="C7911" t="str">
            <v>ML</v>
          </cell>
          <cell r="D7911">
            <v>265913</v>
          </cell>
          <cell r="E7911">
            <v>0</v>
          </cell>
          <cell r="F7911">
            <v>43395</v>
          </cell>
          <cell r="G7911">
            <v>253250</v>
          </cell>
          <cell r="H7911">
            <v>1.05</v>
          </cell>
          <cell r="I7911">
            <v>43465</v>
          </cell>
        </row>
        <row r="7912">
          <cell r="A7912" t="str">
            <v>Rejilla perimetral para piscina color blanco fabri</v>
          </cell>
          <cell r="B7912">
            <v>105315</v>
          </cell>
          <cell r="C7912" t="str">
            <v>ML</v>
          </cell>
          <cell r="D7912">
            <v>349837</v>
          </cell>
          <cell r="E7912">
            <v>0</v>
          </cell>
          <cell r="F7912">
            <v>42128</v>
          </cell>
          <cell r="G7912">
            <v>286752</v>
          </cell>
          <cell r="H7912">
            <v>1.22</v>
          </cell>
          <cell r="I7912">
            <v>43465</v>
          </cell>
        </row>
        <row r="7913">
          <cell r="A7913" t="str">
            <v>REJILLA PERIMETRAL PISCINA (,29X,03X1 MT)</v>
          </cell>
          <cell r="B7913">
            <v>105778</v>
          </cell>
          <cell r="C7913" t="str">
            <v>UNI</v>
          </cell>
          <cell r="D7913">
            <v>93380</v>
          </cell>
          <cell r="E7913">
            <v>0</v>
          </cell>
          <cell r="F7913">
            <v>42466</v>
          </cell>
          <cell r="G7913">
            <v>81200</v>
          </cell>
          <cell r="H7913">
            <v>1.1499999999999999</v>
          </cell>
          <cell r="I7913">
            <v>43465</v>
          </cell>
        </row>
        <row r="7914">
          <cell r="A7914" t="str">
            <v>REJILLA PLAST.3"plana cte.</v>
          </cell>
          <cell r="B7914">
            <v>2357</v>
          </cell>
          <cell r="C7914" t="str">
            <v>UNI</v>
          </cell>
          <cell r="D7914">
            <v>2225</v>
          </cell>
          <cell r="E7914">
            <v>13</v>
          </cell>
          <cell r="F7914">
            <v>40239</v>
          </cell>
          <cell r="G7914">
            <v>1624</v>
          </cell>
          <cell r="H7914">
            <v>1.37</v>
          </cell>
          <cell r="I7914">
            <v>43465</v>
          </cell>
        </row>
        <row r="7915">
          <cell r="A7915" t="str">
            <v>REJILLA PLAST.3x2" C/sosco Anticucaracha</v>
          </cell>
          <cell r="B7915">
            <v>9441</v>
          </cell>
          <cell r="C7915" t="str">
            <v>UNI</v>
          </cell>
          <cell r="D7915">
            <v>1927</v>
          </cell>
          <cell r="E7915">
            <v>17</v>
          </cell>
          <cell r="F7915">
            <v>40140</v>
          </cell>
          <cell r="G7915">
            <v>1386</v>
          </cell>
          <cell r="H7915">
            <v>1.39</v>
          </cell>
          <cell r="I7915">
            <v>43465</v>
          </cell>
        </row>
        <row r="7916">
          <cell r="A7916" t="str">
            <v>REJILLA PLAST.3x2"C/sosco cuad.cte</v>
          </cell>
          <cell r="B7916">
            <v>2275</v>
          </cell>
          <cell r="C7916" t="str">
            <v>UNI</v>
          </cell>
          <cell r="D7916">
            <v>1152</v>
          </cell>
          <cell r="E7916">
            <v>2</v>
          </cell>
          <cell r="F7916">
            <v>40141</v>
          </cell>
          <cell r="G7916">
            <v>829</v>
          </cell>
          <cell r="H7916">
            <v>1.39</v>
          </cell>
          <cell r="I7916">
            <v>43465</v>
          </cell>
        </row>
        <row r="7917">
          <cell r="A7917" t="str">
            <v>REJILLA PLAST.3x2"C/sosco cuad.gal</v>
          </cell>
          <cell r="B7917">
            <v>2354</v>
          </cell>
          <cell r="C7917" t="str">
            <v>UNI</v>
          </cell>
          <cell r="D7917">
            <v>1152</v>
          </cell>
          <cell r="E7917">
            <v>4</v>
          </cell>
          <cell r="F7917">
            <v>40141</v>
          </cell>
          <cell r="G7917">
            <v>829</v>
          </cell>
          <cell r="H7917">
            <v>1.39</v>
          </cell>
          <cell r="I7917">
            <v>43465</v>
          </cell>
        </row>
        <row r="7918">
          <cell r="A7918" t="str">
            <v>REJILLA PLAST.3x2"c/sosco cuadrada</v>
          </cell>
          <cell r="B7918">
            <v>2345</v>
          </cell>
          <cell r="C7918" t="str">
            <v>UNI</v>
          </cell>
          <cell r="D7918">
            <v>2595</v>
          </cell>
          <cell r="E7918">
            <v>18</v>
          </cell>
          <cell r="F7918">
            <v>43210</v>
          </cell>
          <cell r="G7918">
            <v>2471</v>
          </cell>
          <cell r="H7918">
            <v>1.05</v>
          </cell>
          <cell r="I7918">
            <v>43465</v>
          </cell>
        </row>
        <row r="7919">
          <cell r="A7919" t="str">
            <v>REJILLA PLAST.4x3"C/sosco Cte</v>
          </cell>
          <cell r="B7919">
            <v>9439</v>
          </cell>
          <cell r="C7919" t="str">
            <v>UNI</v>
          </cell>
          <cell r="D7919">
            <v>2656</v>
          </cell>
          <cell r="E7919">
            <v>26</v>
          </cell>
          <cell r="F7919">
            <v>40533</v>
          </cell>
          <cell r="G7919">
            <v>1939</v>
          </cell>
          <cell r="H7919">
            <v>1.37</v>
          </cell>
          <cell r="I7919">
            <v>43465</v>
          </cell>
        </row>
        <row r="7920">
          <cell r="A7920" t="str">
            <v>REJILLA PLAST.5x3"C/sosco Cte</v>
          </cell>
          <cell r="B7920">
            <v>9438</v>
          </cell>
          <cell r="C7920" t="str">
            <v>UNI</v>
          </cell>
          <cell r="D7920">
            <v>3367</v>
          </cell>
          <cell r="E7920">
            <v>21</v>
          </cell>
          <cell r="F7920">
            <v>40141</v>
          </cell>
          <cell r="G7920">
            <v>2422</v>
          </cell>
          <cell r="H7920">
            <v>1.39</v>
          </cell>
          <cell r="I7920">
            <v>43465</v>
          </cell>
        </row>
        <row r="7921">
          <cell r="A7921" t="str">
            <v>REJILLA PLAST.5x4"C/sosco Cte</v>
          </cell>
          <cell r="B7921">
            <v>9440</v>
          </cell>
          <cell r="C7921" t="str">
            <v>UNI</v>
          </cell>
          <cell r="D7921">
            <v>3885</v>
          </cell>
          <cell r="E7921">
            <v>29</v>
          </cell>
          <cell r="F7921">
            <v>40141</v>
          </cell>
          <cell r="G7921">
            <v>2795</v>
          </cell>
          <cell r="H7921">
            <v>1.39</v>
          </cell>
          <cell r="I7921">
            <v>43465</v>
          </cell>
        </row>
        <row r="7922">
          <cell r="A7922" t="str">
            <v>REJILLA PLASTICA 3x2" C/sosco cte.</v>
          </cell>
          <cell r="B7922">
            <v>2156</v>
          </cell>
          <cell r="C7922" t="str">
            <v>UNI</v>
          </cell>
          <cell r="D7922">
            <v>1927</v>
          </cell>
          <cell r="E7922">
            <v>1</v>
          </cell>
          <cell r="F7922">
            <v>40140</v>
          </cell>
          <cell r="G7922">
            <v>1386</v>
          </cell>
          <cell r="H7922">
            <v>1.39</v>
          </cell>
          <cell r="I7922">
            <v>43465</v>
          </cell>
        </row>
        <row r="7923">
          <cell r="A7923" t="str">
            <v>REJILLA PLASTICA BLANCA 3*2</v>
          </cell>
          <cell r="B7923">
            <v>1316</v>
          </cell>
          <cell r="C7923" t="str">
            <v>UNI</v>
          </cell>
          <cell r="D7923">
            <v>1892</v>
          </cell>
          <cell r="E7923">
            <v>0</v>
          </cell>
          <cell r="F7923">
            <v>39884</v>
          </cell>
          <cell r="G7923">
            <v>1361</v>
          </cell>
          <cell r="H7923">
            <v>1.39</v>
          </cell>
          <cell r="I7923">
            <v>43465</v>
          </cell>
        </row>
        <row r="7924">
          <cell r="A7924" t="str">
            <v>Rejilla pref. conc. 2500 psi 0.8x0.4x0.06</v>
          </cell>
          <cell r="B7924">
            <v>103026</v>
          </cell>
          <cell r="C7924" t="str">
            <v>UNI</v>
          </cell>
          <cell r="D7924">
            <v>72388</v>
          </cell>
          <cell r="E7924">
            <v>0</v>
          </cell>
          <cell r="F7924">
            <v>40372</v>
          </cell>
          <cell r="G7924">
            <v>52838</v>
          </cell>
          <cell r="H7924">
            <v>1.37</v>
          </cell>
          <cell r="I7924">
            <v>43465</v>
          </cell>
        </row>
        <row r="7925">
          <cell r="A7925" t="str">
            <v>REJILLA SIFON CON SOSCO (3X2") PLÁSTICA</v>
          </cell>
          <cell r="B7925">
            <v>104776</v>
          </cell>
          <cell r="C7925" t="str">
            <v>UNI</v>
          </cell>
          <cell r="D7925">
            <v>1660</v>
          </cell>
          <cell r="E7925">
            <v>0</v>
          </cell>
          <cell r="F7925">
            <v>41206</v>
          </cell>
          <cell r="G7925">
            <v>1277</v>
          </cell>
          <cell r="H7925">
            <v>1.3</v>
          </cell>
          <cell r="I7925">
            <v>43465</v>
          </cell>
        </row>
        <row r="7926">
          <cell r="A7926" t="str">
            <v>REJILLA SIFON SOSCO 4.5X3.5CM</v>
          </cell>
          <cell r="B7926">
            <v>9434</v>
          </cell>
          <cell r="C7926" t="str">
            <v>UNI</v>
          </cell>
          <cell r="D7926">
            <v>1152</v>
          </cell>
          <cell r="E7926">
            <v>37</v>
          </cell>
          <cell r="F7926">
            <v>40141</v>
          </cell>
          <cell r="G7926">
            <v>829</v>
          </cell>
          <cell r="H7926">
            <v>1.39</v>
          </cell>
          <cell r="I7926">
            <v>43465</v>
          </cell>
        </row>
        <row r="7927">
          <cell r="A7927" t="str">
            <v>REJILLA SIN CROMAR GRIVAL</v>
          </cell>
          <cell r="B7927">
            <v>1130</v>
          </cell>
          <cell r="C7927" t="str">
            <v>UNI</v>
          </cell>
          <cell r="D7927">
            <v>5176</v>
          </cell>
          <cell r="E7927" t="str">
            <v>93705Gris</v>
          </cell>
          <cell r="F7927">
            <v>39893</v>
          </cell>
          <cell r="G7927">
            <v>3724</v>
          </cell>
          <cell r="H7927">
            <v>1.39</v>
          </cell>
          <cell r="I7927">
            <v>43465</v>
          </cell>
        </row>
        <row r="7928">
          <cell r="A7928" t="str">
            <v>Rejilla sumidero (.50x.50X.15) TITAN VEHIC.</v>
          </cell>
          <cell r="B7928">
            <v>101068</v>
          </cell>
          <cell r="C7928" t="str">
            <v>UNI</v>
          </cell>
          <cell r="D7928">
            <v>130717</v>
          </cell>
          <cell r="E7928" t="str">
            <v>Galvanizado</v>
          </cell>
          <cell r="F7928">
            <v>40142</v>
          </cell>
          <cell r="G7928">
            <v>94041</v>
          </cell>
          <cell r="H7928">
            <v>1.39</v>
          </cell>
          <cell r="I7928">
            <v>43465</v>
          </cell>
        </row>
        <row r="7929">
          <cell r="A7929" t="str">
            <v>Rejilla sumidero (0.25X1X0.4) Peat. Maderplast **</v>
          </cell>
          <cell r="B7929">
            <v>101183</v>
          </cell>
          <cell r="C7929" t="str">
            <v>UNI</v>
          </cell>
          <cell r="D7929">
            <v>267658</v>
          </cell>
          <cell r="E7929" t="str">
            <v>R-25-C</v>
          </cell>
          <cell r="F7929">
            <v>40144</v>
          </cell>
          <cell r="G7929">
            <v>192560</v>
          </cell>
          <cell r="H7929">
            <v>1.39</v>
          </cell>
          <cell r="I7929">
            <v>43465</v>
          </cell>
        </row>
        <row r="7930">
          <cell r="A7930" t="str">
            <v>Rejilla sumidero (0.25X1X0.4) Veh. Maderplast **</v>
          </cell>
          <cell r="B7930">
            <v>101187</v>
          </cell>
          <cell r="C7930" t="str">
            <v>UNI</v>
          </cell>
          <cell r="D7930">
            <v>375689</v>
          </cell>
          <cell r="E7930" t="str">
            <v>R-25-C</v>
          </cell>
          <cell r="F7930">
            <v>40144</v>
          </cell>
          <cell r="G7930">
            <v>270280</v>
          </cell>
          <cell r="H7930">
            <v>1.39</v>
          </cell>
          <cell r="I7930">
            <v>43465</v>
          </cell>
        </row>
        <row r="7931">
          <cell r="A7931" t="str">
            <v>Rejilla sumidero (0.25X1X0.4) Veh.P. Maderplast **</v>
          </cell>
          <cell r="B7931">
            <v>101188</v>
          </cell>
          <cell r="C7931" t="str">
            <v>UNI</v>
          </cell>
          <cell r="D7931">
            <v>375689</v>
          </cell>
          <cell r="E7931" t="str">
            <v>R-25-C</v>
          </cell>
          <cell r="F7931">
            <v>40144</v>
          </cell>
          <cell r="G7931">
            <v>270280</v>
          </cell>
          <cell r="H7931">
            <v>1.39</v>
          </cell>
          <cell r="I7931">
            <v>43465</v>
          </cell>
        </row>
        <row r="7932">
          <cell r="A7932" t="str">
            <v>Rejilla sumidero (0.29X1X0.4) Peat. Maderplast **</v>
          </cell>
          <cell r="B7932">
            <v>101146</v>
          </cell>
          <cell r="C7932" t="str">
            <v>UNI</v>
          </cell>
          <cell r="D7932">
            <v>278877</v>
          </cell>
          <cell r="E7932" t="str">
            <v>R-25-C</v>
          </cell>
          <cell r="F7932">
            <v>42829</v>
          </cell>
          <cell r="G7932">
            <v>255850</v>
          </cell>
          <cell r="H7932">
            <v>1.0900000000000001</v>
          </cell>
          <cell r="I7932">
            <v>43465</v>
          </cell>
        </row>
        <row r="7933">
          <cell r="A7933" t="str">
            <v>Rejilla sumidero (0.29X1X0.4) Veh. Maderplast **</v>
          </cell>
          <cell r="B7933">
            <v>101189</v>
          </cell>
          <cell r="C7933" t="str">
            <v>UNI</v>
          </cell>
          <cell r="D7933">
            <v>435348</v>
          </cell>
          <cell r="E7933" t="str">
            <v>R-25-C</v>
          </cell>
          <cell r="F7933">
            <v>40144</v>
          </cell>
          <cell r="G7933">
            <v>313200</v>
          </cell>
          <cell r="H7933">
            <v>1.39</v>
          </cell>
          <cell r="I7933">
            <v>43465</v>
          </cell>
        </row>
        <row r="7934">
          <cell r="A7934" t="str">
            <v>Rejilla sumidero (0.29X1X0.4) Veh.P. Maderplast **</v>
          </cell>
          <cell r="B7934">
            <v>101190</v>
          </cell>
          <cell r="C7934" t="str">
            <v>UNI</v>
          </cell>
          <cell r="D7934">
            <v>435348</v>
          </cell>
          <cell r="E7934" t="str">
            <v>R-25-C</v>
          </cell>
          <cell r="F7934">
            <v>40144</v>
          </cell>
          <cell r="G7934">
            <v>313200</v>
          </cell>
          <cell r="H7934">
            <v>1.39</v>
          </cell>
          <cell r="I7934">
            <v>43465</v>
          </cell>
        </row>
        <row r="7935">
          <cell r="A7935" t="str">
            <v>Rejilla sumidero (0.40X1X0.4) Peat. Maderplast **</v>
          </cell>
          <cell r="B7935">
            <v>101185</v>
          </cell>
          <cell r="C7935" t="str">
            <v>UNI</v>
          </cell>
          <cell r="D7935">
            <v>441798</v>
          </cell>
          <cell r="E7935" t="str">
            <v>R-25-C</v>
          </cell>
          <cell r="F7935">
            <v>40144</v>
          </cell>
          <cell r="G7935">
            <v>317840</v>
          </cell>
          <cell r="H7935">
            <v>1.39</v>
          </cell>
          <cell r="I7935">
            <v>43465</v>
          </cell>
        </row>
        <row r="7936">
          <cell r="A7936" t="str">
            <v>Rejilla sumidero (0.40X1X0.4) Veh. Maderplast **</v>
          </cell>
          <cell r="B7936">
            <v>101191</v>
          </cell>
          <cell r="C7936" t="str">
            <v>UNI</v>
          </cell>
          <cell r="D7936">
            <v>599813</v>
          </cell>
          <cell r="E7936" t="str">
            <v>R-25-C</v>
          </cell>
          <cell r="F7936">
            <v>40144</v>
          </cell>
          <cell r="G7936">
            <v>431520</v>
          </cell>
          <cell r="H7936">
            <v>1.39</v>
          </cell>
          <cell r="I7936">
            <v>43465</v>
          </cell>
        </row>
        <row r="7937">
          <cell r="A7937" t="str">
            <v>Rejilla sumidero (0.40X1X0.4) Veh.P. Maderplast **</v>
          </cell>
          <cell r="B7937">
            <v>101192</v>
          </cell>
          <cell r="C7937" t="str">
            <v>UNI</v>
          </cell>
          <cell r="D7937">
            <v>294462</v>
          </cell>
          <cell r="E7937" t="str">
            <v>R-25-C</v>
          </cell>
          <cell r="F7937">
            <v>41809</v>
          </cell>
          <cell r="G7937">
            <v>233700</v>
          </cell>
          <cell r="H7937">
            <v>1.26</v>
          </cell>
          <cell r="I7937">
            <v>43465</v>
          </cell>
        </row>
        <row r="7938">
          <cell r="A7938" t="str">
            <v>Rejilla sumidero (0.46X1X0.4) Peat. Maderplast **</v>
          </cell>
          <cell r="B7938">
            <v>101186</v>
          </cell>
          <cell r="C7938" t="str">
            <v>UNI</v>
          </cell>
          <cell r="D7938">
            <v>421558</v>
          </cell>
          <cell r="E7938" t="str">
            <v>R-25-C</v>
          </cell>
          <cell r="F7938">
            <v>42829</v>
          </cell>
          <cell r="G7938">
            <v>386750</v>
          </cell>
          <cell r="H7938">
            <v>1.0900000000000001</v>
          </cell>
          <cell r="I7938">
            <v>43465</v>
          </cell>
        </row>
        <row r="7939">
          <cell r="A7939" t="str">
            <v>Rejilla sumidero (0.46X1X0.4) Veh. Maderplast **</v>
          </cell>
          <cell r="B7939">
            <v>101193</v>
          </cell>
          <cell r="C7939" t="str">
            <v>UNI</v>
          </cell>
          <cell r="D7939">
            <v>476442</v>
          </cell>
          <cell r="E7939" t="str">
            <v>R-25-C</v>
          </cell>
          <cell r="F7939">
            <v>40247</v>
          </cell>
          <cell r="G7939">
            <v>347768</v>
          </cell>
          <cell r="H7939">
            <v>1.37</v>
          </cell>
          <cell r="I7939">
            <v>43465</v>
          </cell>
        </row>
        <row r="7940">
          <cell r="A7940" t="str">
            <v>Rejilla sumidero (0.46X1X0.4) Veh.P. Maderplast **</v>
          </cell>
          <cell r="B7940">
            <v>101194</v>
          </cell>
          <cell r="C7940" t="str">
            <v>UNI</v>
          </cell>
          <cell r="D7940">
            <v>688495</v>
          </cell>
          <cell r="E7940" t="str">
            <v>R-25-C</v>
          </cell>
          <cell r="F7940">
            <v>40144</v>
          </cell>
          <cell r="G7940">
            <v>495320</v>
          </cell>
          <cell r="H7940">
            <v>1.39</v>
          </cell>
          <cell r="I7940">
            <v>43465</v>
          </cell>
        </row>
        <row r="7941">
          <cell r="A7941" t="str">
            <v>Rejilla sumidero (33*25*6) PEAT. FIBRIT **</v>
          </cell>
          <cell r="B7941">
            <v>101158</v>
          </cell>
          <cell r="C7941" t="str">
            <v>UNI</v>
          </cell>
          <cell r="D7941">
            <v>28668</v>
          </cell>
          <cell r="E7941">
            <v>0</v>
          </cell>
          <cell r="F7941">
            <v>42102</v>
          </cell>
          <cell r="G7941">
            <v>23498</v>
          </cell>
          <cell r="H7941">
            <v>1.22</v>
          </cell>
          <cell r="I7941">
            <v>43465</v>
          </cell>
        </row>
        <row r="7942">
          <cell r="A7942" t="str">
            <v>Rejilla sumidero (33*25*8) VEH. FIBRIT **</v>
          </cell>
          <cell r="B7942">
            <v>101159</v>
          </cell>
          <cell r="C7942" t="str">
            <v>UNI</v>
          </cell>
          <cell r="D7942">
            <v>49494</v>
          </cell>
          <cell r="E7942">
            <v>0</v>
          </cell>
          <cell r="F7942">
            <v>40945</v>
          </cell>
          <cell r="G7942">
            <v>38072</v>
          </cell>
          <cell r="H7942">
            <v>1.3</v>
          </cell>
          <cell r="I7942">
            <v>43465</v>
          </cell>
        </row>
        <row r="7943">
          <cell r="A7943" t="str">
            <v>Rejilla sumidero (33*46*10) VEH.P FIBRIT **</v>
          </cell>
          <cell r="B7943">
            <v>101153</v>
          </cell>
          <cell r="C7943" t="str">
            <v>UNI</v>
          </cell>
          <cell r="D7943">
            <v>68034</v>
          </cell>
          <cell r="E7943">
            <v>0</v>
          </cell>
          <cell r="F7943">
            <v>40945</v>
          </cell>
          <cell r="G7943">
            <v>52334</v>
          </cell>
          <cell r="H7943">
            <v>1.3</v>
          </cell>
          <cell r="I7943">
            <v>43465</v>
          </cell>
        </row>
        <row r="7944">
          <cell r="A7944" t="str">
            <v>Rejilla sumidero (40*40*6) PEAT. FIBRIT **</v>
          </cell>
          <cell r="B7944">
            <v>101151</v>
          </cell>
          <cell r="C7944" t="str">
            <v>UNI</v>
          </cell>
          <cell r="D7944">
            <v>54668</v>
          </cell>
          <cell r="E7944">
            <v>0</v>
          </cell>
          <cell r="F7944">
            <v>42013</v>
          </cell>
          <cell r="G7944">
            <v>44810</v>
          </cell>
          <cell r="H7944">
            <v>1.22</v>
          </cell>
          <cell r="I7944">
            <v>43465</v>
          </cell>
        </row>
        <row r="7945">
          <cell r="A7945" t="str">
            <v>Rejilla sumidero (40*40*6) PEATONAL</v>
          </cell>
          <cell r="B7945">
            <v>101156</v>
          </cell>
          <cell r="C7945" t="str">
            <v>UNI</v>
          </cell>
          <cell r="D7945">
            <v>23100</v>
          </cell>
          <cell r="E7945">
            <v>0</v>
          </cell>
          <cell r="F7945">
            <v>43166</v>
          </cell>
          <cell r="G7945">
            <v>22000</v>
          </cell>
          <cell r="H7945">
            <v>1.05</v>
          </cell>
          <cell r="I7945">
            <v>43465</v>
          </cell>
        </row>
        <row r="7946">
          <cell r="A7946" t="str">
            <v>Rejilla sumidero (40*40*6) PEATONAL.</v>
          </cell>
          <cell r="B7946">
            <v>101154</v>
          </cell>
          <cell r="C7946" t="str">
            <v>UNI</v>
          </cell>
          <cell r="D7946">
            <v>19992</v>
          </cell>
          <cell r="E7946">
            <v>0</v>
          </cell>
          <cell r="F7946">
            <v>43336</v>
          </cell>
          <cell r="G7946">
            <v>19040</v>
          </cell>
          <cell r="H7946">
            <v>1.05</v>
          </cell>
          <cell r="I7946">
            <v>43465</v>
          </cell>
        </row>
        <row r="7947">
          <cell r="A7947" t="str">
            <v>Rejilla sumidero (40X40X10) VEIH. CARCAMO T-B</v>
          </cell>
          <cell r="B7947">
            <v>104923</v>
          </cell>
          <cell r="C7947" t="str">
            <v>UNI</v>
          </cell>
          <cell r="D7947">
            <v>64033</v>
          </cell>
          <cell r="E7947">
            <v>0</v>
          </cell>
          <cell r="F7947">
            <v>43269</v>
          </cell>
          <cell r="G7947">
            <v>60984</v>
          </cell>
          <cell r="H7947">
            <v>1.05</v>
          </cell>
          <cell r="I7947">
            <v>43465</v>
          </cell>
        </row>
        <row r="7948">
          <cell r="A7948" t="str">
            <v>Rejilla sumidero (46*40*10) PEAT. 4000psi **</v>
          </cell>
          <cell r="B7948">
            <v>101155</v>
          </cell>
          <cell r="C7948" t="str">
            <v>UNI</v>
          </cell>
          <cell r="D7948">
            <v>83720</v>
          </cell>
          <cell r="E7948">
            <v>0</v>
          </cell>
          <cell r="F7948">
            <v>40954</v>
          </cell>
          <cell r="G7948">
            <v>64400</v>
          </cell>
          <cell r="H7948">
            <v>1.3</v>
          </cell>
          <cell r="I7948">
            <v>43465</v>
          </cell>
        </row>
        <row r="7949">
          <cell r="A7949" t="str">
            <v>Rejilla sumidero (46X33X10) Peaton</v>
          </cell>
          <cell r="B7949">
            <v>101147</v>
          </cell>
          <cell r="C7949" t="str">
            <v>UNI</v>
          </cell>
          <cell r="D7949">
            <v>58905</v>
          </cell>
          <cell r="E7949" t="str">
            <v>R-25-C</v>
          </cell>
          <cell r="F7949">
            <v>43182</v>
          </cell>
          <cell r="G7949">
            <v>56100</v>
          </cell>
          <cell r="H7949">
            <v>1.05</v>
          </cell>
          <cell r="I7949">
            <v>43465</v>
          </cell>
        </row>
        <row r="7950">
          <cell r="A7950" t="str">
            <v>Rejilla sumidero (46X33X10) VEH.LIVIANO-</v>
          </cell>
          <cell r="B7950">
            <v>101148</v>
          </cell>
          <cell r="C7950" t="str">
            <v>UNI</v>
          </cell>
          <cell r="D7950">
            <v>71906</v>
          </cell>
          <cell r="E7950" t="str">
            <v>R-25-C</v>
          </cell>
          <cell r="F7950">
            <v>43251</v>
          </cell>
          <cell r="G7950">
            <v>68482</v>
          </cell>
          <cell r="H7950">
            <v>1.05</v>
          </cell>
          <cell r="I7950">
            <v>43465</v>
          </cell>
        </row>
        <row r="7951">
          <cell r="A7951" t="str">
            <v>REJILLA SUMIDERO Continuo 25cm</v>
          </cell>
          <cell r="B7951">
            <v>102403</v>
          </cell>
          <cell r="C7951" t="str">
            <v>UNI</v>
          </cell>
          <cell r="D7951">
            <v>36050</v>
          </cell>
          <cell r="E7951" t="str">
            <v>R-25-C</v>
          </cell>
          <cell r="F7951">
            <v>39891</v>
          </cell>
          <cell r="G7951">
            <v>25935</v>
          </cell>
          <cell r="H7951">
            <v>1.39</v>
          </cell>
          <cell r="I7951">
            <v>43465</v>
          </cell>
        </row>
        <row r="7952">
          <cell r="A7952" t="str">
            <v>REJILLA SUMIDERO Continuo 25cm (peatonal)</v>
          </cell>
          <cell r="B7952">
            <v>3913</v>
          </cell>
          <cell r="C7952" t="str">
            <v>UNI</v>
          </cell>
          <cell r="D7952">
            <v>34587</v>
          </cell>
          <cell r="E7952" t="str">
            <v>R-25-C</v>
          </cell>
          <cell r="F7952">
            <v>40220</v>
          </cell>
          <cell r="G7952">
            <v>25246</v>
          </cell>
          <cell r="H7952">
            <v>1.37</v>
          </cell>
          <cell r="I7952">
            <v>43465</v>
          </cell>
        </row>
        <row r="7953">
          <cell r="A7953" t="str">
            <v>REJILLA SUMIDERO Continuo 46cm</v>
          </cell>
          <cell r="B7953">
            <v>1137</v>
          </cell>
          <cell r="C7953" t="str">
            <v>UNI</v>
          </cell>
          <cell r="D7953">
            <v>84236</v>
          </cell>
          <cell r="E7953" t="str">
            <v>R-46-P</v>
          </cell>
          <cell r="F7953">
            <v>43251</v>
          </cell>
          <cell r="G7953">
            <v>80225</v>
          </cell>
          <cell r="H7953">
            <v>1.05</v>
          </cell>
          <cell r="I7953">
            <v>43465</v>
          </cell>
        </row>
        <row r="7954">
          <cell r="A7954" t="str">
            <v>REJILLA SUMIDERO Continuo 85cm</v>
          </cell>
          <cell r="B7954">
            <v>3914</v>
          </cell>
          <cell r="C7954" t="str">
            <v>UNI</v>
          </cell>
          <cell r="D7954">
            <v>242277</v>
          </cell>
          <cell r="E7954" t="str">
            <v>R-85-P</v>
          </cell>
          <cell r="F7954">
            <v>40143</v>
          </cell>
          <cell r="G7954">
            <v>174300</v>
          </cell>
          <cell r="H7954">
            <v>1.39</v>
          </cell>
          <cell r="I7954">
            <v>43465</v>
          </cell>
        </row>
        <row r="7955">
          <cell r="A7955" t="str">
            <v>REJILLA SUMIDERO Continuo 85cm</v>
          </cell>
          <cell r="B7955">
            <v>102404</v>
          </cell>
          <cell r="C7955" t="str">
            <v>UNI</v>
          </cell>
          <cell r="D7955">
            <v>282284</v>
          </cell>
          <cell r="E7955" t="str">
            <v>R-85-P</v>
          </cell>
          <cell r="F7955">
            <v>39891</v>
          </cell>
          <cell r="G7955">
            <v>203082</v>
          </cell>
          <cell r="H7955">
            <v>1.39</v>
          </cell>
          <cell r="I7955">
            <v>43465</v>
          </cell>
        </row>
        <row r="7956">
          <cell r="A7956" t="str">
            <v>Rejilla sumidero lateral EAAB 14*83*L=45 **</v>
          </cell>
          <cell r="B7956">
            <v>100634</v>
          </cell>
          <cell r="C7956" t="str">
            <v>UNI</v>
          </cell>
          <cell r="D7956">
            <v>254360</v>
          </cell>
          <cell r="E7956" t="str">
            <v>R-25-C</v>
          </cell>
          <cell r="F7956">
            <v>40143</v>
          </cell>
          <cell r="G7956">
            <v>182993</v>
          </cell>
          <cell r="H7956">
            <v>1.39</v>
          </cell>
          <cell r="I7956">
            <v>43465</v>
          </cell>
        </row>
        <row r="7957">
          <cell r="A7957" t="str">
            <v>Rejilla sumidero lateral EAAB 14*83*L=45 nueva **</v>
          </cell>
          <cell r="B7957">
            <v>100635</v>
          </cell>
          <cell r="C7957" t="str">
            <v>UNI</v>
          </cell>
          <cell r="D7957">
            <v>145438</v>
          </cell>
          <cell r="E7957" t="str">
            <v>R-25-C</v>
          </cell>
          <cell r="F7957">
            <v>40142</v>
          </cell>
          <cell r="G7957">
            <v>104632</v>
          </cell>
          <cell r="H7957">
            <v>1.39</v>
          </cell>
          <cell r="I7957">
            <v>43465</v>
          </cell>
        </row>
        <row r="7958">
          <cell r="A7958" t="str">
            <v>Rejilla sumidero Peatonal Continuo 33x46x10**</v>
          </cell>
          <cell r="B7958">
            <v>100951</v>
          </cell>
          <cell r="C7958" t="str">
            <v>UNI</v>
          </cell>
          <cell r="D7958">
            <v>58905</v>
          </cell>
          <cell r="E7958" t="str">
            <v>R-46-P</v>
          </cell>
          <cell r="F7958">
            <v>43354</v>
          </cell>
          <cell r="G7958">
            <v>56100</v>
          </cell>
          <cell r="H7958">
            <v>1.05</v>
          </cell>
          <cell r="I7958">
            <v>43465</v>
          </cell>
        </row>
        <row r="7959">
          <cell r="A7959" t="str">
            <v>Rejilla sumidero transvers EAAB 14*50*L=50</v>
          </cell>
          <cell r="B7959">
            <v>100637</v>
          </cell>
          <cell r="C7959" t="str">
            <v>UNI</v>
          </cell>
          <cell r="D7959">
            <v>130717</v>
          </cell>
          <cell r="E7959" t="str">
            <v>R-25-C</v>
          </cell>
          <cell r="F7959">
            <v>40142</v>
          </cell>
          <cell r="G7959">
            <v>94041</v>
          </cell>
          <cell r="H7959">
            <v>1.39</v>
          </cell>
          <cell r="I7959">
            <v>43465</v>
          </cell>
        </row>
        <row r="7960">
          <cell r="A7960" t="str">
            <v>REJILLA SUMIDERO VIAL 68x33x10 (fundicion)</v>
          </cell>
          <cell r="B7960">
            <v>1138</v>
          </cell>
          <cell r="C7960" t="str">
            <v>UNI</v>
          </cell>
          <cell r="D7960">
            <v>205570</v>
          </cell>
          <cell r="E7960" t="str">
            <v>R-70-MP</v>
          </cell>
          <cell r="F7960">
            <v>43269</v>
          </cell>
          <cell r="G7960">
            <v>195781</v>
          </cell>
          <cell r="H7960">
            <v>1.05</v>
          </cell>
          <cell r="I7960">
            <v>43465</v>
          </cell>
        </row>
        <row r="7961">
          <cell r="A7961" t="str">
            <v>REJILLA TIPO "A 30x30"</v>
          </cell>
          <cell r="B7961">
            <v>623</v>
          </cell>
          <cell r="C7961" t="str">
            <v>UNI</v>
          </cell>
          <cell r="D7961">
            <v>670758</v>
          </cell>
          <cell r="E7961" t="str">
            <v>Galvanizado</v>
          </cell>
          <cell r="F7961">
            <v>40144</v>
          </cell>
          <cell r="G7961">
            <v>482560</v>
          </cell>
          <cell r="H7961">
            <v>1.39</v>
          </cell>
          <cell r="I7961">
            <v>43465</v>
          </cell>
        </row>
        <row r="7962">
          <cell r="A7962" t="str">
            <v>REJILLA TIPO "A 50x50"</v>
          </cell>
          <cell r="B7962">
            <v>653</v>
          </cell>
          <cell r="C7962" t="str">
            <v>UNI</v>
          </cell>
          <cell r="D7962">
            <v>472433</v>
          </cell>
          <cell r="E7962" t="str">
            <v>Galvanizado</v>
          </cell>
          <cell r="F7962">
            <v>40144</v>
          </cell>
          <cell r="G7962">
            <v>339880</v>
          </cell>
          <cell r="H7962">
            <v>1.39</v>
          </cell>
          <cell r="I7962">
            <v>43465</v>
          </cell>
        </row>
        <row r="7963">
          <cell r="A7963" t="str">
            <v>REJILLA TIPO "S 30x100"</v>
          </cell>
          <cell r="B7963">
            <v>628</v>
          </cell>
          <cell r="C7963" t="str">
            <v>UNI</v>
          </cell>
          <cell r="D7963">
            <v>503069</v>
          </cell>
          <cell r="E7963" t="str">
            <v>Galvanizado</v>
          </cell>
          <cell r="F7963">
            <v>40144</v>
          </cell>
          <cell r="G7963">
            <v>361920</v>
          </cell>
          <cell r="H7963">
            <v>1.39</v>
          </cell>
          <cell r="I7963">
            <v>43465</v>
          </cell>
        </row>
        <row r="7964">
          <cell r="A7964" t="str">
            <v>REJILLA TIPO "T 30x100"</v>
          </cell>
          <cell r="B7964">
            <v>599</v>
          </cell>
          <cell r="C7964" t="str">
            <v>UNI</v>
          </cell>
          <cell r="D7964">
            <v>507906</v>
          </cell>
          <cell r="E7964" t="str">
            <v>Galvanizado</v>
          </cell>
          <cell r="F7964">
            <v>40144</v>
          </cell>
          <cell r="G7964">
            <v>365400</v>
          </cell>
          <cell r="H7964">
            <v>1.39</v>
          </cell>
          <cell r="I7964">
            <v>43465</v>
          </cell>
        </row>
        <row r="7965">
          <cell r="A7965" t="str">
            <v>REJILLA TIPO "T 30x50"</v>
          </cell>
          <cell r="B7965">
            <v>630</v>
          </cell>
          <cell r="C7965" t="str">
            <v>UNI</v>
          </cell>
          <cell r="D7965">
            <v>651910</v>
          </cell>
          <cell r="E7965" t="str">
            <v>Galvanizado</v>
          </cell>
          <cell r="F7965">
            <v>40144</v>
          </cell>
          <cell r="G7965">
            <v>469000</v>
          </cell>
          <cell r="H7965">
            <v>1.39</v>
          </cell>
          <cell r="I7965">
            <v>43465</v>
          </cell>
        </row>
        <row r="7966">
          <cell r="A7966" t="str">
            <v>Rejilla tipo Sifón en aluminio 20x20 sosco 6"</v>
          </cell>
          <cell r="B7966">
            <v>104231</v>
          </cell>
          <cell r="C7966" t="str">
            <v>UNI</v>
          </cell>
          <cell r="D7966">
            <v>59145</v>
          </cell>
          <cell r="E7966">
            <v>0</v>
          </cell>
          <cell r="F7966">
            <v>40869</v>
          </cell>
          <cell r="G7966">
            <v>44138</v>
          </cell>
          <cell r="H7966">
            <v>1.34</v>
          </cell>
          <cell r="I7966">
            <v>43465</v>
          </cell>
        </row>
        <row r="7967">
          <cell r="A7967" t="str">
            <v>REJILLA TRADICIONAL 3"x1 ½" Al.</v>
          </cell>
          <cell r="B7967">
            <v>168</v>
          </cell>
          <cell r="C7967" t="str">
            <v>UNI</v>
          </cell>
          <cell r="D7967">
            <v>3271</v>
          </cell>
          <cell r="E7967" t="str">
            <v>T3x1½ "</v>
          </cell>
          <cell r="F7967">
            <v>40140</v>
          </cell>
          <cell r="G7967">
            <v>2353</v>
          </cell>
          <cell r="H7967">
            <v>1.39</v>
          </cell>
          <cell r="I7967">
            <v>43465</v>
          </cell>
        </row>
        <row r="7968">
          <cell r="A7968" t="str">
            <v>REJILLA TRADICIONAL 3"x2" Br.</v>
          </cell>
          <cell r="B7968">
            <v>171</v>
          </cell>
          <cell r="C7968" t="str">
            <v>UNI</v>
          </cell>
          <cell r="D7968">
            <v>11687</v>
          </cell>
          <cell r="E7968" t="str">
            <v>T3x2"</v>
          </cell>
          <cell r="F7968">
            <v>40141</v>
          </cell>
          <cell r="G7968">
            <v>8408</v>
          </cell>
          <cell r="H7968">
            <v>1.39</v>
          </cell>
          <cell r="I7968">
            <v>43465</v>
          </cell>
        </row>
        <row r="7969">
          <cell r="A7969" t="str">
            <v>REJILLA TRADICIONAL 5"x3" Al.</v>
          </cell>
          <cell r="B7969">
            <v>312</v>
          </cell>
          <cell r="C7969" t="str">
            <v>UNI</v>
          </cell>
          <cell r="D7969">
            <v>8391</v>
          </cell>
          <cell r="E7969" t="str">
            <v>T5"x3 "</v>
          </cell>
          <cell r="F7969">
            <v>40140</v>
          </cell>
          <cell r="G7969">
            <v>6037</v>
          </cell>
          <cell r="H7969">
            <v>1.39</v>
          </cell>
          <cell r="I7969">
            <v>43465</v>
          </cell>
        </row>
        <row r="7970">
          <cell r="A7970" t="str">
            <v>REJILLA TRADICIONAL 6"x4" Al.</v>
          </cell>
          <cell r="B7970">
            <v>314</v>
          </cell>
          <cell r="C7970" t="str">
            <v>UNI</v>
          </cell>
          <cell r="D7970">
            <v>10464</v>
          </cell>
          <cell r="E7970" t="str">
            <v>T6"x4 "</v>
          </cell>
          <cell r="F7970">
            <v>40140</v>
          </cell>
          <cell r="G7970">
            <v>7528</v>
          </cell>
          <cell r="H7970">
            <v>1.39</v>
          </cell>
          <cell r="I7970">
            <v>43465</v>
          </cell>
        </row>
        <row r="7971">
          <cell r="A7971" t="str">
            <v>REJILLA TRADICIONAL PLASTICO 3"x2"</v>
          </cell>
          <cell r="B7971">
            <v>389</v>
          </cell>
          <cell r="C7971" t="str">
            <v>UNI</v>
          </cell>
          <cell r="D7971">
            <v>1152</v>
          </cell>
          <cell r="E7971" t="str">
            <v>T3x2"</v>
          </cell>
          <cell r="F7971">
            <v>40141</v>
          </cell>
          <cell r="G7971">
            <v>829</v>
          </cell>
          <cell r="H7971">
            <v>1.39</v>
          </cell>
          <cell r="I7971">
            <v>43465</v>
          </cell>
        </row>
        <row r="7972">
          <cell r="A7972" t="str">
            <v>REJILLA VENT. TRADICIONAL 3" Al. 15x15</v>
          </cell>
          <cell r="B7972">
            <v>370</v>
          </cell>
          <cell r="C7972" t="str">
            <v>UNI</v>
          </cell>
          <cell r="D7972">
            <v>6989</v>
          </cell>
          <cell r="E7972" t="str">
            <v>3"</v>
          </cell>
          <cell r="F7972">
            <v>40140</v>
          </cell>
          <cell r="G7972">
            <v>5028</v>
          </cell>
          <cell r="H7972">
            <v>1.39</v>
          </cell>
          <cell r="I7972">
            <v>43465</v>
          </cell>
        </row>
        <row r="7973">
          <cell r="A7973" t="str">
            <v>REJILLA VENTILACION DE GAS PLAST 20x20cm</v>
          </cell>
          <cell r="B7973">
            <v>9442</v>
          </cell>
          <cell r="C7973" t="str">
            <v>UNI</v>
          </cell>
          <cell r="D7973">
            <v>5082</v>
          </cell>
          <cell r="E7973">
            <v>30</v>
          </cell>
          <cell r="F7973">
            <v>40154</v>
          </cell>
          <cell r="G7973">
            <v>3656</v>
          </cell>
          <cell r="H7973">
            <v>1.39</v>
          </cell>
          <cell r="I7973">
            <v>43465</v>
          </cell>
        </row>
        <row r="7974">
          <cell r="A7974" t="str">
            <v>REJILLA VENTILACION PLAST 15x15cm.</v>
          </cell>
          <cell r="B7974">
            <v>2363</v>
          </cell>
          <cell r="C7974" t="str">
            <v>UNI</v>
          </cell>
          <cell r="D7974">
            <v>4092</v>
          </cell>
          <cell r="E7974">
            <v>7</v>
          </cell>
          <cell r="F7974">
            <v>40154</v>
          </cell>
          <cell r="G7974">
            <v>2944</v>
          </cell>
          <cell r="H7974">
            <v>1.39</v>
          </cell>
          <cell r="I7974">
            <v>43465</v>
          </cell>
        </row>
        <row r="7975">
          <cell r="A7975" t="str">
            <v>REJILLA VENTILACION PLAST 20x20cm</v>
          </cell>
          <cell r="B7975">
            <v>2366</v>
          </cell>
          <cell r="C7975" t="str">
            <v>UNI</v>
          </cell>
          <cell r="D7975">
            <v>2536</v>
          </cell>
          <cell r="E7975">
            <v>8</v>
          </cell>
          <cell r="F7975">
            <v>43199</v>
          </cell>
          <cell r="G7975">
            <v>2415</v>
          </cell>
          <cell r="H7975">
            <v>1.05</v>
          </cell>
          <cell r="I7975">
            <v>43465</v>
          </cell>
        </row>
        <row r="7976">
          <cell r="A7976" t="str">
            <v>REJILLA VETILACION 15*15</v>
          </cell>
          <cell r="B7976">
            <v>1318</v>
          </cell>
          <cell r="C7976" t="str">
            <v>UNI</v>
          </cell>
          <cell r="D7976">
            <v>4030</v>
          </cell>
          <cell r="E7976">
            <v>0</v>
          </cell>
          <cell r="F7976">
            <v>39884</v>
          </cell>
          <cell r="G7976">
            <v>2899</v>
          </cell>
          <cell r="H7976">
            <v>1.39</v>
          </cell>
          <cell r="I7976">
            <v>43465</v>
          </cell>
        </row>
        <row r="7977">
          <cell r="A7977" t="str">
            <v>REJILLA VETILACION 20*20</v>
          </cell>
          <cell r="B7977">
            <v>1322</v>
          </cell>
          <cell r="C7977" t="str">
            <v>UNI</v>
          </cell>
          <cell r="D7977">
            <v>16680</v>
          </cell>
          <cell r="E7977">
            <v>0</v>
          </cell>
          <cell r="F7977">
            <v>39870</v>
          </cell>
          <cell r="G7977">
            <v>12000</v>
          </cell>
          <cell r="H7977">
            <v>1.39</v>
          </cell>
          <cell r="I7977">
            <v>43465</v>
          </cell>
        </row>
        <row r="7978">
          <cell r="A7978" t="str">
            <v>RejillaPref.(4.000)(Tr.Veh.Liv)H=9cm;A=31cm;L=5</v>
          </cell>
          <cell r="B7978">
            <v>105274</v>
          </cell>
          <cell r="C7978" t="str">
            <v>UNI</v>
          </cell>
          <cell r="D7978">
            <v>18900</v>
          </cell>
          <cell r="E7978">
            <v>0</v>
          </cell>
          <cell r="F7978">
            <v>41894</v>
          </cell>
          <cell r="G7978">
            <v>15000</v>
          </cell>
          <cell r="H7978">
            <v>1.26</v>
          </cell>
          <cell r="I7978">
            <v>43465</v>
          </cell>
        </row>
        <row r="7979">
          <cell r="A7979" t="str">
            <v>RELE 100015968 MULTIRRANGO</v>
          </cell>
          <cell r="B7979">
            <v>101681</v>
          </cell>
          <cell r="C7979" t="str">
            <v>UNI</v>
          </cell>
          <cell r="D7979">
            <v>293266</v>
          </cell>
          <cell r="E7979">
            <v>0</v>
          </cell>
          <cell r="F7979">
            <v>42396</v>
          </cell>
          <cell r="G7979">
            <v>255014</v>
          </cell>
          <cell r="H7979">
            <v>1.1499999999999999</v>
          </cell>
          <cell r="I7979">
            <v>43465</v>
          </cell>
        </row>
        <row r="7980">
          <cell r="A7980" t="str">
            <v>RELE DE SOBRECARGA TERMICA 24-32A</v>
          </cell>
          <cell r="B7980">
            <v>104255</v>
          </cell>
          <cell r="C7980" t="str">
            <v>UNI</v>
          </cell>
          <cell r="D7980">
            <v>249433</v>
          </cell>
          <cell r="E7980">
            <v>0</v>
          </cell>
          <cell r="F7980">
            <v>43392</v>
          </cell>
          <cell r="G7980">
            <v>237555</v>
          </cell>
          <cell r="H7980">
            <v>1.05</v>
          </cell>
          <cell r="I7980">
            <v>43465</v>
          </cell>
        </row>
        <row r="7981">
          <cell r="A7981" t="str">
            <v>RELÉ DPDT BOBINA 12 VDC</v>
          </cell>
          <cell r="B7981">
            <v>107417</v>
          </cell>
          <cell r="C7981" t="str">
            <v>UNI</v>
          </cell>
          <cell r="D7981">
            <v>105000</v>
          </cell>
          <cell r="E7981">
            <v>0</v>
          </cell>
          <cell r="F7981">
            <v>43298</v>
          </cell>
          <cell r="G7981">
            <v>100000</v>
          </cell>
          <cell r="H7981">
            <v>1.05</v>
          </cell>
          <cell r="I7981">
            <v>43465</v>
          </cell>
        </row>
        <row r="7982">
          <cell r="A7982" t="str">
            <v>RELEVO ENCENDIDO AUTOMATICO</v>
          </cell>
          <cell r="B7982">
            <v>105944</v>
          </cell>
          <cell r="C7982" t="str">
            <v>UNI</v>
          </cell>
          <cell r="D7982">
            <v>70043</v>
          </cell>
          <cell r="E7982">
            <v>0</v>
          </cell>
          <cell r="F7982">
            <v>42828</v>
          </cell>
          <cell r="G7982">
            <v>64260</v>
          </cell>
          <cell r="H7982">
            <v>1.0900000000000001</v>
          </cell>
          <cell r="I7982">
            <v>43465</v>
          </cell>
        </row>
        <row r="7983">
          <cell r="A7983" t="str">
            <v>RELLENO FLUIDO 30 BASE PAVIMENTO</v>
          </cell>
          <cell r="B7983">
            <v>3194</v>
          </cell>
          <cell r="C7983" t="str">
            <v>M3</v>
          </cell>
          <cell r="D7983">
            <v>264822</v>
          </cell>
          <cell r="E7983" t="str">
            <v>Base 30</v>
          </cell>
          <cell r="F7983">
            <v>40435</v>
          </cell>
          <cell r="G7983">
            <v>193301</v>
          </cell>
          <cell r="H7983">
            <v>1.37</v>
          </cell>
          <cell r="I7983">
            <v>43465</v>
          </cell>
        </row>
        <row r="7984">
          <cell r="A7984" t="str">
            <v>RELLENO FLUIDO B.ANDEN 15</v>
          </cell>
          <cell r="B7984">
            <v>3615</v>
          </cell>
          <cell r="C7984" t="str">
            <v>M3</v>
          </cell>
          <cell r="D7984">
            <v>232023</v>
          </cell>
          <cell r="E7984">
            <v>0</v>
          </cell>
          <cell r="F7984">
            <v>40408</v>
          </cell>
          <cell r="G7984">
            <v>169360</v>
          </cell>
          <cell r="H7984">
            <v>1.37</v>
          </cell>
          <cell r="I7984">
            <v>43465</v>
          </cell>
        </row>
        <row r="7985">
          <cell r="A7985" t="str">
            <v>RELLENO FLUIDO B.PAV 30</v>
          </cell>
          <cell r="B7985">
            <v>3616</v>
          </cell>
          <cell r="C7985" t="str">
            <v>M3</v>
          </cell>
          <cell r="D7985">
            <v>243148</v>
          </cell>
          <cell r="E7985">
            <v>0</v>
          </cell>
          <cell r="F7985">
            <v>40435</v>
          </cell>
          <cell r="G7985">
            <v>177480</v>
          </cell>
          <cell r="H7985">
            <v>1.37</v>
          </cell>
          <cell r="I7985">
            <v>43465</v>
          </cell>
        </row>
        <row r="7986">
          <cell r="A7986" t="str">
            <v>RELLENO FLUIDO B.PAV 6030</v>
          </cell>
          <cell r="B7986">
            <v>3617</v>
          </cell>
          <cell r="C7986" t="str">
            <v>M3</v>
          </cell>
          <cell r="D7986">
            <v>284467</v>
          </cell>
          <cell r="E7986">
            <v>0</v>
          </cell>
          <cell r="F7986">
            <v>40435</v>
          </cell>
          <cell r="G7986">
            <v>207640</v>
          </cell>
          <cell r="H7986">
            <v>1.37</v>
          </cell>
          <cell r="I7986">
            <v>43465</v>
          </cell>
        </row>
        <row r="7987">
          <cell r="A7987" t="str">
            <v>Relleno Fluido de 10 Kg/CM2</v>
          </cell>
          <cell r="B7987">
            <v>103902</v>
          </cell>
          <cell r="C7987" t="str">
            <v>M3</v>
          </cell>
          <cell r="D7987">
            <v>211398</v>
          </cell>
          <cell r="E7987">
            <v>0</v>
          </cell>
          <cell r="F7987">
            <v>40627</v>
          </cell>
          <cell r="G7987">
            <v>157760</v>
          </cell>
          <cell r="H7987">
            <v>1.34</v>
          </cell>
          <cell r="I7987">
            <v>43465</v>
          </cell>
        </row>
        <row r="7988">
          <cell r="A7988" t="str">
            <v>RELLENO FLUIDO ZANJA 10</v>
          </cell>
          <cell r="B7988">
            <v>3614</v>
          </cell>
          <cell r="C7988" t="str">
            <v>M3</v>
          </cell>
          <cell r="D7988">
            <v>224077</v>
          </cell>
          <cell r="E7988">
            <v>0</v>
          </cell>
          <cell r="F7988">
            <v>40435</v>
          </cell>
          <cell r="G7988">
            <v>163560</v>
          </cell>
          <cell r="H7988">
            <v>1.37</v>
          </cell>
          <cell r="I7988">
            <v>43465</v>
          </cell>
        </row>
        <row r="7989">
          <cell r="A7989" t="str">
            <v>RELLENO FLUIDO ZANJA 7</v>
          </cell>
          <cell r="B7989">
            <v>3613</v>
          </cell>
          <cell r="C7989" t="str">
            <v>M3</v>
          </cell>
          <cell r="D7989">
            <v>197061</v>
          </cell>
          <cell r="E7989">
            <v>0</v>
          </cell>
          <cell r="F7989">
            <v>40435</v>
          </cell>
          <cell r="G7989">
            <v>143840</v>
          </cell>
          <cell r="H7989">
            <v>1.37</v>
          </cell>
          <cell r="I7989">
            <v>43465</v>
          </cell>
        </row>
        <row r="7990">
          <cell r="A7990" t="str">
            <v>REMACHADORA 10"</v>
          </cell>
          <cell r="B7990">
            <v>106507</v>
          </cell>
          <cell r="C7990" t="str">
            <v>UNI</v>
          </cell>
          <cell r="D7990">
            <v>22287</v>
          </cell>
          <cell r="E7990">
            <v>0</v>
          </cell>
          <cell r="F7990">
            <v>43199</v>
          </cell>
          <cell r="G7990">
            <v>21226</v>
          </cell>
          <cell r="H7990">
            <v>1.05</v>
          </cell>
          <cell r="I7990">
            <v>43465</v>
          </cell>
        </row>
        <row r="7991">
          <cell r="A7991" t="str">
            <v>REMACHE 3/16 X 1" caja x 250 un</v>
          </cell>
          <cell r="B7991">
            <v>102931</v>
          </cell>
          <cell r="C7991" t="str">
            <v>UNI</v>
          </cell>
          <cell r="D7991">
            <v>109</v>
          </cell>
          <cell r="E7991" t="str">
            <v>Caja de 100</v>
          </cell>
          <cell r="F7991">
            <v>43199</v>
          </cell>
          <cell r="G7991">
            <v>104</v>
          </cell>
          <cell r="H7991">
            <v>1.05</v>
          </cell>
          <cell r="I7991">
            <v>43465</v>
          </cell>
        </row>
        <row r="7992">
          <cell r="A7992" t="str">
            <v>REMACHE DE 1/8"X3/4"</v>
          </cell>
          <cell r="B7992">
            <v>105851</v>
          </cell>
          <cell r="C7992" t="str">
            <v>UNI</v>
          </cell>
          <cell r="D7992">
            <v>61</v>
          </cell>
          <cell r="E7992">
            <v>0</v>
          </cell>
          <cell r="F7992">
            <v>43199</v>
          </cell>
          <cell r="G7992">
            <v>58</v>
          </cell>
          <cell r="H7992">
            <v>1.05</v>
          </cell>
          <cell r="I7992">
            <v>43465</v>
          </cell>
        </row>
        <row r="7993">
          <cell r="A7993" t="str">
            <v>REMACHE PARA SEÑAL</v>
          </cell>
          <cell r="B7993">
            <v>102799</v>
          </cell>
          <cell r="C7993" t="str">
            <v>UNI</v>
          </cell>
          <cell r="D7993">
            <v>41</v>
          </cell>
          <cell r="E7993" t="str">
            <v>Caja de 100</v>
          </cell>
          <cell r="F7993">
            <v>40318</v>
          </cell>
          <cell r="G7993">
            <v>30</v>
          </cell>
          <cell r="H7993">
            <v>1.37</v>
          </cell>
          <cell r="I7993">
            <v>43465</v>
          </cell>
        </row>
        <row r="7994">
          <cell r="A7994" t="str">
            <v>REMACHE POP 3/16 X 1/2" (BOLSA X 100)</v>
          </cell>
          <cell r="B7994">
            <v>106508</v>
          </cell>
          <cell r="C7994" t="str">
            <v>UNI</v>
          </cell>
          <cell r="D7994">
            <v>4938</v>
          </cell>
          <cell r="E7994">
            <v>0</v>
          </cell>
          <cell r="F7994">
            <v>43199</v>
          </cell>
          <cell r="G7994">
            <v>4703</v>
          </cell>
          <cell r="H7994">
            <v>1.05</v>
          </cell>
          <cell r="I7994">
            <v>43465</v>
          </cell>
        </row>
        <row r="7995">
          <cell r="A7995" t="str">
            <v>REMACHE POP 5/32 X 5/8 (BOLSA X 100)</v>
          </cell>
          <cell r="B7995">
            <v>106509</v>
          </cell>
          <cell r="C7995" t="str">
            <v>UNI</v>
          </cell>
          <cell r="D7995">
            <v>5145</v>
          </cell>
          <cell r="E7995">
            <v>0</v>
          </cell>
          <cell r="F7995">
            <v>43199</v>
          </cell>
          <cell r="G7995">
            <v>4900</v>
          </cell>
          <cell r="H7995">
            <v>1.05</v>
          </cell>
          <cell r="I7995">
            <v>43465</v>
          </cell>
        </row>
        <row r="7996">
          <cell r="A7996" t="str">
            <v>REMACHE POP 5/32" X 3/4 " (BOLSA X 100)</v>
          </cell>
          <cell r="B7996">
            <v>106510</v>
          </cell>
          <cell r="C7996" t="str">
            <v>UNI</v>
          </cell>
          <cell r="D7996">
            <v>4012</v>
          </cell>
          <cell r="E7996">
            <v>0</v>
          </cell>
          <cell r="F7996">
            <v>43199</v>
          </cell>
          <cell r="G7996">
            <v>3820.63</v>
          </cell>
          <cell r="H7996">
            <v>1.05</v>
          </cell>
          <cell r="I7996">
            <v>43465</v>
          </cell>
        </row>
        <row r="7997">
          <cell r="A7997" t="str">
            <v>Remarcacion de identificación de. estadio el campi</v>
          </cell>
          <cell r="B7997">
            <v>105284</v>
          </cell>
          <cell r="C7997" t="str">
            <v>UNI</v>
          </cell>
          <cell r="D7997">
            <v>803880</v>
          </cell>
          <cell r="E7997">
            <v>0</v>
          </cell>
          <cell r="F7997">
            <v>41913</v>
          </cell>
          <cell r="G7997">
            <v>638000</v>
          </cell>
          <cell r="H7997">
            <v>1.26</v>
          </cell>
          <cell r="I7997">
            <v>43465</v>
          </cell>
        </row>
        <row r="7998">
          <cell r="A7998" t="str">
            <v>Remate Lateral Contra Muro 0.25m Aluzinc</v>
          </cell>
          <cell r="B7998">
            <v>101449</v>
          </cell>
          <cell r="C7998" t="str">
            <v>ML</v>
          </cell>
          <cell r="D7998">
            <v>33094</v>
          </cell>
          <cell r="E7998" t="str">
            <v>250c</v>
          </cell>
          <cell r="F7998">
            <v>40325</v>
          </cell>
          <cell r="G7998">
            <v>24156</v>
          </cell>
          <cell r="H7998">
            <v>1.37</v>
          </cell>
          <cell r="I7998">
            <v>43465</v>
          </cell>
        </row>
        <row r="7999">
          <cell r="A7999" t="str">
            <v>Remate rampa</v>
          </cell>
          <cell r="B7999">
            <v>100638</v>
          </cell>
          <cell r="C7999" t="str">
            <v>UNI</v>
          </cell>
          <cell r="D7999">
            <v>53401</v>
          </cell>
          <cell r="E7999">
            <v>35020</v>
          </cell>
          <cell r="F7999">
            <v>43174</v>
          </cell>
          <cell r="G7999">
            <v>50858</v>
          </cell>
          <cell r="H7999">
            <v>1.05</v>
          </cell>
          <cell r="I7999">
            <v>43465</v>
          </cell>
        </row>
        <row r="8000">
          <cell r="A8000" t="str">
            <v>REMATE SIMPLE Cielo raso PVC L=2.70 mts</v>
          </cell>
          <cell r="B8000">
            <v>103832</v>
          </cell>
          <cell r="C8000" t="str">
            <v>UNI</v>
          </cell>
          <cell r="D8000">
            <v>12783</v>
          </cell>
          <cell r="E8000">
            <v>0</v>
          </cell>
          <cell r="F8000">
            <v>42250</v>
          </cell>
          <cell r="G8000">
            <v>10478</v>
          </cell>
          <cell r="H8000">
            <v>1.22</v>
          </cell>
          <cell r="I8000">
            <v>43465</v>
          </cell>
        </row>
        <row r="8001">
          <cell r="A8001" t="str">
            <v>Remate SuperiorTeja CumbreraDos Aguas Aluzinc</v>
          </cell>
          <cell r="B8001">
            <v>101450</v>
          </cell>
          <cell r="C8001" t="str">
            <v>ML</v>
          </cell>
          <cell r="D8001">
            <v>37505</v>
          </cell>
          <cell r="E8001" t="str">
            <v>250c</v>
          </cell>
          <cell r="F8001">
            <v>40325</v>
          </cell>
          <cell r="G8001">
            <v>27376</v>
          </cell>
          <cell r="H8001">
            <v>1.37</v>
          </cell>
          <cell r="I8001">
            <v>43465</v>
          </cell>
        </row>
        <row r="8002">
          <cell r="A8002" t="str">
            <v>Remates para Cubierta Deck 333C **</v>
          </cell>
          <cell r="B8002">
            <v>100996</v>
          </cell>
          <cell r="C8002" t="str">
            <v>ML</v>
          </cell>
          <cell r="D8002">
            <v>35445</v>
          </cell>
          <cell r="E8002">
            <v>35020</v>
          </cell>
          <cell r="F8002">
            <v>40108</v>
          </cell>
          <cell r="G8002">
            <v>25500</v>
          </cell>
          <cell r="H8002">
            <v>1.39</v>
          </cell>
          <cell r="I8002">
            <v>43465</v>
          </cell>
        </row>
        <row r="8003">
          <cell r="A8003" t="str">
            <v>REMOVEDOR ICO</v>
          </cell>
          <cell r="B8003">
            <v>1841</v>
          </cell>
          <cell r="C8003" t="str">
            <v>GN</v>
          </cell>
          <cell r="D8003">
            <v>93160</v>
          </cell>
          <cell r="E8003">
            <v>4043570</v>
          </cell>
          <cell r="F8003">
            <v>40427</v>
          </cell>
          <cell r="G8003">
            <v>68000</v>
          </cell>
          <cell r="H8003">
            <v>1.37</v>
          </cell>
          <cell r="I8003">
            <v>43465</v>
          </cell>
        </row>
        <row r="8004">
          <cell r="A8004" t="str">
            <v>REMOVEDOR No.1020 PINTUCO</v>
          </cell>
          <cell r="B8004">
            <v>1062</v>
          </cell>
          <cell r="C8004" t="str">
            <v>GN</v>
          </cell>
          <cell r="D8004">
            <v>65291</v>
          </cell>
          <cell r="E8004">
            <v>0</v>
          </cell>
          <cell r="F8004">
            <v>43032</v>
          </cell>
          <cell r="G8004">
            <v>59900</v>
          </cell>
          <cell r="H8004">
            <v>1.0900000000000001</v>
          </cell>
          <cell r="I8004">
            <v>43465</v>
          </cell>
        </row>
        <row r="8005">
          <cell r="A8005" t="str">
            <v>REMOVEDOR PARA TUBERIA PVC (12 ONZ)</v>
          </cell>
          <cell r="B8005">
            <v>102824</v>
          </cell>
          <cell r="C8005" t="str">
            <v>UNI</v>
          </cell>
          <cell r="D8005">
            <v>21691</v>
          </cell>
          <cell r="E8005">
            <v>883093</v>
          </cell>
          <cell r="F8005">
            <v>42857</v>
          </cell>
          <cell r="G8005">
            <v>19900</v>
          </cell>
          <cell r="H8005">
            <v>1.0900000000000001</v>
          </cell>
          <cell r="I8005">
            <v>43465</v>
          </cell>
        </row>
        <row r="8006">
          <cell r="A8006" t="str">
            <v>REMOVEDOR PHILAAC 8000</v>
          </cell>
          <cell r="B8006">
            <v>1063</v>
          </cell>
          <cell r="C8006" t="str">
            <v>GN</v>
          </cell>
          <cell r="D8006">
            <v>60300</v>
          </cell>
          <cell r="E8006">
            <v>8000</v>
          </cell>
          <cell r="F8006">
            <v>40799</v>
          </cell>
          <cell r="G8006">
            <v>45000</v>
          </cell>
          <cell r="H8006">
            <v>1.34</v>
          </cell>
          <cell r="I8006">
            <v>43465</v>
          </cell>
        </row>
        <row r="8007">
          <cell r="A8007" t="str">
            <v>REMOVEDOR PINTURA ESMALTE</v>
          </cell>
          <cell r="B8007">
            <v>103578</v>
          </cell>
          <cell r="C8007" t="str">
            <v>1/4GL</v>
          </cell>
          <cell r="D8007">
            <v>27126</v>
          </cell>
          <cell r="E8007">
            <v>0</v>
          </cell>
          <cell r="F8007">
            <v>40526</v>
          </cell>
          <cell r="G8007">
            <v>19800</v>
          </cell>
          <cell r="H8007">
            <v>1.37</v>
          </cell>
          <cell r="I8007">
            <v>43465</v>
          </cell>
        </row>
        <row r="8008">
          <cell r="A8008" t="str">
            <v>REMOVEDOR PVC (1/8 Gal)</v>
          </cell>
          <cell r="B8008">
            <v>104283</v>
          </cell>
          <cell r="C8008" t="str">
            <v>UNI</v>
          </cell>
          <cell r="D8008">
            <v>17680</v>
          </cell>
          <cell r="E8008">
            <v>0</v>
          </cell>
          <cell r="F8008">
            <v>41208</v>
          </cell>
          <cell r="G8008">
            <v>13600</v>
          </cell>
          <cell r="H8008">
            <v>1.3</v>
          </cell>
          <cell r="I8008">
            <v>43465</v>
          </cell>
        </row>
        <row r="8009">
          <cell r="A8009" t="str">
            <v>Reparación y modernización de ascensor</v>
          </cell>
          <cell r="B8009">
            <v>105230</v>
          </cell>
          <cell r="C8009" t="str">
            <v>UNI</v>
          </cell>
          <cell r="D8009">
            <v>17539204</v>
          </cell>
          <cell r="E8009">
            <v>0</v>
          </cell>
          <cell r="F8009">
            <v>41848</v>
          </cell>
          <cell r="G8009">
            <v>13920003</v>
          </cell>
          <cell r="H8009">
            <v>1.26</v>
          </cell>
          <cell r="I8009">
            <v>43465</v>
          </cell>
        </row>
        <row r="8010">
          <cell r="A8010" t="str">
            <v>Repique de árboles caídos y ret. ver descripcion t</v>
          </cell>
          <cell r="B8010">
            <v>105413</v>
          </cell>
          <cell r="C8010" t="str">
            <v>UNI</v>
          </cell>
          <cell r="D8010">
            <v>147888</v>
          </cell>
          <cell r="E8010">
            <v>0</v>
          </cell>
          <cell r="F8010">
            <v>42124</v>
          </cell>
          <cell r="G8010">
            <v>121220</v>
          </cell>
          <cell r="H8010">
            <v>1.22</v>
          </cell>
          <cell r="I8010">
            <v>43465</v>
          </cell>
        </row>
        <row r="8011">
          <cell r="A8011" t="str">
            <v>Repique de árboles caídos y ret. ver descripcion t</v>
          </cell>
          <cell r="B8011">
            <v>105414</v>
          </cell>
          <cell r="C8011" t="str">
            <v>UNI</v>
          </cell>
          <cell r="D8011">
            <v>233508</v>
          </cell>
          <cell r="E8011">
            <v>0</v>
          </cell>
          <cell r="F8011">
            <v>42124</v>
          </cell>
          <cell r="G8011">
            <v>191400</v>
          </cell>
          <cell r="H8011">
            <v>1.22</v>
          </cell>
          <cell r="I8011">
            <v>43465</v>
          </cell>
        </row>
        <row r="8012">
          <cell r="A8012" t="str">
            <v>Repique de árboles caídos y ret. ver descripcion t</v>
          </cell>
          <cell r="B8012">
            <v>105415</v>
          </cell>
          <cell r="C8012" t="str">
            <v>UNI</v>
          </cell>
          <cell r="D8012">
            <v>488000</v>
          </cell>
          <cell r="E8012">
            <v>0</v>
          </cell>
          <cell r="F8012">
            <v>42132</v>
          </cell>
          <cell r="G8012">
            <v>400000</v>
          </cell>
          <cell r="H8012">
            <v>1.22</v>
          </cell>
          <cell r="I8012">
            <v>43465</v>
          </cell>
        </row>
        <row r="8013">
          <cell r="A8013" t="str">
            <v>Repique de árboles caídos y ret. ver descripcion t</v>
          </cell>
          <cell r="B8013">
            <v>105416</v>
          </cell>
          <cell r="C8013" t="str">
            <v>UNI</v>
          </cell>
          <cell r="D8013">
            <v>1281000</v>
          </cell>
          <cell r="E8013">
            <v>0</v>
          </cell>
          <cell r="F8013">
            <v>42132</v>
          </cell>
          <cell r="G8013">
            <v>1050000</v>
          </cell>
          <cell r="H8013">
            <v>1.22</v>
          </cell>
          <cell r="I8013">
            <v>43465</v>
          </cell>
        </row>
        <row r="8014">
          <cell r="A8014" t="str">
            <v>Repique de árboles caídos y ret. ver descripcion t</v>
          </cell>
          <cell r="B8014">
            <v>105417</v>
          </cell>
          <cell r="C8014" t="str">
            <v>UNI</v>
          </cell>
          <cell r="D8014">
            <v>1464000</v>
          </cell>
          <cell r="E8014">
            <v>0</v>
          </cell>
          <cell r="F8014">
            <v>42132</v>
          </cell>
          <cell r="G8014">
            <v>1200000</v>
          </cell>
          <cell r="H8014">
            <v>1.22</v>
          </cell>
          <cell r="I8014">
            <v>43465</v>
          </cell>
        </row>
        <row r="8015">
          <cell r="A8015" t="str">
            <v>Repique de árboles caídos y ret. ver descripcion t</v>
          </cell>
          <cell r="B8015">
            <v>105418</v>
          </cell>
          <cell r="C8015" t="str">
            <v>UNI</v>
          </cell>
          <cell r="D8015">
            <v>1769000</v>
          </cell>
          <cell r="E8015">
            <v>0</v>
          </cell>
          <cell r="F8015">
            <v>42132</v>
          </cell>
          <cell r="G8015">
            <v>1450000</v>
          </cell>
          <cell r="H8015">
            <v>1.22</v>
          </cell>
          <cell r="I8015">
            <v>43465</v>
          </cell>
        </row>
        <row r="8016">
          <cell r="A8016" t="str">
            <v>Repique de árboles caídos y ret. ver descripcion t</v>
          </cell>
          <cell r="B8016">
            <v>105419</v>
          </cell>
          <cell r="C8016" t="str">
            <v>UNI</v>
          </cell>
          <cell r="D8016">
            <v>1927600</v>
          </cell>
          <cell r="E8016">
            <v>0</v>
          </cell>
          <cell r="F8016">
            <v>42132</v>
          </cell>
          <cell r="G8016">
            <v>1580000</v>
          </cell>
          <cell r="H8016">
            <v>1.22</v>
          </cell>
          <cell r="I8016">
            <v>43465</v>
          </cell>
        </row>
        <row r="8017">
          <cell r="A8017" t="str">
            <v>Repique de árboles caídos y retiro de los</v>
          </cell>
          <cell r="B8017">
            <v>105393</v>
          </cell>
          <cell r="C8017" t="str">
            <v>UNI</v>
          </cell>
          <cell r="D8017">
            <v>1927600</v>
          </cell>
          <cell r="E8017">
            <v>0</v>
          </cell>
          <cell r="F8017">
            <v>42132</v>
          </cell>
          <cell r="G8017">
            <v>1580000</v>
          </cell>
          <cell r="H8017">
            <v>1.22</v>
          </cell>
          <cell r="I8017">
            <v>43465</v>
          </cell>
        </row>
        <row r="8018">
          <cell r="A8018" t="str">
            <v>Repique de árboles caídos. Ver descripción</v>
          </cell>
          <cell r="B8018">
            <v>105380</v>
          </cell>
          <cell r="C8018" t="str">
            <v>UNI</v>
          </cell>
          <cell r="D8018">
            <v>63440</v>
          </cell>
          <cell r="E8018">
            <v>0</v>
          </cell>
          <cell r="F8018">
            <v>42132</v>
          </cell>
          <cell r="G8018">
            <v>52000</v>
          </cell>
          <cell r="H8018">
            <v>1.22</v>
          </cell>
          <cell r="I8018">
            <v>43465</v>
          </cell>
        </row>
        <row r="8019">
          <cell r="A8019" t="str">
            <v>Repique de árboles caídos. Ver descripción</v>
          </cell>
          <cell r="B8019">
            <v>105381</v>
          </cell>
          <cell r="C8019" t="str">
            <v>UNI</v>
          </cell>
          <cell r="D8019">
            <v>130540</v>
          </cell>
          <cell r="E8019">
            <v>0</v>
          </cell>
          <cell r="F8019">
            <v>42132</v>
          </cell>
          <cell r="G8019">
            <v>107000</v>
          </cell>
          <cell r="H8019">
            <v>1.22</v>
          </cell>
          <cell r="I8019">
            <v>43465</v>
          </cell>
        </row>
        <row r="8020">
          <cell r="A8020" t="str">
            <v>Repique de árboles caídos. Ver descripción</v>
          </cell>
          <cell r="B8020">
            <v>105382</v>
          </cell>
          <cell r="C8020" t="str">
            <v>UNI</v>
          </cell>
          <cell r="D8020">
            <v>402487</v>
          </cell>
          <cell r="E8020">
            <v>0</v>
          </cell>
          <cell r="F8020">
            <v>42131</v>
          </cell>
          <cell r="G8020">
            <v>329907</v>
          </cell>
          <cell r="H8020">
            <v>1.22</v>
          </cell>
          <cell r="I8020">
            <v>43465</v>
          </cell>
        </row>
        <row r="8021">
          <cell r="A8021" t="str">
            <v>Repique de árboles caídos. Ver descripción</v>
          </cell>
          <cell r="B8021">
            <v>105383</v>
          </cell>
          <cell r="C8021" t="str">
            <v>UNI</v>
          </cell>
          <cell r="D8021">
            <v>1074176</v>
          </cell>
          <cell r="E8021">
            <v>0</v>
          </cell>
          <cell r="F8021">
            <v>42131</v>
          </cell>
          <cell r="G8021">
            <v>880472</v>
          </cell>
          <cell r="H8021">
            <v>1.22</v>
          </cell>
          <cell r="I8021">
            <v>43465</v>
          </cell>
        </row>
        <row r="8022">
          <cell r="A8022" t="str">
            <v>Repique de árboles caídos. Ver descripción</v>
          </cell>
          <cell r="B8022">
            <v>105384</v>
          </cell>
          <cell r="C8022" t="str">
            <v>UNI</v>
          </cell>
          <cell r="D8022">
            <v>1325567</v>
          </cell>
          <cell r="E8022">
            <v>0</v>
          </cell>
          <cell r="F8022">
            <v>42131</v>
          </cell>
          <cell r="G8022">
            <v>1086530</v>
          </cell>
          <cell r="H8022">
            <v>1.22</v>
          </cell>
          <cell r="I8022">
            <v>43465</v>
          </cell>
        </row>
        <row r="8023">
          <cell r="A8023" t="str">
            <v>Repique de árboles caídos. Ver descripción</v>
          </cell>
          <cell r="B8023">
            <v>105385</v>
          </cell>
          <cell r="C8023" t="str">
            <v>UNI</v>
          </cell>
          <cell r="D8023">
            <v>1386528</v>
          </cell>
          <cell r="E8023">
            <v>0</v>
          </cell>
          <cell r="F8023">
            <v>42131</v>
          </cell>
          <cell r="G8023">
            <v>1136498</v>
          </cell>
          <cell r="H8023">
            <v>1.22</v>
          </cell>
          <cell r="I8023">
            <v>43465</v>
          </cell>
        </row>
        <row r="8024">
          <cell r="A8024" t="str">
            <v>Repique de árboles caídos. Ver descripción</v>
          </cell>
          <cell r="B8024">
            <v>105386</v>
          </cell>
          <cell r="C8024" t="str">
            <v>UNI</v>
          </cell>
          <cell r="D8024">
            <v>1927600</v>
          </cell>
          <cell r="E8024">
            <v>0</v>
          </cell>
          <cell r="F8024">
            <v>42132</v>
          </cell>
          <cell r="G8024">
            <v>1580000</v>
          </cell>
          <cell r="H8024">
            <v>1.22</v>
          </cell>
          <cell r="I8024">
            <v>43465</v>
          </cell>
        </row>
        <row r="8025">
          <cell r="A8025" t="str">
            <v>Repique de árboles caídos. Ver descripción</v>
          </cell>
          <cell r="B8025">
            <v>105387</v>
          </cell>
          <cell r="C8025" t="str">
            <v>UNI</v>
          </cell>
          <cell r="D8025">
            <v>84536</v>
          </cell>
          <cell r="E8025">
            <v>0</v>
          </cell>
          <cell r="F8025">
            <v>42131</v>
          </cell>
          <cell r="G8025">
            <v>69292</v>
          </cell>
          <cell r="H8025">
            <v>1.22</v>
          </cell>
          <cell r="I8025">
            <v>43465</v>
          </cell>
        </row>
        <row r="8026">
          <cell r="A8026" t="str">
            <v>Repique de árboles caídos. Ver descripción</v>
          </cell>
          <cell r="B8026">
            <v>105388</v>
          </cell>
          <cell r="C8026" t="str">
            <v>UNI</v>
          </cell>
          <cell r="D8026">
            <v>179023</v>
          </cell>
          <cell r="E8026">
            <v>0</v>
          </cell>
          <cell r="F8026">
            <v>42124</v>
          </cell>
          <cell r="G8026">
            <v>146740</v>
          </cell>
          <cell r="H8026">
            <v>1.22</v>
          </cell>
          <cell r="I8026">
            <v>43465</v>
          </cell>
        </row>
        <row r="8027">
          <cell r="A8027" t="str">
            <v>Repique de árboles caídos. Ver descripción</v>
          </cell>
          <cell r="B8027">
            <v>105389</v>
          </cell>
          <cell r="C8027" t="str">
            <v>UNI</v>
          </cell>
          <cell r="D8027">
            <v>488000</v>
          </cell>
          <cell r="E8027">
            <v>0</v>
          </cell>
          <cell r="F8027">
            <v>42132</v>
          </cell>
          <cell r="G8027">
            <v>400000</v>
          </cell>
          <cell r="H8027">
            <v>1.22</v>
          </cell>
          <cell r="I8027">
            <v>43465</v>
          </cell>
        </row>
        <row r="8028">
          <cell r="A8028" t="str">
            <v>Repique de árboles caídos. Ver descripción</v>
          </cell>
          <cell r="B8028">
            <v>105390</v>
          </cell>
          <cell r="C8028" t="str">
            <v>UNI</v>
          </cell>
          <cell r="D8028">
            <v>1281000</v>
          </cell>
          <cell r="E8028">
            <v>0</v>
          </cell>
          <cell r="F8028">
            <v>42132</v>
          </cell>
          <cell r="G8028">
            <v>1050000</v>
          </cell>
          <cell r="H8028">
            <v>1.22</v>
          </cell>
          <cell r="I8028">
            <v>43465</v>
          </cell>
        </row>
        <row r="8029">
          <cell r="A8029" t="str">
            <v>Repique de árboles caídos. Ver descripción</v>
          </cell>
          <cell r="B8029">
            <v>105391</v>
          </cell>
          <cell r="C8029" t="str">
            <v>UNI</v>
          </cell>
          <cell r="D8029">
            <v>1464000</v>
          </cell>
          <cell r="E8029">
            <v>0</v>
          </cell>
          <cell r="F8029">
            <v>42132</v>
          </cell>
          <cell r="G8029">
            <v>1200000</v>
          </cell>
          <cell r="H8029">
            <v>1.22</v>
          </cell>
          <cell r="I8029">
            <v>43465</v>
          </cell>
        </row>
        <row r="8030">
          <cell r="A8030" t="str">
            <v>Repique de árboles caídos. Ver descripción</v>
          </cell>
          <cell r="B8030">
            <v>105392</v>
          </cell>
          <cell r="C8030" t="str">
            <v>UNI</v>
          </cell>
          <cell r="D8030">
            <v>1769000</v>
          </cell>
          <cell r="E8030">
            <v>0</v>
          </cell>
          <cell r="F8030">
            <v>42132</v>
          </cell>
          <cell r="G8030">
            <v>1450000</v>
          </cell>
          <cell r="H8030">
            <v>1.22</v>
          </cell>
          <cell r="I8030">
            <v>43465</v>
          </cell>
        </row>
        <row r="8031">
          <cell r="A8031" t="str">
            <v>REPISA (8CMX4CM) L=4M EN ORDINARIO</v>
          </cell>
          <cell r="B8031">
            <v>173</v>
          </cell>
          <cell r="C8031" t="str">
            <v>ML</v>
          </cell>
          <cell r="D8031">
            <v>4246</v>
          </cell>
          <cell r="E8031">
            <v>0</v>
          </cell>
          <cell r="F8031">
            <v>42076</v>
          </cell>
          <cell r="G8031">
            <v>3480</v>
          </cell>
          <cell r="H8031">
            <v>1.22</v>
          </cell>
          <cell r="I8031">
            <v>43465</v>
          </cell>
        </row>
        <row r="8032">
          <cell r="A8032" t="str">
            <v>REPISA (8x.4CM) L=3M ORDINARIO</v>
          </cell>
          <cell r="B8032">
            <v>940</v>
          </cell>
          <cell r="C8032" t="str">
            <v>ML</v>
          </cell>
          <cell r="D8032">
            <v>3225</v>
          </cell>
          <cell r="E8032">
            <v>0</v>
          </cell>
          <cell r="F8032">
            <v>43241</v>
          </cell>
          <cell r="G8032">
            <v>3071</v>
          </cell>
          <cell r="H8032">
            <v>1.05</v>
          </cell>
          <cell r="I8032">
            <v>43465</v>
          </cell>
        </row>
        <row r="8033">
          <cell r="A8033" t="str">
            <v>REPISA (8x4CM) L=.5M ORDINARIO</v>
          </cell>
          <cell r="B8033">
            <v>2667</v>
          </cell>
          <cell r="C8033" t="str">
            <v>ML</v>
          </cell>
          <cell r="D8033">
            <v>6248</v>
          </cell>
          <cell r="E8033">
            <v>0</v>
          </cell>
          <cell r="F8033">
            <v>43300</v>
          </cell>
          <cell r="G8033">
            <v>5950</v>
          </cell>
          <cell r="H8033">
            <v>1.05</v>
          </cell>
          <cell r="I8033">
            <v>43465</v>
          </cell>
        </row>
        <row r="8034">
          <cell r="A8034" t="str">
            <v>REPISA (8x4CM) L=3M ORDINARIO</v>
          </cell>
          <cell r="B8034">
            <v>170</v>
          </cell>
          <cell r="C8034" t="str">
            <v>ML</v>
          </cell>
          <cell r="D8034">
            <v>3225</v>
          </cell>
          <cell r="E8034">
            <v>0</v>
          </cell>
          <cell r="F8034">
            <v>43241</v>
          </cell>
          <cell r="G8034">
            <v>3071</v>
          </cell>
          <cell r="H8034">
            <v>1.05</v>
          </cell>
          <cell r="I8034">
            <v>43465</v>
          </cell>
        </row>
        <row r="8035">
          <cell r="A8035" t="str">
            <v>Repisa 8x.4 polipropileno bajo impacto DUROK **</v>
          </cell>
          <cell r="B8035">
            <v>100599</v>
          </cell>
          <cell r="C8035" t="str">
            <v>ML</v>
          </cell>
          <cell r="D8035">
            <v>15405</v>
          </cell>
          <cell r="E8035">
            <v>0</v>
          </cell>
          <cell r="F8035">
            <v>40094</v>
          </cell>
          <cell r="G8035">
            <v>11083</v>
          </cell>
          <cell r="H8035">
            <v>1.39</v>
          </cell>
          <cell r="I8035">
            <v>43465</v>
          </cell>
        </row>
        <row r="8036">
          <cell r="A8036" t="str">
            <v>Repisa 8x.4 polipropileno mediano impacto **</v>
          </cell>
          <cell r="B8036">
            <v>100598</v>
          </cell>
          <cell r="C8036" t="str">
            <v>ML</v>
          </cell>
          <cell r="D8036">
            <v>44655</v>
          </cell>
          <cell r="E8036">
            <v>0</v>
          </cell>
          <cell r="F8036">
            <v>40094</v>
          </cell>
          <cell r="G8036">
            <v>32126</v>
          </cell>
          <cell r="H8036">
            <v>1.39</v>
          </cell>
          <cell r="I8036">
            <v>43465</v>
          </cell>
        </row>
        <row r="8037">
          <cell r="A8037" t="str">
            <v>Repisa 8x.4x.3 polipropileno alto impacto **</v>
          </cell>
          <cell r="B8037">
            <v>100596</v>
          </cell>
          <cell r="C8037" t="str">
            <v>ML</v>
          </cell>
          <cell r="D8037">
            <v>55820</v>
          </cell>
          <cell r="E8037">
            <v>0</v>
          </cell>
          <cell r="F8037">
            <v>40094</v>
          </cell>
          <cell r="G8037">
            <v>40158</v>
          </cell>
          <cell r="H8037">
            <v>1.39</v>
          </cell>
          <cell r="I8037">
            <v>43465</v>
          </cell>
        </row>
        <row r="8038">
          <cell r="A8038" t="str">
            <v>REPISA 8x4x3M AMARILLO</v>
          </cell>
          <cell r="B8038">
            <v>101281</v>
          </cell>
          <cell r="C8038" t="str">
            <v>ML</v>
          </cell>
          <cell r="D8038">
            <v>6032</v>
          </cell>
          <cell r="E8038">
            <v>0</v>
          </cell>
          <cell r="F8038">
            <v>41064</v>
          </cell>
          <cell r="G8038">
            <v>4640</v>
          </cell>
          <cell r="H8038">
            <v>1.3</v>
          </cell>
          <cell r="I8038">
            <v>43465</v>
          </cell>
        </row>
        <row r="8039">
          <cell r="A8039" t="str">
            <v>REPISA 8x4x3M PINO</v>
          </cell>
          <cell r="B8039">
            <v>101011</v>
          </cell>
          <cell r="C8039" t="str">
            <v>ML</v>
          </cell>
          <cell r="D8039">
            <v>3518</v>
          </cell>
          <cell r="E8039">
            <v>0</v>
          </cell>
          <cell r="F8039">
            <v>41064</v>
          </cell>
          <cell r="G8039">
            <v>2706</v>
          </cell>
          <cell r="H8039">
            <v>1.3</v>
          </cell>
          <cell r="I8039">
            <v>43465</v>
          </cell>
        </row>
        <row r="8040">
          <cell r="A8040" t="str">
            <v>REPISA EN PINO TRATADO (0.05X0.10M)2"X4"</v>
          </cell>
          <cell r="B8040">
            <v>104534</v>
          </cell>
          <cell r="C8040" t="str">
            <v>ML</v>
          </cell>
          <cell r="D8040">
            <v>10556</v>
          </cell>
          <cell r="E8040">
            <v>0</v>
          </cell>
          <cell r="F8040">
            <v>41155</v>
          </cell>
          <cell r="G8040">
            <v>8120</v>
          </cell>
          <cell r="H8040">
            <v>1.3</v>
          </cell>
          <cell r="I8040">
            <v>43465</v>
          </cell>
        </row>
        <row r="8041">
          <cell r="A8041" t="str">
            <v>Repisa Metálica Acero Inox</v>
          </cell>
          <cell r="B8041">
            <v>107174</v>
          </cell>
          <cell r="C8041" t="str">
            <v>UNI</v>
          </cell>
          <cell r="D8041">
            <v>323085</v>
          </cell>
          <cell r="E8041">
            <v>0</v>
          </cell>
          <cell r="F8041">
            <v>43396</v>
          </cell>
          <cell r="G8041">
            <v>307700</v>
          </cell>
          <cell r="H8041">
            <v>1.05</v>
          </cell>
          <cell r="I8041">
            <v>43465</v>
          </cell>
        </row>
        <row r="8042">
          <cell r="A8042" t="str">
            <v>REPISA ORDINARIO (5X10CM) L=3M</v>
          </cell>
          <cell r="B8042">
            <v>104280</v>
          </cell>
          <cell r="C8042" t="str">
            <v>ML</v>
          </cell>
          <cell r="D8042">
            <v>4481</v>
          </cell>
          <cell r="E8042">
            <v>0</v>
          </cell>
          <cell r="F8042">
            <v>42122</v>
          </cell>
          <cell r="G8042">
            <v>3673</v>
          </cell>
          <cell r="H8042">
            <v>1.22</v>
          </cell>
          <cell r="I8042">
            <v>43465</v>
          </cell>
        </row>
        <row r="8043">
          <cell r="A8043" t="str">
            <v>REPISA SENCILLA TIPO CONTRA PARED</v>
          </cell>
          <cell r="B8043">
            <v>3652</v>
          </cell>
          <cell r="C8043" t="str">
            <v>UNI</v>
          </cell>
          <cell r="D8043">
            <v>333600</v>
          </cell>
          <cell r="E8043">
            <v>0</v>
          </cell>
          <cell r="F8043">
            <v>40026</v>
          </cell>
          <cell r="G8043">
            <v>240000</v>
          </cell>
          <cell r="H8043">
            <v>1.39</v>
          </cell>
          <cell r="I8043">
            <v>43465</v>
          </cell>
        </row>
        <row r="8044">
          <cell r="A8044" t="str">
            <v>RESIDENTE (NO INCLUYE Prest.)</v>
          </cell>
          <cell r="B8044">
            <v>1560</v>
          </cell>
          <cell r="C8044" t="str">
            <v>MS</v>
          </cell>
          <cell r="D8044">
            <v>3055100</v>
          </cell>
          <cell r="E8044">
            <v>0</v>
          </cell>
          <cell r="F8044">
            <v>40221</v>
          </cell>
          <cell r="G8044">
            <v>2230000</v>
          </cell>
          <cell r="H8044">
            <v>1.37</v>
          </cell>
          <cell r="I8044">
            <v>43465</v>
          </cell>
        </row>
        <row r="8045">
          <cell r="A8045" t="str">
            <v>RESIDENTE + PREST- 50.81%</v>
          </cell>
          <cell r="B8045">
            <v>3779</v>
          </cell>
          <cell r="C8045" t="str">
            <v>MES</v>
          </cell>
          <cell r="D8045">
            <v>4674658</v>
          </cell>
          <cell r="E8045">
            <v>0</v>
          </cell>
          <cell r="F8045">
            <v>40128</v>
          </cell>
          <cell r="G8045">
            <v>3363063</v>
          </cell>
          <cell r="H8045">
            <v>1.39</v>
          </cell>
          <cell r="I8045">
            <v>43465</v>
          </cell>
        </row>
        <row r="8046">
          <cell r="A8046" t="str">
            <v>Resina epoxica secado rapido **</v>
          </cell>
          <cell r="B8046">
            <v>100071</v>
          </cell>
          <cell r="C8046" t="str">
            <v>UNI</v>
          </cell>
          <cell r="D8046">
            <v>36835</v>
          </cell>
          <cell r="E8046" t="str">
            <v>T-117</v>
          </cell>
          <cell r="F8046">
            <v>43266</v>
          </cell>
          <cell r="G8046">
            <v>35081</v>
          </cell>
          <cell r="H8046">
            <v>1.05</v>
          </cell>
          <cell r="I8046">
            <v>43465</v>
          </cell>
        </row>
        <row r="8047">
          <cell r="A8047" t="str">
            <v>Resina Pack level</v>
          </cell>
          <cell r="B8047">
            <v>101108</v>
          </cell>
          <cell r="C8047" t="str">
            <v>KG</v>
          </cell>
          <cell r="D8047">
            <v>17810</v>
          </cell>
          <cell r="E8047" t="str">
            <v>T-117</v>
          </cell>
          <cell r="F8047">
            <v>40478</v>
          </cell>
          <cell r="G8047">
            <v>13000</v>
          </cell>
          <cell r="H8047">
            <v>1.37</v>
          </cell>
          <cell r="I8047">
            <v>43465</v>
          </cell>
        </row>
        <row r="8048">
          <cell r="A8048" t="str">
            <v>Resina Poliol (Componente A) de Polyurea</v>
          </cell>
          <cell r="B8048">
            <v>104177</v>
          </cell>
          <cell r="C8048" t="str">
            <v>KG</v>
          </cell>
          <cell r="D8048">
            <v>50518</v>
          </cell>
          <cell r="E8048">
            <v>0</v>
          </cell>
          <cell r="F8048">
            <v>40784</v>
          </cell>
          <cell r="G8048">
            <v>37700</v>
          </cell>
          <cell r="H8048">
            <v>1.34</v>
          </cell>
          <cell r="I8048">
            <v>43465</v>
          </cell>
        </row>
        <row r="8049">
          <cell r="A8049" t="str">
            <v>RESORTE ACERO DE 3"</v>
          </cell>
          <cell r="B8049">
            <v>104016</v>
          </cell>
          <cell r="C8049" t="str">
            <v>UNI</v>
          </cell>
          <cell r="D8049">
            <v>8710</v>
          </cell>
          <cell r="E8049">
            <v>0</v>
          </cell>
          <cell r="F8049">
            <v>40638</v>
          </cell>
          <cell r="G8049">
            <v>6500</v>
          </cell>
          <cell r="H8049">
            <v>1.34</v>
          </cell>
          <cell r="I8049">
            <v>43465</v>
          </cell>
        </row>
        <row r="8050">
          <cell r="A8050" t="str">
            <v>Resorte grif. push presmatic (orinal,lavamanos)</v>
          </cell>
          <cell r="B8050">
            <v>105910</v>
          </cell>
          <cell r="C8050" t="str">
            <v>UNI</v>
          </cell>
          <cell r="D8050">
            <v>2001</v>
          </cell>
          <cell r="E8050">
            <v>0</v>
          </cell>
          <cell r="F8050">
            <v>42628</v>
          </cell>
          <cell r="G8050">
            <v>1740</v>
          </cell>
          <cell r="H8050">
            <v>1.1499999999999999</v>
          </cell>
          <cell r="I8050">
            <v>43465</v>
          </cell>
        </row>
        <row r="8051">
          <cell r="A8051" t="str">
            <v>RESPIRADOR CONTRA POLVO ARSEG</v>
          </cell>
          <cell r="B8051">
            <v>3799</v>
          </cell>
          <cell r="C8051" t="str">
            <v>UNI</v>
          </cell>
          <cell r="D8051">
            <v>3418</v>
          </cell>
          <cell r="E8051">
            <v>1002</v>
          </cell>
          <cell r="F8051">
            <v>40331</v>
          </cell>
          <cell r="G8051">
            <v>2495</v>
          </cell>
          <cell r="H8051">
            <v>1.37</v>
          </cell>
          <cell r="I8051">
            <v>43465</v>
          </cell>
        </row>
        <row r="8052">
          <cell r="A8052" t="str">
            <v>Restauración mueble recepción IDRD</v>
          </cell>
          <cell r="B8052">
            <v>101160</v>
          </cell>
          <cell r="C8052" t="str">
            <v>GL</v>
          </cell>
          <cell r="D8052">
            <v>3419400</v>
          </cell>
          <cell r="E8052">
            <v>0</v>
          </cell>
          <cell r="F8052">
            <v>40135</v>
          </cell>
          <cell r="G8052">
            <v>2460000</v>
          </cell>
          <cell r="H8052">
            <v>1.39</v>
          </cell>
          <cell r="I8052">
            <v>43465</v>
          </cell>
        </row>
        <row r="8053">
          <cell r="A8053" t="str">
            <v>RETAL PIEDRA MUÑECA</v>
          </cell>
          <cell r="B8053">
            <v>102721</v>
          </cell>
          <cell r="C8053" t="str">
            <v>M2</v>
          </cell>
          <cell r="D8053">
            <v>81218</v>
          </cell>
          <cell r="E8053">
            <v>0</v>
          </cell>
          <cell r="F8053">
            <v>43391</v>
          </cell>
          <cell r="G8053">
            <v>77350</v>
          </cell>
          <cell r="H8053">
            <v>1.05</v>
          </cell>
          <cell r="I8053">
            <v>43465</v>
          </cell>
        </row>
        <row r="8054">
          <cell r="A8054" t="str">
            <v>RETARDADOR PHILAAC 8025</v>
          </cell>
          <cell r="B8054">
            <v>1766</v>
          </cell>
          <cell r="C8054" t="str">
            <v>GLN</v>
          </cell>
          <cell r="D8054">
            <v>39664</v>
          </cell>
          <cell r="E8054">
            <v>8025</v>
          </cell>
          <cell r="F8054">
            <v>40799</v>
          </cell>
          <cell r="G8054">
            <v>29600</v>
          </cell>
          <cell r="H8054">
            <v>1.34</v>
          </cell>
          <cell r="I8054">
            <v>43465</v>
          </cell>
        </row>
        <row r="8055">
          <cell r="A8055" t="str">
            <v>RETARDADOR SIKA TARD-E - 230.0 KLG</v>
          </cell>
          <cell r="B8055">
            <v>2849</v>
          </cell>
          <cell r="C8055" t="str">
            <v>KG</v>
          </cell>
          <cell r="D8055">
            <v>9651</v>
          </cell>
          <cell r="E8055">
            <v>114240</v>
          </cell>
          <cell r="F8055">
            <v>41045</v>
          </cell>
          <cell r="G8055">
            <v>7424</v>
          </cell>
          <cell r="H8055">
            <v>1.3</v>
          </cell>
          <cell r="I8055">
            <v>43465</v>
          </cell>
        </row>
        <row r="8056">
          <cell r="A8056" t="str">
            <v>RETENIDA PARA MEDIA TENSION</v>
          </cell>
          <cell r="B8056">
            <v>3709</v>
          </cell>
          <cell r="C8056" t="str">
            <v>UNI</v>
          </cell>
          <cell r="D8056">
            <v>47555</v>
          </cell>
          <cell r="E8056">
            <v>0</v>
          </cell>
          <cell r="F8056">
            <v>40026</v>
          </cell>
          <cell r="G8056">
            <v>34212</v>
          </cell>
          <cell r="H8056">
            <v>1.39</v>
          </cell>
          <cell r="I8056">
            <v>43465</v>
          </cell>
        </row>
        <row r="8057">
          <cell r="A8057" t="str">
            <v>RETENIDA TERM. POSTE VART</v>
          </cell>
          <cell r="B8057">
            <v>3744</v>
          </cell>
          <cell r="C8057" t="str">
            <v>UNI</v>
          </cell>
          <cell r="D8057">
            <v>19913</v>
          </cell>
          <cell r="E8057">
            <v>0</v>
          </cell>
          <cell r="F8057">
            <v>39892</v>
          </cell>
          <cell r="G8057">
            <v>14326</v>
          </cell>
          <cell r="H8057">
            <v>1.39</v>
          </cell>
          <cell r="I8057">
            <v>43465</v>
          </cell>
        </row>
        <row r="8058">
          <cell r="A8058" t="str">
            <v>Retie Parque Cometas - Indio</v>
          </cell>
          <cell r="B8058">
            <v>107188</v>
          </cell>
          <cell r="C8058" t="str">
            <v>UNI</v>
          </cell>
          <cell r="D8058">
            <v>9923180</v>
          </cell>
          <cell r="E8058">
            <v>0</v>
          </cell>
          <cell r="F8058">
            <v>43404</v>
          </cell>
          <cell r="G8058">
            <v>9450648</v>
          </cell>
          <cell r="H8058">
            <v>1.05</v>
          </cell>
          <cell r="I8058">
            <v>43465</v>
          </cell>
        </row>
        <row r="8059">
          <cell r="A8059" t="str">
            <v>Retie Parque Juan Amarillo - Colsubsidio</v>
          </cell>
          <cell r="B8059">
            <v>107025</v>
          </cell>
          <cell r="C8059" t="str">
            <v>UNI</v>
          </cell>
          <cell r="D8059">
            <v>5497800</v>
          </cell>
          <cell r="E8059">
            <v>0</v>
          </cell>
          <cell r="F8059">
            <v>43364</v>
          </cell>
          <cell r="G8059">
            <v>5236000</v>
          </cell>
          <cell r="H8059">
            <v>1.05</v>
          </cell>
          <cell r="I8059">
            <v>43465</v>
          </cell>
        </row>
        <row r="8060">
          <cell r="A8060" t="str">
            <v>RETILAP- Parque Cometas - Indio</v>
          </cell>
          <cell r="B8060">
            <v>107189</v>
          </cell>
          <cell r="C8060" t="str">
            <v>UNI</v>
          </cell>
          <cell r="D8060">
            <v>10463727</v>
          </cell>
          <cell r="E8060">
            <v>0</v>
          </cell>
          <cell r="F8060">
            <v>43404</v>
          </cell>
          <cell r="G8060">
            <v>9965454</v>
          </cell>
          <cell r="H8060">
            <v>1.05</v>
          </cell>
          <cell r="I8060">
            <v>43465</v>
          </cell>
        </row>
        <row r="8061">
          <cell r="A8061" t="str">
            <v>RETILAP- Parque Juan Amarillo - Colsubsidio</v>
          </cell>
          <cell r="B8061">
            <v>107026</v>
          </cell>
          <cell r="C8061" t="str">
            <v>UNI</v>
          </cell>
          <cell r="D8061">
            <v>10995600</v>
          </cell>
          <cell r="E8061">
            <v>0</v>
          </cell>
          <cell r="F8061">
            <v>43364</v>
          </cell>
          <cell r="G8061">
            <v>10472000</v>
          </cell>
          <cell r="H8061">
            <v>1.05</v>
          </cell>
          <cell r="I8061">
            <v>43465</v>
          </cell>
        </row>
        <row r="8062">
          <cell r="A8062" t="str">
            <v>RETIRO DE ESCOMBROS CON RETRO</v>
          </cell>
          <cell r="B8062">
            <v>3646</v>
          </cell>
          <cell r="C8062" t="str">
            <v>M3</v>
          </cell>
          <cell r="D8062">
            <v>61650</v>
          </cell>
          <cell r="E8062">
            <v>0</v>
          </cell>
          <cell r="F8062">
            <v>40409</v>
          </cell>
          <cell r="G8062">
            <v>45000</v>
          </cell>
          <cell r="H8062">
            <v>1.37</v>
          </cell>
          <cell r="I8062">
            <v>43465</v>
          </cell>
        </row>
        <row r="8063">
          <cell r="A8063" t="str">
            <v>RETIRO DE MASILLA PILIURETANO, LIM</v>
          </cell>
          <cell r="B8063">
            <v>103069</v>
          </cell>
          <cell r="C8063" t="str">
            <v>ML</v>
          </cell>
          <cell r="D8063">
            <v>79790</v>
          </cell>
          <cell r="E8063">
            <v>0</v>
          </cell>
          <cell r="F8063">
            <v>40389</v>
          </cell>
          <cell r="G8063">
            <v>58241</v>
          </cell>
          <cell r="H8063">
            <v>1.37</v>
          </cell>
          <cell r="I8063">
            <v>43465</v>
          </cell>
        </row>
        <row r="8064">
          <cell r="A8064" t="str">
            <v>RETIRO TAPAS SEMIESFERICAS</v>
          </cell>
          <cell r="B8064">
            <v>103724</v>
          </cell>
          <cell r="C8064" t="str">
            <v>UNI</v>
          </cell>
          <cell r="D8064">
            <v>4305</v>
          </cell>
          <cell r="E8064">
            <v>0</v>
          </cell>
          <cell r="F8064">
            <v>40617</v>
          </cell>
          <cell r="G8064">
            <v>3213</v>
          </cell>
          <cell r="H8064">
            <v>1.34</v>
          </cell>
          <cell r="I8064">
            <v>43465</v>
          </cell>
        </row>
        <row r="8065">
          <cell r="A8065" t="str">
            <v>Retorqueado, resoldado y remarcado de conecto.</v>
          </cell>
          <cell r="B8065">
            <v>105305</v>
          </cell>
          <cell r="C8065" t="str">
            <v>UNI</v>
          </cell>
          <cell r="D8065">
            <v>5143</v>
          </cell>
          <cell r="E8065">
            <v>0</v>
          </cell>
          <cell r="F8065">
            <v>41918</v>
          </cell>
          <cell r="G8065">
            <v>4082</v>
          </cell>
          <cell r="H8065">
            <v>1.26</v>
          </cell>
          <cell r="I8065">
            <v>43465</v>
          </cell>
        </row>
        <row r="8066">
          <cell r="A8066" t="str">
            <v>RETROCARGADORA CAT- 420 (2006)(NO</v>
          </cell>
          <cell r="B8066">
            <v>101262</v>
          </cell>
          <cell r="C8066" t="str">
            <v>HR</v>
          </cell>
          <cell r="D8066">
            <v>93445</v>
          </cell>
          <cell r="E8066" t="str">
            <v>hyundai 200</v>
          </cell>
          <cell r="F8066">
            <v>40253</v>
          </cell>
          <cell r="G8066">
            <v>68208</v>
          </cell>
          <cell r="H8066">
            <v>1.37</v>
          </cell>
          <cell r="I8066">
            <v>43465</v>
          </cell>
        </row>
        <row r="8067">
          <cell r="A8067" t="str">
            <v>RETROEXCAVADORA</v>
          </cell>
          <cell r="B8067">
            <v>104328</v>
          </cell>
          <cell r="C8067" t="str">
            <v>hr</v>
          </cell>
          <cell r="D8067">
            <v>195000</v>
          </cell>
          <cell r="E8067">
            <v>0</v>
          </cell>
          <cell r="F8067">
            <v>41038</v>
          </cell>
          <cell r="G8067">
            <v>150000</v>
          </cell>
          <cell r="H8067">
            <v>1.3</v>
          </cell>
          <cell r="I8067">
            <v>43465</v>
          </cell>
        </row>
        <row r="8068">
          <cell r="A8068" t="str">
            <v>RETROEXCAVADORA (200M3/dd) (NO USAR)</v>
          </cell>
          <cell r="B8068">
            <v>2503</v>
          </cell>
          <cell r="C8068" t="str">
            <v>DIA</v>
          </cell>
          <cell r="D8068">
            <v>646600</v>
          </cell>
          <cell r="E8068" t="str">
            <v>MF86HD</v>
          </cell>
          <cell r="F8068">
            <v>42279</v>
          </cell>
          <cell r="G8068">
            <v>530000</v>
          </cell>
          <cell r="H8068">
            <v>1.22</v>
          </cell>
          <cell r="I8068">
            <v>43465</v>
          </cell>
        </row>
        <row r="8069">
          <cell r="A8069" t="str">
            <v>Retroexcavadora (200m3/Dia)</v>
          </cell>
          <cell r="B8069">
            <v>103493</v>
          </cell>
          <cell r="C8069" t="str">
            <v>DIA</v>
          </cell>
          <cell r="D8069">
            <v>809550</v>
          </cell>
          <cell r="E8069">
            <v>0</v>
          </cell>
          <cell r="F8069">
            <v>43168</v>
          </cell>
          <cell r="G8069">
            <v>771000</v>
          </cell>
          <cell r="H8069">
            <v>1.05</v>
          </cell>
          <cell r="I8069">
            <v>43465</v>
          </cell>
        </row>
        <row r="8070">
          <cell r="A8070" t="str">
            <v>Retroexcavadora (350-450M3/dia) Hasta(15)días.</v>
          </cell>
          <cell r="B8070">
            <v>105784</v>
          </cell>
          <cell r="C8070" t="str">
            <v>DD</v>
          </cell>
          <cell r="D8070">
            <v>847175</v>
          </cell>
          <cell r="E8070">
            <v>0</v>
          </cell>
          <cell r="F8070">
            <v>43251</v>
          </cell>
          <cell r="G8070">
            <v>806833</v>
          </cell>
          <cell r="H8070">
            <v>1.05</v>
          </cell>
          <cell r="I8070">
            <v>43465</v>
          </cell>
        </row>
        <row r="8071">
          <cell r="A8071" t="str">
            <v>Retroexcavadora (350-450M3/dia) Hasta(30)días.</v>
          </cell>
          <cell r="B8071">
            <v>105785</v>
          </cell>
          <cell r="C8071" t="str">
            <v>DD</v>
          </cell>
          <cell r="D8071">
            <v>816906</v>
          </cell>
          <cell r="E8071">
            <v>0</v>
          </cell>
          <cell r="F8071">
            <v>43168</v>
          </cell>
          <cell r="G8071">
            <v>778006</v>
          </cell>
          <cell r="H8071">
            <v>1.05</v>
          </cell>
          <cell r="I8071">
            <v>43465</v>
          </cell>
        </row>
        <row r="8072">
          <cell r="A8072" t="str">
            <v>RETROEXCAVADORA 331 de Oruga Inc.</v>
          </cell>
          <cell r="B8072">
            <v>100816</v>
          </cell>
          <cell r="C8072" t="str">
            <v>HR</v>
          </cell>
          <cell r="D8072">
            <v>82940</v>
          </cell>
          <cell r="E8072" t="str">
            <v>hyundai 200</v>
          </cell>
          <cell r="F8072">
            <v>41158</v>
          </cell>
          <cell r="G8072">
            <v>63800</v>
          </cell>
          <cell r="H8072">
            <v>1.3</v>
          </cell>
          <cell r="I8072">
            <v>43465</v>
          </cell>
        </row>
        <row r="8073">
          <cell r="A8073" t="str">
            <v>RETROEXCAVADORA CAT 420-2006</v>
          </cell>
          <cell r="B8073">
            <v>101268</v>
          </cell>
          <cell r="C8073" t="str">
            <v>HR</v>
          </cell>
          <cell r="D8073">
            <v>97150</v>
          </cell>
          <cell r="E8073" t="str">
            <v>hyundai 200</v>
          </cell>
          <cell r="F8073">
            <v>40883</v>
          </cell>
          <cell r="G8073">
            <v>72500</v>
          </cell>
          <cell r="H8073">
            <v>1.34</v>
          </cell>
          <cell r="I8073">
            <v>43465</v>
          </cell>
        </row>
        <row r="8074">
          <cell r="A8074" t="str">
            <v>RETROEXCAVADORA JHON DEERE 610B</v>
          </cell>
          <cell r="B8074">
            <v>101785</v>
          </cell>
          <cell r="C8074" t="str">
            <v>HR</v>
          </cell>
          <cell r="D8074">
            <v>87465</v>
          </cell>
          <cell r="E8074" t="str">
            <v>hyundai 200</v>
          </cell>
          <cell r="F8074">
            <v>43182</v>
          </cell>
          <cell r="G8074">
            <v>83300</v>
          </cell>
          <cell r="H8074">
            <v>1.05</v>
          </cell>
          <cell r="I8074">
            <v>43465</v>
          </cell>
        </row>
        <row r="8075">
          <cell r="A8075" t="str">
            <v>RETROEXCAVADORA JHONDEERE710-B</v>
          </cell>
          <cell r="B8075">
            <v>101267</v>
          </cell>
          <cell r="C8075" t="str">
            <v>HR</v>
          </cell>
          <cell r="D8075">
            <v>87465</v>
          </cell>
          <cell r="E8075" t="str">
            <v>hyundai 200</v>
          </cell>
          <cell r="F8075">
            <v>43182</v>
          </cell>
          <cell r="G8075">
            <v>83300</v>
          </cell>
          <cell r="H8075">
            <v>1.05</v>
          </cell>
          <cell r="I8075">
            <v>43465</v>
          </cell>
        </row>
        <row r="8076">
          <cell r="A8076" t="str">
            <v>RETROEXCAVADORA PC-40 (ORUGA) Inc.</v>
          </cell>
          <cell r="B8076">
            <v>104249</v>
          </cell>
          <cell r="C8076" t="str">
            <v>HR</v>
          </cell>
          <cell r="D8076">
            <v>163212</v>
          </cell>
          <cell r="E8076">
            <v>0</v>
          </cell>
          <cell r="F8076">
            <v>40883</v>
          </cell>
          <cell r="G8076">
            <v>121800</v>
          </cell>
          <cell r="H8076">
            <v>1.34</v>
          </cell>
          <cell r="I8076">
            <v>43465</v>
          </cell>
        </row>
        <row r="8077">
          <cell r="A8077" t="str">
            <v>RETROEXCAVADORA SOBRE ORUGAS TIPO</v>
          </cell>
          <cell r="B8077">
            <v>104219</v>
          </cell>
          <cell r="C8077" t="str">
            <v>HR</v>
          </cell>
          <cell r="D8077">
            <v>218660</v>
          </cell>
          <cell r="E8077">
            <v>0</v>
          </cell>
          <cell r="F8077">
            <v>41156</v>
          </cell>
          <cell r="G8077">
            <v>168200</v>
          </cell>
          <cell r="H8077">
            <v>1.3</v>
          </cell>
          <cell r="I8077">
            <v>43465</v>
          </cell>
        </row>
        <row r="8078">
          <cell r="A8078" t="str">
            <v>REVELADOR AUTOMATICO</v>
          </cell>
          <cell r="B8078">
            <v>2649</v>
          </cell>
          <cell r="C8078" t="str">
            <v>GL</v>
          </cell>
          <cell r="D8078">
            <v>395455</v>
          </cell>
          <cell r="E8078">
            <v>0</v>
          </cell>
          <cell r="F8078">
            <v>39660</v>
          </cell>
          <cell r="G8078">
            <v>269017</v>
          </cell>
          <cell r="H8078">
            <v>1.47</v>
          </cell>
          <cell r="I8078">
            <v>43465</v>
          </cell>
        </row>
        <row r="8079">
          <cell r="A8079" t="str">
            <v>Revisión de detectores, estaciones manuales,</v>
          </cell>
          <cell r="B8079">
            <v>105312</v>
          </cell>
          <cell r="C8079" t="str">
            <v>UNI</v>
          </cell>
          <cell r="D8079">
            <v>64386</v>
          </cell>
          <cell r="E8079">
            <v>0</v>
          </cell>
          <cell r="F8079">
            <v>41919</v>
          </cell>
          <cell r="G8079">
            <v>51100</v>
          </cell>
          <cell r="H8079">
            <v>1.26</v>
          </cell>
          <cell r="I8079">
            <v>43465</v>
          </cell>
        </row>
        <row r="8080">
          <cell r="A8080" t="str">
            <v>REVISION ENERGIA E-4</v>
          </cell>
          <cell r="B8080">
            <v>2470</v>
          </cell>
          <cell r="C8080" t="str">
            <v>UNI</v>
          </cell>
          <cell r="D8080">
            <v>36389</v>
          </cell>
          <cell r="E8080">
            <v>0</v>
          </cell>
          <cell r="F8080">
            <v>40491</v>
          </cell>
          <cell r="G8080">
            <v>26561</v>
          </cell>
          <cell r="H8080">
            <v>1.37</v>
          </cell>
          <cell r="I8080">
            <v>43465</v>
          </cell>
        </row>
        <row r="8081">
          <cell r="A8081" t="str">
            <v>REVISION ENERGIA E-5</v>
          </cell>
          <cell r="B8081">
            <v>2471</v>
          </cell>
          <cell r="C8081" t="str">
            <v>UNI</v>
          </cell>
          <cell r="D8081">
            <v>36389</v>
          </cell>
          <cell r="E8081">
            <v>0</v>
          </cell>
          <cell r="F8081">
            <v>40491</v>
          </cell>
          <cell r="G8081">
            <v>26561</v>
          </cell>
          <cell r="H8081">
            <v>1.37</v>
          </cell>
          <cell r="I8081">
            <v>43465</v>
          </cell>
        </row>
        <row r="8082">
          <cell r="A8082" t="str">
            <v>REVISION ENERGIA E-6</v>
          </cell>
          <cell r="B8082">
            <v>2498</v>
          </cell>
          <cell r="C8082" t="str">
            <v>UNI</v>
          </cell>
          <cell r="D8082">
            <v>36389</v>
          </cell>
          <cell r="E8082">
            <v>0</v>
          </cell>
          <cell r="F8082">
            <v>40491</v>
          </cell>
          <cell r="G8082">
            <v>26561</v>
          </cell>
          <cell r="H8082">
            <v>1.37</v>
          </cell>
          <cell r="I8082">
            <v>43465</v>
          </cell>
        </row>
        <row r="8083">
          <cell r="A8083" t="str">
            <v>REVISION ENERGIA TRIFASICA</v>
          </cell>
          <cell r="B8083">
            <v>2469</v>
          </cell>
          <cell r="C8083" t="str">
            <v>UNI</v>
          </cell>
          <cell r="D8083">
            <v>67949</v>
          </cell>
          <cell r="E8083">
            <v>0</v>
          </cell>
          <cell r="F8083">
            <v>40491</v>
          </cell>
          <cell r="G8083">
            <v>49598</v>
          </cell>
          <cell r="H8083">
            <v>1.37</v>
          </cell>
          <cell r="I8083">
            <v>43465</v>
          </cell>
        </row>
        <row r="8084">
          <cell r="A8084" t="str">
            <v>REVISION INICIAL DE LA CONEXION</v>
          </cell>
          <cell r="B8084">
            <v>2541</v>
          </cell>
          <cell r="C8084" t="str">
            <v>UNI</v>
          </cell>
          <cell r="D8084">
            <v>36389</v>
          </cell>
          <cell r="E8084">
            <v>0</v>
          </cell>
          <cell r="F8084">
            <v>40491</v>
          </cell>
          <cell r="G8084">
            <v>26561</v>
          </cell>
          <cell r="H8084">
            <v>1.37</v>
          </cell>
          <cell r="I8084">
            <v>43465</v>
          </cell>
        </row>
        <row r="8085">
          <cell r="A8085" t="str">
            <v>Revisión, limpieza física y virtual de servidor CC</v>
          </cell>
          <cell r="B8085">
            <v>105293</v>
          </cell>
          <cell r="C8085" t="str">
            <v>UNI</v>
          </cell>
          <cell r="D8085">
            <v>80388</v>
          </cell>
          <cell r="E8085">
            <v>0</v>
          </cell>
          <cell r="F8085">
            <v>41918</v>
          </cell>
          <cell r="G8085">
            <v>63800</v>
          </cell>
          <cell r="H8085">
            <v>1.26</v>
          </cell>
          <cell r="I8085">
            <v>43465</v>
          </cell>
        </row>
        <row r="8086">
          <cell r="A8086" t="str">
            <v>Revisión, limpieza física y virtual de servidor Es</v>
          </cell>
          <cell r="B8086">
            <v>105306</v>
          </cell>
          <cell r="C8086" t="str">
            <v>UNI</v>
          </cell>
          <cell r="D8086">
            <v>80388</v>
          </cell>
          <cell r="E8086">
            <v>0</v>
          </cell>
          <cell r="F8086">
            <v>41918</v>
          </cell>
          <cell r="G8086">
            <v>63800</v>
          </cell>
          <cell r="H8086">
            <v>1.26</v>
          </cell>
          <cell r="I8086">
            <v>43465</v>
          </cell>
        </row>
        <row r="8087">
          <cell r="A8087" t="str">
            <v>Riel aluminio embutido para mueble madera - vidrio</v>
          </cell>
          <cell r="B8087">
            <v>104593</v>
          </cell>
          <cell r="C8087" t="str">
            <v>ML</v>
          </cell>
          <cell r="D8087">
            <v>20410</v>
          </cell>
          <cell r="E8087">
            <v>0</v>
          </cell>
          <cell r="F8087">
            <v>41172</v>
          </cell>
          <cell r="G8087">
            <v>15700</v>
          </cell>
          <cell r="H8087">
            <v>1.3</v>
          </cell>
          <cell r="I8087">
            <v>43465</v>
          </cell>
        </row>
        <row r="8088">
          <cell r="A8088" t="str">
            <v>Riel corredera cal. 18 (L=2m) **</v>
          </cell>
          <cell r="B8088">
            <v>102973</v>
          </cell>
          <cell r="C8088" t="str">
            <v>UNI</v>
          </cell>
          <cell r="D8088">
            <v>35861</v>
          </cell>
          <cell r="E8088">
            <v>0</v>
          </cell>
          <cell r="F8088">
            <v>42892</v>
          </cell>
          <cell r="G8088">
            <v>32900</v>
          </cell>
          <cell r="H8088">
            <v>1.0900000000000001</v>
          </cell>
          <cell r="I8088">
            <v>43465</v>
          </cell>
        </row>
        <row r="8089">
          <cell r="A8089" t="str">
            <v>RIEL OMEGA 2m</v>
          </cell>
          <cell r="B8089">
            <v>104256</v>
          </cell>
          <cell r="C8089" t="str">
            <v>UNI</v>
          </cell>
          <cell r="D8089">
            <v>36330</v>
          </cell>
          <cell r="E8089">
            <v>0</v>
          </cell>
          <cell r="F8089">
            <v>43308</v>
          </cell>
          <cell r="G8089">
            <v>34600</v>
          </cell>
          <cell r="H8089">
            <v>1.05</v>
          </cell>
          <cell r="I8089">
            <v>43465</v>
          </cell>
        </row>
        <row r="8090">
          <cell r="A8090" t="str">
            <v>RIEL PARA AUTOMATICOS</v>
          </cell>
          <cell r="B8090">
            <v>102521</v>
          </cell>
          <cell r="C8090" t="str">
            <v>UNI</v>
          </cell>
          <cell r="D8090">
            <v>9535</v>
          </cell>
          <cell r="E8090">
            <v>0</v>
          </cell>
          <cell r="F8090">
            <v>40226</v>
          </cell>
          <cell r="G8090">
            <v>6960</v>
          </cell>
          <cell r="H8090">
            <v>1.37</v>
          </cell>
          <cell r="I8090">
            <v>43465</v>
          </cell>
        </row>
        <row r="8091">
          <cell r="A8091" t="str">
            <v>Ring para Boxeo (reglamentario) Sum + inst</v>
          </cell>
          <cell r="B8091">
            <v>104515</v>
          </cell>
          <cell r="C8091" t="str">
            <v>GL</v>
          </cell>
          <cell r="D8091">
            <v>48180600</v>
          </cell>
          <cell r="E8091">
            <v>0</v>
          </cell>
          <cell r="F8091">
            <v>41148</v>
          </cell>
          <cell r="G8091">
            <v>37062000</v>
          </cell>
          <cell r="H8091">
            <v>1.3</v>
          </cell>
          <cell r="I8091">
            <v>43465</v>
          </cell>
        </row>
        <row r="8092">
          <cell r="A8092" t="str">
            <v>Ripio de Llanta en forma de paja negra</v>
          </cell>
          <cell r="B8092">
            <v>104345</v>
          </cell>
          <cell r="C8092" t="str">
            <v>KG</v>
          </cell>
          <cell r="D8092">
            <v>1950</v>
          </cell>
          <cell r="E8092">
            <v>0</v>
          </cell>
          <cell r="F8092">
            <v>41065</v>
          </cell>
          <cell r="G8092">
            <v>1500</v>
          </cell>
          <cell r="H8092">
            <v>1.3</v>
          </cell>
          <cell r="I8092">
            <v>43465</v>
          </cell>
        </row>
        <row r="8093">
          <cell r="A8093" t="str">
            <v>RobotCarro AspiradorPiscinasPublicas 50M</v>
          </cell>
          <cell r="B8093">
            <v>107112</v>
          </cell>
          <cell r="C8093" t="str">
            <v>UNI</v>
          </cell>
          <cell r="D8093">
            <v>56445887</v>
          </cell>
          <cell r="E8093">
            <v>0</v>
          </cell>
          <cell r="F8093">
            <v>43396</v>
          </cell>
          <cell r="G8093">
            <v>53757988</v>
          </cell>
          <cell r="H8093">
            <v>1.05</v>
          </cell>
          <cell r="I8093">
            <v>43465</v>
          </cell>
        </row>
        <row r="8094">
          <cell r="A8094" t="str">
            <v>ROCETA DE PORCELANA</v>
          </cell>
          <cell r="B8094">
            <v>1323</v>
          </cell>
          <cell r="C8094" t="str">
            <v>UNI</v>
          </cell>
          <cell r="D8094">
            <v>1825</v>
          </cell>
          <cell r="E8094">
            <v>0</v>
          </cell>
          <cell r="F8094">
            <v>39884</v>
          </cell>
          <cell r="G8094">
            <v>1313</v>
          </cell>
          <cell r="H8094">
            <v>1.39</v>
          </cell>
          <cell r="I8094">
            <v>43465</v>
          </cell>
        </row>
        <row r="8095">
          <cell r="A8095" t="str">
            <v>ROCIADOR</v>
          </cell>
          <cell r="B8095">
            <v>104741</v>
          </cell>
          <cell r="C8095" t="str">
            <v>UNI</v>
          </cell>
          <cell r="D8095">
            <v>25799</v>
          </cell>
          <cell r="E8095">
            <v>0</v>
          </cell>
          <cell r="F8095">
            <v>42857</v>
          </cell>
          <cell r="G8095">
            <v>23669</v>
          </cell>
          <cell r="H8095">
            <v>1.0900000000000001</v>
          </cell>
          <cell r="I8095">
            <v>43465</v>
          </cell>
        </row>
        <row r="8096">
          <cell r="A8096" t="str">
            <v>ROCIADOR TIPO PENDENT QR K=5.6 R.</v>
          </cell>
          <cell r="B8096">
            <v>106246</v>
          </cell>
          <cell r="C8096" t="str">
            <v>UNI</v>
          </cell>
          <cell r="D8096">
            <v>21866</v>
          </cell>
          <cell r="E8096">
            <v>0</v>
          </cell>
          <cell r="F8096">
            <v>43276</v>
          </cell>
          <cell r="G8096">
            <v>20825</v>
          </cell>
          <cell r="H8096">
            <v>1.05</v>
          </cell>
          <cell r="I8096">
            <v>43465</v>
          </cell>
        </row>
        <row r="8097">
          <cell r="A8097" t="str">
            <v>ROCIADOR TIPO UP RIGHT K=5.6 R. RÁPIDA</v>
          </cell>
          <cell r="B8097">
            <v>106247</v>
          </cell>
          <cell r="C8097" t="str">
            <v>UNI</v>
          </cell>
          <cell r="D8097">
            <v>22298</v>
          </cell>
          <cell r="E8097">
            <v>0</v>
          </cell>
          <cell r="F8097">
            <v>43276</v>
          </cell>
          <cell r="G8097">
            <v>21236</v>
          </cell>
          <cell r="H8097">
            <v>1.05</v>
          </cell>
          <cell r="I8097">
            <v>43465</v>
          </cell>
        </row>
        <row r="8098">
          <cell r="A8098" t="str">
            <v>ROCKTOP GRIS (30 Kg)</v>
          </cell>
          <cell r="B8098">
            <v>100677</v>
          </cell>
          <cell r="C8098" t="str">
            <v>KG</v>
          </cell>
          <cell r="D8098">
            <v>1189</v>
          </cell>
          <cell r="E8098">
            <v>0</v>
          </cell>
          <cell r="F8098">
            <v>40688</v>
          </cell>
          <cell r="G8098">
            <v>887</v>
          </cell>
          <cell r="H8098">
            <v>1.34</v>
          </cell>
          <cell r="I8098">
            <v>43465</v>
          </cell>
        </row>
        <row r="8099">
          <cell r="A8099" t="str">
            <v>ROCKTOP ROJO (30 Kg)</v>
          </cell>
          <cell r="B8099">
            <v>699</v>
          </cell>
          <cell r="C8099" t="str">
            <v>KG</v>
          </cell>
          <cell r="D8099">
            <v>2161</v>
          </cell>
          <cell r="E8099">
            <v>0</v>
          </cell>
          <cell r="F8099">
            <v>43213</v>
          </cell>
          <cell r="G8099">
            <v>2058</v>
          </cell>
          <cell r="H8099">
            <v>1.05</v>
          </cell>
          <cell r="I8099">
            <v>43465</v>
          </cell>
        </row>
        <row r="8100">
          <cell r="A8100" t="str">
            <v>Rodachines corredera ROG-800 **</v>
          </cell>
          <cell r="B8100">
            <v>102971</v>
          </cell>
          <cell r="C8100" t="str">
            <v>PAR</v>
          </cell>
          <cell r="D8100">
            <v>16350</v>
          </cell>
          <cell r="E8100">
            <v>0</v>
          </cell>
          <cell r="F8100">
            <v>42892</v>
          </cell>
          <cell r="G8100">
            <v>15000</v>
          </cell>
          <cell r="H8100">
            <v>1.0900000000000001</v>
          </cell>
          <cell r="I8100">
            <v>43465</v>
          </cell>
        </row>
        <row r="8101">
          <cell r="A8101" t="str">
            <v>Rodachines en V 2"</v>
          </cell>
          <cell r="B8101">
            <v>102970</v>
          </cell>
          <cell r="C8101" t="str">
            <v>PAR</v>
          </cell>
          <cell r="D8101">
            <v>20383</v>
          </cell>
          <cell r="E8101">
            <v>0</v>
          </cell>
          <cell r="F8101">
            <v>42892</v>
          </cell>
          <cell r="G8101">
            <v>18700</v>
          </cell>
          <cell r="H8101">
            <v>1.0900000000000001</v>
          </cell>
          <cell r="I8101">
            <v>43465</v>
          </cell>
        </row>
        <row r="8102">
          <cell r="A8102" t="str">
            <v>Rodadero corto acero (Suministro)L=2.40m</v>
          </cell>
          <cell r="B8102">
            <v>102490</v>
          </cell>
          <cell r="C8102" t="str">
            <v>UNI</v>
          </cell>
          <cell r="D8102">
            <v>1306068</v>
          </cell>
          <cell r="E8102">
            <v>0</v>
          </cell>
          <cell r="F8102">
            <v>43226</v>
          </cell>
          <cell r="G8102">
            <v>1243874</v>
          </cell>
          <cell r="H8102">
            <v>1.05</v>
          </cell>
          <cell r="I8102">
            <v>43465</v>
          </cell>
        </row>
        <row r="8103">
          <cell r="A8103" t="str">
            <v>Rodadero corto acero columpio</v>
          </cell>
          <cell r="B8103">
            <v>100436</v>
          </cell>
          <cell r="C8103" t="str">
            <v>UNI</v>
          </cell>
          <cell r="D8103">
            <v>1789764</v>
          </cell>
          <cell r="E8103">
            <v>0</v>
          </cell>
          <cell r="F8103">
            <v>40108</v>
          </cell>
          <cell r="G8103">
            <v>1287600</v>
          </cell>
          <cell r="H8103">
            <v>1.39</v>
          </cell>
          <cell r="I8103">
            <v>43465</v>
          </cell>
        </row>
        <row r="8104">
          <cell r="A8104" t="str">
            <v>Rodadero largo acero columpio (Sumin e</v>
          </cell>
          <cell r="B8104">
            <v>100435</v>
          </cell>
          <cell r="C8104" t="str">
            <v>UNI</v>
          </cell>
          <cell r="D8104">
            <v>1576557</v>
          </cell>
          <cell r="E8104">
            <v>0</v>
          </cell>
          <cell r="F8104">
            <v>40616</v>
          </cell>
          <cell r="G8104">
            <v>1176535</v>
          </cell>
          <cell r="H8104">
            <v>1.34</v>
          </cell>
          <cell r="I8104">
            <v>43465</v>
          </cell>
        </row>
        <row r="8105">
          <cell r="A8105" t="str">
            <v>RODADERO LARGO EN ACERO L= 4 mts</v>
          </cell>
          <cell r="B8105">
            <v>103727</v>
          </cell>
          <cell r="C8105" t="str">
            <v>UNI</v>
          </cell>
          <cell r="D8105">
            <v>2266571</v>
          </cell>
          <cell r="E8105">
            <v>0</v>
          </cell>
          <cell r="F8105">
            <v>43229</v>
          </cell>
          <cell r="G8105">
            <v>2158639</v>
          </cell>
          <cell r="H8105">
            <v>1.05</v>
          </cell>
          <cell r="I8105">
            <v>43465</v>
          </cell>
        </row>
        <row r="8106">
          <cell r="A8106" t="str">
            <v>RODADURA 1150 (No la Producen)</v>
          </cell>
          <cell r="B8106">
            <v>3312</v>
          </cell>
          <cell r="C8106" t="str">
            <v>M3</v>
          </cell>
          <cell r="D8106">
            <v>491845</v>
          </cell>
          <cell r="E8106" t="str">
            <v>MDC2</v>
          </cell>
          <cell r="F8106">
            <v>40533</v>
          </cell>
          <cell r="G8106">
            <v>359011</v>
          </cell>
          <cell r="H8106">
            <v>1.37</v>
          </cell>
          <cell r="I8106">
            <v>43465</v>
          </cell>
        </row>
        <row r="8107">
          <cell r="A8107" t="str">
            <v>RODADURA ASFALTICA COMPACTA MDC2</v>
          </cell>
          <cell r="B8107">
            <v>974</v>
          </cell>
          <cell r="C8107" t="str">
            <v>M3</v>
          </cell>
          <cell r="D8107">
            <v>625211</v>
          </cell>
          <cell r="E8107" t="str">
            <v>COMPACTO</v>
          </cell>
          <cell r="F8107">
            <v>43251</v>
          </cell>
          <cell r="G8107">
            <v>595439</v>
          </cell>
          <cell r="H8107">
            <v>1.05</v>
          </cell>
          <cell r="I8107">
            <v>43465</v>
          </cell>
        </row>
        <row r="8108">
          <cell r="A8108" t="str">
            <v>RODADURA ASFALTICA MDC-3(SUELTA-En</v>
          </cell>
          <cell r="B8108">
            <v>101258</v>
          </cell>
          <cell r="C8108" t="str">
            <v>M3</v>
          </cell>
          <cell r="D8108">
            <v>456133</v>
          </cell>
          <cell r="E8108" t="str">
            <v>MDCI</v>
          </cell>
          <cell r="F8108">
            <v>43214</v>
          </cell>
          <cell r="G8108">
            <v>434412</v>
          </cell>
          <cell r="H8108">
            <v>1.05</v>
          </cell>
          <cell r="I8108">
            <v>43465</v>
          </cell>
        </row>
        <row r="8109">
          <cell r="A8109" t="str">
            <v>RODADURA ASFALTICA SUELTO PLANTA</v>
          </cell>
          <cell r="B8109">
            <v>975</v>
          </cell>
          <cell r="C8109" t="str">
            <v>M3</v>
          </cell>
          <cell r="D8109">
            <v>375715</v>
          </cell>
          <cell r="E8109" t="str">
            <v>PLANTA</v>
          </cell>
          <cell r="F8109">
            <v>43251</v>
          </cell>
          <cell r="G8109">
            <v>357824</v>
          </cell>
          <cell r="H8109">
            <v>1.05</v>
          </cell>
          <cell r="I8109">
            <v>43465</v>
          </cell>
        </row>
        <row r="8110">
          <cell r="A8110" t="str">
            <v>Rodadura asfaltica tipo IDRD Suelta (Planta).</v>
          </cell>
          <cell r="B8110">
            <v>3313</v>
          </cell>
          <cell r="C8110" t="str">
            <v>M3</v>
          </cell>
          <cell r="D8110">
            <v>450896</v>
          </cell>
          <cell r="E8110" t="str">
            <v>MDC3</v>
          </cell>
          <cell r="F8110">
            <v>43167</v>
          </cell>
          <cell r="G8110">
            <v>429425</v>
          </cell>
          <cell r="H8110">
            <v>1.05</v>
          </cell>
          <cell r="I8110">
            <v>43465</v>
          </cell>
        </row>
        <row r="8111">
          <cell r="A8111" t="str">
            <v>RODADURA B1350 ESPESOR 2.5 Cm.SUELTO</v>
          </cell>
          <cell r="B8111">
            <v>980</v>
          </cell>
          <cell r="C8111" t="str">
            <v>M2</v>
          </cell>
          <cell r="D8111">
            <v>16211</v>
          </cell>
          <cell r="E8111" t="str">
            <v>COMPACTO</v>
          </cell>
          <cell r="F8111">
            <v>41250</v>
          </cell>
          <cell r="G8111">
            <v>12470</v>
          </cell>
          <cell r="H8111">
            <v>1.3</v>
          </cell>
          <cell r="I8111">
            <v>43465</v>
          </cell>
        </row>
        <row r="8112">
          <cell r="A8112" t="str">
            <v>RODADURA B1350 ESPESOR 3.0 Cm. SUELTO</v>
          </cell>
          <cell r="B8112">
            <v>981</v>
          </cell>
          <cell r="C8112" t="str">
            <v>M2</v>
          </cell>
          <cell r="D8112">
            <v>19453</v>
          </cell>
          <cell r="E8112" t="str">
            <v>COMPACTO</v>
          </cell>
          <cell r="F8112">
            <v>41250</v>
          </cell>
          <cell r="G8112">
            <v>14964</v>
          </cell>
          <cell r="H8112">
            <v>1.3</v>
          </cell>
          <cell r="I8112">
            <v>43465</v>
          </cell>
        </row>
        <row r="8113">
          <cell r="A8113" t="str">
            <v>RODADURA ESPESOR 2.5 Cm MDC2</v>
          </cell>
          <cell r="B8113">
            <v>978</v>
          </cell>
          <cell r="C8113" t="str">
            <v>M2</v>
          </cell>
          <cell r="D8113">
            <v>18428</v>
          </cell>
          <cell r="E8113" t="str">
            <v>COMPACTO</v>
          </cell>
          <cell r="F8113">
            <v>40927</v>
          </cell>
          <cell r="G8113">
            <v>14175</v>
          </cell>
          <cell r="H8113">
            <v>1.3</v>
          </cell>
          <cell r="I8113">
            <v>43465</v>
          </cell>
        </row>
        <row r="8114">
          <cell r="A8114" t="str">
            <v>RODADURA ESPESOR 3.0 Cm MDC2</v>
          </cell>
          <cell r="B8114">
            <v>979</v>
          </cell>
          <cell r="C8114" t="str">
            <v>M2</v>
          </cell>
          <cell r="D8114">
            <v>22113</v>
          </cell>
          <cell r="E8114" t="str">
            <v>COMPACTO</v>
          </cell>
          <cell r="F8114">
            <v>40927</v>
          </cell>
          <cell r="G8114">
            <v>17010</v>
          </cell>
          <cell r="H8114">
            <v>1.3</v>
          </cell>
          <cell r="I8114">
            <v>43465</v>
          </cell>
        </row>
        <row r="8115">
          <cell r="A8115" t="str">
            <v>Rodamiento KML 63/04 (Suministro)</v>
          </cell>
          <cell r="B8115">
            <v>106465</v>
          </cell>
          <cell r="C8115" t="str">
            <v>UNI</v>
          </cell>
          <cell r="D8115">
            <v>108697</v>
          </cell>
          <cell r="E8115">
            <v>0</v>
          </cell>
          <cell r="F8115">
            <v>42942</v>
          </cell>
          <cell r="G8115">
            <v>99722</v>
          </cell>
          <cell r="H8115">
            <v>1.0900000000000001</v>
          </cell>
          <cell r="I8115">
            <v>43465</v>
          </cell>
        </row>
        <row r="8116">
          <cell r="A8116" t="str">
            <v>RODILLO 3" FELPA MANGO PLASTICO PARA</v>
          </cell>
          <cell r="B8116">
            <v>104137</v>
          </cell>
          <cell r="C8116" t="str">
            <v>UNI</v>
          </cell>
          <cell r="D8116">
            <v>4247</v>
          </cell>
          <cell r="E8116">
            <v>0</v>
          </cell>
          <cell r="F8116">
            <v>43195</v>
          </cell>
          <cell r="G8116">
            <v>4045</v>
          </cell>
          <cell r="H8116">
            <v>1.05</v>
          </cell>
          <cell r="I8116">
            <v>43465</v>
          </cell>
        </row>
        <row r="8117">
          <cell r="A8117" t="str">
            <v>RODILLO 9" PARA VINILO+BANDEJA</v>
          </cell>
          <cell r="B8117">
            <v>104136</v>
          </cell>
          <cell r="C8117" t="str">
            <v>UNI</v>
          </cell>
          <cell r="D8117">
            <v>15128</v>
          </cell>
          <cell r="E8117">
            <v>0</v>
          </cell>
          <cell r="F8117">
            <v>43199</v>
          </cell>
          <cell r="G8117">
            <v>14408</v>
          </cell>
          <cell r="H8117">
            <v>1.05</v>
          </cell>
          <cell r="I8117">
            <v>43465</v>
          </cell>
        </row>
        <row r="8118">
          <cell r="A8118" t="str">
            <v>RODILLO ARRASTRE MANUAL</v>
          </cell>
          <cell r="B8118">
            <v>102537</v>
          </cell>
          <cell r="C8118" t="str">
            <v>DD</v>
          </cell>
          <cell r="D8118">
            <v>64506</v>
          </cell>
          <cell r="E8118" t="str">
            <v>1000 KL</v>
          </cell>
          <cell r="F8118">
            <v>43182</v>
          </cell>
          <cell r="G8118">
            <v>61434</v>
          </cell>
          <cell r="H8118">
            <v>1.05</v>
          </cell>
          <cell r="I8118">
            <v>43465</v>
          </cell>
        </row>
        <row r="8119">
          <cell r="A8119" t="str">
            <v>RODILLO D/PINTAS Y SONDEO</v>
          </cell>
          <cell r="B8119">
            <v>3803</v>
          </cell>
          <cell r="C8119" t="str">
            <v>DD</v>
          </cell>
          <cell r="D8119">
            <v>3178</v>
          </cell>
          <cell r="E8119">
            <v>0</v>
          </cell>
          <cell r="F8119">
            <v>40310</v>
          </cell>
          <cell r="G8119">
            <v>2320</v>
          </cell>
          <cell r="H8119">
            <v>1.37</v>
          </cell>
          <cell r="I8119">
            <v>43465</v>
          </cell>
        </row>
        <row r="8120">
          <cell r="A8120" t="str">
            <v>RODILLO ESPUMA PARA PINTAR 9'' TIPO</v>
          </cell>
          <cell r="B8120">
            <v>1326</v>
          </cell>
          <cell r="C8120" t="str">
            <v>UNI</v>
          </cell>
          <cell r="D8120">
            <v>6405</v>
          </cell>
          <cell r="E8120">
            <v>0</v>
          </cell>
          <cell r="F8120">
            <v>43207</v>
          </cell>
          <cell r="G8120">
            <v>6100</v>
          </cell>
          <cell r="H8120">
            <v>1.05</v>
          </cell>
          <cell r="I8120">
            <v>43465</v>
          </cell>
        </row>
        <row r="8121">
          <cell r="A8121" t="str">
            <v>RODILLO FELPA CON MANGO DE 9"</v>
          </cell>
          <cell r="B8121">
            <v>104213</v>
          </cell>
          <cell r="C8121" t="str">
            <v>UNI</v>
          </cell>
          <cell r="D8121">
            <v>10251</v>
          </cell>
          <cell r="E8121">
            <v>0</v>
          </cell>
          <cell r="F8121">
            <v>40826</v>
          </cell>
          <cell r="G8121">
            <v>7650</v>
          </cell>
          <cell r="H8121">
            <v>1.34</v>
          </cell>
          <cell r="I8121">
            <v>43465</v>
          </cell>
        </row>
        <row r="8122">
          <cell r="A8122" t="str">
            <v>RODILLO OVEJERO (Lana)</v>
          </cell>
          <cell r="B8122">
            <v>104090</v>
          </cell>
          <cell r="C8122" t="str">
            <v>UNI</v>
          </cell>
          <cell r="D8122">
            <v>7993</v>
          </cell>
          <cell r="E8122">
            <v>0</v>
          </cell>
          <cell r="F8122">
            <v>42618</v>
          </cell>
          <cell r="G8122">
            <v>6950</v>
          </cell>
          <cell r="H8122">
            <v>1.1499999999999999</v>
          </cell>
          <cell r="I8122">
            <v>43465</v>
          </cell>
        </row>
        <row r="8123">
          <cell r="A8123" t="str">
            <v>RODILLO REPUESTO EN POLYESTER DE 2"</v>
          </cell>
          <cell r="B8123">
            <v>102727</v>
          </cell>
          <cell r="C8123" t="str">
            <v>UNI</v>
          </cell>
          <cell r="D8123">
            <v>3350</v>
          </cell>
          <cell r="E8123">
            <v>0</v>
          </cell>
          <cell r="F8123">
            <v>40793</v>
          </cell>
          <cell r="G8123">
            <v>2500</v>
          </cell>
          <cell r="H8123">
            <v>1.34</v>
          </cell>
          <cell r="I8123">
            <v>43465</v>
          </cell>
        </row>
        <row r="8124">
          <cell r="A8124" t="str">
            <v>RODILLO REPUESTO FELPA DE 9" X3/4"</v>
          </cell>
          <cell r="B8124">
            <v>102726</v>
          </cell>
          <cell r="C8124" t="str">
            <v>UNI</v>
          </cell>
          <cell r="D8124">
            <v>6720</v>
          </cell>
          <cell r="E8124">
            <v>0</v>
          </cell>
          <cell r="F8124">
            <v>43195</v>
          </cell>
          <cell r="G8124">
            <v>6400</v>
          </cell>
          <cell r="H8124">
            <v>1.05</v>
          </cell>
          <cell r="I8124">
            <v>43465</v>
          </cell>
        </row>
        <row r="8125">
          <cell r="A8125" t="str">
            <v>RODILLO VIBRATORIO "BENITIN" 1TON+</v>
          </cell>
          <cell r="B8125">
            <v>375</v>
          </cell>
          <cell r="C8125" t="str">
            <v>DD</v>
          </cell>
          <cell r="D8125">
            <v>199500</v>
          </cell>
          <cell r="E8125" t="str">
            <v>1000 KL</v>
          </cell>
          <cell r="F8125">
            <v>43265</v>
          </cell>
          <cell r="G8125">
            <v>190000</v>
          </cell>
          <cell r="H8125">
            <v>1.05</v>
          </cell>
          <cell r="I8125">
            <v>43465</v>
          </cell>
        </row>
        <row r="8126">
          <cell r="A8126" t="str">
            <v>ROLADO DE TUBERIA</v>
          </cell>
          <cell r="B8126">
            <v>105192</v>
          </cell>
          <cell r="C8126" t="str">
            <v>ML</v>
          </cell>
          <cell r="D8126">
            <v>10211</v>
          </cell>
          <cell r="E8126">
            <v>0</v>
          </cell>
          <cell r="F8126">
            <v>43251</v>
          </cell>
          <cell r="G8126">
            <v>9725</v>
          </cell>
          <cell r="H8126">
            <v>1.05</v>
          </cell>
          <cell r="I8126">
            <v>43465</v>
          </cell>
        </row>
        <row r="8127">
          <cell r="A8127" t="str">
            <v>ROLADORA (Alquiler)</v>
          </cell>
          <cell r="B8127">
            <v>102887</v>
          </cell>
          <cell r="C8127" t="str">
            <v>DD</v>
          </cell>
          <cell r="D8127">
            <v>137000</v>
          </cell>
          <cell r="E8127">
            <v>0</v>
          </cell>
          <cell r="F8127">
            <v>40336</v>
          </cell>
          <cell r="G8127">
            <v>100000</v>
          </cell>
          <cell r="H8127">
            <v>1.37</v>
          </cell>
          <cell r="I8127">
            <v>43465</v>
          </cell>
        </row>
        <row r="8128">
          <cell r="A8128" t="str">
            <v>ROLLO DE CINTA CON FILTRO DE 25MM ( 33M</v>
          </cell>
          <cell r="B8128">
            <v>103340</v>
          </cell>
          <cell r="C8128" t="str">
            <v>UNI</v>
          </cell>
          <cell r="D8128">
            <v>127136</v>
          </cell>
          <cell r="E8128">
            <v>0</v>
          </cell>
          <cell r="F8128">
            <v>40451</v>
          </cell>
          <cell r="G8128">
            <v>92800</v>
          </cell>
          <cell r="H8128">
            <v>1.37</v>
          </cell>
          <cell r="I8128">
            <v>43465</v>
          </cell>
        </row>
        <row r="8129">
          <cell r="A8129" t="str">
            <v>ROSETA (PLAFON) PORCELANA</v>
          </cell>
          <cell r="B8129">
            <v>779</v>
          </cell>
          <cell r="C8129" t="str">
            <v>UNI</v>
          </cell>
          <cell r="D8129">
            <v>1661</v>
          </cell>
          <cell r="E8129">
            <v>30</v>
          </cell>
          <cell r="F8129">
            <v>43215</v>
          </cell>
          <cell r="G8129">
            <v>1582</v>
          </cell>
          <cell r="H8129">
            <v>1.05</v>
          </cell>
          <cell r="I8129">
            <v>43465</v>
          </cell>
        </row>
        <row r="8130">
          <cell r="A8130" t="str">
            <v>ROTOMARTILLO**</v>
          </cell>
          <cell r="B8130">
            <v>101807</v>
          </cell>
          <cell r="C8130" t="str">
            <v>DIA</v>
          </cell>
          <cell r="D8130">
            <v>90797</v>
          </cell>
          <cell r="E8130" t="str">
            <v>P185-WJD</v>
          </cell>
          <cell r="F8130">
            <v>42856</v>
          </cell>
          <cell r="G8130">
            <v>83300</v>
          </cell>
          <cell r="H8130">
            <v>1.0900000000000001</v>
          </cell>
          <cell r="I8130">
            <v>43465</v>
          </cell>
        </row>
        <row r="8131">
          <cell r="A8131" t="str">
            <v>ROTOVACTOR (OPER+COMB).</v>
          </cell>
          <cell r="B8131">
            <v>102529</v>
          </cell>
          <cell r="C8131" t="str">
            <v>HR</v>
          </cell>
          <cell r="D8131">
            <v>57125</v>
          </cell>
          <cell r="E8131">
            <v>0</v>
          </cell>
          <cell r="F8131">
            <v>43182</v>
          </cell>
          <cell r="G8131">
            <v>54405</v>
          </cell>
          <cell r="H8131">
            <v>1.05</v>
          </cell>
          <cell r="I8131">
            <v>43465</v>
          </cell>
        </row>
        <row r="8132">
          <cell r="A8132" t="str">
            <v>Rotura en concreto Cámara ETB</v>
          </cell>
          <cell r="B8132">
            <v>101513</v>
          </cell>
          <cell r="C8132" t="str">
            <v>M3</v>
          </cell>
          <cell r="D8132">
            <v>645662</v>
          </cell>
          <cell r="E8132">
            <v>0</v>
          </cell>
          <cell r="F8132">
            <v>40435</v>
          </cell>
          <cell r="G8132">
            <v>471286</v>
          </cell>
          <cell r="H8132">
            <v>1.37</v>
          </cell>
          <cell r="I8132">
            <v>43465</v>
          </cell>
        </row>
        <row r="8133">
          <cell r="A8133" t="str">
            <v>ROUTER DE COMUNICACIÓN BACNET</v>
          </cell>
          <cell r="B8133">
            <v>107414</v>
          </cell>
          <cell r="C8133" t="str">
            <v>UNI</v>
          </cell>
          <cell r="D8133">
            <v>1963500</v>
          </cell>
          <cell r="E8133">
            <v>0</v>
          </cell>
          <cell r="F8133">
            <v>43298</v>
          </cell>
          <cell r="G8133">
            <v>1870000</v>
          </cell>
          <cell r="H8133">
            <v>1.05</v>
          </cell>
          <cell r="I8133">
            <v>43465</v>
          </cell>
        </row>
        <row r="8134">
          <cell r="A8134" t="str">
            <v>RUEDA GIRATORIA CARRUSEL</v>
          </cell>
          <cell r="B8134">
            <v>103735</v>
          </cell>
          <cell r="C8134" t="str">
            <v>UNI</v>
          </cell>
          <cell r="D8134">
            <v>3582475</v>
          </cell>
          <cell r="E8134">
            <v>0</v>
          </cell>
          <cell r="F8134">
            <v>43230</v>
          </cell>
          <cell r="G8134">
            <v>3411881</v>
          </cell>
          <cell r="H8134">
            <v>1.05</v>
          </cell>
          <cell r="I8134">
            <v>43465</v>
          </cell>
        </row>
        <row r="8135">
          <cell r="A8135" t="str">
            <v>Ruedas de aspiradora Quick-Vac</v>
          </cell>
          <cell r="B8135">
            <v>105126</v>
          </cell>
          <cell r="C8135" t="str">
            <v>UNI</v>
          </cell>
          <cell r="D8135">
            <v>34369</v>
          </cell>
          <cell r="E8135">
            <v>0</v>
          </cell>
          <cell r="F8135">
            <v>41638</v>
          </cell>
          <cell r="G8135">
            <v>27062</v>
          </cell>
          <cell r="H8135">
            <v>1.27</v>
          </cell>
          <cell r="I8135">
            <v>43465</v>
          </cell>
        </row>
        <row r="8136">
          <cell r="A8136" t="str">
            <v>RUEDAS PARA ANDAMIO TUBULAR (Juego x 4)</v>
          </cell>
          <cell r="B8136">
            <v>1666</v>
          </cell>
          <cell r="C8136" t="str">
            <v>DD</v>
          </cell>
          <cell r="D8136">
            <v>1849</v>
          </cell>
          <cell r="E8136">
            <v>0</v>
          </cell>
          <cell r="F8136">
            <v>43182</v>
          </cell>
          <cell r="G8136">
            <v>1761</v>
          </cell>
          <cell r="H8136">
            <v>1.05</v>
          </cell>
          <cell r="I8136">
            <v>43465</v>
          </cell>
        </row>
        <row r="8137">
          <cell r="A8137" t="str">
            <v>RUEDAS PARA ANDAMIO TUBULAR (NO USAR)</v>
          </cell>
          <cell r="B8137">
            <v>930</v>
          </cell>
          <cell r="C8137" t="str">
            <v>DD</v>
          </cell>
          <cell r="D8137">
            <v>1601</v>
          </cell>
          <cell r="E8137">
            <v>0</v>
          </cell>
          <cell r="F8137">
            <v>42590</v>
          </cell>
          <cell r="G8137">
            <v>1392</v>
          </cell>
          <cell r="H8137">
            <v>1.1499999999999999</v>
          </cell>
          <cell r="I8137">
            <v>43465</v>
          </cell>
        </row>
        <row r="8138">
          <cell r="A8138" t="str">
            <v>RUSTIPLAST CLARO/ DOS MANOS</v>
          </cell>
          <cell r="B8138">
            <v>3180</v>
          </cell>
          <cell r="C8138" t="str">
            <v>M2</v>
          </cell>
          <cell r="D8138">
            <v>13205</v>
          </cell>
          <cell r="E8138">
            <v>0</v>
          </cell>
          <cell r="F8138">
            <v>40134</v>
          </cell>
          <cell r="G8138">
            <v>9500</v>
          </cell>
          <cell r="H8138">
            <v>1.39</v>
          </cell>
          <cell r="I8138">
            <v>43465</v>
          </cell>
        </row>
        <row r="8139">
          <cell r="A8139" t="str">
            <v>RutaVida Estac01 PosteEstiramAquiles (sum)</v>
          </cell>
          <cell r="B8139">
            <v>100460</v>
          </cell>
          <cell r="C8139" t="str">
            <v>UNI</v>
          </cell>
          <cell r="D8139">
            <v>281138</v>
          </cell>
          <cell r="E8139" t="str">
            <v>A-130</v>
          </cell>
          <cell r="F8139">
            <v>43252</v>
          </cell>
          <cell r="G8139">
            <v>267750</v>
          </cell>
          <cell r="H8139">
            <v>1.05</v>
          </cell>
          <cell r="I8139">
            <v>43465</v>
          </cell>
        </row>
        <row r="8140">
          <cell r="A8140" t="str">
            <v>RutaVida Estac02 GemelosMuslos (sum)</v>
          </cell>
          <cell r="B8140">
            <v>100461</v>
          </cell>
          <cell r="C8140" t="str">
            <v>UNI</v>
          </cell>
          <cell r="D8140">
            <v>491898</v>
          </cell>
          <cell r="E8140" t="str">
            <v>A-130</v>
          </cell>
          <cell r="F8140">
            <v>43228</v>
          </cell>
          <cell r="G8140">
            <v>468474</v>
          </cell>
          <cell r="H8140">
            <v>1.05</v>
          </cell>
          <cell r="I8140">
            <v>43465</v>
          </cell>
        </row>
        <row r="8141">
          <cell r="A8141" t="str">
            <v>RutaVida Estac03 BancaAbdomAltos (sum)</v>
          </cell>
          <cell r="B8141">
            <v>100462</v>
          </cell>
          <cell r="C8141" t="str">
            <v>UNI</v>
          </cell>
          <cell r="D8141">
            <v>1152450</v>
          </cell>
          <cell r="E8141" t="str">
            <v>A-130</v>
          </cell>
          <cell r="F8141">
            <v>43228</v>
          </cell>
          <cell r="G8141">
            <v>1097571</v>
          </cell>
          <cell r="H8141">
            <v>1.05</v>
          </cell>
          <cell r="I8141">
            <v>43465</v>
          </cell>
        </row>
        <row r="8142">
          <cell r="A8142" t="str">
            <v>RutaVida Estac04 BarraSalto (sum)</v>
          </cell>
          <cell r="B8142">
            <v>100463</v>
          </cell>
          <cell r="C8142" t="str">
            <v>UNI</v>
          </cell>
          <cell r="D8142">
            <v>564239</v>
          </cell>
          <cell r="E8142" t="str">
            <v>A-130</v>
          </cell>
          <cell r="F8142">
            <v>42976</v>
          </cell>
          <cell r="G8142">
            <v>517650</v>
          </cell>
          <cell r="H8142">
            <v>1.0900000000000001</v>
          </cell>
          <cell r="I8142">
            <v>43465</v>
          </cell>
        </row>
        <row r="8143">
          <cell r="A8143" t="str">
            <v>RutaVida Estac05 BarraFlexionEspalda Tipo-I</v>
          </cell>
          <cell r="B8143">
            <v>100464</v>
          </cell>
          <cell r="C8143" t="str">
            <v>UNI</v>
          </cell>
          <cell r="D8143">
            <v>715772</v>
          </cell>
          <cell r="E8143" t="str">
            <v>A-130</v>
          </cell>
          <cell r="F8143">
            <v>43228</v>
          </cell>
          <cell r="G8143">
            <v>681688</v>
          </cell>
          <cell r="H8143">
            <v>1.05</v>
          </cell>
          <cell r="I8143">
            <v>43465</v>
          </cell>
        </row>
        <row r="8144">
          <cell r="A8144" t="str">
            <v>RutaVida Estac06 BarraFlexionPecho (sum)</v>
          </cell>
          <cell r="B8144">
            <v>100465</v>
          </cell>
          <cell r="C8144" t="str">
            <v>UNI</v>
          </cell>
          <cell r="D8144">
            <v>455365</v>
          </cell>
          <cell r="E8144" t="str">
            <v>A-130</v>
          </cell>
          <cell r="F8144">
            <v>43228</v>
          </cell>
          <cell r="G8144">
            <v>433681</v>
          </cell>
          <cell r="H8144">
            <v>1.05</v>
          </cell>
          <cell r="I8144">
            <v>43465</v>
          </cell>
        </row>
        <row r="8145">
          <cell r="A8145" t="str">
            <v>RutaVida Estac07 BancaEstiramiento (sum)</v>
          </cell>
          <cell r="B8145">
            <v>100466</v>
          </cell>
          <cell r="C8145" t="str">
            <v>UNI</v>
          </cell>
          <cell r="D8145">
            <v>874650</v>
          </cell>
          <cell r="E8145" t="str">
            <v>A-130</v>
          </cell>
          <cell r="F8145">
            <v>43228</v>
          </cell>
          <cell r="G8145">
            <v>833000</v>
          </cell>
          <cell r="H8145">
            <v>1.05</v>
          </cell>
          <cell r="I8145">
            <v>43465</v>
          </cell>
        </row>
        <row r="8146">
          <cell r="A8146" t="str">
            <v>RutaVida Estac08 TubosParaBrinco (sum)</v>
          </cell>
          <cell r="B8146">
            <v>100467</v>
          </cell>
          <cell r="C8146" t="str">
            <v>UNI</v>
          </cell>
          <cell r="D8146">
            <v>525398</v>
          </cell>
          <cell r="E8146" t="str">
            <v>A-130</v>
          </cell>
          <cell r="F8146">
            <v>43225</v>
          </cell>
          <cell r="G8146">
            <v>500379</v>
          </cell>
          <cell r="H8146">
            <v>1.05</v>
          </cell>
          <cell r="I8146">
            <v>43465</v>
          </cell>
        </row>
        <row r="8147">
          <cell r="A8147" t="str">
            <v>RutaVida Estac09 BancaAbdomBajo (sum)</v>
          </cell>
          <cell r="B8147">
            <v>100468</v>
          </cell>
          <cell r="C8147" t="str">
            <v>UNI</v>
          </cell>
          <cell r="D8147">
            <v>1175654</v>
          </cell>
          <cell r="E8147" t="str">
            <v>A-130</v>
          </cell>
          <cell r="F8147">
            <v>43225</v>
          </cell>
          <cell r="G8147">
            <v>1119670</v>
          </cell>
          <cell r="H8147">
            <v>1.05</v>
          </cell>
          <cell r="I8147">
            <v>43465</v>
          </cell>
        </row>
        <row r="8148">
          <cell r="A8148" t="str">
            <v>RutaVida Estac10 BancaAbdom (sum)</v>
          </cell>
          <cell r="B8148">
            <v>100469</v>
          </cell>
          <cell r="C8148" t="str">
            <v>UNI</v>
          </cell>
          <cell r="D8148">
            <v>1067200</v>
          </cell>
          <cell r="E8148" t="str">
            <v>A-130</v>
          </cell>
          <cell r="F8148">
            <v>42621</v>
          </cell>
          <cell r="G8148">
            <v>928000</v>
          </cell>
          <cell r="H8148">
            <v>1.1499999999999999</v>
          </cell>
          <cell r="I8148">
            <v>43465</v>
          </cell>
        </row>
        <row r="8149">
          <cell r="A8149" t="str">
            <v>RutaVida Estac11 BancaTriceps (sum)</v>
          </cell>
          <cell r="B8149">
            <v>100470</v>
          </cell>
          <cell r="C8149" t="str">
            <v>UNI</v>
          </cell>
          <cell r="D8149">
            <v>640320</v>
          </cell>
          <cell r="E8149" t="str">
            <v>A-130</v>
          </cell>
          <cell r="F8149">
            <v>42621</v>
          </cell>
          <cell r="G8149">
            <v>556800</v>
          </cell>
          <cell r="H8149">
            <v>1.1499999999999999</v>
          </cell>
          <cell r="I8149">
            <v>43465</v>
          </cell>
        </row>
        <row r="8150">
          <cell r="A8150" t="str">
            <v>RutaVida Estac12 PosteAbdomGluteos (sum)</v>
          </cell>
          <cell r="B8150">
            <v>100471</v>
          </cell>
          <cell r="C8150" t="str">
            <v>UNI</v>
          </cell>
          <cell r="D8150">
            <v>649723</v>
          </cell>
          <cell r="E8150" t="str">
            <v>A-130</v>
          </cell>
          <cell r="F8150">
            <v>43228</v>
          </cell>
          <cell r="G8150">
            <v>618784</v>
          </cell>
          <cell r="H8150">
            <v>1.05</v>
          </cell>
          <cell r="I8150">
            <v>43465</v>
          </cell>
        </row>
        <row r="8151">
          <cell r="A8151" t="str">
            <v>RutaVida Estac13 Flexion espalda 3 (sum.)**</v>
          </cell>
          <cell r="B8151">
            <v>100534</v>
          </cell>
          <cell r="C8151" t="str">
            <v>UNI</v>
          </cell>
          <cell r="D8151">
            <v>773720</v>
          </cell>
          <cell r="E8151" t="str">
            <v>A-130</v>
          </cell>
          <cell r="F8151">
            <v>42621</v>
          </cell>
          <cell r="G8151">
            <v>672800</v>
          </cell>
          <cell r="H8151">
            <v>1.1499999999999999</v>
          </cell>
          <cell r="I8151">
            <v>43465</v>
          </cell>
        </row>
        <row r="8152">
          <cell r="A8152" t="str">
            <v>RutaVida Estac14 Escaladora (sum.) **</v>
          </cell>
          <cell r="B8152">
            <v>100535</v>
          </cell>
          <cell r="C8152" t="str">
            <v>UNI</v>
          </cell>
          <cell r="D8152">
            <v>624750</v>
          </cell>
          <cell r="E8152" t="str">
            <v>A-130</v>
          </cell>
          <cell r="F8152">
            <v>43378</v>
          </cell>
          <cell r="G8152">
            <v>595000</v>
          </cell>
          <cell r="H8152">
            <v>1.05</v>
          </cell>
          <cell r="I8152">
            <v>43465</v>
          </cell>
        </row>
        <row r="8153">
          <cell r="A8153" t="str">
            <v>RutaVida Estac15 Barras Paralelas (sum)</v>
          </cell>
          <cell r="B8153">
            <v>100536</v>
          </cell>
          <cell r="C8153" t="str">
            <v>UNI</v>
          </cell>
          <cell r="D8153">
            <v>616146</v>
          </cell>
          <cell r="E8153" t="str">
            <v>A-130</v>
          </cell>
          <cell r="F8153">
            <v>43228</v>
          </cell>
          <cell r="G8153">
            <v>586806</v>
          </cell>
          <cell r="H8153">
            <v>1.05</v>
          </cell>
          <cell r="I8153">
            <v>43465</v>
          </cell>
        </row>
        <row r="8154">
          <cell r="A8154" t="str">
            <v>RutaVida Estac16 Estiramiento Pierna</v>
          </cell>
          <cell r="B8154">
            <v>106788</v>
          </cell>
          <cell r="C8154" t="str">
            <v>UNI</v>
          </cell>
          <cell r="D8154">
            <v>290278</v>
          </cell>
          <cell r="E8154">
            <v>0</v>
          </cell>
          <cell r="F8154">
            <v>43192</v>
          </cell>
          <cell r="G8154">
            <v>276455</v>
          </cell>
          <cell r="H8154">
            <v>1.05</v>
          </cell>
          <cell r="I8154">
            <v>43465</v>
          </cell>
        </row>
        <row r="8155">
          <cell r="A8155" t="str">
            <v>RUTEADORA COLLET ¼"-9"-1- 3/4"</v>
          </cell>
          <cell r="B8155">
            <v>1684</v>
          </cell>
          <cell r="C8155" t="str">
            <v>UNI</v>
          </cell>
          <cell r="D8155">
            <v>715140</v>
          </cell>
          <cell r="E8155">
            <v>61957</v>
          </cell>
          <cell r="F8155">
            <v>40344</v>
          </cell>
          <cell r="G8155">
            <v>522000</v>
          </cell>
          <cell r="H8155">
            <v>1.37</v>
          </cell>
          <cell r="I8155">
            <v>43465</v>
          </cell>
        </row>
        <row r="8156">
          <cell r="A8156" t="str">
            <v>RUTEADORA PROFESIONAL COLLET ¼"</v>
          </cell>
          <cell r="B8156">
            <v>1685</v>
          </cell>
          <cell r="C8156" t="str">
            <v>UNI</v>
          </cell>
          <cell r="D8156">
            <v>780763</v>
          </cell>
          <cell r="E8156">
            <v>61205</v>
          </cell>
          <cell r="F8156">
            <v>40344</v>
          </cell>
          <cell r="G8156">
            <v>569900</v>
          </cell>
          <cell r="H8156">
            <v>1.37</v>
          </cell>
          <cell r="I8156">
            <v>43465</v>
          </cell>
        </row>
        <row r="8157">
          <cell r="A8157" t="str">
            <v>S/E 112.5KVA pedestal 11400/480/277V (T1 y T2</v>
          </cell>
          <cell r="B8157">
            <v>101516</v>
          </cell>
          <cell r="C8157" t="str">
            <v>UNI</v>
          </cell>
          <cell r="D8157">
            <v>26295325</v>
          </cell>
          <cell r="E8157">
            <v>0</v>
          </cell>
          <cell r="F8157">
            <v>39961</v>
          </cell>
          <cell r="G8157">
            <v>18917500</v>
          </cell>
          <cell r="H8157">
            <v>1.39</v>
          </cell>
          <cell r="I8157">
            <v>43465</v>
          </cell>
        </row>
        <row r="8158">
          <cell r="A8158" t="str">
            <v>S/E 300KVA capsulada 11400/208/120V (T5</v>
          </cell>
          <cell r="B8158">
            <v>101526</v>
          </cell>
          <cell r="C8158" t="str">
            <v>UNI</v>
          </cell>
          <cell r="D8158">
            <v>27894520</v>
          </cell>
          <cell r="E8158">
            <v>0</v>
          </cell>
          <cell r="F8158">
            <v>39960</v>
          </cell>
          <cell r="G8158">
            <v>20068000</v>
          </cell>
          <cell r="H8158">
            <v>1.39</v>
          </cell>
          <cell r="I8158">
            <v>43465</v>
          </cell>
        </row>
        <row r="8159">
          <cell r="A8159" t="str">
            <v>S/E 75KVA pedestal 11400/480/277V (T4</v>
          </cell>
          <cell r="B8159">
            <v>101521</v>
          </cell>
          <cell r="C8159" t="str">
            <v>UNI</v>
          </cell>
          <cell r="D8159">
            <v>26483006</v>
          </cell>
          <cell r="E8159">
            <v>0</v>
          </cell>
          <cell r="F8159">
            <v>39961</v>
          </cell>
          <cell r="G8159">
            <v>19052522</v>
          </cell>
          <cell r="H8159">
            <v>1.39</v>
          </cell>
          <cell r="I8159">
            <v>43465</v>
          </cell>
        </row>
        <row r="8160">
          <cell r="A8160" t="str">
            <v>S/Inst.División vidriotemp 6mm. Color,No transluc</v>
          </cell>
          <cell r="B8160">
            <v>105895</v>
          </cell>
          <cell r="C8160" t="str">
            <v>M2</v>
          </cell>
          <cell r="D8160">
            <v>414000</v>
          </cell>
          <cell r="E8160">
            <v>0</v>
          </cell>
          <cell r="F8160">
            <v>42612</v>
          </cell>
          <cell r="G8160">
            <v>360000</v>
          </cell>
          <cell r="H8160">
            <v>1.1499999999999999</v>
          </cell>
          <cell r="I8160">
            <v>43465</v>
          </cell>
        </row>
        <row r="8161">
          <cell r="A8161" t="str">
            <v>SACAPANTA MECÁNICA (NO UTILIZAR)</v>
          </cell>
          <cell r="B8161">
            <v>102217</v>
          </cell>
          <cell r="C8161" t="str">
            <v>hr</v>
          </cell>
          <cell r="D8161">
            <v>57150</v>
          </cell>
          <cell r="E8161" t="str">
            <v>Trifasica</v>
          </cell>
          <cell r="F8161">
            <v>41421</v>
          </cell>
          <cell r="G8161">
            <v>45000</v>
          </cell>
          <cell r="H8161">
            <v>1.27</v>
          </cell>
          <cell r="I8161">
            <v>43465</v>
          </cell>
        </row>
        <row r="8162">
          <cell r="A8162" t="str">
            <v>Saco Polip(Lona</v>
          </cell>
          <cell r="B8162">
            <v>101052</v>
          </cell>
          <cell r="C8162" t="str">
            <v>UNI</v>
          </cell>
          <cell r="D8162">
            <v>545</v>
          </cell>
          <cell r="E8162">
            <v>0</v>
          </cell>
          <cell r="F8162">
            <v>42796</v>
          </cell>
          <cell r="G8162">
            <v>500</v>
          </cell>
          <cell r="H8162">
            <v>1.0900000000000001</v>
          </cell>
          <cell r="I8162">
            <v>43465</v>
          </cell>
        </row>
        <row r="8163">
          <cell r="A8163" t="str">
            <v>Sal marina **</v>
          </cell>
          <cell r="B8163">
            <v>100354</v>
          </cell>
          <cell r="C8163" t="str">
            <v>KG</v>
          </cell>
          <cell r="D8163">
            <v>1274</v>
          </cell>
          <cell r="E8163" t="str">
            <v>V.I.S.</v>
          </cell>
          <cell r="F8163">
            <v>39665</v>
          </cell>
          <cell r="G8163">
            <v>867</v>
          </cell>
          <cell r="H8163">
            <v>1.47</v>
          </cell>
          <cell r="I8163">
            <v>43465</v>
          </cell>
        </row>
        <row r="8164">
          <cell r="A8164" t="str">
            <v>SALIDA CORDON TV BLANCO+TAPA VELA</v>
          </cell>
          <cell r="B8164">
            <v>1668</v>
          </cell>
          <cell r="C8164" t="str">
            <v>UNI</v>
          </cell>
          <cell r="D8164">
            <v>4905</v>
          </cell>
          <cell r="E8164" t="str">
            <v>DK-6B +DKT2B</v>
          </cell>
          <cell r="F8164">
            <v>42865</v>
          </cell>
          <cell r="G8164">
            <v>4500</v>
          </cell>
          <cell r="H8164">
            <v>1.0900000000000001</v>
          </cell>
          <cell r="I8164">
            <v>43465</v>
          </cell>
        </row>
        <row r="8165">
          <cell r="A8165" t="str">
            <v>SALIDA DE AIRE 1" (Inc. Dos Válulas)</v>
          </cell>
          <cell r="B8165">
            <v>105942</v>
          </cell>
          <cell r="C8165" t="str">
            <v>JGO</v>
          </cell>
          <cell r="D8165">
            <v>192619</v>
          </cell>
          <cell r="E8165">
            <v>0</v>
          </cell>
          <cell r="F8165">
            <v>42828</v>
          </cell>
          <cell r="G8165">
            <v>176715</v>
          </cell>
          <cell r="H8165">
            <v>1.0900000000000001</v>
          </cell>
          <cell r="I8165">
            <v>43465</v>
          </cell>
        </row>
        <row r="8166">
          <cell r="A8166" t="str">
            <v>SALTO GRADUABLE PARA GIMNASIO CANINO</v>
          </cell>
          <cell r="B8166">
            <v>105262</v>
          </cell>
          <cell r="C8166" t="str">
            <v>UNI</v>
          </cell>
          <cell r="D8166">
            <v>819000</v>
          </cell>
          <cell r="E8166">
            <v>0</v>
          </cell>
          <cell r="F8166">
            <v>41880</v>
          </cell>
          <cell r="G8166">
            <v>650000</v>
          </cell>
          <cell r="H8166">
            <v>1.26</v>
          </cell>
          <cell r="I8166">
            <v>43465</v>
          </cell>
        </row>
        <row r="8167">
          <cell r="A8167" t="str">
            <v>Saltometro Salto Altura, requerimiientos IAAF</v>
          </cell>
          <cell r="B8167">
            <v>106026</v>
          </cell>
          <cell r="C8167" t="str">
            <v>JUNIEGO</v>
          </cell>
          <cell r="D8167">
            <v>21582000</v>
          </cell>
          <cell r="E8167">
            <v>0</v>
          </cell>
          <cell r="F8167">
            <v>42829</v>
          </cell>
          <cell r="G8167">
            <v>19800000</v>
          </cell>
          <cell r="H8167">
            <v>1.0900000000000001</v>
          </cell>
          <cell r="I8167">
            <v>43465</v>
          </cell>
        </row>
        <row r="8168">
          <cell r="A8168" t="str">
            <v>SANDBLASTING (CON DISEÑO)SOBRE VIDRIO</v>
          </cell>
          <cell r="B8168">
            <v>103652</v>
          </cell>
          <cell r="C8168" t="str">
            <v>M2</v>
          </cell>
          <cell r="D8168">
            <v>35888</v>
          </cell>
          <cell r="E8168">
            <v>0</v>
          </cell>
          <cell r="F8168">
            <v>43214</v>
          </cell>
          <cell r="G8168">
            <v>34179</v>
          </cell>
          <cell r="H8168">
            <v>1.05</v>
          </cell>
          <cell r="I8168">
            <v>43465</v>
          </cell>
        </row>
        <row r="8169">
          <cell r="A8169" t="str">
            <v>SANITARIO ACOMET. POSTERIOR BALTICO</v>
          </cell>
          <cell r="B8169">
            <v>104557</v>
          </cell>
          <cell r="C8169" t="str">
            <v>UNI</v>
          </cell>
          <cell r="D8169">
            <v>552521</v>
          </cell>
          <cell r="E8169">
            <v>0</v>
          </cell>
          <cell r="F8169">
            <v>42857</v>
          </cell>
          <cell r="G8169">
            <v>506900</v>
          </cell>
          <cell r="H8169">
            <v>1.0900000000000001</v>
          </cell>
          <cell r="I8169">
            <v>43465</v>
          </cell>
        </row>
        <row r="8170">
          <cell r="A8170" t="str">
            <v>SANITARIO ALONGADO CORONA</v>
          </cell>
          <cell r="B8170">
            <v>104272</v>
          </cell>
          <cell r="C8170" t="str">
            <v>UNI</v>
          </cell>
          <cell r="D8170">
            <v>473720</v>
          </cell>
          <cell r="E8170">
            <v>0</v>
          </cell>
          <cell r="F8170">
            <v>40913</v>
          </cell>
          <cell r="G8170">
            <v>364400</v>
          </cell>
          <cell r="H8170">
            <v>1.3</v>
          </cell>
          <cell r="I8170">
            <v>43465</v>
          </cell>
        </row>
        <row r="8171">
          <cell r="A8171" t="str">
            <v>SANITARIO AVANTI BLANCO CRNA.</v>
          </cell>
          <cell r="B8171">
            <v>2792</v>
          </cell>
          <cell r="C8171" t="str">
            <v>UNI</v>
          </cell>
          <cell r="D8171">
            <v>253638</v>
          </cell>
          <cell r="E8171" t="str">
            <v>20299 Blanco</v>
          </cell>
          <cell r="F8171">
            <v>42320</v>
          </cell>
          <cell r="G8171">
            <v>207900</v>
          </cell>
          <cell r="H8171">
            <v>1.22</v>
          </cell>
          <cell r="I8171">
            <v>43465</v>
          </cell>
        </row>
        <row r="8172">
          <cell r="A8172" t="str">
            <v>SANITARIO AVANTI COLOR CRNA.</v>
          </cell>
          <cell r="B8172">
            <v>614</v>
          </cell>
          <cell r="C8172" t="str">
            <v>UNI</v>
          </cell>
          <cell r="D8172">
            <v>280908</v>
          </cell>
          <cell r="E8172" t="str">
            <v>20299 Color</v>
          </cell>
          <cell r="F8172">
            <v>40408</v>
          </cell>
          <cell r="G8172">
            <v>205042</v>
          </cell>
          <cell r="H8172">
            <v>1.37</v>
          </cell>
          <cell r="I8172">
            <v>43465</v>
          </cell>
        </row>
        <row r="8173">
          <cell r="A8173" t="str">
            <v>SANITARIO BLANCO TAZA REDONDA</v>
          </cell>
          <cell r="B8173">
            <v>2947</v>
          </cell>
          <cell r="C8173" t="str">
            <v>UNI</v>
          </cell>
          <cell r="D8173">
            <v>151205</v>
          </cell>
          <cell r="E8173">
            <v>1090</v>
          </cell>
          <cell r="F8173">
            <v>43166</v>
          </cell>
          <cell r="G8173">
            <v>144005</v>
          </cell>
          <cell r="H8173">
            <v>1.05</v>
          </cell>
          <cell r="I8173">
            <v>43465</v>
          </cell>
        </row>
        <row r="8174">
          <cell r="A8174" t="str">
            <v>SANITARIO CORONET</v>
          </cell>
          <cell r="B8174">
            <v>102736</v>
          </cell>
          <cell r="C8174" t="str">
            <v>UNI</v>
          </cell>
          <cell r="D8174">
            <v>232900</v>
          </cell>
          <cell r="E8174">
            <v>1090</v>
          </cell>
          <cell r="F8174">
            <v>40294</v>
          </cell>
          <cell r="G8174">
            <v>170000</v>
          </cell>
          <cell r="H8174">
            <v>1.37</v>
          </cell>
          <cell r="I8174">
            <v>43465</v>
          </cell>
        </row>
        <row r="8175">
          <cell r="A8175" t="str">
            <v>SANITARIO DISCAPAC ALONGADO Adriatico sin</v>
          </cell>
          <cell r="B8175">
            <v>101003</v>
          </cell>
          <cell r="C8175" t="str">
            <v>UNI</v>
          </cell>
          <cell r="D8175">
            <v>499555</v>
          </cell>
          <cell r="E8175">
            <v>1092</v>
          </cell>
          <cell r="F8175">
            <v>43209</v>
          </cell>
          <cell r="G8175">
            <v>475767</v>
          </cell>
          <cell r="H8175">
            <v>1.05</v>
          </cell>
          <cell r="I8175">
            <v>43465</v>
          </cell>
        </row>
        <row r="8176">
          <cell r="A8176" t="str">
            <v>Sanitario Discapacit. ref.21-AA-1318</v>
          </cell>
          <cell r="B8176">
            <v>103504</v>
          </cell>
          <cell r="C8176" t="str">
            <v>UNI</v>
          </cell>
          <cell r="D8176">
            <v>558946</v>
          </cell>
          <cell r="E8176">
            <v>0</v>
          </cell>
          <cell r="F8176">
            <v>42607</v>
          </cell>
          <cell r="G8176">
            <v>486040</v>
          </cell>
          <cell r="H8176">
            <v>1.1499999999999999</v>
          </cell>
          <cell r="I8176">
            <v>43465</v>
          </cell>
        </row>
        <row r="8177">
          <cell r="A8177" t="str">
            <v>SANITARIO DISCAPACITADOS ALONGADO</v>
          </cell>
          <cell r="B8177">
            <v>103372</v>
          </cell>
          <cell r="C8177" t="str">
            <v>UNI</v>
          </cell>
          <cell r="D8177">
            <v>420568</v>
          </cell>
          <cell r="E8177">
            <v>0</v>
          </cell>
          <cell r="F8177">
            <v>40460</v>
          </cell>
          <cell r="G8177">
            <v>306984</v>
          </cell>
          <cell r="H8177">
            <v>1.37</v>
          </cell>
          <cell r="I8177">
            <v>43465</v>
          </cell>
        </row>
        <row r="8178">
          <cell r="A8178" t="str">
            <v>SANITARIO DISTINCION Blanco CORONA</v>
          </cell>
          <cell r="B8178">
            <v>9452</v>
          </cell>
          <cell r="C8178" t="str">
            <v>UNI</v>
          </cell>
          <cell r="D8178">
            <v>218925</v>
          </cell>
          <cell r="E8178">
            <v>2633</v>
          </cell>
          <cell r="F8178">
            <v>40130</v>
          </cell>
          <cell r="G8178">
            <v>157500</v>
          </cell>
          <cell r="H8178">
            <v>1.39</v>
          </cell>
          <cell r="I8178">
            <v>43465</v>
          </cell>
        </row>
        <row r="8179">
          <cell r="A8179" t="str">
            <v>SANITARIO DISTINCION Color CORONA</v>
          </cell>
          <cell r="B8179">
            <v>610</v>
          </cell>
          <cell r="C8179" t="str">
            <v>UNI</v>
          </cell>
          <cell r="D8179">
            <v>219064</v>
          </cell>
          <cell r="E8179">
            <v>2633</v>
          </cell>
          <cell r="F8179">
            <v>40130</v>
          </cell>
          <cell r="G8179">
            <v>157600</v>
          </cell>
          <cell r="H8179">
            <v>1.39</v>
          </cell>
          <cell r="I8179">
            <v>43465</v>
          </cell>
        </row>
        <row r="8180">
          <cell r="A8180" t="str">
            <v>SANITARIO ELITE BLANCO CRNA</v>
          </cell>
          <cell r="B8180">
            <v>3500</v>
          </cell>
          <cell r="C8180" t="str">
            <v>UNI</v>
          </cell>
          <cell r="D8180">
            <v>779056</v>
          </cell>
          <cell r="E8180" t="str">
            <v>30789blanco</v>
          </cell>
          <cell r="F8180">
            <v>40130</v>
          </cell>
          <cell r="G8180">
            <v>560472</v>
          </cell>
          <cell r="H8180">
            <v>1.39</v>
          </cell>
          <cell r="I8180">
            <v>43465</v>
          </cell>
        </row>
        <row r="8181">
          <cell r="A8181" t="str">
            <v>SANITARIO ELITE COLOR CORONA</v>
          </cell>
          <cell r="B8181">
            <v>3501</v>
          </cell>
          <cell r="C8181" t="str">
            <v>UNI</v>
          </cell>
          <cell r="D8181">
            <v>856963</v>
          </cell>
          <cell r="E8181" t="str">
            <v>30789color</v>
          </cell>
          <cell r="F8181">
            <v>40130</v>
          </cell>
          <cell r="G8181">
            <v>616520</v>
          </cell>
          <cell r="H8181">
            <v>1.39</v>
          </cell>
          <cell r="I8181">
            <v>43465</v>
          </cell>
        </row>
        <row r="8182">
          <cell r="A8182" t="str">
            <v>SANITARIO FLUXMASTER CYCLON O</v>
          </cell>
          <cell r="B8182">
            <v>103643</v>
          </cell>
          <cell r="C8182" t="str">
            <v>UNI</v>
          </cell>
          <cell r="D8182">
            <v>538018</v>
          </cell>
          <cell r="E8182">
            <v>0</v>
          </cell>
          <cell r="F8182">
            <v>43272</v>
          </cell>
          <cell r="G8182">
            <v>512398</v>
          </cell>
          <cell r="H8182">
            <v>1.05</v>
          </cell>
          <cell r="I8182">
            <v>43465</v>
          </cell>
        </row>
        <row r="8183">
          <cell r="A8183" t="str">
            <v>SANITARIO INFANTIL CORONA</v>
          </cell>
          <cell r="B8183">
            <v>3286</v>
          </cell>
          <cell r="C8183" t="str">
            <v>UNI</v>
          </cell>
          <cell r="D8183">
            <v>428820</v>
          </cell>
          <cell r="E8183">
            <v>30199</v>
          </cell>
          <cell r="F8183">
            <v>43273</v>
          </cell>
          <cell r="G8183">
            <v>408400</v>
          </cell>
          <cell r="H8183">
            <v>1.05</v>
          </cell>
          <cell r="I8183">
            <v>43465</v>
          </cell>
        </row>
        <row r="8184">
          <cell r="A8184" t="str">
            <v>Sanitario Institucional ref.21-AA41 Mancesa</v>
          </cell>
          <cell r="B8184">
            <v>103358</v>
          </cell>
          <cell r="C8184" t="str">
            <v>UNI</v>
          </cell>
          <cell r="D8184">
            <v>315999</v>
          </cell>
          <cell r="E8184">
            <v>0</v>
          </cell>
          <cell r="F8184">
            <v>43390</v>
          </cell>
          <cell r="G8184">
            <v>300951</v>
          </cell>
          <cell r="H8184">
            <v>1.05</v>
          </cell>
          <cell r="I8184">
            <v>43465</v>
          </cell>
        </row>
        <row r="8185">
          <cell r="A8185" t="str">
            <v>Sanitario Institucional+mueble impor ref.21-AA-02</v>
          </cell>
          <cell r="B8185">
            <v>103510</v>
          </cell>
          <cell r="C8185" t="str">
            <v>UNI</v>
          </cell>
          <cell r="D8185">
            <v>157331</v>
          </cell>
          <cell r="E8185">
            <v>0</v>
          </cell>
          <cell r="F8185">
            <v>40511</v>
          </cell>
          <cell r="G8185">
            <v>114840</v>
          </cell>
          <cell r="H8185">
            <v>1.37</v>
          </cell>
          <cell r="I8185">
            <v>43465</v>
          </cell>
        </row>
        <row r="8186">
          <cell r="A8186" t="str">
            <v>SANITARIO KIDDY SIN TANQUE entrada superior</v>
          </cell>
          <cell r="B8186">
            <v>106387</v>
          </cell>
          <cell r="C8186" t="str">
            <v>UNI</v>
          </cell>
          <cell r="D8186">
            <v>234241</v>
          </cell>
          <cell r="E8186">
            <v>0</v>
          </cell>
          <cell r="F8186">
            <v>42970</v>
          </cell>
          <cell r="G8186">
            <v>214900</v>
          </cell>
          <cell r="H8186">
            <v>1.0900000000000001</v>
          </cell>
          <cell r="I8186">
            <v>43465</v>
          </cell>
        </row>
        <row r="8187">
          <cell r="A8187" t="str">
            <v>SANITARIO LAGUNA CRNA</v>
          </cell>
          <cell r="B8187">
            <v>611</v>
          </cell>
          <cell r="C8187" t="str">
            <v>UNI</v>
          </cell>
          <cell r="D8187">
            <v>142632</v>
          </cell>
          <cell r="E8187" t="str">
            <v>30038 Blanco</v>
          </cell>
          <cell r="F8187">
            <v>43222</v>
          </cell>
          <cell r="G8187">
            <v>135840</v>
          </cell>
          <cell r="H8187">
            <v>1.05</v>
          </cell>
          <cell r="I8187">
            <v>43465</v>
          </cell>
        </row>
        <row r="8188">
          <cell r="A8188" t="str">
            <v>SANITARIO MAXIMO BLANCO CORONA</v>
          </cell>
          <cell r="B8188">
            <v>617</v>
          </cell>
          <cell r="C8188" t="str">
            <v>UNI</v>
          </cell>
          <cell r="D8188">
            <v>368751</v>
          </cell>
          <cell r="E8188" t="str">
            <v>20090 Blanco</v>
          </cell>
          <cell r="F8188">
            <v>40408</v>
          </cell>
          <cell r="G8188">
            <v>269161</v>
          </cell>
          <cell r="H8188">
            <v>1.37</v>
          </cell>
          <cell r="I8188">
            <v>43465</v>
          </cell>
        </row>
        <row r="8189">
          <cell r="A8189" t="str">
            <v>SANITARIO MAXIMO COLOR CORONA</v>
          </cell>
          <cell r="B8189">
            <v>2807</v>
          </cell>
          <cell r="C8189" t="str">
            <v>UNI</v>
          </cell>
          <cell r="D8189">
            <v>392545</v>
          </cell>
          <cell r="E8189" t="str">
            <v>20090 Color</v>
          </cell>
          <cell r="F8189">
            <v>40408</v>
          </cell>
          <cell r="G8189">
            <v>286529</v>
          </cell>
          <cell r="H8189">
            <v>1.37</v>
          </cell>
          <cell r="I8189">
            <v>43465</v>
          </cell>
        </row>
        <row r="8190">
          <cell r="A8190" t="str">
            <v>SANITARIO NUEVO EMBAJADOR</v>
          </cell>
          <cell r="B8190">
            <v>78</v>
          </cell>
          <cell r="C8190" t="str">
            <v>UNI</v>
          </cell>
          <cell r="D8190">
            <v>254820</v>
          </cell>
          <cell r="E8190">
            <v>1065</v>
          </cell>
          <cell r="F8190">
            <v>40408</v>
          </cell>
          <cell r="G8190">
            <v>186000</v>
          </cell>
          <cell r="H8190">
            <v>1.37</v>
          </cell>
          <cell r="I8190">
            <v>43465</v>
          </cell>
        </row>
        <row r="8191">
          <cell r="A8191" t="str">
            <v>SANITARIO NUEVO EMBAJADOR</v>
          </cell>
          <cell r="B8191">
            <v>9404</v>
          </cell>
          <cell r="C8191" t="str">
            <v>UNI</v>
          </cell>
          <cell r="D8191">
            <v>254820</v>
          </cell>
          <cell r="E8191">
            <v>0</v>
          </cell>
          <cell r="F8191">
            <v>40408</v>
          </cell>
          <cell r="G8191">
            <v>186000</v>
          </cell>
          <cell r="H8191">
            <v>1.37</v>
          </cell>
          <cell r="I8191">
            <v>43465</v>
          </cell>
        </row>
        <row r="8192">
          <cell r="A8192" t="str">
            <v>SANITARIO PORTOBELLO BLANCO</v>
          </cell>
          <cell r="B8192">
            <v>2768</v>
          </cell>
          <cell r="C8192" t="str">
            <v>UNI</v>
          </cell>
          <cell r="D8192">
            <v>270883</v>
          </cell>
          <cell r="E8192">
            <v>1073</v>
          </cell>
          <cell r="F8192">
            <v>40126</v>
          </cell>
          <cell r="G8192">
            <v>194880</v>
          </cell>
          <cell r="H8192">
            <v>1.39</v>
          </cell>
          <cell r="I8192">
            <v>43465</v>
          </cell>
        </row>
        <row r="8193">
          <cell r="A8193" t="str">
            <v>SANITARIO PORTOBELLO PASTEL</v>
          </cell>
          <cell r="B8193">
            <v>9405</v>
          </cell>
          <cell r="C8193" t="str">
            <v>UNI</v>
          </cell>
          <cell r="D8193">
            <v>479550</v>
          </cell>
          <cell r="E8193">
            <v>0</v>
          </cell>
          <cell r="F8193">
            <v>40126</v>
          </cell>
          <cell r="G8193">
            <v>345000</v>
          </cell>
          <cell r="H8193">
            <v>1.39</v>
          </cell>
          <cell r="I8193">
            <v>43465</v>
          </cell>
        </row>
        <row r="8194">
          <cell r="A8194" t="str">
            <v>SANITARIO PORTOBELLO PREMIUM</v>
          </cell>
          <cell r="B8194">
            <v>2803</v>
          </cell>
          <cell r="C8194" t="str">
            <v>UNI</v>
          </cell>
          <cell r="D8194">
            <v>493450</v>
          </cell>
          <cell r="E8194">
            <v>1073</v>
          </cell>
          <cell r="F8194">
            <v>40126</v>
          </cell>
          <cell r="G8194">
            <v>355000</v>
          </cell>
          <cell r="H8194">
            <v>1.39</v>
          </cell>
          <cell r="I8194">
            <v>43465</v>
          </cell>
        </row>
        <row r="8195">
          <cell r="A8195" t="str">
            <v>SANITARIO PRESTIGIO CORONA</v>
          </cell>
          <cell r="B8195">
            <v>2698</v>
          </cell>
          <cell r="C8195" t="str">
            <v>UNI</v>
          </cell>
          <cell r="D8195">
            <v>1262044</v>
          </cell>
          <cell r="E8195" t="str">
            <v>30633 Color</v>
          </cell>
          <cell r="F8195">
            <v>40408</v>
          </cell>
          <cell r="G8195">
            <v>921200</v>
          </cell>
          <cell r="H8195">
            <v>1.37</v>
          </cell>
          <cell r="I8195">
            <v>43465</v>
          </cell>
        </row>
        <row r="8196">
          <cell r="A8196" t="str">
            <v>SANITARIO SELECTA BLANCO CORONA</v>
          </cell>
          <cell r="B8196">
            <v>1810</v>
          </cell>
          <cell r="C8196" t="str">
            <v>UNI</v>
          </cell>
          <cell r="D8196">
            <v>906255</v>
          </cell>
          <cell r="E8196">
            <v>30840</v>
          </cell>
          <cell r="F8196">
            <v>40408</v>
          </cell>
          <cell r="G8196">
            <v>661500</v>
          </cell>
          <cell r="H8196">
            <v>1.37</v>
          </cell>
          <cell r="I8196">
            <v>43465</v>
          </cell>
        </row>
        <row r="8197">
          <cell r="A8197" t="str">
            <v>SANITARIO SELECTA COLOR CORONA</v>
          </cell>
          <cell r="B8197">
            <v>3493</v>
          </cell>
          <cell r="C8197" t="str">
            <v>UNI</v>
          </cell>
          <cell r="D8197">
            <v>906255</v>
          </cell>
          <cell r="E8197" t="str">
            <v>30839Color</v>
          </cell>
          <cell r="F8197">
            <v>40408</v>
          </cell>
          <cell r="G8197">
            <v>661500</v>
          </cell>
          <cell r="H8197">
            <v>1.37</v>
          </cell>
          <cell r="I8197">
            <v>43465</v>
          </cell>
        </row>
        <row r="8198">
          <cell r="A8198" t="str">
            <v>SANITARIO STILO CORONA O SIMILAR DOS</v>
          </cell>
          <cell r="B8198">
            <v>616</v>
          </cell>
          <cell r="C8198" t="str">
            <v>UNI</v>
          </cell>
          <cell r="D8198">
            <v>286650</v>
          </cell>
          <cell r="E8198" t="str">
            <v>30535Color</v>
          </cell>
          <cell r="F8198">
            <v>43349</v>
          </cell>
          <cell r="G8198">
            <v>273000</v>
          </cell>
          <cell r="H8198">
            <v>1.05</v>
          </cell>
          <cell r="I8198">
            <v>43465</v>
          </cell>
        </row>
        <row r="8199">
          <cell r="A8199" t="str">
            <v>SANITARIO TREVI ACOMET. POSTERIOR SIST.</v>
          </cell>
          <cell r="B8199">
            <v>104558</v>
          </cell>
          <cell r="C8199" t="str">
            <v>UNI</v>
          </cell>
          <cell r="D8199">
            <v>308579</v>
          </cell>
          <cell r="E8199">
            <v>0</v>
          </cell>
          <cell r="F8199">
            <v>42857</v>
          </cell>
          <cell r="G8199">
            <v>283100</v>
          </cell>
          <cell r="H8199">
            <v>1.0900000000000001</v>
          </cell>
          <cell r="I8199">
            <v>43465</v>
          </cell>
        </row>
        <row r="8200">
          <cell r="A8200" t="str">
            <v>SANITARIO TREVI Blanco CORONA</v>
          </cell>
          <cell r="B8200">
            <v>9453</v>
          </cell>
          <cell r="C8200" t="str">
            <v>UNI</v>
          </cell>
          <cell r="D8200">
            <v>181524</v>
          </cell>
          <cell r="E8200">
            <v>2632</v>
          </cell>
          <cell r="F8200">
            <v>40408</v>
          </cell>
          <cell r="G8200">
            <v>132499</v>
          </cell>
          <cell r="H8200">
            <v>1.37</v>
          </cell>
          <cell r="I8200">
            <v>43465</v>
          </cell>
        </row>
        <row r="8201">
          <cell r="A8201" t="str">
            <v>SANITARIO TREVI color CORONA</v>
          </cell>
          <cell r="B8201">
            <v>426</v>
          </cell>
          <cell r="C8201" t="str">
            <v>UNI</v>
          </cell>
          <cell r="D8201">
            <v>170291</v>
          </cell>
          <cell r="E8201">
            <v>2632</v>
          </cell>
          <cell r="F8201">
            <v>40408</v>
          </cell>
          <cell r="G8201">
            <v>124300</v>
          </cell>
          <cell r="H8201">
            <v>1.37</v>
          </cell>
          <cell r="I8201">
            <v>43465</v>
          </cell>
        </row>
        <row r="8202">
          <cell r="A8202" t="str">
            <v>SANITARIO VICTORIA BLANCO</v>
          </cell>
          <cell r="B8202">
            <v>2851</v>
          </cell>
          <cell r="C8202" t="str">
            <v>UNI</v>
          </cell>
          <cell r="D8202">
            <v>500400</v>
          </cell>
          <cell r="E8202">
            <v>1092</v>
          </cell>
          <cell r="F8202">
            <v>39892</v>
          </cell>
          <cell r="G8202">
            <v>360000</v>
          </cell>
          <cell r="H8202">
            <v>1.39</v>
          </cell>
          <cell r="I8202">
            <v>43465</v>
          </cell>
        </row>
        <row r="8203">
          <cell r="A8203" t="str">
            <v>SANITARIO VICTORIA PASTEL</v>
          </cell>
          <cell r="B8203">
            <v>9406</v>
          </cell>
          <cell r="C8203" t="str">
            <v>UNI</v>
          </cell>
          <cell r="D8203">
            <v>521250</v>
          </cell>
          <cell r="E8203">
            <v>0</v>
          </cell>
          <cell r="F8203">
            <v>39892</v>
          </cell>
          <cell r="G8203">
            <v>375000</v>
          </cell>
          <cell r="H8203">
            <v>1.39</v>
          </cell>
          <cell r="I8203">
            <v>43465</v>
          </cell>
        </row>
        <row r="8204">
          <cell r="A8204" t="str">
            <v>SANITARIO VICTORIA PREMIUM</v>
          </cell>
          <cell r="B8204">
            <v>2927</v>
          </cell>
          <cell r="C8204" t="str">
            <v>UNI</v>
          </cell>
          <cell r="D8204">
            <v>535150</v>
          </cell>
          <cell r="E8204">
            <v>1092</v>
          </cell>
          <cell r="F8204">
            <v>39892</v>
          </cell>
          <cell r="G8204">
            <v>385000</v>
          </cell>
          <cell r="H8204">
            <v>1.39</v>
          </cell>
          <cell r="I8204">
            <v>43465</v>
          </cell>
        </row>
        <row r="8205">
          <cell r="A8205" t="str">
            <v>SANITARIO VICTORIANA CRNA.</v>
          </cell>
          <cell r="B8205">
            <v>615</v>
          </cell>
          <cell r="C8205" t="str">
            <v>UNI</v>
          </cell>
          <cell r="D8205">
            <v>975391</v>
          </cell>
          <cell r="E8205" t="str">
            <v>20100 blanco</v>
          </cell>
          <cell r="F8205">
            <v>40009</v>
          </cell>
          <cell r="G8205">
            <v>701720</v>
          </cell>
          <cell r="H8205">
            <v>1.39</v>
          </cell>
          <cell r="I8205">
            <v>43465</v>
          </cell>
        </row>
        <row r="8206">
          <cell r="A8206" t="str">
            <v>SARDINEL A-85 (BAJO RAMPA)**</v>
          </cell>
          <cell r="B8206">
            <v>103482</v>
          </cell>
          <cell r="C8206" t="str">
            <v>UNI</v>
          </cell>
          <cell r="D8206">
            <v>46963</v>
          </cell>
          <cell r="E8206">
            <v>0</v>
          </cell>
          <cell r="F8206">
            <v>41080</v>
          </cell>
          <cell r="G8206">
            <v>36125</v>
          </cell>
          <cell r="H8206">
            <v>1.3</v>
          </cell>
          <cell r="I8206">
            <v>43465</v>
          </cell>
        </row>
        <row r="8207">
          <cell r="A8207" t="str">
            <v>SARDINEL A-86 (ALTO RAMPA)**</v>
          </cell>
          <cell r="B8207">
            <v>103485</v>
          </cell>
          <cell r="C8207" t="str">
            <v>UNI</v>
          </cell>
          <cell r="D8207">
            <v>21235</v>
          </cell>
          <cell r="E8207">
            <v>0</v>
          </cell>
          <cell r="F8207">
            <v>40490</v>
          </cell>
          <cell r="G8207">
            <v>15500</v>
          </cell>
          <cell r="H8207">
            <v>1.37</v>
          </cell>
          <cell r="I8207">
            <v>43465</v>
          </cell>
        </row>
        <row r="8208">
          <cell r="A8208" t="str">
            <v>SARDINEL ACHAFLANADDO 40 CM</v>
          </cell>
          <cell r="B8208">
            <v>101351</v>
          </cell>
          <cell r="C8208" t="str">
            <v>UNI</v>
          </cell>
          <cell r="D8208">
            <v>45939</v>
          </cell>
          <cell r="E8208" t="str">
            <v>SA45100</v>
          </cell>
          <cell r="F8208">
            <v>41080</v>
          </cell>
          <cell r="G8208">
            <v>35338</v>
          </cell>
          <cell r="H8208">
            <v>1.3</v>
          </cell>
          <cell r="I8208">
            <v>43465</v>
          </cell>
        </row>
        <row r="8209">
          <cell r="A8209" t="str">
            <v>SARDINEL ACHAFLANADO 45 CM</v>
          </cell>
          <cell r="B8209">
            <v>2215</v>
          </cell>
          <cell r="C8209" t="str">
            <v>UNI</v>
          </cell>
          <cell r="D8209">
            <v>51280</v>
          </cell>
          <cell r="E8209" t="str">
            <v>SA45100</v>
          </cell>
          <cell r="F8209">
            <v>41080</v>
          </cell>
          <cell r="G8209">
            <v>39446</v>
          </cell>
          <cell r="H8209">
            <v>1.3</v>
          </cell>
          <cell r="I8209">
            <v>43465</v>
          </cell>
        </row>
        <row r="8210">
          <cell r="A8210" t="str">
            <v>SARDINEL ACHANFLADO 45 CM</v>
          </cell>
          <cell r="B8210">
            <v>101352</v>
          </cell>
          <cell r="C8210" t="str">
            <v>UNI</v>
          </cell>
          <cell r="D8210">
            <v>43618</v>
          </cell>
          <cell r="E8210" t="str">
            <v>SA45100</v>
          </cell>
          <cell r="F8210">
            <v>40105</v>
          </cell>
          <cell r="G8210">
            <v>31380</v>
          </cell>
          <cell r="H8210">
            <v>1.39</v>
          </cell>
          <cell r="I8210">
            <v>43465</v>
          </cell>
        </row>
        <row r="8211">
          <cell r="A8211" t="str">
            <v>Sardinel bajo A-85 (20*35*80)**</v>
          </cell>
          <cell r="B8211">
            <v>100478</v>
          </cell>
          <cell r="C8211" t="str">
            <v>UNI</v>
          </cell>
          <cell r="D8211">
            <v>31428</v>
          </cell>
          <cell r="E8211">
            <v>35020</v>
          </cell>
          <cell r="F8211">
            <v>43354</v>
          </cell>
          <cell r="G8211">
            <v>29931</v>
          </cell>
          <cell r="H8211">
            <v>1.05</v>
          </cell>
          <cell r="I8211">
            <v>43465</v>
          </cell>
        </row>
        <row r="8212">
          <cell r="A8212" t="str">
            <v>Sardinel especial rampa</v>
          </cell>
          <cell r="B8212">
            <v>100425</v>
          </cell>
          <cell r="C8212" t="str">
            <v>UNI</v>
          </cell>
          <cell r="D8212">
            <v>38034</v>
          </cell>
          <cell r="E8212">
            <v>35020</v>
          </cell>
          <cell r="F8212">
            <v>43328</v>
          </cell>
          <cell r="G8212">
            <v>36223</v>
          </cell>
          <cell r="H8212">
            <v>1.05</v>
          </cell>
          <cell r="I8212">
            <v>43465</v>
          </cell>
        </row>
        <row r="8213">
          <cell r="A8213" t="str">
            <v>Sardinel Prefab. A-10 (b=0.20;h=0.50;L=0.80m)</v>
          </cell>
          <cell r="B8213">
            <v>103043</v>
          </cell>
          <cell r="C8213" t="str">
            <v>UNI</v>
          </cell>
          <cell r="D8213">
            <v>27773</v>
          </cell>
          <cell r="E8213">
            <v>35020</v>
          </cell>
          <cell r="F8213">
            <v>43167</v>
          </cell>
          <cell r="G8213">
            <v>26450</v>
          </cell>
          <cell r="H8213">
            <v>1.05</v>
          </cell>
          <cell r="I8213">
            <v>43465</v>
          </cell>
        </row>
        <row r="8214">
          <cell r="A8214" t="str">
            <v>SARDINELES (H 30cm) B=17;L=1.0m</v>
          </cell>
          <cell r="B8214">
            <v>118</v>
          </cell>
          <cell r="C8214" t="str">
            <v>UNI</v>
          </cell>
          <cell r="D8214">
            <v>34757</v>
          </cell>
          <cell r="E8214" t="str">
            <v>SR30100</v>
          </cell>
          <cell r="F8214">
            <v>41080</v>
          </cell>
          <cell r="G8214">
            <v>26736</v>
          </cell>
          <cell r="H8214">
            <v>1.3</v>
          </cell>
          <cell r="I8214">
            <v>43465</v>
          </cell>
        </row>
        <row r="8215">
          <cell r="A8215" t="str">
            <v>SARDINELES (H 40cm) B-17;L=1.0m</v>
          </cell>
          <cell r="B8215">
            <v>130</v>
          </cell>
          <cell r="C8215" t="str">
            <v>UNI</v>
          </cell>
          <cell r="D8215">
            <v>45939</v>
          </cell>
          <cell r="E8215" t="str">
            <v>SA 40100</v>
          </cell>
          <cell r="F8215">
            <v>41080</v>
          </cell>
          <cell r="G8215">
            <v>35338</v>
          </cell>
          <cell r="H8215">
            <v>1.3</v>
          </cell>
          <cell r="I8215">
            <v>43465</v>
          </cell>
        </row>
        <row r="8216">
          <cell r="A8216" t="str">
            <v>SARDINELES (H 45cm)</v>
          </cell>
          <cell r="B8216">
            <v>132</v>
          </cell>
          <cell r="C8216" t="str">
            <v>UNI</v>
          </cell>
          <cell r="D8216">
            <v>51280</v>
          </cell>
          <cell r="E8216" t="str">
            <v>SA 45 100</v>
          </cell>
          <cell r="F8216">
            <v>41080</v>
          </cell>
          <cell r="G8216">
            <v>39446</v>
          </cell>
          <cell r="H8216">
            <v>1.3</v>
          </cell>
          <cell r="I8216">
            <v>43465</v>
          </cell>
        </row>
        <row r="8217">
          <cell r="A8217" t="str">
            <v>SARDINELES (H 50cm)</v>
          </cell>
          <cell r="B8217">
            <v>2170</v>
          </cell>
          <cell r="C8217" t="str">
            <v>UNI</v>
          </cell>
          <cell r="D8217">
            <v>34190</v>
          </cell>
          <cell r="E8217">
            <v>0</v>
          </cell>
          <cell r="F8217">
            <v>41235</v>
          </cell>
          <cell r="G8217">
            <v>26300</v>
          </cell>
          <cell r="H8217">
            <v>1.3</v>
          </cell>
          <cell r="I8217">
            <v>43465</v>
          </cell>
        </row>
        <row r="8218">
          <cell r="A8218" t="str">
            <v>SARDINELES (H 55cm)</v>
          </cell>
          <cell r="B8218">
            <v>428</v>
          </cell>
          <cell r="C8218" t="str">
            <v>UNI</v>
          </cell>
          <cell r="D8218">
            <v>49399</v>
          </cell>
          <cell r="E8218" t="str">
            <v>SA 55100</v>
          </cell>
          <cell r="F8218">
            <v>40877</v>
          </cell>
          <cell r="G8218">
            <v>36865</v>
          </cell>
          <cell r="H8218">
            <v>1.34</v>
          </cell>
          <cell r="I8218">
            <v>43465</v>
          </cell>
        </row>
        <row r="8219">
          <cell r="A8219" t="str">
            <v>Sarnafil G-476-151 (2x20m</v>
          </cell>
          <cell r="B8219">
            <v>107253</v>
          </cell>
          <cell r="C8219" t="str">
            <v>M2</v>
          </cell>
          <cell r="D8219">
            <v>50737</v>
          </cell>
          <cell r="E8219">
            <v>0</v>
          </cell>
          <cell r="F8219">
            <v>43410</v>
          </cell>
          <cell r="G8219">
            <v>48321</v>
          </cell>
          <cell r="H8219">
            <v>1.05</v>
          </cell>
          <cell r="I8219">
            <v>43465</v>
          </cell>
        </row>
        <row r="8220">
          <cell r="A8220" t="str">
            <v>SARNAFIL S327-12L WHITE</v>
          </cell>
          <cell r="B8220">
            <v>105023</v>
          </cell>
          <cell r="C8220" t="str">
            <v>M2</v>
          </cell>
          <cell r="D8220">
            <v>47720</v>
          </cell>
          <cell r="E8220">
            <v>0</v>
          </cell>
          <cell r="F8220">
            <v>43266</v>
          </cell>
          <cell r="G8220">
            <v>45448</v>
          </cell>
          <cell r="H8220">
            <v>1.05</v>
          </cell>
          <cell r="I8220">
            <v>43465</v>
          </cell>
        </row>
        <row r="8221">
          <cell r="A8221" t="str">
            <v>SARNAFIL S327-12LWHITE(1.2MM)10 AÑOS</v>
          </cell>
          <cell r="B8221">
            <v>104884</v>
          </cell>
          <cell r="C8221" t="str">
            <v>ML</v>
          </cell>
          <cell r="D8221">
            <v>88972</v>
          </cell>
          <cell r="E8221">
            <v>0</v>
          </cell>
          <cell r="F8221">
            <v>41243</v>
          </cell>
          <cell r="G8221">
            <v>68440</v>
          </cell>
          <cell r="H8221">
            <v>1.3</v>
          </cell>
          <cell r="I8221">
            <v>43465</v>
          </cell>
        </row>
        <row r="8222">
          <cell r="A8222" t="str">
            <v>Secador Elect.Manos Tipomanoslib.1AA-1800HO</v>
          </cell>
          <cell r="B8222">
            <v>103516</v>
          </cell>
          <cell r="C8222" t="str">
            <v>UNI</v>
          </cell>
          <cell r="D8222">
            <v>579095</v>
          </cell>
          <cell r="E8222">
            <v>0</v>
          </cell>
          <cell r="F8222">
            <v>43042</v>
          </cell>
          <cell r="G8222">
            <v>531280</v>
          </cell>
          <cell r="H8222">
            <v>1.0900000000000001</v>
          </cell>
          <cell r="I8222">
            <v>43465</v>
          </cell>
        </row>
        <row r="8223">
          <cell r="A8223" t="str">
            <v>SECADOR ELECTRICO PARA MANOS</v>
          </cell>
          <cell r="B8223">
            <v>1970</v>
          </cell>
          <cell r="C8223" t="str">
            <v>UNI</v>
          </cell>
          <cell r="D8223">
            <v>499913</v>
          </cell>
          <cell r="E8223" t="str">
            <v>2200EA</v>
          </cell>
          <cell r="F8223">
            <v>40420</v>
          </cell>
          <cell r="G8223">
            <v>364900</v>
          </cell>
          <cell r="H8223">
            <v>1.37</v>
          </cell>
          <cell r="I8223">
            <v>43465</v>
          </cell>
        </row>
        <row r="8224">
          <cell r="A8224" t="str">
            <v>Secador manos electrico metalico cromado **</v>
          </cell>
          <cell r="B8224">
            <v>100213</v>
          </cell>
          <cell r="C8224" t="str">
            <v>UNI</v>
          </cell>
          <cell r="D8224">
            <v>941051</v>
          </cell>
          <cell r="E8224" t="str">
            <v>2200EA</v>
          </cell>
          <cell r="F8224">
            <v>39668</v>
          </cell>
          <cell r="G8224">
            <v>640171</v>
          </cell>
          <cell r="H8224">
            <v>1.47</v>
          </cell>
          <cell r="I8224">
            <v>43465</v>
          </cell>
        </row>
        <row r="8225">
          <cell r="A8225" t="str">
            <v>Secador manos electrico Push acero inoxidable **</v>
          </cell>
          <cell r="B8225">
            <v>100091</v>
          </cell>
          <cell r="C8225" t="str">
            <v>UNI</v>
          </cell>
          <cell r="D8225">
            <v>716184</v>
          </cell>
          <cell r="E8225" t="str">
            <v>2200EA</v>
          </cell>
          <cell r="F8225">
            <v>39680</v>
          </cell>
          <cell r="G8225">
            <v>487200</v>
          </cell>
          <cell r="H8225">
            <v>1.47</v>
          </cell>
          <cell r="I8225">
            <v>43465</v>
          </cell>
        </row>
        <row r="8226">
          <cell r="A8226" t="str">
            <v>Secador manos electrico Push metalico blanco **</v>
          </cell>
          <cell r="B8226">
            <v>100089</v>
          </cell>
          <cell r="C8226" t="str">
            <v>UNI</v>
          </cell>
          <cell r="D8226">
            <v>863943</v>
          </cell>
          <cell r="E8226" t="str">
            <v>2200EA</v>
          </cell>
          <cell r="F8226">
            <v>39669</v>
          </cell>
          <cell r="G8226">
            <v>587716</v>
          </cell>
          <cell r="H8226">
            <v>1.47</v>
          </cell>
          <cell r="I8226">
            <v>43465</v>
          </cell>
        </row>
        <row r="8227">
          <cell r="A8227" t="str">
            <v>SECADOR MANOS LIBRES 1-AA-JA02</v>
          </cell>
          <cell r="B8227">
            <v>102426</v>
          </cell>
          <cell r="C8227" t="str">
            <v>UNI</v>
          </cell>
          <cell r="D8227">
            <v>1320500</v>
          </cell>
          <cell r="E8227" t="str">
            <v>Cromo</v>
          </cell>
          <cell r="F8227">
            <v>40168</v>
          </cell>
          <cell r="G8227">
            <v>950000</v>
          </cell>
          <cell r="H8227">
            <v>1.39</v>
          </cell>
          <cell r="I8227">
            <v>43465</v>
          </cell>
        </row>
        <row r="8228">
          <cell r="A8228" t="str">
            <v>Secador manos libres automático acero inoxidable</v>
          </cell>
          <cell r="B8228">
            <v>100090</v>
          </cell>
          <cell r="C8228" t="str">
            <v>UNI</v>
          </cell>
          <cell r="D8228">
            <v>1011989</v>
          </cell>
          <cell r="E8228" t="str">
            <v>2200EA</v>
          </cell>
          <cell r="F8228">
            <v>43273</v>
          </cell>
          <cell r="G8228">
            <v>963799</v>
          </cell>
          <cell r="H8228">
            <v>1.05</v>
          </cell>
          <cell r="I8228">
            <v>43465</v>
          </cell>
        </row>
        <row r="8229">
          <cell r="A8229" t="str">
            <v>SecadorManos electricoTipo Manos lib.1AA-1800</v>
          </cell>
          <cell r="B8229">
            <v>100088</v>
          </cell>
          <cell r="C8229" t="str">
            <v>UNI</v>
          </cell>
          <cell r="D8229">
            <v>444326</v>
          </cell>
          <cell r="E8229" t="str">
            <v>2200EA</v>
          </cell>
          <cell r="F8229">
            <v>41836</v>
          </cell>
          <cell r="G8229">
            <v>352640</v>
          </cell>
          <cell r="H8229">
            <v>1.26</v>
          </cell>
          <cell r="I8229">
            <v>43465</v>
          </cell>
        </row>
        <row r="8230">
          <cell r="A8230" t="str">
            <v>Seccion pozo 0.70 CM</v>
          </cell>
          <cell r="B8230">
            <v>104950</v>
          </cell>
          <cell r="C8230" t="str">
            <v>UNI</v>
          </cell>
          <cell r="D8230">
            <v>123218</v>
          </cell>
          <cell r="E8230" t="str">
            <v>MTPA-60</v>
          </cell>
          <cell r="F8230">
            <v>41463</v>
          </cell>
          <cell r="G8230">
            <v>97022</v>
          </cell>
          <cell r="H8230">
            <v>1.27</v>
          </cell>
          <cell r="I8230">
            <v>43465</v>
          </cell>
        </row>
        <row r="8231">
          <cell r="A8231" t="str">
            <v>Seccion pozo 1.2*h=0.50 prefab **</v>
          </cell>
          <cell r="B8231">
            <v>100641</v>
          </cell>
          <cell r="C8231" t="str">
            <v>UNI</v>
          </cell>
          <cell r="D8231">
            <v>348915</v>
          </cell>
          <cell r="E8231" t="str">
            <v>MTPA-60</v>
          </cell>
          <cell r="F8231">
            <v>43235</v>
          </cell>
          <cell r="G8231">
            <v>332300</v>
          </cell>
          <cell r="H8231">
            <v>1.05</v>
          </cell>
          <cell r="I8231">
            <v>43465</v>
          </cell>
        </row>
        <row r="8232">
          <cell r="A8232" t="str">
            <v>Seccion pozo 1.2*h=1.0 prefab **</v>
          </cell>
          <cell r="B8232">
            <v>100640</v>
          </cell>
          <cell r="C8232" t="str">
            <v>UNI</v>
          </cell>
          <cell r="D8232">
            <v>545290</v>
          </cell>
          <cell r="E8232" t="str">
            <v>MTPA-60</v>
          </cell>
          <cell r="F8232">
            <v>40141</v>
          </cell>
          <cell r="G8232">
            <v>392295</v>
          </cell>
          <cell r="H8232">
            <v>1.39</v>
          </cell>
          <cell r="I8232">
            <v>43465</v>
          </cell>
        </row>
        <row r="8233">
          <cell r="A8233" t="str">
            <v>Seccion pozo D=1.2*h=0.25 prefab e=0.10m **</v>
          </cell>
          <cell r="B8233">
            <v>100642</v>
          </cell>
          <cell r="C8233" t="str">
            <v>UNI</v>
          </cell>
          <cell r="D8233">
            <v>225120</v>
          </cell>
          <cell r="E8233" t="str">
            <v>MTPA-60</v>
          </cell>
          <cell r="F8233">
            <v>43235</v>
          </cell>
          <cell r="G8233">
            <v>214400</v>
          </cell>
          <cell r="H8233">
            <v>1.05</v>
          </cell>
          <cell r="I8233">
            <v>43465</v>
          </cell>
        </row>
        <row r="8234">
          <cell r="A8234" t="str">
            <v>Sección tobogán plástico iny. incl. elem. fij. **</v>
          </cell>
          <cell r="B8234">
            <v>103025</v>
          </cell>
          <cell r="C8234" t="str">
            <v>UNI</v>
          </cell>
          <cell r="D8234">
            <v>1204614</v>
          </cell>
          <cell r="E8234">
            <v>0</v>
          </cell>
          <cell r="F8234">
            <v>40372</v>
          </cell>
          <cell r="G8234">
            <v>879280</v>
          </cell>
          <cell r="H8234">
            <v>1.37</v>
          </cell>
          <cell r="I8234">
            <v>43465</v>
          </cell>
        </row>
        <row r="8235">
          <cell r="A8235" t="str">
            <v>Sección túnel L: 85 cm, diámetro 60cm, en fibra de</v>
          </cell>
          <cell r="B8235">
            <v>105249</v>
          </cell>
          <cell r="C8235" t="str">
            <v>UNI</v>
          </cell>
          <cell r="D8235">
            <v>453096</v>
          </cell>
          <cell r="E8235">
            <v>0</v>
          </cell>
          <cell r="F8235">
            <v>41859</v>
          </cell>
          <cell r="G8235">
            <v>359600</v>
          </cell>
          <cell r="H8235">
            <v>1.26</v>
          </cell>
          <cell r="I8235">
            <v>43465</v>
          </cell>
        </row>
        <row r="8236">
          <cell r="A8236" t="str">
            <v>Seccionador de 3 vías de 50 A-240 V (sum+ins)</v>
          </cell>
          <cell r="B8236">
            <v>101689</v>
          </cell>
          <cell r="C8236" t="str">
            <v>UNI</v>
          </cell>
          <cell r="D8236">
            <v>447580</v>
          </cell>
          <cell r="E8236">
            <v>0</v>
          </cell>
          <cell r="F8236">
            <v>39965</v>
          </cell>
          <cell r="G8236">
            <v>322000</v>
          </cell>
          <cell r="H8236">
            <v>1.39</v>
          </cell>
          <cell r="I8236">
            <v>43465</v>
          </cell>
        </row>
        <row r="8237">
          <cell r="A8237" t="str">
            <v>Seccionador tripolar 15 KV 200 A (T4 Fon) NO</v>
          </cell>
          <cell r="B8237">
            <v>101524</v>
          </cell>
          <cell r="C8237" t="str">
            <v>UNI</v>
          </cell>
          <cell r="D8237">
            <v>0</v>
          </cell>
          <cell r="E8237">
            <v>0</v>
          </cell>
          <cell r="F8237">
            <v>39960</v>
          </cell>
          <cell r="G8237">
            <v>0</v>
          </cell>
          <cell r="H8237">
            <v>1.39</v>
          </cell>
          <cell r="I8237">
            <v>43465</v>
          </cell>
        </row>
        <row r="8238">
          <cell r="A8238" t="str">
            <v>Seccionador tripolar 15 KV200 A(T1yT2 Fon) NO</v>
          </cell>
          <cell r="B8238">
            <v>101517</v>
          </cell>
          <cell r="C8238" t="str">
            <v>UNI</v>
          </cell>
          <cell r="D8238">
            <v>0</v>
          </cell>
          <cell r="E8238">
            <v>0</v>
          </cell>
          <cell r="F8238">
            <v>39960</v>
          </cell>
          <cell r="G8238">
            <v>0</v>
          </cell>
          <cell r="H8238">
            <v>1.39</v>
          </cell>
          <cell r="I8238">
            <v>43465</v>
          </cell>
        </row>
        <row r="8239">
          <cell r="A8239" t="str">
            <v>Seccionador tripolar(Cortacircuito) de 15 KV 100 A</v>
          </cell>
          <cell r="B8239">
            <v>104998</v>
          </cell>
          <cell r="C8239" t="str">
            <v>UNI</v>
          </cell>
          <cell r="D8239">
            <v>118362</v>
          </cell>
          <cell r="E8239">
            <v>0</v>
          </cell>
          <cell r="F8239">
            <v>43173</v>
          </cell>
          <cell r="G8239">
            <v>112726</v>
          </cell>
          <cell r="H8239">
            <v>1.05</v>
          </cell>
          <cell r="I8239">
            <v>43465</v>
          </cell>
        </row>
        <row r="8240">
          <cell r="A8240" t="str">
            <v>Seccionador tripolar15 KV200 A (T5 Fonta) NO</v>
          </cell>
          <cell r="B8240">
            <v>101527</v>
          </cell>
          <cell r="C8240" t="str">
            <v>UNI</v>
          </cell>
          <cell r="D8240">
            <v>0</v>
          </cell>
          <cell r="E8240">
            <v>0</v>
          </cell>
          <cell r="F8240">
            <v>39960</v>
          </cell>
          <cell r="G8240">
            <v>0</v>
          </cell>
          <cell r="H8240">
            <v>1.39</v>
          </cell>
          <cell r="I8240">
            <v>43465</v>
          </cell>
        </row>
        <row r="8241">
          <cell r="A8241" t="str">
            <v>Seccionador tripolarsegún CS 504-2/4 630A(NO</v>
          </cell>
          <cell r="B8241">
            <v>101599</v>
          </cell>
          <cell r="C8241" t="str">
            <v>UNI</v>
          </cell>
          <cell r="D8241">
            <v>0</v>
          </cell>
          <cell r="E8241" t="str">
            <v>TWC-12M</v>
          </cell>
          <cell r="F8241">
            <v>39961</v>
          </cell>
          <cell r="G8241">
            <v>0</v>
          </cell>
          <cell r="H8241">
            <v>1.39</v>
          </cell>
          <cell r="I8241">
            <v>43465</v>
          </cell>
        </row>
        <row r="8242">
          <cell r="A8242" t="str">
            <v>SeccionadortripolarsegúnCS504 630A17,5 KV(NO</v>
          </cell>
          <cell r="B8242">
            <v>101608</v>
          </cell>
          <cell r="C8242" t="str">
            <v>UNI</v>
          </cell>
          <cell r="D8242">
            <v>0</v>
          </cell>
          <cell r="E8242" t="str">
            <v>TWC-12M</v>
          </cell>
          <cell r="F8242">
            <v>39961</v>
          </cell>
          <cell r="G8242">
            <v>0</v>
          </cell>
          <cell r="H8242">
            <v>1.39</v>
          </cell>
          <cell r="I8242">
            <v>43465</v>
          </cell>
        </row>
        <row r="8243">
          <cell r="A8243" t="str">
            <v>SEGUETA (18 DIENTES-12")+ MARCO FIJO</v>
          </cell>
          <cell r="B8243">
            <v>3314</v>
          </cell>
          <cell r="C8243" t="str">
            <v>UNI</v>
          </cell>
          <cell r="D8243">
            <v>13966</v>
          </cell>
          <cell r="E8243">
            <v>0</v>
          </cell>
          <cell r="F8243">
            <v>43166</v>
          </cell>
          <cell r="G8243">
            <v>13301</v>
          </cell>
          <cell r="H8243">
            <v>1.05</v>
          </cell>
          <cell r="I8243">
            <v>43465</v>
          </cell>
        </row>
        <row r="8244">
          <cell r="A8244" t="str">
            <v>Seguimiento arboles aislados &lt; 25 inidividuos</v>
          </cell>
          <cell r="B8244">
            <v>106738</v>
          </cell>
          <cell r="C8244" t="str">
            <v>GL</v>
          </cell>
          <cell r="D8244">
            <v>159139</v>
          </cell>
          <cell r="E8244">
            <v>0</v>
          </cell>
          <cell r="F8244">
            <v>43179</v>
          </cell>
          <cell r="G8244">
            <v>151561</v>
          </cell>
          <cell r="H8244">
            <v>1.05</v>
          </cell>
          <cell r="I8244">
            <v>43465</v>
          </cell>
        </row>
        <row r="8245">
          <cell r="A8245" t="str">
            <v>Seguimiento arboles aislados &gt; 1.000 inidividuos</v>
          </cell>
          <cell r="B8245">
            <v>106746</v>
          </cell>
          <cell r="C8245" t="str">
            <v>GL</v>
          </cell>
          <cell r="D8245">
            <v>1864551</v>
          </cell>
          <cell r="E8245">
            <v>0</v>
          </cell>
          <cell r="F8245">
            <v>43179</v>
          </cell>
          <cell r="G8245">
            <v>1775763</v>
          </cell>
          <cell r="H8245">
            <v>1.05</v>
          </cell>
          <cell r="I8245">
            <v>43465</v>
          </cell>
        </row>
        <row r="8246">
          <cell r="A8246" t="str">
            <v>Seguimiento arboles aislados entre 100 y 200 inidi</v>
          </cell>
          <cell r="B8246">
            <v>106741</v>
          </cell>
          <cell r="C8246" t="str">
            <v>GL</v>
          </cell>
          <cell r="D8246">
            <v>325661</v>
          </cell>
          <cell r="E8246">
            <v>0</v>
          </cell>
          <cell r="F8246">
            <v>43179</v>
          </cell>
          <cell r="G8246">
            <v>310153</v>
          </cell>
          <cell r="H8246">
            <v>1.05</v>
          </cell>
          <cell r="I8246">
            <v>43465</v>
          </cell>
        </row>
        <row r="8247">
          <cell r="A8247" t="str">
            <v>Seguimiento arboles aislados entre 200 y 300 inidi</v>
          </cell>
          <cell r="B8247">
            <v>106742</v>
          </cell>
          <cell r="C8247" t="str">
            <v>GL</v>
          </cell>
          <cell r="D8247">
            <v>436402</v>
          </cell>
          <cell r="E8247">
            <v>0</v>
          </cell>
          <cell r="F8247">
            <v>43179</v>
          </cell>
          <cell r="G8247">
            <v>415621</v>
          </cell>
          <cell r="H8247">
            <v>1.05</v>
          </cell>
          <cell r="I8247">
            <v>43465</v>
          </cell>
        </row>
        <row r="8248">
          <cell r="A8248" t="str">
            <v>Seguimiento arboles aislados entre 25 y 50 inidivi</v>
          </cell>
          <cell r="B8248">
            <v>106739</v>
          </cell>
          <cell r="C8248" t="str">
            <v>GL</v>
          </cell>
          <cell r="D8248">
            <v>214099</v>
          </cell>
          <cell r="E8248">
            <v>0</v>
          </cell>
          <cell r="F8248">
            <v>43179</v>
          </cell>
          <cell r="G8248">
            <v>203904</v>
          </cell>
          <cell r="H8248">
            <v>1.05</v>
          </cell>
          <cell r="I8248">
            <v>43465</v>
          </cell>
        </row>
        <row r="8249">
          <cell r="A8249" t="str">
            <v>Seguimiento arboles aislados entre 300 y 400 inidi</v>
          </cell>
          <cell r="B8249">
            <v>106743</v>
          </cell>
          <cell r="C8249" t="str">
            <v>GL</v>
          </cell>
          <cell r="D8249">
            <v>547142</v>
          </cell>
          <cell r="E8249">
            <v>0</v>
          </cell>
          <cell r="F8249">
            <v>43179</v>
          </cell>
          <cell r="G8249">
            <v>521088</v>
          </cell>
          <cell r="H8249">
            <v>1.05</v>
          </cell>
          <cell r="I8249">
            <v>43465</v>
          </cell>
        </row>
        <row r="8250">
          <cell r="A8250" t="str">
            <v>Seguimiento arboles aislados entre 400 y 500 inidi</v>
          </cell>
          <cell r="B8250">
            <v>106744</v>
          </cell>
          <cell r="C8250" t="str">
            <v>GL</v>
          </cell>
          <cell r="D8250">
            <v>825225</v>
          </cell>
          <cell r="E8250">
            <v>0</v>
          </cell>
          <cell r="F8250">
            <v>43179</v>
          </cell>
          <cell r="G8250">
            <v>785929</v>
          </cell>
          <cell r="H8250">
            <v>1.05</v>
          </cell>
          <cell r="I8250">
            <v>43465</v>
          </cell>
        </row>
        <row r="8251">
          <cell r="A8251" t="str">
            <v>Seguimiento arboles aislados entre 50 y 100 inidiv</v>
          </cell>
          <cell r="B8251">
            <v>106740</v>
          </cell>
          <cell r="C8251" t="str">
            <v>GL</v>
          </cell>
          <cell r="D8251">
            <v>269880</v>
          </cell>
          <cell r="E8251">
            <v>0</v>
          </cell>
          <cell r="F8251">
            <v>43179</v>
          </cell>
          <cell r="G8251">
            <v>257029</v>
          </cell>
          <cell r="H8251">
            <v>1.05</v>
          </cell>
          <cell r="I8251">
            <v>43465</v>
          </cell>
        </row>
        <row r="8252">
          <cell r="A8252" t="str">
            <v>Seguimiento arboles aislados entre 500 y 1.000 ini</v>
          </cell>
          <cell r="B8252">
            <v>106745</v>
          </cell>
          <cell r="C8252" t="str">
            <v>GL</v>
          </cell>
          <cell r="D8252">
            <v>1587288</v>
          </cell>
          <cell r="E8252">
            <v>0</v>
          </cell>
          <cell r="F8252">
            <v>43179</v>
          </cell>
          <cell r="G8252">
            <v>1511703</v>
          </cell>
          <cell r="H8252">
            <v>1.05</v>
          </cell>
          <cell r="I8252">
            <v>43465</v>
          </cell>
        </row>
        <row r="8253">
          <cell r="A8253" t="str">
            <v>Selector 7 posisciones para Voltímetro(NO USAR)</v>
          </cell>
          <cell r="B8253">
            <v>101549</v>
          </cell>
          <cell r="C8253" t="str">
            <v>UNI</v>
          </cell>
          <cell r="D8253">
            <v>0</v>
          </cell>
          <cell r="E8253" t="str">
            <v>TWC-12M</v>
          </cell>
          <cell r="F8253">
            <v>39960</v>
          </cell>
          <cell r="G8253">
            <v>0</v>
          </cell>
          <cell r="H8253">
            <v>1.39</v>
          </cell>
          <cell r="I8253">
            <v>43465</v>
          </cell>
        </row>
        <row r="8254">
          <cell r="A8254" t="str">
            <v>Sellador Bordes Cinta Antideslizante (Tubo 5 Onz)</v>
          </cell>
          <cell r="B8254">
            <v>105976</v>
          </cell>
          <cell r="C8254" t="str">
            <v>UNI</v>
          </cell>
          <cell r="D8254">
            <v>112056</v>
          </cell>
          <cell r="E8254">
            <v>0</v>
          </cell>
          <cell r="F8254">
            <v>42663</v>
          </cell>
          <cell r="G8254">
            <v>97440</v>
          </cell>
          <cell r="H8254">
            <v>1.1499999999999999</v>
          </cell>
          <cell r="I8254">
            <v>43465</v>
          </cell>
        </row>
        <row r="8255">
          <cell r="A8255" t="str">
            <v>SELLADOR ETERNA A-53</v>
          </cell>
          <cell r="B8255">
            <v>101829</v>
          </cell>
          <cell r="C8255" t="str">
            <v>GN</v>
          </cell>
          <cell r="D8255">
            <v>67533</v>
          </cell>
          <cell r="E8255">
            <v>7428</v>
          </cell>
          <cell r="F8255">
            <v>40136</v>
          </cell>
          <cell r="G8255">
            <v>48585</v>
          </cell>
          <cell r="H8255">
            <v>1.39</v>
          </cell>
          <cell r="I8255">
            <v>43465</v>
          </cell>
        </row>
        <row r="8256">
          <cell r="A8256" t="str">
            <v>SELLADOR ETERNA A-53 (1/8) GAL</v>
          </cell>
          <cell r="B8256">
            <v>106389</v>
          </cell>
          <cell r="C8256" t="str">
            <v>UNI</v>
          </cell>
          <cell r="D8256">
            <v>8942</v>
          </cell>
          <cell r="E8256">
            <v>0</v>
          </cell>
          <cell r="F8256">
            <v>42877</v>
          </cell>
          <cell r="G8256">
            <v>8204</v>
          </cell>
          <cell r="H8256">
            <v>1.0900000000000001</v>
          </cell>
          <cell r="I8256">
            <v>43465</v>
          </cell>
        </row>
        <row r="8257">
          <cell r="A8257" t="str">
            <v>SELLADOR LIJABLE MADERA PHILAAC</v>
          </cell>
          <cell r="B8257">
            <v>9826</v>
          </cell>
          <cell r="C8257" t="str">
            <v>UNI</v>
          </cell>
          <cell r="D8257">
            <v>36031</v>
          </cell>
          <cell r="E8257">
            <v>883093</v>
          </cell>
          <cell r="F8257">
            <v>40500</v>
          </cell>
          <cell r="G8257">
            <v>26300</v>
          </cell>
          <cell r="H8257">
            <v>1.37</v>
          </cell>
          <cell r="I8257">
            <v>43465</v>
          </cell>
        </row>
        <row r="8258">
          <cell r="A8258" t="str">
            <v>Sellador para Madera Industrial (40 sólidos) Nitro</v>
          </cell>
          <cell r="B8258">
            <v>106812</v>
          </cell>
          <cell r="C8258" t="str">
            <v>GLN</v>
          </cell>
          <cell r="D8258">
            <v>45085</v>
          </cell>
          <cell r="E8258">
            <v>0</v>
          </cell>
          <cell r="F8258">
            <v>43207</v>
          </cell>
          <cell r="G8258">
            <v>42938</v>
          </cell>
          <cell r="H8258">
            <v>1.05</v>
          </cell>
          <cell r="I8258">
            <v>43465</v>
          </cell>
        </row>
        <row r="8259">
          <cell r="A8259" t="str">
            <v>SELLADOR PARA PISO VINISOL</v>
          </cell>
          <cell r="B8259">
            <v>105224</v>
          </cell>
          <cell r="C8259" t="str">
            <v>GL</v>
          </cell>
          <cell r="D8259">
            <v>111695</v>
          </cell>
          <cell r="E8259">
            <v>0</v>
          </cell>
          <cell r="F8259">
            <v>41533</v>
          </cell>
          <cell r="G8259">
            <v>87949</v>
          </cell>
          <cell r="H8259">
            <v>1.27</v>
          </cell>
          <cell r="I8259">
            <v>43465</v>
          </cell>
        </row>
        <row r="8260">
          <cell r="A8260" t="str">
            <v>SELLADOR TRANSP. LIJABLE PINTUCO O</v>
          </cell>
          <cell r="B8260">
            <v>1051</v>
          </cell>
          <cell r="C8260" t="str">
            <v>GN</v>
          </cell>
          <cell r="D8260">
            <v>53742</v>
          </cell>
          <cell r="E8260">
            <v>7428</v>
          </cell>
          <cell r="F8260">
            <v>43199</v>
          </cell>
          <cell r="G8260">
            <v>51183</v>
          </cell>
          <cell r="H8260">
            <v>1.05</v>
          </cell>
          <cell r="I8260">
            <v>43465</v>
          </cell>
        </row>
        <row r="8261">
          <cell r="A8261" t="str">
            <v>SELLADOR TRANSP. LIJABLE PINTUCO O</v>
          </cell>
          <cell r="B8261">
            <v>1064</v>
          </cell>
          <cell r="C8261" t="str">
            <v>GN</v>
          </cell>
          <cell r="D8261">
            <v>48941</v>
          </cell>
          <cell r="E8261">
            <v>0</v>
          </cell>
          <cell r="F8261">
            <v>42872</v>
          </cell>
          <cell r="G8261">
            <v>44900</v>
          </cell>
          <cell r="H8261">
            <v>1.0900000000000001</v>
          </cell>
          <cell r="I8261">
            <v>43465</v>
          </cell>
        </row>
        <row r="8262">
          <cell r="A8262" t="str">
            <v>SELLADOR TRANSP. LIJABLE PINTUCO O</v>
          </cell>
          <cell r="B8262">
            <v>1065</v>
          </cell>
          <cell r="C8262" t="str">
            <v>GN</v>
          </cell>
          <cell r="D8262">
            <v>52559</v>
          </cell>
          <cell r="E8262">
            <v>7434</v>
          </cell>
          <cell r="F8262">
            <v>43206</v>
          </cell>
          <cell r="G8262">
            <v>50056.63</v>
          </cell>
          <cell r="H8262">
            <v>1.05</v>
          </cell>
          <cell r="I8262">
            <v>43465</v>
          </cell>
        </row>
        <row r="8263">
          <cell r="A8263" t="str">
            <v>SELLADOR TRANSP. LIJABLE PINTUCO O</v>
          </cell>
          <cell r="B8263">
            <v>1862</v>
          </cell>
          <cell r="C8263" t="str">
            <v>GN</v>
          </cell>
          <cell r="D8263">
            <v>48941</v>
          </cell>
          <cell r="E8263">
            <v>6064559</v>
          </cell>
          <cell r="F8263">
            <v>42872</v>
          </cell>
          <cell r="G8263">
            <v>44900</v>
          </cell>
          <cell r="H8263">
            <v>1.0900000000000001</v>
          </cell>
          <cell r="I8263">
            <v>43465</v>
          </cell>
        </row>
        <row r="8264">
          <cell r="A8264" t="str">
            <v>SELLADOR TRANSP. LIJABLE PINTUCO O</v>
          </cell>
          <cell r="B8264">
            <v>9825</v>
          </cell>
          <cell r="C8264" t="str">
            <v>GN</v>
          </cell>
          <cell r="D8264">
            <v>48941</v>
          </cell>
          <cell r="E8264">
            <v>883090</v>
          </cell>
          <cell r="F8264">
            <v>42872</v>
          </cell>
          <cell r="G8264">
            <v>44900</v>
          </cell>
          <cell r="H8264">
            <v>1.0900000000000001</v>
          </cell>
          <cell r="I8264">
            <v>43465</v>
          </cell>
        </row>
        <row r="8265">
          <cell r="A8265" t="str">
            <v>Sellamientos inferiores y superiores para cortasol</v>
          </cell>
          <cell r="B8265">
            <v>103413</v>
          </cell>
          <cell r="C8265" t="str">
            <v>ML</v>
          </cell>
          <cell r="D8265">
            <v>18872</v>
          </cell>
          <cell r="E8265">
            <v>0</v>
          </cell>
          <cell r="F8265">
            <v>40467</v>
          </cell>
          <cell r="G8265">
            <v>13775</v>
          </cell>
          <cell r="H8265">
            <v>1.37</v>
          </cell>
          <cell r="I8265">
            <v>43465</v>
          </cell>
        </row>
        <row r="8266">
          <cell r="A8266" t="str">
            <v>Sellante</v>
          </cell>
          <cell r="B8266">
            <v>101088</v>
          </cell>
          <cell r="C8266" t="str">
            <v>M2</v>
          </cell>
          <cell r="D8266">
            <v>51324</v>
          </cell>
          <cell r="E8266">
            <v>7428</v>
          </cell>
          <cell r="F8266">
            <v>40136</v>
          </cell>
          <cell r="G8266">
            <v>36924</v>
          </cell>
          <cell r="H8266">
            <v>1.39</v>
          </cell>
          <cell r="I8266">
            <v>43465</v>
          </cell>
        </row>
        <row r="8267">
          <cell r="A8267" t="str">
            <v>SELLANTE CORONA PARA BOQUILLA</v>
          </cell>
          <cell r="B8267">
            <v>104428</v>
          </cell>
          <cell r="C8267" t="str">
            <v>UNI</v>
          </cell>
          <cell r="D8267">
            <v>23415</v>
          </cell>
          <cell r="E8267">
            <v>0</v>
          </cell>
          <cell r="F8267">
            <v>43271</v>
          </cell>
          <cell r="G8267">
            <v>22300</v>
          </cell>
          <cell r="H8267">
            <v>1.05</v>
          </cell>
          <cell r="I8267">
            <v>43465</v>
          </cell>
        </row>
        <row r="8268">
          <cell r="A8268" t="str">
            <v>SELLANTE PARA PISO DE MARMOL</v>
          </cell>
          <cell r="B8268">
            <v>103616</v>
          </cell>
          <cell r="C8268" t="str">
            <v>gln</v>
          </cell>
          <cell r="D8268">
            <v>183885</v>
          </cell>
          <cell r="E8268">
            <v>0</v>
          </cell>
          <cell r="F8268">
            <v>42607</v>
          </cell>
          <cell r="G8268">
            <v>159900</v>
          </cell>
          <cell r="H8268">
            <v>1.1499999999999999</v>
          </cell>
          <cell r="I8268">
            <v>43465</v>
          </cell>
        </row>
        <row r="8269">
          <cell r="A8269" t="str">
            <v>SELLANTE UNIFIX F.A. TUBERÍA METAL.</v>
          </cell>
          <cell r="B8269">
            <v>104526</v>
          </cell>
          <cell r="C8269" t="str">
            <v>UNI</v>
          </cell>
          <cell r="D8269">
            <v>10395</v>
          </cell>
          <cell r="E8269">
            <v>0</v>
          </cell>
          <cell r="F8269">
            <v>43168</v>
          </cell>
          <cell r="G8269">
            <v>9900</v>
          </cell>
          <cell r="H8269">
            <v>1.05</v>
          </cell>
          <cell r="I8269">
            <v>43465</v>
          </cell>
        </row>
        <row r="8270">
          <cell r="A8270" t="str">
            <v>SELLOTOC BLANCO (5 Kg.)</v>
          </cell>
          <cell r="B8270">
            <v>3077</v>
          </cell>
          <cell r="C8270" t="str">
            <v>KG</v>
          </cell>
          <cell r="D8270">
            <v>4640</v>
          </cell>
          <cell r="E8270">
            <v>0</v>
          </cell>
          <cell r="F8270">
            <v>40688</v>
          </cell>
          <cell r="G8270">
            <v>3463</v>
          </cell>
          <cell r="H8270">
            <v>1.34</v>
          </cell>
          <cell r="I8270">
            <v>43465</v>
          </cell>
        </row>
        <row r="8271">
          <cell r="A8271" t="str">
            <v>SEMICODO CU 45° DE ½</v>
          </cell>
          <cell r="B8271">
            <v>957</v>
          </cell>
          <cell r="C8271" t="str">
            <v>UNI</v>
          </cell>
          <cell r="D8271">
            <v>1718</v>
          </cell>
          <cell r="E8271">
            <v>0</v>
          </cell>
          <cell r="F8271">
            <v>40121</v>
          </cell>
          <cell r="G8271">
            <v>1236</v>
          </cell>
          <cell r="H8271">
            <v>1.39</v>
          </cell>
          <cell r="I8271">
            <v>43465</v>
          </cell>
        </row>
        <row r="8272">
          <cell r="A8272" t="str">
            <v>Semiila Grama DecorativaTipo Mustang III+Flete</v>
          </cell>
          <cell r="B8272">
            <v>103853</v>
          </cell>
          <cell r="C8272" t="str">
            <v>Lbs</v>
          </cell>
          <cell r="D8272">
            <v>587</v>
          </cell>
          <cell r="E8272">
            <v>0</v>
          </cell>
          <cell r="F8272">
            <v>40621</v>
          </cell>
          <cell r="G8272">
            <v>438</v>
          </cell>
          <cell r="H8272">
            <v>1.34</v>
          </cell>
          <cell r="I8272">
            <v>43465</v>
          </cell>
        </row>
        <row r="8273">
          <cell r="A8273" t="str">
            <v>SEMILLA PASTO KIKUYO</v>
          </cell>
          <cell r="B8273">
            <v>100394</v>
          </cell>
          <cell r="C8273" t="str">
            <v>KG</v>
          </cell>
          <cell r="D8273">
            <v>6576</v>
          </cell>
          <cell r="E8273" t="str">
            <v>TAPETE</v>
          </cell>
          <cell r="F8273">
            <v>40301</v>
          </cell>
          <cell r="G8273">
            <v>4800</v>
          </cell>
          <cell r="H8273">
            <v>1.37</v>
          </cell>
          <cell r="I8273">
            <v>43465</v>
          </cell>
        </row>
        <row r="8274">
          <cell r="A8274" t="str">
            <v>SEMILLA PASTO KIKUYO</v>
          </cell>
          <cell r="B8274">
            <v>101801</v>
          </cell>
          <cell r="C8274" t="str">
            <v>KG</v>
          </cell>
          <cell r="D8274">
            <v>47950</v>
          </cell>
          <cell r="E8274" t="str">
            <v>TAPETE</v>
          </cell>
          <cell r="F8274">
            <v>40491</v>
          </cell>
          <cell r="G8274">
            <v>35000</v>
          </cell>
          <cell r="H8274">
            <v>1.37</v>
          </cell>
          <cell r="I8274">
            <v>43465</v>
          </cell>
        </row>
        <row r="8275">
          <cell r="A8275" t="str">
            <v>SEMILLA PASTO ORNAMENTAL</v>
          </cell>
          <cell r="B8275">
            <v>105022</v>
          </cell>
          <cell r="C8275" t="str">
            <v>KG</v>
          </cell>
          <cell r="D8275">
            <v>42902</v>
          </cell>
          <cell r="E8275">
            <v>0</v>
          </cell>
          <cell r="F8275">
            <v>43192</v>
          </cell>
          <cell r="G8275">
            <v>40859</v>
          </cell>
          <cell r="H8275">
            <v>1.05</v>
          </cell>
          <cell r="I8275">
            <v>43465</v>
          </cell>
        </row>
        <row r="8276">
          <cell r="A8276" t="str">
            <v>SEMILLA PASTO PUNTERO</v>
          </cell>
          <cell r="B8276">
            <v>101802</v>
          </cell>
          <cell r="C8276" t="str">
            <v>KG</v>
          </cell>
          <cell r="D8276">
            <v>27400</v>
          </cell>
          <cell r="E8276" t="str">
            <v>TAPETE</v>
          </cell>
          <cell r="F8276">
            <v>40491</v>
          </cell>
          <cell r="G8276">
            <v>20000</v>
          </cell>
          <cell r="H8276">
            <v>1.37</v>
          </cell>
          <cell r="I8276">
            <v>43465</v>
          </cell>
        </row>
        <row r="8277">
          <cell r="A8277" t="str">
            <v>Semilla Pasto ray-grass**</v>
          </cell>
          <cell r="B8277">
            <v>102739</v>
          </cell>
          <cell r="C8277" t="str">
            <v>KG</v>
          </cell>
          <cell r="D8277">
            <v>13478</v>
          </cell>
          <cell r="E8277" t="str">
            <v>TAPETE</v>
          </cell>
          <cell r="F8277">
            <v>43177</v>
          </cell>
          <cell r="G8277">
            <v>12836</v>
          </cell>
          <cell r="H8277">
            <v>1.05</v>
          </cell>
          <cell r="I8277">
            <v>43465</v>
          </cell>
        </row>
        <row r="8278">
          <cell r="A8278" t="str">
            <v>SENSOR DE FLUJO 2 1/2”</v>
          </cell>
          <cell r="B8278">
            <v>106277</v>
          </cell>
          <cell r="C8278" t="str">
            <v>UNI</v>
          </cell>
          <cell r="D8278">
            <v>378475</v>
          </cell>
          <cell r="E8278">
            <v>0</v>
          </cell>
          <cell r="F8278">
            <v>43273</v>
          </cell>
          <cell r="G8278">
            <v>360452</v>
          </cell>
          <cell r="H8278">
            <v>1.05</v>
          </cell>
          <cell r="I8278">
            <v>43465</v>
          </cell>
        </row>
        <row r="8279">
          <cell r="A8279" t="str">
            <v>SENSOR DE FLUJO 2”</v>
          </cell>
          <cell r="B8279">
            <v>106276</v>
          </cell>
          <cell r="C8279" t="str">
            <v>UNI</v>
          </cell>
          <cell r="D8279">
            <v>377319</v>
          </cell>
          <cell r="E8279">
            <v>0</v>
          </cell>
          <cell r="F8279">
            <v>43273</v>
          </cell>
          <cell r="G8279">
            <v>359351</v>
          </cell>
          <cell r="H8279">
            <v>1.05</v>
          </cell>
          <cell r="I8279">
            <v>43465</v>
          </cell>
        </row>
        <row r="8280">
          <cell r="A8280" t="str">
            <v>SENSOR DE ILUMINACION</v>
          </cell>
          <cell r="B8280">
            <v>104371</v>
          </cell>
          <cell r="C8280" t="str">
            <v>UNI</v>
          </cell>
          <cell r="D8280">
            <v>68770</v>
          </cell>
          <cell r="E8280">
            <v>0</v>
          </cell>
          <cell r="F8280">
            <v>41074</v>
          </cell>
          <cell r="G8280">
            <v>52900</v>
          </cell>
          <cell r="H8280">
            <v>1.3</v>
          </cell>
          <cell r="I8280">
            <v>43465</v>
          </cell>
        </row>
        <row r="8281">
          <cell r="A8281" t="str">
            <v>Sensor de LLuvia a 24 Voltios(Sum)</v>
          </cell>
          <cell r="B8281">
            <v>102585</v>
          </cell>
          <cell r="C8281" t="str">
            <v>UNI</v>
          </cell>
          <cell r="D8281">
            <v>115454</v>
          </cell>
          <cell r="E8281">
            <v>0</v>
          </cell>
          <cell r="F8281">
            <v>43179</v>
          </cell>
          <cell r="G8281">
            <v>109956</v>
          </cell>
          <cell r="H8281">
            <v>1.05</v>
          </cell>
          <cell r="I8281">
            <v>43465</v>
          </cell>
        </row>
        <row r="8282">
          <cell r="A8282" t="str">
            <v>Sensor de Movimiento de 180°</v>
          </cell>
          <cell r="B8282">
            <v>106844</v>
          </cell>
          <cell r="C8282" t="str">
            <v>UNI</v>
          </cell>
          <cell r="D8282">
            <v>21434</v>
          </cell>
          <cell r="E8282">
            <v>0</v>
          </cell>
          <cell r="F8282">
            <v>43251</v>
          </cell>
          <cell r="G8282">
            <v>20413</v>
          </cell>
          <cell r="H8282">
            <v>1.05</v>
          </cell>
          <cell r="I8282">
            <v>43465</v>
          </cell>
        </row>
        <row r="8283">
          <cell r="A8283" t="str">
            <v>Sensor de Movimiento de 360°</v>
          </cell>
          <cell r="B8283">
            <v>106843</v>
          </cell>
          <cell r="C8283" t="str">
            <v>UNI</v>
          </cell>
          <cell r="D8283">
            <v>22491</v>
          </cell>
          <cell r="E8283">
            <v>0</v>
          </cell>
          <cell r="F8283">
            <v>43251</v>
          </cell>
          <cell r="G8283">
            <v>21420</v>
          </cell>
          <cell r="H8283">
            <v>1.05</v>
          </cell>
          <cell r="I8283">
            <v>43465</v>
          </cell>
        </row>
        <row r="8284">
          <cell r="A8284" t="str">
            <v>SENSOR DE TECHO CONTR.ALUMB.</v>
          </cell>
          <cell r="B8284">
            <v>104663</v>
          </cell>
          <cell r="C8284" t="str">
            <v>UNI</v>
          </cell>
          <cell r="D8284">
            <v>43491</v>
          </cell>
          <cell r="E8284">
            <v>0</v>
          </cell>
          <cell r="F8284">
            <v>42975</v>
          </cell>
          <cell r="G8284">
            <v>39900</v>
          </cell>
          <cell r="H8284">
            <v>1.0900000000000001</v>
          </cell>
          <cell r="I8284">
            <v>43465</v>
          </cell>
        </row>
        <row r="8285">
          <cell r="A8285" t="str">
            <v>Sensor movimiento techo interiores800 w-120 v</v>
          </cell>
          <cell r="B8285">
            <v>106392</v>
          </cell>
          <cell r="C8285" t="str">
            <v>UNI</v>
          </cell>
          <cell r="D8285">
            <v>41895</v>
          </cell>
          <cell r="E8285">
            <v>0</v>
          </cell>
          <cell r="F8285">
            <v>43439</v>
          </cell>
          <cell r="G8285">
            <v>39900</v>
          </cell>
          <cell r="H8285">
            <v>1.05</v>
          </cell>
          <cell r="I8285">
            <v>43465</v>
          </cell>
        </row>
        <row r="8286">
          <cell r="A8286" t="str">
            <v>Señal</v>
          </cell>
          <cell r="B8286">
            <v>106626</v>
          </cell>
          <cell r="C8286" t="str">
            <v>UNI</v>
          </cell>
          <cell r="D8286">
            <v>812175</v>
          </cell>
          <cell r="E8286">
            <v>0</v>
          </cell>
          <cell r="F8286">
            <v>43341</v>
          </cell>
          <cell r="G8286">
            <v>773500</v>
          </cell>
          <cell r="H8286">
            <v>1.05</v>
          </cell>
          <cell r="I8286">
            <v>43465</v>
          </cell>
        </row>
        <row r="8287">
          <cell r="A8287" t="str">
            <v>SEÑAL</v>
          </cell>
          <cell r="B8287">
            <v>100823</v>
          </cell>
          <cell r="C8287" t="str">
            <v>UNI</v>
          </cell>
          <cell r="D8287">
            <v>219240</v>
          </cell>
          <cell r="E8287">
            <v>0</v>
          </cell>
          <cell r="F8287">
            <v>41778</v>
          </cell>
          <cell r="G8287">
            <v>174000</v>
          </cell>
          <cell r="H8287">
            <v>1.26</v>
          </cell>
          <cell r="I8287">
            <v>43465</v>
          </cell>
        </row>
        <row r="8288">
          <cell r="A8288" t="str">
            <v>SEÑAL (0.60X0.70M) EJERCIC ADULTOS</v>
          </cell>
          <cell r="B8288">
            <v>104298</v>
          </cell>
          <cell r="C8288" t="str">
            <v>UNI</v>
          </cell>
          <cell r="D8288">
            <v>678600</v>
          </cell>
          <cell r="E8288">
            <v>0</v>
          </cell>
          <cell r="F8288">
            <v>41064</v>
          </cell>
          <cell r="G8288">
            <v>522000</v>
          </cell>
          <cell r="H8288">
            <v>1.3</v>
          </cell>
          <cell r="I8288">
            <v>43465</v>
          </cell>
        </row>
        <row r="8289">
          <cell r="A8289" t="str">
            <v>Señal C.R. 90x60Tubo2"Ploteado</v>
          </cell>
          <cell r="B8289">
            <v>102579</v>
          </cell>
          <cell r="C8289" t="str">
            <v>UNI</v>
          </cell>
          <cell r="D8289">
            <v>678600</v>
          </cell>
          <cell r="E8289">
            <v>0</v>
          </cell>
          <cell r="F8289">
            <v>40975</v>
          </cell>
          <cell r="G8289">
            <v>522000</v>
          </cell>
          <cell r="H8289">
            <v>1.3</v>
          </cell>
          <cell r="I8289">
            <v>43465</v>
          </cell>
        </row>
        <row r="8290">
          <cell r="A8290" t="str">
            <v>Señal Civica IDG-S 1 cara (sum.) **</v>
          </cell>
          <cell r="B8290">
            <v>102930</v>
          </cell>
          <cell r="C8290" t="str">
            <v>UNI</v>
          </cell>
          <cell r="D8290">
            <v>402313</v>
          </cell>
          <cell r="E8290" t="str">
            <v>SC-80</v>
          </cell>
          <cell r="F8290">
            <v>43217</v>
          </cell>
          <cell r="G8290">
            <v>383155</v>
          </cell>
          <cell r="H8290">
            <v>1.05</v>
          </cell>
          <cell r="I8290">
            <v>43465</v>
          </cell>
        </row>
        <row r="8291">
          <cell r="A8291" t="str">
            <v>Señal Civica IDG-S 1 cara (sum.+ Trnasp.) **</v>
          </cell>
          <cell r="B8291">
            <v>100448</v>
          </cell>
          <cell r="C8291" t="str">
            <v>UNI</v>
          </cell>
          <cell r="D8291">
            <v>459940</v>
          </cell>
          <cell r="E8291" t="str">
            <v>SC-80</v>
          </cell>
          <cell r="F8291">
            <v>41001</v>
          </cell>
          <cell r="G8291">
            <v>353800</v>
          </cell>
          <cell r="H8291">
            <v>1.3</v>
          </cell>
          <cell r="I8291">
            <v>43465</v>
          </cell>
        </row>
        <row r="8292">
          <cell r="A8292" t="str">
            <v>Señal Civica IDG-S 2 caras (sumin+transporte) **</v>
          </cell>
          <cell r="B8292">
            <v>100449</v>
          </cell>
          <cell r="C8292" t="str">
            <v>UNI</v>
          </cell>
          <cell r="D8292">
            <v>434112</v>
          </cell>
          <cell r="E8292">
            <v>0</v>
          </cell>
          <cell r="F8292">
            <v>43166</v>
          </cell>
          <cell r="G8292">
            <v>413440</v>
          </cell>
          <cell r="H8292">
            <v>1.05</v>
          </cell>
          <cell r="I8292">
            <v>43465</v>
          </cell>
        </row>
        <row r="8293">
          <cell r="A8293" t="str">
            <v>Señal civica instrucc RutaVida 4 ejerc Doble cara</v>
          </cell>
          <cell r="B8293">
            <v>100589</v>
          </cell>
          <cell r="C8293" t="str">
            <v>UNI</v>
          </cell>
          <cell r="D8293">
            <v>562275</v>
          </cell>
          <cell r="E8293" t="str">
            <v>SC-80</v>
          </cell>
          <cell r="F8293">
            <v>43378</v>
          </cell>
          <cell r="G8293">
            <v>535500</v>
          </cell>
          <cell r="H8293">
            <v>1.05</v>
          </cell>
          <cell r="I8293">
            <v>43465</v>
          </cell>
        </row>
        <row r="8294">
          <cell r="A8294" t="str">
            <v>Señal Civica Instrucc.Ruta de la Vida(6 Ejercicios</v>
          </cell>
          <cell r="B8294">
            <v>106640</v>
          </cell>
          <cell r="C8294" t="str">
            <v>UNI</v>
          </cell>
          <cell r="D8294">
            <v>1050651</v>
          </cell>
          <cell r="E8294">
            <v>0</v>
          </cell>
          <cell r="F8294">
            <v>43055</v>
          </cell>
          <cell r="G8294">
            <v>963900</v>
          </cell>
          <cell r="H8294">
            <v>1.0900000000000001</v>
          </cell>
          <cell r="I8294">
            <v>43465</v>
          </cell>
        </row>
        <row r="8295">
          <cell r="A8295" t="str">
            <v>SEÑAL CIVICA SC-120 (Una Cara)</v>
          </cell>
          <cell r="B8295">
            <v>3626</v>
          </cell>
          <cell r="C8295" t="str">
            <v>UNI</v>
          </cell>
          <cell r="D8295">
            <v>287385</v>
          </cell>
          <cell r="E8295" t="str">
            <v>SC-120</v>
          </cell>
          <cell r="F8295">
            <v>43263</v>
          </cell>
          <cell r="G8295">
            <v>273700</v>
          </cell>
          <cell r="H8295">
            <v>1.05</v>
          </cell>
          <cell r="I8295">
            <v>43465</v>
          </cell>
        </row>
        <row r="8296">
          <cell r="A8296" t="str">
            <v>Señal civica SC-120 Dos Caras</v>
          </cell>
          <cell r="B8296">
            <v>100446</v>
          </cell>
          <cell r="C8296" t="str">
            <v>UNI</v>
          </cell>
          <cell r="D8296">
            <v>314263</v>
          </cell>
          <cell r="E8296" t="str">
            <v>SC-120</v>
          </cell>
          <cell r="F8296">
            <v>43166</v>
          </cell>
          <cell r="G8296">
            <v>299298</v>
          </cell>
          <cell r="H8296">
            <v>1.05</v>
          </cell>
          <cell r="I8296">
            <v>43465</v>
          </cell>
        </row>
        <row r="8297">
          <cell r="A8297" t="str">
            <v>SEÑAL CIVICA SC-80 (Panel Sencillo)</v>
          </cell>
          <cell r="B8297">
            <v>3627</v>
          </cell>
          <cell r="C8297" t="str">
            <v>UNI</v>
          </cell>
          <cell r="D8297">
            <v>241280</v>
          </cell>
          <cell r="E8297" t="str">
            <v>SC-80</v>
          </cell>
          <cell r="F8297">
            <v>40925</v>
          </cell>
          <cell r="G8297">
            <v>185600</v>
          </cell>
          <cell r="H8297">
            <v>1.3</v>
          </cell>
          <cell r="I8297">
            <v>43465</v>
          </cell>
        </row>
        <row r="8298">
          <cell r="A8298" t="str">
            <v>SEÑAL CIVICA SC-80 dos caras (sum)**</v>
          </cell>
          <cell r="B8298">
            <v>101209</v>
          </cell>
          <cell r="C8298" t="str">
            <v>UNI</v>
          </cell>
          <cell r="D8298">
            <v>316251</v>
          </cell>
          <cell r="E8298" t="str">
            <v>SC-80</v>
          </cell>
          <cell r="F8298">
            <v>43166</v>
          </cell>
          <cell r="G8298">
            <v>301191</v>
          </cell>
          <cell r="H8298">
            <v>1.05</v>
          </cell>
          <cell r="I8298">
            <v>43465</v>
          </cell>
        </row>
        <row r="8299">
          <cell r="A8299" t="str">
            <v>Señal Civica SC-80 Panel Doble (sumin) **</v>
          </cell>
          <cell r="B8299">
            <v>100447</v>
          </cell>
          <cell r="C8299" t="str">
            <v>UNI</v>
          </cell>
          <cell r="D8299">
            <v>271440</v>
          </cell>
          <cell r="E8299" t="str">
            <v>SC-80</v>
          </cell>
          <cell r="F8299">
            <v>40925</v>
          </cell>
          <cell r="G8299">
            <v>208800</v>
          </cell>
          <cell r="H8299">
            <v>1.3</v>
          </cell>
          <cell r="I8299">
            <v>43465</v>
          </cell>
        </row>
        <row r="8300">
          <cell r="A8300" t="str">
            <v>SEÑAL CIVICA SC-80 una cara (sum)**</v>
          </cell>
          <cell r="B8300">
            <v>102611</v>
          </cell>
          <cell r="C8300" t="str">
            <v>UNI</v>
          </cell>
          <cell r="D8300">
            <v>209956</v>
          </cell>
          <cell r="E8300" t="str">
            <v>SC-80</v>
          </cell>
          <cell r="F8300">
            <v>43166</v>
          </cell>
          <cell r="G8300">
            <v>199958.08</v>
          </cell>
          <cell r="H8300">
            <v>1.05</v>
          </cell>
          <cell r="I8300">
            <v>43465</v>
          </cell>
        </row>
        <row r="8301">
          <cell r="A8301" t="str">
            <v>SEÑAL DE EMERGENCIA ACRILICO</v>
          </cell>
          <cell r="B8301">
            <v>102700</v>
          </cell>
          <cell r="C8301" t="str">
            <v>UNI</v>
          </cell>
          <cell r="D8301">
            <v>19180</v>
          </cell>
          <cell r="E8301" t="str">
            <v>PC 4 DESTINO</v>
          </cell>
          <cell r="F8301">
            <v>40281</v>
          </cell>
          <cell r="G8301">
            <v>14000</v>
          </cell>
          <cell r="H8301">
            <v>1.37</v>
          </cell>
          <cell r="I8301">
            <v>43465</v>
          </cell>
        </row>
        <row r="8302">
          <cell r="A8302" t="str">
            <v>Señal de Identificación Obra</v>
          </cell>
          <cell r="B8302">
            <v>100856</v>
          </cell>
          <cell r="C8302" t="str">
            <v>UNI</v>
          </cell>
          <cell r="D8302">
            <v>143693</v>
          </cell>
          <cell r="E8302" t="str">
            <v>SC-120</v>
          </cell>
          <cell r="F8302">
            <v>43174</v>
          </cell>
          <cell r="G8302">
            <v>136850</v>
          </cell>
          <cell r="H8302">
            <v>1.05</v>
          </cell>
          <cell r="I8302">
            <v>43465</v>
          </cell>
        </row>
        <row r="8303">
          <cell r="A8303" t="str">
            <v>Señal de Obra(Lam.Galv</v>
          </cell>
          <cell r="B8303">
            <v>102801</v>
          </cell>
          <cell r="C8303" t="str">
            <v>UNI</v>
          </cell>
          <cell r="D8303">
            <v>230845</v>
          </cell>
          <cell r="E8303" t="str">
            <v>11A-04</v>
          </cell>
          <cell r="F8303">
            <v>40319</v>
          </cell>
          <cell r="G8303">
            <v>168500</v>
          </cell>
          <cell r="H8303">
            <v>1.37</v>
          </cell>
          <cell r="I8303">
            <v>43465</v>
          </cell>
        </row>
        <row r="8304">
          <cell r="A8304" t="str">
            <v>SEÑAL DIRECCIONAL TIPO</v>
          </cell>
          <cell r="B8304">
            <v>3623</v>
          </cell>
          <cell r="C8304" t="str">
            <v>UNI</v>
          </cell>
          <cell r="D8304">
            <v>804000</v>
          </cell>
          <cell r="E8304" t="str">
            <v>PC 4 DESTINO</v>
          </cell>
          <cell r="F8304">
            <v>40897</v>
          </cell>
          <cell r="G8304">
            <v>600000</v>
          </cell>
          <cell r="H8304">
            <v>1.34</v>
          </cell>
          <cell r="I8304">
            <v>43465</v>
          </cell>
        </row>
        <row r="8305">
          <cell r="A8305" t="str">
            <v>SEÑAL DIRECCIONAL TIPO</v>
          </cell>
          <cell r="B8305">
            <v>102747</v>
          </cell>
          <cell r="C8305" t="str">
            <v>UNI</v>
          </cell>
          <cell r="D8305">
            <v>804000</v>
          </cell>
          <cell r="E8305" t="str">
            <v>PC 4 DESTINO</v>
          </cell>
          <cell r="F8305">
            <v>40897</v>
          </cell>
          <cell r="G8305">
            <v>600000</v>
          </cell>
          <cell r="H8305">
            <v>1.34</v>
          </cell>
          <cell r="I8305">
            <v>43465</v>
          </cell>
        </row>
        <row r="8306">
          <cell r="A8306" t="str">
            <v>SEÑAL ENTRADA 95X25</v>
          </cell>
          <cell r="B8306">
            <v>103823</v>
          </cell>
          <cell r="C8306" t="str">
            <v>UNI</v>
          </cell>
          <cell r="D8306">
            <v>88285</v>
          </cell>
          <cell r="E8306">
            <v>0</v>
          </cell>
          <cell r="F8306">
            <v>43223</v>
          </cell>
          <cell r="G8306">
            <v>84081</v>
          </cell>
          <cell r="H8306">
            <v>1.05</v>
          </cell>
          <cell r="I8306">
            <v>43465</v>
          </cell>
        </row>
        <row r="8307">
          <cell r="A8307" t="str">
            <v>Señal Entrada Prohi. Personas No Autori. con</v>
          </cell>
          <cell r="B8307">
            <v>103782</v>
          </cell>
          <cell r="C8307" t="str">
            <v>UNI</v>
          </cell>
          <cell r="D8307">
            <v>144345</v>
          </cell>
          <cell r="E8307">
            <v>0</v>
          </cell>
          <cell r="F8307">
            <v>43224</v>
          </cell>
          <cell r="G8307">
            <v>137471</v>
          </cell>
          <cell r="H8307">
            <v>1.05</v>
          </cell>
          <cell r="I8307">
            <v>43465</v>
          </cell>
        </row>
        <row r="8308">
          <cell r="A8308" t="str">
            <v>Señal Entrada Prohibida a Personas No</v>
          </cell>
          <cell r="B8308">
            <v>103777</v>
          </cell>
          <cell r="C8308" t="str">
            <v>UNI</v>
          </cell>
          <cell r="D8308">
            <v>93471</v>
          </cell>
          <cell r="E8308">
            <v>0</v>
          </cell>
          <cell r="F8308">
            <v>43227</v>
          </cell>
          <cell r="G8308">
            <v>89020</v>
          </cell>
          <cell r="H8308">
            <v>1.05</v>
          </cell>
          <cell r="I8308">
            <v>43465</v>
          </cell>
        </row>
        <row r="8309">
          <cell r="A8309" t="str">
            <v>Señal Extintor Acrilico 20x25x3 mm</v>
          </cell>
          <cell r="B8309">
            <v>103778</v>
          </cell>
          <cell r="C8309" t="str">
            <v>UNI</v>
          </cell>
          <cell r="D8309">
            <v>16993</v>
          </cell>
          <cell r="E8309">
            <v>0</v>
          </cell>
          <cell r="F8309">
            <v>43227</v>
          </cell>
          <cell r="G8309">
            <v>16184</v>
          </cell>
          <cell r="H8309">
            <v>1.05</v>
          </cell>
          <cell r="I8309">
            <v>43465</v>
          </cell>
        </row>
        <row r="8310">
          <cell r="A8310" t="str">
            <v>Señal Extintor con Texto Acrilico 20x25x3 mm</v>
          </cell>
          <cell r="B8310">
            <v>103770</v>
          </cell>
          <cell r="C8310" t="str">
            <v>UNI</v>
          </cell>
          <cell r="D8310">
            <v>16993</v>
          </cell>
          <cell r="E8310">
            <v>0</v>
          </cell>
          <cell r="F8310">
            <v>43227</v>
          </cell>
          <cell r="G8310">
            <v>16184</v>
          </cell>
          <cell r="H8310">
            <v>1.05</v>
          </cell>
          <cell r="I8310">
            <v>43465</v>
          </cell>
        </row>
        <row r="8311">
          <cell r="A8311" t="str">
            <v>Señal IDE-46 Dos caras (sumin) **</v>
          </cell>
          <cell r="B8311">
            <v>101179</v>
          </cell>
          <cell r="C8311" t="str">
            <v>UNI</v>
          </cell>
          <cell r="D8311">
            <v>418209</v>
          </cell>
          <cell r="E8311" t="str">
            <v>SC-80</v>
          </cell>
          <cell r="F8311">
            <v>43166</v>
          </cell>
          <cell r="G8311">
            <v>398294</v>
          </cell>
          <cell r="H8311">
            <v>1.05</v>
          </cell>
          <cell r="I8311">
            <v>43465</v>
          </cell>
        </row>
        <row r="8312">
          <cell r="A8312" t="str">
            <v>Señal IDE-67 1 Cara</v>
          </cell>
          <cell r="B8312">
            <v>103783</v>
          </cell>
          <cell r="C8312" t="str">
            <v>UNI</v>
          </cell>
          <cell r="D8312">
            <v>407663</v>
          </cell>
          <cell r="E8312">
            <v>0</v>
          </cell>
          <cell r="F8312">
            <v>43222</v>
          </cell>
          <cell r="G8312">
            <v>388250</v>
          </cell>
          <cell r="H8312">
            <v>1.05</v>
          </cell>
          <cell r="I8312">
            <v>43465</v>
          </cell>
        </row>
        <row r="8313">
          <cell r="A8313" t="str">
            <v>SEÑAL IDG-S 1 CARA</v>
          </cell>
          <cell r="B8313">
            <v>103824</v>
          </cell>
          <cell r="C8313" t="str">
            <v>UNI</v>
          </cell>
          <cell r="D8313">
            <v>557846</v>
          </cell>
          <cell r="E8313">
            <v>0</v>
          </cell>
          <cell r="F8313">
            <v>42255</v>
          </cell>
          <cell r="G8313">
            <v>457251</v>
          </cell>
          <cell r="H8313">
            <v>1.22</v>
          </cell>
          <cell r="I8313">
            <v>43465</v>
          </cell>
        </row>
        <row r="8314">
          <cell r="A8314" t="str">
            <v>SEÑAL IDG-S 2 CARAS Reforzada (modf</v>
          </cell>
          <cell r="B8314">
            <v>103825</v>
          </cell>
          <cell r="C8314" t="str">
            <v>UNI</v>
          </cell>
          <cell r="D8314">
            <v>929370</v>
          </cell>
          <cell r="E8314">
            <v>0</v>
          </cell>
          <cell r="F8314">
            <v>42255</v>
          </cell>
          <cell r="G8314">
            <v>761779</v>
          </cell>
          <cell r="H8314">
            <v>1.22</v>
          </cell>
          <cell r="I8314">
            <v>43465</v>
          </cell>
        </row>
        <row r="8315">
          <cell r="A8315" t="str">
            <v>Señal Informativa 1 Cara IDE 46</v>
          </cell>
          <cell r="B8315">
            <v>103774</v>
          </cell>
          <cell r="C8315" t="str">
            <v>UNI</v>
          </cell>
          <cell r="D8315">
            <v>387298</v>
          </cell>
          <cell r="E8315">
            <v>0</v>
          </cell>
          <cell r="F8315">
            <v>43174</v>
          </cell>
          <cell r="G8315">
            <v>368855</v>
          </cell>
          <cell r="H8315">
            <v>1.05</v>
          </cell>
          <cell r="I8315">
            <v>43465</v>
          </cell>
        </row>
        <row r="8316">
          <cell r="A8316" t="str">
            <v>Señal informativa Identificador escenarios deporti</v>
          </cell>
          <cell r="B8316">
            <v>106723</v>
          </cell>
          <cell r="C8316" t="str">
            <v>UNI</v>
          </cell>
          <cell r="D8316">
            <v>974014</v>
          </cell>
          <cell r="E8316">
            <v>0</v>
          </cell>
          <cell r="F8316">
            <v>43224</v>
          </cell>
          <cell r="G8316">
            <v>927632</v>
          </cell>
          <cell r="H8316">
            <v>1.05</v>
          </cell>
          <cell r="I8316">
            <v>43465</v>
          </cell>
        </row>
        <row r="8317">
          <cell r="A8317" t="str">
            <v>SEÑAL INFORMATIVA OBRA 75x75cmLam.Cal20</v>
          </cell>
          <cell r="B8317">
            <v>100824</v>
          </cell>
          <cell r="C8317" t="str">
            <v>UNI</v>
          </cell>
          <cell r="D8317">
            <v>174930</v>
          </cell>
          <cell r="E8317">
            <v>0</v>
          </cell>
          <cell r="F8317">
            <v>43269</v>
          </cell>
          <cell r="G8317">
            <v>166600</v>
          </cell>
          <cell r="H8317">
            <v>1.05</v>
          </cell>
          <cell r="I8317">
            <v>43465</v>
          </cell>
        </row>
        <row r="8318">
          <cell r="A8318" t="str">
            <v>SEÑAL INT NUMER 30X1,50</v>
          </cell>
          <cell r="B8318">
            <v>103766</v>
          </cell>
          <cell r="C8318" t="str">
            <v>UNI</v>
          </cell>
          <cell r="D8318">
            <v>156188</v>
          </cell>
          <cell r="E8318">
            <v>0</v>
          </cell>
          <cell r="F8318">
            <v>43223</v>
          </cell>
          <cell r="G8318">
            <v>148750</v>
          </cell>
          <cell r="H8318">
            <v>1.05</v>
          </cell>
          <cell r="I8318">
            <v>43465</v>
          </cell>
        </row>
        <row r="8319">
          <cell r="A8319" t="str">
            <v>SEÑAL ORIENTADOR PLG-V PLANO GENERAL</v>
          </cell>
          <cell r="B8319">
            <v>103767</v>
          </cell>
          <cell r="C8319" t="str">
            <v>UNI</v>
          </cell>
          <cell r="D8319">
            <v>559642</v>
          </cell>
          <cell r="E8319">
            <v>0</v>
          </cell>
          <cell r="F8319">
            <v>43166</v>
          </cell>
          <cell r="G8319">
            <v>532992</v>
          </cell>
          <cell r="H8319">
            <v>1.05</v>
          </cell>
          <cell r="I8319">
            <v>43465</v>
          </cell>
        </row>
        <row r="8320">
          <cell r="A8320" t="str">
            <v>SEÑAL P4-ID PARQUE METROPOLITANO (SUM)</v>
          </cell>
          <cell r="B8320">
            <v>104268</v>
          </cell>
          <cell r="C8320" t="str">
            <v>UNI</v>
          </cell>
          <cell r="D8320">
            <v>643200</v>
          </cell>
          <cell r="E8320">
            <v>0</v>
          </cell>
          <cell r="F8320">
            <v>40898</v>
          </cell>
          <cell r="G8320">
            <v>480000</v>
          </cell>
          <cell r="H8320">
            <v>1.34</v>
          </cell>
          <cell r="I8320">
            <v>43465</v>
          </cell>
        </row>
        <row r="8321">
          <cell r="A8321" t="str">
            <v>SEÑAL PALCO 20X40</v>
          </cell>
          <cell r="B8321">
            <v>103764</v>
          </cell>
          <cell r="C8321" t="str">
            <v>UNI</v>
          </cell>
          <cell r="D8321">
            <v>23741</v>
          </cell>
          <cell r="E8321">
            <v>0</v>
          </cell>
          <cell r="F8321">
            <v>43223</v>
          </cell>
          <cell r="G8321">
            <v>22610</v>
          </cell>
          <cell r="H8321">
            <v>1.05</v>
          </cell>
          <cell r="I8321">
            <v>43465</v>
          </cell>
        </row>
        <row r="8322">
          <cell r="A8322" t="str">
            <v>SEÑAL PARA CICLORUTA (G)</v>
          </cell>
          <cell r="B8322">
            <v>3633</v>
          </cell>
          <cell r="C8322" t="str">
            <v>UNI</v>
          </cell>
          <cell r="D8322">
            <v>424061</v>
          </cell>
          <cell r="E8322" t="str">
            <v>11A-07</v>
          </cell>
          <cell r="F8322">
            <v>40090</v>
          </cell>
          <cell r="G8322">
            <v>305080</v>
          </cell>
          <cell r="H8322">
            <v>1.39</v>
          </cell>
          <cell r="I8322">
            <v>43465</v>
          </cell>
        </row>
        <row r="8323">
          <cell r="A8323" t="str">
            <v>SEÑAL PARA CICLORUTA SENDEROS (E)</v>
          </cell>
          <cell r="B8323">
            <v>3630</v>
          </cell>
          <cell r="C8323" t="str">
            <v>UNI</v>
          </cell>
          <cell r="D8323">
            <v>424061</v>
          </cell>
          <cell r="E8323" t="str">
            <v>11A-06</v>
          </cell>
          <cell r="F8323">
            <v>40121</v>
          </cell>
          <cell r="G8323">
            <v>305080</v>
          </cell>
          <cell r="H8323">
            <v>1.39</v>
          </cell>
          <cell r="I8323">
            <v>43465</v>
          </cell>
        </row>
        <row r="8324">
          <cell r="A8324" t="str">
            <v>SEÑAL PARA CICLORUTA SEÑALES (F)</v>
          </cell>
          <cell r="B8324">
            <v>3632</v>
          </cell>
          <cell r="C8324" t="str">
            <v>UNI</v>
          </cell>
          <cell r="D8324">
            <v>424061</v>
          </cell>
          <cell r="E8324" t="str">
            <v>11A-04</v>
          </cell>
          <cell r="F8324">
            <v>40121</v>
          </cell>
          <cell r="G8324">
            <v>305080</v>
          </cell>
          <cell r="H8324">
            <v>1.39</v>
          </cell>
          <cell r="I8324">
            <v>43465</v>
          </cell>
        </row>
        <row r="8325">
          <cell r="A8325" t="str">
            <v>Señal Plano Ubic Parque (0.90x1.20m) 1 cara</v>
          </cell>
          <cell r="B8325">
            <v>104337</v>
          </cell>
          <cell r="C8325" t="str">
            <v>UNI</v>
          </cell>
          <cell r="D8325">
            <v>487305</v>
          </cell>
          <cell r="E8325">
            <v>0</v>
          </cell>
          <cell r="F8325">
            <v>43224</v>
          </cell>
          <cell r="G8325">
            <v>464100</v>
          </cell>
          <cell r="H8325">
            <v>1.05</v>
          </cell>
          <cell r="I8325">
            <v>43465</v>
          </cell>
        </row>
        <row r="8326">
          <cell r="A8326" t="str">
            <v>Señal Planos Sistem Evacuacion 0.7x0.6m</v>
          </cell>
          <cell r="B8326">
            <v>104852</v>
          </cell>
          <cell r="C8326" t="str">
            <v>UNI</v>
          </cell>
          <cell r="D8326">
            <v>260000</v>
          </cell>
          <cell r="E8326">
            <v>0</v>
          </cell>
          <cell r="F8326">
            <v>41215</v>
          </cell>
          <cell r="G8326">
            <v>200000</v>
          </cell>
          <cell r="H8326">
            <v>1.3</v>
          </cell>
          <cell r="I8326">
            <v>43465</v>
          </cell>
        </row>
        <row r="8327">
          <cell r="A8327" t="str">
            <v>Señal poste direccional (sumin +trasn) H.=3.50</v>
          </cell>
          <cell r="B8327">
            <v>106725</v>
          </cell>
          <cell r="C8327" t="str">
            <v>UNI</v>
          </cell>
          <cell r="D8327">
            <v>316748</v>
          </cell>
          <cell r="E8327">
            <v>0</v>
          </cell>
          <cell r="F8327">
            <v>43172</v>
          </cell>
          <cell r="G8327">
            <v>301665</v>
          </cell>
          <cell r="H8327">
            <v>1.05</v>
          </cell>
          <cell r="I8327">
            <v>43465</v>
          </cell>
        </row>
        <row r="8328">
          <cell r="A8328" t="str">
            <v>Señal Precaucion ySeguridad(0.33x0.23)m</v>
          </cell>
          <cell r="B8328">
            <v>104855</v>
          </cell>
          <cell r="C8328" t="str">
            <v>UNI</v>
          </cell>
          <cell r="D8328">
            <v>97500</v>
          </cell>
          <cell r="E8328">
            <v>0</v>
          </cell>
          <cell r="F8328">
            <v>41215</v>
          </cell>
          <cell r="G8328">
            <v>75000</v>
          </cell>
          <cell r="H8328">
            <v>1.3</v>
          </cell>
          <cell r="I8328">
            <v>43465</v>
          </cell>
        </row>
        <row r="8329">
          <cell r="A8329" t="str">
            <v>Señal Prohibido Fumar Acrilico20x20x3mm</v>
          </cell>
          <cell r="B8329">
            <v>103776</v>
          </cell>
          <cell r="C8329" t="str">
            <v>UNI</v>
          </cell>
          <cell r="D8329">
            <v>20097</v>
          </cell>
          <cell r="E8329">
            <v>0</v>
          </cell>
          <cell r="F8329">
            <v>43227</v>
          </cell>
          <cell r="G8329">
            <v>19140</v>
          </cell>
          <cell r="H8329">
            <v>1.05</v>
          </cell>
          <cell r="I8329">
            <v>43465</v>
          </cell>
        </row>
        <row r="8330">
          <cell r="A8330" t="str">
            <v>Señal Prohibido Fumar Con Texto Acrilico</v>
          </cell>
          <cell r="B8330">
            <v>103781</v>
          </cell>
          <cell r="C8330" t="str">
            <v>UNI</v>
          </cell>
          <cell r="D8330">
            <v>16993</v>
          </cell>
          <cell r="E8330">
            <v>0</v>
          </cell>
          <cell r="F8330">
            <v>43227</v>
          </cell>
          <cell r="G8330">
            <v>16184</v>
          </cell>
          <cell r="H8330">
            <v>1.05</v>
          </cell>
          <cell r="I8330">
            <v>43465</v>
          </cell>
        </row>
        <row r="8331">
          <cell r="A8331" t="str">
            <v>Señal Protección de Manos Acrilico 20x25x3 mm</v>
          </cell>
          <cell r="B8331">
            <v>103780</v>
          </cell>
          <cell r="C8331" t="str">
            <v>UNI</v>
          </cell>
          <cell r="D8331">
            <v>16993</v>
          </cell>
          <cell r="E8331">
            <v>0</v>
          </cell>
          <cell r="F8331">
            <v>43227</v>
          </cell>
          <cell r="G8331">
            <v>16184</v>
          </cell>
          <cell r="H8331">
            <v>1.05</v>
          </cell>
          <cell r="I8331">
            <v>43465</v>
          </cell>
        </row>
        <row r="8332">
          <cell r="A8332" t="str">
            <v>Señal Protección de Manos con Texto 20*25*3mm</v>
          </cell>
          <cell r="B8332">
            <v>103784</v>
          </cell>
          <cell r="C8332" t="str">
            <v>UNI</v>
          </cell>
          <cell r="D8332">
            <v>16993</v>
          </cell>
          <cell r="E8332">
            <v>0</v>
          </cell>
          <cell r="F8332">
            <v>43227</v>
          </cell>
          <cell r="G8332">
            <v>16184</v>
          </cell>
          <cell r="H8332">
            <v>1.05</v>
          </cell>
          <cell r="I8332">
            <v>43465</v>
          </cell>
        </row>
        <row r="8333">
          <cell r="A8333" t="str">
            <v>Señal Punto de Encuentro 1 Cara</v>
          </cell>
          <cell r="B8333">
            <v>103775</v>
          </cell>
          <cell r="C8333" t="str">
            <v>UNI</v>
          </cell>
          <cell r="D8333">
            <v>298489</v>
          </cell>
          <cell r="E8333">
            <v>0</v>
          </cell>
          <cell r="F8333">
            <v>43224</v>
          </cell>
          <cell r="G8333">
            <v>284275</v>
          </cell>
          <cell r="H8333">
            <v>1.05</v>
          </cell>
          <cell r="I8333">
            <v>43465</v>
          </cell>
        </row>
        <row r="8334">
          <cell r="A8334" t="str">
            <v>SEÑAL REFLECTIVA GRADO INGENIERIA CON</v>
          </cell>
          <cell r="B8334">
            <v>3804</v>
          </cell>
          <cell r="C8334" t="str">
            <v>UNI</v>
          </cell>
          <cell r="D8334">
            <v>134321</v>
          </cell>
          <cell r="E8334" t="str">
            <v>60X60cm</v>
          </cell>
          <cell r="F8334">
            <v>43272</v>
          </cell>
          <cell r="G8334">
            <v>127925</v>
          </cell>
          <cell r="H8334">
            <v>1.05</v>
          </cell>
          <cell r="I8334">
            <v>43465</v>
          </cell>
        </row>
        <row r="8335">
          <cell r="A8335" t="str">
            <v>Señal Riesgo Eléctrico 20x25x3 mm</v>
          </cell>
          <cell r="B8335">
            <v>103779</v>
          </cell>
          <cell r="C8335" t="str">
            <v>UNI</v>
          </cell>
          <cell r="D8335">
            <v>16996</v>
          </cell>
          <cell r="E8335">
            <v>0</v>
          </cell>
          <cell r="F8335">
            <v>43227</v>
          </cell>
          <cell r="G8335">
            <v>16187</v>
          </cell>
          <cell r="H8335">
            <v>1.05</v>
          </cell>
          <cell r="I8335">
            <v>43465</v>
          </cell>
        </row>
        <row r="8336">
          <cell r="A8336" t="str">
            <v>Señal Riesgo EléctricoTexto Acrilico 3</v>
          </cell>
          <cell r="B8336">
            <v>103769</v>
          </cell>
          <cell r="C8336" t="str">
            <v>UNI</v>
          </cell>
          <cell r="D8336">
            <v>31238</v>
          </cell>
          <cell r="E8336">
            <v>0</v>
          </cell>
          <cell r="F8336">
            <v>43224</v>
          </cell>
          <cell r="G8336">
            <v>29750</v>
          </cell>
          <cell r="H8336">
            <v>1.05</v>
          </cell>
          <cell r="I8336">
            <v>43465</v>
          </cell>
        </row>
        <row r="8337">
          <cell r="A8337" t="str">
            <v>Señal Ruta de Evacuación Acrilico 20x25x3 mm</v>
          </cell>
          <cell r="B8337">
            <v>103771</v>
          </cell>
          <cell r="C8337" t="str">
            <v>UNI</v>
          </cell>
          <cell r="D8337">
            <v>16993</v>
          </cell>
          <cell r="E8337">
            <v>0</v>
          </cell>
          <cell r="F8337">
            <v>43227</v>
          </cell>
          <cell r="G8337">
            <v>16184</v>
          </cell>
          <cell r="H8337">
            <v>1.05</v>
          </cell>
          <cell r="I8337">
            <v>43465</v>
          </cell>
        </row>
        <row r="8338">
          <cell r="A8338" t="str">
            <v>Señal Ruta Entrada y Salidas(1.0x0.33)m</v>
          </cell>
          <cell r="B8338">
            <v>104853</v>
          </cell>
          <cell r="C8338" t="str">
            <v>UNI</v>
          </cell>
          <cell r="D8338">
            <v>208000</v>
          </cell>
          <cell r="E8338">
            <v>0</v>
          </cell>
          <cell r="F8338">
            <v>41215</v>
          </cell>
          <cell r="G8338">
            <v>160000</v>
          </cell>
          <cell r="H8338">
            <v>1.3</v>
          </cell>
          <cell r="I8338">
            <v>43465</v>
          </cell>
        </row>
        <row r="8339">
          <cell r="A8339" t="str">
            <v>Señal Ruta Evacua y Salida Emerg(0.5x0.33)m</v>
          </cell>
          <cell r="B8339">
            <v>104854</v>
          </cell>
          <cell r="C8339" t="str">
            <v>UNI</v>
          </cell>
          <cell r="D8339">
            <v>156000</v>
          </cell>
          <cell r="E8339">
            <v>0</v>
          </cell>
          <cell r="F8339">
            <v>41215</v>
          </cell>
          <cell r="G8339">
            <v>120000</v>
          </cell>
          <cell r="H8339">
            <v>1.3</v>
          </cell>
          <cell r="I8339">
            <v>43465</v>
          </cell>
        </row>
        <row r="8340">
          <cell r="A8340" t="str">
            <v>SEÑAL SALIDA 25X50CM ACRILICO</v>
          </cell>
          <cell r="B8340">
            <v>103762</v>
          </cell>
          <cell r="C8340" t="str">
            <v>UNI</v>
          </cell>
          <cell r="D8340">
            <v>75299</v>
          </cell>
          <cell r="E8340">
            <v>0</v>
          </cell>
          <cell r="F8340">
            <v>43222</v>
          </cell>
          <cell r="G8340">
            <v>71713</v>
          </cell>
          <cell r="H8340">
            <v>1.05</v>
          </cell>
          <cell r="I8340">
            <v>43465</v>
          </cell>
        </row>
        <row r="8341">
          <cell r="A8341" t="str">
            <v>Señal Salida de Emergencia con iluminación 40x40</v>
          </cell>
          <cell r="B8341">
            <v>103772</v>
          </cell>
          <cell r="C8341" t="str">
            <v>UNI</v>
          </cell>
          <cell r="D8341">
            <v>137629</v>
          </cell>
          <cell r="E8341">
            <v>0</v>
          </cell>
          <cell r="F8341">
            <v>43227</v>
          </cell>
          <cell r="G8341">
            <v>131075</v>
          </cell>
          <cell r="H8341">
            <v>1.05</v>
          </cell>
          <cell r="I8341">
            <v>43465</v>
          </cell>
        </row>
        <row r="8342">
          <cell r="A8342" t="str">
            <v>Señal Salida Emergencia sin Iluminación(20X40CM</v>
          </cell>
          <cell r="B8342">
            <v>103773</v>
          </cell>
          <cell r="C8342" t="str">
            <v>UNI</v>
          </cell>
          <cell r="D8342">
            <v>28552</v>
          </cell>
          <cell r="E8342">
            <v>0</v>
          </cell>
          <cell r="F8342">
            <v>43227</v>
          </cell>
          <cell r="G8342">
            <v>27192</v>
          </cell>
          <cell r="H8342">
            <v>1.05</v>
          </cell>
          <cell r="I8342">
            <v>43465</v>
          </cell>
        </row>
        <row r="8343">
          <cell r="A8343" t="str">
            <v>SEÑAL SERVICIOS 33X30CM</v>
          </cell>
          <cell r="B8343">
            <v>103763</v>
          </cell>
          <cell r="C8343" t="str">
            <v>UNI</v>
          </cell>
          <cell r="D8343">
            <v>37110</v>
          </cell>
          <cell r="E8343">
            <v>0</v>
          </cell>
          <cell r="F8343">
            <v>43223</v>
          </cell>
          <cell r="G8343">
            <v>35343</v>
          </cell>
          <cell r="H8343">
            <v>1.05</v>
          </cell>
          <cell r="I8343">
            <v>43465</v>
          </cell>
        </row>
        <row r="8344">
          <cell r="A8344" t="str">
            <v>SEÑAL TRANSITORIA BARRICADA</v>
          </cell>
          <cell r="B8344">
            <v>3800</v>
          </cell>
          <cell r="C8344" t="str">
            <v>UNI</v>
          </cell>
          <cell r="D8344">
            <v>231158</v>
          </cell>
          <cell r="E8344" t="str">
            <v>150x150 cm</v>
          </cell>
          <cell r="F8344">
            <v>43272</v>
          </cell>
          <cell r="G8344">
            <v>220150</v>
          </cell>
          <cell r="H8344">
            <v>1.05</v>
          </cell>
          <cell r="I8344">
            <v>43465</v>
          </cell>
        </row>
        <row r="8345">
          <cell r="A8345" t="str">
            <v>SEÑAL TRANSITORIA LAMINA (inst.)</v>
          </cell>
          <cell r="B8345">
            <v>3801</v>
          </cell>
          <cell r="C8345" t="str">
            <v>UNI</v>
          </cell>
          <cell r="D8345">
            <v>152345</v>
          </cell>
          <cell r="E8345" t="str">
            <v>60x60cm</v>
          </cell>
          <cell r="F8345">
            <v>43272</v>
          </cell>
          <cell r="G8345">
            <v>145090</v>
          </cell>
          <cell r="H8345">
            <v>1.05</v>
          </cell>
          <cell r="I8345">
            <v>43465</v>
          </cell>
        </row>
        <row r="8346">
          <cell r="A8346" t="str">
            <v>SEÑAL TRIBUNAS 30X1,20 Acrilico 3 mm</v>
          </cell>
          <cell r="B8346">
            <v>103765</v>
          </cell>
          <cell r="C8346" t="str">
            <v>UNI</v>
          </cell>
          <cell r="D8346">
            <v>134946</v>
          </cell>
          <cell r="E8346">
            <v>0</v>
          </cell>
          <cell r="F8346">
            <v>43223</v>
          </cell>
          <cell r="G8346">
            <v>128520</v>
          </cell>
          <cell r="H8346">
            <v>1.05</v>
          </cell>
          <cell r="I8346">
            <v>43465</v>
          </cell>
        </row>
        <row r="8347">
          <cell r="A8347" t="str">
            <v>SEÑAL VIDRIO TEMPLADO 6MM</v>
          </cell>
          <cell r="B8347">
            <v>102701</v>
          </cell>
          <cell r="C8347" t="str">
            <v>UNI</v>
          </cell>
          <cell r="D8347">
            <v>66746</v>
          </cell>
          <cell r="E8347" t="str">
            <v>PC 4 DESTINO</v>
          </cell>
          <cell r="F8347">
            <v>40281</v>
          </cell>
          <cell r="G8347">
            <v>48720</v>
          </cell>
          <cell r="H8347">
            <v>1.37</v>
          </cell>
          <cell r="I8347">
            <v>43465</v>
          </cell>
        </row>
        <row r="8348">
          <cell r="A8348" t="str">
            <v>Señal.InfoColiseo ySedeAdmin0.33x0.23</v>
          </cell>
          <cell r="B8348">
            <v>104851</v>
          </cell>
          <cell r="C8348" t="str">
            <v>UNI</v>
          </cell>
          <cell r="D8348">
            <v>97500</v>
          </cell>
          <cell r="E8348">
            <v>0</v>
          </cell>
          <cell r="F8348">
            <v>41215</v>
          </cell>
          <cell r="G8348">
            <v>75000</v>
          </cell>
          <cell r="H8348">
            <v>1.3</v>
          </cell>
          <cell r="I8348">
            <v>43465</v>
          </cell>
        </row>
        <row r="8349">
          <cell r="A8349" t="str">
            <v>SEÑALIZACION ACRILICO**</v>
          </cell>
          <cell r="B8349">
            <v>101220</v>
          </cell>
          <cell r="C8349" t="str">
            <v>UNIML</v>
          </cell>
          <cell r="D8349">
            <v>2940</v>
          </cell>
          <cell r="E8349">
            <v>0</v>
          </cell>
          <cell r="F8349">
            <v>39552</v>
          </cell>
          <cell r="G8349">
            <v>2000</v>
          </cell>
          <cell r="H8349">
            <v>1.47</v>
          </cell>
          <cell r="I8349">
            <v>43465</v>
          </cell>
        </row>
        <row r="8350">
          <cell r="A8350" t="str">
            <v>SeñalizacionAavisoExter(1.2 X</v>
          </cell>
          <cell r="B8350">
            <v>104850</v>
          </cell>
          <cell r="C8350" t="str">
            <v>UNI</v>
          </cell>
          <cell r="D8350">
            <v>5200000</v>
          </cell>
          <cell r="E8350">
            <v>0</v>
          </cell>
          <cell r="F8350">
            <v>41215</v>
          </cell>
          <cell r="G8350">
            <v>4000000</v>
          </cell>
          <cell r="H8350">
            <v>1.3</v>
          </cell>
          <cell r="I8350">
            <v>43465</v>
          </cell>
        </row>
        <row r="8351">
          <cell r="A8351" t="str">
            <v>SEPARADOR DE CARRIL PISCINA-25 M DE</v>
          </cell>
          <cell r="B8351">
            <v>106022</v>
          </cell>
          <cell r="C8351" t="str">
            <v>UNI</v>
          </cell>
          <cell r="D8351">
            <v>2260900</v>
          </cell>
          <cell r="E8351">
            <v>0</v>
          </cell>
          <cell r="F8351">
            <v>42689</v>
          </cell>
          <cell r="G8351">
            <v>1966000</v>
          </cell>
          <cell r="H8351">
            <v>1.1499999999999999</v>
          </cell>
          <cell r="I8351">
            <v>43465</v>
          </cell>
        </row>
        <row r="8352">
          <cell r="A8352" t="str">
            <v>SEPARADOR DE CARRIL PISCINA-50 M DE</v>
          </cell>
          <cell r="B8352">
            <v>106021</v>
          </cell>
          <cell r="C8352" t="str">
            <v>UNI</v>
          </cell>
          <cell r="D8352">
            <v>5727000</v>
          </cell>
          <cell r="E8352">
            <v>0</v>
          </cell>
          <cell r="F8352">
            <v>42689</v>
          </cell>
          <cell r="G8352">
            <v>4980000</v>
          </cell>
          <cell r="H8352">
            <v>1.1499999999999999</v>
          </cell>
          <cell r="I8352">
            <v>43465</v>
          </cell>
        </row>
        <row r="8353">
          <cell r="A8353" t="str">
            <v>SEPARADOR DE CARRILES PARA PISCINA</v>
          </cell>
          <cell r="B8353">
            <v>103715</v>
          </cell>
          <cell r="C8353" t="str">
            <v>UNI</v>
          </cell>
          <cell r="D8353">
            <v>1534100</v>
          </cell>
          <cell r="E8353">
            <v>0</v>
          </cell>
          <cell r="F8353">
            <v>42598</v>
          </cell>
          <cell r="G8353">
            <v>1334000</v>
          </cell>
          <cell r="H8353">
            <v>1.1499999999999999</v>
          </cell>
          <cell r="I8353">
            <v>43465</v>
          </cell>
        </row>
        <row r="8354">
          <cell r="A8354" t="str">
            <v>Separador de cicloruta **</v>
          </cell>
          <cell r="B8354">
            <v>101377</v>
          </cell>
          <cell r="C8354" t="str">
            <v>UNI</v>
          </cell>
          <cell r="D8354">
            <v>132124</v>
          </cell>
          <cell r="E8354">
            <v>0</v>
          </cell>
          <cell r="F8354">
            <v>40890</v>
          </cell>
          <cell r="G8354">
            <v>98600</v>
          </cell>
          <cell r="H8354">
            <v>1.34</v>
          </cell>
          <cell r="I8354">
            <v>43465</v>
          </cell>
        </row>
        <row r="8355">
          <cell r="A8355" t="str">
            <v>Separador tipo atecon **</v>
          </cell>
          <cell r="B8355">
            <v>100691</v>
          </cell>
          <cell r="C8355" t="str">
            <v>UNI</v>
          </cell>
          <cell r="D8355">
            <v>508</v>
          </cell>
          <cell r="E8355">
            <v>0</v>
          </cell>
          <cell r="F8355">
            <v>41491</v>
          </cell>
          <cell r="G8355">
            <v>400</v>
          </cell>
          <cell r="H8355">
            <v>1.27</v>
          </cell>
          <cell r="I8355">
            <v>43465</v>
          </cell>
        </row>
        <row r="8356">
          <cell r="A8356" t="str">
            <v>Separol Sika (toxement Desmoldatoc)15Kg**</v>
          </cell>
          <cell r="B8356">
            <v>100421</v>
          </cell>
          <cell r="C8356" t="str">
            <v>KG</v>
          </cell>
          <cell r="D8356">
            <v>15943</v>
          </cell>
          <cell r="E8356">
            <v>140002</v>
          </cell>
          <cell r="F8356">
            <v>43179</v>
          </cell>
          <cell r="G8356">
            <v>15184</v>
          </cell>
          <cell r="H8356">
            <v>1.05</v>
          </cell>
          <cell r="I8356">
            <v>43465</v>
          </cell>
        </row>
        <row r="8357">
          <cell r="A8357" t="str">
            <v>SERRUCHO DE 20" MANGO PLÁSTICO DIENTE</v>
          </cell>
          <cell r="B8357">
            <v>530</v>
          </cell>
          <cell r="C8357" t="str">
            <v>UNI</v>
          </cell>
          <cell r="D8357">
            <v>18743</v>
          </cell>
          <cell r="E8357">
            <v>885334</v>
          </cell>
          <cell r="F8357">
            <v>42872</v>
          </cell>
          <cell r="G8357">
            <v>17195</v>
          </cell>
          <cell r="H8357">
            <v>1.0900000000000001</v>
          </cell>
          <cell r="I8357">
            <v>43465</v>
          </cell>
        </row>
        <row r="8358">
          <cell r="A8358" t="str">
            <v>Servicio de carrotanque (10 M3)</v>
          </cell>
          <cell r="B8358">
            <v>103708</v>
          </cell>
          <cell r="C8358" t="str">
            <v>UNI</v>
          </cell>
          <cell r="D8358">
            <v>268000</v>
          </cell>
          <cell r="E8358">
            <v>0</v>
          </cell>
          <cell r="F8358">
            <v>40611</v>
          </cell>
          <cell r="G8358">
            <v>200000</v>
          </cell>
          <cell r="H8358">
            <v>1.34</v>
          </cell>
          <cell r="I8358">
            <v>43465</v>
          </cell>
        </row>
        <row r="8359">
          <cell r="A8359" t="str">
            <v>Servicio de limpieza de caja de inspección eléctri</v>
          </cell>
          <cell r="B8359">
            <v>103968</v>
          </cell>
          <cell r="C8359" t="str">
            <v>UNI</v>
          </cell>
          <cell r="D8359">
            <v>33500</v>
          </cell>
          <cell r="E8359">
            <v>0</v>
          </cell>
          <cell r="F8359">
            <v>40631</v>
          </cell>
          <cell r="G8359">
            <v>25000</v>
          </cell>
          <cell r="H8359">
            <v>1.34</v>
          </cell>
          <cell r="I8359">
            <v>43465</v>
          </cell>
        </row>
        <row r="8360">
          <cell r="A8360" t="str">
            <v>SERVICIO DE SACAPANTA MECANICA</v>
          </cell>
          <cell r="B8360">
            <v>105159</v>
          </cell>
          <cell r="C8360" t="str">
            <v>M2</v>
          </cell>
          <cell r="D8360">
            <v>1050</v>
          </cell>
          <cell r="E8360">
            <v>0</v>
          </cell>
          <cell r="F8360">
            <v>43173</v>
          </cell>
          <cell r="G8360">
            <v>1000</v>
          </cell>
          <cell r="H8360">
            <v>1.05</v>
          </cell>
          <cell r="I8360">
            <v>43465</v>
          </cell>
        </row>
        <row r="8361">
          <cell r="A8361" t="str">
            <v>SERVICIO DE SACAPANTAS ROLLO GRANDE</v>
          </cell>
          <cell r="B8361">
            <v>105759</v>
          </cell>
          <cell r="C8361" t="str">
            <v>M2</v>
          </cell>
          <cell r="D8361">
            <v>7104</v>
          </cell>
          <cell r="E8361">
            <v>0</v>
          </cell>
          <cell r="F8361">
            <v>43185</v>
          </cell>
          <cell r="G8361">
            <v>6765.85</v>
          </cell>
          <cell r="H8361">
            <v>1.05</v>
          </cell>
          <cell r="I8361">
            <v>43465</v>
          </cell>
        </row>
        <row r="8362">
          <cell r="A8362" t="str">
            <v>Servicio de Time Lapse con Fotos</v>
          </cell>
          <cell r="B8362">
            <v>106794</v>
          </cell>
          <cell r="C8362" t="str">
            <v>MES</v>
          </cell>
          <cell r="D8362">
            <v>2811375</v>
          </cell>
          <cell r="E8362">
            <v>0</v>
          </cell>
          <cell r="F8362">
            <v>43195</v>
          </cell>
          <cell r="G8362">
            <v>2677500</v>
          </cell>
          <cell r="H8362">
            <v>1.05</v>
          </cell>
          <cell r="I8362">
            <v>43465</v>
          </cell>
        </row>
        <row r="8363">
          <cell r="A8363" t="str">
            <v>Servicio de Time Lapse en Video</v>
          </cell>
          <cell r="B8363">
            <v>106793</v>
          </cell>
          <cell r="C8363" t="str">
            <v>MES</v>
          </cell>
          <cell r="D8363">
            <v>3311175</v>
          </cell>
          <cell r="E8363">
            <v>0</v>
          </cell>
          <cell r="F8363">
            <v>43195</v>
          </cell>
          <cell r="G8363">
            <v>3153500</v>
          </cell>
          <cell r="H8363">
            <v>1.05</v>
          </cell>
          <cell r="I8363">
            <v>43465</v>
          </cell>
        </row>
        <row r="8364">
          <cell r="A8364" t="str">
            <v>SERVICIO DE VACTOR PARA PARA</v>
          </cell>
          <cell r="B8364">
            <v>105782</v>
          </cell>
          <cell r="C8364" t="str">
            <v>HR</v>
          </cell>
          <cell r="D8364">
            <v>320160</v>
          </cell>
          <cell r="E8364">
            <v>0</v>
          </cell>
          <cell r="F8364">
            <v>42478</v>
          </cell>
          <cell r="G8364">
            <v>278400</v>
          </cell>
          <cell r="H8364">
            <v>1.1499999999999999</v>
          </cell>
          <cell r="I8364">
            <v>43465</v>
          </cell>
        </row>
        <row r="8365">
          <cell r="A8365" t="str">
            <v>SERVICIO DE VIGILANCIA CON</v>
          </cell>
          <cell r="B8365">
            <v>103364</v>
          </cell>
          <cell r="C8365" t="str">
            <v>mes</v>
          </cell>
          <cell r="D8365">
            <v>6807200</v>
          </cell>
          <cell r="E8365">
            <v>0</v>
          </cell>
          <cell r="F8365">
            <v>40583</v>
          </cell>
          <cell r="G8365">
            <v>5080000</v>
          </cell>
          <cell r="H8365">
            <v>1.34</v>
          </cell>
          <cell r="I8365">
            <v>43465</v>
          </cell>
        </row>
        <row r="8366">
          <cell r="A8366" t="str">
            <v>SERVICIO DE VIGILANCIA CON ARMA+RADIO</v>
          </cell>
          <cell r="B8366">
            <v>103478</v>
          </cell>
          <cell r="C8366" t="str">
            <v>mes</v>
          </cell>
          <cell r="D8366">
            <v>6807200</v>
          </cell>
          <cell r="E8366">
            <v>0</v>
          </cell>
          <cell r="F8366">
            <v>40583</v>
          </cell>
          <cell r="G8366">
            <v>5080000</v>
          </cell>
          <cell r="H8366">
            <v>1.34</v>
          </cell>
          <cell r="I8366">
            <v>43465</v>
          </cell>
        </row>
        <row r="8367">
          <cell r="A8367" t="str">
            <v>SERVICIO Provis. DE ENERGIA Kw</v>
          </cell>
          <cell r="B8367">
            <v>2708</v>
          </cell>
          <cell r="C8367" t="str">
            <v>UNI</v>
          </cell>
          <cell r="D8367">
            <v>23043</v>
          </cell>
          <cell r="E8367">
            <v>0</v>
          </cell>
          <cell r="F8367">
            <v>40491</v>
          </cell>
          <cell r="G8367">
            <v>16820</v>
          </cell>
          <cell r="H8367">
            <v>1.37</v>
          </cell>
          <cell r="I8367">
            <v>43465</v>
          </cell>
        </row>
        <row r="8368">
          <cell r="A8368" t="str">
            <v>ServicioTécnico(CambfiltroAceitePlantaCummins-</v>
          </cell>
          <cell r="B8368">
            <v>106600</v>
          </cell>
          <cell r="C8368" t="str">
            <v>UNI</v>
          </cell>
          <cell r="D8368">
            <v>758804</v>
          </cell>
          <cell r="E8368">
            <v>0</v>
          </cell>
          <cell r="F8368">
            <v>43004</v>
          </cell>
          <cell r="G8368">
            <v>696150</v>
          </cell>
          <cell r="H8368">
            <v>1.0900000000000001</v>
          </cell>
          <cell r="I8368">
            <v>43465</v>
          </cell>
        </row>
        <row r="8369">
          <cell r="A8369" t="str">
            <v>ServicioTécnico(CambfiltroAceitePlantaListerPetter</v>
          </cell>
          <cell r="B8369">
            <v>106616</v>
          </cell>
          <cell r="C8369" t="str">
            <v>UNI</v>
          </cell>
          <cell r="D8369">
            <v>525326</v>
          </cell>
          <cell r="E8369">
            <v>0</v>
          </cell>
          <cell r="F8369">
            <v>43004</v>
          </cell>
          <cell r="G8369">
            <v>481950</v>
          </cell>
          <cell r="H8369">
            <v>1.0900000000000001</v>
          </cell>
          <cell r="I8369">
            <v>43465</v>
          </cell>
        </row>
        <row r="8370">
          <cell r="A8370" t="str">
            <v>ServicioTécnico(CambfiltroAceitePlantDieselCum</v>
          </cell>
          <cell r="B8370">
            <v>106618</v>
          </cell>
          <cell r="C8370" t="str">
            <v>UNI</v>
          </cell>
          <cell r="D8370">
            <v>525326</v>
          </cell>
          <cell r="E8370">
            <v>0</v>
          </cell>
          <cell r="F8370">
            <v>43004</v>
          </cell>
          <cell r="G8370">
            <v>481950</v>
          </cell>
          <cell r="H8370">
            <v>1.0900000000000001</v>
          </cell>
          <cell r="I8370">
            <v>43465</v>
          </cell>
        </row>
        <row r="8371">
          <cell r="A8371" t="str">
            <v>ServicioTécnico(CambfiltroAceitePlantListerStamf</v>
          </cell>
          <cell r="B8371">
            <v>106617</v>
          </cell>
          <cell r="C8371" t="str">
            <v>UNI</v>
          </cell>
          <cell r="D8371">
            <v>525326</v>
          </cell>
          <cell r="E8371">
            <v>0</v>
          </cell>
          <cell r="F8371">
            <v>43004</v>
          </cell>
          <cell r="G8371">
            <v>481950</v>
          </cell>
          <cell r="H8371">
            <v>1.0900000000000001</v>
          </cell>
          <cell r="I8371">
            <v>43465</v>
          </cell>
        </row>
        <row r="8372">
          <cell r="A8372" t="str">
            <v>SETO CIPRES H=0.80-1.00M</v>
          </cell>
          <cell r="B8372">
            <v>105080</v>
          </cell>
          <cell r="C8372" t="str">
            <v>UNI</v>
          </cell>
          <cell r="D8372">
            <v>3683</v>
          </cell>
          <cell r="E8372">
            <v>0</v>
          </cell>
          <cell r="F8372">
            <v>41598</v>
          </cell>
          <cell r="G8372">
            <v>2900</v>
          </cell>
          <cell r="H8372">
            <v>1.27</v>
          </cell>
          <cell r="I8372">
            <v>43465</v>
          </cell>
        </row>
        <row r="8373">
          <cell r="A8373" t="str">
            <v>Shampoo especial para fachadas e hidrofugo</v>
          </cell>
          <cell r="B8373">
            <v>103363</v>
          </cell>
          <cell r="C8373" t="str">
            <v>UNI</v>
          </cell>
          <cell r="D8373">
            <v>7193</v>
          </cell>
          <cell r="E8373">
            <v>0</v>
          </cell>
          <cell r="F8373">
            <v>40458</v>
          </cell>
          <cell r="G8373">
            <v>5250</v>
          </cell>
          <cell r="H8373">
            <v>1.37</v>
          </cell>
          <cell r="I8373">
            <v>43465</v>
          </cell>
        </row>
        <row r="8374">
          <cell r="A8374" t="str">
            <v>SIAMESA DE BRONCE 3”X21/2”X21/2”LISTADA</v>
          </cell>
          <cell r="B8374">
            <v>106279</v>
          </cell>
          <cell r="C8374" t="str">
            <v>UNI</v>
          </cell>
          <cell r="D8374">
            <v>1175974</v>
          </cell>
          <cell r="E8374">
            <v>0</v>
          </cell>
          <cell r="F8374">
            <v>42849</v>
          </cell>
          <cell r="G8374">
            <v>1078875</v>
          </cell>
          <cell r="H8374">
            <v>1.0900000000000001</v>
          </cell>
          <cell r="I8374">
            <v>43465</v>
          </cell>
        </row>
        <row r="8375">
          <cell r="A8375" t="str">
            <v>SIAMESA DE BRONCE 3X21/2X21/2" +</v>
          </cell>
          <cell r="B8375">
            <v>104676</v>
          </cell>
          <cell r="C8375" t="str">
            <v>UNI</v>
          </cell>
          <cell r="D8375">
            <v>1176240</v>
          </cell>
          <cell r="E8375">
            <v>0</v>
          </cell>
          <cell r="F8375">
            <v>41184</v>
          </cell>
          <cell r="G8375">
            <v>904800</v>
          </cell>
          <cell r="H8375">
            <v>1.3</v>
          </cell>
          <cell r="I8375">
            <v>43465</v>
          </cell>
        </row>
        <row r="8376">
          <cell r="A8376" t="str">
            <v>SIAMESA DE BRONCE DE 4"X2 salidas de 21/2"</v>
          </cell>
          <cell r="B8376">
            <v>103447</v>
          </cell>
          <cell r="C8376" t="str">
            <v>UNI</v>
          </cell>
          <cell r="D8376">
            <v>730958</v>
          </cell>
          <cell r="E8376">
            <v>0</v>
          </cell>
          <cell r="F8376">
            <v>43271</v>
          </cell>
          <cell r="G8376">
            <v>696150</v>
          </cell>
          <cell r="H8376">
            <v>1.05</v>
          </cell>
          <cell r="I8376">
            <v>43465</v>
          </cell>
        </row>
        <row r="8377">
          <cell r="A8377" t="str">
            <v>SIERRA CIRCULAR 71/4 10 AMP 5300RPM 2</v>
          </cell>
          <cell r="B8377">
            <v>1687</v>
          </cell>
          <cell r="C8377" t="str">
            <v>UNI</v>
          </cell>
          <cell r="D8377">
            <v>273863</v>
          </cell>
          <cell r="E8377">
            <v>5634</v>
          </cell>
          <cell r="F8377">
            <v>40345</v>
          </cell>
          <cell r="G8377">
            <v>199900</v>
          </cell>
          <cell r="H8377">
            <v>1.37</v>
          </cell>
          <cell r="I8377">
            <v>43465</v>
          </cell>
        </row>
        <row r="8378">
          <cell r="A8378" t="str">
            <v>SIERRA CIRCULAR- 71/4"1400W 5700 rpm-Semi</v>
          </cell>
          <cell r="B8378">
            <v>1688</v>
          </cell>
          <cell r="C8378" t="str">
            <v>UNI</v>
          </cell>
          <cell r="D8378">
            <v>216290</v>
          </cell>
          <cell r="E8378">
            <v>59383</v>
          </cell>
          <cell r="F8378">
            <v>43354</v>
          </cell>
          <cell r="G8378">
            <v>205990</v>
          </cell>
          <cell r="H8378">
            <v>1.05</v>
          </cell>
          <cell r="I8378">
            <v>43465</v>
          </cell>
        </row>
        <row r="8379">
          <cell r="A8379" t="str">
            <v>SIERRA CIRCULAR ELECTRICA PARA MADERA</v>
          </cell>
          <cell r="B8379">
            <v>103994</v>
          </cell>
          <cell r="C8379" t="str">
            <v>DD</v>
          </cell>
          <cell r="D8379">
            <v>22780</v>
          </cell>
          <cell r="E8379">
            <v>0</v>
          </cell>
          <cell r="F8379">
            <v>40634</v>
          </cell>
          <cell r="G8379">
            <v>17000</v>
          </cell>
          <cell r="H8379">
            <v>1.34</v>
          </cell>
          <cell r="I8379">
            <v>43465</v>
          </cell>
        </row>
        <row r="8380">
          <cell r="A8380" t="str">
            <v>SIERRA CIRCULAR PARA MADERA</v>
          </cell>
          <cell r="B8380">
            <v>101264</v>
          </cell>
          <cell r="C8380" t="str">
            <v>DIA</v>
          </cell>
          <cell r="D8380">
            <v>19349</v>
          </cell>
          <cell r="E8380">
            <v>5634</v>
          </cell>
          <cell r="F8380">
            <v>40108</v>
          </cell>
          <cell r="G8380">
            <v>13920</v>
          </cell>
          <cell r="H8380">
            <v>1.39</v>
          </cell>
          <cell r="I8380">
            <v>43465</v>
          </cell>
        </row>
        <row r="8381">
          <cell r="A8381" t="str">
            <v>SIETE CUEROS MEXICANO-PLANTA</v>
          </cell>
          <cell r="B8381">
            <v>105071</v>
          </cell>
          <cell r="C8381" t="str">
            <v>UNI</v>
          </cell>
          <cell r="D8381">
            <v>1449</v>
          </cell>
          <cell r="E8381">
            <v>0</v>
          </cell>
          <cell r="F8381">
            <v>43243</v>
          </cell>
          <cell r="G8381">
            <v>1380</v>
          </cell>
          <cell r="H8381">
            <v>1.05</v>
          </cell>
          <cell r="I8381">
            <v>43465</v>
          </cell>
        </row>
        <row r="8382">
          <cell r="A8382" t="str">
            <v>SIFON "P" ABS con Adapt.GRICOL</v>
          </cell>
          <cell r="B8382">
            <v>2093</v>
          </cell>
          <cell r="C8382" t="str">
            <v>UNI</v>
          </cell>
          <cell r="D8382">
            <v>5785</v>
          </cell>
          <cell r="E8382">
            <v>1194115</v>
          </cell>
          <cell r="F8382">
            <v>41169</v>
          </cell>
          <cell r="G8382">
            <v>4450</v>
          </cell>
          <cell r="H8382">
            <v>1.3</v>
          </cell>
          <cell r="I8382">
            <v>43465</v>
          </cell>
        </row>
        <row r="8383">
          <cell r="A8383" t="str">
            <v>SIFON + ADAPTADOR TIPO BOTELLA GRIS</v>
          </cell>
          <cell r="B8383">
            <v>618</v>
          </cell>
          <cell r="C8383" t="str">
            <v>UNI</v>
          </cell>
          <cell r="D8383">
            <v>7090</v>
          </cell>
          <cell r="E8383">
            <v>93130</v>
          </cell>
          <cell r="F8383">
            <v>43209</v>
          </cell>
          <cell r="G8383">
            <v>6752</v>
          </cell>
          <cell r="H8383">
            <v>1.05</v>
          </cell>
          <cell r="I8383">
            <v>43465</v>
          </cell>
        </row>
        <row r="8384">
          <cell r="A8384" t="str">
            <v>SIFON BOTELLA GRIS LAVAMANOS</v>
          </cell>
          <cell r="B8384">
            <v>2096</v>
          </cell>
          <cell r="C8384" t="str">
            <v>UNI</v>
          </cell>
          <cell r="D8384">
            <v>39988</v>
          </cell>
          <cell r="E8384" t="str">
            <v>01-194004</v>
          </cell>
          <cell r="F8384">
            <v>40130</v>
          </cell>
          <cell r="G8384">
            <v>28768</v>
          </cell>
          <cell r="H8384">
            <v>1.39</v>
          </cell>
          <cell r="I8384">
            <v>43465</v>
          </cell>
        </row>
        <row r="8385">
          <cell r="A8385" t="str">
            <v>SIFON BOTELLA GRIS PARA LAVAMANOS</v>
          </cell>
          <cell r="B8385">
            <v>105052</v>
          </cell>
          <cell r="C8385" t="str">
            <v>UNI</v>
          </cell>
          <cell r="D8385">
            <v>8085</v>
          </cell>
          <cell r="E8385">
            <v>0</v>
          </cell>
          <cell r="F8385">
            <v>43385</v>
          </cell>
          <cell r="G8385">
            <v>7700</v>
          </cell>
          <cell r="H8385">
            <v>1.05</v>
          </cell>
          <cell r="I8385">
            <v>43465</v>
          </cell>
        </row>
        <row r="8386">
          <cell r="A8386" t="str">
            <v>SIFON CONCENTRICO 4"x3" Br.</v>
          </cell>
          <cell r="B8386">
            <v>2414</v>
          </cell>
          <cell r="C8386" t="str">
            <v>UNI</v>
          </cell>
          <cell r="D8386">
            <v>97147</v>
          </cell>
          <cell r="E8386" t="str">
            <v>SC4"x3"</v>
          </cell>
          <cell r="F8386">
            <v>40142</v>
          </cell>
          <cell r="G8386">
            <v>69890</v>
          </cell>
          <cell r="H8386">
            <v>1.39</v>
          </cell>
          <cell r="I8386">
            <v>43465</v>
          </cell>
        </row>
        <row r="8387">
          <cell r="A8387" t="str">
            <v>Sifon en P lavamanos Discapaci.</v>
          </cell>
          <cell r="B8387">
            <v>104501</v>
          </cell>
          <cell r="C8387" t="str">
            <v>UNI</v>
          </cell>
          <cell r="D8387">
            <v>43871</v>
          </cell>
          <cell r="E8387">
            <v>0</v>
          </cell>
          <cell r="F8387">
            <v>42320</v>
          </cell>
          <cell r="G8387">
            <v>35960</v>
          </cell>
          <cell r="H8387">
            <v>1.22</v>
          </cell>
          <cell r="I8387">
            <v>43465</v>
          </cell>
        </row>
        <row r="8388">
          <cell r="A8388" t="str">
            <v>SIFON PARA LAVAPLATOS</v>
          </cell>
          <cell r="B8388">
            <v>104391</v>
          </cell>
          <cell r="C8388" t="str">
            <v>UNI</v>
          </cell>
          <cell r="D8388">
            <v>13907</v>
          </cell>
          <cell r="E8388">
            <v>0</v>
          </cell>
          <cell r="F8388">
            <v>43168</v>
          </cell>
          <cell r="G8388">
            <v>13245</v>
          </cell>
          <cell r="H8388">
            <v>1.05</v>
          </cell>
          <cell r="I8388">
            <v>43465</v>
          </cell>
        </row>
        <row r="8389">
          <cell r="A8389" t="str">
            <v>SIFON PARA ORINAL</v>
          </cell>
          <cell r="B8389">
            <v>104392</v>
          </cell>
          <cell r="C8389" t="str">
            <v>UNI</v>
          </cell>
          <cell r="D8389">
            <v>12658</v>
          </cell>
          <cell r="E8389">
            <v>0</v>
          </cell>
          <cell r="F8389">
            <v>43208</v>
          </cell>
          <cell r="G8389">
            <v>12055</v>
          </cell>
          <cell r="H8389">
            <v>1.05</v>
          </cell>
          <cell r="I8389">
            <v>43465</v>
          </cell>
        </row>
        <row r="8390">
          <cell r="A8390" t="str">
            <v>Sifon PVC 3"</v>
          </cell>
          <cell r="B8390">
            <v>107018</v>
          </cell>
          <cell r="C8390" t="str">
            <v>UNI</v>
          </cell>
          <cell r="D8390">
            <v>5500</v>
          </cell>
          <cell r="E8390">
            <v>36219060</v>
          </cell>
          <cell r="F8390">
            <v>43357</v>
          </cell>
          <cell r="G8390">
            <v>5238</v>
          </cell>
          <cell r="H8390">
            <v>1.05</v>
          </cell>
          <cell r="I8390">
            <v>43465</v>
          </cell>
        </row>
        <row r="8391">
          <cell r="A8391" t="str">
            <v>Sifon pvc 3" **</v>
          </cell>
          <cell r="B8391">
            <v>102861</v>
          </cell>
          <cell r="C8391" t="str">
            <v>UNI</v>
          </cell>
          <cell r="D8391">
            <v>5500</v>
          </cell>
          <cell r="E8391" t="str">
            <v>SC4"x3"</v>
          </cell>
          <cell r="F8391">
            <v>43209</v>
          </cell>
          <cell r="G8391">
            <v>5238</v>
          </cell>
          <cell r="H8391">
            <v>1.05</v>
          </cell>
          <cell r="I8391">
            <v>43465</v>
          </cell>
        </row>
        <row r="8392">
          <cell r="A8392" t="str">
            <v>Sifon PVC-S D=2 " - 180° **</v>
          </cell>
          <cell r="B8392">
            <v>101848</v>
          </cell>
          <cell r="C8392" t="str">
            <v>UNI</v>
          </cell>
          <cell r="D8392">
            <v>2727</v>
          </cell>
          <cell r="E8392">
            <v>36219060</v>
          </cell>
          <cell r="F8392">
            <v>43297</v>
          </cell>
          <cell r="G8392">
            <v>2597</v>
          </cell>
          <cell r="H8392">
            <v>1.05</v>
          </cell>
          <cell r="I8392">
            <v>43465</v>
          </cell>
        </row>
        <row r="8393">
          <cell r="A8393" t="str">
            <v>Sifon PVC-S D=4 "</v>
          </cell>
          <cell r="B8393">
            <v>107016</v>
          </cell>
          <cell r="C8393" t="str">
            <v>UNI</v>
          </cell>
          <cell r="D8393">
            <v>11913</v>
          </cell>
          <cell r="E8393">
            <v>36219060</v>
          </cell>
          <cell r="F8393">
            <v>43357</v>
          </cell>
          <cell r="G8393">
            <v>11346</v>
          </cell>
          <cell r="H8393">
            <v>1.05</v>
          </cell>
          <cell r="I8393">
            <v>43465</v>
          </cell>
        </row>
        <row r="8394">
          <cell r="A8394" t="str">
            <v>Sifón PVC-S D=4"</v>
          </cell>
          <cell r="B8394">
            <v>104221</v>
          </cell>
          <cell r="C8394" t="str">
            <v>UNI</v>
          </cell>
          <cell r="D8394">
            <v>11913</v>
          </cell>
          <cell r="E8394">
            <v>0</v>
          </cell>
          <cell r="F8394">
            <v>43297</v>
          </cell>
          <cell r="G8394">
            <v>11346</v>
          </cell>
          <cell r="H8394">
            <v>1.05</v>
          </cell>
          <cell r="I8394">
            <v>43465</v>
          </cell>
        </row>
        <row r="8395">
          <cell r="A8395" t="str">
            <v>Sifon sanitario 135º CxE P.V.C. 4" **</v>
          </cell>
          <cell r="B8395">
            <v>100428</v>
          </cell>
          <cell r="C8395" t="str">
            <v>UNI</v>
          </cell>
          <cell r="D8395">
            <v>10185</v>
          </cell>
          <cell r="E8395">
            <v>36219190</v>
          </cell>
          <cell r="F8395">
            <v>43266</v>
          </cell>
          <cell r="G8395">
            <v>9700</v>
          </cell>
          <cell r="H8395">
            <v>1.05</v>
          </cell>
          <cell r="I8395">
            <v>43465</v>
          </cell>
        </row>
        <row r="8396">
          <cell r="A8396" t="str">
            <v>SIKA 1 (2 KG)</v>
          </cell>
          <cell r="B8396">
            <v>101090</v>
          </cell>
          <cell r="C8396" t="str">
            <v>KG</v>
          </cell>
          <cell r="D8396">
            <v>12377</v>
          </cell>
          <cell r="E8396">
            <v>110000</v>
          </cell>
          <cell r="F8396">
            <v>43196</v>
          </cell>
          <cell r="G8396">
            <v>11788</v>
          </cell>
          <cell r="H8396">
            <v>1.05</v>
          </cell>
          <cell r="I8396">
            <v>43465</v>
          </cell>
        </row>
        <row r="8397">
          <cell r="A8397" t="str">
            <v>SIKA 101 MORTERO BLANCO 10 KILOS</v>
          </cell>
          <cell r="B8397">
            <v>703</v>
          </cell>
          <cell r="C8397" t="str">
            <v>KG</v>
          </cell>
          <cell r="D8397">
            <v>4683</v>
          </cell>
          <cell r="E8397">
            <v>124062</v>
          </cell>
          <cell r="F8397">
            <v>42626</v>
          </cell>
          <cell r="G8397">
            <v>4072</v>
          </cell>
          <cell r="H8397">
            <v>1.1499999999999999</v>
          </cell>
          <cell r="I8397">
            <v>43465</v>
          </cell>
        </row>
        <row r="8398">
          <cell r="A8398" t="str">
            <v>SIKA 101 MORTERO GRIS 10 KILOS</v>
          </cell>
          <cell r="B8398">
            <v>2004</v>
          </cell>
          <cell r="C8398" t="str">
            <v>KG</v>
          </cell>
          <cell r="D8398">
            <v>4048</v>
          </cell>
          <cell r="E8398">
            <v>124162</v>
          </cell>
          <cell r="F8398">
            <v>42186</v>
          </cell>
          <cell r="G8398">
            <v>3318</v>
          </cell>
          <cell r="H8398">
            <v>1.22</v>
          </cell>
          <cell r="I8398">
            <v>43465</v>
          </cell>
        </row>
        <row r="8399">
          <cell r="A8399" t="str">
            <v>SIKA 3 (ACELERANTE) 5 KILOS</v>
          </cell>
          <cell r="B8399">
            <v>705</v>
          </cell>
          <cell r="C8399" t="str">
            <v>KG</v>
          </cell>
          <cell r="D8399">
            <v>11008</v>
          </cell>
          <cell r="E8399">
            <v>111102</v>
          </cell>
          <cell r="F8399">
            <v>41061</v>
          </cell>
          <cell r="G8399">
            <v>8468</v>
          </cell>
          <cell r="H8399">
            <v>1.3</v>
          </cell>
          <cell r="I8399">
            <v>43465</v>
          </cell>
        </row>
        <row r="8400">
          <cell r="A8400" t="str">
            <v>SIKA 3 (ACELERANTE) 5 KILOS</v>
          </cell>
          <cell r="B8400">
            <v>103177</v>
          </cell>
          <cell r="C8400" t="str">
            <v>KG</v>
          </cell>
          <cell r="D8400">
            <v>9500</v>
          </cell>
          <cell r="E8400">
            <v>0</v>
          </cell>
          <cell r="F8400">
            <v>41045</v>
          </cell>
          <cell r="G8400">
            <v>7308</v>
          </cell>
          <cell r="H8400">
            <v>1.3</v>
          </cell>
          <cell r="I8400">
            <v>43465</v>
          </cell>
        </row>
        <row r="8401">
          <cell r="A8401" t="str">
            <v>Sika AnchorFix-S (300ml)</v>
          </cell>
          <cell r="B8401">
            <v>106359</v>
          </cell>
          <cell r="C8401" t="str">
            <v>UNI</v>
          </cell>
          <cell r="D8401">
            <v>33725</v>
          </cell>
          <cell r="E8401">
            <v>0</v>
          </cell>
          <cell r="F8401">
            <v>42872</v>
          </cell>
          <cell r="G8401">
            <v>30940</v>
          </cell>
          <cell r="H8401">
            <v>1.0900000000000001</v>
          </cell>
          <cell r="I8401">
            <v>43465</v>
          </cell>
        </row>
        <row r="8402">
          <cell r="A8402" t="str">
            <v>Sika Binda Boquilla Acrílico(2Kg) **</v>
          </cell>
          <cell r="B8402">
            <v>101057</v>
          </cell>
          <cell r="C8402" t="str">
            <v>KG</v>
          </cell>
          <cell r="D8402">
            <v>5059</v>
          </cell>
          <cell r="E8402">
            <v>123960</v>
          </cell>
          <cell r="F8402">
            <v>42765</v>
          </cell>
          <cell r="G8402">
            <v>4641</v>
          </cell>
          <cell r="H8402">
            <v>1.0900000000000001</v>
          </cell>
          <cell r="I8402">
            <v>43465</v>
          </cell>
        </row>
        <row r="8403">
          <cell r="A8403" t="str">
            <v>Sika Binda Boquilla color (2Kg) **</v>
          </cell>
          <cell r="B8403">
            <v>100085</v>
          </cell>
          <cell r="C8403" t="str">
            <v>KG</v>
          </cell>
          <cell r="D8403">
            <v>5059</v>
          </cell>
          <cell r="E8403">
            <v>123860</v>
          </cell>
          <cell r="F8403">
            <v>43314</v>
          </cell>
          <cell r="G8403">
            <v>4818</v>
          </cell>
          <cell r="H8403">
            <v>1.05</v>
          </cell>
          <cell r="I8403">
            <v>43465</v>
          </cell>
        </row>
        <row r="8404">
          <cell r="A8404" t="str">
            <v>SIKA BOND T52 FC (600CC)</v>
          </cell>
          <cell r="B8404">
            <v>106349</v>
          </cell>
          <cell r="C8404" t="str">
            <v>UNI</v>
          </cell>
          <cell r="D8404">
            <v>38524</v>
          </cell>
          <cell r="E8404">
            <v>0</v>
          </cell>
          <cell r="F8404">
            <v>42856</v>
          </cell>
          <cell r="G8404">
            <v>35343</v>
          </cell>
          <cell r="H8404">
            <v>1.0900000000000001</v>
          </cell>
          <cell r="I8404">
            <v>43465</v>
          </cell>
        </row>
        <row r="8405">
          <cell r="A8405" t="str">
            <v>Sika Boom Amarillo (250cc)**</v>
          </cell>
          <cell r="B8405">
            <v>100087</v>
          </cell>
          <cell r="C8405" t="str">
            <v>UNI</v>
          </cell>
          <cell r="D8405">
            <v>26088</v>
          </cell>
          <cell r="E8405">
            <v>200406</v>
          </cell>
          <cell r="F8405">
            <v>41045</v>
          </cell>
          <cell r="G8405">
            <v>20068</v>
          </cell>
          <cell r="H8405">
            <v>1.3</v>
          </cell>
          <cell r="I8405">
            <v>43465</v>
          </cell>
        </row>
        <row r="8406">
          <cell r="A8406" t="str">
            <v>Sika CarboDur tipo S1012 100mm*1.2mm **</v>
          </cell>
          <cell r="B8406">
            <v>100712</v>
          </cell>
          <cell r="C8406" t="str">
            <v>ML</v>
          </cell>
          <cell r="D8406">
            <v>221676</v>
          </cell>
          <cell r="E8406">
            <v>350495</v>
          </cell>
          <cell r="F8406">
            <v>41045</v>
          </cell>
          <cell r="G8406">
            <v>170520</v>
          </cell>
          <cell r="H8406">
            <v>1.3</v>
          </cell>
          <cell r="I8406">
            <v>43465</v>
          </cell>
        </row>
        <row r="8407">
          <cell r="A8407" t="str">
            <v>Sika CarboDur tipo S512 50mm*1.2mm **</v>
          </cell>
          <cell r="B8407">
            <v>100711</v>
          </cell>
          <cell r="C8407" t="str">
            <v>ML</v>
          </cell>
          <cell r="D8407">
            <v>126985</v>
          </cell>
          <cell r="E8407">
            <v>320095</v>
          </cell>
          <cell r="F8407">
            <v>42853</v>
          </cell>
          <cell r="G8407">
            <v>116500</v>
          </cell>
          <cell r="H8407">
            <v>1.0900000000000001</v>
          </cell>
          <cell r="I8407">
            <v>43465</v>
          </cell>
        </row>
        <row r="8408">
          <cell r="A8408" t="str">
            <v>SIKA COLMA - RINSE SOLVENTE EPOXICO (5</v>
          </cell>
          <cell r="B8408">
            <v>103095</v>
          </cell>
          <cell r="C8408" t="str">
            <v>KG</v>
          </cell>
          <cell r="D8408">
            <v>11739</v>
          </cell>
          <cell r="E8408">
            <v>0</v>
          </cell>
          <cell r="F8408">
            <v>43202</v>
          </cell>
          <cell r="G8408">
            <v>11180</v>
          </cell>
          <cell r="H8408">
            <v>1.05</v>
          </cell>
          <cell r="I8408">
            <v>43465</v>
          </cell>
        </row>
        <row r="8409">
          <cell r="A8409" t="str">
            <v>Sika Colma limpiador ** (DESCONTINUADO)</v>
          </cell>
          <cell r="B8409">
            <v>100721</v>
          </cell>
          <cell r="C8409" t="str">
            <v>KG</v>
          </cell>
          <cell r="D8409">
            <v>15834</v>
          </cell>
          <cell r="E8409">
            <v>542002</v>
          </cell>
          <cell r="F8409">
            <v>41064</v>
          </cell>
          <cell r="G8409">
            <v>12180</v>
          </cell>
          <cell r="H8409">
            <v>1.3</v>
          </cell>
          <cell r="I8409">
            <v>43465</v>
          </cell>
        </row>
        <row r="8410">
          <cell r="A8410" t="str">
            <v>Sika Concrelisto-RE 5000 **</v>
          </cell>
          <cell r="B8410">
            <v>100679</v>
          </cell>
          <cell r="C8410" t="str">
            <v>KG</v>
          </cell>
          <cell r="D8410">
            <v>1236</v>
          </cell>
          <cell r="E8410">
            <v>122580</v>
          </cell>
          <cell r="F8410">
            <v>41257</v>
          </cell>
          <cell r="G8410">
            <v>951</v>
          </cell>
          <cell r="H8410">
            <v>1.3</v>
          </cell>
          <cell r="I8410">
            <v>43465</v>
          </cell>
        </row>
        <row r="8411">
          <cell r="A8411" t="str">
            <v>Sika Estuka acrilico (1.5Kg) **</v>
          </cell>
          <cell r="B8411">
            <v>100224</v>
          </cell>
          <cell r="C8411" t="str">
            <v>KG</v>
          </cell>
          <cell r="D8411">
            <v>4499</v>
          </cell>
          <cell r="E8411">
            <v>218247</v>
          </cell>
          <cell r="F8411">
            <v>41045</v>
          </cell>
          <cell r="G8411">
            <v>3461</v>
          </cell>
          <cell r="H8411">
            <v>1.3</v>
          </cell>
          <cell r="I8411">
            <v>43465</v>
          </cell>
        </row>
        <row r="8412">
          <cell r="A8412" t="str">
            <v>Sika Estuka acrilico (30Kg) **</v>
          </cell>
          <cell r="B8412">
            <v>102792</v>
          </cell>
          <cell r="C8412" t="str">
            <v>KG</v>
          </cell>
          <cell r="D8412">
            <v>2539</v>
          </cell>
          <cell r="E8412">
            <v>25218248</v>
          </cell>
          <cell r="F8412">
            <v>41045</v>
          </cell>
          <cell r="G8412">
            <v>1953</v>
          </cell>
          <cell r="H8412">
            <v>1.3</v>
          </cell>
          <cell r="I8412">
            <v>43465</v>
          </cell>
        </row>
        <row r="8413">
          <cell r="A8413" t="str">
            <v>Sika Estuka acrilico (6kg) **</v>
          </cell>
          <cell r="B8413">
            <v>102788</v>
          </cell>
          <cell r="C8413" t="str">
            <v>KG</v>
          </cell>
          <cell r="D8413">
            <v>3218</v>
          </cell>
          <cell r="E8413">
            <v>218247</v>
          </cell>
          <cell r="F8413">
            <v>41045</v>
          </cell>
          <cell r="G8413">
            <v>2475</v>
          </cell>
          <cell r="H8413">
            <v>1.3</v>
          </cell>
          <cell r="I8413">
            <v>43465</v>
          </cell>
        </row>
        <row r="8414">
          <cell r="A8414" t="str">
            <v>Sika felt (rollo de 48 M2) **</v>
          </cell>
          <cell r="B8414">
            <v>100540</v>
          </cell>
          <cell r="C8414" t="str">
            <v>ML</v>
          </cell>
          <cell r="D8414">
            <v>3363</v>
          </cell>
          <cell r="E8414">
            <v>845095</v>
          </cell>
          <cell r="F8414">
            <v>41045</v>
          </cell>
          <cell r="G8414">
            <v>2587</v>
          </cell>
          <cell r="H8414">
            <v>1.3</v>
          </cell>
          <cell r="I8414">
            <v>43465</v>
          </cell>
        </row>
        <row r="8415">
          <cell r="A8415" t="str">
            <v>SIKA GUARD 63 N 4 KILOS</v>
          </cell>
          <cell r="B8415">
            <v>706</v>
          </cell>
          <cell r="C8415" t="str">
            <v>KG</v>
          </cell>
          <cell r="D8415">
            <v>118981</v>
          </cell>
          <cell r="E8415">
            <v>522573</v>
          </cell>
          <cell r="F8415">
            <v>41045</v>
          </cell>
          <cell r="G8415">
            <v>91524</v>
          </cell>
          <cell r="H8415">
            <v>1.3</v>
          </cell>
          <cell r="I8415">
            <v>43465</v>
          </cell>
        </row>
        <row r="8416">
          <cell r="A8416" t="str">
            <v>Sika IGAS negro (toxement masil negro) 30Kg **</v>
          </cell>
          <cell r="B8416">
            <v>100649</v>
          </cell>
          <cell r="C8416" t="str">
            <v>KG</v>
          </cell>
          <cell r="D8416">
            <v>16588</v>
          </cell>
          <cell r="E8416">
            <v>210348</v>
          </cell>
          <cell r="F8416">
            <v>41064</v>
          </cell>
          <cell r="G8416">
            <v>12760</v>
          </cell>
          <cell r="H8416">
            <v>1.3</v>
          </cell>
          <cell r="I8416">
            <v>43465</v>
          </cell>
        </row>
        <row r="8417">
          <cell r="A8417" t="str">
            <v>Sika Latex (toxement Eucolatex) 20Kg **</v>
          </cell>
          <cell r="B8417">
            <v>100084</v>
          </cell>
          <cell r="C8417" t="str">
            <v>KG</v>
          </cell>
          <cell r="D8417">
            <v>23977</v>
          </cell>
          <cell r="E8417">
            <v>110402</v>
          </cell>
          <cell r="F8417">
            <v>41045</v>
          </cell>
          <cell r="G8417">
            <v>18444</v>
          </cell>
          <cell r="H8417">
            <v>1.3</v>
          </cell>
          <cell r="I8417">
            <v>43465</v>
          </cell>
        </row>
        <row r="8418">
          <cell r="A8418" t="str">
            <v>Sika Primer 215 (caja por 6 unidades ) **</v>
          </cell>
          <cell r="B8418">
            <v>102796</v>
          </cell>
          <cell r="C8418" t="str">
            <v>UNI</v>
          </cell>
          <cell r="D8418">
            <v>627099</v>
          </cell>
          <cell r="E8418">
            <v>303571</v>
          </cell>
          <cell r="F8418">
            <v>42856</v>
          </cell>
          <cell r="G8418">
            <v>575320</v>
          </cell>
          <cell r="H8418">
            <v>1.0900000000000001</v>
          </cell>
          <cell r="I8418">
            <v>43465</v>
          </cell>
        </row>
        <row r="8419">
          <cell r="A8419" t="str">
            <v>Sika Primer 215 (caja por 6 unidades de 250 ml) **</v>
          </cell>
          <cell r="B8419">
            <v>100243</v>
          </cell>
          <cell r="C8419" t="str">
            <v>UNI</v>
          </cell>
          <cell r="D8419">
            <v>103283</v>
          </cell>
          <cell r="E8419">
            <v>303571</v>
          </cell>
          <cell r="F8419">
            <v>43174</v>
          </cell>
          <cell r="G8419">
            <v>98365</v>
          </cell>
          <cell r="H8419">
            <v>1.05</v>
          </cell>
          <cell r="I8419">
            <v>43465</v>
          </cell>
        </row>
        <row r="8420">
          <cell r="A8420" t="str">
            <v>SIKA quick 2500</v>
          </cell>
          <cell r="B8420">
            <v>102825</v>
          </cell>
          <cell r="C8420" t="str">
            <v>KG</v>
          </cell>
          <cell r="D8420">
            <v>6002</v>
          </cell>
          <cell r="E8420">
            <v>522573</v>
          </cell>
          <cell r="F8420">
            <v>41038</v>
          </cell>
          <cell r="G8420">
            <v>4617</v>
          </cell>
          <cell r="H8420">
            <v>1.3</v>
          </cell>
          <cell r="I8420">
            <v>43465</v>
          </cell>
        </row>
        <row r="8421">
          <cell r="A8421" t="str">
            <v>Sika Repair 224 (25Kg) **</v>
          </cell>
          <cell r="B8421">
            <v>102359</v>
          </cell>
          <cell r="C8421" t="str">
            <v>KG</v>
          </cell>
          <cell r="D8421">
            <v>4072</v>
          </cell>
          <cell r="E8421">
            <v>126564</v>
          </cell>
          <cell r="F8421">
            <v>41061</v>
          </cell>
          <cell r="G8421">
            <v>3132</v>
          </cell>
          <cell r="H8421">
            <v>1.3</v>
          </cell>
          <cell r="I8421">
            <v>43465</v>
          </cell>
        </row>
        <row r="8422">
          <cell r="A8422" t="str">
            <v>SIKA TOP 121 (ADHER.) 18 KILOS</v>
          </cell>
          <cell r="B8422">
            <v>707</v>
          </cell>
          <cell r="C8422" t="str">
            <v>KG</v>
          </cell>
          <cell r="D8422">
            <v>6304</v>
          </cell>
          <cell r="E8422">
            <v>120777</v>
          </cell>
          <cell r="F8422">
            <v>41061</v>
          </cell>
          <cell r="G8422">
            <v>4849</v>
          </cell>
          <cell r="H8422">
            <v>1.3</v>
          </cell>
          <cell r="I8422">
            <v>43465</v>
          </cell>
        </row>
        <row r="8423">
          <cell r="A8423" t="str">
            <v>Sika Top 122 (toxement Hardtop N°2) 30 Kg **</v>
          </cell>
          <cell r="B8423">
            <v>100227</v>
          </cell>
          <cell r="C8423" t="str">
            <v>KG</v>
          </cell>
          <cell r="D8423">
            <v>4803</v>
          </cell>
          <cell r="E8423">
            <v>120979</v>
          </cell>
          <cell r="F8423">
            <v>42765</v>
          </cell>
          <cell r="G8423">
            <v>4406</v>
          </cell>
          <cell r="H8423">
            <v>1.0900000000000001</v>
          </cell>
          <cell r="I8423">
            <v>43465</v>
          </cell>
        </row>
        <row r="8424">
          <cell r="A8424" t="str">
            <v>Sika Top Armatec 110 EpoCem 20Kg **</v>
          </cell>
          <cell r="B8424">
            <v>100226</v>
          </cell>
          <cell r="C8424" t="str">
            <v>KG</v>
          </cell>
          <cell r="D8424">
            <v>15231</v>
          </cell>
          <cell r="E8424">
            <v>125275</v>
          </cell>
          <cell r="F8424">
            <v>41061</v>
          </cell>
          <cell r="G8424">
            <v>11716</v>
          </cell>
          <cell r="H8424">
            <v>1.3</v>
          </cell>
          <cell r="I8424">
            <v>43465</v>
          </cell>
        </row>
        <row r="8425">
          <cell r="A8425" t="str">
            <v>SIKA TRANSPARENTE 10 16 KILOS=5 GAL</v>
          </cell>
          <cell r="B8425">
            <v>708</v>
          </cell>
          <cell r="C8425" t="str">
            <v>KG</v>
          </cell>
          <cell r="D8425">
            <v>15779</v>
          </cell>
          <cell r="E8425">
            <v>500002</v>
          </cell>
          <cell r="F8425">
            <v>43206</v>
          </cell>
          <cell r="G8425">
            <v>15027.81</v>
          </cell>
          <cell r="H8425">
            <v>1.05</v>
          </cell>
          <cell r="I8425">
            <v>43465</v>
          </cell>
        </row>
        <row r="8426">
          <cell r="A8426" t="str">
            <v>SIKA TRANSPARENTE 10 x 3Kg</v>
          </cell>
          <cell r="B8426">
            <v>100970</v>
          </cell>
          <cell r="C8426" t="str">
            <v>KG</v>
          </cell>
          <cell r="D8426">
            <v>19101</v>
          </cell>
          <cell r="E8426">
            <v>500001</v>
          </cell>
          <cell r="F8426">
            <v>41061</v>
          </cell>
          <cell r="G8426">
            <v>14693</v>
          </cell>
          <cell r="H8426">
            <v>1.3</v>
          </cell>
          <cell r="I8426">
            <v>43465</v>
          </cell>
        </row>
        <row r="8427">
          <cell r="A8427" t="str">
            <v>SIKA TRANSPARENTE-10 X (5 GALONES)</v>
          </cell>
          <cell r="B8427">
            <v>104411</v>
          </cell>
          <cell r="C8427" t="str">
            <v>GLN</v>
          </cell>
          <cell r="D8427">
            <v>53836</v>
          </cell>
          <cell r="E8427">
            <v>0</v>
          </cell>
          <cell r="F8427">
            <v>41096</v>
          </cell>
          <cell r="G8427">
            <v>41412</v>
          </cell>
          <cell r="H8427">
            <v>1.3</v>
          </cell>
          <cell r="I8427">
            <v>43465</v>
          </cell>
        </row>
        <row r="8428">
          <cell r="A8428" t="str">
            <v>SIKA VISCOBOND (3.2Kg)</v>
          </cell>
          <cell r="B8428">
            <v>105962</v>
          </cell>
          <cell r="C8428" t="str">
            <v>GAL</v>
          </cell>
          <cell r="D8428">
            <v>25623</v>
          </cell>
          <cell r="E8428">
            <v>0</v>
          </cell>
          <cell r="F8428">
            <v>42656</v>
          </cell>
          <cell r="G8428">
            <v>22281</v>
          </cell>
          <cell r="H8428">
            <v>1.1499999999999999</v>
          </cell>
          <cell r="I8428">
            <v>43465</v>
          </cell>
        </row>
        <row r="8429">
          <cell r="A8429" t="str">
            <v>Sika Wrap 103C a=64cm **</v>
          </cell>
          <cell r="B8429">
            <v>100713</v>
          </cell>
          <cell r="C8429" t="str">
            <v>ML</v>
          </cell>
          <cell r="D8429">
            <v>154721</v>
          </cell>
          <cell r="E8429">
            <v>303571</v>
          </cell>
          <cell r="F8429">
            <v>41061</v>
          </cell>
          <cell r="G8429">
            <v>119016</v>
          </cell>
          <cell r="H8429">
            <v>1.3</v>
          </cell>
          <cell r="I8429">
            <v>43465</v>
          </cell>
        </row>
        <row r="8430">
          <cell r="A8430" t="str">
            <v>Sika Wrap 300C a=30cm **</v>
          </cell>
          <cell r="B8430">
            <v>100714</v>
          </cell>
          <cell r="C8430" t="str">
            <v>ML</v>
          </cell>
          <cell r="D8430">
            <v>76010</v>
          </cell>
          <cell r="E8430" t="str">
            <v>321095-02</v>
          </cell>
          <cell r="F8430">
            <v>40688</v>
          </cell>
          <cell r="G8430">
            <v>56724</v>
          </cell>
          <cell r="H8430">
            <v>1.34</v>
          </cell>
          <cell r="I8430">
            <v>43465</v>
          </cell>
        </row>
        <row r="8431">
          <cell r="A8431" t="str">
            <v>SikaAer D (toxement Air mix D)**</v>
          </cell>
          <cell r="B8431">
            <v>100371</v>
          </cell>
          <cell r="C8431" t="str">
            <v>KG</v>
          </cell>
          <cell r="D8431">
            <v>2118</v>
          </cell>
          <cell r="E8431">
            <v>303571</v>
          </cell>
          <cell r="F8431">
            <v>43167</v>
          </cell>
          <cell r="G8431">
            <v>2017</v>
          </cell>
          <cell r="H8431">
            <v>1.05</v>
          </cell>
          <cell r="I8431">
            <v>43465</v>
          </cell>
        </row>
        <row r="8432">
          <cell r="A8432" t="str">
            <v>SikaBarreraEpox233710+Cataliz+esmalt alquid</v>
          </cell>
          <cell r="B8432">
            <v>100250</v>
          </cell>
          <cell r="C8432" t="str">
            <v>GN</v>
          </cell>
          <cell r="D8432">
            <v>306128</v>
          </cell>
          <cell r="E8432">
            <v>303571</v>
          </cell>
          <cell r="F8432">
            <v>43171</v>
          </cell>
          <cell r="G8432">
            <v>291550</v>
          </cell>
          <cell r="H8432">
            <v>1.05</v>
          </cell>
          <cell r="I8432">
            <v>43465</v>
          </cell>
        </row>
        <row r="8433">
          <cell r="A8433" t="str">
            <v>SIKABOOM-500ccAMARILLO</v>
          </cell>
          <cell r="B8433">
            <v>106528</v>
          </cell>
          <cell r="C8433" t="str">
            <v>UNI</v>
          </cell>
          <cell r="D8433">
            <v>22662</v>
          </cell>
          <cell r="E8433">
            <v>0</v>
          </cell>
          <cell r="F8433">
            <v>43196</v>
          </cell>
          <cell r="G8433">
            <v>21583</v>
          </cell>
          <cell r="H8433">
            <v>1.05</v>
          </cell>
          <cell r="I8433">
            <v>43465</v>
          </cell>
        </row>
        <row r="8434">
          <cell r="A8434" t="str">
            <v>sikaceram b.a blanco 25 kg</v>
          </cell>
          <cell r="B8434">
            <v>107237</v>
          </cell>
          <cell r="C8434" t="str">
            <v>KG</v>
          </cell>
          <cell r="D8434">
            <v>2286</v>
          </cell>
          <cell r="E8434">
            <v>0</v>
          </cell>
          <cell r="F8434">
            <v>43326</v>
          </cell>
          <cell r="G8434">
            <v>2177</v>
          </cell>
          <cell r="H8434">
            <v>1.05</v>
          </cell>
          <cell r="I8434">
            <v>43465</v>
          </cell>
        </row>
        <row r="8435">
          <cell r="A8435" t="str">
            <v>SikaColor 555W**</v>
          </cell>
          <cell r="B8435">
            <v>102649</v>
          </cell>
          <cell r="C8435" t="str">
            <v>KG</v>
          </cell>
          <cell r="D8435">
            <v>45475</v>
          </cell>
          <cell r="E8435">
            <v>303571</v>
          </cell>
          <cell r="F8435">
            <v>41064</v>
          </cell>
          <cell r="G8435">
            <v>34981</v>
          </cell>
          <cell r="H8435">
            <v>1.3</v>
          </cell>
          <cell r="I8435">
            <v>43465</v>
          </cell>
        </row>
        <row r="8436">
          <cell r="A8436" t="str">
            <v>SikaColor C (toxement Acrisello) verde 25 kg**</v>
          </cell>
          <cell r="B8436">
            <v>100235</v>
          </cell>
          <cell r="C8436" t="str">
            <v>GAL</v>
          </cell>
          <cell r="D8436">
            <v>87742</v>
          </cell>
          <cell r="E8436">
            <v>303571</v>
          </cell>
          <cell r="F8436">
            <v>42174</v>
          </cell>
          <cell r="G8436">
            <v>71920</v>
          </cell>
          <cell r="H8436">
            <v>1.22</v>
          </cell>
          <cell r="I8436">
            <v>43465</v>
          </cell>
        </row>
        <row r="8437">
          <cell r="A8437" t="str">
            <v>SikaColor C (toxement Acrisello) verde 25 kg**</v>
          </cell>
          <cell r="B8437">
            <v>102648</v>
          </cell>
          <cell r="C8437" t="str">
            <v>GLN</v>
          </cell>
          <cell r="D8437">
            <v>89424</v>
          </cell>
          <cell r="E8437">
            <v>303571</v>
          </cell>
          <cell r="F8437">
            <v>41247</v>
          </cell>
          <cell r="G8437">
            <v>68788</v>
          </cell>
          <cell r="H8437">
            <v>1.3</v>
          </cell>
          <cell r="I8437">
            <v>43465</v>
          </cell>
        </row>
        <row r="8438">
          <cell r="A8438" t="str">
            <v>SIKACOLOR-C (GAL=5KG)</v>
          </cell>
          <cell r="B8438">
            <v>105961</v>
          </cell>
          <cell r="C8438" t="str">
            <v>GAL</v>
          </cell>
          <cell r="D8438">
            <v>96715</v>
          </cell>
          <cell r="E8438">
            <v>0</v>
          </cell>
          <cell r="F8438">
            <v>42656</v>
          </cell>
          <cell r="G8438">
            <v>84100</v>
          </cell>
          <cell r="H8438">
            <v>1.1499999999999999</v>
          </cell>
          <cell r="I8438">
            <v>43465</v>
          </cell>
        </row>
        <row r="8439">
          <cell r="A8439" t="str">
            <v>Sikacryl - S ** (RemplazadoXSika Fill 12 Power)</v>
          </cell>
          <cell r="B8439">
            <v>103165</v>
          </cell>
          <cell r="C8439" t="str">
            <v>KG</v>
          </cell>
          <cell r="D8439">
            <v>14305</v>
          </cell>
          <cell r="E8439">
            <v>303571</v>
          </cell>
          <cell r="F8439">
            <v>43206</v>
          </cell>
          <cell r="G8439">
            <v>13623.86</v>
          </cell>
          <cell r="H8439">
            <v>1.05</v>
          </cell>
          <cell r="I8439">
            <v>43465</v>
          </cell>
        </row>
        <row r="8440">
          <cell r="A8440" t="str">
            <v>Sikadur 301 **</v>
          </cell>
          <cell r="B8440">
            <v>100716</v>
          </cell>
          <cell r="C8440" t="str">
            <v>KG</v>
          </cell>
          <cell r="D8440">
            <v>90480</v>
          </cell>
          <cell r="E8440" t="str">
            <v>309176-301</v>
          </cell>
          <cell r="F8440">
            <v>41064</v>
          </cell>
          <cell r="G8440">
            <v>69600</v>
          </cell>
          <cell r="H8440">
            <v>1.3</v>
          </cell>
          <cell r="I8440">
            <v>43465</v>
          </cell>
        </row>
        <row r="8441">
          <cell r="A8441" t="str">
            <v>Sikadur 31 adhesivo de reforzam (2Kg) **</v>
          </cell>
          <cell r="B8441">
            <v>100709</v>
          </cell>
          <cell r="C8441" t="str">
            <v>KG</v>
          </cell>
          <cell r="D8441">
            <v>65573</v>
          </cell>
          <cell r="E8441">
            <v>303075</v>
          </cell>
          <cell r="F8441">
            <v>43378</v>
          </cell>
          <cell r="G8441">
            <v>62450</v>
          </cell>
          <cell r="H8441">
            <v>1.05</v>
          </cell>
          <cell r="I8441">
            <v>43465</v>
          </cell>
        </row>
        <row r="8442">
          <cell r="A8442" t="str">
            <v>Sikadur 31 repar+adhesivo toxement Toc 5010 **</v>
          </cell>
          <cell r="B8442">
            <v>100710</v>
          </cell>
          <cell r="C8442" t="str">
            <v>KG</v>
          </cell>
          <cell r="D8442">
            <v>40093</v>
          </cell>
          <cell r="E8442">
            <v>303571</v>
          </cell>
          <cell r="F8442">
            <v>43363</v>
          </cell>
          <cell r="G8442">
            <v>38184</v>
          </cell>
          <cell r="H8442">
            <v>1.05</v>
          </cell>
          <cell r="I8442">
            <v>43465</v>
          </cell>
        </row>
        <row r="8443">
          <cell r="A8443" t="str">
            <v>SIKADUR 32 PRIMER (PRESENTACIÓN: 3 KG)</v>
          </cell>
          <cell r="B8443">
            <v>103658</v>
          </cell>
          <cell r="C8443" t="str">
            <v>KG</v>
          </cell>
          <cell r="D8443">
            <v>61182</v>
          </cell>
          <cell r="E8443">
            <v>25303580</v>
          </cell>
          <cell r="F8443">
            <v>43259</v>
          </cell>
          <cell r="G8443">
            <v>58269</v>
          </cell>
          <cell r="H8443">
            <v>1.05</v>
          </cell>
          <cell r="I8443">
            <v>43465</v>
          </cell>
        </row>
        <row r="8444">
          <cell r="A8444" t="str">
            <v>SIKADUR 32 PRIMER 1 KILO</v>
          </cell>
          <cell r="B8444">
            <v>710</v>
          </cell>
          <cell r="C8444" t="str">
            <v>KG</v>
          </cell>
          <cell r="D8444">
            <v>76686</v>
          </cell>
          <cell r="E8444">
            <v>303571</v>
          </cell>
          <cell r="F8444">
            <v>43202</v>
          </cell>
          <cell r="G8444">
            <v>73034</v>
          </cell>
          <cell r="H8444">
            <v>1.05</v>
          </cell>
          <cell r="I8444">
            <v>43465</v>
          </cell>
        </row>
        <row r="8445">
          <cell r="A8445" t="str">
            <v>SIKADUR 32 PRIMER 3 KG **</v>
          </cell>
          <cell r="B8445">
            <v>103659</v>
          </cell>
          <cell r="C8445" t="str">
            <v>KG</v>
          </cell>
          <cell r="D8445">
            <v>61182</v>
          </cell>
          <cell r="E8445">
            <v>25303580</v>
          </cell>
          <cell r="F8445">
            <v>43204</v>
          </cell>
          <cell r="G8445">
            <v>58269</v>
          </cell>
          <cell r="H8445">
            <v>1.05</v>
          </cell>
          <cell r="I8445">
            <v>43465</v>
          </cell>
        </row>
        <row r="8446">
          <cell r="A8446" t="str">
            <v>SIKADUR 35-HI MOD -LV - 3 KG.</v>
          </cell>
          <cell r="B8446">
            <v>103070</v>
          </cell>
          <cell r="C8446" t="str">
            <v>KG</v>
          </cell>
          <cell r="D8446">
            <v>126075</v>
          </cell>
          <cell r="E8446">
            <v>0</v>
          </cell>
          <cell r="F8446">
            <v>43196</v>
          </cell>
          <cell r="G8446">
            <v>120071</v>
          </cell>
          <cell r="H8446">
            <v>1.05</v>
          </cell>
          <cell r="I8446">
            <v>43465</v>
          </cell>
        </row>
        <row r="8447">
          <cell r="A8447" t="str">
            <v>Sikadur 42 anclaje 5 Kg (toxement E3F Grout) **</v>
          </cell>
          <cell r="B8447">
            <v>100013</v>
          </cell>
          <cell r="C8447" t="str">
            <v>KG</v>
          </cell>
          <cell r="D8447">
            <v>27221</v>
          </cell>
          <cell r="E8447">
            <v>25304480</v>
          </cell>
          <cell r="F8447">
            <v>43167</v>
          </cell>
          <cell r="G8447">
            <v>25925</v>
          </cell>
          <cell r="H8447">
            <v>1.05</v>
          </cell>
          <cell r="I8447">
            <v>43465</v>
          </cell>
        </row>
        <row r="8448">
          <cell r="A8448" t="str">
            <v>Sikadur 501 arena de cuarzo 32.5 kg **</v>
          </cell>
          <cell r="B8448">
            <v>100719</v>
          </cell>
          <cell r="C8448" t="str">
            <v>KG</v>
          </cell>
          <cell r="D8448">
            <v>1949</v>
          </cell>
          <cell r="E8448">
            <v>650663</v>
          </cell>
          <cell r="F8448">
            <v>43224</v>
          </cell>
          <cell r="G8448">
            <v>1856</v>
          </cell>
          <cell r="H8448">
            <v>1.05</v>
          </cell>
          <cell r="I8448">
            <v>43465</v>
          </cell>
        </row>
        <row r="8449">
          <cell r="A8449" t="str">
            <v>Sikadur AnchorFix-1(antesSikaPowerFix1) 300cc</v>
          </cell>
          <cell r="B8449">
            <v>100232</v>
          </cell>
          <cell r="C8449" t="str">
            <v>UNI</v>
          </cell>
          <cell r="D8449">
            <v>60320</v>
          </cell>
          <cell r="E8449">
            <v>303571</v>
          </cell>
          <cell r="F8449">
            <v>41011</v>
          </cell>
          <cell r="G8449">
            <v>46400</v>
          </cell>
          <cell r="H8449">
            <v>1.3</v>
          </cell>
          <cell r="I8449">
            <v>43465</v>
          </cell>
        </row>
        <row r="8450">
          <cell r="A8450" t="str">
            <v>Sikadur AnchorFix-4(Euco 452 gel) 600cc=900gr **</v>
          </cell>
          <cell r="B8450">
            <v>100231</v>
          </cell>
          <cell r="C8450" t="str">
            <v>UNI</v>
          </cell>
          <cell r="D8450">
            <v>62718</v>
          </cell>
          <cell r="E8450">
            <v>305074</v>
          </cell>
          <cell r="F8450">
            <v>43202</v>
          </cell>
          <cell r="G8450">
            <v>59731</v>
          </cell>
          <cell r="H8450">
            <v>1.05</v>
          </cell>
          <cell r="I8450">
            <v>43465</v>
          </cell>
        </row>
        <row r="8451">
          <cell r="A8451" t="str">
            <v>SIKADUR COMBIFLEX H-15 (ROLLO DE 12.5</v>
          </cell>
          <cell r="B8451">
            <v>105510</v>
          </cell>
          <cell r="C8451" t="str">
            <v>ML</v>
          </cell>
          <cell r="D8451">
            <v>64986</v>
          </cell>
          <cell r="E8451">
            <v>0</v>
          </cell>
          <cell r="F8451">
            <v>42107</v>
          </cell>
          <cell r="G8451">
            <v>53267</v>
          </cell>
          <cell r="H8451">
            <v>1.22</v>
          </cell>
          <cell r="I8451">
            <v>43465</v>
          </cell>
        </row>
        <row r="8452">
          <cell r="A8452" t="str">
            <v>Sikadur Crack Weld - Kit de inyección de fisuras</v>
          </cell>
          <cell r="B8452">
            <v>105832</v>
          </cell>
          <cell r="C8452" t="str">
            <v>UNID</v>
          </cell>
          <cell r="D8452">
            <v>500517</v>
          </cell>
          <cell r="E8452">
            <v>0</v>
          </cell>
          <cell r="F8452">
            <v>42573</v>
          </cell>
          <cell r="G8452">
            <v>435232</v>
          </cell>
          <cell r="H8452">
            <v>1.1499999999999999</v>
          </cell>
          <cell r="I8452">
            <v>43465</v>
          </cell>
        </row>
        <row r="8453">
          <cell r="A8453" t="str">
            <v>Sikadur Injection Gel (Sikadur Gel)</v>
          </cell>
          <cell r="B8453">
            <v>100233</v>
          </cell>
          <cell r="C8453" t="str">
            <v>KG</v>
          </cell>
          <cell r="D8453">
            <v>82940</v>
          </cell>
          <cell r="E8453">
            <v>313073</v>
          </cell>
          <cell r="F8453">
            <v>41247</v>
          </cell>
          <cell r="G8453">
            <v>63800</v>
          </cell>
          <cell r="H8453">
            <v>1.3</v>
          </cell>
          <cell r="I8453">
            <v>43465</v>
          </cell>
        </row>
        <row r="8454">
          <cell r="A8454" t="str">
            <v>Sikadur Panel 1Kg **</v>
          </cell>
          <cell r="B8454">
            <v>100229</v>
          </cell>
          <cell r="C8454" t="str">
            <v>KG</v>
          </cell>
          <cell r="D8454">
            <v>40119</v>
          </cell>
          <cell r="E8454">
            <v>309071</v>
          </cell>
          <cell r="F8454">
            <v>43210</v>
          </cell>
          <cell r="G8454">
            <v>38209</v>
          </cell>
          <cell r="H8454">
            <v>1.05</v>
          </cell>
          <cell r="I8454">
            <v>43465</v>
          </cell>
        </row>
        <row r="8455">
          <cell r="A8455" t="str">
            <v>Sikadur®-30 Adhesivo para pegado de refuerzo 6</v>
          </cell>
          <cell r="B8455">
            <v>104954</v>
          </cell>
          <cell r="C8455" t="str">
            <v>KG</v>
          </cell>
          <cell r="D8455">
            <v>85025</v>
          </cell>
          <cell r="E8455">
            <v>0</v>
          </cell>
          <cell r="F8455">
            <v>42856</v>
          </cell>
          <cell r="G8455">
            <v>78005</v>
          </cell>
          <cell r="H8455">
            <v>1.0900000000000001</v>
          </cell>
          <cell r="I8455">
            <v>43465</v>
          </cell>
        </row>
        <row r="8456">
          <cell r="A8456" t="str">
            <v>Sikadur®-510/520 (Arenas finas de cuarzo)</v>
          </cell>
          <cell r="B8456">
            <v>105650</v>
          </cell>
          <cell r="C8456" t="str">
            <v>KG</v>
          </cell>
          <cell r="D8456">
            <v>2436</v>
          </cell>
          <cell r="E8456">
            <v>0</v>
          </cell>
          <cell r="F8456">
            <v>43314</v>
          </cell>
          <cell r="G8456">
            <v>2320</v>
          </cell>
          <cell r="H8456">
            <v>1.05</v>
          </cell>
          <cell r="I8456">
            <v>43465</v>
          </cell>
        </row>
        <row r="8457">
          <cell r="A8457" t="str">
            <v>Sikadur-52 (toxement Toc 8004) Inyección 3Kg **</v>
          </cell>
          <cell r="B8457">
            <v>100234</v>
          </cell>
          <cell r="C8457" t="str">
            <v>KG</v>
          </cell>
          <cell r="D8457">
            <v>116570</v>
          </cell>
          <cell r="E8457">
            <v>313171</v>
          </cell>
          <cell r="F8457">
            <v>41064</v>
          </cell>
          <cell r="G8457">
            <v>89669</v>
          </cell>
          <cell r="H8457">
            <v>1.3</v>
          </cell>
          <cell r="I8457">
            <v>43465</v>
          </cell>
        </row>
        <row r="8458">
          <cell r="A8458" t="str">
            <v>SIKAFELT FV 225 (BASE EN FIBRA DE VIDRIO )</v>
          </cell>
          <cell r="B8458">
            <v>658</v>
          </cell>
          <cell r="C8458" t="str">
            <v>M2</v>
          </cell>
          <cell r="D8458">
            <v>4115</v>
          </cell>
          <cell r="E8458">
            <v>25005</v>
          </cell>
          <cell r="F8458">
            <v>43210</v>
          </cell>
          <cell r="G8458">
            <v>3919.5</v>
          </cell>
          <cell r="H8458">
            <v>1.05</v>
          </cell>
          <cell r="I8458">
            <v>43465</v>
          </cell>
        </row>
        <row r="8459">
          <cell r="A8459" t="str">
            <v>SikaFerroGard - 903 **</v>
          </cell>
          <cell r="B8459">
            <v>102413</v>
          </cell>
          <cell r="C8459" t="str">
            <v>KG</v>
          </cell>
          <cell r="D8459">
            <v>20114</v>
          </cell>
          <cell r="E8459">
            <v>309071</v>
          </cell>
          <cell r="F8459">
            <v>41064</v>
          </cell>
          <cell r="G8459">
            <v>15472</v>
          </cell>
          <cell r="H8459">
            <v>1.3</v>
          </cell>
          <cell r="I8459">
            <v>43465</v>
          </cell>
        </row>
        <row r="8460">
          <cell r="A8460" t="str">
            <v>SIKAFIBER AD MICROFIBRA</v>
          </cell>
          <cell r="B8460">
            <v>104597</v>
          </cell>
          <cell r="C8460" t="str">
            <v>KG</v>
          </cell>
          <cell r="D8460">
            <v>20990</v>
          </cell>
          <cell r="E8460">
            <v>0</v>
          </cell>
          <cell r="F8460">
            <v>43251</v>
          </cell>
          <cell r="G8460">
            <v>19990</v>
          </cell>
          <cell r="H8460">
            <v>1.05</v>
          </cell>
          <cell r="I8460">
            <v>43465</v>
          </cell>
        </row>
        <row r="8461">
          <cell r="A8461" t="str">
            <v>Sikafill 10/ Sikafill 12 (kg)</v>
          </cell>
          <cell r="B8461">
            <v>100244</v>
          </cell>
          <cell r="C8461" t="str">
            <v>KG</v>
          </cell>
          <cell r="D8461">
            <v>14161</v>
          </cell>
          <cell r="E8461">
            <v>620028</v>
          </cell>
          <cell r="F8461">
            <v>43196</v>
          </cell>
          <cell r="G8461">
            <v>13487</v>
          </cell>
          <cell r="H8461">
            <v>1.05</v>
          </cell>
          <cell r="I8461">
            <v>43465</v>
          </cell>
        </row>
        <row r="8462">
          <cell r="A8462" t="str">
            <v>SikaFill 5 (5 Gl) **</v>
          </cell>
          <cell r="B8462">
            <v>103607</v>
          </cell>
          <cell r="C8462" t="str">
            <v>KG</v>
          </cell>
          <cell r="D8462">
            <v>9714</v>
          </cell>
          <cell r="E8462" t="str">
            <v>25621328-02</v>
          </cell>
          <cell r="F8462">
            <v>42264</v>
          </cell>
          <cell r="G8462">
            <v>7962</v>
          </cell>
          <cell r="H8462">
            <v>1.22</v>
          </cell>
          <cell r="I8462">
            <v>43465</v>
          </cell>
        </row>
        <row r="8463">
          <cell r="A8463" t="str">
            <v>Sikafill 5 (toxement Acriltoc) 1.2Kg **</v>
          </cell>
          <cell r="B8463">
            <v>100245</v>
          </cell>
          <cell r="C8463" t="str">
            <v>KG</v>
          </cell>
          <cell r="D8463">
            <v>19133</v>
          </cell>
          <cell r="E8463">
            <v>621317</v>
          </cell>
          <cell r="F8463">
            <v>41061</v>
          </cell>
          <cell r="G8463">
            <v>14718</v>
          </cell>
          <cell r="H8463">
            <v>1.3</v>
          </cell>
          <cell r="I8463">
            <v>43465</v>
          </cell>
        </row>
        <row r="8464">
          <cell r="A8464" t="str">
            <v>Sikaflex 2C SL -Bicomponente- Gris (3 galones).</v>
          </cell>
          <cell r="B8464">
            <v>104953</v>
          </cell>
          <cell r="C8464" t="str">
            <v>GLN</v>
          </cell>
          <cell r="D8464">
            <v>143362</v>
          </cell>
          <cell r="E8464">
            <v>0</v>
          </cell>
          <cell r="F8464">
            <v>43202</v>
          </cell>
          <cell r="G8464">
            <v>136535</v>
          </cell>
          <cell r="H8464">
            <v>1.05</v>
          </cell>
          <cell r="I8464">
            <v>43465</v>
          </cell>
        </row>
        <row r="8465">
          <cell r="A8465" t="str">
            <v>SIKAFLEX CONSTRUCCION Cartucho 300cc</v>
          </cell>
          <cell r="B8465">
            <v>105511</v>
          </cell>
          <cell r="C8465" t="str">
            <v>UNI</v>
          </cell>
          <cell r="D8465">
            <v>22995</v>
          </cell>
          <cell r="E8465">
            <v>0</v>
          </cell>
          <cell r="F8465">
            <v>43256</v>
          </cell>
          <cell r="G8465">
            <v>21900</v>
          </cell>
          <cell r="H8465">
            <v>1.05</v>
          </cell>
          <cell r="I8465">
            <v>43465</v>
          </cell>
        </row>
        <row r="8466">
          <cell r="A8466" t="str">
            <v>SIKAFLEX PRO 3WF Gris 600 CC</v>
          </cell>
          <cell r="B8466">
            <v>2739</v>
          </cell>
          <cell r="C8466" t="str">
            <v>KG</v>
          </cell>
          <cell r="D8466">
            <v>78469</v>
          </cell>
          <cell r="E8466">
            <v>200998</v>
          </cell>
          <cell r="F8466">
            <v>43271</v>
          </cell>
          <cell r="G8466">
            <v>74732</v>
          </cell>
          <cell r="H8466">
            <v>1.05</v>
          </cell>
          <cell r="I8466">
            <v>43465</v>
          </cell>
        </row>
        <row r="8467">
          <cell r="A8467" t="str">
            <v>Sikaflex®AT-Connection - Tubo 300 CC</v>
          </cell>
          <cell r="B8467">
            <v>104919</v>
          </cell>
          <cell r="C8467" t="str">
            <v>UNI</v>
          </cell>
          <cell r="D8467">
            <v>32550</v>
          </cell>
          <cell r="E8467">
            <v>0</v>
          </cell>
          <cell r="F8467">
            <v>43250</v>
          </cell>
          <cell r="G8467">
            <v>31000</v>
          </cell>
          <cell r="H8467">
            <v>1.05</v>
          </cell>
          <cell r="I8467">
            <v>43465</v>
          </cell>
        </row>
        <row r="8468">
          <cell r="A8468" t="str">
            <v>Sikaflex-11 FC 300cc (ToxementSELLASIL 40 FC)</v>
          </cell>
          <cell r="B8468">
            <v>100994</v>
          </cell>
          <cell r="C8468" t="str">
            <v>UNI</v>
          </cell>
          <cell r="D8468">
            <v>27586</v>
          </cell>
          <cell r="E8468">
            <v>200596</v>
          </cell>
          <cell r="F8468">
            <v>43210</v>
          </cell>
          <cell r="G8468">
            <v>26272.5</v>
          </cell>
          <cell r="H8468">
            <v>1.05</v>
          </cell>
          <cell r="I8468">
            <v>43465</v>
          </cell>
        </row>
        <row r="8469">
          <cell r="A8469" t="str">
            <v>SIKAFLEX-15 LM SL 22.7Kg **</v>
          </cell>
          <cell r="B8469">
            <v>101781</v>
          </cell>
          <cell r="C8469" t="str">
            <v>KG</v>
          </cell>
          <cell r="D8469">
            <v>39280</v>
          </cell>
          <cell r="E8469">
            <v>201346</v>
          </cell>
          <cell r="F8469">
            <v>41463</v>
          </cell>
          <cell r="G8469">
            <v>30929</v>
          </cell>
          <cell r="H8469">
            <v>1.27</v>
          </cell>
          <cell r="I8469">
            <v>43465</v>
          </cell>
        </row>
        <row r="8470">
          <cell r="A8470" t="str">
            <v>Sikaflex-15 LMSL (Descontinuad.= 2CSL cio</v>
          </cell>
          <cell r="B8470">
            <v>100086</v>
          </cell>
          <cell r="C8470" t="str">
            <v>KG</v>
          </cell>
          <cell r="D8470">
            <v>39280</v>
          </cell>
          <cell r="E8470">
            <v>200896</v>
          </cell>
          <cell r="F8470">
            <v>41547</v>
          </cell>
          <cell r="G8470">
            <v>30929</v>
          </cell>
          <cell r="H8470">
            <v>1.27</v>
          </cell>
          <cell r="I8470">
            <v>43465</v>
          </cell>
        </row>
        <row r="8471">
          <cell r="A8471" t="str">
            <v>SIKAFLEX-1a BLANCO(CARTUCHO DE 300 CC)</v>
          </cell>
          <cell r="B8471">
            <v>2746</v>
          </cell>
          <cell r="C8471" t="str">
            <v>UNI</v>
          </cell>
          <cell r="D8471">
            <v>29551</v>
          </cell>
          <cell r="E8471">
            <v>200096</v>
          </cell>
          <cell r="F8471">
            <v>43174</v>
          </cell>
          <cell r="G8471">
            <v>28144</v>
          </cell>
          <cell r="H8471">
            <v>1.05</v>
          </cell>
          <cell r="I8471">
            <v>43465</v>
          </cell>
        </row>
        <row r="8472">
          <cell r="A8472" t="str">
            <v>Sikafloor - 156 (Imprimante epóxico)</v>
          </cell>
          <cell r="B8472">
            <v>105649</v>
          </cell>
          <cell r="C8472" t="str">
            <v>gln</v>
          </cell>
          <cell r="D8472">
            <v>22859</v>
          </cell>
          <cell r="E8472">
            <v>0</v>
          </cell>
          <cell r="F8472">
            <v>43314</v>
          </cell>
          <cell r="G8472">
            <v>21770</v>
          </cell>
          <cell r="H8472">
            <v>1.05</v>
          </cell>
          <cell r="I8472">
            <v>43465</v>
          </cell>
        </row>
        <row r="8473">
          <cell r="A8473" t="str">
            <v>Sikafloor - 261 (Piso epóxico)</v>
          </cell>
          <cell r="B8473">
            <v>105648</v>
          </cell>
          <cell r="C8473" t="str">
            <v>KG</v>
          </cell>
          <cell r="D8473">
            <v>31329</v>
          </cell>
          <cell r="E8473">
            <v>0</v>
          </cell>
          <cell r="F8473">
            <v>43314</v>
          </cell>
          <cell r="G8473">
            <v>29837</v>
          </cell>
          <cell r="H8473">
            <v>1.05</v>
          </cell>
          <cell r="I8473">
            <v>43465</v>
          </cell>
        </row>
        <row r="8474">
          <cell r="A8474" t="str">
            <v>Sikafloor 161 imprimante **</v>
          </cell>
          <cell r="B8474">
            <v>100718</v>
          </cell>
          <cell r="C8474" t="str">
            <v>KG</v>
          </cell>
          <cell r="D8474">
            <v>47887</v>
          </cell>
          <cell r="E8474">
            <v>604673</v>
          </cell>
          <cell r="F8474">
            <v>43224</v>
          </cell>
          <cell r="G8474">
            <v>45607</v>
          </cell>
          <cell r="H8474">
            <v>1.05</v>
          </cell>
          <cell r="I8474">
            <v>43465</v>
          </cell>
        </row>
        <row r="8475">
          <cell r="A8475" t="str">
            <v>SIKAFLOOR 2430 CO 4 KILOS</v>
          </cell>
          <cell r="B8475">
            <v>641</v>
          </cell>
          <cell r="C8475" t="str">
            <v>KG</v>
          </cell>
          <cell r="D8475">
            <v>36644</v>
          </cell>
          <cell r="E8475">
            <v>606973</v>
          </cell>
          <cell r="F8475">
            <v>41061</v>
          </cell>
          <cell r="G8475">
            <v>28188</v>
          </cell>
          <cell r="H8475">
            <v>1.3</v>
          </cell>
          <cell r="I8475">
            <v>43465</v>
          </cell>
        </row>
        <row r="8476">
          <cell r="A8476" t="str">
            <v>Sikafloor 3 Quartz top Neutro 30Kg **</v>
          </cell>
          <cell r="B8476">
            <v>100223</v>
          </cell>
          <cell r="C8476" t="str">
            <v>KG</v>
          </cell>
          <cell r="D8476">
            <v>1063</v>
          </cell>
          <cell r="E8476" t="str">
            <v>642266-07</v>
          </cell>
          <cell r="F8476">
            <v>43251</v>
          </cell>
          <cell r="G8476">
            <v>1012</v>
          </cell>
          <cell r="H8476">
            <v>1.05</v>
          </cell>
          <cell r="I8476">
            <v>43465</v>
          </cell>
        </row>
        <row r="8477">
          <cell r="A8477" t="str">
            <v>Sikafloor 363 CO 4.5Kg **</v>
          </cell>
          <cell r="B8477">
            <v>100680</v>
          </cell>
          <cell r="C8477" t="str">
            <v>KG</v>
          </cell>
          <cell r="D8477">
            <v>63336</v>
          </cell>
          <cell r="E8477">
            <v>608073</v>
          </cell>
          <cell r="F8477">
            <v>41064</v>
          </cell>
          <cell r="G8477">
            <v>48720</v>
          </cell>
          <cell r="H8477">
            <v>1.3</v>
          </cell>
          <cell r="I8477">
            <v>43465</v>
          </cell>
        </row>
        <row r="8478">
          <cell r="A8478" t="str">
            <v>Sikafloor 400 N Recubrimiento (Salio del Mercado)</v>
          </cell>
          <cell r="B8478">
            <v>100720</v>
          </cell>
          <cell r="C8478" t="str">
            <v>KG</v>
          </cell>
          <cell r="D8478">
            <v>55193</v>
          </cell>
          <cell r="E8478">
            <v>609046</v>
          </cell>
          <cell r="F8478">
            <v>41167</v>
          </cell>
          <cell r="G8478">
            <v>42456</v>
          </cell>
          <cell r="H8478">
            <v>1.3</v>
          </cell>
          <cell r="I8478">
            <v>43465</v>
          </cell>
        </row>
        <row r="8479">
          <cell r="A8479" t="str">
            <v>Sikagrout 212 (toxement Hi flow grout) 30Kg **</v>
          </cell>
          <cell r="B8479">
            <v>100222</v>
          </cell>
          <cell r="C8479" t="str">
            <v>KG</v>
          </cell>
          <cell r="D8479">
            <v>2714</v>
          </cell>
          <cell r="E8479">
            <v>122164</v>
          </cell>
          <cell r="F8479">
            <v>41061</v>
          </cell>
          <cell r="G8479">
            <v>2088</v>
          </cell>
          <cell r="H8479">
            <v>1.3</v>
          </cell>
          <cell r="I8479">
            <v>43465</v>
          </cell>
        </row>
        <row r="8480">
          <cell r="A8480" t="str">
            <v>SIKAGROUT-200 (PROTEC)30 KILOS</v>
          </cell>
          <cell r="B8480">
            <v>711</v>
          </cell>
          <cell r="C8480" t="str">
            <v>KG</v>
          </cell>
          <cell r="D8480">
            <v>3242</v>
          </cell>
          <cell r="E8480">
            <v>122064</v>
          </cell>
          <cell r="F8480">
            <v>41061</v>
          </cell>
          <cell r="G8480">
            <v>2494</v>
          </cell>
          <cell r="H8480">
            <v>1.3</v>
          </cell>
          <cell r="I8480">
            <v>43465</v>
          </cell>
        </row>
        <row r="8481">
          <cell r="A8481" t="str">
            <v>SIKAGUARD 50 23 Kg.</v>
          </cell>
          <cell r="B8481">
            <v>104934</v>
          </cell>
          <cell r="C8481" t="str">
            <v>KG</v>
          </cell>
          <cell r="D8481">
            <v>38844</v>
          </cell>
          <cell r="E8481">
            <v>0</v>
          </cell>
          <cell r="F8481">
            <v>43266</v>
          </cell>
          <cell r="G8481">
            <v>36994</v>
          </cell>
          <cell r="H8481">
            <v>1.05</v>
          </cell>
          <cell r="I8481">
            <v>43465</v>
          </cell>
        </row>
        <row r="8482">
          <cell r="A8482" t="str">
            <v>SIKAGUARD 62 (GRIS) 3 KILOS</v>
          </cell>
          <cell r="B8482">
            <v>712</v>
          </cell>
          <cell r="C8482" t="str">
            <v>KG</v>
          </cell>
          <cell r="D8482">
            <v>74542</v>
          </cell>
          <cell r="E8482">
            <v>521373</v>
          </cell>
          <cell r="F8482">
            <v>41774</v>
          </cell>
          <cell r="G8482">
            <v>59160</v>
          </cell>
          <cell r="H8482">
            <v>1.26</v>
          </cell>
          <cell r="I8482">
            <v>43465</v>
          </cell>
        </row>
        <row r="8483">
          <cell r="A8483" t="str">
            <v>SIKAGUARD 68 (BRILLANTE) 7.3 Kg</v>
          </cell>
          <cell r="B8483">
            <v>104933</v>
          </cell>
          <cell r="C8483" t="str">
            <v>KG</v>
          </cell>
          <cell r="D8483">
            <v>36985</v>
          </cell>
          <cell r="E8483">
            <v>0</v>
          </cell>
          <cell r="F8483">
            <v>43266</v>
          </cell>
          <cell r="G8483">
            <v>35224</v>
          </cell>
          <cell r="H8483">
            <v>1.05</v>
          </cell>
          <cell r="I8483">
            <v>43465</v>
          </cell>
        </row>
        <row r="8484">
          <cell r="A8484" t="str">
            <v>SIKAGUARD DECOR TRANSPARENTE 18 Kg</v>
          </cell>
          <cell r="B8484">
            <v>104820</v>
          </cell>
          <cell r="C8484" t="str">
            <v>KG</v>
          </cell>
          <cell r="D8484">
            <v>37246</v>
          </cell>
          <cell r="E8484">
            <v>0</v>
          </cell>
          <cell r="F8484">
            <v>43371</v>
          </cell>
          <cell r="G8484">
            <v>35472</v>
          </cell>
          <cell r="H8484">
            <v>1.05</v>
          </cell>
          <cell r="I8484">
            <v>43465</v>
          </cell>
        </row>
        <row r="8485">
          <cell r="A8485" t="str">
            <v>Sikaguard EpoCem 720 21Kg **</v>
          </cell>
          <cell r="B8485">
            <v>100541</v>
          </cell>
          <cell r="C8485" t="str">
            <v>KG</v>
          </cell>
          <cell r="D8485">
            <v>13723</v>
          </cell>
          <cell r="E8485">
            <v>128577</v>
          </cell>
          <cell r="F8485">
            <v>41061</v>
          </cell>
          <cell r="G8485">
            <v>10556</v>
          </cell>
          <cell r="H8485">
            <v>1.3</v>
          </cell>
          <cell r="I8485">
            <v>43465</v>
          </cell>
        </row>
        <row r="8486">
          <cell r="A8486" t="str">
            <v>SIKALASTIC-612 MTC (26.5KG)</v>
          </cell>
          <cell r="B8486">
            <v>105242</v>
          </cell>
          <cell r="C8486" t="str">
            <v>KG</v>
          </cell>
          <cell r="D8486">
            <v>22449</v>
          </cell>
          <cell r="E8486">
            <v>0</v>
          </cell>
          <cell r="F8486">
            <v>43223</v>
          </cell>
          <cell r="G8486">
            <v>21380</v>
          </cell>
          <cell r="H8486">
            <v>1.05</v>
          </cell>
          <cell r="I8486">
            <v>43465</v>
          </cell>
        </row>
        <row r="8487">
          <cell r="A8487" t="str">
            <v>Sikalatex 20kg **</v>
          </cell>
          <cell r="B8487">
            <v>103657</v>
          </cell>
          <cell r="C8487" t="str">
            <v>KG</v>
          </cell>
          <cell r="D8487">
            <v>23977</v>
          </cell>
          <cell r="E8487">
            <v>25110402</v>
          </cell>
          <cell r="F8487">
            <v>41012</v>
          </cell>
          <cell r="G8487">
            <v>18444</v>
          </cell>
          <cell r="H8487">
            <v>1.3</v>
          </cell>
          <cell r="I8487">
            <v>43465</v>
          </cell>
        </row>
        <row r="8488">
          <cell r="A8488" t="str">
            <v>Sikalatex 4.5kg **</v>
          </cell>
          <cell r="B8488">
            <v>102826</v>
          </cell>
          <cell r="C8488" t="str">
            <v>KG</v>
          </cell>
          <cell r="D8488">
            <v>21940</v>
          </cell>
          <cell r="E8488" t="str">
            <v>309176-301</v>
          </cell>
          <cell r="F8488">
            <v>43199</v>
          </cell>
          <cell r="G8488">
            <v>20895</v>
          </cell>
          <cell r="H8488">
            <v>1.05</v>
          </cell>
          <cell r="I8488">
            <v>43465</v>
          </cell>
        </row>
        <row r="8489">
          <cell r="A8489" t="str">
            <v>SIKALIMPIADOR "U" Sika (Ladrillo) 20Kg **</v>
          </cell>
          <cell r="B8489">
            <v>101078</v>
          </cell>
          <cell r="C8489" t="str">
            <v>KG</v>
          </cell>
          <cell r="D8489">
            <v>15929</v>
          </cell>
          <cell r="E8489">
            <v>543402</v>
          </cell>
          <cell r="F8489">
            <v>41064</v>
          </cell>
          <cell r="G8489">
            <v>12253</v>
          </cell>
          <cell r="H8489">
            <v>1.3</v>
          </cell>
          <cell r="I8489">
            <v>43465</v>
          </cell>
        </row>
        <row r="8490">
          <cell r="A8490" t="str">
            <v>SIKALISTO RESANE 25kg</v>
          </cell>
          <cell r="B8490">
            <v>15</v>
          </cell>
          <cell r="C8490" t="str">
            <v>KG</v>
          </cell>
          <cell r="D8490">
            <v>1224</v>
          </cell>
          <cell r="E8490">
            <v>127264</v>
          </cell>
          <cell r="F8490">
            <v>43377</v>
          </cell>
          <cell r="G8490">
            <v>1166</v>
          </cell>
          <cell r="H8490">
            <v>1.05</v>
          </cell>
          <cell r="I8490">
            <v>43465</v>
          </cell>
        </row>
        <row r="8491">
          <cell r="A8491" t="str">
            <v>Sikament 320 (Superplastificante)Tambor de</v>
          </cell>
          <cell r="B8491">
            <v>100370</v>
          </cell>
          <cell r="C8491" t="str">
            <v>KG</v>
          </cell>
          <cell r="D8491">
            <v>9360</v>
          </cell>
          <cell r="E8491">
            <v>100040</v>
          </cell>
          <cell r="F8491">
            <v>42857</v>
          </cell>
          <cell r="G8491">
            <v>8587</v>
          </cell>
          <cell r="H8491">
            <v>1.0900000000000001</v>
          </cell>
          <cell r="I8491">
            <v>43465</v>
          </cell>
        </row>
        <row r="8492">
          <cell r="A8492" t="str">
            <v>SIKAMENT-HE 200 (Plast) 25 KILOS</v>
          </cell>
          <cell r="B8492">
            <v>713</v>
          </cell>
          <cell r="C8492" t="str">
            <v>KG</v>
          </cell>
          <cell r="D8492">
            <v>9870</v>
          </cell>
          <cell r="E8492">
            <v>101002</v>
          </cell>
          <cell r="F8492">
            <v>40688</v>
          </cell>
          <cell r="G8492">
            <v>7366</v>
          </cell>
          <cell r="H8492">
            <v>1.34</v>
          </cell>
          <cell r="I8492">
            <v>43465</v>
          </cell>
        </row>
        <row r="8493">
          <cell r="A8493" t="str">
            <v>Sikaplan (rollo 1.55x20) 12 NTR **</v>
          </cell>
          <cell r="B8493">
            <v>100242</v>
          </cell>
          <cell r="C8493" t="str">
            <v>M2</v>
          </cell>
          <cell r="D8493">
            <v>40720</v>
          </cell>
          <cell r="E8493">
            <v>400695</v>
          </cell>
          <cell r="F8493">
            <v>43174</v>
          </cell>
          <cell r="G8493">
            <v>38781</v>
          </cell>
          <cell r="H8493">
            <v>1.05</v>
          </cell>
          <cell r="I8493">
            <v>43465</v>
          </cell>
        </row>
        <row r="8494">
          <cell r="A8494" t="str">
            <v>Sikaplan 12 G CO (1.55m x 20m)(Membrana</v>
          </cell>
          <cell r="B8494">
            <v>102354</v>
          </cell>
          <cell r="C8494" t="str">
            <v>ML</v>
          </cell>
          <cell r="D8494">
            <v>78718</v>
          </cell>
          <cell r="E8494">
            <v>401895</v>
          </cell>
          <cell r="F8494">
            <v>41143</v>
          </cell>
          <cell r="G8494">
            <v>60552</v>
          </cell>
          <cell r="H8494">
            <v>1.3</v>
          </cell>
          <cell r="I8494">
            <v>43465</v>
          </cell>
        </row>
        <row r="8495">
          <cell r="A8495" t="str">
            <v>SikaRod 10 mm 3/8" (toxement sellasil soporte) **</v>
          </cell>
          <cell r="B8495">
            <v>100360</v>
          </cell>
          <cell r="C8495" t="str">
            <v>ML</v>
          </cell>
          <cell r="D8495">
            <v>774</v>
          </cell>
          <cell r="E8495">
            <v>240095</v>
          </cell>
          <cell r="F8495">
            <v>43202</v>
          </cell>
          <cell r="G8495">
            <v>737</v>
          </cell>
          <cell r="H8495">
            <v>1.05</v>
          </cell>
          <cell r="I8495">
            <v>43465</v>
          </cell>
        </row>
        <row r="8496">
          <cell r="A8496" t="str">
            <v>SikaRod 16 mm 5/8" (toxement sellasil soporte) **</v>
          </cell>
          <cell r="B8496">
            <v>100359</v>
          </cell>
          <cell r="C8496" t="str">
            <v>ML</v>
          </cell>
          <cell r="D8496">
            <v>1800</v>
          </cell>
          <cell r="E8496">
            <v>240195</v>
          </cell>
          <cell r="F8496">
            <v>43327</v>
          </cell>
          <cell r="G8496">
            <v>1714</v>
          </cell>
          <cell r="H8496">
            <v>1.05</v>
          </cell>
          <cell r="I8496">
            <v>43465</v>
          </cell>
        </row>
        <row r="8497">
          <cell r="A8497" t="str">
            <v>SikaRod 22 mm 7/8" (toxement sellasil soporte) **</v>
          </cell>
          <cell r="B8497">
            <v>100358</v>
          </cell>
          <cell r="C8497" t="str">
            <v>ML</v>
          </cell>
          <cell r="D8497">
            <v>3397</v>
          </cell>
          <cell r="E8497">
            <v>240295</v>
          </cell>
          <cell r="F8497">
            <v>43327</v>
          </cell>
          <cell r="G8497">
            <v>3235</v>
          </cell>
          <cell r="H8497">
            <v>1.05</v>
          </cell>
          <cell r="I8497">
            <v>43465</v>
          </cell>
        </row>
        <row r="8498">
          <cell r="A8498" t="str">
            <v>SikaRod 32 mm 1 1/4" **</v>
          </cell>
          <cell r="B8498">
            <v>100357</v>
          </cell>
          <cell r="C8498" t="str">
            <v>ML</v>
          </cell>
          <cell r="D8498">
            <v>5080</v>
          </cell>
          <cell r="E8498">
            <v>240595</v>
          </cell>
          <cell r="F8498">
            <v>42270</v>
          </cell>
          <cell r="G8498">
            <v>4164</v>
          </cell>
          <cell r="H8498">
            <v>1.22</v>
          </cell>
          <cell r="I8498">
            <v>43465</v>
          </cell>
        </row>
        <row r="8499">
          <cell r="A8499" t="str">
            <v>SikaRod 6 mm 1/4" (toxement sellasil soporte)**</v>
          </cell>
          <cell r="B8499">
            <v>100361</v>
          </cell>
          <cell r="C8499" t="str">
            <v>ML</v>
          </cell>
          <cell r="D8499">
            <v>694</v>
          </cell>
          <cell r="E8499">
            <v>240495</v>
          </cell>
          <cell r="F8499">
            <v>41064</v>
          </cell>
          <cell r="G8499">
            <v>534</v>
          </cell>
          <cell r="H8499">
            <v>1.3</v>
          </cell>
          <cell r="I8499">
            <v>43465</v>
          </cell>
        </row>
        <row r="8500">
          <cell r="A8500" t="str">
            <v>SIKASET L (ACELERANTE) 5 KILOS</v>
          </cell>
          <cell r="B8500">
            <v>709</v>
          </cell>
          <cell r="C8500" t="str">
            <v>KG</v>
          </cell>
          <cell r="D8500">
            <v>13370</v>
          </cell>
          <cell r="E8500">
            <v>105001</v>
          </cell>
          <cell r="F8500">
            <v>43337</v>
          </cell>
          <cell r="G8500">
            <v>12733</v>
          </cell>
          <cell r="H8500">
            <v>1.05</v>
          </cell>
          <cell r="I8500">
            <v>43465</v>
          </cell>
        </row>
        <row r="8501">
          <cell r="A8501" t="str">
            <v>SIKASIL C CARTUCHO DE 300 CC O SIMILAR</v>
          </cell>
          <cell r="B8501">
            <v>106529</v>
          </cell>
          <cell r="C8501" t="str">
            <v>UNI</v>
          </cell>
          <cell r="D8501">
            <v>17985</v>
          </cell>
          <cell r="E8501">
            <v>0</v>
          </cell>
          <cell r="F8501">
            <v>43196</v>
          </cell>
          <cell r="G8501">
            <v>17129</v>
          </cell>
          <cell r="H8501">
            <v>1.05</v>
          </cell>
          <cell r="I8501">
            <v>43465</v>
          </cell>
        </row>
        <row r="8502">
          <cell r="A8502" t="str">
            <v>SikaSwell S **</v>
          </cell>
          <cell r="B8502">
            <v>100020</v>
          </cell>
          <cell r="C8502" t="str">
            <v>UNI</v>
          </cell>
          <cell r="D8502">
            <v>48256</v>
          </cell>
          <cell r="E8502">
            <v>303571</v>
          </cell>
          <cell r="F8502">
            <v>41061</v>
          </cell>
          <cell r="G8502">
            <v>37120</v>
          </cell>
          <cell r="H8502">
            <v>1.3</v>
          </cell>
          <cell r="I8502">
            <v>43465</v>
          </cell>
        </row>
        <row r="8503">
          <cell r="A8503" t="str">
            <v>SikaSwell S2 (Cartucho 300 cc)</v>
          </cell>
          <cell r="B8503">
            <v>102212</v>
          </cell>
          <cell r="C8503" t="str">
            <v>UNI</v>
          </cell>
          <cell r="D8503">
            <v>62261</v>
          </cell>
          <cell r="E8503">
            <v>303571</v>
          </cell>
          <cell r="F8503">
            <v>42797</v>
          </cell>
          <cell r="G8503">
            <v>57120</v>
          </cell>
          <cell r="H8503">
            <v>1.0900000000000001</v>
          </cell>
          <cell r="I8503">
            <v>43465</v>
          </cell>
        </row>
        <row r="8504">
          <cell r="A8504" t="str">
            <v>SikaTop Armatec108 (toxem. Toc Armad. 6037) 4</v>
          </cell>
          <cell r="B8504">
            <v>100225</v>
          </cell>
          <cell r="C8504" t="str">
            <v>M2</v>
          </cell>
          <cell r="D8504">
            <v>12743</v>
          </cell>
          <cell r="E8504">
            <v>125079</v>
          </cell>
          <cell r="F8504">
            <v>41155</v>
          </cell>
          <cell r="G8504">
            <v>9802</v>
          </cell>
          <cell r="H8504">
            <v>1.3</v>
          </cell>
          <cell r="I8504">
            <v>43465</v>
          </cell>
        </row>
        <row r="8505">
          <cell r="A8505" t="str">
            <v>SIKATOP-122 (30KG) CLIMA FRIO</v>
          </cell>
          <cell r="B8505">
            <v>105960</v>
          </cell>
          <cell r="C8505" t="str">
            <v>KG</v>
          </cell>
          <cell r="D8505">
            <v>5750</v>
          </cell>
          <cell r="E8505">
            <v>0</v>
          </cell>
          <cell r="F8505">
            <v>42656</v>
          </cell>
          <cell r="G8505">
            <v>5000</v>
          </cell>
          <cell r="H8505">
            <v>1.1499999999999999</v>
          </cell>
          <cell r="I8505">
            <v>43465</v>
          </cell>
        </row>
        <row r="8506">
          <cell r="A8506" t="str">
            <v>SILBATO PITO DE SEGURIDAD</v>
          </cell>
          <cell r="B8506">
            <v>106578</v>
          </cell>
          <cell r="C8506" t="str">
            <v>UNI</v>
          </cell>
          <cell r="D8506">
            <v>3198</v>
          </cell>
          <cell r="E8506">
            <v>0</v>
          </cell>
          <cell r="F8506">
            <v>43199</v>
          </cell>
          <cell r="G8506">
            <v>3046</v>
          </cell>
          <cell r="H8506">
            <v>1.05</v>
          </cell>
          <cell r="I8506">
            <v>43465</v>
          </cell>
        </row>
        <row r="8507">
          <cell r="A8507" t="str">
            <v>SILENCIADOR</v>
          </cell>
          <cell r="B8507">
            <v>105619</v>
          </cell>
          <cell r="C8507" t="str">
            <v>KG</v>
          </cell>
          <cell r="D8507">
            <v>1807</v>
          </cell>
          <cell r="E8507">
            <v>0</v>
          </cell>
          <cell r="F8507">
            <v>40130</v>
          </cell>
          <cell r="G8507">
            <v>1300</v>
          </cell>
          <cell r="H8507">
            <v>1.39</v>
          </cell>
          <cell r="I8507">
            <v>43465</v>
          </cell>
        </row>
        <row r="8508">
          <cell r="A8508" t="str">
            <v>Silice</v>
          </cell>
          <cell r="B8508">
            <v>101105</v>
          </cell>
          <cell r="C8508" t="str">
            <v>KG</v>
          </cell>
          <cell r="D8508">
            <v>1807</v>
          </cell>
          <cell r="E8508">
            <v>0</v>
          </cell>
          <cell r="F8508">
            <v>40130</v>
          </cell>
          <cell r="G8508">
            <v>1300</v>
          </cell>
          <cell r="H8508">
            <v>1.39</v>
          </cell>
          <cell r="I8508">
            <v>43465</v>
          </cell>
        </row>
        <row r="8509">
          <cell r="A8509" t="str">
            <v>SILICONA GRUESA en barra para pistola de</v>
          </cell>
          <cell r="B8509">
            <v>106530</v>
          </cell>
          <cell r="C8509" t="str">
            <v>UNI</v>
          </cell>
          <cell r="D8509">
            <v>491</v>
          </cell>
          <cell r="E8509">
            <v>0</v>
          </cell>
          <cell r="F8509">
            <v>42998</v>
          </cell>
          <cell r="G8509">
            <v>450</v>
          </cell>
          <cell r="H8509">
            <v>1.0900000000000001</v>
          </cell>
          <cell r="I8509">
            <v>43465</v>
          </cell>
        </row>
        <row r="8510">
          <cell r="A8510" t="str">
            <v>SILICONA PEGADIT SELLO PERIMETRAL 280 ml</v>
          </cell>
          <cell r="B8510">
            <v>104805</v>
          </cell>
          <cell r="C8510" t="str">
            <v>UNI</v>
          </cell>
          <cell r="D8510">
            <v>20285</v>
          </cell>
          <cell r="E8510">
            <v>0</v>
          </cell>
          <cell r="F8510">
            <v>43223</v>
          </cell>
          <cell r="G8510">
            <v>19319</v>
          </cell>
          <cell r="H8510">
            <v>1.05</v>
          </cell>
          <cell r="I8510">
            <v>43465</v>
          </cell>
        </row>
        <row r="8511">
          <cell r="A8511" t="str">
            <v>Silicona transparente (Tubo de 11 onzas)***</v>
          </cell>
          <cell r="B8511">
            <v>102863</v>
          </cell>
          <cell r="C8511" t="str">
            <v>UNI</v>
          </cell>
          <cell r="D8511">
            <v>9398</v>
          </cell>
          <cell r="E8511">
            <v>897063</v>
          </cell>
          <cell r="F8511">
            <v>43252</v>
          </cell>
          <cell r="G8511">
            <v>8950</v>
          </cell>
          <cell r="H8511">
            <v>1.05</v>
          </cell>
          <cell r="I8511">
            <v>43465</v>
          </cell>
        </row>
        <row r="8512">
          <cell r="A8512" t="str">
            <v>Silicona transparente 300 ml</v>
          </cell>
          <cell r="B8512">
            <v>3837</v>
          </cell>
          <cell r="C8512" t="str">
            <v>UNI</v>
          </cell>
          <cell r="D8512">
            <v>9398</v>
          </cell>
          <cell r="E8512">
            <v>897063</v>
          </cell>
          <cell r="F8512">
            <v>43252</v>
          </cell>
          <cell r="G8512">
            <v>8950</v>
          </cell>
          <cell r="H8512">
            <v>1.05</v>
          </cell>
          <cell r="I8512">
            <v>43465</v>
          </cell>
        </row>
        <row r="8513">
          <cell r="A8513" t="str">
            <v>SILICONITE PINTUCO (Hidrofugo)</v>
          </cell>
          <cell r="B8513">
            <v>1067</v>
          </cell>
          <cell r="C8513" t="str">
            <v>GN</v>
          </cell>
          <cell r="D8513">
            <v>46900</v>
          </cell>
          <cell r="E8513">
            <v>3103</v>
          </cell>
          <cell r="F8513">
            <v>40787</v>
          </cell>
          <cell r="G8513">
            <v>35000</v>
          </cell>
          <cell r="H8513">
            <v>1.34</v>
          </cell>
          <cell r="I8513">
            <v>43465</v>
          </cell>
        </row>
        <row r="8514">
          <cell r="A8514" t="str">
            <v>Silla Auditorio Ref. nova 508mm de Inorca</v>
          </cell>
          <cell r="B8514">
            <v>107217</v>
          </cell>
          <cell r="C8514" t="str">
            <v>UNI</v>
          </cell>
          <cell r="D8514">
            <v>878399</v>
          </cell>
          <cell r="E8514">
            <v>0</v>
          </cell>
          <cell r="F8514">
            <v>43410</v>
          </cell>
          <cell r="G8514">
            <v>836570</v>
          </cell>
          <cell r="H8514">
            <v>1.05</v>
          </cell>
          <cell r="I8514">
            <v>43465</v>
          </cell>
        </row>
        <row r="8515">
          <cell r="A8515" t="str">
            <v>Silla bicolor concreto GRC21MP 0.60x0.80</v>
          </cell>
          <cell r="B8515">
            <v>106683</v>
          </cell>
          <cell r="C8515" t="str">
            <v>UNI</v>
          </cell>
          <cell r="D8515">
            <v>622251</v>
          </cell>
          <cell r="E8515">
            <v>0</v>
          </cell>
          <cell r="F8515">
            <v>43126</v>
          </cell>
          <cell r="G8515">
            <v>592620</v>
          </cell>
          <cell r="H8515">
            <v>1.05</v>
          </cell>
          <cell r="I8515">
            <v>43465</v>
          </cell>
        </row>
        <row r="8516">
          <cell r="A8516" t="str">
            <v>Silla concreto GRC 21MP 0,7x0.51 Segun diseño</v>
          </cell>
          <cell r="B8516">
            <v>106680</v>
          </cell>
          <cell r="C8516" t="str">
            <v>UNI</v>
          </cell>
          <cell r="D8516">
            <v>799680</v>
          </cell>
          <cell r="E8516">
            <v>0</v>
          </cell>
          <cell r="F8516">
            <v>43126</v>
          </cell>
          <cell r="G8516">
            <v>761600</v>
          </cell>
          <cell r="H8516">
            <v>1.05</v>
          </cell>
          <cell r="I8516">
            <v>43465</v>
          </cell>
        </row>
        <row r="8517">
          <cell r="A8517" t="str">
            <v>Silla concreto GRC 21MP 0.81x0.64 Segun diseño</v>
          </cell>
          <cell r="B8517">
            <v>106512</v>
          </cell>
          <cell r="C8517" t="str">
            <v>UNI</v>
          </cell>
          <cell r="D8517">
            <v>1102059</v>
          </cell>
          <cell r="E8517">
            <v>0</v>
          </cell>
          <cell r="F8517">
            <v>43126</v>
          </cell>
          <cell r="G8517">
            <v>1049580</v>
          </cell>
          <cell r="H8517">
            <v>1.05</v>
          </cell>
          <cell r="I8517">
            <v>43465</v>
          </cell>
        </row>
        <row r="8518">
          <cell r="A8518" t="str">
            <v>Silla concreto GRC 21MP 0.82x0.78 Segun diseño</v>
          </cell>
          <cell r="B8518">
            <v>106712</v>
          </cell>
          <cell r="C8518" t="str">
            <v>UNI</v>
          </cell>
          <cell r="D8518">
            <v>880898</v>
          </cell>
          <cell r="E8518">
            <v>0</v>
          </cell>
          <cell r="F8518">
            <v>43152</v>
          </cell>
          <cell r="G8518">
            <v>838950</v>
          </cell>
          <cell r="H8518">
            <v>1.05</v>
          </cell>
          <cell r="I8518">
            <v>43465</v>
          </cell>
        </row>
        <row r="8519">
          <cell r="A8519" t="str">
            <v>Silla de polietileno d=2"x1/2" para gas **</v>
          </cell>
          <cell r="B8519">
            <v>100200</v>
          </cell>
          <cell r="C8519" t="str">
            <v>UNI</v>
          </cell>
          <cell r="D8519">
            <v>43995</v>
          </cell>
          <cell r="E8519">
            <v>240408001</v>
          </cell>
          <cell r="F8519">
            <v>40449</v>
          </cell>
          <cell r="G8519">
            <v>32113</v>
          </cell>
          <cell r="H8519">
            <v>1.37</v>
          </cell>
          <cell r="I8519">
            <v>43465</v>
          </cell>
        </row>
        <row r="8520">
          <cell r="A8520" t="str">
            <v>Silla de polietileno d=2"x3/4" para gas **</v>
          </cell>
          <cell r="B8520">
            <v>100201</v>
          </cell>
          <cell r="C8520" t="str">
            <v>UNI</v>
          </cell>
          <cell r="D8520">
            <v>43995</v>
          </cell>
          <cell r="E8520">
            <v>240408001</v>
          </cell>
          <cell r="F8520">
            <v>40449</v>
          </cell>
          <cell r="G8520">
            <v>32113</v>
          </cell>
          <cell r="H8520">
            <v>1.37</v>
          </cell>
          <cell r="I8520">
            <v>43465</v>
          </cell>
        </row>
        <row r="8521">
          <cell r="A8521" t="str">
            <v>Silla de polietileno d=3" x 1" para gas **</v>
          </cell>
          <cell r="B8521">
            <v>100035</v>
          </cell>
          <cell r="C8521" t="str">
            <v>UNI</v>
          </cell>
          <cell r="D8521">
            <v>38772</v>
          </cell>
          <cell r="E8521">
            <v>240408001</v>
          </cell>
          <cell r="F8521">
            <v>40449</v>
          </cell>
          <cell r="G8521">
            <v>28301</v>
          </cell>
          <cell r="H8521">
            <v>1.37</v>
          </cell>
          <cell r="I8521">
            <v>43465</v>
          </cell>
        </row>
        <row r="8522">
          <cell r="A8522" t="str">
            <v>Silla de polietileno d=3"x1/2" para gas **</v>
          </cell>
          <cell r="B8522">
            <v>100202</v>
          </cell>
          <cell r="C8522" t="str">
            <v>UNI</v>
          </cell>
          <cell r="D8522">
            <v>44689</v>
          </cell>
          <cell r="E8522">
            <v>240408001</v>
          </cell>
          <cell r="F8522">
            <v>40449</v>
          </cell>
          <cell r="G8522">
            <v>32620</v>
          </cell>
          <cell r="H8522">
            <v>1.37</v>
          </cell>
          <cell r="I8522">
            <v>43465</v>
          </cell>
        </row>
        <row r="8523">
          <cell r="A8523" t="str">
            <v>Silla de polietileno d=3"x3/4" para gas **</v>
          </cell>
          <cell r="B8523">
            <v>100203</v>
          </cell>
          <cell r="C8523" t="str">
            <v>UNI</v>
          </cell>
          <cell r="D8523">
            <v>45358</v>
          </cell>
          <cell r="E8523">
            <v>240408001</v>
          </cell>
          <cell r="F8523">
            <v>40449</v>
          </cell>
          <cell r="G8523">
            <v>33108</v>
          </cell>
          <cell r="H8523">
            <v>1.37</v>
          </cell>
          <cell r="I8523">
            <v>43465</v>
          </cell>
        </row>
        <row r="8524">
          <cell r="A8524" t="str">
            <v>Silla de seguridad plegable para duchas</v>
          </cell>
          <cell r="B8524">
            <v>107123</v>
          </cell>
          <cell r="C8524" t="str">
            <v>UNI</v>
          </cell>
          <cell r="D8524">
            <v>709345</v>
          </cell>
          <cell r="E8524">
            <v>0</v>
          </cell>
          <cell r="F8524">
            <v>43396</v>
          </cell>
          <cell r="G8524">
            <v>675566.57</v>
          </cell>
          <cell r="H8524">
            <v>1.05</v>
          </cell>
          <cell r="I8524">
            <v>43465</v>
          </cell>
        </row>
        <row r="8525">
          <cell r="A8525" t="str">
            <v>SILLA GIRATORIA</v>
          </cell>
          <cell r="B8525">
            <v>103753</v>
          </cell>
          <cell r="C8525" t="str">
            <v>UNI</v>
          </cell>
          <cell r="D8525">
            <v>226786</v>
          </cell>
          <cell r="E8525">
            <v>0</v>
          </cell>
          <cell r="F8525">
            <v>41052</v>
          </cell>
          <cell r="G8525">
            <v>174451</v>
          </cell>
          <cell r="H8525">
            <v>1.3</v>
          </cell>
          <cell r="I8525">
            <v>43465</v>
          </cell>
        </row>
        <row r="8526">
          <cell r="A8526" t="str">
            <v>SILLA GIRATORIA ALTA SIN BRAZOS</v>
          </cell>
          <cell r="B8526">
            <v>102604</v>
          </cell>
          <cell r="C8526" t="str">
            <v>UNI</v>
          </cell>
          <cell r="D8526">
            <v>250591</v>
          </cell>
          <cell r="E8526">
            <v>0</v>
          </cell>
          <cell r="F8526">
            <v>42934</v>
          </cell>
          <cell r="G8526">
            <v>229900</v>
          </cell>
          <cell r="H8526">
            <v>1.0900000000000001</v>
          </cell>
          <cell r="I8526">
            <v>43465</v>
          </cell>
        </row>
        <row r="8527">
          <cell r="A8527" t="str">
            <v>SILLA GRADERIA</v>
          </cell>
          <cell r="B8527">
            <v>103756</v>
          </cell>
          <cell r="C8527" t="str">
            <v>UNI</v>
          </cell>
          <cell r="D8527">
            <v>45352</v>
          </cell>
          <cell r="E8527">
            <v>0</v>
          </cell>
          <cell r="F8527">
            <v>41052</v>
          </cell>
          <cell r="G8527">
            <v>34886</v>
          </cell>
          <cell r="H8527">
            <v>1.3</v>
          </cell>
          <cell r="I8527">
            <v>43465</v>
          </cell>
        </row>
        <row r="8528">
          <cell r="A8528" t="str">
            <v>SILLA GRADERIA SIN ESPALDAR TIPO CARIBE</v>
          </cell>
          <cell r="B8528">
            <v>104810</v>
          </cell>
          <cell r="C8528" t="str">
            <v>UNI</v>
          </cell>
          <cell r="D8528">
            <v>43733</v>
          </cell>
          <cell r="E8528">
            <v>0</v>
          </cell>
          <cell r="F8528">
            <v>43371</v>
          </cell>
          <cell r="G8528">
            <v>41650</v>
          </cell>
          <cell r="H8528">
            <v>1.05</v>
          </cell>
          <cell r="I8528">
            <v>43465</v>
          </cell>
        </row>
        <row r="8529">
          <cell r="A8529" t="str">
            <v>Silla Inglesa Madera Zapan-13 tablas L=1.28Hierro</v>
          </cell>
          <cell r="B8529">
            <v>102245</v>
          </cell>
          <cell r="C8529" t="str">
            <v>UNI</v>
          </cell>
          <cell r="D8529">
            <v>390600</v>
          </cell>
          <cell r="E8529">
            <v>0</v>
          </cell>
          <cell r="F8529">
            <v>41892</v>
          </cell>
          <cell r="G8529">
            <v>310000</v>
          </cell>
          <cell r="H8529">
            <v>1.26</v>
          </cell>
          <cell r="I8529">
            <v>43465</v>
          </cell>
        </row>
        <row r="8530">
          <cell r="A8530" t="str">
            <v>Silla paño Ergonomica sin Brazo **</v>
          </cell>
          <cell r="B8530">
            <v>102276</v>
          </cell>
          <cell r="C8530" t="str">
            <v>UNI</v>
          </cell>
          <cell r="D8530">
            <v>340828</v>
          </cell>
          <cell r="E8530">
            <v>6441052</v>
          </cell>
          <cell r="F8530">
            <v>40113</v>
          </cell>
          <cell r="G8530">
            <v>245200</v>
          </cell>
          <cell r="H8530">
            <v>1.39</v>
          </cell>
          <cell r="I8530">
            <v>43465</v>
          </cell>
        </row>
        <row r="8531">
          <cell r="A8531" t="str">
            <v>Silla paño neum. 0.91x0.45x0.40 (Rec.IDRD) **</v>
          </cell>
          <cell r="B8531">
            <v>101176</v>
          </cell>
          <cell r="C8531" t="str">
            <v>UNI</v>
          </cell>
          <cell r="D8531">
            <v>385375</v>
          </cell>
          <cell r="E8531">
            <v>6441052</v>
          </cell>
          <cell r="F8531">
            <v>39707</v>
          </cell>
          <cell r="G8531">
            <v>262160</v>
          </cell>
          <cell r="H8531">
            <v>1.47</v>
          </cell>
          <cell r="I8531">
            <v>43465</v>
          </cell>
        </row>
        <row r="8532">
          <cell r="A8532" t="str">
            <v>SILLA PLÁSTICA</v>
          </cell>
          <cell r="B8532">
            <v>103751</v>
          </cell>
          <cell r="C8532" t="str">
            <v>UNI</v>
          </cell>
          <cell r="D8532">
            <v>58315</v>
          </cell>
          <cell r="E8532">
            <v>0</v>
          </cell>
          <cell r="F8532">
            <v>41052</v>
          </cell>
          <cell r="G8532">
            <v>44858</v>
          </cell>
          <cell r="H8532">
            <v>1.3</v>
          </cell>
          <cell r="I8532">
            <v>43465</v>
          </cell>
        </row>
        <row r="8533">
          <cell r="A8533" t="str">
            <v>Silla red alta, contacto permanente, brazo fijo **</v>
          </cell>
          <cell r="B8533">
            <v>103317</v>
          </cell>
          <cell r="C8533" t="str">
            <v>UNI</v>
          </cell>
          <cell r="D8533">
            <v>413192</v>
          </cell>
          <cell r="E8533">
            <v>0</v>
          </cell>
          <cell r="F8533">
            <v>40444</v>
          </cell>
          <cell r="G8533">
            <v>301600</v>
          </cell>
          <cell r="H8533">
            <v>1.37</v>
          </cell>
          <cell r="I8533">
            <v>43465</v>
          </cell>
        </row>
        <row r="8534">
          <cell r="A8534" t="str">
            <v>Silla Ref. penta alta tipo lisaNylonCarcasaPañoErg</v>
          </cell>
          <cell r="B8534">
            <v>102668</v>
          </cell>
          <cell r="C8534" t="str">
            <v>UNI</v>
          </cell>
          <cell r="D8534">
            <v>437030</v>
          </cell>
          <cell r="E8534">
            <v>6441052</v>
          </cell>
          <cell r="F8534">
            <v>40283</v>
          </cell>
          <cell r="G8534">
            <v>319000</v>
          </cell>
          <cell r="H8534">
            <v>1.37</v>
          </cell>
          <cell r="I8534">
            <v>43465</v>
          </cell>
        </row>
        <row r="8535">
          <cell r="A8535" t="str">
            <v>Silla Sencilla plastica anclada a piso **</v>
          </cell>
          <cell r="B8535">
            <v>101226</v>
          </cell>
          <cell r="C8535" t="str">
            <v>UNI</v>
          </cell>
          <cell r="D8535">
            <v>370028</v>
          </cell>
          <cell r="E8535">
            <v>6441052</v>
          </cell>
          <cell r="F8535">
            <v>39707</v>
          </cell>
          <cell r="G8535">
            <v>251720</v>
          </cell>
          <cell r="H8535">
            <v>1.47</v>
          </cell>
          <cell r="I8535">
            <v>43465</v>
          </cell>
        </row>
        <row r="8536">
          <cell r="A8536" t="str">
            <v>Silla VINKËL CONCRETO 3000 PSI Y ACERO</v>
          </cell>
          <cell r="B8536">
            <v>106524</v>
          </cell>
          <cell r="C8536" t="str">
            <v>UNI</v>
          </cell>
          <cell r="D8536">
            <v>0</v>
          </cell>
          <cell r="E8536">
            <v>0</v>
          </cell>
          <cell r="F8536">
            <v>42997</v>
          </cell>
          <cell r="G8536">
            <v>0</v>
          </cell>
          <cell r="H8536">
            <v>1.0900000000000001</v>
          </cell>
          <cell r="I8536">
            <v>43465</v>
          </cell>
        </row>
        <row r="8537">
          <cell r="A8537" t="str">
            <v>Silla Yee 8"x 6" en PVC</v>
          </cell>
          <cell r="B8537">
            <v>106445</v>
          </cell>
          <cell r="C8537" t="str">
            <v>UNI</v>
          </cell>
          <cell r="D8537">
            <v>0</v>
          </cell>
          <cell r="E8537">
            <v>0</v>
          </cell>
          <cell r="F8537">
            <v>42898</v>
          </cell>
          <cell r="G8537">
            <v>0</v>
          </cell>
          <cell r="H8537">
            <v>1.0900000000000001</v>
          </cell>
          <cell r="I8537">
            <v>43465</v>
          </cell>
        </row>
        <row r="8538">
          <cell r="A8538" t="str">
            <v>Silla Yee PVC (12"x8") 315x200mm</v>
          </cell>
          <cell r="B8538">
            <v>106447</v>
          </cell>
          <cell r="C8538" t="str">
            <v>UNI</v>
          </cell>
          <cell r="D8538">
            <v>110605</v>
          </cell>
          <cell r="E8538">
            <v>0</v>
          </cell>
          <cell r="F8538">
            <v>43167</v>
          </cell>
          <cell r="G8538">
            <v>105338</v>
          </cell>
          <cell r="H8538">
            <v>1.05</v>
          </cell>
          <cell r="I8538">
            <v>43465</v>
          </cell>
        </row>
        <row r="8539">
          <cell r="A8539" t="str">
            <v>Silla Yee PVC (14"x 6") 355x160mm</v>
          </cell>
          <cell r="B8539">
            <v>106448</v>
          </cell>
          <cell r="C8539" t="str">
            <v>UNI</v>
          </cell>
          <cell r="D8539">
            <v>165380</v>
          </cell>
          <cell r="E8539">
            <v>0</v>
          </cell>
          <cell r="F8539">
            <v>42899</v>
          </cell>
          <cell r="G8539">
            <v>151725</v>
          </cell>
          <cell r="H8539">
            <v>1.0900000000000001</v>
          </cell>
          <cell r="I8539">
            <v>43465</v>
          </cell>
        </row>
        <row r="8540">
          <cell r="A8540" t="str">
            <v>SillaConEspaldarEstadioPoliproAltoImp(Sum+Inst)</v>
          </cell>
          <cell r="B8540">
            <v>105968</v>
          </cell>
          <cell r="C8540" t="str">
            <v>UNI</v>
          </cell>
          <cell r="D8540">
            <v>83409</v>
          </cell>
          <cell r="E8540">
            <v>0</v>
          </cell>
          <cell r="F8540">
            <v>43412</v>
          </cell>
          <cell r="G8540">
            <v>79437</v>
          </cell>
          <cell r="H8540">
            <v>1.05</v>
          </cell>
          <cell r="I8540">
            <v>43465</v>
          </cell>
        </row>
        <row r="8541">
          <cell r="A8541" t="str">
            <v>SillaGerenteRef.Excell.Brazos.Tapiz.PrannaNegro.</v>
          </cell>
          <cell r="B8541">
            <v>102670</v>
          </cell>
          <cell r="C8541" t="str">
            <v>UNI</v>
          </cell>
          <cell r="D8541">
            <v>783640</v>
          </cell>
          <cell r="E8541">
            <v>6441052</v>
          </cell>
          <cell r="F8541">
            <v>40283</v>
          </cell>
          <cell r="G8541">
            <v>572000</v>
          </cell>
          <cell r="H8541">
            <v>1.37</v>
          </cell>
          <cell r="I8541">
            <v>43465</v>
          </cell>
        </row>
        <row r="8542">
          <cell r="A8542" t="str">
            <v>SillaInterloc.IsóscelesTapiz.Espum.AltaDensid.Pa</v>
          </cell>
          <cell r="B8542">
            <v>102669</v>
          </cell>
          <cell r="C8542" t="str">
            <v>UNI</v>
          </cell>
          <cell r="D8542">
            <v>87091</v>
          </cell>
          <cell r="E8542">
            <v>0</v>
          </cell>
          <cell r="F8542">
            <v>42934</v>
          </cell>
          <cell r="G8542">
            <v>79900</v>
          </cell>
          <cell r="H8542">
            <v>1.0900000000000001</v>
          </cell>
          <cell r="I8542">
            <v>43465</v>
          </cell>
        </row>
        <row r="8543">
          <cell r="A8543" t="str">
            <v>SILLAS CRUCETA TIPO ICEL</v>
          </cell>
          <cell r="B8543">
            <v>3696</v>
          </cell>
          <cell r="C8543" t="str">
            <v>UNI</v>
          </cell>
          <cell r="D8543">
            <v>2338</v>
          </cell>
          <cell r="E8543">
            <v>0</v>
          </cell>
          <cell r="F8543">
            <v>39884</v>
          </cell>
          <cell r="G8543">
            <v>1682</v>
          </cell>
          <cell r="H8543">
            <v>1.39</v>
          </cell>
          <cell r="I8543">
            <v>43465</v>
          </cell>
        </row>
        <row r="8544">
          <cell r="A8544" t="str">
            <v>SILLAS TEE ALCANT NOVAFORT 160x110</v>
          </cell>
          <cell r="B8544">
            <v>3543</v>
          </cell>
          <cell r="C8544" t="str">
            <v>UNI</v>
          </cell>
          <cell r="D8544">
            <v>55376</v>
          </cell>
          <cell r="E8544">
            <v>11169</v>
          </cell>
          <cell r="F8544">
            <v>41036</v>
          </cell>
          <cell r="G8544">
            <v>42597</v>
          </cell>
          <cell r="H8544">
            <v>1.3</v>
          </cell>
          <cell r="I8544">
            <v>43465</v>
          </cell>
        </row>
        <row r="8545">
          <cell r="A8545" t="str">
            <v>SILLAS TEE ALCANT NOVAFORT 200x110</v>
          </cell>
          <cell r="B8545">
            <v>3544</v>
          </cell>
          <cell r="C8545" t="str">
            <v>UNI</v>
          </cell>
          <cell r="D8545">
            <v>67826</v>
          </cell>
          <cell r="E8545">
            <v>11170</v>
          </cell>
          <cell r="F8545">
            <v>41036</v>
          </cell>
          <cell r="G8545">
            <v>52174</v>
          </cell>
          <cell r="H8545">
            <v>1.3</v>
          </cell>
          <cell r="I8545">
            <v>43465</v>
          </cell>
        </row>
        <row r="8546">
          <cell r="A8546" t="str">
            <v>SILLAS TEE ALCANT NOVAFORT 200x160</v>
          </cell>
          <cell r="B8546">
            <v>3545</v>
          </cell>
          <cell r="C8546" t="str">
            <v>UNI</v>
          </cell>
          <cell r="D8546">
            <v>71110</v>
          </cell>
          <cell r="E8546">
            <v>11171</v>
          </cell>
          <cell r="F8546">
            <v>43374</v>
          </cell>
          <cell r="G8546">
            <v>67724</v>
          </cell>
          <cell r="H8546">
            <v>1.05</v>
          </cell>
          <cell r="I8546">
            <v>43465</v>
          </cell>
        </row>
        <row r="8547">
          <cell r="A8547" t="str">
            <v>SILLAS YEE ALCANT NOVAFORT 160x110</v>
          </cell>
          <cell r="B8547">
            <v>3546</v>
          </cell>
          <cell r="C8547" t="str">
            <v>UNI</v>
          </cell>
          <cell r="D8547">
            <v>55376</v>
          </cell>
          <cell r="E8547">
            <v>11176</v>
          </cell>
          <cell r="F8547">
            <v>41036</v>
          </cell>
          <cell r="G8547">
            <v>42597</v>
          </cell>
          <cell r="H8547">
            <v>1.3</v>
          </cell>
          <cell r="I8547">
            <v>43465</v>
          </cell>
        </row>
        <row r="8548">
          <cell r="A8548" t="str">
            <v>SILLAS YEE ALCANT NOVAFORT 200x110</v>
          </cell>
          <cell r="B8548">
            <v>3547</v>
          </cell>
          <cell r="C8548" t="str">
            <v>UNI</v>
          </cell>
          <cell r="D8548">
            <v>67826</v>
          </cell>
          <cell r="E8548">
            <v>11177</v>
          </cell>
          <cell r="F8548">
            <v>41036</v>
          </cell>
          <cell r="G8548">
            <v>52174</v>
          </cell>
          <cell r="H8548">
            <v>1.3</v>
          </cell>
          <cell r="I8548">
            <v>43465</v>
          </cell>
        </row>
        <row r="8549">
          <cell r="A8549" t="str">
            <v>SILLAS YEE ALCANT NOVAFORT 200x160</v>
          </cell>
          <cell r="B8549">
            <v>3548</v>
          </cell>
          <cell r="C8549" t="str">
            <v>UNI</v>
          </cell>
          <cell r="D8549">
            <v>67826</v>
          </cell>
          <cell r="E8549">
            <v>11178</v>
          </cell>
          <cell r="F8549">
            <v>41036</v>
          </cell>
          <cell r="G8549">
            <v>52174</v>
          </cell>
          <cell r="H8549">
            <v>1.3</v>
          </cell>
          <cell r="I8549">
            <v>43465</v>
          </cell>
        </row>
        <row r="8550">
          <cell r="A8550" t="str">
            <v>SillasSinEspaldarEstadioPoliproAltoImp(Sum+Inst)</v>
          </cell>
          <cell r="B8550">
            <v>105972</v>
          </cell>
          <cell r="C8550" t="str">
            <v>UNI</v>
          </cell>
          <cell r="D8550">
            <v>70035</v>
          </cell>
          <cell r="E8550">
            <v>0</v>
          </cell>
          <cell r="F8550">
            <v>42661</v>
          </cell>
          <cell r="G8550">
            <v>60900</v>
          </cell>
          <cell r="H8550">
            <v>1.1499999999999999</v>
          </cell>
          <cell r="I8550">
            <v>43465</v>
          </cell>
        </row>
        <row r="8551">
          <cell r="A8551" t="str">
            <v>SillaTipoCubo(JugadoresSuplentes-Arbitros)Estad</v>
          </cell>
          <cell r="B8551">
            <v>105967</v>
          </cell>
          <cell r="C8551" t="str">
            <v>UNI</v>
          </cell>
          <cell r="D8551">
            <v>2021318</v>
          </cell>
          <cell r="E8551">
            <v>0</v>
          </cell>
          <cell r="F8551">
            <v>43230</v>
          </cell>
          <cell r="G8551">
            <v>1925065</v>
          </cell>
          <cell r="H8551">
            <v>1.05</v>
          </cell>
          <cell r="I8551">
            <v>43465</v>
          </cell>
        </row>
        <row r="8552">
          <cell r="A8552" t="str">
            <v>SINTETICO RESYROCK</v>
          </cell>
          <cell r="B8552">
            <v>101109</v>
          </cell>
          <cell r="C8552" t="str">
            <v>KG</v>
          </cell>
          <cell r="D8552">
            <v>15290</v>
          </cell>
          <cell r="E8552" t="str">
            <v>Blanco</v>
          </cell>
          <cell r="F8552">
            <v>40136</v>
          </cell>
          <cell r="G8552">
            <v>11000</v>
          </cell>
          <cell r="H8552">
            <v>1.39</v>
          </cell>
          <cell r="I8552">
            <v>43465</v>
          </cell>
        </row>
        <row r="8553">
          <cell r="A8553" t="str">
            <v>Sist Autom contr alumbr Tablero Gral Edificio s+i</v>
          </cell>
          <cell r="B8553">
            <v>101654</v>
          </cell>
          <cell r="C8553" t="str">
            <v>UNI</v>
          </cell>
          <cell r="D8553">
            <v>18564392</v>
          </cell>
          <cell r="E8553">
            <v>0</v>
          </cell>
          <cell r="F8553">
            <v>39965</v>
          </cell>
          <cell r="G8553">
            <v>13355678</v>
          </cell>
          <cell r="H8553">
            <v>1.39</v>
          </cell>
          <cell r="I8553">
            <v>43465</v>
          </cell>
        </row>
        <row r="8554">
          <cell r="A8554" t="str">
            <v>Sist Autom control alumbr Tab Plazoleta (sumi+inst</v>
          </cell>
          <cell r="B8554">
            <v>101663</v>
          </cell>
          <cell r="C8554" t="str">
            <v>UNI</v>
          </cell>
          <cell r="D8554">
            <v>22705043</v>
          </cell>
          <cell r="E8554">
            <v>0</v>
          </cell>
          <cell r="F8554">
            <v>39965</v>
          </cell>
          <cell r="G8554">
            <v>16334563</v>
          </cell>
          <cell r="H8554">
            <v>1.39</v>
          </cell>
          <cell r="I8554">
            <v>43465</v>
          </cell>
        </row>
        <row r="8555">
          <cell r="A8555" t="str">
            <v>Sist Autom control alumbrTab Jueg.Infantil(NO</v>
          </cell>
          <cell r="B8555">
            <v>101666</v>
          </cell>
          <cell r="C8555" t="str">
            <v>UNI</v>
          </cell>
          <cell r="D8555">
            <v>23221269</v>
          </cell>
          <cell r="E8555">
            <v>0</v>
          </cell>
          <cell r="F8555">
            <v>39965</v>
          </cell>
          <cell r="G8555">
            <v>16705949</v>
          </cell>
          <cell r="H8555">
            <v>1.39</v>
          </cell>
          <cell r="I8555">
            <v>43465</v>
          </cell>
        </row>
        <row r="8556">
          <cell r="A8556" t="str">
            <v>Sist Autom control alumbrTableroGral.4(s+i)NO</v>
          </cell>
          <cell r="B8556">
            <v>101671</v>
          </cell>
          <cell r="C8556" t="str">
            <v>UNI</v>
          </cell>
          <cell r="D8556">
            <v>23221269</v>
          </cell>
          <cell r="E8556">
            <v>0</v>
          </cell>
          <cell r="F8556">
            <v>39965</v>
          </cell>
          <cell r="G8556">
            <v>16705949</v>
          </cell>
          <cell r="H8556">
            <v>1.39</v>
          </cell>
          <cell r="I8556">
            <v>43465</v>
          </cell>
        </row>
        <row r="8557">
          <cell r="A8557" t="str">
            <v>Sist Autom controlalumbraTabGral (sum+inst)NO</v>
          </cell>
          <cell r="B8557">
            <v>101637</v>
          </cell>
          <cell r="C8557" t="str">
            <v>UNI</v>
          </cell>
          <cell r="D8557">
            <v>19036473</v>
          </cell>
          <cell r="E8557">
            <v>0</v>
          </cell>
          <cell r="F8557">
            <v>39962</v>
          </cell>
          <cell r="G8557">
            <v>13695304</v>
          </cell>
          <cell r="H8557">
            <v>1.39</v>
          </cell>
          <cell r="I8557">
            <v>43465</v>
          </cell>
        </row>
        <row r="8558">
          <cell r="A8558" t="str">
            <v>Sist Automcontrol alumbrTableroTarima(s+i)NO</v>
          </cell>
          <cell r="B8558">
            <v>101668</v>
          </cell>
          <cell r="C8558" t="str">
            <v>UNI</v>
          </cell>
          <cell r="D8558">
            <v>23221269</v>
          </cell>
          <cell r="E8558">
            <v>0</v>
          </cell>
          <cell r="F8558">
            <v>39965</v>
          </cell>
          <cell r="G8558">
            <v>16705949</v>
          </cell>
          <cell r="H8558">
            <v>1.39</v>
          </cell>
          <cell r="I8558">
            <v>43465</v>
          </cell>
        </row>
        <row r="8559">
          <cell r="A8559" t="str">
            <v>Sist AutomcontrolalumbradoTabGra2(sum+inst)NO</v>
          </cell>
          <cell r="B8559">
            <v>101659</v>
          </cell>
          <cell r="C8559" t="str">
            <v>UNI</v>
          </cell>
          <cell r="D8559">
            <v>14009305</v>
          </cell>
          <cell r="E8559">
            <v>0</v>
          </cell>
          <cell r="F8559">
            <v>39965</v>
          </cell>
          <cell r="G8559">
            <v>10078637</v>
          </cell>
          <cell r="H8559">
            <v>1.39</v>
          </cell>
          <cell r="I8559">
            <v>43465</v>
          </cell>
        </row>
        <row r="8560">
          <cell r="A8560" t="str">
            <v>Sist Automcontrolalumbrcanchatennisniños(NO</v>
          </cell>
          <cell r="B8560">
            <v>101656</v>
          </cell>
          <cell r="C8560" t="str">
            <v>UNI</v>
          </cell>
          <cell r="D8560">
            <v>23221269</v>
          </cell>
          <cell r="E8560">
            <v>0</v>
          </cell>
          <cell r="F8560">
            <v>39965</v>
          </cell>
          <cell r="G8560">
            <v>16705949</v>
          </cell>
          <cell r="H8560">
            <v>1.39</v>
          </cell>
          <cell r="I8560">
            <v>43465</v>
          </cell>
        </row>
        <row r="8561">
          <cell r="A8561" t="str">
            <v>Sist exosto y silenciador y acces Planta 300KVA</v>
          </cell>
          <cell r="B8561">
            <v>101683</v>
          </cell>
          <cell r="C8561" t="str">
            <v>UNI</v>
          </cell>
          <cell r="D8561">
            <v>15985000</v>
          </cell>
          <cell r="E8561">
            <v>0</v>
          </cell>
          <cell r="F8561">
            <v>39965</v>
          </cell>
          <cell r="G8561">
            <v>11500000</v>
          </cell>
          <cell r="H8561">
            <v>1.39</v>
          </cell>
          <cell r="I8561">
            <v>43465</v>
          </cell>
        </row>
        <row r="8562">
          <cell r="A8562" t="str">
            <v>SIST. DE INST. VALV. ANTIB.CR. CORONA</v>
          </cell>
          <cell r="B8562">
            <v>101798</v>
          </cell>
          <cell r="C8562" t="str">
            <v>UNI</v>
          </cell>
          <cell r="D8562">
            <v>174195</v>
          </cell>
          <cell r="E8562">
            <v>15290001</v>
          </cell>
          <cell r="F8562">
            <v>43271</v>
          </cell>
          <cell r="G8562">
            <v>165900</v>
          </cell>
          <cell r="H8562">
            <v>1.05</v>
          </cell>
          <cell r="I8562">
            <v>43465</v>
          </cell>
        </row>
        <row r="8563">
          <cell r="A8563" t="str">
            <v>SistAutomcontrolalumbrcanchatennisadulto(NO</v>
          </cell>
          <cell r="B8563">
            <v>101651</v>
          </cell>
          <cell r="C8563" t="str">
            <v>UNI</v>
          </cell>
          <cell r="D8563">
            <v>23221269</v>
          </cell>
          <cell r="E8563">
            <v>0</v>
          </cell>
          <cell r="F8563">
            <v>40008</v>
          </cell>
          <cell r="G8563">
            <v>16705949</v>
          </cell>
          <cell r="H8563">
            <v>1.39</v>
          </cell>
          <cell r="I8563">
            <v>43465</v>
          </cell>
        </row>
        <row r="8564">
          <cell r="A8564" t="str">
            <v>SISTEMA ANTENA COMUNAL</v>
          </cell>
          <cell r="B8564">
            <v>3378</v>
          </cell>
          <cell r="C8564" t="str">
            <v>SALID</v>
          </cell>
          <cell r="D8564">
            <v>1513710</v>
          </cell>
          <cell r="E8564">
            <v>0</v>
          </cell>
          <cell r="F8564">
            <v>39884</v>
          </cell>
          <cell r="G8564">
            <v>1089000</v>
          </cell>
          <cell r="H8564">
            <v>1.39</v>
          </cell>
          <cell r="I8564">
            <v>43465</v>
          </cell>
        </row>
        <row r="8565">
          <cell r="A8565" t="str">
            <v>SISTEMA DE DETECCIÓN DE ARRANQUE EN</v>
          </cell>
          <cell r="B8565">
            <v>105999</v>
          </cell>
          <cell r="C8565" t="str">
            <v>JG</v>
          </cell>
          <cell r="D8565">
            <v>61940819</v>
          </cell>
          <cell r="E8565">
            <v>0</v>
          </cell>
          <cell r="F8565">
            <v>42829</v>
          </cell>
          <cell r="G8565">
            <v>56826439</v>
          </cell>
          <cell r="H8565">
            <v>1.0900000000000001</v>
          </cell>
          <cell r="I8565">
            <v>43465</v>
          </cell>
        </row>
        <row r="8566">
          <cell r="A8566" t="str">
            <v>SISTEMA DE PRESION (Motobomba 10HP) Instal.</v>
          </cell>
          <cell r="B8566">
            <v>105160</v>
          </cell>
          <cell r="C8566" t="str">
            <v>UNI /UNI</v>
          </cell>
          <cell r="D8566">
            <v>7833188</v>
          </cell>
          <cell r="E8566">
            <v>0</v>
          </cell>
          <cell r="F8566">
            <v>42092</v>
          </cell>
          <cell r="G8566">
            <v>6420646</v>
          </cell>
          <cell r="H8566">
            <v>1.22</v>
          </cell>
          <cell r="I8566">
            <v>43465</v>
          </cell>
        </row>
        <row r="8567">
          <cell r="A8567" t="str">
            <v>SISTEMA ELECTRÓNICO DE MARCADORES Y</v>
          </cell>
          <cell r="B8567">
            <v>105998</v>
          </cell>
          <cell r="C8567" t="str">
            <v>JG</v>
          </cell>
          <cell r="D8567">
            <v>61940819</v>
          </cell>
          <cell r="E8567">
            <v>0</v>
          </cell>
          <cell r="F8567">
            <v>42829</v>
          </cell>
          <cell r="G8567">
            <v>56826439</v>
          </cell>
          <cell r="H8567">
            <v>1.0900000000000001</v>
          </cell>
          <cell r="I8567">
            <v>43465</v>
          </cell>
        </row>
        <row r="8568">
          <cell r="A8568" t="str">
            <v>SISTEMA ELECTRÓNICO FOTO</v>
          </cell>
          <cell r="B8568">
            <v>105996</v>
          </cell>
          <cell r="C8568" t="str">
            <v>JG</v>
          </cell>
          <cell r="D8568">
            <v>164512914</v>
          </cell>
          <cell r="E8568">
            <v>0</v>
          </cell>
          <cell r="F8568">
            <v>42829</v>
          </cell>
          <cell r="G8568">
            <v>150929279</v>
          </cell>
          <cell r="H8568">
            <v>1.0900000000000001</v>
          </cell>
          <cell r="I8568">
            <v>43465</v>
          </cell>
        </row>
        <row r="8569">
          <cell r="A8569" t="str">
            <v>SISTEMA INST.VALVULA ANIBAND.ENTRADA</v>
          </cell>
          <cell r="B8569">
            <v>105181</v>
          </cell>
          <cell r="C8569" t="str">
            <v>UNI</v>
          </cell>
          <cell r="D8569">
            <v>229881</v>
          </cell>
          <cell r="E8569">
            <v>0</v>
          </cell>
          <cell r="F8569">
            <v>42857</v>
          </cell>
          <cell r="G8569">
            <v>210900</v>
          </cell>
          <cell r="H8569">
            <v>1.0900000000000001</v>
          </cell>
          <cell r="I8569">
            <v>43465</v>
          </cell>
        </row>
        <row r="8570">
          <cell r="A8570" t="str">
            <v>SISTEMA MONITOREO, CONTROL Y DOSIFIC</v>
          </cell>
          <cell r="B8570">
            <v>107141</v>
          </cell>
          <cell r="C8570" t="str">
            <v>UNI</v>
          </cell>
          <cell r="D8570">
            <v>48510000</v>
          </cell>
          <cell r="E8570">
            <v>0</v>
          </cell>
          <cell r="F8570">
            <v>43396</v>
          </cell>
          <cell r="G8570">
            <v>46200000</v>
          </cell>
          <cell r="H8570">
            <v>1.05</v>
          </cell>
          <cell r="I8570">
            <v>43465</v>
          </cell>
        </row>
        <row r="8571">
          <cell r="A8571" t="str">
            <v>SOCKET HALOGENO CABLE SILICONADO</v>
          </cell>
          <cell r="B8571">
            <v>106547</v>
          </cell>
          <cell r="C8571" t="str">
            <v>UNI</v>
          </cell>
          <cell r="D8571">
            <v>1076</v>
          </cell>
          <cell r="E8571">
            <v>0</v>
          </cell>
          <cell r="F8571">
            <v>43196</v>
          </cell>
          <cell r="G8571">
            <v>1025</v>
          </cell>
          <cell r="H8571">
            <v>1.05</v>
          </cell>
          <cell r="I8571">
            <v>43465</v>
          </cell>
        </row>
        <row r="8572">
          <cell r="A8572" t="str">
            <v>SOCKET PARA TUBO T8</v>
          </cell>
          <cell r="B8572">
            <v>102856</v>
          </cell>
          <cell r="C8572" t="str">
            <v>UNI</v>
          </cell>
          <cell r="D8572">
            <v>1628</v>
          </cell>
          <cell r="E8572">
            <v>29</v>
          </cell>
          <cell r="F8572">
            <v>43210</v>
          </cell>
          <cell r="G8572">
            <v>1550</v>
          </cell>
          <cell r="H8572">
            <v>1.05</v>
          </cell>
          <cell r="I8572">
            <v>43465</v>
          </cell>
        </row>
        <row r="8573">
          <cell r="A8573" t="str">
            <v>SOCKET SLIM LINEA NAL</v>
          </cell>
          <cell r="B8573">
            <v>782</v>
          </cell>
          <cell r="C8573" t="str">
            <v>UNI</v>
          </cell>
          <cell r="D8573">
            <v>913</v>
          </cell>
          <cell r="E8573" t="str">
            <v>99SSL</v>
          </cell>
          <cell r="F8573">
            <v>39892</v>
          </cell>
          <cell r="G8573">
            <v>657</v>
          </cell>
          <cell r="H8573">
            <v>1.39</v>
          </cell>
          <cell r="I8573">
            <v>43465</v>
          </cell>
        </row>
        <row r="8574">
          <cell r="A8574" t="str">
            <v>SOCKET TUBO FLUORESCENTE (JG)</v>
          </cell>
          <cell r="B8574">
            <v>3013</v>
          </cell>
          <cell r="C8574" t="str">
            <v>UNI</v>
          </cell>
          <cell r="D8574">
            <v>1676</v>
          </cell>
          <cell r="E8574" t="str">
            <v>0028-RS</v>
          </cell>
          <cell r="F8574">
            <v>40024</v>
          </cell>
          <cell r="G8574">
            <v>1206</v>
          </cell>
          <cell r="H8574">
            <v>1.39</v>
          </cell>
          <cell r="I8574">
            <v>43465</v>
          </cell>
        </row>
        <row r="8575">
          <cell r="A8575" t="str">
            <v>SOCKET TUBO FLUORESCENTE (JG) AVE</v>
          </cell>
          <cell r="B8575">
            <v>781</v>
          </cell>
          <cell r="C8575" t="str">
            <v>UNI</v>
          </cell>
          <cell r="D8575">
            <v>2160</v>
          </cell>
          <cell r="E8575">
            <v>28</v>
          </cell>
          <cell r="F8575">
            <v>39892</v>
          </cell>
          <cell r="G8575">
            <v>1554</v>
          </cell>
          <cell r="H8575">
            <v>1.39</v>
          </cell>
          <cell r="I8575">
            <v>43465</v>
          </cell>
        </row>
        <row r="8576">
          <cell r="A8576" t="str">
            <v>SOCKET TUBO SLIM LINE (JG) AVE</v>
          </cell>
          <cell r="B8576">
            <v>3014</v>
          </cell>
          <cell r="C8576" t="str">
            <v>UNI</v>
          </cell>
          <cell r="D8576">
            <v>3891</v>
          </cell>
          <cell r="E8576">
            <v>29</v>
          </cell>
          <cell r="F8576">
            <v>40241</v>
          </cell>
          <cell r="G8576">
            <v>2840</v>
          </cell>
          <cell r="H8576">
            <v>1.37</v>
          </cell>
          <cell r="I8576">
            <v>43465</v>
          </cell>
        </row>
        <row r="8577">
          <cell r="A8577" t="str">
            <v>Soda Caustica</v>
          </cell>
          <cell r="B8577">
            <v>105149</v>
          </cell>
          <cell r="C8577" t="str">
            <v>KG</v>
          </cell>
          <cell r="D8577">
            <v>2893</v>
          </cell>
          <cell r="E8577">
            <v>0</v>
          </cell>
          <cell r="F8577">
            <v>43196</v>
          </cell>
          <cell r="G8577">
            <v>2755</v>
          </cell>
          <cell r="H8577">
            <v>1.05</v>
          </cell>
          <cell r="I8577">
            <v>43465</v>
          </cell>
        </row>
        <row r="8578">
          <cell r="A8578" t="str">
            <v>SOFTWARE DE MONITOREO PARA</v>
          </cell>
          <cell r="B8578">
            <v>107415</v>
          </cell>
          <cell r="C8578" t="str">
            <v>UNI</v>
          </cell>
          <cell r="D8578">
            <v>5764500</v>
          </cell>
          <cell r="E8578">
            <v>0</v>
          </cell>
          <cell r="F8578">
            <v>43298</v>
          </cell>
          <cell r="G8578">
            <v>5490000</v>
          </cell>
          <cell r="H8578">
            <v>1.05</v>
          </cell>
          <cell r="I8578">
            <v>43465</v>
          </cell>
        </row>
        <row r="8579">
          <cell r="A8579" t="str">
            <v>SOLDADOR(Inc. Prestac)</v>
          </cell>
          <cell r="B8579">
            <v>104133</v>
          </cell>
          <cell r="C8579" t="str">
            <v>DD</v>
          </cell>
          <cell r="D8579">
            <v>83200</v>
          </cell>
          <cell r="E8579">
            <v>0</v>
          </cell>
          <cell r="F8579">
            <v>41099</v>
          </cell>
          <cell r="G8579">
            <v>64000</v>
          </cell>
          <cell r="H8579">
            <v>1.3</v>
          </cell>
          <cell r="I8579">
            <v>43465</v>
          </cell>
        </row>
        <row r="8580">
          <cell r="A8580" t="str">
            <v>SOLDADURA 1/8" Ref. 7018</v>
          </cell>
          <cell r="B8580">
            <v>101711</v>
          </cell>
          <cell r="C8580" t="str">
            <v>KG</v>
          </cell>
          <cell r="D8580">
            <v>8654</v>
          </cell>
          <cell r="E8580">
            <v>0</v>
          </cell>
          <cell r="F8580">
            <v>43173</v>
          </cell>
          <cell r="G8580">
            <v>8242</v>
          </cell>
          <cell r="H8580">
            <v>1.05</v>
          </cell>
          <cell r="I8580">
            <v>43465</v>
          </cell>
        </row>
        <row r="8581">
          <cell r="A8581" t="str">
            <v>SOLDADURA 120 gr. (NO USAR)</v>
          </cell>
          <cell r="B8581">
            <v>102509</v>
          </cell>
          <cell r="C8581" t="str">
            <v>UNI</v>
          </cell>
          <cell r="D8581">
            <v>15070</v>
          </cell>
          <cell r="E8581">
            <v>0</v>
          </cell>
          <cell r="F8581">
            <v>40367</v>
          </cell>
          <cell r="G8581">
            <v>11000</v>
          </cell>
          <cell r="H8581">
            <v>1.37</v>
          </cell>
          <cell r="I8581">
            <v>43465</v>
          </cell>
        </row>
        <row r="8582">
          <cell r="A8582" t="str">
            <v>SOLDADURA 6013-(3/32") (ESTRUCT</v>
          </cell>
          <cell r="B8582">
            <v>104014</v>
          </cell>
          <cell r="C8582" t="str">
            <v>KG</v>
          </cell>
          <cell r="D8582">
            <v>9576</v>
          </cell>
          <cell r="E8582">
            <v>0</v>
          </cell>
          <cell r="F8582">
            <v>41775</v>
          </cell>
          <cell r="G8582">
            <v>7600</v>
          </cell>
          <cell r="H8582">
            <v>1.26</v>
          </cell>
          <cell r="I8582">
            <v>43465</v>
          </cell>
        </row>
        <row r="8583">
          <cell r="A8583" t="str">
            <v>SOLDADURA 7018 - 3/16"</v>
          </cell>
          <cell r="B8583">
            <v>105850</v>
          </cell>
          <cell r="C8583" t="str">
            <v>KG</v>
          </cell>
          <cell r="D8583">
            <v>11202</v>
          </cell>
          <cell r="E8583">
            <v>0</v>
          </cell>
          <cell r="F8583">
            <v>43223</v>
          </cell>
          <cell r="G8583">
            <v>10669</v>
          </cell>
          <cell r="H8583">
            <v>1.05</v>
          </cell>
          <cell r="I8583">
            <v>43465</v>
          </cell>
        </row>
        <row r="8584">
          <cell r="A8584" t="str">
            <v>SOLDADURA 95-5 PLATA (NO USAR)</v>
          </cell>
          <cell r="B8584">
            <v>3844</v>
          </cell>
          <cell r="C8584" t="str">
            <v>Lbs</v>
          </cell>
          <cell r="D8584">
            <v>42250</v>
          </cell>
          <cell r="E8584">
            <v>0</v>
          </cell>
          <cell r="F8584">
            <v>41162</v>
          </cell>
          <cell r="G8584">
            <v>32500</v>
          </cell>
          <cell r="H8584">
            <v>1.3</v>
          </cell>
          <cell r="I8584">
            <v>43465</v>
          </cell>
        </row>
        <row r="8585">
          <cell r="A8585" t="str">
            <v>SOLDADURA CAD WELD 115Gr (TIRO/CARGA)</v>
          </cell>
          <cell r="B8585">
            <v>104599</v>
          </cell>
          <cell r="C8585" t="str">
            <v>UNI</v>
          </cell>
          <cell r="D8585">
            <v>18226</v>
          </cell>
          <cell r="E8585">
            <v>0</v>
          </cell>
          <cell r="F8585">
            <v>43182</v>
          </cell>
          <cell r="G8585">
            <v>17358</v>
          </cell>
          <cell r="H8585">
            <v>1.05</v>
          </cell>
          <cell r="I8585">
            <v>43465</v>
          </cell>
        </row>
        <row r="8586">
          <cell r="A8586" t="str">
            <v>Soldadura cad well 115 gr</v>
          </cell>
          <cell r="B8586">
            <v>101487</v>
          </cell>
          <cell r="C8586" t="str">
            <v>Lbs</v>
          </cell>
          <cell r="D8586">
            <v>15425</v>
          </cell>
          <cell r="E8586">
            <v>0</v>
          </cell>
          <cell r="F8586">
            <v>43180</v>
          </cell>
          <cell r="G8586">
            <v>14690</v>
          </cell>
          <cell r="H8586">
            <v>1.05</v>
          </cell>
          <cell r="I8586">
            <v>43465</v>
          </cell>
        </row>
        <row r="8587">
          <cell r="A8587" t="str">
            <v>SOLDADURA CADWELL (115 Gr)- CARGA(NO</v>
          </cell>
          <cell r="B8587">
            <v>104422</v>
          </cell>
          <cell r="C8587" t="str">
            <v>UNI</v>
          </cell>
          <cell r="D8587">
            <v>16375</v>
          </cell>
          <cell r="E8587">
            <v>0</v>
          </cell>
          <cell r="F8587">
            <v>42773</v>
          </cell>
          <cell r="G8587">
            <v>15023</v>
          </cell>
          <cell r="H8587">
            <v>1.0900000000000001</v>
          </cell>
          <cell r="I8587">
            <v>43465</v>
          </cell>
        </row>
        <row r="8588">
          <cell r="A8588" t="str">
            <v>SOLDADURA CPVC A/CALIENTE ¼ GL</v>
          </cell>
          <cell r="B8588">
            <v>842</v>
          </cell>
          <cell r="C8588" t="str">
            <v>UNI</v>
          </cell>
          <cell r="D8588">
            <v>57495</v>
          </cell>
          <cell r="E8588">
            <v>11744</v>
          </cell>
          <cell r="F8588">
            <v>43209</v>
          </cell>
          <cell r="G8588">
            <v>54757</v>
          </cell>
          <cell r="H8588">
            <v>1.05</v>
          </cell>
          <cell r="I8588">
            <v>43465</v>
          </cell>
        </row>
        <row r="8589">
          <cell r="A8589" t="str">
            <v>SOLDADURA DE 1/8 Electrica Ref. 6010</v>
          </cell>
          <cell r="B8589">
            <v>3973</v>
          </cell>
          <cell r="C8589" t="str">
            <v>KG</v>
          </cell>
          <cell r="D8589">
            <v>8970</v>
          </cell>
          <cell r="E8589">
            <v>0</v>
          </cell>
          <cell r="F8589">
            <v>43167</v>
          </cell>
          <cell r="G8589">
            <v>8543</v>
          </cell>
          <cell r="H8589">
            <v>1.05</v>
          </cell>
          <cell r="I8589">
            <v>43465</v>
          </cell>
        </row>
        <row r="8590">
          <cell r="A8590" t="str">
            <v>SOLDADURA DE 3/32 Ref. 6013</v>
          </cell>
          <cell r="B8590">
            <v>101163</v>
          </cell>
          <cell r="C8590" t="str">
            <v>KG</v>
          </cell>
          <cell r="D8590">
            <v>9832</v>
          </cell>
          <cell r="E8590">
            <v>0</v>
          </cell>
          <cell r="F8590">
            <v>43370</v>
          </cell>
          <cell r="G8590">
            <v>9364</v>
          </cell>
          <cell r="H8590">
            <v>1.05</v>
          </cell>
          <cell r="I8590">
            <v>43465</v>
          </cell>
        </row>
        <row r="8591">
          <cell r="A8591" t="str">
            <v>SOLDADURA DE PLATA PARA COBRE</v>
          </cell>
          <cell r="B8591">
            <v>840</v>
          </cell>
          <cell r="C8591" t="str">
            <v>KG</v>
          </cell>
          <cell r="D8591">
            <v>10330</v>
          </cell>
          <cell r="E8591">
            <v>11749</v>
          </cell>
          <cell r="F8591">
            <v>40444</v>
          </cell>
          <cell r="G8591">
            <v>7540</v>
          </cell>
          <cell r="H8591">
            <v>1.37</v>
          </cell>
          <cell r="I8591">
            <v>43465</v>
          </cell>
        </row>
        <row r="8592">
          <cell r="A8592" t="str">
            <v>SOLDADURA ELECTRICA DE 1/8 Ref. E-6013</v>
          </cell>
          <cell r="B8592">
            <v>101010</v>
          </cell>
          <cell r="C8592" t="str">
            <v>KG</v>
          </cell>
          <cell r="D8592">
            <v>9878</v>
          </cell>
          <cell r="E8592">
            <v>0</v>
          </cell>
          <cell r="F8592">
            <v>43167</v>
          </cell>
          <cell r="G8592">
            <v>9408</v>
          </cell>
          <cell r="H8592">
            <v>1.05</v>
          </cell>
          <cell r="I8592">
            <v>43465</v>
          </cell>
        </row>
        <row r="8593">
          <cell r="A8593" t="str">
            <v>SOLDADURA ELECTRICA DE 1/8-6010 (NO</v>
          </cell>
          <cell r="B8593">
            <v>531</v>
          </cell>
          <cell r="C8593" t="str">
            <v>KG</v>
          </cell>
          <cell r="D8593">
            <v>8970</v>
          </cell>
          <cell r="E8593">
            <v>6013</v>
          </cell>
          <cell r="F8593">
            <v>43171</v>
          </cell>
          <cell r="G8593">
            <v>8543</v>
          </cell>
          <cell r="H8593">
            <v>1.05</v>
          </cell>
          <cell r="I8593">
            <v>43465</v>
          </cell>
        </row>
        <row r="8594">
          <cell r="A8594" t="str">
            <v>Soldadura epóxica de dos componentes</v>
          </cell>
          <cell r="B8594">
            <v>104040</v>
          </cell>
          <cell r="C8594" t="str">
            <v>KG</v>
          </cell>
          <cell r="D8594">
            <v>49593</v>
          </cell>
          <cell r="E8594">
            <v>0</v>
          </cell>
          <cell r="F8594">
            <v>43210</v>
          </cell>
          <cell r="G8594">
            <v>47231</v>
          </cell>
          <cell r="H8594">
            <v>1.05</v>
          </cell>
          <cell r="I8594">
            <v>43465</v>
          </cell>
        </row>
        <row r="8595">
          <cell r="A8595" t="str">
            <v>Soldadura estaño Plata</v>
          </cell>
          <cell r="B8595">
            <v>100049</v>
          </cell>
          <cell r="C8595" t="str">
            <v>KG</v>
          </cell>
          <cell r="D8595">
            <v>85571</v>
          </cell>
          <cell r="E8595" t="str">
            <v>T-117</v>
          </cell>
          <cell r="F8595">
            <v>43271</v>
          </cell>
          <cell r="G8595">
            <v>81496</v>
          </cell>
          <cell r="H8595">
            <v>1.05</v>
          </cell>
          <cell r="I8595">
            <v>43465</v>
          </cell>
        </row>
        <row r="8596">
          <cell r="A8596" t="str">
            <v>SOLDADURA ESTAÑO(95%)-PLATA(5%)</v>
          </cell>
          <cell r="B8596">
            <v>106281</v>
          </cell>
          <cell r="C8596" t="str">
            <v>Lbs</v>
          </cell>
          <cell r="D8596">
            <v>67562</v>
          </cell>
          <cell r="E8596">
            <v>0</v>
          </cell>
          <cell r="F8596">
            <v>43334</v>
          </cell>
          <cell r="G8596">
            <v>64345</v>
          </cell>
          <cell r="H8596">
            <v>1.05</v>
          </cell>
          <cell r="I8596">
            <v>43465</v>
          </cell>
        </row>
        <row r="8597">
          <cell r="A8597" t="str">
            <v>SOLDADURA EXOTERMICA 115 GRS (TIRO)</v>
          </cell>
          <cell r="B8597">
            <v>104199</v>
          </cell>
          <cell r="C8597" t="str">
            <v>UNI</v>
          </cell>
          <cell r="D8597">
            <v>16350</v>
          </cell>
          <cell r="E8597">
            <v>0</v>
          </cell>
          <cell r="F8597">
            <v>42807</v>
          </cell>
          <cell r="G8597">
            <v>15000</v>
          </cell>
          <cell r="H8597">
            <v>1.0900000000000001</v>
          </cell>
          <cell r="I8597">
            <v>43465</v>
          </cell>
        </row>
        <row r="8598">
          <cell r="A8598" t="str">
            <v>SOLDADURA EXOTERMICA 150 GRS (TIRO)</v>
          </cell>
          <cell r="B8598">
            <v>106622</v>
          </cell>
          <cell r="C8598" t="str">
            <v>UNI</v>
          </cell>
          <cell r="D8598">
            <v>22890</v>
          </cell>
          <cell r="E8598">
            <v>0</v>
          </cell>
          <cell r="F8598">
            <v>43026</v>
          </cell>
          <cell r="G8598">
            <v>21000</v>
          </cell>
          <cell r="H8598">
            <v>1.0900000000000001</v>
          </cell>
          <cell r="I8598">
            <v>43465</v>
          </cell>
        </row>
        <row r="8599">
          <cell r="A8599" t="str">
            <v>SOLDADURA EXOTERMICA 90 GRS (TIRO)</v>
          </cell>
          <cell r="B8599">
            <v>106625</v>
          </cell>
          <cell r="C8599" t="str">
            <v>UNI</v>
          </cell>
          <cell r="D8599">
            <v>13296</v>
          </cell>
          <cell r="E8599">
            <v>0</v>
          </cell>
          <cell r="F8599">
            <v>43027</v>
          </cell>
          <cell r="G8599">
            <v>12198</v>
          </cell>
          <cell r="H8599">
            <v>1.0900000000000001</v>
          </cell>
          <cell r="I8599">
            <v>43465</v>
          </cell>
        </row>
        <row r="8600">
          <cell r="A8600" t="str">
            <v>Soldadura in sitioRef. 6010repacionjuegos(NO</v>
          </cell>
          <cell r="B8600">
            <v>100432</v>
          </cell>
          <cell r="C8600" t="str">
            <v>UNI</v>
          </cell>
          <cell r="D8600">
            <v>186886</v>
          </cell>
          <cell r="E8600">
            <v>0</v>
          </cell>
          <cell r="F8600">
            <v>40108</v>
          </cell>
          <cell r="G8600">
            <v>134450</v>
          </cell>
          <cell r="H8600">
            <v>1.39</v>
          </cell>
          <cell r="I8600">
            <v>43465</v>
          </cell>
        </row>
        <row r="8601">
          <cell r="A8601" t="str">
            <v>SOLDADURA IN SITU 308L DE 3/32" REPARA</v>
          </cell>
          <cell r="B8601">
            <v>103793</v>
          </cell>
          <cell r="C8601" t="str">
            <v>UNI</v>
          </cell>
          <cell r="D8601">
            <v>17872</v>
          </cell>
          <cell r="E8601">
            <v>0</v>
          </cell>
          <cell r="F8601">
            <v>41052</v>
          </cell>
          <cell r="G8601">
            <v>13748</v>
          </cell>
          <cell r="H8601">
            <v>1.3</v>
          </cell>
          <cell r="I8601">
            <v>43465</v>
          </cell>
        </row>
        <row r="8602">
          <cell r="A8602" t="str">
            <v>SOLDADURA IN SITU E6013 1/8"-REPAR. (NO</v>
          </cell>
          <cell r="B8602">
            <v>103791</v>
          </cell>
          <cell r="C8602" t="str">
            <v>UNI</v>
          </cell>
          <cell r="D8602">
            <v>10400</v>
          </cell>
          <cell r="E8602">
            <v>0</v>
          </cell>
          <cell r="F8602">
            <v>41052</v>
          </cell>
          <cell r="G8602">
            <v>8000</v>
          </cell>
          <cell r="H8602">
            <v>1.3</v>
          </cell>
          <cell r="I8602">
            <v>43465</v>
          </cell>
        </row>
        <row r="8603">
          <cell r="A8603" t="str">
            <v>SOLDADURA INOX 308- 1/8 WEST ARCO**</v>
          </cell>
          <cell r="B8603">
            <v>102849</v>
          </cell>
          <cell r="C8603" t="str">
            <v>KG</v>
          </cell>
          <cell r="D8603">
            <v>53636</v>
          </cell>
          <cell r="E8603">
            <v>0</v>
          </cell>
          <cell r="F8603">
            <v>40333</v>
          </cell>
          <cell r="G8603">
            <v>39150</v>
          </cell>
          <cell r="H8603">
            <v>1.37</v>
          </cell>
          <cell r="I8603">
            <v>43465</v>
          </cell>
        </row>
        <row r="8604">
          <cell r="A8604" t="str">
            <v>SOLDADURA LIQUIDA PVC, TARRO 1/4 GAL(NO</v>
          </cell>
          <cell r="B8604">
            <v>103280</v>
          </cell>
          <cell r="C8604" t="str">
            <v>UNI</v>
          </cell>
          <cell r="D8604">
            <v>50180</v>
          </cell>
          <cell r="E8604">
            <v>22764</v>
          </cell>
          <cell r="F8604">
            <v>41204</v>
          </cell>
          <cell r="G8604">
            <v>38600</v>
          </cell>
          <cell r="H8604">
            <v>1.3</v>
          </cell>
          <cell r="I8604">
            <v>43465</v>
          </cell>
        </row>
        <row r="8605">
          <cell r="A8605" t="str">
            <v>SOLDADURA MIG (0.35) ROLLO DE 15 KG</v>
          </cell>
          <cell r="B8605">
            <v>105638</v>
          </cell>
          <cell r="C8605" t="str">
            <v>KG</v>
          </cell>
          <cell r="D8605">
            <v>6586</v>
          </cell>
          <cell r="E8605">
            <v>0</v>
          </cell>
          <cell r="F8605">
            <v>42212</v>
          </cell>
          <cell r="G8605">
            <v>5398</v>
          </cell>
          <cell r="H8605">
            <v>1.22</v>
          </cell>
          <cell r="I8605">
            <v>43465</v>
          </cell>
        </row>
        <row r="8606">
          <cell r="A8606" t="str">
            <v>SOLDADURA PARA COBRE (AL 0%)</v>
          </cell>
          <cell r="B8606">
            <v>3810</v>
          </cell>
          <cell r="C8606" t="str">
            <v>Lbs</v>
          </cell>
          <cell r="D8606">
            <v>13696</v>
          </cell>
          <cell r="E8606">
            <v>0</v>
          </cell>
          <cell r="F8606">
            <v>43210</v>
          </cell>
          <cell r="G8606">
            <v>13044</v>
          </cell>
          <cell r="H8606">
            <v>1.05</v>
          </cell>
          <cell r="I8606">
            <v>43465</v>
          </cell>
        </row>
        <row r="8607">
          <cell r="A8607" t="str">
            <v>SOLDADURA PISO VINILO</v>
          </cell>
          <cell r="B8607">
            <v>106416</v>
          </cell>
          <cell r="C8607" t="str">
            <v>ML</v>
          </cell>
          <cell r="D8607">
            <v>8747</v>
          </cell>
          <cell r="E8607">
            <v>0</v>
          </cell>
          <cell r="F8607">
            <v>43273</v>
          </cell>
          <cell r="G8607">
            <v>8330</v>
          </cell>
          <cell r="H8607">
            <v>1.05</v>
          </cell>
          <cell r="I8607">
            <v>43465</v>
          </cell>
        </row>
        <row r="8608">
          <cell r="A8608" t="str">
            <v>SOLDADURA PVC LIQUIDA ¼ GL- S/NORMA</v>
          </cell>
          <cell r="B8608">
            <v>841</v>
          </cell>
          <cell r="C8608" t="str">
            <v>UNI</v>
          </cell>
          <cell r="D8608">
            <v>48375</v>
          </cell>
          <cell r="E8608">
            <v>11755</v>
          </cell>
          <cell r="F8608">
            <v>43172</v>
          </cell>
          <cell r="G8608">
            <v>46071</v>
          </cell>
          <cell r="H8608">
            <v>1.05</v>
          </cell>
          <cell r="I8608">
            <v>43465</v>
          </cell>
        </row>
        <row r="8609">
          <cell r="A8609" t="str">
            <v>SOLDADURA PVC LIQUIDA 1/16 GL S/NORMA</v>
          </cell>
          <cell r="B8609">
            <v>7001</v>
          </cell>
          <cell r="C8609" t="str">
            <v>UNI</v>
          </cell>
          <cell r="D8609">
            <v>17662</v>
          </cell>
          <cell r="E8609">
            <v>11755</v>
          </cell>
          <cell r="F8609">
            <v>42789</v>
          </cell>
          <cell r="G8609">
            <v>16204</v>
          </cell>
          <cell r="H8609">
            <v>1.0900000000000001</v>
          </cell>
          <cell r="I8609">
            <v>43465</v>
          </cell>
        </row>
        <row r="8610">
          <cell r="A8610" t="str">
            <v>SOLDADURA PVC LIQUIDA 1/64 S/NORMA</v>
          </cell>
          <cell r="B8610">
            <v>101828</v>
          </cell>
          <cell r="C8610" t="str">
            <v>UNI</v>
          </cell>
          <cell r="D8610">
            <v>9240</v>
          </cell>
          <cell r="E8610">
            <v>11755</v>
          </cell>
          <cell r="F8610">
            <v>43354</v>
          </cell>
          <cell r="G8610">
            <v>8800</v>
          </cell>
          <cell r="H8610">
            <v>1.05</v>
          </cell>
          <cell r="I8610">
            <v>43465</v>
          </cell>
        </row>
        <row r="8611">
          <cell r="A8611" t="str">
            <v>Soldadura sitio AceroInox rodadero coluM(NO</v>
          </cell>
          <cell r="B8611">
            <v>100437</v>
          </cell>
          <cell r="C8611" t="str">
            <v>UNI</v>
          </cell>
          <cell r="D8611">
            <v>253854</v>
          </cell>
          <cell r="E8611">
            <v>0</v>
          </cell>
          <cell r="F8611">
            <v>40108</v>
          </cell>
          <cell r="G8611">
            <v>182628.5</v>
          </cell>
          <cell r="H8611">
            <v>1.39</v>
          </cell>
          <cell r="I8611">
            <v>43465</v>
          </cell>
        </row>
        <row r="8612">
          <cell r="A8612" t="str">
            <v>SOLDADURA SOLV.EN FRIO</v>
          </cell>
          <cell r="B8612">
            <v>100831</v>
          </cell>
          <cell r="C8612" t="str">
            <v>UNI</v>
          </cell>
          <cell r="D8612">
            <v>11570</v>
          </cell>
          <cell r="E8612">
            <v>0</v>
          </cell>
          <cell r="F8612">
            <v>40964</v>
          </cell>
          <cell r="G8612">
            <v>8900</v>
          </cell>
          <cell r="H8612">
            <v>1.3</v>
          </cell>
          <cell r="I8612">
            <v>43465</v>
          </cell>
        </row>
        <row r="8613">
          <cell r="A8613" t="str">
            <v>SOLDADURA WESTARCO WIS 18 S E7018 (NO</v>
          </cell>
          <cell r="B8613">
            <v>104787</v>
          </cell>
          <cell r="C8613" t="str">
            <v>KG</v>
          </cell>
          <cell r="D8613">
            <v>11895</v>
          </cell>
          <cell r="E8613">
            <v>0</v>
          </cell>
          <cell r="F8613">
            <v>42207</v>
          </cell>
          <cell r="G8613">
            <v>9750</v>
          </cell>
          <cell r="H8613">
            <v>1.22</v>
          </cell>
          <cell r="I8613">
            <v>43465</v>
          </cell>
        </row>
        <row r="8614">
          <cell r="A8614" t="str">
            <v>SOLIDOS DISUELTOS TOTALES</v>
          </cell>
          <cell r="B8614">
            <v>105507</v>
          </cell>
          <cell r="C8614" t="str">
            <v>UNI</v>
          </cell>
          <cell r="D8614">
            <v>17024</v>
          </cell>
          <cell r="E8614">
            <v>0</v>
          </cell>
          <cell r="F8614">
            <v>42810</v>
          </cell>
          <cell r="G8614">
            <v>15618.74</v>
          </cell>
          <cell r="H8614">
            <v>1.0900000000000001</v>
          </cell>
          <cell r="I8614">
            <v>43465</v>
          </cell>
        </row>
        <row r="8615">
          <cell r="A8615" t="str">
            <v>SOLIDOS SUSPENDIDOS TOTALES</v>
          </cell>
          <cell r="B8615">
            <v>105506</v>
          </cell>
          <cell r="C8615" t="str">
            <v>UNI</v>
          </cell>
          <cell r="D8615">
            <v>17024</v>
          </cell>
          <cell r="E8615">
            <v>0</v>
          </cell>
          <cell r="F8615">
            <v>42810</v>
          </cell>
          <cell r="G8615">
            <v>15618.75</v>
          </cell>
          <cell r="H8615">
            <v>1.0900000000000001</v>
          </cell>
          <cell r="I8615">
            <v>43465</v>
          </cell>
        </row>
        <row r="8616">
          <cell r="A8616" t="str">
            <v>SONDA PARA CABLEAR 1/8X15M</v>
          </cell>
          <cell r="B8616">
            <v>103214</v>
          </cell>
          <cell r="C8616" t="str">
            <v>UNI</v>
          </cell>
          <cell r="D8616">
            <v>20550</v>
          </cell>
          <cell r="E8616">
            <v>0</v>
          </cell>
          <cell r="F8616">
            <v>40465</v>
          </cell>
          <cell r="G8616">
            <v>15000</v>
          </cell>
          <cell r="H8616">
            <v>1.37</v>
          </cell>
          <cell r="I8616">
            <v>43465</v>
          </cell>
        </row>
        <row r="8617">
          <cell r="A8617" t="str">
            <v>SONDA PARA CABLEAR 2X16X15M</v>
          </cell>
          <cell r="B8617">
            <v>103399</v>
          </cell>
          <cell r="C8617" t="str">
            <v>UNI</v>
          </cell>
          <cell r="D8617">
            <v>25216</v>
          </cell>
          <cell r="E8617">
            <v>0</v>
          </cell>
          <cell r="F8617">
            <v>43199</v>
          </cell>
          <cell r="G8617">
            <v>24015</v>
          </cell>
          <cell r="H8617">
            <v>1.05</v>
          </cell>
          <cell r="I8617">
            <v>43465</v>
          </cell>
        </row>
        <row r="8618">
          <cell r="A8618" t="str">
            <v>Soplete + Cilindro a gas</v>
          </cell>
          <cell r="B8618">
            <v>103374</v>
          </cell>
          <cell r="C8618" t="str">
            <v>DD</v>
          </cell>
          <cell r="D8618">
            <v>43205</v>
          </cell>
          <cell r="E8618" t="str">
            <v>Percutor</v>
          </cell>
          <cell r="F8618">
            <v>41520</v>
          </cell>
          <cell r="G8618">
            <v>34020</v>
          </cell>
          <cell r="H8618">
            <v>1.27</v>
          </cell>
          <cell r="I8618">
            <v>43465</v>
          </cell>
        </row>
        <row r="8619">
          <cell r="A8619" t="str">
            <v>Soplete a gas</v>
          </cell>
          <cell r="B8619">
            <v>102313</v>
          </cell>
          <cell r="C8619" t="str">
            <v>DD</v>
          </cell>
          <cell r="D8619">
            <v>13900</v>
          </cell>
          <cell r="E8619" t="str">
            <v>Percutor</v>
          </cell>
          <cell r="F8619">
            <v>40115</v>
          </cell>
          <cell r="G8619">
            <v>10000</v>
          </cell>
          <cell r="H8619">
            <v>1.39</v>
          </cell>
          <cell r="I8619">
            <v>43465</v>
          </cell>
        </row>
        <row r="8620">
          <cell r="A8620" t="str">
            <v>Soplete a gas para calentar 3 boquillas (Discover)</v>
          </cell>
          <cell r="B8620">
            <v>102724</v>
          </cell>
          <cell r="C8620" t="str">
            <v>UNI</v>
          </cell>
          <cell r="D8620">
            <v>96346</v>
          </cell>
          <cell r="E8620" t="str">
            <v>AB015</v>
          </cell>
          <cell r="F8620">
            <v>40640</v>
          </cell>
          <cell r="G8620">
            <v>71900</v>
          </cell>
          <cell r="H8620">
            <v>1.34</v>
          </cell>
          <cell r="I8620">
            <v>43465</v>
          </cell>
        </row>
        <row r="8621">
          <cell r="A8621" t="str">
            <v>Soporte Corchera Acero Inox para cordel</v>
          </cell>
          <cell r="B8621">
            <v>107084</v>
          </cell>
          <cell r="C8621" t="str">
            <v>UNI</v>
          </cell>
          <cell r="D8621">
            <v>360856</v>
          </cell>
          <cell r="E8621">
            <v>0</v>
          </cell>
          <cell r="F8621">
            <v>43395</v>
          </cell>
          <cell r="G8621">
            <v>343672</v>
          </cell>
          <cell r="H8621">
            <v>1.05</v>
          </cell>
          <cell r="I8621">
            <v>43465</v>
          </cell>
        </row>
        <row r="8622">
          <cell r="A8622" t="str">
            <v>SOPORTE EN ANGULO 1X1/8"PARA LAMPARA</v>
          </cell>
          <cell r="B8622">
            <v>103002</v>
          </cell>
          <cell r="C8622" t="str">
            <v>UNI</v>
          </cell>
          <cell r="D8622">
            <v>3586</v>
          </cell>
          <cell r="E8622">
            <v>0</v>
          </cell>
          <cell r="F8622">
            <v>43182</v>
          </cell>
          <cell r="G8622">
            <v>3415</v>
          </cell>
          <cell r="H8622">
            <v>1.05</v>
          </cell>
          <cell r="I8622">
            <v>43465</v>
          </cell>
        </row>
        <row r="8623">
          <cell r="A8623" t="str">
            <v>SOPORTE P/BANDEJA PORTA CAB</v>
          </cell>
          <cell r="B8623">
            <v>2857</v>
          </cell>
          <cell r="C8623" t="str">
            <v>UNI</v>
          </cell>
          <cell r="D8623">
            <v>16746</v>
          </cell>
          <cell r="E8623">
            <v>0</v>
          </cell>
          <cell r="F8623">
            <v>43279</v>
          </cell>
          <cell r="G8623">
            <v>15949</v>
          </cell>
          <cell r="H8623">
            <v>1.05</v>
          </cell>
          <cell r="I8623">
            <v>43465</v>
          </cell>
        </row>
        <row r="8624">
          <cell r="A8624" t="str">
            <v>SOPORTE PARA BARRAJE DE 500AMP</v>
          </cell>
          <cell r="B8624">
            <v>105029</v>
          </cell>
          <cell r="C8624" t="str">
            <v>UNI</v>
          </cell>
          <cell r="D8624">
            <v>10845</v>
          </cell>
          <cell r="E8624">
            <v>0</v>
          </cell>
          <cell r="F8624">
            <v>43171</v>
          </cell>
          <cell r="G8624">
            <v>10329</v>
          </cell>
          <cell r="H8624">
            <v>1.05</v>
          </cell>
          <cell r="I8624">
            <v>43465</v>
          </cell>
        </row>
        <row r="8625">
          <cell r="A8625" t="str">
            <v>SOPORTE PARA LAMPARA EUROPEA</v>
          </cell>
          <cell r="B8625">
            <v>102853</v>
          </cell>
          <cell r="C8625" t="str">
            <v>UNI</v>
          </cell>
          <cell r="D8625">
            <v>6165</v>
          </cell>
          <cell r="E8625">
            <v>0</v>
          </cell>
          <cell r="F8625">
            <v>40334</v>
          </cell>
          <cell r="G8625">
            <v>4500</v>
          </cell>
          <cell r="H8625">
            <v>1.37</v>
          </cell>
          <cell r="I8625">
            <v>43465</v>
          </cell>
        </row>
        <row r="8626">
          <cell r="A8626" t="str">
            <v>Soporte para Plataforma juegos infantiles (Sum)</v>
          </cell>
          <cell r="B8626">
            <v>106461</v>
          </cell>
          <cell r="C8626" t="str">
            <v>UNI</v>
          </cell>
          <cell r="D8626">
            <v>99877</v>
          </cell>
          <cell r="E8626">
            <v>0</v>
          </cell>
          <cell r="F8626">
            <v>42941</v>
          </cell>
          <cell r="G8626">
            <v>91630</v>
          </cell>
          <cell r="H8626">
            <v>1.0900000000000001</v>
          </cell>
          <cell r="I8626">
            <v>43465</v>
          </cell>
        </row>
        <row r="8627">
          <cell r="A8627" t="str">
            <v>Soporte/costadoFrestandingCollrolled+Pin-Elec(S</v>
          </cell>
          <cell r="B8627">
            <v>102666</v>
          </cell>
          <cell r="C8627" t="str">
            <v>UNI</v>
          </cell>
          <cell r="D8627">
            <v>85817</v>
          </cell>
          <cell r="E8627">
            <v>0</v>
          </cell>
          <cell r="F8627">
            <v>40278</v>
          </cell>
          <cell r="G8627">
            <v>62640</v>
          </cell>
          <cell r="H8627">
            <v>1.37</v>
          </cell>
          <cell r="I8627">
            <v>43465</v>
          </cell>
        </row>
        <row r="8628">
          <cell r="A8628" t="str">
            <v>SOPORTES O COSTADOS</v>
          </cell>
          <cell r="B8628">
            <v>102283</v>
          </cell>
          <cell r="C8628" t="str">
            <v>UNI</v>
          </cell>
          <cell r="D8628">
            <v>70821</v>
          </cell>
          <cell r="E8628">
            <v>0</v>
          </cell>
          <cell r="F8628">
            <v>40113</v>
          </cell>
          <cell r="G8628">
            <v>50950</v>
          </cell>
          <cell r="H8628">
            <v>1.39</v>
          </cell>
          <cell r="I8628">
            <v>43465</v>
          </cell>
        </row>
        <row r="8629">
          <cell r="A8629" t="str">
            <v>SPLITER DE DERIVACIÓN. TV (1 ENTRAD. 2</v>
          </cell>
          <cell r="B8629">
            <v>103163</v>
          </cell>
          <cell r="C8629" t="str">
            <v>UNI</v>
          </cell>
          <cell r="D8629">
            <v>1370</v>
          </cell>
          <cell r="E8629" t="str">
            <v>FACOMEC</v>
          </cell>
          <cell r="F8629">
            <v>40418</v>
          </cell>
          <cell r="G8629">
            <v>1000</v>
          </cell>
          <cell r="H8629">
            <v>1.37</v>
          </cell>
          <cell r="I8629">
            <v>43465</v>
          </cell>
        </row>
        <row r="8630">
          <cell r="A8630" t="str">
            <v>Spool 0,80m tubo ø10"a inox Piscina</v>
          </cell>
          <cell r="B8630">
            <v>107140</v>
          </cell>
          <cell r="C8630" t="str">
            <v>UNI</v>
          </cell>
          <cell r="D8630">
            <v>2901955</v>
          </cell>
          <cell r="E8630">
            <v>0</v>
          </cell>
          <cell r="F8630">
            <v>43396</v>
          </cell>
          <cell r="G8630">
            <v>2763767</v>
          </cell>
          <cell r="H8630">
            <v>1.05</v>
          </cell>
          <cell r="I8630">
            <v>43465</v>
          </cell>
        </row>
        <row r="8631">
          <cell r="A8631" t="str">
            <v>SPOOL CALEFACCION 85cm tubo de ø6"a inox</v>
          </cell>
          <cell r="B8631">
            <v>107145</v>
          </cell>
          <cell r="C8631" t="str">
            <v>UNI</v>
          </cell>
          <cell r="D8631">
            <v>4730404</v>
          </cell>
          <cell r="E8631">
            <v>0</v>
          </cell>
          <cell r="F8631">
            <v>43396</v>
          </cell>
          <cell r="G8631">
            <v>4505147</v>
          </cell>
          <cell r="H8631">
            <v>1.05</v>
          </cell>
          <cell r="I8631">
            <v>43465</v>
          </cell>
        </row>
        <row r="8632">
          <cell r="A8632" t="str">
            <v>Spool Filtración 8.5m, tubo ø10"acero inox Piscina</v>
          </cell>
          <cell r="B8632">
            <v>107138</v>
          </cell>
          <cell r="C8632" t="str">
            <v>UNI</v>
          </cell>
          <cell r="D8632">
            <v>12220304</v>
          </cell>
          <cell r="E8632">
            <v>0</v>
          </cell>
          <cell r="F8632">
            <v>43396</v>
          </cell>
          <cell r="G8632">
            <v>11638385</v>
          </cell>
          <cell r="H8632">
            <v>1.05</v>
          </cell>
          <cell r="I8632">
            <v>43465</v>
          </cell>
        </row>
        <row r="8633">
          <cell r="A8633" t="str">
            <v>STARTER 40 W</v>
          </cell>
          <cell r="B8633">
            <v>783</v>
          </cell>
          <cell r="C8633" t="str">
            <v>UNI</v>
          </cell>
          <cell r="D8633">
            <v>564</v>
          </cell>
          <cell r="E8633" t="str">
            <v>99ST40</v>
          </cell>
          <cell r="F8633">
            <v>39892</v>
          </cell>
          <cell r="G8633">
            <v>406</v>
          </cell>
          <cell r="H8633">
            <v>1.39</v>
          </cell>
          <cell r="I8633">
            <v>43465</v>
          </cell>
        </row>
        <row r="8634">
          <cell r="A8634" t="str">
            <v>STIKERS(22x15CM)S/Des"Puntos de Comida</v>
          </cell>
          <cell r="B8634">
            <v>105752</v>
          </cell>
          <cell r="C8634" t="str">
            <v>UNI</v>
          </cell>
          <cell r="D8634">
            <v>2668</v>
          </cell>
          <cell r="E8634">
            <v>0</v>
          </cell>
          <cell r="F8634">
            <v>42429</v>
          </cell>
          <cell r="G8634">
            <v>2320</v>
          </cell>
          <cell r="H8634">
            <v>1.1499999999999999</v>
          </cell>
          <cell r="I8634">
            <v>43465</v>
          </cell>
        </row>
        <row r="8635">
          <cell r="A8635" t="str">
            <v>STIKERS(22x15CM)S/Des"Puntos de Comida</v>
          </cell>
          <cell r="B8635">
            <v>105753</v>
          </cell>
          <cell r="C8635" t="str">
            <v>UNI</v>
          </cell>
          <cell r="D8635">
            <v>2668</v>
          </cell>
          <cell r="E8635">
            <v>0</v>
          </cell>
          <cell r="F8635">
            <v>42429</v>
          </cell>
          <cell r="G8635">
            <v>2320</v>
          </cell>
          <cell r="H8635">
            <v>1.1499999999999999</v>
          </cell>
          <cell r="I8635">
            <v>43465</v>
          </cell>
        </row>
        <row r="8636">
          <cell r="A8636" t="str">
            <v>STRAP 1 1/4 x 1"</v>
          </cell>
          <cell r="B8636">
            <v>107252</v>
          </cell>
          <cell r="C8636" t="str">
            <v>UNI</v>
          </cell>
          <cell r="D8636">
            <v>5988</v>
          </cell>
          <cell r="E8636">
            <v>0</v>
          </cell>
          <cell r="F8636">
            <v>43411</v>
          </cell>
          <cell r="G8636">
            <v>5703</v>
          </cell>
          <cell r="H8636">
            <v>1.05</v>
          </cell>
          <cell r="I8636">
            <v>43465</v>
          </cell>
        </row>
        <row r="8637">
          <cell r="A8637" t="str">
            <v>STRAP 11/2”X1”X11/4”</v>
          </cell>
          <cell r="B8637">
            <v>106257</v>
          </cell>
          <cell r="C8637" t="str">
            <v>UNI</v>
          </cell>
          <cell r="D8637">
            <v>8453</v>
          </cell>
          <cell r="E8637">
            <v>0</v>
          </cell>
          <cell r="F8637">
            <v>43271</v>
          </cell>
          <cell r="G8637">
            <v>8050</v>
          </cell>
          <cell r="H8637">
            <v>1.05</v>
          </cell>
          <cell r="I8637">
            <v>43465</v>
          </cell>
        </row>
        <row r="8638">
          <cell r="A8638" t="str">
            <v>STRAP 2”X1”X11/4”</v>
          </cell>
          <cell r="B8638">
            <v>106256</v>
          </cell>
          <cell r="C8638" t="str">
            <v>UNI</v>
          </cell>
          <cell r="D8638">
            <v>9199</v>
          </cell>
          <cell r="E8638">
            <v>0</v>
          </cell>
          <cell r="F8638">
            <v>43271</v>
          </cell>
          <cell r="G8638">
            <v>8761</v>
          </cell>
          <cell r="H8638">
            <v>1.05</v>
          </cell>
          <cell r="I8638">
            <v>43465</v>
          </cell>
        </row>
        <row r="8639">
          <cell r="A8639" t="str">
            <v>Strip general 50 pares</v>
          </cell>
          <cell r="B8639">
            <v>101507</v>
          </cell>
          <cell r="C8639" t="str">
            <v>UNI</v>
          </cell>
          <cell r="D8639">
            <v>88665</v>
          </cell>
          <cell r="E8639" t="str">
            <v>666 -N</v>
          </cell>
          <cell r="F8639">
            <v>40135</v>
          </cell>
          <cell r="G8639">
            <v>63788</v>
          </cell>
          <cell r="H8639">
            <v>1.39</v>
          </cell>
          <cell r="I8639">
            <v>43465</v>
          </cell>
        </row>
        <row r="8640">
          <cell r="A8640" t="str">
            <v>SUBBASE GRANULAR SBG-1/SBG-2 (INVIAS)</v>
          </cell>
          <cell r="B8640">
            <v>104372</v>
          </cell>
          <cell r="C8640" t="str">
            <v>M3</v>
          </cell>
          <cell r="D8640">
            <v>76199</v>
          </cell>
          <cell r="E8640">
            <v>0</v>
          </cell>
          <cell r="F8640">
            <v>43214</v>
          </cell>
          <cell r="G8640">
            <v>72570</v>
          </cell>
          <cell r="H8640">
            <v>1.05</v>
          </cell>
          <cell r="I8640">
            <v>43465</v>
          </cell>
        </row>
        <row r="8641">
          <cell r="A8641" t="str">
            <v>SUBBSE GRAGNULAR SBG-1/SBG-2 (NO</v>
          </cell>
          <cell r="B8641">
            <v>105870</v>
          </cell>
          <cell r="C8641" t="str">
            <v>M3</v>
          </cell>
          <cell r="D8641">
            <v>86710</v>
          </cell>
          <cell r="E8641">
            <v>0</v>
          </cell>
          <cell r="F8641">
            <v>42598</v>
          </cell>
          <cell r="G8641">
            <v>75400</v>
          </cell>
          <cell r="H8641">
            <v>1.1499999999999999</v>
          </cell>
          <cell r="I8641">
            <v>43465</v>
          </cell>
        </row>
        <row r="8642">
          <cell r="A8642" t="str">
            <v>Subcontato prueba hidraulica</v>
          </cell>
          <cell r="B8642">
            <v>100015</v>
          </cell>
          <cell r="C8642" t="str">
            <v>%</v>
          </cell>
          <cell r="D8642">
            <v>0</v>
          </cell>
          <cell r="E8642">
            <v>0</v>
          </cell>
          <cell r="F8642">
            <v>43018</v>
          </cell>
          <cell r="G8642">
            <v>0</v>
          </cell>
          <cell r="H8642">
            <v>1.0900000000000001</v>
          </cell>
          <cell r="I8642">
            <v>43465</v>
          </cell>
        </row>
        <row r="8643">
          <cell r="A8643" t="str">
            <v>Subcontrato</v>
          </cell>
          <cell r="B8643">
            <v>100345</v>
          </cell>
          <cell r="C8643" t="str">
            <v>%</v>
          </cell>
          <cell r="D8643">
            <v>0</v>
          </cell>
          <cell r="E8643">
            <v>0</v>
          </cell>
          <cell r="F8643">
            <v>43378</v>
          </cell>
          <cell r="G8643">
            <v>0</v>
          </cell>
          <cell r="H8643">
            <v>1.05</v>
          </cell>
          <cell r="I8643">
            <v>43465</v>
          </cell>
        </row>
        <row r="8644">
          <cell r="A8644" t="str">
            <v>Subcontrato jardineria</v>
          </cell>
          <cell r="B8644">
            <v>100018</v>
          </cell>
          <cell r="C8644" t="str">
            <v>%</v>
          </cell>
          <cell r="D8644">
            <v>0</v>
          </cell>
          <cell r="E8644">
            <v>0</v>
          </cell>
          <cell r="F8644">
            <v>39660</v>
          </cell>
          <cell r="G8644">
            <v>0</v>
          </cell>
          <cell r="H8644">
            <v>1.47</v>
          </cell>
          <cell r="I8644">
            <v>43465</v>
          </cell>
        </row>
        <row r="8645">
          <cell r="A8645" t="str">
            <v>SUBCONTRATO SOLDADURA</v>
          </cell>
          <cell r="B8645">
            <v>3971</v>
          </cell>
          <cell r="C8645" t="str">
            <v>%</v>
          </cell>
          <cell r="D8645">
            <v>0</v>
          </cell>
          <cell r="E8645">
            <v>0</v>
          </cell>
          <cell r="F8645">
            <v>38050</v>
          </cell>
          <cell r="G8645">
            <v>0</v>
          </cell>
          <cell r="H8645">
            <v>0</v>
          </cell>
          <cell r="I8645">
            <v>43465</v>
          </cell>
        </row>
        <row r="8646">
          <cell r="A8646" t="str">
            <v>SUBCONTRATO TALLER ESPCIALIZADO (NO</v>
          </cell>
          <cell r="B8646">
            <v>105706</v>
          </cell>
          <cell r="C8646" t="str">
            <v>%</v>
          </cell>
          <cell r="D8646">
            <v>0</v>
          </cell>
          <cell r="E8646">
            <v>0</v>
          </cell>
          <cell r="F8646">
            <v>42333</v>
          </cell>
          <cell r="G8646">
            <v>0</v>
          </cell>
          <cell r="H8646">
            <v>1.22</v>
          </cell>
          <cell r="I8646">
            <v>43465</v>
          </cell>
        </row>
        <row r="8647">
          <cell r="A8647" t="str">
            <v>SUBE Y BAJA PARA GIMNASIO CANINO</v>
          </cell>
          <cell r="B8647">
            <v>105266</v>
          </cell>
          <cell r="C8647" t="str">
            <v>UNI</v>
          </cell>
          <cell r="D8647">
            <v>2079000</v>
          </cell>
          <cell r="E8647">
            <v>0</v>
          </cell>
          <cell r="F8647">
            <v>41880</v>
          </cell>
          <cell r="G8647">
            <v>1650000</v>
          </cell>
          <cell r="H8647">
            <v>1.26</v>
          </cell>
          <cell r="I8647">
            <v>43465</v>
          </cell>
        </row>
        <row r="8648">
          <cell r="A8648" t="str">
            <v>SUBESTACION PEDESTAL 75 KVA-11.4-208/110V</v>
          </cell>
          <cell r="B8648">
            <v>105202</v>
          </cell>
          <cell r="C8648" t="str">
            <v>UNID</v>
          </cell>
          <cell r="D8648">
            <v>16932082</v>
          </cell>
          <cell r="E8648">
            <v>0</v>
          </cell>
          <cell r="F8648">
            <v>41814</v>
          </cell>
          <cell r="G8648">
            <v>13438160</v>
          </cell>
          <cell r="H8648">
            <v>1.26</v>
          </cell>
          <cell r="I8648">
            <v>43465</v>
          </cell>
        </row>
        <row r="8649">
          <cell r="A8649" t="str">
            <v>SUCCION Y TRANSPORTE LODOS POZO</v>
          </cell>
          <cell r="B8649">
            <v>105780</v>
          </cell>
          <cell r="C8649" t="str">
            <v>HR</v>
          </cell>
          <cell r="D8649">
            <v>147027</v>
          </cell>
          <cell r="E8649">
            <v>0</v>
          </cell>
          <cell r="F8649">
            <v>43214</v>
          </cell>
          <cell r="G8649">
            <v>140026</v>
          </cell>
          <cell r="H8649">
            <v>1.05</v>
          </cell>
          <cell r="I8649">
            <v>43465</v>
          </cell>
        </row>
        <row r="8650">
          <cell r="A8650" t="str">
            <v>SUELDOS JORNALES Y CUADRILLAS</v>
          </cell>
          <cell r="B8650">
            <v>39</v>
          </cell>
          <cell r="C8650">
            <v>0</v>
          </cell>
          <cell r="D8650" t="e">
            <v>#DIV/0!</v>
          </cell>
          <cell r="E8650">
            <v>0</v>
          </cell>
          <cell r="F8650">
            <v>0</v>
          </cell>
          <cell r="G8650">
            <v>0</v>
          </cell>
          <cell r="H8650" t="e">
            <v>#DIV/0!</v>
          </cell>
          <cell r="I8650">
            <v>43465</v>
          </cell>
        </row>
        <row r="8651">
          <cell r="A8651" t="str">
            <v>SUELO ARTIFIC. FAVIGEL MEJORAM PUESTA A</v>
          </cell>
          <cell r="B8651">
            <v>101486</v>
          </cell>
          <cell r="C8651" t="str">
            <v>UNI</v>
          </cell>
          <cell r="D8651">
            <v>155337</v>
          </cell>
          <cell r="E8651">
            <v>655</v>
          </cell>
          <cell r="F8651">
            <v>43171</v>
          </cell>
          <cell r="G8651">
            <v>147940</v>
          </cell>
          <cell r="H8651">
            <v>1.05</v>
          </cell>
          <cell r="I8651">
            <v>43465</v>
          </cell>
        </row>
        <row r="8652">
          <cell r="A8652" t="str">
            <v>Sulfato de Aluminio</v>
          </cell>
          <cell r="B8652">
            <v>105153</v>
          </cell>
          <cell r="C8652" t="str">
            <v>KG</v>
          </cell>
          <cell r="D8652">
            <v>2594</v>
          </cell>
          <cell r="E8652">
            <v>0</v>
          </cell>
          <cell r="F8652">
            <v>42810</v>
          </cell>
          <cell r="G8652">
            <v>2380</v>
          </cell>
          <cell r="H8652">
            <v>1.0900000000000001</v>
          </cell>
          <cell r="I8652">
            <v>43465</v>
          </cell>
        </row>
        <row r="8653">
          <cell r="A8653" t="str">
            <v>Sum + Inst bombilla 1000 W Metal Halide</v>
          </cell>
          <cell r="B8653">
            <v>103961</v>
          </cell>
          <cell r="C8653" t="str">
            <v>UNI</v>
          </cell>
          <cell r="D8653">
            <v>180900</v>
          </cell>
          <cell r="E8653">
            <v>0</v>
          </cell>
          <cell r="F8653">
            <v>40631</v>
          </cell>
          <cell r="G8653">
            <v>135000</v>
          </cell>
          <cell r="H8653">
            <v>1.34</v>
          </cell>
          <cell r="I8653">
            <v>43465</v>
          </cell>
        </row>
        <row r="8654">
          <cell r="A8654" t="str">
            <v>Sum + Inst bombilla 1000 W Sodio</v>
          </cell>
          <cell r="B8654">
            <v>103956</v>
          </cell>
          <cell r="C8654" t="str">
            <v>UNI</v>
          </cell>
          <cell r="D8654">
            <v>167500</v>
          </cell>
          <cell r="E8654">
            <v>0</v>
          </cell>
          <cell r="F8654">
            <v>40631</v>
          </cell>
          <cell r="G8654">
            <v>125000</v>
          </cell>
          <cell r="H8654">
            <v>1.34</v>
          </cell>
          <cell r="I8654">
            <v>43465</v>
          </cell>
        </row>
        <row r="8655">
          <cell r="A8655" t="str">
            <v>Sum + Inst bombilla 125 W Sodio</v>
          </cell>
          <cell r="B8655">
            <v>103953</v>
          </cell>
          <cell r="C8655" t="str">
            <v>UNI</v>
          </cell>
          <cell r="D8655">
            <v>107200</v>
          </cell>
          <cell r="E8655">
            <v>0</v>
          </cell>
          <cell r="F8655">
            <v>40631</v>
          </cell>
          <cell r="G8655">
            <v>80000</v>
          </cell>
          <cell r="H8655">
            <v>1.34</v>
          </cell>
          <cell r="I8655">
            <v>43465</v>
          </cell>
        </row>
        <row r="8656">
          <cell r="A8656" t="str">
            <v>Sum + Inst bombilla 250 W Sodio</v>
          </cell>
          <cell r="B8656">
            <v>103954</v>
          </cell>
          <cell r="C8656" t="str">
            <v>UNI</v>
          </cell>
          <cell r="D8656">
            <v>61104</v>
          </cell>
          <cell r="E8656">
            <v>0</v>
          </cell>
          <cell r="F8656">
            <v>40631</v>
          </cell>
          <cell r="G8656">
            <v>45600</v>
          </cell>
          <cell r="H8656">
            <v>1.34</v>
          </cell>
          <cell r="I8656">
            <v>43465</v>
          </cell>
        </row>
        <row r="8657">
          <cell r="A8657" t="str">
            <v>Sum + Inst bombilla 400 W Sodio</v>
          </cell>
          <cell r="B8657">
            <v>103955</v>
          </cell>
          <cell r="C8657" t="str">
            <v>UNI</v>
          </cell>
          <cell r="D8657">
            <v>75040</v>
          </cell>
          <cell r="E8657">
            <v>0</v>
          </cell>
          <cell r="F8657">
            <v>40631</v>
          </cell>
          <cell r="G8657">
            <v>56000</v>
          </cell>
          <cell r="H8657">
            <v>1.34</v>
          </cell>
          <cell r="I8657">
            <v>43465</v>
          </cell>
        </row>
        <row r="8658">
          <cell r="A8658" t="str">
            <v>Sum + Inst bombilla 70 W Sodio</v>
          </cell>
          <cell r="B8658">
            <v>103952</v>
          </cell>
          <cell r="C8658" t="str">
            <v>UNI</v>
          </cell>
          <cell r="D8658">
            <v>50920</v>
          </cell>
          <cell r="E8658">
            <v>0</v>
          </cell>
          <cell r="F8658">
            <v>40707</v>
          </cell>
          <cell r="G8658">
            <v>38000</v>
          </cell>
          <cell r="H8658">
            <v>1.34</v>
          </cell>
          <cell r="I8658">
            <v>43465</v>
          </cell>
        </row>
        <row r="8659">
          <cell r="A8659" t="str">
            <v>SUM + INST TOPE PARA PUERTA VIDRIO</v>
          </cell>
          <cell r="B8659">
            <v>103689</v>
          </cell>
          <cell r="C8659" t="str">
            <v>UNI</v>
          </cell>
          <cell r="D8659">
            <v>39637</v>
          </cell>
          <cell r="E8659">
            <v>0</v>
          </cell>
          <cell r="F8659">
            <v>40599</v>
          </cell>
          <cell r="G8659">
            <v>29580</v>
          </cell>
          <cell r="H8659">
            <v>1.34</v>
          </cell>
          <cell r="I8659">
            <v>43465</v>
          </cell>
        </row>
        <row r="8660">
          <cell r="A8660" t="str">
            <v>Sum + Inst totalizador 3 x 50-3x100A</v>
          </cell>
          <cell r="B8660">
            <v>103969</v>
          </cell>
          <cell r="C8660" t="str">
            <v>UNI</v>
          </cell>
          <cell r="D8660">
            <v>185857</v>
          </cell>
          <cell r="E8660">
            <v>0</v>
          </cell>
          <cell r="F8660">
            <v>40631</v>
          </cell>
          <cell r="G8660">
            <v>138699</v>
          </cell>
          <cell r="H8660">
            <v>1.34</v>
          </cell>
          <cell r="I8660">
            <v>43465</v>
          </cell>
        </row>
        <row r="8661">
          <cell r="A8661" t="str">
            <v>SUM E INST ACOPLE FLEXIBLE METALICO</v>
          </cell>
          <cell r="B8661">
            <v>103723</v>
          </cell>
          <cell r="C8661" t="str">
            <v>UNI</v>
          </cell>
          <cell r="D8661">
            <v>13551</v>
          </cell>
          <cell r="E8661">
            <v>0</v>
          </cell>
          <cell r="F8661">
            <v>43300</v>
          </cell>
          <cell r="G8661">
            <v>12906</v>
          </cell>
          <cell r="H8661">
            <v>1.05</v>
          </cell>
          <cell r="I8661">
            <v>43465</v>
          </cell>
        </row>
        <row r="8662">
          <cell r="A8662" t="str">
            <v>SUM E INST DE GUARDA ESCOBAS 75mm PVC</v>
          </cell>
          <cell r="B8662">
            <v>103982</v>
          </cell>
          <cell r="C8662" t="str">
            <v>ML</v>
          </cell>
          <cell r="D8662">
            <v>11261</v>
          </cell>
          <cell r="E8662">
            <v>0</v>
          </cell>
          <cell r="F8662">
            <v>40633</v>
          </cell>
          <cell r="G8662">
            <v>8404</v>
          </cell>
          <cell r="H8662">
            <v>1.34</v>
          </cell>
          <cell r="I8662">
            <v>43465</v>
          </cell>
        </row>
        <row r="8663">
          <cell r="A8663" t="str">
            <v>Sum Pegante poliuretano</v>
          </cell>
          <cell r="B8663">
            <v>106887</v>
          </cell>
          <cell r="C8663" t="str">
            <v>gln</v>
          </cell>
          <cell r="D8663">
            <v>287385</v>
          </cell>
          <cell r="E8663">
            <v>0</v>
          </cell>
          <cell r="F8663">
            <v>43320</v>
          </cell>
          <cell r="G8663">
            <v>273700</v>
          </cell>
          <cell r="H8663">
            <v>1.05</v>
          </cell>
          <cell r="I8663">
            <v>43465</v>
          </cell>
        </row>
        <row r="8664">
          <cell r="A8664" t="str">
            <v>Sum Transp Instal Sistema Detecc Humo archivo</v>
          </cell>
          <cell r="B8664">
            <v>102267</v>
          </cell>
          <cell r="C8664" t="str">
            <v>UNI</v>
          </cell>
          <cell r="D8664">
            <v>27800000</v>
          </cell>
          <cell r="E8664" t="str">
            <v>DK1B+DKT2B</v>
          </cell>
          <cell r="F8664">
            <v>40112</v>
          </cell>
          <cell r="G8664">
            <v>20000000</v>
          </cell>
          <cell r="H8664">
            <v>1.39</v>
          </cell>
          <cell r="I8664">
            <v>43465</v>
          </cell>
        </row>
        <row r="8665">
          <cell r="A8665" t="str">
            <v>Sum/Inst Puerta tub.cuad1 1/2"-4"x1</v>
          </cell>
          <cell r="B8665">
            <v>105903</v>
          </cell>
          <cell r="C8665" t="str">
            <v>UNI</v>
          </cell>
          <cell r="D8665">
            <v>1012000</v>
          </cell>
          <cell r="E8665">
            <v>0</v>
          </cell>
          <cell r="F8665">
            <v>42626</v>
          </cell>
          <cell r="G8665">
            <v>880000</v>
          </cell>
          <cell r="H8665">
            <v>1.1499999999999999</v>
          </cell>
          <cell r="I8665">
            <v>43465</v>
          </cell>
        </row>
        <row r="8666">
          <cell r="A8666" t="str">
            <v>Sum+ Inst caja de inspección eléctrica, tipo Coden</v>
          </cell>
          <cell r="B8666">
            <v>103967</v>
          </cell>
          <cell r="C8666" t="str">
            <v>UNI</v>
          </cell>
          <cell r="D8666">
            <v>241200</v>
          </cell>
          <cell r="E8666">
            <v>0</v>
          </cell>
          <cell r="F8666">
            <v>40631</v>
          </cell>
          <cell r="G8666">
            <v>180000</v>
          </cell>
          <cell r="H8666">
            <v>1.34</v>
          </cell>
          <cell r="I8666">
            <v>43465</v>
          </cell>
        </row>
        <row r="8667">
          <cell r="A8667" t="str">
            <v>Sum+Ins pach panel de 12 puertos categoria 6</v>
          </cell>
          <cell r="B8667">
            <v>103931</v>
          </cell>
          <cell r="C8667" t="str">
            <v>UNI</v>
          </cell>
          <cell r="D8667">
            <v>73700</v>
          </cell>
          <cell r="E8667">
            <v>0</v>
          </cell>
          <cell r="F8667">
            <v>40630</v>
          </cell>
          <cell r="G8667">
            <v>55000</v>
          </cell>
          <cell r="H8667">
            <v>1.34</v>
          </cell>
          <cell r="I8667">
            <v>43465</v>
          </cell>
        </row>
        <row r="8668">
          <cell r="A8668" t="str">
            <v>Sum+Ins salida ilumin, incluye caja cable conexn</v>
          </cell>
          <cell r="B8668">
            <v>103919</v>
          </cell>
          <cell r="C8668" t="str">
            <v>UNI</v>
          </cell>
          <cell r="D8668">
            <v>60300</v>
          </cell>
          <cell r="E8668">
            <v>0</v>
          </cell>
          <cell r="F8668">
            <v>40630</v>
          </cell>
          <cell r="G8668">
            <v>45000</v>
          </cell>
          <cell r="H8668">
            <v>1.34</v>
          </cell>
          <cell r="I8668">
            <v>43465</v>
          </cell>
        </row>
        <row r="8669">
          <cell r="A8669" t="str">
            <v>Sum+Ins secador de manos, incluye caja</v>
          </cell>
          <cell r="B8669">
            <v>103910</v>
          </cell>
          <cell r="C8669" t="str">
            <v>UNI</v>
          </cell>
          <cell r="D8669">
            <v>16080</v>
          </cell>
          <cell r="E8669">
            <v>0</v>
          </cell>
          <cell r="F8669">
            <v>40627</v>
          </cell>
          <cell r="G8669">
            <v>12000</v>
          </cell>
          <cell r="H8669">
            <v>1.34</v>
          </cell>
          <cell r="I8669">
            <v>43465</v>
          </cell>
        </row>
        <row r="8670">
          <cell r="A8670" t="str">
            <v>Sum+Ins sensor iluminación, incluye caja</v>
          </cell>
          <cell r="B8670">
            <v>103918</v>
          </cell>
          <cell r="C8670" t="str">
            <v>UNI</v>
          </cell>
          <cell r="D8670">
            <v>73700</v>
          </cell>
          <cell r="E8670">
            <v>0</v>
          </cell>
          <cell r="F8670">
            <v>40630</v>
          </cell>
          <cell r="G8670">
            <v>55000</v>
          </cell>
          <cell r="H8670">
            <v>1.34</v>
          </cell>
          <cell r="I8670">
            <v>43465</v>
          </cell>
        </row>
        <row r="8671">
          <cell r="A8671" t="str">
            <v>Sum+Ins Switch de 8 puestos categoria 6</v>
          </cell>
          <cell r="B8671">
            <v>103932</v>
          </cell>
          <cell r="C8671" t="str">
            <v>UNI</v>
          </cell>
          <cell r="D8671">
            <v>60300</v>
          </cell>
          <cell r="E8671">
            <v>0</v>
          </cell>
          <cell r="F8671">
            <v>40630</v>
          </cell>
          <cell r="G8671">
            <v>45000</v>
          </cell>
          <cell r="H8671">
            <v>1.34</v>
          </cell>
          <cell r="I8671">
            <v>43465</v>
          </cell>
        </row>
        <row r="8672">
          <cell r="A8672" t="str">
            <v>Sum+Ins Switch de12 puestos categoria 6</v>
          </cell>
          <cell r="B8672">
            <v>103934</v>
          </cell>
          <cell r="C8672" t="str">
            <v>UNI</v>
          </cell>
          <cell r="D8672">
            <v>281400</v>
          </cell>
          <cell r="E8672">
            <v>0</v>
          </cell>
          <cell r="F8672">
            <v>40630</v>
          </cell>
          <cell r="G8672">
            <v>210000</v>
          </cell>
          <cell r="H8672">
            <v>1.34</v>
          </cell>
          <cell r="I8672">
            <v>43465</v>
          </cell>
        </row>
        <row r="8673">
          <cell r="A8673" t="str">
            <v>Sum+Ins toma cantonera, incluye caja</v>
          </cell>
          <cell r="B8673">
            <v>103908</v>
          </cell>
          <cell r="C8673" t="str">
            <v>UNI</v>
          </cell>
          <cell r="D8673">
            <v>16080</v>
          </cell>
          <cell r="E8673">
            <v>0</v>
          </cell>
          <cell r="F8673">
            <v>40627</v>
          </cell>
          <cell r="G8673">
            <v>12000</v>
          </cell>
          <cell r="H8673">
            <v>1.34</v>
          </cell>
          <cell r="I8673">
            <v>43465</v>
          </cell>
        </row>
        <row r="8674">
          <cell r="A8674" t="str">
            <v>Sum+Ins toma Video Beam, incluye caja</v>
          </cell>
          <cell r="B8674">
            <v>103909</v>
          </cell>
          <cell r="C8674" t="str">
            <v>UNI</v>
          </cell>
          <cell r="D8674">
            <v>37252</v>
          </cell>
          <cell r="E8674">
            <v>0</v>
          </cell>
          <cell r="F8674">
            <v>40627</v>
          </cell>
          <cell r="G8674">
            <v>27800</v>
          </cell>
          <cell r="H8674">
            <v>1.34</v>
          </cell>
          <cell r="I8674">
            <v>43465</v>
          </cell>
        </row>
        <row r="8675">
          <cell r="A8675" t="str">
            <v>Sum+Ins varll polo tier, inclu caj insp30x30, conc</v>
          </cell>
          <cell r="B8675">
            <v>103928</v>
          </cell>
          <cell r="C8675" t="str">
            <v>UNI</v>
          </cell>
          <cell r="D8675">
            <v>294800</v>
          </cell>
          <cell r="E8675">
            <v>0</v>
          </cell>
          <cell r="F8675">
            <v>40630</v>
          </cell>
          <cell r="G8675">
            <v>220000</v>
          </cell>
          <cell r="H8675">
            <v>1.34</v>
          </cell>
          <cell r="I8675">
            <v>43465</v>
          </cell>
        </row>
        <row r="8676">
          <cell r="A8676" t="str">
            <v>Sum+Ins.Puerta-Vent.(1.87x3.18m)S/Descripc.Té</v>
          </cell>
          <cell r="B8676">
            <v>104823</v>
          </cell>
          <cell r="C8676" t="str">
            <v>UNI</v>
          </cell>
          <cell r="D8676">
            <v>2015000</v>
          </cell>
          <cell r="E8676">
            <v>0</v>
          </cell>
          <cell r="F8676">
            <v>41208</v>
          </cell>
          <cell r="G8676">
            <v>1550000</v>
          </cell>
          <cell r="H8676">
            <v>1.3</v>
          </cell>
          <cell r="I8676">
            <v>43465</v>
          </cell>
        </row>
        <row r="8677">
          <cell r="A8677" t="str">
            <v>Sum+Ins.Puerta-Vent.(2.0x3.34m)S/Descripc.Téc</v>
          </cell>
          <cell r="B8677">
            <v>104822</v>
          </cell>
          <cell r="C8677" t="str">
            <v>UNI</v>
          </cell>
          <cell r="D8677">
            <v>2137590</v>
          </cell>
          <cell r="E8677">
            <v>0</v>
          </cell>
          <cell r="F8677">
            <v>41208</v>
          </cell>
          <cell r="G8677">
            <v>1644300</v>
          </cell>
          <cell r="H8677">
            <v>1.3</v>
          </cell>
          <cell r="I8677">
            <v>43465</v>
          </cell>
        </row>
        <row r="8678">
          <cell r="A8678" t="str">
            <v>Sum+Insgabinete cerr met 60x60x80 cm incl vent</v>
          </cell>
          <cell r="B8678">
            <v>103930</v>
          </cell>
          <cell r="C8678" t="str">
            <v>UNI</v>
          </cell>
          <cell r="D8678">
            <v>60300</v>
          </cell>
          <cell r="E8678">
            <v>0</v>
          </cell>
          <cell r="F8678">
            <v>40630</v>
          </cell>
          <cell r="G8678">
            <v>45000</v>
          </cell>
          <cell r="H8678">
            <v>1.34</v>
          </cell>
          <cell r="I8678">
            <v>43465</v>
          </cell>
        </row>
        <row r="8679">
          <cell r="A8679" t="str">
            <v>Sum+Insgabinete cerr met120x60x80 cm incl vent</v>
          </cell>
          <cell r="B8679">
            <v>103929</v>
          </cell>
          <cell r="C8679" t="str">
            <v>UNI</v>
          </cell>
          <cell r="D8679">
            <v>1045200</v>
          </cell>
          <cell r="E8679">
            <v>0</v>
          </cell>
          <cell r="F8679">
            <v>40630</v>
          </cell>
          <cell r="G8679">
            <v>780000</v>
          </cell>
          <cell r="H8679">
            <v>1.34</v>
          </cell>
          <cell r="I8679">
            <v>43465</v>
          </cell>
        </row>
        <row r="8680">
          <cell r="A8680" t="str">
            <v>Sum+Inst caja de paso 15x15</v>
          </cell>
          <cell r="B8680">
            <v>103906</v>
          </cell>
          <cell r="C8680" t="str">
            <v>UNI</v>
          </cell>
          <cell r="D8680">
            <v>26800</v>
          </cell>
          <cell r="E8680">
            <v>0</v>
          </cell>
          <cell r="F8680">
            <v>40627</v>
          </cell>
          <cell r="G8680">
            <v>20000</v>
          </cell>
          <cell r="H8680">
            <v>1.34</v>
          </cell>
          <cell r="I8680">
            <v>43465</v>
          </cell>
        </row>
        <row r="8681">
          <cell r="A8681" t="str">
            <v>Sum+Inst canaleta metl pintura electro10x4cm</v>
          </cell>
          <cell r="B8681">
            <v>103905</v>
          </cell>
          <cell r="C8681" t="str">
            <v>ML</v>
          </cell>
          <cell r="D8681">
            <v>60300</v>
          </cell>
          <cell r="E8681">
            <v>0</v>
          </cell>
          <cell r="F8681">
            <v>40627</v>
          </cell>
          <cell r="G8681">
            <v>45000</v>
          </cell>
          <cell r="H8681">
            <v>1.34</v>
          </cell>
          <cell r="I8681">
            <v>43465</v>
          </cell>
        </row>
        <row r="8682">
          <cell r="A8682" t="str">
            <v>Sum+Inst lampara tipo tortuga 1x16W, incluye</v>
          </cell>
          <cell r="B8682">
            <v>103926</v>
          </cell>
          <cell r="C8682" t="str">
            <v>UNI</v>
          </cell>
          <cell r="D8682">
            <v>46632</v>
          </cell>
          <cell r="E8682">
            <v>0</v>
          </cell>
          <cell r="F8682">
            <v>40630</v>
          </cell>
          <cell r="G8682">
            <v>34800</v>
          </cell>
          <cell r="H8682">
            <v>1.34</v>
          </cell>
          <cell r="I8682">
            <v>43465</v>
          </cell>
        </row>
        <row r="8683">
          <cell r="A8683" t="str">
            <v>Sum+Inst lampara tipo tortuga 1x26W, incluye</v>
          </cell>
          <cell r="B8683">
            <v>103925</v>
          </cell>
          <cell r="C8683" t="str">
            <v>UNI</v>
          </cell>
          <cell r="D8683">
            <v>47972</v>
          </cell>
          <cell r="E8683">
            <v>0</v>
          </cell>
          <cell r="F8683">
            <v>40630</v>
          </cell>
          <cell r="G8683">
            <v>35800</v>
          </cell>
          <cell r="H8683">
            <v>1.34</v>
          </cell>
          <cell r="I8683">
            <v>43465</v>
          </cell>
        </row>
        <row r="8684">
          <cell r="A8684" t="str">
            <v>Sum+Inst lampr redonda cerr 1x26W, incluye</v>
          </cell>
          <cell r="B8684">
            <v>103924</v>
          </cell>
          <cell r="C8684" t="str">
            <v>UNI</v>
          </cell>
          <cell r="D8684">
            <v>53600</v>
          </cell>
          <cell r="E8684">
            <v>0</v>
          </cell>
          <cell r="F8684">
            <v>40630</v>
          </cell>
          <cell r="G8684">
            <v>40000</v>
          </cell>
          <cell r="H8684">
            <v>1.34</v>
          </cell>
          <cell r="I8684">
            <v>43465</v>
          </cell>
        </row>
        <row r="8685">
          <cell r="A8685" t="str">
            <v>Sum+Inst lampr redonda cerr 1x32W, incluye</v>
          </cell>
          <cell r="B8685">
            <v>103923</v>
          </cell>
          <cell r="C8685" t="str">
            <v>UNI</v>
          </cell>
          <cell r="D8685">
            <v>60300</v>
          </cell>
          <cell r="E8685">
            <v>0</v>
          </cell>
          <cell r="F8685">
            <v>40630</v>
          </cell>
          <cell r="G8685">
            <v>45000</v>
          </cell>
          <cell r="H8685">
            <v>1.34</v>
          </cell>
          <cell r="I8685">
            <v>43465</v>
          </cell>
        </row>
        <row r="8686">
          <cell r="A8686" t="str">
            <v>Sum+Inst lampr redonda cerr 2x32W, incluye</v>
          </cell>
          <cell r="B8686">
            <v>103922</v>
          </cell>
          <cell r="C8686" t="str">
            <v>UNI</v>
          </cell>
          <cell r="D8686">
            <v>113900</v>
          </cell>
          <cell r="E8686">
            <v>0</v>
          </cell>
          <cell r="F8686">
            <v>40630</v>
          </cell>
          <cell r="G8686">
            <v>85000</v>
          </cell>
          <cell r="H8686">
            <v>1.34</v>
          </cell>
          <cell r="I8686">
            <v>43465</v>
          </cell>
        </row>
        <row r="8687">
          <cell r="A8687" t="str">
            <v>SUM+INST TABLERO 9 CIRCUITOS</v>
          </cell>
          <cell r="B8687">
            <v>103900</v>
          </cell>
          <cell r="C8687" t="str">
            <v>UNI</v>
          </cell>
          <cell r="D8687">
            <v>100500</v>
          </cell>
          <cell r="E8687">
            <v>0</v>
          </cell>
          <cell r="F8687">
            <v>40627</v>
          </cell>
          <cell r="G8687">
            <v>75000</v>
          </cell>
          <cell r="H8687">
            <v>1.34</v>
          </cell>
          <cell r="I8687">
            <v>43465</v>
          </cell>
        </row>
        <row r="8688">
          <cell r="A8688" t="str">
            <v>Sum+InsT toma logica senll CAT 6, incluye caja,fac</v>
          </cell>
          <cell r="B8688">
            <v>103907</v>
          </cell>
          <cell r="C8688" t="str">
            <v>UNI</v>
          </cell>
          <cell r="D8688">
            <v>40200</v>
          </cell>
          <cell r="E8688">
            <v>0</v>
          </cell>
          <cell r="F8688">
            <v>40627</v>
          </cell>
          <cell r="G8688">
            <v>30000</v>
          </cell>
          <cell r="H8688">
            <v>1.34</v>
          </cell>
          <cell r="I8688">
            <v>43465</v>
          </cell>
        </row>
        <row r="8689">
          <cell r="A8689" t="str">
            <v>sum+inst ventana alum anodz sis 38-31 vid 5mm</v>
          </cell>
          <cell r="B8689">
            <v>103698</v>
          </cell>
          <cell r="C8689" t="str">
            <v>M2</v>
          </cell>
          <cell r="D8689">
            <v>225388</v>
          </cell>
          <cell r="E8689">
            <v>0</v>
          </cell>
          <cell r="F8689">
            <v>40604</v>
          </cell>
          <cell r="G8689">
            <v>168200</v>
          </cell>
          <cell r="H8689">
            <v>1.34</v>
          </cell>
          <cell r="I8689">
            <v>43465</v>
          </cell>
        </row>
        <row r="8690">
          <cell r="A8690" t="str">
            <v>sum+inst ventana alum anodz sis 38-31 vid temp</v>
          </cell>
          <cell r="B8690">
            <v>103697</v>
          </cell>
          <cell r="C8690" t="str">
            <v>M2</v>
          </cell>
          <cell r="D8690">
            <v>304662</v>
          </cell>
          <cell r="E8690">
            <v>0</v>
          </cell>
          <cell r="F8690">
            <v>40604</v>
          </cell>
          <cell r="G8690">
            <v>227360</v>
          </cell>
          <cell r="H8690">
            <v>1.34</v>
          </cell>
          <cell r="I8690">
            <v>43465</v>
          </cell>
        </row>
        <row r="8691">
          <cell r="A8691" t="str">
            <v>SUM+INSTALACIÓN-Cald BAXI CPA-BT-1045</v>
          </cell>
          <cell r="B8691">
            <v>103660</v>
          </cell>
          <cell r="C8691" t="str">
            <v>UNI</v>
          </cell>
          <cell r="D8691">
            <v>131736093</v>
          </cell>
          <cell r="E8691">
            <v>0</v>
          </cell>
          <cell r="F8691">
            <v>42955</v>
          </cell>
          <cell r="G8691">
            <v>120858801</v>
          </cell>
          <cell r="H8691">
            <v>1.0900000000000001</v>
          </cell>
          <cell r="I8691">
            <v>43465</v>
          </cell>
        </row>
        <row r="8692">
          <cell r="A8692" t="str">
            <v>SumBancaindivBConcretoConEspaldarEstruAcer</v>
          </cell>
          <cell r="B8692">
            <v>107038</v>
          </cell>
          <cell r="C8692" t="str">
            <v>UNI</v>
          </cell>
          <cell r="D8692">
            <v>671398</v>
          </cell>
          <cell r="E8692">
            <v>0</v>
          </cell>
          <cell r="F8692">
            <v>43374</v>
          </cell>
          <cell r="G8692">
            <v>639426.67000000004</v>
          </cell>
          <cell r="H8692">
            <v>1.05</v>
          </cell>
          <cell r="I8692">
            <v>43465</v>
          </cell>
        </row>
        <row r="8693">
          <cell r="A8693" t="str">
            <v>SumBancaindivConcretoConEspaldarEstruAceroP</v>
          </cell>
          <cell r="B8693">
            <v>107037</v>
          </cell>
          <cell r="C8693" t="str">
            <v>UNI</v>
          </cell>
          <cell r="D8693">
            <v>671398</v>
          </cell>
          <cell r="E8693">
            <v>0</v>
          </cell>
          <cell r="F8693">
            <v>43374</v>
          </cell>
          <cell r="G8693">
            <v>639426.67000000004</v>
          </cell>
          <cell r="H8693">
            <v>1.05</v>
          </cell>
          <cell r="I8693">
            <v>43465</v>
          </cell>
        </row>
        <row r="8694">
          <cell r="A8694" t="str">
            <v>SumBancaIndivConcretotRedondaØ=0.45mH=0.</v>
          </cell>
          <cell r="B8694">
            <v>107039</v>
          </cell>
          <cell r="C8694" t="str">
            <v>UNI</v>
          </cell>
          <cell r="D8694">
            <v>1206128</v>
          </cell>
          <cell r="E8694">
            <v>0</v>
          </cell>
          <cell r="F8694">
            <v>43374</v>
          </cell>
          <cell r="G8694">
            <v>1148693</v>
          </cell>
          <cell r="H8694">
            <v>1.05</v>
          </cell>
          <cell r="I8694">
            <v>43465</v>
          </cell>
        </row>
        <row r="8695">
          <cell r="A8695" t="str">
            <v>SumBancaPrefabConcreSinEspalL:1.8mA:0.5mH:</v>
          </cell>
          <cell r="B8695">
            <v>107036</v>
          </cell>
          <cell r="C8695" t="str">
            <v>UNI</v>
          </cell>
          <cell r="D8695">
            <v>1678495</v>
          </cell>
          <cell r="E8695">
            <v>0</v>
          </cell>
          <cell r="F8695">
            <v>43374</v>
          </cell>
          <cell r="G8695">
            <v>1598567</v>
          </cell>
          <cell r="H8695">
            <v>1.05</v>
          </cell>
          <cell r="I8695">
            <v>43465</v>
          </cell>
        </row>
        <row r="8696">
          <cell r="A8696" t="str">
            <v>SUMIDERO SL-100</v>
          </cell>
          <cell r="B8696">
            <v>101348</v>
          </cell>
          <cell r="C8696" t="str">
            <v>UNI</v>
          </cell>
          <cell r="D8696">
            <v>428302</v>
          </cell>
          <cell r="E8696" t="str">
            <v>SB 30x30</v>
          </cell>
          <cell r="F8696">
            <v>41114</v>
          </cell>
          <cell r="G8696">
            <v>329463</v>
          </cell>
          <cell r="H8696">
            <v>1.3</v>
          </cell>
          <cell r="I8696">
            <v>43465</v>
          </cell>
        </row>
        <row r="8697">
          <cell r="A8697" t="str">
            <v>SUMIDERO SL-150</v>
          </cell>
          <cell r="B8697">
            <v>101349</v>
          </cell>
          <cell r="C8697" t="str">
            <v>UNI</v>
          </cell>
          <cell r="D8697">
            <v>750619</v>
          </cell>
          <cell r="E8697" t="str">
            <v>SB 30x30</v>
          </cell>
          <cell r="F8697">
            <v>40142</v>
          </cell>
          <cell r="G8697">
            <v>540014</v>
          </cell>
          <cell r="H8697">
            <v>1.39</v>
          </cell>
          <cell r="I8697">
            <v>43465</v>
          </cell>
        </row>
        <row r="8698">
          <cell r="A8698" t="str">
            <v>SUMIDERO SL-200</v>
          </cell>
          <cell r="B8698">
            <v>101350</v>
          </cell>
          <cell r="C8698" t="str">
            <v>UNI</v>
          </cell>
          <cell r="D8698">
            <v>809467</v>
          </cell>
          <cell r="E8698" t="str">
            <v>SB 30x30</v>
          </cell>
          <cell r="F8698">
            <v>40142</v>
          </cell>
          <cell r="G8698">
            <v>582350</v>
          </cell>
          <cell r="H8698">
            <v>1.39</v>
          </cell>
          <cell r="I8698">
            <v>43465</v>
          </cell>
        </row>
        <row r="8699">
          <cell r="A8699" t="str">
            <v>SUMIDEROS 30x30 H.F.</v>
          </cell>
          <cell r="B8699">
            <v>571</v>
          </cell>
          <cell r="C8699" t="str">
            <v>UNI</v>
          </cell>
          <cell r="D8699">
            <v>321098</v>
          </cell>
          <cell r="E8699" t="str">
            <v>SB 30x30</v>
          </cell>
          <cell r="F8699">
            <v>40249</v>
          </cell>
          <cell r="G8699">
            <v>234378</v>
          </cell>
          <cell r="H8699">
            <v>1.37</v>
          </cell>
          <cell r="I8699">
            <v>43465</v>
          </cell>
        </row>
        <row r="8700">
          <cell r="A8700" t="str">
            <v>SUMIN + INST PALICULA SANDBLASTING PARA</v>
          </cell>
          <cell r="B8700">
            <v>103664</v>
          </cell>
          <cell r="C8700" t="str">
            <v>M2</v>
          </cell>
          <cell r="D8700">
            <v>53600</v>
          </cell>
          <cell r="E8700">
            <v>0</v>
          </cell>
          <cell r="F8700">
            <v>40590</v>
          </cell>
          <cell r="G8700">
            <v>40000</v>
          </cell>
          <cell r="H8700">
            <v>1.34</v>
          </cell>
          <cell r="I8700">
            <v>43465</v>
          </cell>
        </row>
        <row r="8701">
          <cell r="A8701" t="str">
            <v>SUMIN E INSTAL DE ARNESES ADULTOS</v>
          </cell>
          <cell r="B8701">
            <v>101203</v>
          </cell>
          <cell r="C8701" t="str">
            <v>UNI</v>
          </cell>
          <cell r="D8701">
            <v>215774</v>
          </cell>
          <cell r="E8701">
            <v>0</v>
          </cell>
          <cell r="F8701">
            <v>40185</v>
          </cell>
          <cell r="G8701">
            <v>157499</v>
          </cell>
          <cell r="H8701">
            <v>1.37</v>
          </cell>
          <cell r="I8701">
            <v>43465</v>
          </cell>
        </row>
        <row r="8702">
          <cell r="A8702" t="str">
            <v>SUMIN E INSTAL DE ARNESES MURO</v>
          </cell>
          <cell r="B8702">
            <v>101201</v>
          </cell>
          <cell r="C8702" t="str">
            <v>UNI</v>
          </cell>
          <cell r="D8702">
            <v>215774</v>
          </cell>
          <cell r="E8702">
            <v>0</v>
          </cell>
          <cell r="F8702">
            <v>40185</v>
          </cell>
          <cell r="G8702">
            <v>157499</v>
          </cell>
          <cell r="H8702">
            <v>1.37</v>
          </cell>
          <cell r="I8702">
            <v>43465</v>
          </cell>
        </row>
        <row r="8703">
          <cell r="A8703" t="str">
            <v>SUMIN E INSTAL DE ARNESES NIÑO MURO</v>
          </cell>
          <cell r="B8703">
            <v>101202</v>
          </cell>
          <cell r="C8703" t="str">
            <v>UNI</v>
          </cell>
          <cell r="D8703">
            <v>190068</v>
          </cell>
          <cell r="E8703">
            <v>0</v>
          </cell>
          <cell r="F8703">
            <v>40185</v>
          </cell>
          <cell r="G8703">
            <v>138736</v>
          </cell>
          <cell r="H8703">
            <v>1.37</v>
          </cell>
          <cell r="I8703">
            <v>43465</v>
          </cell>
        </row>
        <row r="8704">
          <cell r="A8704" t="str">
            <v>SUMIN E INSTAL DE CHAPA MURO ESCALAR</v>
          </cell>
          <cell r="B8704">
            <v>101196</v>
          </cell>
          <cell r="C8704" t="str">
            <v>UNI</v>
          </cell>
          <cell r="D8704">
            <v>135082</v>
          </cell>
          <cell r="E8704">
            <v>0</v>
          </cell>
          <cell r="F8704">
            <v>40185</v>
          </cell>
          <cell r="G8704">
            <v>98600</v>
          </cell>
          <cell r="H8704">
            <v>1.37</v>
          </cell>
          <cell r="I8704">
            <v>43465</v>
          </cell>
        </row>
        <row r="8705">
          <cell r="A8705" t="str">
            <v>SUMIN E INSTAL DE CINTA MURO ESCALAR</v>
          </cell>
          <cell r="B8705">
            <v>101197</v>
          </cell>
          <cell r="C8705" t="str">
            <v>UNI</v>
          </cell>
          <cell r="D8705">
            <v>39061</v>
          </cell>
          <cell r="E8705">
            <v>0</v>
          </cell>
          <cell r="F8705">
            <v>40185</v>
          </cell>
          <cell r="G8705">
            <v>28512</v>
          </cell>
          <cell r="H8705">
            <v>1.37</v>
          </cell>
          <cell r="I8705">
            <v>43465</v>
          </cell>
        </row>
        <row r="8706">
          <cell r="A8706" t="str">
            <v>SUMIN E INSTAL DE MAILLONES MURO</v>
          </cell>
          <cell r="B8706">
            <v>101198</v>
          </cell>
          <cell r="C8706" t="str">
            <v>UNI</v>
          </cell>
          <cell r="D8706">
            <v>87406</v>
          </cell>
          <cell r="E8706">
            <v>0</v>
          </cell>
          <cell r="F8706">
            <v>40185</v>
          </cell>
          <cell r="G8706">
            <v>63800</v>
          </cell>
          <cell r="H8706">
            <v>1.37</v>
          </cell>
          <cell r="I8706">
            <v>43465</v>
          </cell>
        </row>
        <row r="8707">
          <cell r="A8707" t="str">
            <v>SUMIN E INSTAL DE PRESAS MURO ESCALAR</v>
          </cell>
          <cell r="B8707">
            <v>101200</v>
          </cell>
          <cell r="C8707" t="str">
            <v>UNI</v>
          </cell>
          <cell r="D8707">
            <v>20394</v>
          </cell>
          <cell r="E8707">
            <v>0</v>
          </cell>
          <cell r="F8707">
            <v>40185</v>
          </cell>
          <cell r="G8707">
            <v>14886</v>
          </cell>
          <cell r="H8707">
            <v>1.37</v>
          </cell>
          <cell r="I8707">
            <v>43465</v>
          </cell>
        </row>
        <row r="8708">
          <cell r="A8708" t="str">
            <v>SUMIN E INSTAL MOSQUETONES SENCILLOS</v>
          </cell>
          <cell r="B8708">
            <v>101199</v>
          </cell>
          <cell r="C8708" t="str">
            <v>UNI</v>
          </cell>
          <cell r="D8708">
            <v>54660</v>
          </cell>
          <cell r="E8708">
            <v>0</v>
          </cell>
          <cell r="F8708">
            <v>40185</v>
          </cell>
          <cell r="G8708">
            <v>39898</v>
          </cell>
          <cell r="H8708">
            <v>1.37</v>
          </cell>
          <cell r="I8708">
            <v>43465</v>
          </cell>
        </row>
        <row r="8709">
          <cell r="A8709" t="str">
            <v>SUMIN E INSTAL SISTEMA SEGUR.</v>
          </cell>
          <cell r="B8709">
            <v>101204</v>
          </cell>
          <cell r="C8709" t="str">
            <v>UNI</v>
          </cell>
          <cell r="D8709">
            <v>417165</v>
          </cell>
          <cell r="E8709">
            <v>0</v>
          </cell>
          <cell r="F8709">
            <v>40185</v>
          </cell>
          <cell r="G8709">
            <v>304500</v>
          </cell>
          <cell r="H8709">
            <v>1.37</v>
          </cell>
          <cell r="I8709">
            <v>43465</v>
          </cell>
        </row>
        <row r="8710">
          <cell r="A8710" t="str">
            <v>SUMIN E INSTAL SISTEMA SEGUR. MANUAL</v>
          </cell>
          <cell r="B8710">
            <v>101205</v>
          </cell>
          <cell r="C8710" t="str">
            <v>UNI</v>
          </cell>
          <cell r="D8710">
            <v>69049</v>
          </cell>
          <cell r="E8710">
            <v>0</v>
          </cell>
          <cell r="F8710">
            <v>40185</v>
          </cell>
          <cell r="G8710">
            <v>50401</v>
          </cell>
          <cell r="H8710">
            <v>1.37</v>
          </cell>
          <cell r="I8710">
            <v>43465</v>
          </cell>
        </row>
        <row r="8711">
          <cell r="A8711" t="str">
            <v>SUMIN. E INSTAL.CUERDAS DINÁMICAS 50 M</v>
          </cell>
          <cell r="B8711">
            <v>101195</v>
          </cell>
          <cell r="C8711" t="str">
            <v>UNI</v>
          </cell>
          <cell r="D8711">
            <v>611364</v>
          </cell>
          <cell r="E8711">
            <v>0</v>
          </cell>
          <cell r="F8711">
            <v>40185</v>
          </cell>
          <cell r="G8711">
            <v>446251</v>
          </cell>
          <cell r="H8711">
            <v>1.37</v>
          </cell>
          <cell r="I8711">
            <v>43465</v>
          </cell>
        </row>
        <row r="8712">
          <cell r="A8712" t="str">
            <v>SUMIN+INSTALACDE BORDE</v>
          </cell>
          <cell r="B8712">
            <v>103983</v>
          </cell>
          <cell r="C8712" t="str">
            <v>ML</v>
          </cell>
          <cell r="D8712">
            <v>14808</v>
          </cell>
          <cell r="E8712">
            <v>0</v>
          </cell>
          <cell r="F8712">
            <v>40633</v>
          </cell>
          <cell r="G8712">
            <v>11051</v>
          </cell>
          <cell r="H8712">
            <v>1.34</v>
          </cell>
          <cell r="I8712">
            <v>43465</v>
          </cell>
        </row>
        <row r="8713">
          <cell r="A8713" t="str">
            <v>SuminBancaPrefabConcreEspaldL:1.8mA:0.5mH:</v>
          </cell>
          <cell r="B8713">
            <v>107035</v>
          </cell>
          <cell r="C8713" t="str">
            <v>UNI</v>
          </cell>
          <cell r="D8713">
            <v>1678495</v>
          </cell>
          <cell r="E8713">
            <v>0</v>
          </cell>
          <cell r="F8713">
            <v>43374</v>
          </cell>
          <cell r="G8713">
            <v>1598567</v>
          </cell>
          <cell r="H8713">
            <v>1.05</v>
          </cell>
          <cell r="I8713">
            <v>43465</v>
          </cell>
        </row>
        <row r="8714">
          <cell r="A8714" t="str">
            <v>SUMINIS + IINST.CUBIERTA EN MAXBONDde</v>
          </cell>
          <cell r="B8714">
            <v>104675</v>
          </cell>
          <cell r="C8714" t="str">
            <v>M2</v>
          </cell>
          <cell r="D8714">
            <v>331188</v>
          </cell>
          <cell r="E8714">
            <v>0</v>
          </cell>
          <cell r="F8714">
            <v>41183</v>
          </cell>
          <cell r="G8714">
            <v>254760</v>
          </cell>
          <cell r="H8714">
            <v>1.3</v>
          </cell>
          <cell r="I8714">
            <v>43465</v>
          </cell>
        </row>
        <row r="8715">
          <cell r="A8715" t="str">
            <v>SUMINISTRO ACOPLE</v>
          </cell>
          <cell r="B8715">
            <v>107014</v>
          </cell>
          <cell r="C8715" t="str">
            <v>UNI</v>
          </cell>
          <cell r="D8715">
            <v>13551</v>
          </cell>
          <cell r="E8715">
            <v>0</v>
          </cell>
          <cell r="F8715">
            <v>43357</v>
          </cell>
          <cell r="G8715">
            <v>12906</v>
          </cell>
          <cell r="H8715">
            <v>1.05</v>
          </cell>
          <cell r="I8715">
            <v>43465</v>
          </cell>
        </row>
        <row r="8716">
          <cell r="A8716" t="str">
            <v>Suministro de Señalizac. Perimetral Piscina</v>
          </cell>
          <cell r="B8716">
            <v>107098</v>
          </cell>
          <cell r="C8716" t="str">
            <v>UNI</v>
          </cell>
          <cell r="D8716">
            <v>62475</v>
          </cell>
          <cell r="E8716">
            <v>0</v>
          </cell>
          <cell r="F8716">
            <v>43395</v>
          </cell>
          <cell r="G8716">
            <v>59500</v>
          </cell>
          <cell r="H8716">
            <v>1.05</v>
          </cell>
          <cell r="I8716">
            <v>43465</v>
          </cell>
        </row>
        <row r="8717">
          <cell r="A8717" t="str">
            <v>Suministro e instalacion Amplificador de cuatro ca</v>
          </cell>
          <cell r="B8717">
            <v>105271</v>
          </cell>
          <cell r="C8717" t="str">
            <v>UNI</v>
          </cell>
          <cell r="D8717">
            <v>14293520</v>
          </cell>
          <cell r="E8717">
            <v>0</v>
          </cell>
          <cell r="F8717">
            <v>42018</v>
          </cell>
          <cell r="G8717">
            <v>11716000</v>
          </cell>
          <cell r="H8717">
            <v>1.22</v>
          </cell>
          <cell r="I8717">
            <v>43465</v>
          </cell>
        </row>
        <row r="8718">
          <cell r="A8718" t="str">
            <v>Suministro e instalación de cable N°4 AWG</v>
          </cell>
          <cell r="B8718">
            <v>103938</v>
          </cell>
          <cell r="C8718" t="str">
            <v>UNI</v>
          </cell>
          <cell r="D8718">
            <v>16080</v>
          </cell>
          <cell r="E8718">
            <v>0</v>
          </cell>
          <cell r="F8718">
            <v>40630</v>
          </cell>
          <cell r="G8718">
            <v>12000</v>
          </cell>
          <cell r="H8718">
            <v>1.34</v>
          </cell>
          <cell r="I8718">
            <v>43465</v>
          </cell>
        </row>
        <row r="8719">
          <cell r="A8719" t="str">
            <v>Suministro e instalacion de fotocontrol</v>
          </cell>
          <cell r="B8719">
            <v>103939</v>
          </cell>
          <cell r="C8719" t="str">
            <v>UNI</v>
          </cell>
          <cell r="D8719">
            <v>482560</v>
          </cell>
          <cell r="E8719">
            <v>0</v>
          </cell>
          <cell r="F8719">
            <v>41082</v>
          </cell>
          <cell r="G8719">
            <v>371200</v>
          </cell>
          <cell r="H8719">
            <v>1.3</v>
          </cell>
          <cell r="I8719">
            <v>43465</v>
          </cell>
        </row>
        <row r="8720">
          <cell r="A8720" t="str">
            <v>Suministro e instalación de fusibles de fotocontro</v>
          </cell>
          <cell r="B8720">
            <v>103940</v>
          </cell>
          <cell r="C8720" t="str">
            <v>UNI</v>
          </cell>
          <cell r="D8720">
            <v>40200</v>
          </cell>
          <cell r="E8720">
            <v>0</v>
          </cell>
          <cell r="F8720">
            <v>40631</v>
          </cell>
          <cell r="G8720">
            <v>30000</v>
          </cell>
          <cell r="H8720">
            <v>1.34</v>
          </cell>
          <cell r="I8720">
            <v>43465</v>
          </cell>
        </row>
        <row r="8721">
          <cell r="A8721" t="str">
            <v>Suministro e instalación de lampara autonoma</v>
          </cell>
          <cell r="B8721">
            <v>103927</v>
          </cell>
          <cell r="C8721" t="str">
            <v>UNI</v>
          </cell>
          <cell r="D8721">
            <v>128238</v>
          </cell>
          <cell r="E8721">
            <v>0</v>
          </cell>
          <cell r="F8721">
            <v>40630</v>
          </cell>
          <cell r="G8721">
            <v>95700</v>
          </cell>
          <cell r="H8721">
            <v>1.34</v>
          </cell>
          <cell r="I8721">
            <v>43465</v>
          </cell>
        </row>
        <row r="8722">
          <cell r="A8722" t="str">
            <v>Suministro e instalación de organizador horizontal</v>
          </cell>
          <cell r="B8722">
            <v>103936</v>
          </cell>
          <cell r="C8722" t="str">
            <v>UNI</v>
          </cell>
          <cell r="D8722">
            <v>87100</v>
          </cell>
          <cell r="E8722">
            <v>0</v>
          </cell>
          <cell r="F8722">
            <v>40630</v>
          </cell>
          <cell r="G8722">
            <v>65000</v>
          </cell>
          <cell r="H8722">
            <v>1.34</v>
          </cell>
          <cell r="I8722">
            <v>43465</v>
          </cell>
        </row>
        <row r="8723">
          <cell r="A8723" t="str">
            <v>Suministro e instalación de organizador vertical</v>
          </cell>
          <cell r="B8723">
            <v>103935</v>
          </cell>
          <cell r="C8723" t="str">
            <v>UNI</v>
          </cell>
          <cell r="D8723">
            <v>100500</v>
          </cell>
          <cell r="E8723">
            <v>0</v>
          </cell>
          <cell r="F8723">
            <v>40630</v>
          </cell>
          <cell r="G8723">
            <v>75000</v>
          </cell>
          <cell r="H8723">
            <v>1.34</v>
          </cell>
          <cell r="I8723">
            <v>43465</v>
          </cell>
        </row>
        <row r="8724">
          <cell r="A8724" t="str">
            <v>SUMINISTRO E INSTALACIÓN DE PISO</v>
          </cell>
          <cell r="B8724">
            <v>103981</v>
          </cell>
          <cell r="C8724" t="str">
            <v>M2</v>
          </cell>
          <cell r="D8724">
            <v>104126</v>
          </cell>
          <cell r="E8724">
            <v>0</v>
          </cell>
          <cell r="F8724">
            <v>40633</v>
          </cell>
          <cell r="G8724">
            <v>77706</v>
          </cell>
          <cell r="H8724">
            <v>1.34</v>
          </cell>
          <cell r="I8724">
            <v>43465</v>
          </cell>
        </row>
        <row r="8725">
          <cell r="A8725" t="str">
            <v>SUMINISTRO E INSTALACION POLVO DE</v>
          </cell>
          <cell r="B8725">
            <v>3631</v>
          </cell>
          <cell r="C8725" t="str">
            <v>M2</v>
          </cell>
          <cell r="D8725">
            <v>7473</v>
          </cell>
          <cell r="E8725">
            <v>0</v>
          </cell>
          <cell r="F8725">
            <v>40121</v>
          </cell>
          <cell r="G8725">
            <v>5376</v>
          </cell>
          <cell r="H8725">
            <v>1.39</v>
          </cell>
          <cell r="I8725">
            <v>43465</v>
          </cell>
        </row>
        <row r="8726">
          <cell r="A8726" t="str">
            <v>Suministro Neumatico Ref. 18,4 x 30 TRACTOR</v>
          </cell>
          <cell r="B8726">
            <v>105310</v>
          </cell>
          <cell r="C8726" t="str">
            <v>UNI</v>
          </cell>
          <cell r="D8726">
            <v>216317</v>
          </cell>
          <cell r="E8726">
            <v>0</v>
          </cell>
          <cell r="F8726">
            <v>41919</v>
          </cell>
          <cell r="G8726">
            <v>171680</v>
          </cell>
          <cell r="H8726">
            <v>1.26</v>
          </cell>
          <cell r="I8726">
            <v>43465</v>
          </cell>
        </row>
        <row r="8727">
          <cell r="A8727" t="str">
            <v>SUMINISTRO TAPAS SEMIESFERICAS</v>
          </cell>
          <cell r="B8727">
            <v>103726</v>
          </cell>
          <cell r="C8727" t="str">
            <v>UNI</v>
          </cell>
          <cell r="D8727">
            <v>10160</v>
          </cell>
          <cell r="E8727">
            <v>0</v>
          </cell>
          <cell r="F8727">
            <v>41491</v>
          </cell>
          <cell r="G8727">
            <v>8000</v>
          </cell>
          <cell r="H8727">
            <v>1.27</v>
          </cell>
          <cell r="I8727">
            <v>43465</v>
          </cell>
        </row>
        <row r="8728">
          <cell r="A8728" t="str">
            <v>Suministro Termohigrometro+Base plástica</v>
          </cell>
          <cell r="B8728">
            <v>107104</v>
          </cell>
          <cell r="C8728" t="str">
            <v>UNI</v>
          </cell>
          <cell r="D8728">
            <v>249900</v>
          </cell>
          <cell r="E8728">
            <v>0</v>
          </cell>
          <cell r="F8728">
            <v>43395</v>
          </cell>
          <cell r="G8728">
            <v>238000</v>
          </cell>
          <cell r="H8728">
            <v>1.05</v>
          </cell>
          <cell r="I8728">
            <v>43465</v>
          </cell>
        </row>
        <row r="8729">
          <cell r="A8729" t="str">
            <v>Suministro tornillos 1/2*9"</v>
          </cell>
          <cell r="B8729">
            <v>104336</v>
          </cell>
          <cell r="C8729" t="str">
            <v>UNI</v>
          </cell>
          <cell r="D8729">
            <v>3250</v>
          </cell>
          <cell r="E8729">
            <v>0</v>
          </cell>
          <cell r="F8729">
            <v>41058</v>
          </cell>
          <cell r="G8729">
            <v>2500</v>
          </cell>
          <cell r="H8729">
            <v>1.3</v>
          </cell>
          <cell r="I8729">
            <v>43465</v>
          </cell>
        </row>
        <row r="8730">
          <cell r="A8730" t="str">
            <v>SUMINISTRO Y SIEMBRA DE CROTO</v>
          </cell>
          <cell r="B8730">
            <v>104190</v>
          </cell>
          <cell r="C8730" t="str">
            <v>UNI</v>
          </cell>
          <cell r="D8730">
            <v>20100</v>
          </cell>
          <cell r="E8730">
            <v>0</v>
          </cell>
          <cell r="F8730">
            <v>40792</v>
          </cell>
          <cell r="G8730">
            <v>15000</v>
          </cell>
          <cell r="H8730">
            <v>1.34</v>
          </cell>
          <cell r="I8730">
            <v>43465</v>
          </cell>
        </row>
        <row r="8731">
          <cell r="A8731" t="str">
            <v>SuministroDiagramade FlujoFiltración-Carteler</v>
          </cell>
          <cell r="B8731">
            <v>107099</v>
          </cell>
          <cell r="C8731" t="str">
            <v>UNI</v>
          </cell>
          <cell r="D8731">
            <v>646800</v>
          </cell>
          <cell r="E8731">
            <v>0</v>
          </cell>
          <cell r="F8731">
            <v>43395</v>
          </cell>
          <cell r="G8731">
            <v>616000</v>
          </cell>
          <cell r="H8731">
            <v>1.05</v>
          </cell>
          <cell r="I8731">
            <v>43465</v>
          </cell>
        </row>
        <row r="8732">
          <cell r="A8732" t="str">
            <v>Sumint e inst de luminaria 1000 W Sodio</v>
          </cell>
          <cell r="B8732">
            <v>103951</v>
          </cell>
          <cell r="C8732" t="str">
            <v>UNI</v>
          </cell>
          <cell r="D8732">
            <v>1206000</v>
          </cell>
          <cell r="E8732">
            <v>0</v>
          </cell>
          <cell r="F8732">
            <v>40631</v>
          </cell>
          <cell r="G8732">
            <v>900000</v>
          </cell>
          <cell r="H8732">
            <v>1.34</v>
          </cell>
          <cell r="I8732">
            <v>43465</v>
          </cell>
        </row>
        <row r="8733">
          <cell r="A8733" t="str">
            <v>Sumint e inst de luminaria 125 W Sodio</v>
          </cell>
          <cell r="B8733">
            <v>103947</v>
          </cell>
          <cell r="C8733" t="str">
            <v>UNI</v>
          </cell>
          <cell r="D8733">
            <v>247900</v>
          </cell>
          <cell r="E8733">
            <v>0</v>
          </cell>
          <cell r="F8733">
            <v>40631</v>
          </cell>
          <cell r="G8733">
            <v>185000</v>
          </cell>
          <cell r="H8733">
            <v>1.34</v>
          </cell>
          <cell r="I8733">
            <v>43465</v>
          </cell>
        </row>
        <row r="8734">
          <cell r="A8734" t="str">
            <v>Sumint e inst de luminaria 250 W Metal Halide</v>
          </cell>
          <cell r="B8734">
            <v>103943</v>
          </cell>
          <cell r="C8734" t="str">
            <v>UNI</v>
          </cell>
          <cell r="D8734">
            <v>335000</v>
          </cell>
          <cell r="E8734">
            <v>0</v>
          </cell>
          <cell r="F8734">
            <v>40631</v>
          </cell>
          <cell r="G8734">
            <v>250000</v>
          </cell>
          <cell r="H8734">
            <v>1.34</v>
          </cell>
          <cell r="I8734">
            <v>43465</v>
          </cell>
        </row>
        <row r="8735">
          <cell r="A8735" t="str">
            <v>Sumint e inst de luminaria 250 W Sodio</v>
          </cell>
          <cell r="B8735">
            <v>103948</v>
          </cell>
          <cell r="C8735" t="str">
            <v>UNI</v>
          </cell>
          <cell r="D8735">
            <v>294800</v>
          </cell>
          <cell r="E8735">
            <v>0</v>
          </cell>
          <cell r="F8735">
            <v>40631</v>
          </cell>
          <cell r="G8735">
            <v>220000</v>
          </cell>
          <cell r="H8735">
            <v>1.34</v>
          </cell>
          <cell r="I8735">
            <v>43465</v>
          </cell>
        </row>
        <row r="8736">
          <cell r="A8736" t="str">
            <v>Sumint e inst de luminaria 400 W Metal Halide</v>
          </cell>
          <cell r="B8736">
            <v>103944</v>
          </cell>
          <cell r="C8736" t="str">
            <v>UNI</v>
          </cell>
          <cell r="D8736">
            <v>388600</v>
          </cell>
          <cell r="E8736">
            <v>0</v>
          </cell>
          <cell r="F8736">
            <v>40707</v>
          </cell>
          <cell r="G8736">
            <v>290000</v>
          </cell>
          <cell r="H8736">
            <v>1.34</v>
          </cell>
          <cell r="I8736">
            <v>43465</v>
          </cell>
        </row>
        <row r="8737">
          <cell r="A8737" t="str">
            <v>Sumint e inst de luminaria 400 W Sodio</v>
          </cell>
          <cell r="B8737">
            <v>103949</v>
          </cell>
          <cell r="C8737" t="str">
            <v>UNI</v>
          </cell>
          <cell r="D8737">
            <v>361800</v>
          </cell>
          <cell r="E8737">
            <v>0</v>
          </cell>
          <cell r="F8737">
            <v>40707</v>
          </cell>
          <cell r="G8737">
            <v>270000</v>
          </cell>
          <cell r="H8737">
            <v>1.34</v>
          </cell>
          <cell r="I8737">
            <v>43465</v>
          </cell>
        </row>
        <row r="8738">
          <cell r="A8738" t="str">
            <v>Sumint e inst de luminaria 70 W Metal Halide</v>
          </cell>
          <cell r="B8738">
            <v>103941</v>
          </cell>
          <cell r="C8738" t="str">
            <v>UNI</v>
          </cell>
          <cell r="D8738">
            <v>194300</v>
          </cell>
          <cell r="E8738">
            <v>0</v>
          </cell>
          <cell r="F8738">
            <v>40631</v>
          </cell>
          <cell r="G8738">
            <v>145000</v>
          </cell>
          <cell r="H8738">
            <v>1.34</v>
          </cell>
          <cell r="I8738">
            <v>43465</v>
          </cell>
        </row>
        <row r="8739">
          <cell r="A8739" t="str">
            <v>Sumint e inst de luminaria 70 W Sodio</v>
          </cell>
          <cell r="B8739">
            <v>103946</v>
          </cell>
          <cell r="C8739" t="str">
            <v>UNI</v>
          </cell>
          <cell r="D8739">
            <v>180900</v>
          </cell>
          <cell r="E8739">
            <v>0</v>
          </cell>
          <cell r="F8739">
            <v>40631</v>
          </cell>
          <cell r="G8739">
            <v>135000</v>
          </cell>
          <cell r="H8739">
            <v>1.34</v>
          </cell>
          <cell r="I8739">
            <v>43465</v>
          </cell>
        </row>
        <row r="8740">
          <cell r="A8740" t="str">
            <v>Sumint e inst de luminaria 700 W Metal Halide</v>
          </cell>
          <cell r="B8740">
            <v>103945</v>
          </cell>
          <cell r="C8740" t="str">
            <v>UNI</v>
          </cell>
          <cell r="D8740">
            <v>670000</v>
          </cell>
          <cell r="E8740">
            <v>0</v>
          </cell>
          <cell r="F8740">
            <v>40631</v>
          </cell>
          <cell r="G8740">
            <v>500000</v>
          </cell>
          <cell r="H8740">
            <v>1.34</v>
          </cell>
          <cell r="I8740">
            <v>43465</v>
          </cell>
        </row>
        <row r="8741">
          <cell r="A8741" t="str">
            <v>Sumint e inst de luminaria 700 W Sodio</v>
          </cell>
          <cell r="B8741">
            <v>103950</v>
          </cell>
          <cell r="C8741" t="str">
            <v>UNI</v>
          </cell>
          <cell r="D8741">
            <v>603000</v>
          </cell>
          <cell r="E8741">
            <v>0</v>
          </cell>
          <cell r="F8741">
            <v>40631</v>
          </cell>
          <cell r="G8741">
            <v>450000</v>
          </cell>
          <cell r="H8741">
            <v>1.34</v>
          </cell>
          <cell r="I8741">
            <v>43465</v>
          </cell>
        </row>
        <row r="8742">
          <cell r="A8742" t="str">
            <v>Sumnistro e instalación guarda escobas en MDF 8</v>
          </cell>
          <cell r="B8742">
            <v>106661</v>
          </cell>
          <cell r="C8742" t="str">
            <v>ML</v>
          </cell>
          <cell r="D8742">
            <v>11025</v>
          </cell>
          <cell r="E8742">
            <v>0</v>
          </cell>
          <cell r="F8742">
            <v>43084</v>
          </cell>
          <cell r="G8742">
            <v>10115</v>
          </cell>
          <cell r="H8742">
            <v>1.0900000000000001</v>
          </cell>
          <cell r="I8742">
            <v>43465</v>
          </cell>
        </row>
        <row r="8743">
          <cell r="A8743" t="str">
            <v>SumnistroeinstpisoviniloPVC tipoclic0.3micras</v>
          </cell>
          <cell r="B8743">
            <v>106666</v>
          </cell>
          <cell r="C8743" t="str">
            <v>M2</v>
          </cell>
          <cell r="D8743">
            <v>70098</v>
          </cell>
          <cell r="E8743">
            <v>0</v>
          </cell>
          <cell r="F8743">
            <v>43087</v>
          </cell>
          <cell r="G8743">
            <v>64310</v>
          </cell>
          <cell r="H8743">
            <v>1.0900000000000001</v>
          </cell>
          <cell r="I8743">
            <v>43465</v>
          </cell>
        </row>
        <row r="8744">
          <cell r="A8744" t="str">
            <v>SUPER MANTO ZETAL 600 X 1 Fglas</v>
          </cell>
          <cell r="B8744">
            <v>671</v>
          </cell>
          <cell r="C8744" t="str">
            <v>M2</v>
          </cell>
          <cell r="D8744">
            <v>21155</v>
          </cell>
          <cell r="E8744">
            <v>27560</v>
          </cell>
          <cell r="F8744">
            <v>41750</v>
          </cell>
          <cell r="G8744">
            <v>16790</v>
          </cell>
          <cell r="H8744">
            <v>1.26</v>
          </cell>
          <cell r="I8744">
            <v>43465</v>
          </cell>
        </row>
        <row r="8745">
          <cell r="A8745" t="str">
            <v>SUPERCANALETA 90x240x100 Colom</v>
          </cell>
          <cell r="B8745">
            <v>2274</v>
          </cell>
          <cell r="C8745" t="str">
            <v>UNI</v>
          </cell>
          <cell r="D8745">
            <v>571317</v>
          </cell>
          <cell r="E8745">
            <v>13154</v>
          </cell>
          <cell r="F8745">
            <v>40325</v>
          </cell>
          <cell r="G8745">
            <v>417020</v>
          </cell>
          <cell r="H8745">
            <v>1.37</v>
          </cell>
          <cell r="I8745">
            <v>43465</v>
          </cell>
        </row>
        <row r="8746">
          <cell r="A8746" t="str">
            <v>SUPERCEL .60x121x4mm ETERNIT</v>
          </cell>
          <cell r="B8746">
            <v>187</v>
          </cell>
          <cell r="C8746" t="str">
            <v>UNI</v>
          </cell>
          <cell r="D8746">
            <v>11919</v>
          </cell>
          <cell r="E8746">
            <v>0</v>
          </cell>
          <cell r="F8746">
            <v>40435</v>
          </cell>
          <cell r="G8746">
            <v>8700</v>
          </cell>
          <cell r="H8746">
            <v>1.37</v>
          </cell>
          <cell r="I8746">
            <v>43465</v>
          </cell>
        </row>
        <row r="8747">
          <cell r="A8747" t="str">
            <v>Superf.Puest.</v>
          </cell>
          <cell r="B8747">
            <v>102662</v>
          </cell>
          <cell r="C8747" t="str">
            <v>UNI</v>
          </cell>
          <cell r="D8747">
            <v>308935</v>
          </cell>
          <cell r="E8747">
            <v>0</v>
          </cell>
          <cell r="F8747">
            <v>40283</v>
          </cell>
          <cell r="G8747">
            <v>225500</v>
          </cell>
          <cell r="H8747">
            <v>1.37</v>
          </cell>
          <cell r="I8747">
            <v>43465</v>
          </cell>
        </row>
        <row r="8748">
          <cell r="A8748" t="str">
            <v>Superf.Puest.</v>
          </cell>
          <cell r="B8748">
            <v>102255</v>
          </cell>
          <cell r="C8748" t="str">
            <v>UNI</v>
          </cell>
          <cell r="D8748">
            <v>369900</v>
          </cell>
          <cell r="E8748">
            <v>0</v>
          </cell>
          <cell r="F8748">
            <v>40278</v>
          </cell>
          <cell r="G8748">
            <v>270000</v>
          </cell>
          <cell r="H8748">
            <v>1.37</v>
          </cell>
          <cell r="I8748">
            <v>43465</v>
          </cell>
        </row>
        <row r="8749">
          <cell r="A8749" t="str">
            <v>Superfic.Mostrad.VidrioTempl.6mm(1.5x0.30)Sum</v>
          </cell>
          <cell r="B8749">
            <v>102659</v>
          </cell>
          <cell r="C8749" t="str">
            <v>UNI</v>
          </cell>
          <cell r="D8749">
            <v>256190</v>
          </cell>
          <cell r="E8749" t="str">
            <v>DA-17ANOL</v>
          </cell>
          <cell r="F8749">
            <v>40283</v>
          </cell>
          <cell r="G8749">
            <v>187000</v>
          </cell>
          <cell r="H8749">
            <v>1.37</v>
          </cell>
          <cell r="I8749">
            <v>43465</v>
          </cell>
        </row>
        <row r="8750">
          <cell r="A8750" t="str">
            <v>SUPERFIC.RETORNO(0.60X0.90M)Tablex30m</v>
          </cell>
          <cell r="B8750">
            <v>102663</v>
          </cell>
          <cell r="C8750" t="str">
            <v>UNI</v>
          </cell>
          <cell r="D8750">
            <v>195910</v>
          </cell>
          <cell r="E8750">
            <v>0</v>
          </cell>
          <cell r="F8750">
            <v>40283</v>
          </cell>
          <cell r="G8750">
            <v>143000</v>
          </cell>
          <cell r="H8750">
            <v>1.37</v>
          </cell>
          <cell r="I8750">
            <v>43465</v>
          </cell>
        </row>
        <row r="8751">
          <cell r="A8751" t="str">
            <v>SUPERFICIES DE RETORNO 0.60X0.60M</v>
          </cell>
          <cell r="B8751">
            <v>102281</v>
          </cell>
          <cell r="C8751" t="str">
            <v>UNI</v>
          </cell>
          <cell r="D8751">
            <v>139068</v>
          </cell>
          <cell r="E8751">
            <v>0</v>
          </cell>
          <cell r="F8751">
            <v>40113</v>
          </cell>
          <cell r="G8751">
            <v>100049</v>
          </cell>
          <cell r="H8751">
            <v>1.39</v>
          </cell>
          <cell r="I8751">
            <v>43465</v>
          </cell>
        </row>
        <row r="8752">
          <cell r="A8752" t="str">
            <v>SUPERFICIES PUESTOS DE TRABAJO 1.5X0.9</v>
          </cell>
          <cell r="B8752">
            <v>102273</v>
          </cell>
          <cell r="C8752" t="str">
            <v>UNI</v>
          </cell>
          <cell r="D8752">
            <v>274942</v>
          </cell>
          <cell r="E8752">
            <v>0</v>
          </cell>
          <cell r="F8752">
            <v>40109</v>
          </cell>
          <cell r="G8752">
            <v>197800</v>
          </cell>
          <cell r="H8752">
            <v>1.39</v>
          </cell>
          <cell r="I8752">
            <v>43465</v>
          </cell>
        </row>
        <row r="8753">
          <cell r="A8753" t="str">
            <v>SUPERMANTO 400 X S/inst Fglas</v>
          </cell>
          <cell r="B8753">
            <v>3063</v>
          </cell>
          <cell r="C8753" t="str">
            <v>M2</v>
          </cell>
          <cell r="D8753">
            <v>10586</v>
          </cell>
          <cell r="E8753">
            <v>27005</v>
          </cell>
          <cell r="F8753">
            <v>40688</v>
          </cell>
          <cell r="G8753">
            <v>7900</v>
          </cell>
          <cell r="H8753">
            <v>1.34</v>
          </cell>
          <cell r="I8753">
            <v>43465</v>
          </cell>
        </row>
        <row r="8754">
          <cell r="A8754" t="str">
            <v>SUPERMANTO 500 XT S/inst Fglas</v>
          </cell>
          <cell r="B8754">
            <v>668</v>
          </cell>
          <cell r="C8754" t="str">
            <v>M2</v>
          </cell>
          <cell r="D8754">
            <v>12730</v>
          </cell>
          <cell r="E8754">
            <v>27710</v>
          </cell>
          <cell r="F8754">
            <v>40688</v>
          </cell>
          <cell r="G8754">
            <v>9500</v>
          </cell>
          <cell r="H8754">
            <v>1.34</v>
          </cell>
          <cell r="I8754">
            <v>43465</v>
          </cell>
        </row>
        <row r="8755">
          <cell r="A8755" t="str">
            <v>SUPERMANTO 600 XT S/inst Fglas</v>
          </cell>
          <cell r="B8755">
            <v>3064</v>
          </cell>
          <cell r="C8755" t="str">
            <v>M2</v>
          </cell>
          <cell r="D8755">
            <v>14317</v>
          </cell>
          <cell r="E8755">
            <v>27080</v>
          </cell>
          <cell r="F8755">
            <v>40147</v>
          </cell>
          <cell r="G8755">
            <v>10300</v>
          </cell>
          <cell r="H8755">
            <v>1.39</v>
          </cell>
          <cell r="I8755">
            <v>43465</v>
          </cell>
        </row>
        <row r="8756">
          <cell r="A8756" t="str">
            <v>SUPERMANTO ZETAL 4mm S/inst Fglas</v>
          </cell>
          <cell r="B8756">
            <v>670</v>
          </cell>
          <cell r="C8756" t="str">
            <v>M2</v>
          </cell>
          <cell r="D8756">
            <v>23074</v>
          </cell>
          <cell r="E8756">
            <v>27570</v>
          </cell>
          <cell r="F8756">
            <v>40147</v>
          </cell>
          <cell r="G8756">
            <v>16600</v>
          </cell>
          <cell r="H8756">
            <v>1.39</v>
          </cell>
          <cell r="I8756">
            <v>43465</v>
          </cell>
        </row>
        <row r="8757">
          <cell r="A8757" t="str">
            <v>SUPERVISOR CERTIFICADO TRABAJO EN</v>
          </cell>
          <cell r="B8757">
            <v>104145</v>
          </cell>
          <cell r="C8757" t="str">
            <v>HR</v>
          </cell>
          <cell r="D8757">
            <v>60300</v>
          </cell>
          <cell r="E8757">
            <v>0</v>
          </cell>
          <cell r="F8757">
            <v>40732</v>
          </cell>
          <cell r="G8757">
            <v>45000</v>
          </cell>
          <cell r="H8757">
            <v>1.34</v>
          </cell>
          <cell r="I8757">
            <v>43465</v>
          </cell>
        </row>
        <row r="8758">
          <cell r="A8758" t="str">
            <v>SUPLEMENTO PARA CAJA 2.400/2.800</v>
          </cell>
          <cell r="B8758">
            <v>104478</v>
          </cell>
          <cell r="C8758" t="str">
            <v>UNI</v>
          </cell>
          <cell r="D8758">
            <v>1433</v>
          </cell>
          <cell r="E8758">
            <v>0</v>
          </cell>
          <cell r="F8758">
            <v>41135</v>
          </cell>
          <cell r="G8758">
            <v>1102</v>
          </cell>
          <cell r="H8758">
            <v>1.3</v>
          </cell>
          <cell r="I8758">
            <v>43465</v>
          </cell>
        </row>
        <row r="8759">
          <cell r="A8759" t="str">
            <v>SUR FHARD 4 KILOS</v>
          </cell>
          <cell r="B8759">
            <v>652</v>
          </cell>
          <cell r="C8759" t="str">
            <v>KG</v>
          </cell>
          <cell r="D8759">
            <v>33458</v>
          </cell>
          <cell r="E8759">
            <v>0</v>
          </cell>
          <cell r="F8759">
            <v>40688</v>
          </cell>
          <cell r="G8759">
            <v>24969</v>
          </cell>
          <cell r="H8759">
            <v>1.34</v>
          </cell>
          <cell r="I8759">
            <v>43465</v>
          </cell>
        </row>
        <row r="8760">
          <cell r="A8760" t="str">
            <v>SUSTRATO ADSORBENTE DE GRASAS</v>
          </cell>
          <cell r="B8760">
            <v>105538</v>
          </cell>
          <cell r="C8760" t="str">
            <v>KG</v>
          </cell>
          <cell r="D8760">
            <v>12250</v>
          </cell>
          <cell r="E8760">
            <v>0</v>
          </cell>
          <cell r="F8760">
            <v>42809</v>
          </cell>
          <cell r="G8760">
            <v>11238.89</v>
          </cell>
          <cell r="H8760">
            <v>1.0900000000000001</v>
          </cell>
          <cell r="I8760">
            <v>43465</v>
          </cell>
        </row>
        <row r="8761">
          <cell r="A8761" t="str">
            <v>Sustrato siembra tierra negra y cascarilla 8:1**</v>
          </cell>
          <cell r="B8761">
            <v>100684</v>
          </cell>
          <cell r="C8761" t="str">
            <v>M3</v>
          </cell>
          <cell r="D8761">
            <v>37252</v>
          </cell>
          <cell r="E8761">
            <v>0</v>
          </cell>
          <cell r="F8761">
            <v>40102</v>
          </cell>
          <cell r="G8761">
            <v>26800</v>
          </cell>
          <cell r="H8761">
            <v>1.39</v>
          </cell>
          <cell r="I8761">
            <v>43465</v>
          </cell>
        </row>
        <row r="8762">
          <cell r="A8762" t="str">
            <v>SWICH FLOTADOR PARA TANQUE</v>
          </cell>
          <cell r="B8762">
            <v>105945</v>
          </cell>
          <cell r="C8762" t="str">
            <v>UNI</v>
          </cell>
          <cell r="D8762">
            <v>140087</v>
          </cell>
          <cell r="E8762">
            <v>0</v>
          </cell>
          <cell r="F8762">
            <v>42828</v>
          </cell>
          <cell r="G8762">
            <v>128520</v>
          </cell>
          <cell r="H8762">
            <v>1.0900000000000001</v>
          </cell>
          <cell r="I8762">
            <v>43465</v>
          </cell>
        </row>
        <row r="8763">
          <cell r="A8763" t="str">
            <v>Swing Joint (Brazo articul. aspersor de rotor 1")*</v>
          </cell>
          <cell r="B8763">
            <v>102568</v>
          </cell>
          <cell r="C8763" t="str">
            <v>UNI</v>
          </cell>
          <cell r="D8763">
            <v>105496</v>
          </cell>
          <cell r="E8763">
            <v>0</v>
          </cell>
          <cell r="F8763">
            <v>43179</v>
          </cell>
          <cell r="G8763">
            <v>100472</v>
          </cell>
          <cell r="H8763">
            <v>1.05</v>
          </cell>
          <cell r="I8763">
            <v>43465</v>
          </cell>
        </row>
        <row r="8764">
          <cell r="A8764" t="str">
            <v>Switch Conectividad 24 Puertos Auton-10base/100</v>
          </cell>
          <cell r="B8764">
            <v>106183</v>
          </cell>
          <cell r="C8764" t="str">
            <v>UNI</v>
          </cell>
          <cell r="D8764">
            <v>964672</v>
          </cell>
          <cell r="E8764">
            <v>0</v>
          </cell>
          <cell r="F8764">
            <v>42842</v>
          </cell>
          <cell r="G8764">
            <v>885020</v>
          </cell>
          <cell r="H8764">
            <v>1.0900000000000001</v>
          </cell>
          <cell r="I8764">
            <v>43465</v>
          </cell>
        </row>
        <row r="8765">
          <cell r="A8765" t="str">
            <v>SWITCH DE 12 PUESTOS CAT. 6</v>
          </cell>
          <cell r="B8765">
            <v>104381</v>
          </cell>
          <cell r="C8765" t="str">
            <v>UNI</v>
          </cell>
          <cell r="D8765">
            <v>214136</v>
          </cell>
          <cell r="E8765">
            <v>0</v>
          </cell>
          <cell r="F8765">
            <v>41078</v>
          </cell>
          <cell r="G8765">
            <v>164720</v>
          </cell>
          <cell r="H8765">
            <v>1.3</v>
          </cell>
          <cell r="I8765">
            <v>43465</v>
          </cell>
        </row>
        <row r="8766">
          <cell r="A8766" t="str">
            <v>Switch de 24 puestos categoria 6</v>
          </cell>
          <cell r="B8766">
            <v>103870</v>
          </cell>
          <cell r="C8766" t="str">
            <v>UNI</v>
          </cell>
          <cell r="D8766">
            <v>262902</v>
          </cell>
          <cell r="E8766">
            <v>0</v>
          </cell>
          <cell r="F8766">
            <v>41079</v>
          </cell>
          <cell r="G8766">
            <v>202232</v>
          </cell>
          <cell r="H8766">
            <v>1.3</v>
          </cell>
          <cell r="I8766">
            <v>43465</v>
          </cell>
        </row>
        <row r="8767">
          <cell r="A8767" t="str">
            <v>SWITCH DE 8 PUESTOS CAT. 6</v>
          </cell>
          <cell r="B8767">
            <v>104380</v>
          </cell>
          <cell r="C8767" t="str">
            <v>UNI</v>
          </cell>
          <cell r="D8767">
            <v>82940</v>
          </cell>
          <cell r="E8767">
            <v>0</v>
          </cell>
          <cell r="F8767">
            <v>41078</v>
          </cell>
          <cell r="G8767">
            <v>63800</v>
          </cell>
          <cell r="H8767">
            <v>1.3</v>
          </cell>
          <cell r="I8767">
            <v>43465</v>
          </cell>
        </row>
        <row r="8768">
          <cell r="A8768" t="str">
            <v>SWITCH Hp 1420-24g 24 10/100/1000 2sfp 2</v>
          </cell>
          <cell r="B8768">
            <v>106967</v>
          </cell>
          <cell r="C8768" t="str">
            <v>UNI</v>
          </cell>
          <cell r="D8768">
            <v>902083</v>
          </cell>
          <cell r="E8768">
            <v>0</v>
          </cell>
          <cell r="F8768">
            <v>43343</v>
          </cell>
          <cell r="G8768">
            <v>859127</v>
          </cell>
          <cell r="H8768">
            <v>1.05</v>
          </cell>
          <cell r="I8768">
            <v>43465</v>
          </cell>
        </row>
        <row r="8769">
          <cell r="A8769" t="str">
            <v>T.V.CABLE CUOTA MENSUAL</v>
          </cell>
          <cell r="B8769">
            <v>462</v>
          </cell>
          <cell r="C8769" t="str">
            <v>MS</v>
          </cell>
          <cell r="D8769">
            <v>320868</v>
          </cell>
          <cell r="E8769">
            <v>0</v>
          </cell>
          <cell r="F8769">
            <v>40026</v>
          </cell>
          <cell r="G8769">
            <v>230840</v>
          </cell>
          <cell r="H8769">
            <v>1.39</v>
          </cell>
          <cell r="I8769">
            <v>43465</v>
          </cell>
        </row>
        <row r="8770">
          <cell r="A8770" t="str">
            <v>T.V.CABLE INSTALACION</v>
          </cell>
          <cell r="B8770">
            <v>463</v>
          </cell>
          <cell r="C8770" t="str">
            <v>UNI</v>
          </cell>
          <cell r="D8770">
            <v>80620</v>
          </cell>
          <cell r="E8770">
            <v>0</v>
          </cell>
          <cell r="F8770">
            <v>40026</v>
          </cell>
          <cell r="G8770">
            <v>58000</v>
          </cell>
          <cell r="H8770">
            <v>1.39</v>
          </cell>
          <cell r="I8770">
            <v>43465</v>
          </cell>
        </row>
        <row r="8771">
          <cell r="A8771" t="str">
            <v>T.V.CABLE/DERIVACION -POR UNA SOLA VEZ-</v>
          </cell>
          <cell r="B8771">
            <v>2402</v>
          </cell>
          <cell r="C8771" t="str">
            <v>UNI</v>
          </cell>
          <cell r="D8771">
            <v>482108</v>
          </cell>
          <cell r="E8771">
            <v>0</v>
          </cell>
          <cell r="F8771">
            <v>40026</v>
          </cell>
          <cell r="G8771">
            <v>346840</v>
          </cell>
          <cell r="H8771">
            <v>1.39</v>
          </cell>
          <cell r="I8771">
            <v>43465</v>
          </cell>
        </row>
        <row r="8772">
          <cell r="A8772" t="str">
            <v>TABLA ABARCO</v>
          </cell>
          <cell r="B8772">
            <v>2431</v>
          </cell>
          <cell r="C8772" t="str">
            <v>UNI</v>
          </cell>
          <cell r="D8772">
            <v>14687</v>
          </cell>
          <cell r="E8772">
            <v>0</v>
          </cell>
          <cell r="F8772">
            <v>40093</v>
          </cell>
          <cell r="G8772">
            <v>10566</v>
          </cell>
          <cell r="H8772">
            <v>1.39</v>
          </cell>
          <cell r="I8772">
            <v>43465</v>
          </cell>
        </row>
        <row r="8773">
          <cell r="A8773" t="str">
            <v>TABLA BURRA (25x2,5CM) L=3M- ORDINARIO</v>
          </cell>
          <cell r="B8773">
            <v>941</v>
          </cell>
          <cell r="C8773" t="str">
            <v>ML</v>
          </cell>
          <cell r="D8773">
            <v>5206</v>
          </cell>
          <cell r="E8773">
            <v>0</v>
          </cell>
          <cell r="F8773">
            <v>43162</v>
          </cell>
          <cell r="G8773">
            <v>4958</v>
          </cell>
          <cell r="H8773">
            <v>1.05</v>
          </cell>
          <cell r="I8773">
            <v>43465</v>
          </cell>
        </row>
        <row r="8774">
          <cell r="A8774" t="str">
            <v>TABLA BURRA (28x2,5CM) L=3M CEDRO</v>
          </cell>
          <cell r="B8774">
            <v>103047</v>
          </cell>
          <cell r="C8774" t="str">
            <v>ML</v>
          </cell>
          <cell r="D8774">
            <v>35752</v>
          </cell>
          <cell r="E8774">
            <v>0</v>
          </cell>
          <cell r="F8774">
            <v>42122</v>
          </cell>
          <cell r="G8774">
            <v>29305</v>
          </cell>
          <cell r="H8774">
            <v>1.22</v>
          </cell>
          <cell r="I8774">
            <v>43465</v>
          </cell>
        </row>
        <row r="8775">
          <cell r="A8775" t="str">
            <v>TABLA BURRA (28X2.5CM)L=3M CEDRO</v>
          </cell>
          <cell r="B8775">
            <v>105308</v>
          </cell>
          <cell r="C8775" t="str">
            <v>ML</v>
          </cell>
          <cell r="D8775">
            <v>16039</v>
          </cell>
          <cell r="E8775">
            <v>0</v>
          </cell>
          <cell r="F8775">
            <v>42122</v>
          </cell>
          <cell r="G8775">
            <v>13147</v>
          </cell>
          <cell r="H8775">
            <v>1.22</v>
          </cell>
          <cell r="I8775">
            <v>43465</v>
          </cell>
        </row>
        <row r="8776">
          <cell r="A8776" t="str">
            <v>TABLA BURRA (30x2,5CM) L=3M ORDINARIO</v>
          </cell>
          <cell r="B8776">
            <v>942</v>
          </cell>
          <cell r="C8776" t="str">
            <v>ML</v>
          </cell>
          <cell r="D8776">
            <v>6248</v>
          </cell>
          <cell r="E8776">
            <v>0</v>
          </cell>
          <cell r="F8776">
            <v>43162</v>
          </cell>
          <cell r="G8776">
            <v>5950</v>
          </cell>
          <cell r="H8776">
            <v>1.05</v>
          </cell>
          <cell r="I8776">
            <v>43465</v>
          </cell>
        </row>
        <row r="8777">
          <cell r="A8777" t="str">
            <v>TABLA BURRA 20 CM</v>
          </cell>
          <cell r="B8777">
            <v>105525</v>
          </cell>
          <cell r="C8777" t="str">
            <v>ML</v>
          </cell>
          <cell r="D8777">
            <v>4457</v>
          </cell>
          <cell r="E8777">
            <v>0</v>
          </cell>
          <cell r="F8777">
            <v>42872</v>
          </cell>
          <cell r="G8777">
            <v>4089</v>
          </cell>
          <cell r="H8777">
            <v>1.0900000000000001</v>
          </cell>
          <cell r="I8777">
            <v>43465</v>
          </cell>
        </row>
        <row r="8778">
          <cell r="A8778" t="str">
            <v>TABLA CHAPA (20x2CM) L=3M ORDINARIO</v>
          </cell>
          <cell r="B8778">
            <v>101283</v>
          </cell>
          <cell r="C8778" t="str">
            <v>ML</v>
          </cell>
          <cell r="D8778">
            <v>3124</v>
          </cell>
          <cell r="E8778">
            <v>0</v>
          </cell>
          <cell r="F8778">
            <v>43206</v>
          </cell>
          <cell r="G8778">
            <v>2975</v>
          </cell>
          <cell r="H8778">
            <v>1.05</v>
          </cell>
          <cell r="I8778">
            <v>43465</v>
          </cell>
        </row>
        <row r="8779">
          <cell r="A8779" t="str">
            <v>TABLA CHAPA (25x2CM) L=3M ORDINARIO</v>
          </cell>
          <cell r="B8779">
            <v>101282</v>
          </cell>
          <cell r="C8779" t="str">
            <v>ML</v>
          </cell>
          <cell r="D8779">
            <v>3956</v>
          </cell>
          <cell r="E8779">
            <v>0</v>
          </cell>
          <cell r="F8779">
            <v>43162</v>
          </cell>
          <cell r="G8779">
            <v>3768</v>
          </cell>
          <cell r="H8779">
            <v>1.05</v>
          </cell>
          <cell r="I8779">
            <v>43465</v>
          </cell>
        </row>
        <row r="8780">
          <cell r="A8780" t="str">
            <v>TABLA CHAPA (30x2CM) L=3M ORDINARIO</v>
          </cell>
          <cell r="B8780">
            <v>943</v>
          </cell>
          <cell r="C8780" t="str">
            <v>ML</v>
          </cell>
          <cell r="D8780">
            <v>4706</v>
          </cell>
          <cell r="E8780">
            <v>0</v>
          </cell>
          <cell r="F8780">
            <v>43162</v>
          </cell>
          <cell r="G8780">
            <v>4482</v>
          </cell>
          <cell r="H8780">
            <v>1.05</v>
          </cell>
          <cell r="I8780">
            <v>43465</v>
          </cell>
        </row>
        <row r="8781">
          <cell r="A8781" t="str">
            <v>TABLA CHAPA .(10X2CM) L=3M</v>
          </cell>
          <cell r="B8781">
            <v>102914</v>
          </cell>
          <cell r="C8781" t="str">
            <v>ML</v>
          </cell>
          <cell r="D8781">
            <v>1666</v>
          </cell>
          <cell r="E8781">
            <v>0</v>
          </cell>
          <cell r="F8781">
            <v>43206</v>
          </cell>
          <cell r="G8781">
            <v>1587</v>
          </cell>
          <cell r="H8781">
            <v>1.05</v>
          </cell>
          <cell r="I8781">
            <v>43465</v>
          </cell>
        </row>
        <row r="8782">
          <cell r="A8782" t="str">
            <v>Tabla de Batida Salto Triple (Sum+Instal) IAAF</v>
          </cell>
          <cell r="B8782">
            <v>105990</v>
          </cell>
          <cell r="C8782" t="str">
            <v>JG</v>
          </cell>
          <cell r="D8782">
            <v>4691356</v>
          </cell>
          <cell r="E8782">
            <v>0</v>
          </cell>
          <cell r="F8782">
            <v>42829</v>
          </cell>
          <cell r="G8782">
            <v>4303996</v>
          </cell>
          <cell r="H8782">
            <v>1.0900000000000001</v>
          </cell>
          <cell r="I8782">
            <v>43465</v>
          </cell>
        </row>
        <row r="8783">
          <cell r="A8783" t="str">
            <v>Tabla de Batida+TablaPlastilinaSaltoLongitud(IAAF)</v>
          </cell>
          <cell r="B8783">
            <v>105988</v>
          </cell>
          <cell r="C8783" t="str">
            <v>JG</v>
          </cell>
          <cell r="D8783">
            <v>4691356</v>
          </cell>
          <cell r="E8783">
            <v>0</v>
          </cell>
          <cell r="F8783">
            <v>42829</v>
          </cell>
          <cell r="G8783">
            <v>4303996</v>
          </cell>
          <cell r="H8783">
            <v>1.0900000000000001</v>
          </cell>
          <cell r="I8783">
            <v>43465</v>
          </cell>
        </row>
        <row r="8784">
          <cell r="A8784" t="str">
            <v>TABLA TRAPEZOIDAL ZAPAN 0.25X0.75X0.55M</v>
          </cell>
          <cell r="B8784">
            <v>103710</v>
          </cell>
          <cell r="C8784" t="str">
            <v>UNI</v>
          </cell>
          <cell r="D8784">
            <v>31750</v>
          </cell>
          <cell r="E8784">
            <v>0</v>
          </cell>
          <cell r="F8784">
            <v>41491</v>
          </cell>
          <cell r="G8784">
            <v>25000</v>
          </cell>
          <cell r="H8784">
            <v>1.27</v>
          </cell>
          <cell r="I8784">
            <v>43465</v>
          </cell>
        </row>
        <row r="8785">
          <cell r="A8785" t="str">
            <v>TABLERO 12c/total L/NEX</v>
          </cell>
          <cell r="B8785">
            <v>944</v>
          </cell>
          <cell r="C8785" t="str">
            <v>UNI</v>
          </cell>
          <cell r="D8785">
            <v>288370</v>
          </cell>
          <cell r="E8785" t="str">
            <v>TWC-12M</v>
          </cell>
          <cell r="F8785">
            <v>40414</v>
          </cell>
          <cell r="G8785">
            <v>210489</v>
          </cell>
          <cell r="H8785">
            <v>1.37</v>
          </cell>
          <cell r="I8785">
            <v>43465</v>
          </cell>
        </row>
        <row r="8786">
          <cell r="A8786" t="str">
            <v>TABLERO 18 CTOS+ESP. PARA TOTALIZADOR</v>
          </cell>
          <cell r="B8786">
            <v>103459</v>
          </cell>
          <cell r="C8786" t="str">
            <v>UNI</v>
          </cell>
          <cell r="D8786">
            <v>279437</v>
          </cell>
          <cell r="E8786">
            <v>0</v>
          </cell>
          <cell r="F8786">
            <v>43210</v>
          </cell>
          <cell r="G8786">
            <v>266130</v>
          </cell>
          <cell r="H8786">
            <v>1.05</v>
          </cell>
          <cell r="I8786">
            <v>43465</v>
          </cell>
        </row>
        <row r="8787">
          <cell r="A8787" t="str">
            <v>TABLERO 24 CTOS- ESP.PARA</v>
          </cell>
          <cell r="B8787">
            <v>103234</v>
          </cell>
          <cell r="C8787" t="str">
            <v>UNI</v>
          </cell>
          <cell r="D8787">
            <v>345407</v>
          </cell>
          <cell r="E8787">
            <v>0</v>
          </cell>
          <cell r="F8787">
            <v>41477</v>
          </cell>
          <cell r="G8787">
            <v>271974</v>
          </cell>
          <cell r="H8787">
            <v>1.27</v>
          </cell>
          <cell r="I8787">
            <v>43465</v>
          </cell>
        </row>
        <row r="8788">
          <cell r="A8788" t="str">
            <v>TABLERO 30 CTOS CON ESP. PARA TOTALIZ.</v>
          </cell>
          <cell r="B8788">
            <v>103456</v>
          </cell>
          <cell r="C8788" t="str">
            <v>UNI</v>
          </cell>
          <cell r="D8788">
            <v>515394</v>
          </cell>
          <cell r="E8788">
            <v>0</v>
          </cell>
          <cell r="F8788">
            <v>40478</v>
          </cell>
          <cell r="G8788">
            <v>376200</v>
          </cell>
          <cell r="H8788">
            <v>1.37</v>
          </cell>
          <cell r="I8788">
            <v>43465</v>
          </cell>
        </row>
        <row r="8789">
          <cell r="A8789" t="str">
            <v>TABLERO 30 CTOS CON ESP.PARA</v>
          </cell>
          <cell r="B8789">
            <v>103235</v>
          </cell>
          <cell r="C8789" t="str">
            <v>UNI</v>
          </cell>
          <cell r="D8789">
            <v>341414</v>
          </cell>
          <cell r="E8789">
            <v>0</v>
          </cell>
          <cell r="F8789">
            <v>43279</v>
          </cell>
          <cell r="G8789">
            <v>325156</v>
          </cell>
          <cell r="H8789">
            <v>1.05</v>
          </cell>
          <cell r="I8789">
            <v>43465</v>
          </cell>
        </row>
        <row r="8790">
          <cell r="A8790" t="str">
            <v>TABLERO 36 CTOS, ESP. PARA TOTALIZ</v>
          </cell>
          <cell r="B8790">
            <v>104346</v>
          </cell>
          <cell r="C8790" t="str">
            <v>UNI</v>
          </cell>
          <cell r="D8790">
            <v>550761</v>
          </cell>
          <cell r="E8790">
            <v>0</v>
          </cell>
          <cell r="F8790">
            <v>41067</v>
          </cell>
          <cell r="G8790">
            <v>423662</v>
          </cell>
          <cell r="H8790">
            <v>1.3</v>
          </cell>
          <cell r="I8790">
            <v>43465</v>
          </cell>
        </row>
        <row r="8791">
          <cell r="A8791" t="str">
            <v>TABLERO 8</v>
          </cell>
          <cell r="B8791">
            <v>102309</v>
          </cell>
          <cell r="C8791" t="str">
            <v>UNI</v>
          </cell>
          <cell r="D8791">
            <v>528612</v>
          </cell>
          <cell r="E8791" t="str">
            <v>27TP18</v>
          </cell>
          <cell r="F8791">
            <v>39799</v>
          </cell>
          <cell r="G8791">
            <v>359600</v>
          </cell>
          <cell r="H8791">
            <v>1.47</v>
          </cell>
          <cell r="I8791">
            <v>43465</v>
          </cell>
        </row>
        <row r="8792">
          <cell r="A8792" t="str">
            <v>TABLERO 8 CIRCUITOS MONOFASICO SIN</v>
          </cell>
          <cell r="B8792">
            <v>104588</v>
          </cell>
          <cell r="C8792" t="str">
            <v>UNI</v>
          </cell>
          <cell r="D8792">
            <v>66045</v>
          </cell>
          <cell r="E8792">
            <v>0</v>
          </cell>
          <cell r="F8792">
            <v>43367</v>
          </cell>
          <cell r="G8792">
            <v>62900</v>
          </cell>
          <cell r="H8792">
            <v>1.05</v>
          </cell>
          <cell r="I8792">
            <v>43465</v>
          </cell>
        </row>
        <row r="8793">
          <cell r="A8793" t="str">
            <v>TABLERO 8 CTS 0,40x050 según RETIE</v>
          </cell>
          <cell r="B8793">
            <v>102306</v>
          </cell>
          <cell r="C8793" t="str">
            <v>UNI</v>
          </cell>
          <cell r="D8793">
            <v>75898</v>
          </cell>
          <cell r="E8793" t="str">
            <v>27TP12</v>
          </cell>
          <cell r="F8793">
            <v>40434</v>
          </cell>
          <cell r="G8793">
            <v>55400</v>
          </cell>
          <cell r="H8793">
            <v>1.37</v>
          </cell>
          <cell r="I8793">
            <v>43465</v>
          </cell>
        </row>
        <row r="8794">
          <cell r="A8794" t="str">
            <v>Tablero acrilico baloncesto **</v>
          </cell>
          <cell r="B8794">
            <v>100445</v>
          </cell>
          <cell r="C8794" t="str">
            <v>UNI</v>
          </cell>
          <cell r="D8794">
            <v>1048060</v>
          </cell>
          <cell r="E8794">
            <v>0</v>
          </cell>
          <cell r="F8794">
            <v>40108</v>
          </cell>
          <cell r="G8794">
            <v>754000</v>
          </cell>
          <cell r="H8794">
            <v>1.39</v>
          </cell>
          <cell r="I8794">
            <v>43465</v>
          </cell>
        </row>
        <row r="8795">
          <cell r="A8795" t="str">
            <v>TABLERO ACRILICO BALONCESTO 1.20*1.80</v>
          </cell>
          <cell r="B8795">
            <v>104589</v>
          </cell>
          <cell r="C8795" t="str">
            <v>UNID</v>
          </cell>
          <cell r="D8795">
            <v>373984</v>
          </cell>
          <cell r="E8795">
            <v>0</v>
          </cell>
          <cell r="F8795">
            <v>41171</v>
          </cell>
          <cell r="G8795">
            <v>287680</v>
          </cell>
          <cell r="H8795">
            <v>1.3</v>
          </cell>
          <cell r="I8795">
            <v>43465</v>
          </cell>
        </row>
        <row r="8796">
          <cell r="A8796" t="str">
            <v>Tablero acrílico baloncesto 1.80 x 1.20 **</v>
          </cell>
          <cell r="B8796">
            <v>103038</v>
          </cell>
          <cell r="C8796" t="str">
            <v>UNI</v>
          </cell>
          <cell r="D8796">
            <v>916326</v>
          </cell>
          <cell r="E8796">
            <v>0</v>
          </cell>
          <cell r="F8796">
            <v>43214</v>
          </cell>
          <cell r="G8796">
            <v>872691</v>
          </cell>
          <cell r="H8796">
            <v>1.05</v>
          </cell>
          <cell r="I8796">
            <v>43465</v>
          </cell>
        </row>
        <row r="8797">
          <cell r="A8797" t="str">
            <v>TABLERO ACRILICO MINIBALONCESTO</v>
          </cell>
          <cell r="B8797">
            <v>104590</v>
          </cell>
          <cell r="C8797" t="str">
            <v>UNI</v>
          </cell>
          <cell r="D8797">
            <v>263900</v>
          </cell>
          <cell r="E8797">
            <v>0</v>
          </cell>
          <cell r="F8797">
            <v>41171</v>
          </cell>
          <cell r="G8797">
            <v>203000</v>
          </cell>
          <cell r="H8797">
            <v>1.3</v>
          </cell>
          <cell r="I8797">
            <v>43465</v>
          </cell>
        </row>
        <row r="8798">
          <cell r="A8798" t="str">
            <v>Tablero Aglomerado Melaminico 18mm-rh</v>
          </cell>
          <cell r="B8798">
            <v>107190</v>
          </cell>
          <cell r="C8798" t="str">
            <v>M2</v>
          </cell>
          <cell r="D8798">
            <v>93437</v>
          </cell>
          <cell r="E8798">
            <v>0</v>
          </cell>
          <cell r="F8798">
            <v>43410</v>
          </cell>
          <cell r="G8798">
            <v>88988</v>
          </cell>
          <cell r="H8798">
            <v>1.05</v>
          </cell>
          <cell r="I8798">
            <v>43465</v>
          </cell>
        </row>
        <row r="8799">
          <cell r="A8799" t="str">
            <v>Tablero antibandalico baloncesto ( inst) **</v>
          </cell>
          <cell r="B8799">
            <v>100444</v>
          </cell>
          <cell r="C8799" t="str">
            <v>UNI</v>
          </cell>
          <cell r="D8799">
            <v>725580</v>
          </cell>
          <cell r="E8799">
            <v>0</v>
          </cell>
          <cell r="F8799">
            <v>40108</v>
          </cell>
          <cell r="G8799">
            <v>522000</v>
          </cell>
          <cell r="H8799">
            <v>1.39</v>
          </cell>
          <cell r="I8799">
            <v>43465</v>
          </cell>
        </row>
        <row r="8800">
          <cell r="A8800" t="str">
            <v>Tablero antibandalico baloncesto (sumin.) *</v>
          </cell>
          <cell r="B8800">
            <v>101051</v>
          </cell>
          <cell r="C8800" t="str">
            <v>UNI</v>
          </cell>
          <cell r="D8800">
            <v>2224880</v>
          </cell>
          <cell r="E8800">
            <v>0</v>
          </cell>
          <cell r="F8800">
            <v>40284</v>
          </cell>
          <cell r="G8800">
            <v>1624000</v>
          </cell>
          <cell r="H8800">
            <v>1.37</v>
          </cell>
          <cell r="I8800">
            <v>43465</v>
          </cell>
        </row>
        <row r="8801">
          <cell r="A8801" t="str">
            <v>Tablero antibandalico baloncesto (sumin.) *</v>
          </cell>
          <cell r="B8801">
            <v>101373</v>
          </cell>
          <cell r="C8801" t="str">
            <v>JG</v>
          </cell>
          <cell r="D8801">
            <v>4449760</v>
          </cell>
          <cell r="E8801">
            <v>0</v>
          </cell>
          <cell r="F8801">
            <v>40284</v>
          </cell>
          <cell r="G8801">
            <v>3248000</v>
          </cell>
          <cell r="H8801">
            <v>1.37</v>
          </cell>
          <cell r="I8801">
            <v>43465</v>
          </cell>
        </row>
        <row r="8802">
          <cell r="A8802" t="str">
            <v>Tablero antibandalico baloncesto (sumin.) **</v>
          </cell>
          <cell r="B8802">
            <v>100486</v>
          </cell>
          <cell r="C8802" t="str">
            <v>UNI</v>
          </cell>
          <cell r="D8802">
            <v>2257360</v>
          </cell>
          <cell r="E8802">
            <v>0</v>
          </cell>
          <cell r="F8802">
            <v>40113</v>
          </cell>
          <cell r="G8802">
            <v>1624000</v>
          </cell>
          <cell r="H8802">
            <v>1.39</v>
          </cell>
          <cell r="I8802">
            <v>43465</v>
          </cell>
        </row>
        <row r="8803">
          <cell r="A8803" t="str">
            <v>Tablero antibandalico baloncesto (sumin.) **</v>
          </cell>
          <cell r="B8803">
            <v>102706</v>
          </cell>
          <cell r="C8803" t="str">
            <v>JG</v>
          </cell>
          <cell r="D8803">
            <v>4449760</v>
          </cell>
          <cell r="E8803">
            <v>0</v>
          </cell>
          <cell r="F8803">
            <v>40284</v>
          </cell>
          <cell r="G8803">
            <v>3248000</v>
          </cell>
          <cell r="H8803">
            <v>1.37</v>
          </cell>
          <cell r="I8803">
            <v>43465</v>
          </cell>
        </row>
        <row r="8804">
          <cell r="A8804" t="str">
            <v>TABLERO BALONCESTO 1.20*1.80 FIBRA VIDR</v>
          </cell>
          <cell r="B8804">
            <v>103713</v>
          </cell>
          <cell r="C8804" t="str">
            <v>JG</v>
          </cell>
          <cell r="D8804">
            <v>582900</v>
          </cell>
          <cell r="E8804">
            <v>0</v>
          </cell>
          <cell r="F8804">
            <v>40612</v>
          </cell>
          <cell r="G8804">
            <v>435000</v>
          </cell>
          <cell r="H8804">
            <v>1.34</v>
          </cell>
          <cell r="I8804">
            <v>43465</v>
          </cell>
        </row>
        <row r="8805">
          <cell r="A8805" t="str">
            <v>TABLERO BIF.12 CTOS CON ESPACIO .PARA</v>
          </cell>
          <cell r="B8805">
            <v>103233</v>
          </cell>
          <cell r="C8805" t="str">
            <v>UNI</v>
          </cell>
          <cell r="D8805">
            <v>216967</v>
          </cell>
          <cell r="E8805" t="str">
            <v>27TP12</v>
          </cell>
          <cell r="F8805">
            <v>42250</v>
          </cell>
          <cell r="G8805">
            <v>177842</v>
          </cell>
          <cell r="H8805">
            <v>1.22</v>
          </cell>
          <cell r="I8805">
            <v>43465</v>
          </cell>
        </row>
        <row r="8806">
          <cell r="A8806" t="str">
            <v>TABLERO BIFASICO 8 CIRCUITOS **</v>
          </cell>
          <cell r="B8806">
            <v>103276</v>
          </cell>
          <cell r="C8806" t="str">
            <v>UNI</v>
          </cell>
          <cell r="D8806">
            <v>71760</v>
          </cell>
          <cell r="E8806">
            <v>0</v>
          </cell>
          <cell r="F8806">
            <v>42621</v>
          </cell>
          <cell r="G8806">
            <v>62400</v>
          </cell>
          <cell r="H8806">
            <v>1.1499999999999999</v>
          </cell>
          <cell r="I8806">
            <v>43465</v>
          </cell>
        </row>
        <row r="8807">
          <cell r="A8807" t="str">
            <v>Tablero Bifásico de (12) Circuitos</v>
          </cell>
          <cell r="B8807">
            <v>106106</v>
          </cell>
          <cell r="C8807" t="str">
            <v>UNI</v>
          </cell>
          <cell r="D8807">
            <v>133234</v>
          </cell>
          <cell r="E8807">
            <v>0</v>
          </cell>
          <cell r="F8807">
            <v>42773</v>
          </cell>
          <cell r="G8807">
            <v>122233</v>
          </cell>
          <cell r="H8807">
            <v>1.0900000000000001</v>
          </cell>
          <cell r="I8807">
            <v>43465</v>
          </cell>
        </row>
        <row r="8808">
          <cell r="A8808" t="str">
            <v>TABLERO C.24 CTOS CON ESP. PARA</v>
          </cell>
          <cell r="B8808">
            <v>102355</v>
          </cell>
          <cell r="C8808" t="str">
            <v>UNI</v>
          </cell>
          <cell r="D8808">
            <v>303364</v>
          </cell>
          <cell r="E8808" t="str">
            <v>27TP18</v>
          </cell>
          <cell r="F8808">
            <v>43182</v>
          </cell>
          <cell r="G8808">
            <v>288918</v>
          </cell>
          <cell r="H8808">
            <v>1.05</v>
          </cell>
          <cell r="I8808">
            <v>43465</v>
          </cell>
        </row>
        <row r="8809">
          <cell r="A8809" t="str">
            <v>TABLERO C/P TRIF.18CTS LUMINEX</v>
          </cell>
          <cell r="B8809">
            <v>785</v>
          </cell>
          <cell r="C8809" t="str">
            <v>UNI</v>
          </cell>
          <cell r="D8809">
            <v>195056</v>
          </cell>
          <cell r="E8809" t="str">
            <v>27TP18</v>
          </cell>
          <cell r="F8809">
            <v>43362</v>
          </cell>
          <cell r="G8809">
            <v>185768</v>
          </cell>
          <cell r="H8809">
            <v>1.05</v>
          </cell>
          <cell r="I8809">
            <v>43465</v>
          </cell>
        </row>
        <row r="8810">
          <cell r="A8810" t="str">
            <v>TABLERO C/P TRIF.18CTS Y ESPACIO PARA</v>
          </cell>
          <cell r="B8810">
            <v>106361</v>
          </cell>
          <cell r="C8810" t="str">
            <v>UNI</v>
          </cell>
          <cell r="D8810">
            <v>279095</v>
          </cell>
          <cell r="E8810">
            <v>0</v>
          </cell>
          <cell r="F8810">
            <v>42874</v>
          </cell>
          <cell r="G8810">
            <v>256050</v>
          </cell>
          <cell r="H8810">
            <v>1.0900000000000001</v>
          </cell>
          <cell r="I8810">
            <v>43465</v>
          </cell>
        </row>
        <row r="8811">
          <cell r="A8811" t="str">
            <v>TABLERO C/P TRIF.36 CTS</v>
          </cell>
          <cell r="B8811">
            <v>101236</v>
          </cell>
          <cell r="C8811" t="str">
            <v>UNI</v>
          </cell>
          <cell r="D8811">
            <v>486365</v>
          </cell>
          <cell r="E8811" t="str">
            <v>27TP18</v>
          </cell>
          <cell r="F8811">
            <v>42857</v>
          </cell>
          <cell r="G8811">
            <v>446205.97</v>
          </cell>
          <cell r="H8811">
            <v>1.0900000000000001</v>
          </cell>
          <cell r="I8811">
            <v>43465</v>
          </cell>
        </row>
        <row r="8812">
          <cell r="A8812" t="str">
            <v>TABLERO C/P TRIFASICO 12 CIRCUITOS</v>
          </cell>
          <cell r="B8812">
            <v>784</v>
          </cell>
          <cell r="C8812" t="str">
            <v>UNI</v>
          </cell>
          <cell r="D8812">
            <v>151187</v>
          </cell>
          <cell r="E8812" t="str">
            <v>27TP12</v>
          </cell>
          <cell r="F8812">
            <v>43213</v>
          </cell>
          <cell r="G8812">
            <v>143988</v>
          </cell>
          <cell r="H8812">
            <v>1.05</v>
          </cell>
          <cell r="I8812">
            <v>43465</v>
          </cell>
        </row>
        <row r="8813">
          <cell r="A8813" t="str">
            <v>TABLERO CAJA MINIPRAGMA 30 CIRCUITOS</v>
          </cell>
          <cell r="B8813">
            <v>104961</v>
          </cell>
          <cell r="C8813" t="str">
            <v>UNI</v>
          </cell>
          <cell r="D8813">
            <v>337979</v>
          </cell>
          <cell r="E8813">
            <v>0</v>
          </cell>
          <cell r="F8813">
            <v>42857</v>
          </cell>
          <cell r="G8813">
            <v>310072.34999999998</v>
          </cell>
          <cell r="H8813">
            <v>1.0900000000000001</v>
          </cell>
          <cell r="I8813">
            <v>43465</v>
          </cell>
        </row>
        <row r="8814">
          <cell r="A8814" t="str">
            <v>TABLERO DE FUERZA Y CONTROL SISTEMA</v>
          </cell>
          <cell r="B8814">
            <v>107397</v>
          </cell>
          <cell r="C8814" t="str">
            <v>UNI</v>
          </cell>
          <cell r="D8814">
            <v>3150000</v>
          </cell>
          <cell r="E8814">
            <v>0</v>
          </cell>
          <cell r="F8814">
            <v>43298</v>
          </cell>
          <cell r="G8814">
            <v>3000000</v>
          </cell>
          <cell r="H8814">
            <v>1.05</v>
          </cell>
          <cell r="I8814">
            <v>43465</v>
          </cell>
        </row>
        <row r="8815">
          <cell r="A8815" t="str">
            <v>TABLERO DE PARADA DE EMERGENCIA -</v>
          </cell>
          <cell r="B8815">
            <v>107133</v>
          </cell>
          <cell r="C8815" t="str">
            <v>UNI</v>
          </cell>
          <cell r="D8815">
            <v>808500</v>
          </cell>
          <cell r="E8815">
            <v>0</v>
          </cell>
          <cell r="F8815">
            <v>43396</v>
          </cell>
          <cell r="G8815">
            <v>770000</v>
          </cell>
          <cell r="H8815">
            <v>1.05</v>
          </cell>
          <cell r="I8815">
            <v>43465</v>
          </cell>
        </row>
        <row r="8816">
          <cell r="A8816" t="str">
            <v>TABLERO EN ACRILICO 2X1</v>
          </cell>
          <cell r="B8816">
            <v>103752</v>
          </cell>
          <cell r="C8816" t="str">
            <v>UNI</v>
          </cell>
          <cell r="D8816">
            <v>278613</v>
          </cell>
          <cell r="E8816">
            <v>0</v>
          </cell>
          <cell r="F8816">
            <v>41052</v>
          </cell>
          <cell r="G8816">
            <v>214318</v>
          </cell>
          <cell r="H8816">
            <v>1.3</v>
          </cell>
          <cell r="I8816">
            <v>43465</v>
          </cell>
        </row>
        <row r="8817">
          <cell r="A8817" t="str">
            <v>TABLERO EN PINO PATULA NUEVO (1.4x0.7m)</v>
          </cell>
          <cell r="B8817">
            <v>101247</v>
          </cell>
          <cell r="C8817" t="str">
            <v>DD</v>
          </cell>
          <cell r="D8817">
            <v>683</v>
          </cell>
          <cell r="E8817">
            <v>0</v>
          </cell>
          <cell r="F8817">
            <v>43185</v>
          </cell>
          <cell r="G8817">
            <v>650</v>
          </cell>
          <cell r="H8817">
            <v>1.05</v>
          </cell>
          <cell r="I8817">
            <v>43465</v>
          </cell>
        </row>
        <row r="8818">
          <cell r="A8818" t="str">
            <v>TABLERO EN PINO PATULA USADO</v>
          </cell>
          <cell r="B8818">
            <v>1652</v>
          </cell>
          <cell r="C8818" t="str">
            <v>DD</v>
          </cell>
          <cell r="D8818">
            <v>190</v>
          </cell>
          <cell r="E8818">
            <v>0</v>
          </cell>
          <cell r="F8818">
            <v>40310</v>
          </cell>
          <cell r="G8818">
            <v>139</v>
          </cell>
          <cell r="H8818">
            <v>1.37</v>
          </cell>
          <cell r="I8818">
            <v>43465</v>
          </cell>
        </row>
        <row r="8819">
          <cell r="A8819" t="str">
            <v>TABLERO GENERAL DE ACOMETIDAS OLAYA</v>
          </cell>
          <cell r="B8819">
            <v>102291</v>
          </cell>
          <cell r="C8819" t="str">
            <v>UNI</v>
          </cell>
          <cell r="D8819">
            <v>4170000</v>
          </cell>
          <cell r="E8819" t="str">
            <v>27TP12</v>
          </cell>
          <cell r="F8819">
            <v>40134</v>
          </cell>
          <cell r="G8819">
            <v>3000000</v>
          </cell>
          <cell r="H8819">
            <v>1.39</v>
          </cell>
          <cell r="I8819">
            <v>43465</v>
          </cell>
        </row>
        <row r="8820">
          <cell r="A8820" t="str">
            <v>Tablero General equipado del T-1 (Fontanar)</v>
          </cell>
          <cell r="B8820">
            <v>101577</v>
          </cell>
          <cell r="C8820" t="str">
            <v>UNI</v>
          </cell>
          <cell r="D8820">
            <v>6631690</v>
          </cell>
          <cell r="E8820" t="str">
            <v>TWC-12M</v>
          </cell>
          <cell r="F8820">
            <v>39961</v>
          </cell>
          <cell r="G8820">
            <v>4771000</v>
          </cell>
          <cell r="H8820">
            <v>1.39</v>
          </cell>
          <cell r="I8820">
            <v>43465</v>
          </cell>
        </row>
        <row r="8821">
          <cell r="A8821" t="str">
            <v>Tablero General equipado del T-2 (Fontanar)</v>
          </cell>
          <cell r="B8821">
            <v>101587</v>
          </cell>
          <cell r="C8821" t="str">
            <v>UNI</v>
          </cell>
          <cell r="D8821">
            <v>6570530</v>
          </cell>
          <cell r="E8821" t="str">
            <v>TWC-12M</v>
          </cell>
          <cell r="F8821">
            <v>39961</v>
          </cell>
          <cell r="G8821">
            <v>4727000</v>
          </cell>
          <cell r="H8821">
            <v>1.39</v>
          </cell>
          <cell r="I8821">
            <v>43465</v>
          </cell>
        </row>
        <row r="8822">
          <cell r="A8822" t="str">
            <v>Tablero General equipado del T-4 (Fontanar)</v>
          </cell>
          <cell r="B8822">
            <v>101591</v>
          </cell>
          <cell r="C8822" t="str">
            <v>UNI</v>
          </cell>
          <cell r="D8822">
            <v>7622046</v>
          </cell>
          <cell r="E8822" t="str">
            <v>TWC-12M</v>
          </cell>
          <cell r="F8822">
            <v>39961</v>
          </cell>
          <cell r="G8822">
            <v>5483486</v>
          </cell>
          <cell r="H8822">
            <v>1.39</v>
          </cell>
          <cell r="I8822">
            <v>43465</v>
          </cell>
        </row>
        <row r="8823">
          <cell r="A8823" t="str">
            <v>TABLERO GENERALDE DISTRIBUC. COLISEO</v>
          </cell>
          <cell r="B8823">
            <v>105628</v>
          </cell>
          <cell r="C8823" t="str">
            <v>UNI</v>
          </cell>
          <cell r="D8823">
            <v>4248300</v>
          </cell>
          <cell r="E8823">
            <v>0</v>
          </cell>
          <cell r="F8823">
            <v>43230</v>
          </cell>
          <cell r="G8823">
            <v>4046000</v>
          </cell>
          <cell r="H8823">
            <v>1.05</v>
          </cell>
          <cell r="I8823">
            <v>43465</v>
          </cell>
        </row>
        <row r="8824">
          <cell r="A8824" t="str">
            <v>Tablero Gral. gabinete metálico IP 55 (Fontanar)</v>
          </cell>
          <cell r="B8824">
            <v>101544</v>
          </cell>
          <cell r="C8824" t="str">
            <v>UNI</v>
          </cell>
          <cell r="D8824">
            <v>20331530</v>
          </cell>
          <cell r="E8824" t="str">
            <v>TWC-12M</v>
          </cell>
          <cell r="F8824">
            <v>39892</v>
          </cell>
          <cell r="G8824">
            <v>14627000</v>
          </cell>
          <cell r="H8824">
            <v>1.39</v>
          </cell>
          <cell r="I8824">
            <v>43465</v>
          </cell>
        </row>
        <row r="8825">
          <cell r="A8825" t="str">
            <v>TABLERO ILUMINAC.8 ZONAS.RELOJ</v>
          </cell>
          <cell r="B8825">
            <v>104643</v>
          </cell>
          <cell r="C8825" t="str">
            <v>UNI</v>
          </cell>
          <cell r="D8825">
            <v>5884668</v>
          </cell>
          <cell r="E8825">
            <v>0</v>
          </cell>
          <cell r="F8825">
            <v>41178</v>
          </cell>
          <cell r="G8825">
            <v>4526668</v>
          </cell>
          <cell r="H8825">
            <v>1.3</v>
          </cell>
          <cell r="I8825">
            <v>43465</v>
          </cell>
        </row>
        <row r="8826">
          <cell r="A8826" t="str">
            <v>TABLERO METALICO (1.40 x 0.60)</v>
          </cell>
          <cell r="B8826">
            <v>1657</v>
          </cell>
          <cell r="C8826" t="str">
            <v>DD</v>
          </cell>
          <cell r="D8826">
            <v>159</v>
          </cell>
          <cell r="E8826">
            <v>0</v>
          </cell>
          <cell r="F8826">
            <v>40310</v>
          </cell>
          <cell r="G8826">
            <v>116</v>
          </cell>
          <cell r="H8826">
            <v>1.37</v>
          </cell>
          <cell r="I8826">
            <v>43465</v>
          </cell>
        </row>
        <row r="8827">
          <cell r="A8827" t="str">
            <v>Tablero metálico antibandálico **</v>
          </cell>
          <cell r="B8827">
            <v>103037</v>
          </cell>
          <cell r="C8827" t="str">
            <v>UNI</v>
          </cell>
          <cell r="D8827">
            <v>926725</v>
          </cell>
          <cell r="E8827">
            <v>0</v>
          </cell>
          <cell r="F8827">
            <v>43214</v>
          </cell>
          <cell r="G8827">
            <v>882595</v>
          </cell>
          <cell r="H8827">
            <v>1.05</v>
          </cell>
          <cell r="I8827">
            <v>43465</v>
          </cell>
        </row>
        <row r="8828">
          <cell r="A8828" t="str">
            <v>TABLERO MINIPRAGMA DE 12 CIRCUITOS</v>
          </cell>
          <cell r="B8828">
            <v>104752</v>
          </cell>
          <cell r="C8828" t="str">
            <v>UNI</v>
          </cell>
          <cell r="D8828">
            <v>54478</v>
          </cell>
          <cell r="E8828">
            <v>0</v>
          </cell>
          <cell r="F8828">
            <v>42935</v>
          </cell>
          <cell r="G8828">
            <v>49980</v>
          </cell>
          <cell r="H8828">
            <v>1.0900000000000001</v>
          </cell>
          <cell r="I8828">
            <v>43465</v>
          </cell>
        </row>
        <row r="8829">
          <cell r="A8829" t="str">
            <v>TABLERO MINIPRAGMA DE 18 CIRCUITOS</v>
          </cell>
          <cell r="B8829">
            <v>104974</v>
          </cell>
          <cell r="C8829" t="str">
            <v>UNI</v>
          </cell>
          <cell r="D8829">
            <v>76643</v>
          </cell>
          <cell r="E8829">
            <v>0</v>
          </cell>
          <cell r="F8829">
            <v>41843</v>
          </cell>
          <cell r="G8829">
            <v>60828</v>
          </cell>
          <cell r="H8829">
            <v>1.26</v>
          </cell>
          <cell r="I8829">
            <v>43465</v>
          </cell>
        </row>
        <row r="8830">
          <cell r="A8830" t="str">
            <v>TABLERO MONOF PARA 6C CON BARR</v>
          </cell>
          <cell r="B8830">
            <v>101464</v>
          </cell>
          <cell r="C8830" t="str">
            <v>UNI</v>
          </cell>
          <cell r="D8830">
            <v>29906</v>
          </cell>
          <cell r="E8830" t="str">
            <v>27TP12</v>
          </cell>
          <cell r="F8830">
            <v>42825</v>
          </cell>
          <cell r="G8830">
            <v>27437</v>
          </cell>
          <cell r="H8830">
            <v>1.0900000000000001</v>
          </cell>
          <cell r="I8830">
            <v>43465</v>
          </cell>
        </row>
        <row r="8831">
          <cell r="A8831" t="str">
            <v>Tablero monofasico 4 Cicuit.</v>
          </cell>
          <cell r="B8831">
            <v>104166</v>
          </cell>
          <cell r="C8831" t="str">
            <v>UNI</v>
          </cell>
          <cell r="D8831">
            <v>47244</v>
          </cell>
          <cell r="E8831">
            <v>0</v>
          </cell>
          <cell r="F8831">
            <v>40771</v>
          </cell>
          <cell r="G8831">
            <v>35257</v>
          </cell>
          <cell r="H8831">
            <v>1.34</v>
          </cell>
          <cell r="I8831">
            <v>43465</v>
          </cell>
        </row>
        <row r="8832">
          <cell r="A8832" t="str">
            <v>Tablero Nuevo en Pino (1.40x0.70m)</v>
          </cell>
          <cell r="B8832">
            <v>102227</v>
          </cell>
          <cell r="C8832" t="str">
            <v>DIA</v>
          </cell>
          <cell r="D8832">
            <v>259</v>
          </cell>
          <cell r="E8832">
            <v>0</v>
          </cell>
          <cell r="F8832">
            <v>40079</v>
          </cell>
          <cell r="G8832">
            <v>186</v>
          </cell>
          <cell r="H8832">
            <v>1.39</v>
          </cell>
          <cell r="I8832">
            <v>43465</v>
          </cell>
        </row>
        <row r="8833">
          <cell r="A8833" t="str">
            <v>TABLERO PARCIALES 30 CTS</v>
          </cell>
          <cell r="B8833">
            <v>102258</v>
          </cell>
          <cell r="C8833" t="str">
            <v>UNI</v>
          </cell>
          <cell r="D8833">
            <v>459033</v>
          </cell>
          <cell r="E8833" t="str">
            <v>27TP18</v>
          </cell>
          <cell r="F8833">
            <v>42857</v>
          </cell>
          <cell r="G8833">
            <v>421131</v>
          </cell>
          <cell r="H8833">
            <v>1.0900000000000001</v>
          </cell>
          <cell r="I8833">
            <v>43465</v>
          </cell>
        </row>
        <row r="8834">
          <cell r="A8834" t="str">
            <v>TABLERO PARCIALES 6 CTS LUMINEX</v>
          </cell>
          <cell r="B8834">
            <v>102270</v>
          </cell>
          <cell r="C8834" t="str">
            <v>UNI</v>
          </cell>
          <cell r="D8834">
            <v>528612</v>
          </cell>
          <cell r="E8834" t="str">
            <v>27TP18</v>
          </cell>
          <cell r="F8834">
            <v>39799</v>
          </cell>
          <cell r="G8834">
            <v>359600</v>
          </cell>
          <cell r="H8834">
            <v>1.47</v>
          </cell>
          <cell r="I8834">
            <v>43465</v>
          </cell>
        </row>
        <row r="8835">
          <cell r="A8835" t="str">
            <v>TABLERO TRIF C/P 9 CIRCUITOS</v>
          </cell>
          <cell r="B8835">
            <v>103899</v>
          </cell>
          <cell r="C8835" t="str">
            <v>UNI</v>
          </cell>
          <cell r="D8835">
            <v>127300</v>
          </cell>
          <cell r="E8835">
            <v>0</v>
          </cell>
          <cell r="F8835">
            <v>40627</v>
          </cell>
          <cell r="G8835">
            <v>95000</v>
          </cell>
          <cell r="H8835">
            <v>1.34</v>
          </cell>
          <cell r="I8835">
            <v>43465</v>
          </cell>
        </row>
        <row r="8836">
          <cell r="A8836" t="str">
            <v>TABLERO TRIF PARA 12C Y TOT 5H PUERTA Y</v>
          </cell>
          <cell r="B8836">
            <v>101458</v>
          </cell>
          <cell r="C8836" t="str">
            <v>UNI</v>
          </cell>
          <cell r="D8836">
            <v>235515</v>
          </cell>
          <cell r="E8836" t="str">
            <v>27TP12</v>
          </cell>
          <cell r="F8836">
            <v>43277</v>
          </cell>
          <cell r="G8836">
            <v>224300</v>
          </cell>
          <cell r="H8836">
            <v>1.05</v>
          </cell>
          <cell r="I8836">
            <v>43465</v>
          </cell>
        </row>
        <row r="8837">
          <cell r="A8837" t="str">
            <v>TABLERO TRIF PARA 18C Y TOT 5H PUERTA Y</v>
          </cell>
          <cell r="B8837">
            <v>101459</v>
          </cell>
          <cell r="C8837" t="str">
            <v>UNI</v>
          </cell>
          <cell r="D8837">
            <v>445008</v>
          </cell>
          <cell r="E8837" t="str">
            <v>27TP12</v>
          </cell>
          <cell r="F8837">
            <v>40435</v>
          </cell>
          <cell r="G8837">
            <v>324823</v>
          </cell>
          <cell r="H8837">
            <v>1.37</v>
          </cell>
          <cell r="I8837">
            <v>43465</v>
          </cell>
        </row>
        <row r="8838">
          <cell r="A8838" t="str">
            <v>TABLERO TRIF PARA 24C Y TOT 5H PUERTA Y</v>
          </cell>
          <cell r="B8838">
            <v>101460</v>
          </cell>
          <cell r="C8838" t="str">
            <v>UNI</v>
          </cell>
          <cell r="D8838">
            <v>745653</v>
          </cell>
          <cell r="E8838" t="str">
            <v>27TP12</v>
          </cell>
          <cell r="F8838">
            <v>40240</v>
          </cell>
          <cell r="G8838">
            <v>544272</v>
          </cell>
          <cell r="H8838">
            <v>1.37</v>
          </cell>
          <cell r="I8838">
            <v>43465</v>
          </cell>
        </row>
        <row r="8839">
          <cell r="A8839" t="str">
            <v>TABLERO TRIF PARA 30C Y TOT 5H PUERTA Y</v>
          </cell>
          <cell r="B8839">
            <v>105115</v>
          </cell>
          <cell r="C8839" t="str">
            <v>UNI</v>
          </cell>
          <cell r="D8839">
            <v>341414</v>
          </cell>
          <cell r="E8839">
            <v>0</v>
          </cell>
          <cell r="F8839">
            <v>43279</v>
          </cell>
          <cell r="G8839">
            <v>325156</v>
          </cell>
          <cell r="H8839">
            <v>1.05</v>
          </cell>
          <cell r="I8839">
            <v>43465</v>
          </cell>
        </row>
        <row r="8840">
          <cell r="A8840" t="str">
            <v>TABLERO TRIF PARA 36C Y TOT 5H PUERTA Y</v>
          </cell>
          <cell r="B8840">
            <v>101461</v>
          </cell>
          <cell r="C8840" t="str">
            <v>UNI</v>
          </cell>
          <cell r="D8840">
            <v>925232</v>
          </cell>
          <cell r="E8840" t="str">
            <v>27TP12</v>
          </cell>
          <cell r="F8840">
            <v>40240</v>
          </cell>
          <cell r="G8840">
            <v>675352</v>
          </cell>
          <cell r="H8840">
            <v>1.37</v>
          </cell>
          <cell r="I8840">
            <v>43465</v>
          </cell>
        </row>
        <row r="8841">
          <cell r="A8841" t="str">
            <v>TABLERO TRIF S/P 6 CIRCUITOS</v>
          </cell>
          <cell r="B8841">
            <v>103972</v>
          </cell>
          <cell r="C8841" t="str">
            <v>UNI</v>
          </cell>
          <cell r="D8841">
            <v>144172</v>
          </cell>
          <cell r="E8841">
            <v>0</v>
          </cell>
          <cell r="F8841">
            <v>42502</v>
          </cell>
          <cell r="G8841">
            <v>125367</v>
          </cell>
          <cell r="H8841">
            <v>1.1499999999999999</v>
          </cell>
          <cell r="I8841">
            <v>43465</v>
          </cell>
        </row>
        <row r="8842">
          <cell r="A8842" t="str">
            <v>TABLERO TRIF.12</v>
          </cell>
          <cell r="B8842">
            <v>103457</v>
          </cell>
          <cell r="C8842" t="str">
            <v>UNI</v>
          </cell>
          <cell r="D8842">
            <v>251025</v>
          </cell>
          <cell r="E8842">
            <v>0</v>
          </cell>
          <cell r="F8842">
            <v>43171</v>
          </cell>
          <cell r="G8842">
            <v>239071</v>
          </cell>
          <cell r="H8842">
            <v>1.05</v>
          </cell>
          <cell r="I8842">
            <v>43465</v>
          </cell>
        </row>
        <row r="8843">
          <cell r="A8843" t="str">
            <v>TABLERO TRIFASICO 24</v>
          </cell>
          <cell r="B8843">
            <v>105629</v>
          </cell>
          <cell r="C8843" t="str">
            <v>UNI</v>
          </cell>
          <cell r="D8843">
            <v>626226</v>
          </cell>
          <cell r="E8843">
            <v>0</v>
          </cell>
          <cell r="F8843">
            <v>42198</v>
          </cell>
          <cell r="G8843">
            <v>513300</v>
          </cell>
          <cell r="H8843">
            <v>1.22</v>
          </cell>
          <cell r="I8843">
            <v>43465</v>
          </cell>
        </row>
        <row r="8844">
          <cell r="A8844" t="str">
            <v>TABLERO TRIFASICO 24</v>
          </cell>
          <cell r="B8844">
            <v>105630</v>
          </cell>
          <cell r="C8844" t="str">
            <v>UNI</v>
          </cell>
          <cell r="D8844">
            <v>577402</v>
          </cell>
          <cell r="E8844">
            <v>0</v>
          </cell>
          <cell r="F8844">
            <v>42198</v>
          </cell>
          <cell r="G8844">
            <v>473280</v>
          </cell>
          <cell r="H8844">
            <v>1.22</v>
          </cell>
          <cell r="I8844">
            <v>43465</v>
          </cell>
        </row>
        <row r="8845">
          <cell r="A8845" t="str">
            <v>Tablero Trifasico autosoportado +mueble</v>
          </cell>
          <cell r="B8845">
            <v>100986</v>
          </cell>
          <cell r="C8845" t="str">
            <v>UNI</v>
          </cell>
          <cell r="D8845">
            <v>1017975</v>
          </cell>
          <cell r="E8845" t="str">
            <v>TWC-12M</v>
          </cell>
          <cell r="F8845">
            <v>39581</v>
          </cell>
          <cell r="G8845">
            <v>692500</v>
          </cell>
          <cell r="H8845">
            <v>1.47</v>
          </cell>
          <cell r="I8845">
            <v>43465</v>
          </cell>
        </row>
        <row r="8846">
          <cell r="A8846" t="str">
            <v>TableroDistribuc(1.20x1.0x0.40m)FrenteMuertoS/</v>
          </cell>
          <cell r="B8846">
            <v>105966</v>
          </cell>
          <cell r="C8846" t="str">
            <v>UNI</v>
          </cell>
          <cell r="D8846">
            <v>5603375</v>
          </cell>
          <cell r="E8846">
            <v>0</v>
          </cell>
          <cell r="F8846">
            <v>42657</v>
          </cell>
          <cell r="G8846">
            <v>4872500</v>
          </cell>
          <cell r="H8846">
            <v>1.1499999999999999</v>
          </cell>
          <cell r="I8846">
            <v>43465</v>
          </cell>
        </row>
        <row r="8847">
          <cell r="A8847" t="str">
            <v>TABLEROS FUERZA Y CONTROL SIST</v>
          </cell>
          <cell r="B8847">
            <v>107398</v>
          </cell>
          <cell r="C8847" t="str">
            <v>UNI</v>
          </cell>
          <cell r="D8847">
            <v>2100000</v>
          </cell>
          <cell r="E8847">
            <v>0</v>
          </cell>
          <cell r="F8847">
            <v>43298</v>
          </cell>
          <cell r="G8847">
            <v>2000000</v>
          </cell>
          <cell r="H8847">
            <v>1.05</v>
          </cell>
          <cell r="I8847">
            <v>43465</v>
          </cell>
        </row>
        <row r="8848">
          <cell r="A8848" t="str">
            <v>TableroTrifásico(42)Circuit.EspacTotal+Chapa+pu</v>
          </cell>
          <cell r="B8848">
            <v>106107</v>
          </cell>
          <cell r="C8848" t="str">
            <v>UNI</v>
          </cell>
          <cell r="D8848">
            <v>502626</v>
          </cell>
          <cell r="E8848">
            <v>0</v>
          </cell>
          <cell r="F8848">
            <v>42773</v>
          </cell>
          <cell r="G8848">
            <v>461125</v>
          </cell>
          <cell r="H8848">
            <v>1.0900000000000001</v>
          </cell>
          <cell r="I8848">
            <v>43465</v>
          </cell>
        </row>
        <row r="8849">
          <cell r="A8849" t="str">
            <v>TABLETA 10 x 10 NATURAL MOORE</v>
          </cell>
          <cell r="B8849">
            <v>348</v>
          </cell>
          <cell r="C8849" t="str">
            <v>M2</v>
          </cell>
          <cell r="D8849">
            <v>21606</v>
          </cell>
          <cell r="E8849">
            <v>0</v>
          </cell>
          <cell r="F8849">
            <v>40809</v>
          </cell>
          <cell r="G8849">
            <v>16124</v>
          </cell>
          <cell r="H8849">
            <v>1.34</v>
          </cell>
          <cell r="I8849">
            <v>43465</v>
          </cell>
        </row>
        <row r="8850">
          <cell r="A8850" t="str">
            <v>TABLETA 10 x 10 Vitrif. MOORE</v>
          </cell>
          <cell r="B8850">
            <v>1822</v>
          </cell>
          <cell r="C8850" t="str">
            <v>M2</v>
          </cell>
          <cell r="D8850">
            <v>43535</v>
          </cell>
          <cell r="E8850">
            <v>0</v>
          </cell>
          <cell r="F8850">
            <v>40116</v>
          </cell>
          <cell r="G8850">
            <v>31320</v>
          </cell>
          <cell r="H8850">
            <v>1.39</v>
          </cell>
          <cell r="I8850">
            <v>43465</v>
          </cell>
        </row>
        <row r="8851">
          <cell r="A8851" t="str">
            <v>TABLETA 15 x 15 NATURAL MOORE</v>
          </cell>
          <cell r="B8851">
            <v>349</v>
          </cell>
          <cell r="C8851" t="str">
            <v>M2</v>
          </cell>
          <cell r="D8851">
            <v>23361</v>
          </cell>
          <cell r="E8851">
            <v>0</v>
          </cell>
          <cell r="F8851">
            <v>40359</v>
          </cell>
          <cell r="G8851">
            <v>17052</v>
          </cell>
          <cell r="H8851">
            <v>1.37</v>
          </cell>
          <cell r="I8851">
            <v>43465</v>
          </cell>
        </row>
        <row r="8852">
          <cell r="A8852" t="str">
            <v>TABLETA 15 x 15 Vitrif. MOORE</v>
          </cell>
          <cell r="B8852">
            <v>1823</v>
          </cell>
          <cell r="C8852" t="str">
            <v>M2</v>
          </cell>
          <cell r="D8852">
            <v>25557</v>
          </cell>
          <cell r="E8852">
            <v>0</v>
          </cell>
          <cell r="F8852">
            <v>40112</v>
          </cell>
          <cell r="G8852">
            <v>18386</v>
          </cell>
          <cell r="H8852">
            <v>1.39</v>
          </cell>
          <cell r="I8852">
            <v>43465</v>
          </cell>
        </row>
        <row r="8853">
          <cell r="A8853" t="str">
            <v>TABLETA 20 x 10 NATURAL MOORE</v>
          </cell>
          <cell r="B8853">
            <v>350</v>
          </cell>
          <cell r="C8853" t="str">
            <v>M2</v>
          </cell>
          <cell r="D8853">
            <v>20320</v>
          </cell>
          <cell r="E8853" t="str">
            <v>+ flete</v>
          </cell>
          <cell r="F8853">
            <v>41491</v>
          </cell>
          <cell r="G8853">
            <v>16000</v>
          </cell>
          <cell r="H8853">
            <v>1.27</v>
          </cell>
          <cell r="I8853">
            <v>43465</v>
          </cell>
        </row>
        <row r="8854">
          <cell r="A8854" t="str">
            <v>TABLETA 20 x 10 Vitrif. MOORE</v>
          </cell>
          <cell r="B8854">
            <v>1872</v>
          </cell>
          <cell r="C8854" t="str">
            <v>M2</v>
          </cell>
          <cell r="D8854">
            <v>36990</v>
          </cell>
          <cell r="E8854" t="str">
            <v>+ flete</v>
          </cell>
          <cell r="F8854">
            <v>40359</v>
          </cell>
          <cell r="G8854">
            <v>27000</v>
          </cell>
          <cell r="H8854">
            <v>1.37</v>
          </cell>
          <cell r="I8854">
            <v>43465</v>
          </cell>
        </row>
        <row r="8855">
          <cell r="A8855" t="str">
            <v>TABLETA 20 x20 Vitrif. MOORE</v>
          </cell>
          <cell r="B8855">
            <v>1899</v>
          </cell>
          <cell r="C8855" t="str">
            <v>M2</v>
          </cell>
          <cell r="D8855">
            <v>42908</v>
          </cell>
          <cell r="E8855">
            <v>0</v>
          </cell>
          <cell r="F8855">
            <v>40359</v>
          </cell>
          <cell r="G8855">
            <v>31320</v>
          </cell>
          <cell r="H8855">
            <v>1.37</v>
          </cell>
          <cell r="I8855">
            <v>43465</v>
          </cell>
        </row>
        <row r="8856">
          <cell r="A8856" t="str">
            <v>TABLETA 20x20 NATURAL MOORE</v>
          </cell>
          <cell r="B8856">
            <v>1900</v>
          </cell>
          <cell r="C8856" t="str">
            <v>M2</v>
          </cell>
          <cell r="D8856">
            <v>20139</v>
          </cell>
          <cell r="E8856">
            <v>0</v>
          </cell>
          <cell r="F8856">
            <v>40359</v>
          </cell>
          <cell r="G8856">
            <v>14700</v>
          </cell>
          <cell r="H8856">
            <v>1.37</v>
          </cell>
          <cell r="I8856">
            <v>43465</v>
          </cell>
        </row>
        <row r="8857">
          <cell r="A8857" t="str">
            <v>TABLETA CORAL 20*20 ALFA***</v>
          </cell>
          <cell r="B8857">
            <v>100622</v>
          </cell>
          <cell r="C8857" t="str">
            <v>M2</v>
          </cell>
          <cell r="D8857">
            <v>15255</v>
          </cell>
          <cell r="E8857" t="str">
            <v>G 4241</v>
          </cell>
          <cell r="F8857">
            <v>43206</v>
          </cell>
          <cell r="G8857">
            <v>14528.71</v>
          </cell>
          <cell r="H8857">
            <v>1.05</v>
          </cell>
          <cell r="I8857">
            <v>43465</v>
          </cell>
        </row>
        <row r="8858">
          <cell r="A8858" t="str">
            <v>TABLETA ETRUSCA MORO GUARDAESCOBAS</v>
          </cell>
          <cell r="B8858">
            <v>104743</v>
          </cell>
          <cell r="C8858" t="str">
            <v>M2</v>
          </cell>
          <cell r="D8858">
            <v>16374</v>
          </cell>
          <cell r="E8858">
            <v>0</v>
          </cell>
          <cell r="F8858">
            <v>42200</v>
          </cell>
          <cell r="G8858">
            <v>13421</v>
          </cell>
          <cell r="H8858">
            <v>1.22</v>
          </cell>
          <cell r="I8858">
            <v>43465</v>
          </cell>
        </row>
        <row r="8859">
          <cell r="A8859" t="str">
            <v>TABLETA GRES ARAGONESA ROJA</v>
          </cell>
          <cell r="B8859">
            <v>3168</v>
          </cell>
          <cell r="C8859" t="str">
            <v>M2</v>
          </cell>
          <cell r="D8859">
            <v>17518</v>
          </cell>
          <cell r="E8859" t="str">
            <v>G 4500</v>
          </cell>
          <cell r="F8859">
            <v>40121</v>
          </cell>
          <cell r="G8859">
            <v>12603</v>
          </cell>
          <cell r="H8859">
            <v>1.39</v>
          </cell>
          <cell r="I8859">
            <v>43465</v>
          </cell>
        </row>
        <row r="8860">
          <cell r="A8860" t="str">
            <v>TABLETA GRES EGIPCIA ROJA 10x10 ALFA</v>
          </cell>
          <cell r="B8860">
            <v>3162</v>
          </cell>
          <cell r="C8860" t="str">
            <v>M2</v>
          </cell>
          <cell r="D8860">
            <v>18011</v>
          </cell>
          <cell r="E8860" t="str">
            <v>G 4300</v>
          </cell>
          <cell r="F8860">
            <v>40359</v>
          </cell>
          <cell r="G8860">
            <v>13147</v>
          </cell>
          <cell r="H8860">
            <v>1.37</v>
          </cell>
          <cell r="I8860">
            <v>43465</v>
          </cell>
        </row>
        <row r="8861">
          <cell r="A8861" t="str">
            <v>TABLETA GRES ETRUSCA ROJA LISA 7x25</v>
          </cell>
          <cell r="B8861">
            <v>3379</v>
          </cell>
          <cell r="C8861" t="str">
            <v>M2</v>
          </cell>
          <cell r="D8861">
            <v>15056</v>
          </cell>
          <cell r="E8861" t="str">
            <v>G 4160</v>
          </cell>
          <cell r="F8861">
            <v>40359</v>
          </cell>
          <cell r="G8861">
            <v>10990</v>
          </cell>
          <cell r="H8861">
            <v>1.37</v>
          </cell>
          <cell r="I8861">
            <v>43465</v>
          </cell>
        </row>
        <row r="8862">
          <cell r="A8862" t="str">
            <v>TABLETA GRES GRIEGA ROJA 10x10 ALFA</v>
          </cell>
          <cell r="B8862">
            <v>3382</v>
          </cell>
          <cell r="C8862" t="str">
            <v>M2</v>
          </cell>
          <cell r="D8862">
            <v>18011</v>
          </cell>
          <cell r="E8862" t="str">
            <v>G 4230</v>
          </cell>
          <cell r="F8862">
            <v>40359</v>
          </cell>
          <cell r="G8862">
            <v>13147</v>
          </cell>
          <cell r="H8862">
            <v>1.37</v>
          </cell>
          <cell r="I8862">
            <v>43465</v>
          </cell>
        </row>
        <row r="8863">
          <cell r="A8863" t="str">
            <v>TABLETA GRES GRIEGA SAHARA EXTRA 9x9</v>
          </cell>
          <cell r="B8863">
            <v>3161</v>
          </cell>
          <cell r="C8863" t="str">
            <v>M2</v>
          </cell>
          <cell r="D8863">
            <v>18011</v>
          </cell>
          <cell r="E8863" t="str">
            <v>G 4241</v>
          </cell>
          <cell r="F8863">
            <v>40359</v>
          </cell>
          <cell r="G8863">
            <v>13147</v>
          </cell>
          <cell r="H8863">
            <v>1.37</v>
          </cell>
          <cell r="I8863">
            <v>43465</v>
          </cell>
        </row>
        <row r="8864">
          <cell r="A8864" t="str">
            <v>TABLETA GRES GUAYACAN ROJA 20x10 ALFA</v>
          </cell>
          <cell r="B8864">
            <v>3380</v>
          </cell>
          <cell r="C8864" t="str">
            <v>M2</v>
          </cell>
          <cell r="D8864">
            <v>16440</v>
          </cell>
          <cell r="E8864" t="str">
            <v>G 4100</v>
          </cell>
          <cell r="F8864">
            <v>40359</v>
          </cell>
          <cell r="G8864">
            <v>12000</v>
          </cell>
          <cell r="H8864">
            <v>1.37</v>
          </cell>
          <cell r="I8864">
            <v>43465</v>
          </cell>
        </row>
        <row r="8865">
          <cell r="A8865" t="str">
            <v>TABLETA GRES GUAYACAN ROJA EXTRA 18x9</v>
          </cell>
          <cell r="B8865">
            <v>3381</v>
          </cell>
          <cell r="C8865" t="str">
            <v>M2</v>
          </cell>
          <cell r="D8865">
            <v>13960</v>
          </cell>
          <cell r="E8865" t="str">
            <v>G 4101</v>
          </cell>
          <cell r="F8865">
            <v>40359</v>
          </cell>
          <cell r="G8865">
            <v>10190</v>
          </cell>
          <cell r="H8865">
            <v>1.37</v>
          </cell>
          <cell r="I8865">
            <v>43465</v>
          </cell>
        </row>
        <row r="8866">
          <cell r="A8866" t="str">
            <v>TABLETA GRES ROMANA ROJA 20x10 ALFA</v>
          </cell>
          <cell r="B8866">
            <v>3324</v>
          </cell>
          <cell r="C8866" t="str">
            <v>M2</v>
          </cell>
          <cell r="D8866">
            <v>37415</v>
          </cell>
          <cell r="E8866" t="str">
            <v>G 4000</v>
          </cell>
          <cell r="F8866">
            <v>40359</v>
          </cell>
          <cell r="G8866">
            <v>27310</v>
          </cell>
          <cell r="H8866">
            <v>1.37</v>
          </cell>
          <cell r="I8866">
            <v>43465</v>
          </cell>
        </row>
        <row r="8867">
          <cell r="A8867" t="str">
            <v>TABLETA GRES ROMANA ROJA DISEÑO 1 AZUL</v>
          </cell>
          <cell r="B8867">
            <v>3383</v>
          </cell>
          <cell r="C8867" t="str">
            <v>M2</v>
          </cell>
          <cell r="D8867">
            <v>17152</v>
          </cell>
          <cell r="E8867" t="str">
            <v>G 4060</v>
          </cell>
          <cell r="F8867">
            <v>40359</v>
          </cell>
          <cell r="G8867">
            <v>12520</v>
          </cell>
          <cell r="H8867">
            <v>1.37</v>
          </cell>
          <cell r="I8867">
            <v>43465</v>
          </cell>
        </row>
        <row r="8868">
          <cell r="A8868" t="str">
            <v>TABLETA GRES ROMANA ROJA EXTRA 18x9</v>
          </cell>
          <cell r="B8868">
            <v>2693</v>
          </cell>
          <cell r="C8868" t="str">
            <v>M2</v>
          </cell>
          <cell r="D8868">
            <v>13700</v>
          </cell>
          <cell r="E8868" t="str">
            <v>G 4002</v>
          </cell>
          <cell r="F8868">
            <v>40359</v>
          </cell>
          <cell r="G8868">
            <v>10000</v>
          </cell>
          <cell r="H8868">
            <v>1.37</v>
          </cell>
          <cell r="I8868">
            <v>43465</v>
          </cell>
        </row>
        <row r="8869">
          <cell r="A8869" t="str">
            <v>Tableta piedra Cid Negro</v>
          </cell>
          <cell r="B8869">
            <v>100741</v>
          </cell>
          <cell r="C8869" t="str">
            <v>M2</v>
          </cell>
          <cell r="D8869">
            <v>43004</v>
          </cell>
          <cell r="E8869" t="str">
            <v>G001172</v>
          </cell>
          <cell r="F8869">
            <v>40359</v>
          </cell>
          <cell r="G8869">
            <v>31390</v>
          </cell>
          <cell r="H8869">
            <v>1.37</v>
          </cell>
          <cell r="I8869">
            <v>43465</v>
          </cell>
        </row>
        <row r="8870">
          <cell r="A8870" t="str">
            <v>TABLETA ROMANA SAHARA ALFA***</v>
          </cell>
          <cell r="B8870">
            <v>100621</v>
          </cell>
          <cell r="C8870" t="str">
            <v>M2</v>
          </cell>
          <cell r="D8870">
            <v>43003</v>
          </cell>
          <cell r="E8870" t="str">
            <v>G 4241</v>
          </cell>
          <cell r="F8870">
            <v>40359</v>
          </cell>
          <cell r="G8870">
            <v>31389</v>
          </cell>
          <cell r="H8870">
            <v>1.37</v>
          </cell>
          <cell r="I8870">
            <v>43465</v>
          </cell>
        </row>
        <row r="8871">
          <cell r="A8871" t="str">
            <v>TABLETA YOMASA 10x10x2 Fab.</v>
          </cell>
          <cell r="B8871">
            <v>89</v>
          </cell>
          <cell r="C8871" t="str">
            <v>UNI</v>
          </cell>
          <cell r="D8871">
            <v>270</v>
          </cell>
          <cell r="E8871" t="str">
            <v>Fab.</v>
          </cell>
          <cell r="F8871">
            <v>40359</v>
          </cell>
          <cell r="G8871">
            <v>197</v>
          </cell>
          <cell r="H8871">
            <v>1.37</v>
          </cell>
          <cell r="I8871">
            <v>43465</v>
          </cell>
        </row>
        <row r="8872">
          <cell r="A8872" t="str">
            <v>TABLETA YOMASA 10x20x3 Obra</v>
          </cell>
          <cell r="B8872">
            <v>94</v>
          </cell>
          <cell r="C8872" t="str">
            <v>UNI</v>
          </cell>
          <cell r="D8872">
            <v>477</v>
          </cell>
          <cell r="E8872">
            <v>0</v>
          </cell>
          <cell r="F8872">
            <v>40359</v>
          </cell>
          <cell r="G8872">
            <v>348</v>
          </cell>
          <cell r="H8872">
            <v>1.37</v>
          </cell>
          <cell r="I8872">
            <v>43465</v>
          </cell>
        </row>
        <row r="8873">
          <cell r="A8873" t="str">
            <v>TABLETA YOMASA 12.5x25x1.8 Obra</v>
          </cell>
          <cell r="B8873">
            <v>592</v>
          </cell>
          <cell r="C8873" t="str">
            <v>UNI</v>
          </cell>
          <cell r="D8873">
            <v>732</v>
          </cell>
          <cell r="E8873">
            <v>0</v>
          </cell>
          <cell r="F8873">
            <v>40359</v>
          </cell>
          <cell r="G8873">
            <v>534</v>
          </cell>
          <cell r="H8873">
            <v>1.37</v>
          </cell>
          <cell r="I8873">
            <v>43465</v>
          </cell>
        </row>
        <row r="8874">
          <cell r="A8874" t="str">
            <v>TABLEX OKUME 2.44x1.22M.9mm (dos caras)</v>
          </cell>
          <cell r="B8874">
            <v>945</v>
          </cell>
          <cell r="C8874" t="str">
            <v>UNI</v>
          </cell>
          <cell r="D8874">
            <v>136337</v>
          </cell>
          <cell r="E8874" t="str">
            <v>Lamina</v>
          </cell>
          <cell r="F8874">
            <v>40093</v>
          </cell>
          <cell r="G8874">
            <v>98084</v>
          </cell>
          <cell r="H8874">
            <v>1.39</v>
          </cell>
          <cell r="I8874">
            <v>43465</v>
          </cell>
        </row>
        <row r="8875">
          <cell r="A8875" t="str">
            <v>TABLEX PZ 2.44 x1.53 4.mm Lamina Tablex</v>
          </cell>
          <cell r="B8875">
            <v>2944</v>
          </cell>
          <cell r="C8875" t="str">
            <v>UNI</v>
          </cell>
          <cell r="D8875">
            <v>31970</v>
          </cell>
          <cell r="E8875">
            <v>0</v>
          </cell>
          <cell r="F8875">
            <v>39888</v>
          </cell>
          <cell r="G8875">
            <v>23000</v>
          </cell>
          <cell r="H8875">
            <v>1.39</v>
          </cell>
          <cell r="I8875">
            <v>43465</v>
          </cell>
        </row>
        <row r="8876">
          <cell r="A8876" t="str">
            <v>TABLEX RH 2.44 x1.53 M.9mm PIZANO</v>
          </cell>
          <cell r="B8876">
            <v>946</v>
          </cell>
          <cell r="C8876" t="str">
            <v>UNI</v>
          </cell>
          <cell r="D8876">
            <v>77562</v>
          </cell>
          <cell r="E8876" t="str">
            <v>Lamina</v>
          </cell>
          <cell r="F8876">
            <v>40093</v>
          </cell>
          <cell r="G8876">
            <v>55800</v>
          </cell>
          <cell r="H8876">
            <v>1.39</v>
          </cell>
          <cell r="I8876">
            <v>43465</v>
          </cell>
        </row>
        <row r="8877">
          <cell r="A8877" t="str">
            <v>Tablilla en Teka de 3/4"x3"</v>
          </cell>
          <cell r="B8877">
            <v>107209</v>
          </cell>
          <cell r="C8877" t="str">
            <v>ML</v>
          </cell>
          <cell r="D8877">
            <v>19033</v>
          </cell>
          <cell r="E8877">
            <v>0</v>
          </cell>
          <cell r="F8877">
            <v>43410</v>
          </cell>
          <cell r="G8877">
            <v>18127</v>
          </cell>
          <cell r="H8877">
            <v>1.05</v>
          </cell>
          <cell r="I8877">
            <v>43465</v>
          </cell>
        </row>
        <row r="8878">
          <cell r="A8878" t="str">
            <v>TABLON ¼-26-6 NATURAL MOORE</v>
          </cell>
          <cell r="B8878">
            <v>1926</v>
          </cell>
          <cell r="C8878" t="str">
            <v>M2</v>
          </cell>
          <cell r="D8878">
            <v>19890</v>
          </cell>
          <cell r="E8878">
            <v>0</v>
          </cell>
          <cell r="F8878">
            <v>41249</v>
          </cell>
          <cell r="G8878">
            <v>15300</v>
          </cell>
          <cell r="H8878">
            <v>1.3</v>
          </cell>
          <cell r="I8878">
            <v>43465</v>
          </cell>
        </row>
        <row r="8879">
          <cell r="A8879" t="str">
            <v>TABLON ¼-26-6 Vitrif. MOORE</v>
          </cell>
          <cell r="B8879">
            <v>1925</v>
          </cell>
          <cell r="C8879" t="str">
            <v>M2</v>
          </cell>
          <cell r="D8879">
            <v>36990</v>
          </cell>
          <cell r="E8879">
            <v>0</v>
          </cell>
          <cell r="F8879">
            <v>40359</v>
          </cell>
          <cell r="G8879">
            <v>27000</v>
          </cell>
          <cell r="H8879">
            <v>1.37</v>
          </cell>
          <cell r="I8879">
            <v>43465</v>
          </cell>
        </row>
        <row r="8880">
          <cell r="A8880" t="str">
            <v>TABLON ¼-26-8 NATURAL MOORE</v>
          </cell>
          <cell r="B8880">
            <v>1924</v>
          </cell>
          <cell r="C8880" t="str">
            <v>M2</v>
          </cell>
          <cell r="D8880">
            <v>36990</v>
          </cell>
          <cell r="E8880">
            <v>0</v>
          </cell>
          <cell r="F8880">
            <v>40359</v>
          </cell>
          <cell r="G8880">
            <v>27000</v>
          </cell>
          <cell r="H8880">
            <v>1.37</v>
          </cell>
          <cell r="I8880">
            <v>43465</v>
          </cell>
        </row>
        <row r="8881">
          <cell r="A8881" t="str">
            <v>TABLON ¼-26-8 Vitrif. MOORE</v>
          </cell>
          <cell r="B8881">
            <v>1923</v>
          </cell>
          <cell r="C8881" t="str">
            <v>M2</v>
          </cell>
          <cell r="D8881">
            <v>36990</v>
          </cell>
          <cell r="E8881">
            <v>0</v>
          </cell>
          <cell r="F8881">
            <v>40359</v>
          </cell>
          <cell r="G8881">
            <v>27000</v>
          </cell>
          <cell r="H8881">
            <v>1.37</v>
          </cell>
          <cell r="I8881">
            <v>43465</v>
          </cell>
        </row>
        <row r="8882">
          <cell r="A8882" t="str">
            <v>TABLON DE ½-26 NATURAL MOORE</v>
          </cell>
          <cell r="B8882">
            <v>355</v>
          </cell>
          <cell r="C8882" t="str">
            <v>M2</v>
          </cell>
          <cell r="D8882">
            <v>20276</v>
          </cell>
          <cell r="E8882">
            <v>0</v>
          </cell>
          <cell r="F8882">
            <v>40359</v>
          </cell>
          <cell r="G8882">
            <v>14800</v>
          </cell>
          <cell r="H8882">
            <v>1.37</v>
          </cell>
          <cell r="I8882">
            <v>43465</v>
          </cell>
        </row>
        <row r="8883">
          <cell r="A8883" t="str">
            <v>TABLON DE ½-26 VITRIF. MOORE</v>
          </cell>
          <cell r="B8883">
            <v>2561</v>
          </cell>
          <cell r="C8883" t="str">
            <v>M2</v>
          </cell>
          <cell r="D8883">
            <v>20386</v>
          </cell>
          <cell r="E8883">
            <v>0</v>
          </cell>
          <cell r="F8883">
            <v>40359</v>
          </cell>
          <cell r="G8883">
            <v>14880</v>
          </cell>
          <cell r="H8883">
            <v>1.37</v>
          </cell>
          <cell r="I8883">
            <v>43465</v>
          </cell>
        </row>
        <row r="8884">
          <cell r="A8884" t="str">
            <v>TABLON GRES 0,30 X 0,30 LisoSahara-Tipo. Alfa</v>
          </cell>
          <cell r="B8884">
            <v>104587</v>
          </cell>
          <cell r="C8884" t="str">
            <v>M2</v>
          </cell>
          <cell r="D8884">
            <v>23441</v>
          </cell>
          <cell r="E8884">
            <v>0</v>
          </cell>
          <cell r="F8884">
            <v>43222</v>
          </cell>
          <cell r="G8884">
            <v>22325</v>
          </cell>
          <cell r="H8884">
            <v>1.05</v>
          </cell>
          <cell r="I8884">
            <v>43465</v>
          </cell>
        </row>
        <row r="8885">
          <cell r="A8885" t="str">
            <v>TABLON GRES 12.5X26CM**</v>
          </cell>
          <cell r="B8885">
            <v>103483</v>
          </cell>
          <cell r="C8885" t="str">
            <v>M2</v>
          </cell>
          <cell r="D8885">
            <v>21781</v>
          </cell>
          <cell r="E8885">
            <v>0</v>
          </cell>
          <cell r="F8885">
            <v>41446</v>
          </cell>
          <cell r="G8885">
            <v>17150</v>
          </cell>
          <cell r="H8885">
            <v>1.27</v>
          </cell>
          <cell r="I8885">
            <v>43465</v>
          </cell>
        </row>
        <row r="8886">
          <cell r="A8886" t="str">
            <v>TABLON GRES GRAFILADO(30X30) ALFA</v>
          </cell>
          <cell r="B8886">
            <v>101172</v>
          </cell>
          <cell r="C8886" t="str">
            <v>M2</v>
          </cell>
          <cell r="D8886">
            <v>41262</v>
          </cell>
          <cell r="E8886" t="str">
            <v>G000160</v>
          </cell>
          <cell r="F8886">
            <v>40360</v>
          </cell>
          <cell r="G8886">
            <v>30118</v>
          </cell>
          <cell r="H8886">
            <v>1.37</v>
          </cell>
          <cell r="I8886">
            <v>43465</v>
          </cell>
        </row>
        <row r="8887">
          <cell r="A8887" t="str">
            <v>TABLON GRES RECOC.ESMALTADO(15X30)</v>
          </cell>
          <cell r="B8887">
            <v>101173</v>
          </cell>
          <cell r="C8887" t="str">
            <v>M2</v>
          </cell>
          <cell r="D8887">
            <v>39319</v>
          </cell>
          <cell r="E8887" t="str">
            <v>G000160</v>
          </cell>
          <cell r="F8887">
            <v>40360</v>
          </cell>
          <cell r="G8887">
            <v>28700</v>
          </cell>
          <cell r="H8887">
            <v>1.37</v>
          </cell>
          <cell r="I8887">
            <v>43465</v>
          </cell>
        </row>
        <row r="8888">
          <cell r="A8888" t="str">
            <v>TABLON LISO TRADICION ROJA ALFA</v>
          </cell>
          <cell r="B8888">
            <v>353</v>
          </cell>
          <cell r="C8888" t="str">
            <v>M2</v>
          </cell>
          <cell r="D8888">
            <v>36603</v>
          </cell>
          <cell r="E8888" t="str">
            <v>G000160</v>
          </cell>
          <cell r="F8888">
            <v>40808</v>
          </cell>
          <cell r="G8888">
            <v>27316</v>
          </cell>
          <cell r="H8888">
            <v>1.34</v>
          </cell>
          <cell r="I8888">
            <v>43465</v>
          </cell>
        </row>
        <row r="8889">
          <cell r="A8889" t="str">
            <v>TABLON SAHARA LISO TUNEZ ALFA</v>
          </cell>
          <cell r="B8889">
            <v>344</v>
          </cell>
          <cell r="C8889" t="str">
            <v>M2</v>
          </cell>
          <cell r="D8889">
            <v>27621</v>
          </cell>
          <cell r="E8889" t="str">
            <v>G001172</v>
          </cell>
          <cell r="F8889">
            <v>40808</v>
          </cell>
          <cell r="G8889">
            <v>20613</v>
          </cell>
          <cell r="H8889">
            <v>1.34</v>
          </cell>
          <cell r="I8889">
            <v>43465</v>
          </cell>
        </row>
        <row r="8890">
          <cell r="A8890" t="str">
            <v>TABLON TRADICION MOCCA 30 X 30</v>
          </cell>
          <cell r="B8890">
            <v>104734</v>
          </cell>
          <cell r="C8890" t="str">
            <v>M2</v>
          </cell>
          <cell r="D8890">
            <v>39294</v>
          </cell>
          <cell r="E8890">
            <v>0</v>
          </cell>
          <cell r="F8890">
            <v>41199</v>
          </cell>
          <cell r="G8890">
            <v>30226</v>
          </cell>
          <cell r="H8890">
            <v>1.3</v>
          </cell>
          <cell r="I8890">
            <v>43465</v>
          </cell>
        </row>
        <row r="8891">
          <cell r="A8891" t="str">
            <v>Tala de árbol. Ver descripción técnica</v>
          </cell>
          <cell r="B8891">
            <v>105276</v>
          </cell>
          <cell r="C8891" t="str">
            <v>UNI</v>
          </cell>
          <cell r="D8891">
            <v>94184</v>
          </cell>
          <cell r="E8891">
            <v>0</v>
          </cell>
          <cell r="F8891">
            <v>42132</v>
          </cell>
          <cell r="G8891">
            <v>77200</v>
          </cell>
          <cell r="H8891">
            <v>1.22</v>
          </cell>
          <cell r="I8891">
            <v>43465</v>
          </cell>
        </row>
        <row r="8892">
          <cell r="A8892" t="str">
            <v>Tala de árbol. Ver descripción técnica</v>
          </cell>
          <cell r="B8892">
            <v>105277</v>
          </cell>
          <cell r="C8892" t="str">
            <v>UNI</v>
          </cell>
          <cell r="D8892">
            <v>170800</v>
          </cell>
          <cell r="E8892">
            <v>0</v>
          </cell>
          <cell r="F8892">
            <v>42132</v>
          </cell>
          <cell r="G8892">
            <v>140000</v>
          </cell>
          <cell r="H8892">
            <v>1.22</v>
          </cell>
          <cell r="I8892">
            <v>43465</v>
          </cell>
        </row>
        <row r="8893">
          <cell r="A8893" t="str">
            <v>Tala de árbol. Ver descripción técnica</v>
          </cell>
          <cell r="B8893">
            <v>105278</v>
          </cell>
          <cell r="C8893" t="str">
            <v>UNI</v>
          </cell>
          <cell r="D8893">
            <v>486475</v>
          </cell>
          <cell r="E8893">
            <v>0</v>
          </cell>
          <cell r="F8893">
            <v>42124</v>
          </cell>
          <cell r="G8893">
            <v>398750</v>
          </cell>
          <cell r="H8893">
            <v>1.22</v>
          </cell>
          <cell r="I8893">
            <v>43465</v>
          </cell>
        </row>
        <row r="8894">
          <cell r="A8894" t="str">
            <v>Tala de árbol. Ver descripción técnica</v>
          </cell>
          <cell r="B8894">
            <v>105279</v>
          </cell>
          <cell r="C8894" t="str">
            <v>UNI</v>
          </cell>
          <cell r="D8894">
            <v>1263737</v>
          </cell>
          <cell r="E8894">
            <v>0</v>
          </cell>
          <cell r="F8894">
            <v>42131</v>
          </cell>
          <cell r="G8894">
            <v>1035850</v>
          </cell>
          <cell r="H8894">
            <v>1.22</v>
          </cell>
          <cell r="I8894">
            <v>43465</v>
          </cell>
        </row>
        <row r="8895">
          <cell r="A8895" t="str">
            <v>Tala de árbol. Ver descripción técnica</v>
          </cell>
          <cell r="B8895">
            <v>105280</v>
          </cell>
          <cell r="C8895" t="str">
            <v>UNI</v>
          </cell>
          <cell r="D8895">
            <v>1559489</v>
          </cell>
          <cell r="E8895">
            <v>0</v>
          </cell>
          <cell r="F8895">
            <v>42131</v>
          </cell>
          <cell r="G8895">
            <v>1278270</v>
          </cell>
          <cell r="H8895">
            <v>1.22</v>
          </cell>
          <cell r="I8895">
            <v>43465</v>
          </cell>
        </row>
        <row r="8896">
          <cell r="A8896" t="str">
            <v>Tala de árbol. Ver descripción técnica</v>
          </cell>
          <cell r="B8896">
            <v>105281</v>
          </cell>
          <cell r="C8896" t="str">
            <v>UNI</v>
          </cell>
          <cell r="D8896">
            <v>1848605</v>
          </cell>
          <cell r="E8896">
            <v>0</v>
          </cell>
          <cell r="F8896">
            <v>42124</v>
          </cell>
          <cell r="G8896">
            <v>1515250</v>
          </cell>
          <cell r="H8896">
            <v>1.22</v>
          </cell>
          <cell r="I8896">
            <v>43465</v>
          </cell>
        </row>
        <row r="8897">
          <cell r="A8897" t="str">
            <v>Tala de árbol. Ver descripción técnica</v>
          </cell>
          <cell r="B8897">
            <v>105282</v>
          </cell>
          <cell r="C8897" t="str">
            <v>UNI</v>
          </cell>
          <cell r="D8897">
            <v>3050000</v>
          </cell>
          <cell r="E8897">
            <v>0</v>
          </cell>
          <cell r="F8897">
            <v>42132</v>
          </cell>
          <cell r="G8897">
            <v>2500000</v>
          </cell>
          <cell r="H8897">
            <v>1.22</v>
          </cell>
          <cell r="I8897">
            <v>43465</v>
          </cell>
        </row>
        <row r="8898">
          <cell r="A8898" t="str">
            <v>Tala de árboles a ras del suelo. Ver descripcion t</v>
          </cell>
          <cell r="B8898">
            <v>105396</v>
          </cell>
          <cell r="C8898" t="str">
            <v>UNI</v>
          </cell>
          <cell r="D8898">
            <v>219600</v>
          </cell>
          <cell r="E8898">
            <v>0</v>
          </cell>
          <cell r="F8898">
            <v>42132</v>
          </cell>
          <cell r="G8898">
            <v>180000</v>
          </cell>
          <cell r="H8898">
            <v>1.22</v>
          </cell>
          <cell r="I8898">
            <v>43465</v>
          </cell>
        </row>
        <row r="8899">
          <cell r="A8899" t="str">
            <v>Tala de árboles a ras del suelo. Ver descripcion t</v>
          </cell>
          <cell r="B8899">
            <v>105400</v>
          </cell>
          <cell r="C8899" t="str">
            <v>UNI</v>
          </cell>
          <cell r="D8899">
            <v>465751</v>
          </cell>
          <cell r="E8899">
            <v>0</v>
          </cell>
          <cell r="F8899">
            <v>42131</v>
          </cell>
          <cell r="G8899">
            <v>381763</v>
          </cell>
          <cell r="H8899">
            <v>1.22</v>
          </cell>
          <cell r="I8899">
            <v>43465</v>
          </cell>
        </row>
        <row r="8900">
          <cell r="A8900" t="str">
            <v>Tala de árboles a ras del suelo. Ver descripcion t</v>
          </cell>
          <cell r="B8900">
            <v>105401</v>
          </cell>
          <cell r="C8900" t="str">
            <v>UNI</v>
          </cell>
          <cell r="D8900">
            <v>1583553</v>
          </cell>
          <cell r="E8900">
            <v>0</v>
          </cell>
          <cell r="F8900">
            <v>42131</v>
          </cell>
          <cell r="G8900">
            <v>1297994</v>
          </cell>
          <cell r="H8900">
            <v>1.22</v>
          </cell>
          <cell r="I8900">
            <v>43465</v>
          </cell>
        </row>
        <row r="8901">
          <cell r="A8901" t="str">
            <v>Tala de árboles a ras del suelo. Ver descripcion t</v>
          </cell>
          <cell r="B8901">
            <v>105402</v>
          </cell>
          <cell r="C8901" t="str">
            <v>UNI</v>
          </cell>
          <cell r="D8901">
            <v>4210385</v>
          </cell>
          <cell r="E8901">
            <v>0</v>
          </cell>
          <cell r="F8901">
            <v>42131</v>
          </cell>
          <cell r="G8901">
            <v>3451135</v>
          </cell>
          <cell r="H8901">
            <v>1.22</v>
          </cell>
          <cell r="I8901">
            <v>43465</v>
          </cell>
        </row>
        <row r="8902">
          <cell r="A8902" t="str">
            <v>Tala de árboles a ras del suelo. Ver descripcion t</v>
          </cell>
          <cell r="B8902">
            <v>105403</v>
          </cell>
          <cell r="C8902" t="str">
            <v>UNI</v>
          </cell>
          <cell r="D8902">
            <v>5200882</v>
          </cell>
          <cell r="E8902">
            <v>0</v>
          </cell>
          <cell r="F8902">
            <v>42131</v>
          </cell>
          <cell r="G8902">
            <v>4263018</v>
          </cell>
          <cell r="H8902">
            <v>1.22</v>
          </cell>
          <cell r="I8902">
            <v>43465</v>
          </cell>
        </row>
        <row r="8903">
          <cell r="A8903" t="str">
            <v>Tala de árboles a ras del suelo. Ver descripcion t</v>
          </cell>
          <cell r="B8903">
            <v>105404</v>
          </cell>
          <cell r="C8903" t="str">
            <v>UNI</v>
          </cell>
          <cell r="D8903">
            <v>7374384</v>
          </cell>
          <cell r="E8903">
            <v>0</v>
          </cell>
          <cell r="F8903">
            <v>42131</v>
          </cell>
          <cell r="G8903">
            <v>6044577</v>
          </cell>
          <cell r="H8903">
            <v>1.22</v>
          </cell>
          <cell r="I8903">
            <v>43465</v>
          </cell>
        </row>
        <row r="8904">
          <cell r="A8904" t="str">
            <v>Tala de árboles a ras del suelo. Ver descripcion t</v>
          </cell>
          <cell r="B8904">
            <v>105405</v>
          </cell>
          <cell r="C8904" t="str">
            <v>UNI</v>
          </cell>
          <cell r="D8904">
            <v>10820936</v>
          </cell>
          <cell r="E8904">
            <v>0</v>
          </cell>
          <cell r="F8904">
            <v>42131</v>
          </cell>
          <cell r="G8904">
            <v>8869620</v>
          </cell>
          <cell r="H8904">
            <v>1.22</v>
          </cell>
          <cell r="I8904">
            <v>43465</v>
          </cell>
        </row>
        <row r="8905">
          <cell r="A8905" t="str">
            <v>Tala de arboles y retiro. Ver descripción técnica</v>
          </cell>
          <cell r="B8905">
            <v>105349</v>
          </cell>
          <cell r="C8905" t="str">
            <v>UNI</v>
          </cell>
          <cell r="D8905">
            <v>141520</v>
          </cell>
          <cell r="E8905">
            <v>0</v>
          </cell>
          <cell r="F8905">
            <v>42132</v>
          </cell>
          <cell r="G8905">
            <v>116000</v>
          </cell>
          <cell r="H8905">
            <v>1.22</v>
          </cell>
          <cell r="I8905">
            <v>43465</v>
          </cell>
        </row>
        <row r="8906">
          <cell r="A8906" t="str">
            <v>Tala de arboles y retiro. Ver descripción técnica</v>
          </cell>
          <cell r="B8906">
            <v>105350</v>
          </cell>
          <cell r="C8906" t="str">
            <v>UNI</v>
          </cell>
          <cell r="D8906">
            <v>253760</v>
          </cell>
          <cell r="E8906">
            <v>0</v>
          </cell>
          <cell r="F8906">
            <v>42132</v>
          </cell>
          <cell r="G8906">
            <v>208000</v>
          </cell>
          <cell r="H8906">
            <v>1.22</v>
          </cell>
          <cell r="I8906">
            <v>43465</v>
          </cell>
        </row>
        <row r="8907">
          <cell r="A8907" t="str">
            <v>Tala de arboles y retiro. Ver descripción técnica</v>
          </cell>
          <cell r="B8907">
            <v>105351</v>
          </cell>
          <cell r="C8907" t="str">
            <v>UNI</v>
          </cell>
          <cell r="D8907">
            <v>791778</v>
          </cell>
          <cell r="E8907">
            <v>0</v>
          </cell>
          <cell r="F8907">
            <v>42131</v>
          </cell>
          <cell r="G8907">
            <v>648998</v>
          </cell>
          <cell r="H8907">
            <v>1.22</v>
          </cell>
          <cell r="I8907">
            <v>43465</v>
          </cell>
        </row>
        <row r="8908">
          <cell r="A8908" t="str">
            <v>Tala de arboles y retiro. Ver descripción técnica</v>
          </cell>
          <cell r="B8908">
            <v>105352</v>
          </cell>
          <cell r="C8908" t="str">
            <v>UNI</v>
          </cell>
          <cell r="D8908">
            <v>2111403</v>
          </cell>
          <cell r="E8908">
            <v>0</v>
          </cell>
          <cell r="F8908">
            <v>42131</v>
          </cell>
          <cell r="G8908">
            <v>1730658</v>
          </cell>
          <cell r="H8908">
            <v>1.22</v>
          </cell>
          <cell r="I8908">
            <v>43465</v>
          </cell>
        </row>
        <row r="8909">
          <cell r="A8909" t="str">
            <v>Tala de arboles y retiro. Ver descripción técnica</v>
          </cell>
          <cell r="B8909">
            <v>105353</v>
          </cell>
          <cell r="C8909" t="str">
            <v>UNI</v>
          </cell>
          <cell r="D8909">
            <v>2639253</v>
          </cell>
          <cell r="E8909">
            <v>0</v>
          </cell>
          <cell r="F8909">
            <v>42131</v>
          </cell>
          <cell r="G8909">
            <v>2163322</v>
          </cell>
          <cell r="H8909">
            <v>1.22</v>
          </cell>
          <cell r="I8909">
            <v>43465</v>
          </cell>
        </row>
        <row r="8910">
          <cell r="A8910" t="str">
            <v>Tala de arboles y retiro. Ver descripción técnica</v>
          </cell>
          <cell r="B8910">
            <v>105354</v>
          </cell>
          <cell r="C8910" t="str">
            <v>UNI</v>
          </cell>
          <cell r="D8910">
            <v>3679430</v>
          </cell>
          <cell r="E8910">
            <v>0</v>
          </cell>
          <cell r="F8910">
            <v>42131</v>
          </cell>
          <cell r="G8910">
            <v>3015926</v>
          </cell>
          <cell r="H8910">
            <v>1.22</v>
          </cell>
          <cell r="I8910">
            <v>43465</v>
          </cell>
        </row>
        <row r="8911">
          <cell r="A8911" t="str">
            <v>Tala de arboles y retiro. Ver descripción técnica</v>
          </cell>
          <cell r="B8911">
            <v>105355</v>
          </cell>
          <cell r="C8911" t="str">
            <v>UNI</v>
          </cell>
          <cell r="D8911">
            <v>5433757</v>
          </cell>
          <cell r="E8911">
            <v>0</v>
          </cell>
          <cell r="F8911">
            <v>42131</v>
          </cell>
          <cell r="G8911">
            <v>4453899</v>
          </cell>
          <cell r="H8911">
            <v>1.22</v>
          </cell>
          <cell r="I8911">
            <v>43465</v>
          </cell>
        </row>
        <row r="8912">
          <cell r="A8912" t="str">
            <v>TALADRO ½" (ALQUILER)</v>
          </cell>
          <cell r="B8912">
            <v>3976</v>
          </cell>
          <cell r="C8912" t="str">
            <v>DIA</v>
          </cell>
          <cell r="D8912">
            <v>12495</v>
          </cell>
          <cell r="E8912">
            <v>0</v>
          </cell>
          <cell r="F8912">
            <v>43168</v>
          </cell>
          <cell r="G8912">
            <v>11900</v>
          </cell>
          <cell r="H8912">
            <v>1.05</v>
          </cell>
          <cell r="I8912">
            <v>43465</v>
          </cell>
        </row>
        <row r="8913">
          <cell r="A8913" t="str">
            <v>TALADRO 1/2"</v>
          </cell>
          <cell r="B8913">
            <v>103090</v>
          </cell>
          <cell r="C8913" t="str">
            <v>HR</v>
          </cell>
          <cell r="D8913">
            <v>1562</v>
          </cell>
          <cell r="E8913">
            <v>0</v>
          </cell>
          <cell r="F8913">
            <v>43361</v>
          </cell>
          <cell r="G8913">
            <v>1488</v>
          </cell>
          <cell r="H8913">
            <v>1.05</v>
          </cell>
          <cell r="I8913">
            <v>43465</v>
          </cell>
        </row>
        <row r="8914">
          <cell r="A8914" t="str">
            <v>TALADRO MANUAL INALAMBRICO</v>
          </cell>
          <cell r="B8914">
            <v>104023</v>
          </cell>
          <cell r="C8914" t="str">
            <v>DD</v>
          </cell>
          <cell r="D8914">
            <v>19950</v>
          </cell>
          <cell r="E8914">
            <v>0</v>
          </cell>
          <cell r="F8914">
            <v>43363</v>
          </cell>
          <cell r="G8914">
            <v>19000</v>
          </cell>
          <cell r="H8914">
            <v>1.05</v>
          </cell>
          <cell r="I8914">
            <v>43465</v>
          </cell>
        </row>
        <row r="8915">
          <cell r="A8915" t="str">
            <v>TALADRO PERCUTOR 3/4"</v>
          </cell>
          <cell r="B8915">
            <v>3977</v>
          </cell>
          <cell r="C8915" t="str">
            <v>DIA</v>
          </cell>
          <cell r="D8915">
            <v>17907</v>
          </cell>
          <cell r="E8915">
            <v>0</v>
          </cell>
          <cell r="F8915">
            <v>43168</v>
          </cell>
          <cell r="G8915">
            <v>17054</v>
          </cell>
          <cell r="H8915">
            <v>1.05</v>
          </cell>
          <cell r="I8915">
            <v>43465</v>
          </cell>
        </row>
        <row r="8916">
          <cell r="A8916" t="str">
            <v>TALADRO PERCUTOR 3/8"</v>
          </cell>
          <cell r="B8916">
            <v>101100</v>
          </cell>
          <cell r="C8916" t="str">
            <v>DIA</v>
          </cell>
          <cell r="D8916">
            <v>12495</v>
          </cell>
          <cell r="E8916">
            <v>551417</v>
          </cell>
          <cell r="F8916">
            <v>43196</v>
          </cell>
          <cell r="G8916">
            <v>11900</v>
          </cell>
          <cell r="H8916">
            <v>1.05</v>
          </cell>
          <cell r="I8916">
            <v>43465</v>
          </cell>
        </row>
        <row r="8917">
          <cell r="A8917" t="str">
            <v>TALADRO PERCUTOR DE ½" DE WALT (NO</v>
          </cell>
          <cell r="B8917">
            <v>629</v>
          </cell>
          <cell r="C8917" t="str">
            <v>UNI</v>
          </cell>
          <cell r="D8917">
            <v>368530</v>
          </cell>
          <cell r="E8917">
            <v>7721</v>
          </cell>
          <cell r="F8917">
            <v>40345</v>
          </cell>
          <cell r="G8917">
            <v>269000</v>
          </cell>
          <cell r="H8917">
            <v>1.37</v>
          </cell>
          <cell r="I8917">
            <v>43465</v>
          </cell>
        </row>
        <row r="8918">
          <cell r="A8918" t="str">
            <v>TALADRO PERCUTOR DE ½" DEWALT (N0</v>
          </cell>
          <cell r="B8918">
            <v>1015</v>
          </cell>
          <cell r="C8918" t="str">
            <v>UNI</v>
          </cell>
          <cell r="D8918">
            <v>314874</v>
          </cell>
          <cell r="E8918">
            <v>62192</v>
          </cell>
          <cell r="F8918">
            <v>41767</v>
          </cell>
          <cell r="G8918">
            <v>249900</v>
          </cell>
          <cell r="H8918">
            <v>1.26</v>
          </cell>
          <cell r="I8918">
            <v>43465</v>
          </cell>
        </row>
        <row r="8919">
          <cell r="A8919" t="str">
            <v>TALADRO PERCUTOR DE ½" DEWALT (NO</v>
          </cell>
          <cell r="B8919">
            <v>180</v>
          </cell>
          <cell r="C8919" t="str">
            <v>UNI</v>
          </cell>
          <cell r="D8919">
            <v>368530</v>
          </cell>
          <cell r="E8919">
            <v>551169</v>
          </cell>
          <cell r="F8919">
            <v>40345</v>
          </cell>
          <cell r="G8919">
            <v>269000</v>
          </cell>
          <cell r="H8919">
            <v>1.37</v>
          </cell>
          <cell r="I8919">
            <v>43465</v>
          </cell>
        </row>
        <row r="8920">
          <cell r="A8920" t="str">
            <v>TALADRO PERCUTOR DE ½"-POWER</v>
          </cell>
          <cell r="B8920">
            <v>181</v>
          </cell>
          <cell r="C8920" t="str">
            <v>UNI</v>
          </cell>
          <cell r="D8920">
            <v>368530</v>
          </cell>
          <cell r="E8920">
            <v>61057</v>
          </cell>
          <cell r="F8920">
            <v>40345</v>
          </cell>
          <cell r="G8920">
            <v>269000</v>
          </cell>
          <cell r="H8920">
            <v>1.37</v>
          </cell>
          <cell r="I8920">
            <v>43465</v>
          </cell>
        </row>
        <row r="8921">
          <cell r="A8921" t="str">
            <v>TALADRO PERCUTOR DE 1/2" - 600W -</v>
          </cell>
          <cell r="B8921">
            <v>102981</v>
          </cell>
          <cell r="C8921" t="str">
            <v>UNI</v>
          </cell>
          <cell r="D8921">
            <v>219063</v>
          </cell>
          <cell r="E8921" t="str">
            <v>6460 (6438)</v>
          </cell>
          <cell r="F8921">
            <v>40359</v>
          </cell>
          <cell r="G8921">
            <v>159900</v>
          </cell>
          <cell r="H8921">
            <v>1.37</v>
          </cell>
          <cell r="I8921">
            <v>43465</v>
          </cell>
        </row>
        <row r="8922">
          <cell r="A8922" t="str">
            <v>TALADRO PERCUTOR DE 3/8" DEWALT(NO</v>
          </cell>
          <cell r="B8922">
            <v>555</v>
          </cell>
          <cell r="C8922" t="str">
            <v>UNI</v>
          </cell>
          <cell r="D8922">
            <v>75213</v>
          </cell>
          <cell r="E8922">
            <v>551417</v>
          </cell>
          <cell r="F8922">
            <v>40345</v>
          </cell>
          <cell r="G8922">
            <v>54900</v>
          </cell>
          <cell r="H8922">
            <v>1.37</v>
          </cell>
          <cell r="I8922">
            <v>43465</v>
          </cell>
        </row>
        <row r="8923">
          <cell r="A8923" t="str">
            <v>TALADRO PERCUTOR DE 3/8"450</v>
          </cell>
          <cell r="B8923">
            <v>301</v>
          </cell>
          <cell r="C8923" t="str">
            <v>UNI</v>
          </cell>
          <cell r="D8923">
            <v>136863</v>
          </cell>
          <cell r="E8923">
            <v>91566</v>
          </cell>
          <cell r="F8923">
            <v>40345</v>
          </cell>
          <cell r="G8923">
            <v>99900</v>
          </cell>
          <cell r="H8923">
            <v>1.37</v>
          </cell>
          <cell r="I8923">
            <v>43465</v>
          </cell>
        </row>
        <row r="8924">
          <cell r="A8924" t="str">
            <v>TALADRO PERCUTOR DE Ø ½"(NO USAR)</v>
          </cell>
          <cell r="B8924">
            <v>102956</v>
          </cell>
          <cell r="C8924" t="str">
            <v>DD</v>
          </cell>
          <cell r="D8924">
            <v>10900</v>
          </cell>
          <cell r="E8924">
            <v>551169</v>
          </cell>
          <cell r="F8924">
            <v>42772</v>
          </cell>
          <cell r="G8924">
            <v>10000</v>
          </cell>
          <cell r="H8924">
            <v>1.0900000000000001</v>
          </cell>
          <cell r="I8924">
            <v>43465</v>
          </cell>
        </row>
        <row r="8925">
          <cell r="A8925" t="str">
            <v>TALADRO PERCUTOR DE3/8"</v>
          </cell>
          <cell r="B8925">
            <v>131</v>
          </cell>
          <cell r="C8925" t="str">
            <v>UNI</v>
          </cell>
          <cell r="D8925">
            <v>136863</v>
          </cell>
          <cell r="E8925">
            <v>93131</v>
          </cell>
          <cell r="F8925">
            <v>40345</v>
          </cell>
          <cell r="G8925">
            <v>99900</v>
          </cell>
          <cell r="H8925">
            <v>1.37</v>
          </cell>
          <cell r="I8925">
            <v>43465</v>
          </cell>
        </row>
        <row r="8926">
          <cell r="A8926" t="str">
            <v>TALADRO ROMPEDOR - DEMOLEDOR 1 1/4"</v>
          </cell>
          <cell r="B8926">
            <v>101246</v>
          </cell>
          <cell r="C8926" t="str">
            <v>MES</v>
          </cell>
          <cell r="D8926">
            <v>559584</v>
          </cell>
          <cell r="E8926">
            <v>0</v>
          </cell>
          <cell r="F8926">
            <v>40865</v>
          </cell>
          <cell r="G8926">
            <v>417600</v>
          </cell>
          <cell r="H8926">
            <v>1.34</v>
          </cell>
          <cell r="I8926">
            <v>43465</v>
          </cell>
        </row>
        <row r="8927">
          <cell r="A8927" t="str">
            <v>TALADRO ROMPEDOR - DEMOLEDOR-11/4"</v>
          </cell>
          <cell r="B8927">
            <v>101245</v>
          </cell>
          <cell r="C8927" t="str">
            <v>DD</v>
          </cell>
          <cell r="D8927">
            <v>39984</v>
          </cell>
          <cell r="E8927">
            <v>0</v>
          </cell>
          <cell r="F8927">
            <v>43266</v>
          </cell>
          <cell r="G8927">
            <v>38080</v>
          </cell>
          <cell r="H8927">
            <v>1.05</v>
          </cell>
          <cell r="I8927">
            <v>43465</v>
          </cell>
        </row>
        <row r="8928">
          <cell r="A8928" t="str">
            <v>TALADRO ROTOPERCUTOR HASTA 3/4" SIN</v>
          </cell>
          <cell r="B8928">
            <v>3243</v>
          </cell>
          <cell r="C8928" t="str">
            <v>DD</v>
          </cell>
          <cell r="D8928">
            <v>38500</v>
          </cell>
          <cell r="E8928">
            <v>0</v>
          </cell>
          <cell r="F8928">
            <v>43208</v>
          </cell>
          <cell r="G8928">
            <v>36667</v>
          </cell>
          <cell r="H8928">
            <v>1.05</v>
          </cell>
          <cell r="I8928">
            <v>43465</v>
          </cell>
        </row>
        <row r="8929">
          <cell r="A8929" t="str">
            <v>TALADRO ROTOPERCUTOR HASTA 3/4" SIN</v>
          </cell>
          <cell r="B8929">
            <v>3244</v>
          </cell>
          <cell r="C8929" t="str">
            <v>MES</v>
          </cell>
          <cell r="D8929">
            <v>1150800</v>
          </cell>
          <cell r="E8929">
            <v>0</v>
          </cell>
          <cell r="F8929">
            <v>40368</v>
          </cell>
          <cell r="G8929">
            <v>840000</v>
          </cell>
          <cell r="H8929">
            <v>1.37</v>
          </cell>
          <cell r="I8929">
            <v>43465</v>
          </cell>
        </row>
        <row r="8930">
          <cell r="A8930" t="str">
            <v>TALADRO SACA NUCLEO</v>
          </cell>
          <cell r="B8930">
            <v>102226</v>
          </cell>
          <cell r="C8930" t="str">
            <v>hr</v>
          </cell>
          <cell r="D8930">
            <v>208500</v>
          </cell>
          <cell r="E8930">
            <v>551169</v>
          </cell>
          <cell r="F8930">
            <v>40078</v>
          </cell>
          <cell r="G8930">
            <v>150000</v>
          </cell>
          <cell r="H8930">
            <v>1.39</v>
          </cell>
          <cell r="I8930">
            <v>43465</v>
          </cell>
        </row>
        <row r="8931">
          <cell r="A8931" t="str">
            <v>TALCO (400) por bulto de 50Kg **</v>
          </cell>
          <cell r="B8931">
            <v>102617</v>
          </cell>
          <cell r="C8931" t="str">
            <v>BUNILTO</v>
          </cell>
          <cell r="D8931">
            <v>24564</v>
          </cell>
          <cell r="E8931">
            <v>0</v>
          </cell>
          <cell r="F8931">
            <v>43185</v>
          </cell>
          <cell r="G8931">
            <v>23394.26</v>
          </cell>
          <cell r="H8931">
            <v>1.05</v>
          </cell>
          <cell r="I8931">
            <v>43465</v>
          </cell>
        </row>
        <row r="8932">
          <cell r="A8932" t="str">
            <v>TAMICES METALICOS</v>
          </cell>
          <cell r="B8932">
            <v>105532</v>
          </cell>
          <cell r="C8932" t="str">
            <v>UNI</v>
          </cell>
          <cell r="D8932">
            <v>74923</v>
          </cell>
          <cell r="E8932">
            <v>0</v>
          </cell>
          <cell r="F8932">
            <v>42872</v>
          </cell>
          <cell r="G8932">
            <v>68737</v>
          </cell>
          <cell r="H8932">
            <v>1.0900000000000001</v>
          </cell>
          <cell r="I8932">
            <v>43465</v>
          </cell>
        </row>
        <row r="8933">
          <cell r="A8933" t="str">
            <v>Tamizado (granul.) especial para mezcla **</v>
          </cell>
          <cell r="B8933">
            <v>102911</v>
          </cell>
          <cell r="C8933" t="str">
            <v>UNI</v>
          </cell>
          <cell r="D8933">
            <v>9856</v>
          </cell>
          <cell r="E8933">
            <v>0</v>
          </cell>
          <cell r="F8933">
            <v>40339</v>
          </cell>
          <cell r="G8933">
            <v>7194</v>
          </cell>
          <cell r="H8933">
            <v>1.37</v>
          </cell>
          <cell r="I8933">
            <v>43465</v>
          </cell>
        </row>
        <row r="8934">
          <cell r="A8934" t="str">
            <v>TANDEM 3 PUESTOS</v>
          </cell>
          <cell r="B8934">
            <v>103758</v>
          </cell>
          <cell r="C8934" t="str">
            <v>UNI</v>
          </cell>
          <cell r="D8934">
            <v>511874</v>
          </cell>
          <cell r="E8934">
            <v>0</v>
          </cell>
          <cell r="F8934">
            <v>41052</v>
          </cell>
          <cell r="G8934">
            <v>393749</v>
          </cell>
          <cell r="H8934">
            <v>1.3</v>
          </cell>
          <cell r="I8934">
            <v>43465</v>
          </cell>
        </row>
        <row r="8935">
          <cell r="A8935" t="str">
            <v>TANQUE CONICO 1000 LT. PVC -</v>
          </cell>
          <cell r="B8935">
            <v>1663</v>
          </cell>
          <cell r="C8935" t="str">
            <v>UNI</v>
          </cell>
          <cell r="D8935">
            <v>249544</v>
          </cell>
          <cell r="E8935">
            <v>0</v>
          </cell>
          <cell r="F8935">
            <v>43208</v>
          </cell>
          <cell r="G8935">
            <v>237661</v>
          </cell>
          <cell r="H8935">
            <v>1.05</v>
          </cell>
          <cell r="I8935">
            <v>43465</v>
          </cell>
        </row>
        <row r="8936">
          <cell r="A8936" t="str">
            <v>TANQUE CONICO 2000 LT. COLEMPAQUES</v>
          </cell>
          <cell r="B8936">
            <v>282</v>
          </cell>
          <cell r="C8936" t="str">
            <v>UNI</v>
          </cell>
          <cell r="D8936">
            <v>518570</v>
          </cell>
          <cell r="E8936">
            <v>0</v>
          </cell>
          <cell r="F8936">
            <v>41095</v>
          </cell>
          <cell r="G8936">
            <v>398900</v>
          </cell>
          <cell r="H8936">
            <v>1.3</v>
          </cell>
          <cell r="I8936">
            <v>43465</v>
          </cell>
        </row>
        <row r="8937">
          <cell r="A8937" t="str">
            <v>TANQUE CONICO 2000 LTS.PVC- AguA</v>
          </cell>
          <cell r="B8937">
            <v>104410</v>
          </cell>
          <cell r="C8937" t="str">
            <v>UNI</v>
          </cell>
          <cell r="D8937">
            <v>433176</v>
          </cell>
          <cell r="E8937">
            <v>0</v>
          </cell>
          <cell r="F8937">
            <v>43208</v>
          </cell>
          <cell r="G8937">
            <v>412549</v>
          </cell>
          <cell r="H8937">
            <v>1.05</v>
          </cell>
          <cell r="I8937">
            <v>43465</v>
          </cell>
        </row>
        <row r="8938">
          <cell r="A8938" t="str">
            <v>TANQUE CONICO 250 LT. COLEMPAQUES</v>
          </cell>
          <cell r="B8938">
            <v>281</v>
          </cell>
          <cell r="C8938" t="str">
            <v>UNI</v>
          </cell>
          <cell r="D8938">
            <v>122330</v>
          </cell>
          <cell r="E8938">
            <v>0</v>
          </cell>
          <cell r="F8938">
            <v>41059</v>
          </cell>
          <cell r="G8938">
            <v>94100</v>
          </cell>
          <cell r="H8938">
            <v>1.3</v>
          </cell>
          <cell r="I8938">
            <v>43465</v>
          </cell>
        </row>
        <row r="8939">
          <cell r="A8939" t="str">
            <v>TANQUE CONICO 500 LT.</v>
          </cell>
          <cell r="B8939">
            <v>448</v>
          </cell>
          <cell r="C8939" t="str">
            <v>UNI</v>
          </cell>
          <cell r="D8939">
            <v>175014</v>
          </cell>
          <cell r="E8939">
            <v>0</v>
          </cell>
          <cell r="F8939">
            <v>41766</v>
          </cell>
          <cell r="G8939">
            <v>138900</v>
          </cell>
          <cell r="H8939">
            <v>1.26</v>
          </cell>
          <cell r="I8939">
            <v>43465</v>
          </cell>
        </row>
        <row r="8940">
          <cell r="A8940" t="str">
            <v>TANQUE CONICO 5000 LT. COLEMPAQUES</v>
          </cell>
          <cell r="B8940">
            <v>621</v>
          </cell>
          <cell r="C8940" t="str">
            <v>UNI</v>
          </cell>
          <cell r="D8940">
            <v>2175758</v>
          </cell>
          <cell r="E8940">
            <v>0</v>
          </cell>
          <cell r="F8940">
            <v>40598</v>
          </cell>
          <cell r="G8940">
            <v>1623700</v>
          </cell>
          <cell r="H8940">
            <v>1.34</v>
          </cell>
          <cell r="I8940">
            <v>43465</v>
          </cell>
        </row>
        <row r="8941">
          <cell r="A8941" t="str">
            <v>TANQUE DE ALMACENAMIENTO</v>
          </cell>
          <cell r="B8941">
            <v>105951</v>
          </cell>
          <cell r="C8941" t="str">
            <v>UNI</v>
          </cell>
          <cell r="D8941">
            <v>5807765</v>
          </cell>
          <cell r="E8941">
            <v>0</v>
          </cell>
          <cell r="F8941">
            <v>42829</v>
          </cell>
          <cell r="G8941">
            <v>5328225</v>
          </cell>
          <cell r="H8941">
            <v>1.0900000000000001</v>
          </cell>
          <cell r="I8941">
            <v>43465</v>
          </cell>
        </row>
        <row r="8942">
          <cell r="A8942" t="str">
            <v>TANQUE K- 250 COMPLETO ETERNIT</v>
          </cell>
          <cell r="B8942">
            <v>2238</v>
          </cell>
          <cell r="C8942" t="str">
            <v>UNI</v>
          </cell>
          <cell r="D8942">
            <v>197687</v>
          </cell>
          <cell r="E8942">
            <v>200032000</v>
          </cell>
          <cell r="F8942">
            <v>39888</v>
          </cell>
          <cell r="G8942">
            <v>142221</v>
          </cell>
          <cell r="H8942">
            <v>1.39</v>
          </cell>
          <cell r="I8942">
            <v>43465</v>
          </cell>
        </row>
        <row r="8943">
          <cell r="A8943" t="str">
            <v>Tanque para ACPM para planta de emergencia</v>
          </cell>
          <cell r="B8943">
            <v>101688</v>
          </cell>
          <cell r="C8943" t="str">
            <v>UNI</v>
          </cell>
          <cell r="D8943">
            <v>5950786</v>
          </cell>
          <cell r="E8943">
            <v>0</v>
          </cell>
          <cell r="F8943">
            <v>39965</v>
          </cell>
          <cell r="G8943">
            <v>4281141</v>
          </cell>
          <cell r="H8943">
            <v>1.39</v>
          </cell>
          <cell r="I8943">
            <v>43465</v>
          </cell>
        </row>
        <row r="8944">
          <cell r="A8944" t="str">
            <v>TANQUE PLAST. DE 20.000 LTS</v>
          </cell>
          <cell r="B8944">
            <v>104916</v>
          </cell>
          <cell r="C8944" t="str">
            <v>UNI</v>
          </cell>
          <cell r="D8944">
            <v>11185896</v>
          </cell>
          <cell r="E8944">
            <v>0</v>
          </cell>
          <cell r="F8944">
            <v>43179</v>
          </cell>
          <cell r="G8944">
            <v>10653234</v>
          </cell>
          <cell r="H8944">
            <v>1.05</v>
          </cell>
          <cell r="I8944">
            <v>43465</v>
          </cell>
        </row>
        <row r="8945">
          <cell r="A8945" t="str">
            <v>TANQUE PLASTICO 1000 LT AJOVER</v>
          </cell>
          <cell r="B8945">
            <v>2136</v>
          </cell>
          <cell r="C8945" t="str">
            <v>UNI</v>
          </cell>
          <cell r="D8945">
            <v>405246</v>
          </cell>
          <cell r="E8945">
            <v>0</v>
          </cell>
          <cell r="F8945">
            <v>40493</v>
          </cell>
          <cell r="G8945">
            <v>295800</v>
          </cell>
          <cell r="H8945">
            <v>1.37</v>
          </cell>
          <cell r="I8945">
            <v>43465</v>
          </cell>
        </row>
        <row r="8946">
          <cell r="A8946" t="str">
            <v>TANQUE PLASTICO 2000 LT AJOVER</v>
          </cell>
          <cell r="B8946">
            <v>2977</v>
          </cell>
          <cell r="C8946" t="str">
            <v>UNI</v>
          </cell>
          <cell r="D8946">
            <v>508329</v>
          </cell>
          <cell r="E8946">
            <v>5052503</v>
          </cell>
          <cell r="F8946">
            <v>40703</v>
          </cell>
          <cell r="G8946">
            <v>379350</v>
          </cell>
          <cell r="H8946">
            <v>1.34</v>
          </cell>
          <cell r="I8946">
            <v>43465</v>
          </cell>
        </row>
        <row r="8947">
          <cell r="A8947" t="str">
            <v>TANQUE PLASTICO 500 LT AJOVER</v>
          </cell>
          <cell r="B8947">
            <v>2978</v>
          </cell>
          <cell r="C8947" t="str">
            <v>UNI</v>
          </cell>
          <cell r="D8947">
            <v>165758</v>
          </cell>
          <cell r="E8947">
            <v>0</v>
          </cell>
          <cell r="F8947">
            <v>40632</v>
          </cell>
          <cell r="G8947">
            <v>123700</v>
          </cell>
          <cell r="H8947">
            <v>1.34</v>
          </cell>
          <cell r="I8947">
            <v>43465</v>
          </cell>
        </row>
        <row r="8948">
          <cell r="A8948" t="str">
            <v>TANQUE Septic.COMPLETO ETERNIT</v>
          </cell>
          <cell r="B8948">
            <v>608</v>
          </cell>
          <cell r="C8948" t="str">
            <v>UNI</v>
          </cell>
          <cell r="D8948">
            <v>866665</v>
          </cell>
          <cell r="E8948">
            <v>3202000000</v>
          </cell>
          <cell r="F8948">
            <v>40134</v>
          </cell>
          <cell r="G8948">
            <v>623500</v>
          </cell>
          <cell r="H8948">
            <v>1.39</v>
          </cell>
          <cell r="I8948">
            <v>43465</v>
          </cell>
        </row>
        <row r="8949">
          <cell r="A8949" t="str">
            <v>TANQUE TANKPLAST 1000 LT.</v>
          </cell>
          <cell r="B8949">
            <v>3919</v>
          </cell>
          <cell r="C8949" t="str">
            <v>UNI</v>
          </cell>
          <cell r="D8949">
            <v>131733</v>
          </cell>
          <cell r="E8949" t="str">
            <v>Bajito</v>
          </cell>
          <cell r="F8949">
            <v>40130</v>
          </cell>
          <cell r="G8949">
            <v>94772</v>
          </cell>
          <cell r="H8949">
            <v>1.39</v>
          </cell>
          <cell r="I8949">
            <v>43465</v>
          </cell>
        </row>
        <row r="8950">
          <cell r="A8950" t="str">
            <v>TANQUE TANKPLAST 250 LT.</v>
          </cell>
          <cell r="B8950">
            <v>3917</v>
          </cell>
          <cell r="C8950" t="str">
            <v>UNI</v>
          </cell>
          <cell r="D8950">
            <v>131733</v>
          </cell>
          <cell r="E8950" t="str">
            <v>Bajito</v>
          </cell>
          <cell r="F8950">
            <v>40026</v>
          </cell>
          <cell r="G8950">
            <v>94772</v>
          </cell>
          <cell r="H8950">
            <v>1.39</v>
          </cell>
          <cell r="I8950">
            <v>43465</v>
          </cell>
        </row>
        <row r="8951">
          <cell r="A8951" t="str">
            <v>TANQUE TANKPLAST 500 LT.</v>
          </cell>
          <cell r="B8951">
            <v>3918</v>
          </cell>
          <cell r="C8951" t="str">
            <v>UNI</v>
          </cell>
          <cell r="D8951">
            <v>222189</v>
          </cell>
          <cell r="E8951" t="str">
            <v>Bajito</v>
          </cell>
          <cell r="F8951">
            <v>40130</v>
          </cell>
          <cell r="G8951">
            <v>159848</v>
          </cell>
          <cell r="H8951">
            <v>1.39</v>
          </cell>
          <cell r="I8951">
            <v>43465</v>
          </cell>
        </row>
        <row r="8952">
          <cell r="A8952" t="str">
            <v>TANQUE TORMENTA EN FIBRA DE VIDRIO</v>
          </cell>
          <cell r="B8952">
            <v>106046</v>
          </cell>
          <cell r="C8952" t="str">
            <v>UNI</v>
          </cell>
          <cell r="D8952">
            <v>30155737</v>
          </cell>
          <cell r="E8952">
            <v>0</v>
          </cell>
          <cell r="F8952">
            <v>42710</v>
          </cell>
          <cell r="G8952">
            <v>26222380</v>
          </cell>
          <cell r="H8952">
            <v>1.1499999999999999</v>
          </cell>
          <cell r="I8952">
            <v>43465</v>
          </cell>
        </row>
        <row r="8953">
          <cell r="A8953" t="str">
            <v>TANQUEPLAST20M3POLIETIL. Y</v>
          </cell>
          <cell r="B8953">
            <v>104212</v>
          </cell>
          <cell r="C8953" t="str">
            <v>UNI</v>
          </cell>
          <cell r="D8953">
            <v>10972208</v>
          </cell>
          <cell r="E8953">
            <v>0</v>
          </cell>
          <cell r="F8953">
            <v>41236</v>
          </cell>
          <cell r="G8953">
            <v>8440160</v>
          </cell>
          <cell r="H8953">
            <v>1.3</v>
          </cell>
          <cell r="I8953">
            <v>43465</v>
          </cell>
        </row>
        <row r="8954">
          <cell r="A8954" t="str">
            <v>TAPA ANTIROBOMETALIC.PARA CAJA</v>
          </cell>
          <cell r="B8954">
            <v>103210</v>
          </cell>
          <cell r="C8954" t="str">
            <v>UNI</v>
          </cell>
          <cell r="D8954">
            <v>616500</v>
          </cell>
          <cell r="E8954" t="str">
            <v>CAI-TP</v>
          </cell>
          <cell r="F8954">
            <v>40427</v>
          </cell>
          <cell r="G8954">
            <v>450000</v>
          </cell>
          <cell r="H8954">
            <v>1.37</v>
          </cell>
          <cell r="I8954">
            <v>43465</v>
          </cell>
        </row>
        <row r="8955">
          <cell r="A8955" t="str">
            <v>Tapa blanca doble para tomacorriente Tipo levinto</v>
          </cell>
          <cell r="B8955">
            <v>104028</v>
          </cell>
          <cell r="C8955" t="str">
            <v>UNI</v>
          </cell>
          <cell r="D8955">
            <v>670</v>
          </cell>
          <cell r="E8955">
            <v>0</v>
          </cell>
          <cell r="F8955">
            <v>40640</v>
          </cell>
          <cell r="G8955">
            <v>500</v>
          </cell>
          <cell r="H8955">
            <v>1.34</v>
          </cell>
          <cell r="I8955">
            <v>43465</v>
          </cell>
        </row>
        <row r="8956">
          <cell r="A8956" t="str">
            <v>TAPA CAJA 5800 GALVANIZADA</v>
          </cell>
          <cell r="B8956">
            <v>101322</v>
          </cell>
          <cell r="C8956" t="str">
            <v>UNI</v>
          </cell>
          <cell r="D8956">
            <v>599</v>
          </cell>
          <cell r="E8956" t="str">
            <v>1900-0</v>
          </cell>
          <cell r="F8956">
            <v>43315</v>
          </cell>
          <cell r="G8956">
            <v>570</v>
          </cell>
          <cell r="H8956">
            <v>1.05</v>
          </cell>
          <cell r="I8956">
            <v>43465</v>
          </cell>
        </row>
        <row r="8957">
          <cell r="A8957" t="str">
            <v>TAPA CIEGA BLANCA AVE</v>
          </cell>
          <cell r="B8957">
            <v>1935</v>
          </cell>
          <cell r="C8957" t="str">
            <v>UNI</v>
          </cell>
          <cell r="D8957">
            <v>587</v>
          </cell>
          <cell r="E8957" t="str">
            <v>1900-0</v>
          </cell>
          <cell r="F8957">
            <v>43206</v>
          </cell>
          <cell r="G8957">
            <v>559</v>
          </cell>
          <cell r="H8957">
            <v>1.05</v>
          </cell>
          <cell r="I8957">
            <v>43465</v>
          </cell>
        </row>
        <row r="8958">
          <cell r="A8958" t="str">
            <v>Tapa Cuadrada</v>
          </cell>
          <cell r="B8958">
            <v>103082</v>
          </cell>
          <cell r="C8958" t="str">
            <v>UNI</v>
          </cell>
          <cell r="D8958">
            <v>315000</v>
          </cell>
          <cell r="E8958" t="str">
            <v>MTPA-60</v>
          </cell>
          <cell r="F8958">
            <v>43251</v>
          </cell>
          <cell r="G8958">
            <v>300000</v>
          </cell>
          <cell r="H8958">
            <v>1.05</v>
          </cell>
          <cell r="I8958">
            <v>43465</v>
          </cell>
        </row>
        <row r="8959">
          <cell r="A8959" t="str">
            <v>TAPA FINAL 20X12 BL (PLASTICA)</v>
          </cell>
          <cell r="B8959">
            <v>106548</v>
          </cell>
          <cell r="C8959" t="str">
            <v>UNI</v>
          </cell>
          <cell r="D8959">
            <v>735</v>
          </cell>
          <cell r="E8959">
            <v>0</v>
          </cell>
          <cell r="F8959">
            <v>43196</v>
          </cell>
          <cell r="G8959">
            <v>700</v>
          </cell>
          <cell r="H8959">
            <v>1.05</v>
          </cell>
          <cell r="I8959">
            <v>43465</v>
          </cell>
        </row>
        <row r="8960">
          <cell r="A8960" t="str">
            <v>TAPA FINAL 20X20 BL (PLASTICA)</v>
          </cell>
          <cell r="B8960">
            <v>106549</v>
          </cell>
          <cell r="C8960" t="str">
            <v>UNI</v>
          </cell>
          <cell r="D8960">
            <v>788</v>
          </cell>
          <cell r="E8960">
            <v>0</v>
          </cell>
          <cell r="F8960">
            <v>43196</v>
          </cell>
          <cell r="G8960">
            <v>750</v>
          </cell>
          <cell r="H8960">
            <v>1.05</v>
          </cell>
          <cell r="I8960">
            <v>43465</v>
          </cell>
        </row>
        <row r="8961">
          <cell r="A8961" t="str">
            <v>TAPA FINAL 25X25 BL (PLASTICA)</v>
          </cell>
          <cell r="B8961">
            <v>106550</v>
          </cell>
          <cell r="C8961" t="str">
            <v>UNI</v>
          </cell>
          <cell r="D8961">
            <v>919</v>
          </cell>
          <cell r="E8961">
            <v>0</v>
          </cell>
          <cell r="F8961">
            <v>43196</v>
          </cell>
          <cell r="G8961">
            <v>875</v>
          </cell>
          <cell r="H8961">
            <v>1.05</v>
          </cell>
          <cell r="I8961">
            <v>43465</v>
          </cell>
        </row>
        <row r="8962">
          <cell r="A8962" t="str">
            <v>TAPA INSPECC.METALICA SIFÓN DE 5X3" LISA</v>
          </cell>
          <cell r="B8962">
            <v>104524</v>
          </cell>
          <cell r="C8962" t="str">
            <v>UNI</v>
          </cell>
          <cell r="D8962">
            <v>11472</v>
          </cell>
          <cell r="E8962">
            <v>0</v>
          </cell>
          <cell r="F8962">
            <v>42618</v>
          </cell>
          <cell r="G8962">
            <v>9976</v>
          </cell>
          <cell r="H8962">
            <v>1.1499999999999999</v>
          </cell>
          <cell r="I8962">
            <v>43465</v>
          </cell>
        </row>
        <row r="8963">
          <cell r="A8963" t="str">
            <v>Tapa Juntas Laterales para cortasol**</v>
          </cell>
          <cell r="B8963">
            <v>103414</v>
          </cell>
          <cell r="C8963" t="str">
            <v>ML</v>
          </cell>
          <cell r="D8963">
            <v>18872</v>
          </cell>
          <cell r="E8963">
            <v>0</v>
          </cell>
          <cell r="F8963">
            <v>40467</v>
          </cell>
          <cell r="G8963">
            <v>13775</v>
          </cell>
          <cell r="H8963">
            <v>1.37</v>
          </cell>
          <cell r="I8963">
            <v>43465</v>
          </cell>
        </row>
        <row r="8964">
          <cell r="A8964" t="str">
            <v>TAPA LUZ 5x1cm 2.5 m cedro blanco</v>
          </cell>
          <cell r="B8964">
            <v>984</v>
          </cell>
          <cell r="C8964" t="str">
            <v>UNI</v>
          </cell>
          <cell r="D8964">
            <v>6394</v>
          </cell>
          <cell r="E8964">
            <v>68955</v>
          </cell>
          <cell r="F8964">
            <v>39892</v>
          </cell>
          <cell r="G8964">
            <v>4600</v>
          </cell>
          <cell r="H8964">
            <v>1.39</v>
          </cell>
          <cell r="I8964">
            <v>43465</v>
          </cell>
        </row>
        <row r="8965">
          <cell r="A8965" t="str">
            <v>TAPA LUZ PARA PUERTA MADERA</v>
          </cell>
          <cell r="B8965">
            <v>103667</v>
          </cell>
          <cell r="C8965" t="str">
            <v>ML</v>
          </cell>
          <cell r="D8965">
            <v>8536</v>
          </cell>
          <cell r="E8965">
            <v>0</v>
          </cell>
          <cell r="F8965">
            <v>40591</v>
          </cell>
          <cell r="G8965">
            <v>6370</v>
          </cell>
          <cell r="H8965">
            <v>1.34</v>
          </cell>
          <cell r="I8965">
            <v>43465</v>
          </cell>
        </row>
        <row r="8966">
          <cell r="A8966" t="str">
            <v>TAPA MARMOL NEGRO Nal.</v>
          </cell>
          <cell r="B8966">
            <v>622</v>
          </cell>
          <cell r="C8966" t="str">
            <v>ML</v>
          </cell>
          <cell r="D8966">
            <v>408905</v>
          </cell>
          <cell r="E8966" t="str">
            <v>Azabache car</v>
          </cell>
          <cell r="F8966">
            <v>40126</v>
          </cell>
          <cell r="G8966">
            <v>294176</v>
          </cell>
          <cell r="H8966">
            <v>1.39</v>
          </cell>
          <cell r="I8966">
            <v>43465</v>
          </cell>
        </row>
        <row r="8967">
          <cell r="A8967" t="str">
            <v>TAPA PARA CAJA DE INSPECCION 50x50cm</v>
          </cell>
          <cell r="B8967">
            <v>102442</v>
          </cell>
          <cell r="C8967" t="str">
            <v>UNI</v>
          </cell>
          <cell r="D8967">
            <v>109620</v>
          </cell>
          <cell r="E8967" t="str">
            <v>CAI-TP</v>
          </cell>
          <cell r="F8967">
            <v>41859</v>
          </cell>
          <cell r="G8967">
            <v>87000</v>
          </cell>
          <cell r="H8967">
            <v>1.26</v>
          </cell>
          <cell r="I8967">
            <v>43465</v>
          </cell>
        </row>
        <row r="8968">
          <cell r="A8968" t="str">
            <v>TAPA PARA CAJA DE INSPECCION 60x60cm</v>
          </cell>
          <cell r="B8968">
            <v>102457</v>
          </cell>
          <cell r="C8968" t="str">
            <v>UNI</v>
          </cell>
          <cell r="D8968">
            <v>109620</v>
          </cell>
          <cell r="E8968" t="str">
            <v>CAI-TP</v>
          </cell>
          <cell r="F8968">
            <v>41859</v>
          </cell>
          <cell r="G8968">
            <v>87000</v>
          </cell>
          <cell r="H8968">
            <v>1.26</v>
          </cell>
          <cell r="I8968">
            <v>43465</v>
          </cell>
        </row>
        <row r="8969">
          <cell r="A8969" t="str">
            <v>TAPA PARA CAJA DE INSPECCION 80x80cm</v>
          </cell>
          <cell r="B8969">
            <v>102578</v>
          </cell>
          <cell r="C8969" t="str">
            <v>UNI</v>
          </cell>
          <cell r="D8969">
            <v>130000</v>
          </cell>
          <cell r="E8969" t="str">
            <v>CAI-TP</v>
          </cell>
          <cell r="F8969">
            <v>40966</v>
          </cell>
          <cell r="G8969">
            <v>100000</v>
          </cell>
          <cell r="H8969">
            <v>1.3</v>
          </cell>
          <cell r="I8969">
            <v>43465</v>
          </cell>
        </row>
        <row r="8970">
          <cell r="A8970" t="str">
            <v>TAPA PARA REGISTRO 0.15x0.15</v>
          </cell>
          <cell r="B8970">
            <v>104772</v>
          </cell>
          <cell r="C8970" t="str">
            <v>UNI</v>
          </cell>
          <cell r="D8970">
            <v>3944</v>
          </cell>
          <cell r="E8970">
            <v>518</v>
          </cell>
          <cell r="F8970">
            <v>42776</v>
          </cell>
          <cell r="G8970">
            <v>3618</v>
          </cell>
          <cell r="H8970">
            <v>1.0900000000000001</v>
          </cell>
          <cell r="I8970">
            <v>43465</v>
          </cell>
        </row>
        <row r="8971">
          <cell r="A8971" t="str">
            <v>TAPA PARA TABLERO **</v>
          </cell>
          <cell r="B8971">
            <v>103300</v>
          </cell>
          <cell r="C8971" t="str">
            <v>UNI</v>
          </cell>
          <cell r="D8971">
            <v>334509</v>
          </cell>
          <cell r="E8971">
            <v>0</v>
          </cell>
          <cell r="F8971">
            <v>40436</v>
          </cell>
          <cell r="G8971">
            <v>244167</v>
          </cell>
          <cell r="H8971">
            <v>1.37</v>
          </cell>
          <cell r="I8971">
            <v>43465</v>
          </cell>
        </row>
        <row r="8972">
          <cell r="A8972" t="str">
            <v>TAPA PLASTICA GRIS PLOMO VOLARE</v>
          </cell>
          <cell r="B8972">
            <v>3214</v>
          </cell>
          <cell r="C8972" t="str">
            <v>UNI</v>
          </cell>
          <cell r="D8972">
            <v>4305</v>
          </cell>
          <cell r="E8972" t="str">
            <v>1000-0PL</v>
          </cell>
          <cell r="F8972">
            <v>39892</v>
          </cell>
          <cell r="G8972">
            <v>3097</v>
          </cell>
          <cell r="H8972">
            <v>1.39</v>
          </cell>
          <cell r="I8972">
            <v>43465</v>
          </cell>
        </row>
        <row r="8973">
          <cell r="A8973" t="str">
            <v>Tapa Plástica Seguridad</v>
          </cell>
          <cell r="B8973">
            <v>106463</v>
          </cell>
          <cell r="C8973" t="str">
            <v>UNI</v>
          </cell>
          <cell r="D8973">
            <v>44101</v>
          </cell>
          <cell r="E8973">
            <v>0</v>
          </cell>
          <cell r="F8973">
            <v>42941</v>
          </cell>
          <cell r="G8973">
            <v>40460</v>
          </cell>
          <cell r="H8973">
            <v>1.0900000000000001</v>
          </cell>
          <cell r="I8973">
            <v>43465</v>
          </cell>
        </row>
        <row r="8974">
          <cell r="A8974" t="str">
            <v>Tapa pozo Conc.EAAB D=70 CM; e=0.10m (sum)</v>
          </cell>
          <cell r="B8974">
            <v>101347</v>
          </cell>
          <cell r="C8974" t="str">
            <v>UNI</v>
          </cell>
          <cell r="D8974">
            <v>131198</v>
          </cell>
          <cell r="E8974" t="str">
            <v>MTPA-60</v>
          </cell>
          <cell r="F8974">
            <v>43227</v>
          </cell>
          <cell r="G8974">
            <v>124950</v>
          </cell>
          <cell r="H8974">
            <v>1.05</v>
          </cell>
          <cell r="I8974">
            <v>43465</v>
          </cell>
        </row>
        <row r="8975">
          <cell r="A8975" t="str">
            <v>Tapa pozo EAAB 1.0*h=0.20 prefab **</v>
          </cell>
          <cell r="B8975">
            <v>100648</v>
          </cell>
          <cell r="C8975" t="str">
            <v>UNI</v>
          </cell>
          <cell r="D8975">
            <v>235584</v>
          </cell>
          <cell r="E8975" t="str">
            <v>MTPA-60</v>
          </cell>
          <cell r="F8975">
            <v>40144</v>
          </cell>
          <cell r="G8975">
            <v>169485</v>
          </cell>
          <cell r="H8975">
            <v>1.39</v>
          </cell>
          <cell r="I8975">
            <v>43465</v>
          </cell>
        </row>
        <row r="8976">
          <cell r="A8976" t="str">
            <v>TAPA POZO INSP D= 0.70 cm</v>
          </cell>
          <cell r="B8976">
            <v>104946</v>
          </cell>
          <cell r="C8976" t="str">
            <v>UNI</v>
          </cell>
          <cell r="D8976">
            <v>168084</v>
          </cell>
          <cell r="E8976" t="str">
            <v>TPA-60-MP</v>
          </cell>
          <cell r="F8976">
            <v>41759</v>
          </cell>
          <cell r="G8976">
            <v>133400</v>
          </cell>
          <cell r="H8976">
            <v>1.26</v>
          </cell>
          <cell r="I8976">
            <v>43465</v>
          </cell>
        </row>
        <row r="8977">
          <cell r="A8977" t="str">
            <v>TAPA POZO INSP.VIAS CON MARCO</v>
          </cell>
          <cell r="B8977">
            <v>1142</v>
          </cell>
          <cell r="C8977" t="str">
            <v>UNI</v>
          </cell>
          <cell r="D8977">
            <v>220769</v>
          </cell>
          <cell r="E8977" t="str">
            <v>TPA-60-MP</v>
          </cell>
          <cell r="F8977">
            <v>43162</v>
          </cell>
          <cell r="G8977">
            <v>210256</v>
          </cell>
          <cell r="H8977">
            <v>1.05</v>
          </cell>
          <cell r="I8977">
            <v>43465</v>
          </cell>
        </row>
        <row r="8978">
          <cell r="A8978" t="str">
            <v>TAPA PRUEBA PVC SANITARIA 2"***</v>
          </cell>
          <cell r="B8978">
            <v>102830</v>
          </cell>
          <cell r="C8978" t="str">
            <v>UNI</v>
          </cell>
          <cell r="D8978">
            <v>610</v>
          </cell>
          <cell r="E8978" t="str">
            <v>TPA-60-MP</v>
          </cell>
          <cell r="F8978">
            <v>43297</v>
          </cell>
          <cell r="G8978">
            <v>581</v>
          </cell>
          <cell r="H8978">
            <v>1.05</v>
          </cell>
          <cell r="I8978">
            <v>43465</v>
          </cell>
        </row>
        <row r="8979">
          <cell r="A8979" t="str">
            <v>TAPA PRUEBA PVC SANITARIA 4"***</v>
          </cell>
          <cell r="B8979">
            <v>102837</v>
          </cell>
          <cell r="C8979" t="str">
            <v>UNI</v>
          </cell>
          <cell r="D8979">
            <v>1353</v>
          </cell>
          <cell r="E8979" t="str">
            <v>TPA-60-MP</v>
          </cell>
          <cell r="F8979">
            <v>42076</v>
          </cell>
          <cell r="G8979">
            <v>1109</v>
          </cell>
          <cell r="H8979">
            <v>1.22</v>
          </cell>
          <cell r="I8979">
            <v>43465</v>
          </cell>
        </row>
        <row r="8980">
          <cell r="A8980" t="str">
            <v>TAPA REGISTRO 15 x 15 cm.PLÁSTICA</v>
          </cell>
          <cell r="B8980">
            <v>1143</v>
          </cell>
          <cell r="C8980" t="str">
            <v>UNI</v>
          </cell>
          <cell r="D8980">
            <v>4488</v>
          </cell>
          <cell r="E8980">
            <v>505</v>
          </cell>
          <cell r="F8980">
            <v>43342</v>
          </cell>
          <cell r="G8980">
            <v>4274</v>
          </cell>
          <cell r="H8980">
            <v>1.05</v>
          </cell>
          <cell r="I8980">
            <v>43465</v>
          </cell>
        </row>
        <row r="8981">
          <cell r="A8981" t="str">
            <v>TAPA REGISTRO 15x15 cm. ALUM.</v>
          </cell>
          <cell r="B8981">
            <v>493</v>
          </cell>
          <cell r="C8981" t="str">
            <v>UNI</v>
          </cell>
          <cell r="D8981">
            <v>13818</v>
          </cell>
          <cell r="E8981" t="str">
            <v>RN 15x15cm.</v>
          </cell>
          <cell r="F8981">
            <v>40672</v>
          </cell>
          <cell r="G8981">
            <v>10312</v>
          </cell>
          <cell r="H8981">
            <v>1.34</v>
          </cell>
          <cell r="I8981">
            <v>43465</v>
          </cell>
        </row>
        <row r="8982">
          <cell r="A8982" t="str">
            <v>TAPA REGISTRO 20x20 cm. ALUM.</v>
          </cell>
          <cell r="B8982">
            <v>31919</v>
          </cell>
          <cell r="C8982" t="str">
            <v>UNI</v>
          </cell>
          <cell r="D8982">
            <v>23844</v>
          </cell>
          <cell r="E8982" t="str">
            <v>RN 15x15cm.</v>
          </cell>
          <cell r="F8982">
            <v>40672</v>
          </cell>
          <cell r="G8982">
            <v>17794</v>
          </cell>
          <cell r="H8982">
            <v>1.34</v>
          </cell>
          <cell r="I8982">
            <v>43465</v>
          </cell>
        </row>
        <row r="8983">
          <cell r="A8983" t="str">
            <v>TAPA REGISTRO ACERO INOX.(20 x</v>
          </cell>
          <cell r="B8983">
            <v>102716</v>
          </cell>
          <cell r="C8983" t="str">
            <v>UNI</v>
          </cell>
          <cell r="D8983">
            <v>46604</v>
          </cell>
          <cell r="E8983">
            <v>501</v>
          </cell>
          <cell r="F8983">
            <v>42200</v>
          </cell>
          <cell r="G8983">
            <v>38200</v>
          </cell>
          <cell r="H8983">
            <v>1.22</v>
          </cell>
          <cell r="I8983">
            <v>43465</v>
          </cell>
        </row>
        <row r="8984">
          <cell r="A8984" t="str">
            <v>TAPA REGISTRO ALUMIN. 20X30CM</v>
          </cell>
          <cell r="B8984">
            <v>104071</v>
          </cell>
          <cell r="C8984" t="str">
            <v>UNI</v>
          </cell>
          <cell r="D8984">
            <v>41953</v>
          </cell>
          <cell r="E8984">
            <v>0</v>
          </cell>
          <cell r="F8984">
            <v>40672</v>
          </cell>
          <cell r="G8984">
            <v>31308</v>
          </cell>
          <cell r="H8984">
            <v>1.34</v>
          </cell>
          <cell r="I8984">
            <v>43465</v>
          </cell>
        </row>
        <row r="8985">
          <cell r="A8985" t="str">
            <v>TAPA REGISTRO PLASTICA 20 x 20 cm.</v>
          </cell>
          <cell r="B8985">
            <v>1144</v>
          </cell>
          <cell r="C8985" t="str">
            <v>UNI</v>
          </cell>
          <cell r="D8985">
            <v>5047</v>
          </cell>
          <cell r="E8985">
            <v>501</v>
          </cell>
          <cell r="F8985">
            <v>43199</v>
          </cell>
          <cell r="G8985">
            <v>4807</v>
          </cell>
          <cell r="H8985">
            <v>1.05</v>
          </cell>
          <cell r="I8985">
            <v>43465</v>
          </cell>
        </row>
        <row r="8986">
          <cell r="A8986" t="str">
            <v>TAPA REGISTRO PLÁSTICA 25X25CM</v>
          </cell>
          <cell r="B8986">
            <v>104474</v>
          </cell>
          <cell r="C8986" t="str">
            <v>UNI</v>
          </cell>
          <cell r="D8986">
            <v>9575</v>
          </cell>
          <cell r="E8986">
            <v>0</v>
          </cell>
          <cell r="F8986">
            <v>41135</v>
          </cell>
          <cell r="G8986">
            <v>7365</v>
          </cell>
          <cell r="H8986">
            <v>1.3</v>
          </cell>
          <cell r="I8986">
            <v>43465</v>
          </cell>
        </row>
        <row r="8987">
          <cell r="A8987" t="str">
            <v>TAPA REGISTRO PLÁSTICA 30X30CM</v>
          </cell>
          <cell r="B8987">
            <v>104475</v>
          </cell>
          <cell r="C8987" t="str">
            <v>UNI</v>
          </cell>
          <cell r="D8987">
            <v>12740</v>
          </cell>
          <cell r="E8987">
            <v>0</v>
          </cell>
          <cell r="F8987">
            <v>41135</v>
          </cell>
          <cell r="G8987">
            <v>9800</v>
          </cell>
          <cell r="H8987">
            <v>1.3</v>
          </cell>
          <cell r="I8987">
            <v>43465</v>
          </cell>
        </row>
        <row r="8988">
          <cell r="A8988" t="str">
            <v>TAPA REGISTRO VENTIL.20x20 cm</v>
          </cell>
          <cell r="B8988">
            <v>2403</v>
          </cell>
          <cell r="C8988" t="str">
            <v>UNI</v>
          </cell>
          <cell r="D8988">
            <v>6755</v>
          </cell>
          <cell r="E8988">
            <v>509</v>
          </cell>
          <cell r="F8988">
            <v>40141</v>
          </cell>
          <cell r="G8988">
            <v>4860</v>
          </cell>
          <cell r="H8988">
            <v>1.39</v>
          </cell>
          <cell r="I8988">
            <v>43465</v>
          </cell>
        </row>
        <row r="8989">
          <cell r="A8989" t="str">
            <v>TAPA REGISTRO VENTILACION PLASTICA15 x</v>
          </cell>
          <cell r="B8989">
            <v>9443</v>
          </cell>
          <cell r="C8989" t="str">
            <v>UNI</v>
          </cell>
          <cell r="D8989">
            <v>6603</v>
          </cell>
          <cell r="E8989">
            <v>510</v>
          </cell>
          <cell r="F8989">
            <v>40141</v>
          </cell>
          <cell r="G8989">
            <v>4750</v>
          </cell>
          <cell r="H8989">
            <v>1.39</v>
          </cell>
          <cell r="I8989">
            <v>43465</v>
          </cell>
        </row>
        <row r="8990">
          <cell r="A8990" t="str">
            <v>TAPA SALIDA CORDON CAJA OCTOGONAL</v>
          </cell>
          <cell r="B8990">
            <v>102513</v>
          </cell>
          <cell r="C8990" t="str">
            <v>UNI</v>
          </cell>
          <cell r="D8990">
            <v>666</v>
          </cell>
          <cell r="E8990">
            <v>0</v>
          </cell>
          <cell r="F8990">
            <v>43266</v>
          </cell>
          <cell r="G8990">
            <v>634.27</v>
          </cell>
          <cell r="H8990">
            <v>1.05</v>
          </cell>
          <cell r="I8990">
            <v>43465</v>
          </cell>
        </row>
        <row r="8991">
          <cell r="A8991" t="str">
            <v>TAPA SEMIESFERICA**</v>
          </cell>
          <cell r="B8991">
            <v>102741</v>
          </cell>
          <cell r="C8991" t="str">
            <v>UNI</v>
          </cell>
          <cell r="D8991">
            <v>8366</v>
          </cell>
          <cell r="E8991">
            <v>0</v>
          </cell>
          <cell r="F8991">
            <v>41052</v>
          </cell>
          <cell r="G8991">
            <v>6435</v>
          </cell>
          <cell r="H8991">
            <v>1.3</v>
          </cell>
          <cell r="I8991">
            <v>43465</v>
          </cell>
        </row>
        <row r="8992">
          <cell r="A8992" t="str">
            <v>TAPA Traf.Pes. CAJA INSPECCION</v>
          </cell>
          <cell r="B8992">
            <v>1141</v>
          </cell>
          <cell r="C8992" t="str">
            <v>UNI</v>
          </cell>
          <cell r="D8992">
            <v>218794</v>
          </cell>
          <cell r="E8992" t="str">
            <v>CAI-TP</v>
          </cell>
          <cell r="F8992">
            <v>40144</v>
          </cell>
          <cell r="G8992">
            <v>157406</v>
          </cell>
          <cell r="H8992">
            <v>1.39</v>
          </cell>
          <cell r="I8992">
            <v>43465</v>
          </cell>
        </row>
        <row r="8993">
          <cell r="A8993" t="str">
            <v>TAPA TROQUEL PARA CANALETA 10X4 METAL 2</v>
          </cell>
          <cell r="B8993">
            <v>3738</v>
          </cell>
          <cell r="C8993" t="str">
            <v>UNI</v>
          </cell>
          <cell r="D8993">
            <v>5311</v>
          </cell>
          <cell r="E8993">
            <v>0</v>
          </cell>
          <cell r="F8993">
            <v>43229</v>
          </cell>
          <cell r="G8993">
            <v>5058</v>
          </cell>
          <cell r="H8993">
            <v>1.05</v>
          </cell>
          <cell r="I8993">
            <v>43465</v>
          </cell>
        </row>
        <row r="8994">
          <cell r="A8994" t="str">
            <v>TAPA Y PLACA FUNDIDA PARA POZO DE</v>
          </cell>
          <cell r="B8994">
            <v>2520</v>
          </cell>
          <cell r="C8994" t="str">
            <v>UNI</v>
          </cell>
          <cell r="D8994">
            <v>953520</v>
          </cell>
          <cell r="E8994">
            <v>0</v>
          </cell>
          <cell r="F8994">
            <v>40435</v>
          </cell>
          <cell r="G8994">
            <v>696000</v>
          </cell>
          <cell r="H8994">
            <v>1.37</v>
          </cell>
          <cell r="I8994">
            <v>43465</v>
          </cell>
        </row>
        <row r="8995">
          <cell r="A8995" t="str">
            <v>TAPABOCA INDUSTRIAL DESECHABLE</v>
          </cell>
          <cell r="B8995">
            <v>105484</v>
          </cell>
          <cell r="C8995" t="str">
            <v>UNI</v>
          </cell>
          <cell r="D8995">
            <v>467</v>
          </cell>
          <cell r="E8995">
            <v>0</v>
          </cell>
          <cell r="F8995">
            <v>42872</v>
          </cell>
          <cell r="G8995">
            <v>428</v>
          </cell>
          <cell r="H8995">
            <v>1.0900000000000001</v>
          </cell>
          <cell r="I8995">
            <v>43465</v>
          </cell>
        </row>
        <row r="8996">
          <cell r="A8996" t="str">
            <v>TAPACANTOS FORMICA PVC (22mm)</v>
          </cell>
          <cell r="B8996">
            <v>104581</v>
          </cell>
          <cell r="C8996" t="str">
            <v>ML</v>
          </cell>
          <cell r="D8996">
            <v>780</v>
          </cell>
          <cell r="E8996">
            <v>0</v>
          </cell>
          <cell r="F8996">
            <v>41170</v>
          </cell>
          <cell r="G8996">
            <v>600</v>
          </cell>
          <cell r="H8996">
            <v>1.3</v>
          </cell>
          <cell r="I8996">
            <v>43465</v>
          </cell>
        </row>
        <row r="8997">
          <cell r="A8997" t="str">
            <v>TAPAPOROS INCOLORO (NO</v>
          </cell>
          <cell r="B8997">
            <v>1069</v>
          </cell>
          <cell r="C8997" t="str">
            <v>GN</v>
          </cell>
          <cell r="D8997">
            <v>49922</v>
          </cell>
          <cell r="E8997">
            <v>0</v>
          </cell>
          <cell r="F8997">
            <v>42853</v>
          </cell>
          <cell r="G8997">
            <v>45800</v>
          </cell>
          <cell r="H8997">
            <v>1.0900000000000001</v>
          </cell>
          <cell r="I8997">
            <v>43465</v>
          </cell>
        </row>
        <row r="8998">
          <cell r="A8998" t="str">
            <v>TAPAPOROS NATURAL ICO</v>
          </cell>
          <cell r="B8998">
            <v>1842</v>
          </cell>
          <cell r="C8998" t="str">
            <v>GN</v>
          </cell>
          <cell r="D8998">
            <v>37530</v>
          </cell>
          <cell r="E8998">
            <v>0</v>
          </cell>
          <cell r="F8998">
            <v>39892</v>
          </cell>
          <cell r="G8998">
            <v>27000</v>
          </cell>
          <cell r="H8998">
            <v>1.39</v>
          </cell>
          <cell r="I8998">
            <v>43465</v>
          </cell>
        </row>
        <row r="8999">
          <cell r="A8999" t="str">
            <v>TAPAPOROS NOGAL PHILAAC 8467</v>
          </cell>
          <cell r="B8999">
            <v>1068</v>
          </cell>
          <cell r="C8999" t="str">
            <v>GN</v>
          </cell>
          <cell r="D8999">
            <v>52260</v>
          </cell>
          <cell r="E8999">
            <v>8467</v>
          </cell>
          <cell r="F8999">
            <v>40799</v>
          </cell>
          <cell r="G8999">
            <v>39000</v>
          </cell>
          <cell r="H8999">
            <v>1.34</v>
          </cell>
          <cell r="I8999">
            <v>43465</v>
          </cell>
        </row>
        <row r="9000">
          <cell r="A9000" t="str">
            <v>TAPON COBRE 1" **</v>
          </cell>
          <cell r="B9000">
            <v>103631</v>
          </cell>
          <cell r="C9000" t="str">
            <v>UNI</v>
          </cell>
          <cell r="D9000">
            <v>2820</v>
          </cell>
          <cell r="E9000">
            <v>0</v>
          </cell>
          <cell r="F9000">
            <v>43269</v>
          </cell>
          <cell r="G9000">
            <v>2686</v>
          </cell>
          <cell r="H9000">
            <v>1.05</v>
          </cell>
          <cell r="I9000">
            <v>43465</v>
          </cell>
        </row>
        <row r="9001">
          <cell r="A9001" t="str">
            <v>Tapón CPVCSoldado 1" **</v>
          </cell>
          <cell r="B9001">
            <v>102858</v>
          </cell>
          <cell r="C9001" t="str">
            <v>UNI</v>
          </cell>
          <cell r="D9001">
            <v>4191</v>
          </cell>
          <cell r="E9001">
            <v>1531004106</v>
          </cell>
          <cell r="F9001">
            <v>40334</v>
          </cell>
          <cell r="G9001">
            <v>3059</v>
          </cell>
          <cell r="H9001">
            <v>1.37</v>
          </cell>
          <cell r="I9001">
            <v>43465</v>
          </cell>
        </row>
        <row r="9002">
          <cell r="A9002" t="str">
            <v>Tapón CPVCSoldado 1/2" **</v>
          </cell>
          <cell r="B9002">
            <v>102818</v>
          </cell>
          <cell r="C9002" t="str">
            <v>UNI</v>
          </cell>
          <cell r="D9002">
            <v>739</v>
          </cell>
          <cell r="E9002">
            <v>1531004106</v>
          </cell>
          <cell r="F9002">
            <v>43271</v>
          </cell>
          <cell r="G9002">
            <v>704</v>
          </cell>
          <cell r="H9002">
            <v>1.05</v>
          </cell>
          <cell r="I9002">
            <v>43465</v>
          </cell>
        </row>
        <row r="9003">
          <cell r="A9003" t="str">
            <v>TAPON DE PRUEBA 2"PVC SANITARIO</v>
          </cell>
          <cell r="B9003">
            <v>101835</v>
          </cell>
          <cell r="C9003" t="str">
            <v>UNI</v>
          </cell>
          <cell r="D9003">
            <v>618</v>
          </cell>
          <cell r="E9003">
            <v>11888</v>
          </cell>
          <cell r="F9003">
            <v>43168</v>
          </cell>
          <cell r="G9003">
            <v>589</v>
          </cell>
          <cell r="H9003">
            <v>1.05</v>
          </cell>
          <cell r="I9003">
            <v>43465</v>
          </cell>
        </row>
        <row r="9004">
          <cell r="A9004" t="str">
            <v>TAPON DE PRUEBA 4"S/NORMA ICONTEC</v>
          </cell>
          <cell r="B9004">
            <v>101825</v>
          </cell>
          <cell r="C9004" t="str">
            <v>UNI</v>
          </cell>
          <cell r="D9004">
            <v>1368</v>
          </cell>
          <cell r="E9004">
            <v>11888</v>
          </cell>
          <cell r="F9004">
            <v>42853</v>
          </cell>
          <cell r="G9004">
            <v>1255</v>
          </cell>
          <cell r="H9004">
            <v>1.0900000000000001</v>
          </cell>
          <cell r="I9004">
            <v>43465</v>
          </cell>
        </row>
        <row r="9005">
          <cell r="A9005" t="str">
            <v>TAPON HEMBRA HG D=1" **</v>
          </cell>
          <cell r="B9005">
            <v>101827</v>
          </cell>
          <cell r="C9005" t="str">
            <v>UNI</v>
          </cell>
          <cell r="D9005">
            <v>1890</v>
          </cell>
          <cell r="E9005">
            <v>11888</v>
          </cell>
          <cell r="F9005">
            <v>43207</v>
          </cell>
          <cell r="G9005">
            <v>1800</v>
          </cell>
          <cell r="H9005">
            <v>1.05</v>
          </cell>
          <cell r="I9005">
            <v>43465</v>
          </cell>
        </row>
        <row r="9006">
          <cell r="A9006" t="str">
            <v>TAPON HEMBRA PVC D=1/2" **</v>
          </cell>
          <cell r="B9006">
            <v>101836</v>
          </cell>
          <cell r="C9006" t="str">
            <v>UNI</v>
          </cell>
          <cell r="D9006">
            <v>249</v>
          </cell>
          <cell r="E9006">
            <v>11888</v>
          </cell>
          <cell r="F9006">
            <v>43185</v>
          </cell>
          <cell r="G9006">
            <v>237</v>
          </cell>
          <cell r="H9006">
            <v>1.05</v>
          </cell>
          <cell r="I9006">
            <v>43465</v>
          </cell>
        </row>
        <row r="9007">
          <cell r="A9007" t="str">
            <v>Tapon HG d=2 1/2" macho*</v>
          </cell>
          <cell r="B9007">
            <v>100249</v>
          </cell>
          <cell r="C9007" t="str">
            <v>UNI</v>
          </cell>
          <cell r="D9007">
            <v>6123</v>
          </cell>
          <cell r="E9007">
            <v>0</v>
          </cell>
          <cell r="F9007">
            <v>43168</v>
          </cell>
          <cell r="G9007">
            <v>5831</v>
          </cell>
          <cell r="H9007">
            <v>1.05</v>
          </cell>
          <cell r="I9007">
            <v>43465</v>
          </cell>
        </row>
        <row r="9008">
          <cell r="A9008" t="str">
            <v>Tapon HG d=2" MACHO*</v>
          </cell>
          <cell r="B9008">
            <v>102652</v>
          </cell>
          <cell r="C9008" t="str">
            <v>UNI</v>
          </cell>
          <cell r="D9008">
            <v>5643</v>
          </cell>
          <cell r="E9008">
            <v>0</v>
          </cell>
          <cell r="F9008">
            <v>43206</v>
          </cell>
          <cell r="G9008">
            <v>5374</v>
          </cell>
          <cell r="H9008">
            <v>1.05</v>
          </cell>
          <cell r="I9008">
            <v>43465</v>
          </cell>
        </row>
        <row r="9009">
          <cell r="A9009" t="str">
            <v>Tapon HG d=3" macho **</v>
          </cell>
          <cell r="B9009">
            <v>100348</v>
          </cell>
          <cell r="C9009" t="str">
            <v>UNI</v>
          </cell>
          <cell r="D9009">
            <v>8820</v>
          </cell>
          <cell r="E9009">
            <v>0</v>
          </cell>
          <cell r="F9009">
            <v>43174</v>
          </cell>
          <cell r="G9009">
            <v>8400</v>
          </cell>
          <cell r="H9009">
            <v>1.05</v>
          </cell>
          <cell r="I9009">
            <v>43465</v>
          </cell>
        </row>
        <row r="9010">
          <cell r="A9010" t="str">
            <v>TAPON MACHO ACERO AL CARBON 1/2”</v>
          </cell>
          <cell r="B9010">
            <v>106240</v>
          </cell>
          <cell r="C9010" t="str">
            <v>UNI</v>
          </cell>
          <cell r="D9010">
            <v>1118</v>
          </cell>
          <cell r="E9010">
            <v>0</v>
          </cell>
          <cell r="F9010">
            <v>43276</v>
          </cell>
          <cell r="G9010">
            <v>1065</v>
          </cell>
          <cell r="H9010">
            <v>1.05</v>
          </cell>
          <cell r="I9010">
            <v>43465</v>
          </cell>
        </row>
        <row r="9011">
          <cell r="A9011" t="str">
            <v>TAPON MACHO HG ½"</v>
          </cell>
          <cell r="B9011">
            <v>3485</v>
          </cell>
          <cell r="C9011" t="str">
            <v>UNI</v>
          </cell>
          <cell r="D9011">
            <v>849</v>
          </cell>
          <cell r="E9011">
            <v>0</v>
          </cell>
          <cell r="F9011">
            <v>43199</v>
          </cell>
          <cell r="G9011">
            <v>809</v>
          </cell>
          <cell r="H9011">
            <v>1.05</v>
          </cell>
          <cell r="I9011">
            <v>43465</v>
          </cell>
        </row>
        <row r="9012">
          <cell r="A9012" t="str">
            <v>Tapon para gas d=1" PVC Macho</v>
          </cell>
          <cell r="B9012">
            <v>100191</v>
          </cell>
          <cell r="C9012" t="str">
            <v>UNI</v>
          </cell>
          <cell r="D9012">
            <v>14571</v>
          </cell>
          <cell r="E9012">
            <v>0</v>
          </cell>
          <cell r="F9012">
            <v>40122</v>
          </cell>
          <cell r="G9012">
            <v>10483</v>
          </cell>
          <cell r="H9012">
            <v>1.39</v>
          </cell>
          <cell r="I9012">
            <v>43465</v>
          </cell>
        </row>
        <row r="9013">
          <cell r="A9013" t="str">
            <v>Tapon para gas d=1/ 2" PVC **</v>
          </cell>
          <cell r="B9013">
            <v>100189</v>
          </cell>
          <cell r="C9013" t="str">
            <v>UNI</v>
          </cell>
          <cell r="D9013">
            <v>8457</v>
          </cell>
          <cell r="E9013">
            <v>0</v>
          </cell>
          <cell r="F9013">
            <v>40122</v>
          </cell>
          <cell r="G9013">
            <v>6084</v>
          </cell>
          <cell r="H9013">
            <v>1.39</v>
          </cell>
          <cell r="I9013">
            <v>43465</v>
          </cell>
        </row>
        <row r="9014">
          <cell r="A9014" t="str">
            <v>Tapon para gas d=2" PVC **</v>
          </cell>
          <cell r="B9014">
            <v>100192</v>
          </cell>
          <cell r="C9014" t="str">
            <v>UNI</v>
          </cell>
          <cell r="D9014">
            <v>22932</v>
          </cell>
          <cell r="E9014">
            <v>0</v>
          </cell>
          <cell r="F9014">
            <v>40122</v>
          </cell>
          <cell r="G9014">
            <v>16498</v>
          </cell>
          <cell r="H9014">
            <v>1.39</v>
          </cell>
          <cell r="I9014">
            <v>43465</v>
          </cell>
        </row>
        <row r="9015">
          <cell r="A9015" t="str">
            <v>Tapon para gas d=3" PVC **</v>
          </cell>
          <cell r="B9015">
            <v>100193</v>
          </cell>
          <cell r="C9015" t="str">
            <v>UNI</v>
          </cell>
          <cell r="D9015">
            <v>88357</v>
          </cell>
          <cell r="E9015">
            <v>0</v>
          </cell>
          <cell r="F9015">
            <v>40122</v>
          </cell>
          <cell r="G9015">
            <v>63566</v>
          </cell>
          <cell r="H9015">
            <v>1.39</v>
          </cell>
          <cell r="I9015">
            <v>43465</v>
          </cell>
        </row>
        <row r="9016">
          <cell r="A9016" t="str">
            <v>Tapon para gas d=3/4" PVC **</v>
          </cell>
          <cell r="B9016">
            <v>100190</v>
          </cell>
          <cell r="C9016" t="str">
            <v>UNI</v>
          </cell>
          <cell r="D9016">
            <v>9000</v>
          </cell>
          <cell r="E9016">
            <v>0</v>
          </cell>
          <cell r="F9016">
            <v>40122</v>
          </cell>
          <cell r="G9016">
            <v>6475</v>
          </cell>
          <cell r="H9016">
            <v>1.39</v>
          </cell>
          <cell r="I9016">
            <v>43465</v>
          </cell>
        </row>
        <row r="9017">
          <cell r="A9017" t="str">
            <v>Tapon para gas d=4" PVC **</v>
          </cell>
          <cell r="B9017">
            <v>100194</v>
          </cell>
          <cell r="C9017" t="str">
            <v>UNI</v>
          </cell>
          <cell r="D9017">
            <v>150267</v>
          </cell>
          <cell r="E9017">
            <v>0</v>
          </cell>
          <cell r="F9017">
            <v>40122</v>
          </cell>
          <cell r="G9017">
            <v>108106</v>
          </cell>
          <cell r="H9017">
            <v>1.39</v>
          </cell>
          <cell r="I9017">
            <v>43465</v>
          </cell>
        </row>
        <row r="9018">
          <cell r="A9018" t="str">
            <v>Tapon Polipropileno(1/2")Fusión PN-16</v>
          </cell>
          <cell r="B9018">
            <v>106079</v>
          </cell>
          <cell r="C9018" t="str">
            <v>UNI</v>
          </cell>
          <cell r="D9018">
            <v>713</v>
          </cell>
          <cell r="E9018">
            <v>0</v>
          </cell>
          <cell r="F9018">
            <v>42833</v>
          </cell>
          <cell r="G9018">
            <v>654</v>
          </cell>
          <cell r="H9018">
            <v>1.0900000000000001</v>
          </cell>
          <cell r="I9018">
            <v>43465</v>
          </cell>
        </row>
        <row r="9019">
          <cell r="A9019" t="str">
            <v>TAPON PRESION ROSCADO PVC ½ "S/NORMA</v>
          </cell>
          <cell r="B9019">
            <v>2048</v>
          </cell>
          <cell r="C9019" t="str">
            <v>UNI</v>
          </cell>
          <cell r="D9019">
            <v>251</v>
          </cell>
          <cell r="E9019">
            <v>11888</v>
          </cell>
          <cell r="F9019">
            <v>43167</v>
          </cell>
          <cell r="G9019">
            <v>239</v>
          </cell>
          <cell r="H9019">
            <v>1.05</v>
          </cell>
          <cell r="I9019">
            <v>43465</v>
          </cell>
        </row>
        <row r="9020">
          <cell r="A9020" t="str">
            <v>TAPON PRESION SOLD. ½"PVC S/NORMA</v>
          </cell>
          <cell r="B9020">
            <v>2044</v>
          </cell>
          <cell r="C9020" t="str">
            <v>UNI</v>
          </cell>
          <cell r="D9020">
            <v>179</v>
          </cell>
          <cell r="E9020">
            <v>11890</v>
          </cell>
          <cell r="F9020">
            <v>43209</v>
          </cell>
          <cell r="G9020">
            <v>170</v>
          </cell>
          <cell r="H9020">
            <v>1.05</v>
          </cell>
          <cell r="I9020">
            <v>43465</v>
          </cell>
        </row>
        <row r="9021">
          <cell r="A9021" t="str">
            <v>TAPON PRESION SOLD. 3" S/NORMA ICONTEC</v>
          </cell>
          <cell r="B9021">
            <v>2045</v>
          </cell>
          <cell r="C9021" t="str">
            <v>UNI</v>
          </cell>
          <cell r="D9021">
            <v>11692</v>
          </cell>
          <cell r="E9021">
            <v>11915</v>
          </cell>
          <cell r="F9021">
            <v>43167</v>
          </cell>
          <cell r="G9021">
            <v>11135</v>
          </cell>
          <cell r="H9021">
            <v>1.05</v>
          </cell>
          <cell r="I9021">
            <v>43465</v>
          </cell>
        </row>
        <row r="9022">
          <cell r="A9022" t="str">
            <v>TAPON PRESION SOLD.3/4" S/NORMA</v>
          </cell>
          <cell r="B9022">
            <v>2043</v>
          </cell>
          <cell r="C9022" t="str">
            <v>UNI</v>
          </cell>
          <cell r="D9022">
            <v>339</v>
          </cell>
          <cell r="E9022">
            <v>11927</v>
          </cell>
          <cell r="F9022">
            <v>43269</v>
          </cell>
          <cell r="G9022">
            <v>323</v>
          </cell>
          <cell r="H9022">
            <v>1.05</v>
          </cell>
          <cell r="I9022">
            <v>43465</v>
          </cell>
        </row>
        <row r="9023">
          <cell r="A9023" t="str">
            <v>TAPON PRUEBA PVC SANITARIA 11/2"***</v>
          </cell>
          <cell r="B9023">
            <v>102829</v>
          </cell>
          <cell r="C9023" t="str">
            <v>UNI</v>
          </cell>
          <cell r="D9023">
            <v>468</v>
          </cell>
          <cell r="E9023" t="str">
            <v>TPA-60-MP</v>
          </cell>
          <cell r="F9023">
            <v>43308</v>
          </cell>
          <cell r="G9023">
            <v>446</v>
          </cell>
          <cell r="H9023">
            <v>1.05</v>
          </cell>
          <cell r="I9023">
            <v>43465</v>
          </cell>
        </row>
        <row r="9024">
          <cell r="A9024" t="str">
            <v>TAPON PVC ROSCADO Ø 1 1/4"</v>
          </cell>
          <cell r="B9024">
            <v>106314</v>
          </cell>
          <cell r="C9024" t="str">
            <v>UNI</v>
          </cell>
          <cell r="D9024">
            <v>1688</v>
          </cell>
          <cell r="E9024">
            <v>0</v>
          </cell>
          <cell r="F9024">
            <v>43361</v>
          </cell>
          <cell r="G9024">
            <v>1608</v>
          </cell>
          <cell r="H9024">
            <v>1.05</v>
          </cell>
          <cell r="I9024">
            <v>43465</v>
          </cell>
        </row>
        <row r="9025">
          <cell r="A9025" t="str">
            <v>Tapón PVC roscado presión de 1 1/2" S/NORMA</v>
          </cell>
          <cell r="B9025">
            <v>103915</v>
          </cell>
          <cell r="C9025" t="str">
            <v>UNI</v>
          </cell>
          <cell r="D9025">
            <v>2455</v>
          </cell>
          <cell r="E9025">
            <v>0</v>
          </cell>
          <cell r="F9025">
            <v>43167</v>
          </cell>
          <cell r="G9025">
            <v>2338</v>
          </cell>
          <cell r="H9025">
            <v>1.05</v>
          </cell>
          <cell r="I9025">
            <v>43465</v>
          </cell>
        </row>
        <row r="9026">
          <cell r="A9026" t="str">
            <v>Tapón PVC roscado presión de 2"S/NORMA</v>
          </cell>
          <cell r="B9026">
            <v>103911</v>
          </cell>
          <cell r="C9026" t="str">
            <v>UNI</v>
          </cell>
          <cell r="D9026">
            <v>3993</v>
          </cell>
          <cell r="E9026">
            <v>0</v>
          </cell>
          <cell r="F9026">
            <v>43209</v>
          </cell>
          <cell r="G9026">
            <v>3803</v>
          </cell>
          <cell r="H9026">
            <v>1.05</v>
          </cell>
          <cell r="I9026">
            <v>43465</v>
          </cell>
        </row>
        <row r="9027">
          <cell r="A9027" t="str">
            <v>TAPON PVC SOLDADO Ø 1 1/4"</v>
          </cell>
          <cell r="B9027">
            <v>106315</v>
          </cell>
          <cell r="C9027" t="str">
            <v>UNI</v>
          </cell>
          <cell r="D9027">
            <v>1477</v>
          </cell>
          <cell r="E9027">
            <v>0</v>
          </cell>
          <cell r="F9027">
            <v>43168</v>
          </cell>
          <cell r="G9027">
            <v>1407</v>
          </cell>
          <cell r="H9027">
            <v>1.05</v>
          </cell>
          <cell r="I9027">
            <v>43465</v>
          </cell>
        </row>
        <row r="9028">
          <cell r="A9028" t="str">
            <v>Tapón PVC soldado presión Ø2" S/NORMA</v>
          </cell>
          <cell r="B9028">
            <v>103912</v>
          </cell>
          <cell r="C9028" t="str">
            <v>UNI</v>
          </cell>
          <cell r="D9028">
            <v>3057</v>
          </cell>
          <cell r="E9028">
            <v>0</v>
          </cell>
          <cell r="F9028">
            <v>43209</v>
          </cell>
          <cell r="G9028">
            <v>2911</v>
          </cell>
          <cell r="H9028">
            <v>1.05</v>
          </cell>
          <cell r="I9028">
            <v>43465</v>
          </cell>
        </row>
        <row r="9029">
          <cell r="A9029" t="str">
            <v>Tapón PVC soldado presiónØ 1 1/2"S/NORMA</v>
          </cell>
          <cell r="B9029">
            <v>103916</v>
          </cell>
          <cell r="C9029" t="str">
            <v>UNI</v>
          </cell>
          <cell r="D9029">
            <v>1933</v>
          </cell>
          <cell r="E9029">
            <v>0</v>
          </cell>
          <cell r="F9029">
            <v>43168</v>
          </cell>
          <cell r="G9029">
            <v>1841</v>
          </cell>
          <cell r="H9029">
            <v>1.05</v>
          </cell>
          <cell r="I9029">
            <v>43465</v>
          </cell>
        </row>
        <row r="9030">
          <cell r="A9030" t="str">
            <v>TAPÓN ROSCADO DE 1/2" PVC PRESIÓN</v>
          </cell>
          <cell r="B9030">
            <v>106532</v>
          </cell>
          <cell r="C9030" t="str">
            <v>UNI</v>
          </cell>
          <cell r="D9030">
            <v>250</v>
          </cell>
          <cell r="E9030">
            <v>0</v>
          </cell>
          <cell r="F9030">
            <v>43185</v>
          </cell>
          <cell r="G9030">
            <v>238</v>
          </cell>
          <cell r="H9030">
            <v>1.05</v>
          </cell>
          <cell r="I9030">
            <v>43465</v>
          </cell>
        </row>
        <row r="9031">
          <cell r="A9031" t="str">
            <v>Tapon roscado HG d=4"Hembra</v>
          </cell>
          <cell r="B9031">
            <v>102410</v>
          </cell>
          <cell r="C9031" t="str">
            <v>UNI</v>
          </cell>
          <cell r="D9031">
            <v>29715</v>
          </cell>
          <cell r="E9031">
            <v>0</v>
          </cell>
          <cell r="F9031">
            <v>43174</v>
          </cell>
          <cell r="G9031">
            <v>28300</v>
          </cell>
          <cell r="H9031">
            <v>1.05</v>
          </cell>
          <cell r="I9031">
            <v>43465</v>
          </cell>
        </row>
        <row r="9032">
          <cell r="A9032" t="str">
            <v>TAPON ROSCADO Ø1" S/NROMA ICONTEC</v>
          </cell>
          <cell r="B9032">
            <v>103603</v>
          </cell>
          <cell r="C9032" t="str">
            <v>UNI</v>
          </cell>
          <cell r="D9032">
            <v>1043</v>
          </cell>
          <cell r="E9032">
            <v>0</v>
          </cell>
          <cell r="F9032">
            <v>43168</v>
          </cell>
          <cell r="G9032">
            <v>993</v>
          </cell>
          <cell r="H9032">
            <v>1.05</v>
          </cell>
          <cell r="I9032">
            <v>43465</v>
          </cell>
        </row>
        <row r="9033">
          <cell r="A9033" t="str">
            <v>Tapón Roscado Ø3" PVC</v>
          </cell>
          <cell r="B9033">
            <v>103508</v>
          </cell>
          <cell r="C9033" t="str">
            <v>UNI</v>
          </cell>
          <cell r="D9033">
            <v>25845</v>
          </cell>
          <cell r="E9033">
            <v>0</v>
          </cell>
          <cell r="F9033">
            <v>40802</v>
          </cell>
          <cell r="G9033">
            <v>19287</v>
          </cell>
          <cell r="H9033">
            <v>1.34</v>
          </cell>
          <cell r="I9033">
            <v>43465</v>
          </cell>
        </row>
        <row r="9034">
          <cell r="A9034" t="str">
            <v>TAPON ROSCADO Ø3/4" PVCP-S/NORMA</v>
          </cell>
          <cell r="B9034">
            <v>103606</v>
          </cell>
          <cell r="C9034" t="str">
            <v>UNI</v>
          </cell>
          <cell r="D9034">
            <v>720</v>
          </cell>
          <cell r="E9034">
            <v>0</v>
          </cell>
          <cell r="F9034">
            <v>43209</v>
          </cell>
          <cell r="G9034">
            <v>686</v>
          </cell>
          <cell r="H9034">
            <v>1.05</v>
          </cell>
          <cell r="I9034">
            <v>43465</v>
          </cell>
        </row>
        <row r="9035">
          <cell r="A9035" t="str">
            <v>TAPON ROSCADO PVC D=3"</v>
          </cell>
          <cell r="B9035">
            <v>104223</v>
          </cell>
          <cell r="C9035" t="str">
            <v>UNI</v>
          </cell>
          <cell r="D9035">
            <v>14606</v>
          </cell>
          <cell r="E9035">
            <v>0</v>
          </cell>
          <cell r="F9035">
            <v>40843</v>
          </cell>
          <cell r="G9035">
            <v>10900</v>
          </cell>
          <cell r="H9035">
            <v>1.34</v>
          </cell>
          <cell r="I9035">
            <v>43465</v>
          </cell>
        </row>
        <row r="9036">
          <cell r="A9036" t="str">
            <v>TAPON ROSCADO PVCP (1/2")</v>
          </cell>
          <cell r="B9036">
            <v>104547</v>
          </cell>
          <cell r="C9036" t="str">
            <v>UNI</v>
          </cell>
          <cell r="D9036">
            <v>251</v>
          </cell>
          <cell r="E9036">
            <v>0</v>
          </cell>
          <cell r="F9036">
            <v>43266</v>
          </cell>
          <cell r="G9036">
            <v>239</v>
          </cell>
          <cell r="H9036">
            <v>1.05</v>
          </cell>
          <cell r="I9036">
            <v>43465</v>
          </cell>
        </row>
        <row r="9037">
          <cell r="A9037" t="str">
            <v>TAPON ROSCADO PVCP (1-1/4") S/NORMA</v>
          </cell>
          <cell r="B9037">
            <v>104545</v>
          </cell>
          <cell r="C9037" t="str">
            <v>UNI</v>
          </cell>
          <cell r="D9037">
            <v>1657</v>
          </cell>
          <cell r="E9037">
            <v>0</v>
          </cell>
          <cell r="F9037">
            <v>43269</v>
          </cell>
          <cell r="G9037">
            <v>1578</v>
          </cell>
          <cell r="H9037">
            <v>1.05</v>
          </cell>
          <cell r="I9037">
            <v>43465</v>
          </cell>
        </row>
        <row r="9038">
          <cell r="A9038" t="str">
            <v>Tapon roscadoHG d=11/4" Macho</v>
          </cell>
          <cell r="B9038">
            <v>102821</v>
          </cell>
          <cell r="C9038" t="str">
            <v>UNI</v>
          </cell>
          <cell r="D9038">
            <v>2254</v>
          </cell>
          <cell r="E9038">
            <v>0</v>
          </cell>
          <cell r="F9038">
            <v>40329</v>
          </cell>
          <cell r="G9038">
            <v>1645</v>
          </cell>
          <cell r="H9038">
            <v>1.37</v>
          </cell>
          <cell r="I9038">
            <v>43465</v>
          </cell>
        </row>
        <row r="9039">
          <cell r="A9039" t="str">
            <v>Tapon roscadoHG d=2" **</v>
          </cell>
          <cell r="B9039">
            <v>101391</v>
          </cell>
          <cell r="C9039" t="str">
            <v>UNI</v>
          </cell>
          <cell r="D9039">
            <v>5715</v>
          </cell>
          <cell r="E9039">
            <v>0</v>
          </cell>
          <cell r="F9039">
            <v>41443</v>
          </cell>
          <cell r="G9039">
            <v>4500</v>
          </cell>
          <cell r="H9039">
            <v>1.27</v>
          </cell>
          <cell r="I9039">
            <v>43465</v>
          </cell>
        </row>
        <row r="9040">
          <cell r="A9040" t="str">
            <v>TAPON SANITARIO 6" PVC PAVCO</v>
          </cell>
          <cell r="B9040">
            <v>100570</v>
          </cell>
          <cell r="C9040" t="str">
            <v>UNI</v>
          </cell>
          <cell r="D9040">
            <v>32579</v>
          </cell>
          <cell r="E9040">
            <v>1771045409</v>
          </cell>
          <cell r="F9040">
            <v>40449</v>
          </cell>
          <cell r="G9040">
            <v>23780</v>
          </cell>
          <cell r="H9040">
            <v>1.37</v>
          </cell>
          <cell r="I9040">
            <v>43465</v>
          </cell>
        </row>
        <row r="9041">
          <cell r="A9041" t="str">
            <v>TAPON SANITARIO 6" PVC PAVCO</v>
          </cell>
          <cell r="B9041">
            <v>101720</v>
          </cell>
          <cell r="C9041" t="str">
            <v>UNI</v>
          </cell>
          <cell r="D9041">
            <v>46166</v>
          </cell>
          <cell r="E9041">
            <v>1771045409</v>
          </cell>
          <cell r="F9041">
            <v>40449</v>
          </cell>
          <cell r="G9041">
            <v>33698</v>
          </cell>
          <cell r="H9041">
            <v>1.37</v>
          </cell>
          <cell r="I9041">
            <v>43465</v>
          </cell>
        </row>
        <row r="9042">
          <cell r="A9042" t="str">
            <v>TAPON SANITARIO DE PRUEBA 2" PVC</v>
          </cell>
          <cell r="B9042">
            <v>100705</v>
          </cell>
          <cell r="C9042" t="str">
            <v>UNI</v>
          </cell>
          <cell r="D9042">
            <v>613</v>
          </cell>
          <cell r="E9042">
            <v>11940</v>
          </cell>
          <cell r="F9042">
            <v>43166</v>
          </cell>
          <cell r="G9042">
            <v>584</v>
          </cell>
          <cell r="H9042">
            <v>1.05</v>
          </cell>
          <cell r="I9042">
            <v>43465</v>
          </cell>
        </row>
        <row r="9043">
          <cell r="A9043" t="str">
            <v>TAPON SANITARIO DE PRUEBA 3" S/NORMA</v>
          </cell>
          <cell r="B9043">
            <v>2064</v>
          </cell>
          <cell r="C9043" t="str">
            <v>UNI</v>
          </cell>
          <cell r="D9043">
            <v>764</v>
          </cell>
          <cell r="E9043">
            <v>11942</v>
          </cell>
          <cell r="F9043">
            <v>43209</v>
          </cell>
          <cell r="G9043">
            <v>728</v>
          </cell>
          <cell r="H9043">
            <v>1.05</v>
          </cell>
          <cell r="I9043">
            <v>43465</v>
          </cell>
        </row>
        <row r="9044">
          <cell r="A9044" t="str">
            <v>TAPON SANITARIO DE PRUEBA 4" PVC</v>
          </cell>
          <cell r="B9044">
            <v>1397</v>
          </cell>
          <cell r="C9044" t="str">
            <v>UNI</v>
          </cell>
          <cell r="D9044">
            <v>1478</v>
          </cell>
          <cell r="E9044">
            <v>11944</v>
          </cell>
          <cell r="F9044">
            <v>43166</v>
          </cell>
          <cell r="G9044">
            <v>1408</v>
          </cell>
          <cell r="H9044">
            <v>1.05</v>
          </cell>
          <cell r="I9044">
            <v>43465</v>
          </cell>
        </row>
        <row r="9045">
          <cell r="A9045" t="str">
            <v>TAPON SOLDADO Ø1"</v>
          </cell>
          <cell r="B9045">
            <v>103604</v>
          </cell>
          <cell r="C9045" t="str">
            <v>UNI</v>
          </cell>
          <cell r="D9045">
            <v>617</v>
          </cell>
          <cell r="E9045">
            <v>0</v>
          </cell>
          <cell r="F9045">
            <v>43166</v>
          </cell>
          <cell r="G9045">
            <v>588</v>
          </cell>
          <cell r="H9045">
            <v>1.05</v>
          </cell>
          <cell r="I9045">
            <v>43465</v>
          </cell>
        </row>
        <row r="9046">
          <cell r="A9046" t="str">
            <v>TAPON SOLDADO Ø3/4"</v>
          </cell>
          <cell r="B9046">
            <v>103605</v>
          </cell>
          <cell r="C9046" t="str">
            <v>UNI</v>
          </cell>
          <cell r="D9046">
            <v>390</v>
          </cell>
          <cell r="E9046">
            <v>0</v>
          </cell>
          <cell r="F9046">
            <v>41163</v>
          </cell>
          <cell r="G9046">
            <v>300</v>
          </cell>
          <cell r="H9046">
            <v>1.3</v>
          </cell>
          <cell r="I9046">
            <v>43465</v>
          </cell>
        </row>
        <row r="9047">
          <cell r="A9047" t="str">
            <v>TAPON SOLDADO PVC PRESION 1/2"S/NORMA</v>
          </cell>
          <cell r="B9047">
            <v>103917</v>
          </cell>
          <cell r="C9047" t="str">
            <v>UNI</v>
          </cell>
          <cell r="D9047">
            <v>184</v>
          </cell>
          <cell r="E9047">
            <v>11890</v>
          </cell>
          <cell r="F9047">
            <v>43166</v>
          </cell>
          <cell r="G9047">
            <v>175</v>
          </cell>
          <cell r="H9047">
            <v>1.05</v>
          </cell>
          <cell r="I9047">
            <v>43465</v>
          </cell>
        </row>
        <row r="9048">
          <cell r="A9048" t="str">
            <v>Tapòn Soldado PVCP 11/4"</v>
          </cell>
          <cell r="B9048">
            <v>103379</v>
          </cell>
          <cell r="C9048" t="str">
            <v>UNI</v>
          </cell>
          <cell r="D9048">
            <v>2604</v>
          </cell>
          <cell r="E9048">
            <v>0</v>
          </cell>
          <cell r="F9048">
            <v>40681</v>
          </cell>
          <cell r="G9048">
            <v>1943</v>
          </cell>
          <cell r="H9048">
            <v>1.34</v>
          </cell>
          <cell r="I9048">
            <v>43465</v>
          </cell>
        </row>
        <row r="9049">
          <cell r="A9049" t="str">
            <v>TAPON Tuberia Planar 12”Advan Edge End</v>
          </cell>
          <cell r="B9049">
            <v>106036</v>
          </cell>
          <cell r="C9049" t="str">
            <v>UNI</v>
          </cell>
          <cell r="D9049">
            <v>21011</v>
          </cell>
          <cell r="E9049">
            <v>0</v>
          </cell>
          <cell r="F9049">
            <v>43171</v>
          </cell>
          <cell r="G9049">
            <v>20010</v>
          </cell>
          <cell r="H9049">
            <v>1.05</v>
          </cell>
          <cell r="I9049">
            <v>43465</v>
          </cell>
        </row>
        <row r="9050">
          <cell r="A9050" t="str">
            <v>TARIFAS Y SERVICIOS</v>
          </cell>
          <cell r="B9050">
            <v>40</v>
          </cell>
          <cell r="C9050">
            <v>0</v>
          </cell>
          <cell r="D9050" t="e">
            <v>#DIV/0!</v>
          </cell>
          <cell r="E9050">
            <v>0</v>
          </cell>
          <cell r="F9050">
            <v>0</v>
          </cell>
          <cell r="G9050">
            <v>0</v>
          </cell>
          <cell r="H9050" t="e">
            <v>#DIV/0!</v>
          </cell>
          <cell r="I9050">
            <v>43465</v>
          </cell>
        </row>
        <row r="9051">
          <cell r="A9051" t="str">
            <v>TARRO ADHESIVO INSTANTÁNEO UNIV</v>
          </cell>
          <cell r="B9051">
            <v>106511</v>
          </cell>
          <cell r="C9051" t="str">
            <v>UNI</v>
          </cell>
          <cell r="D9051">
            <v>5145</v>
          </cell>
          <cell r="E9051">
            <v>0</v>
          </cell>
          <cell r="F9051">
            <v>43199</v>
          </cell>
          <cell r="G9051">
            <v>4900</v>
          </cell>
          <cell r="H9051">
            <v>1.05</v>
          </cell>
          <cell r="I9051">
            <v>43465</v>
          </cell>
        </row>
        <row r="9052">
          <cell r="A9052" t="str">
            <v>TAZA ADRIATICO BCO CORONA Discapacita</v>
          </cell>
          <cell r="B9052">
            <v>106386</v>
          </cell>
          <cell r="C9052" t="str">
            <v>UNI</v>
          </cell>
          <cell r="D9052">
            <v>625485</v>
          </cell>
          <cell r="E9052">
            <v>0</v>
          </cell>
          <cell r="F9052">
            <v>42512</v>
          </cell>
          <cell r="G9052">
            <v>543900</v>
          </cell>
          <cell r="H9052">
            <v>1.1499999999999999</v>
          </cell>
          <cell r="I9052">
            <v>43465</v>
          </cell>
        </row>
        <row r="9053">
          <cell r="A9053" t="str">
            <v>TAZA CAMPESINA INSTITUCIONAL. CRNA</v>
          </cell>
          <cell r="B9053">
            <v>624</v>
          </cell>
          <cell r="C9053" t="str">
            <v>UNI</v>
          </cell>
          <cell r="D9053">
            <v>51847</v>
          </cell>
          <cell r="E9053">
            <v>8600</v>
          </cell>
          <cell r="F9053">
            <v>40134</v>
          </cell>
          <cell r="G9053">
            <v>37300</v>
          </cell>
          <cell r="H9053">
            <v>1.39</v>
          </cell>
          <cell r="I9053">
            <v>43465</v>
          </cell>
        </row>
        <row r="9054">
          <cell r="A9054" t="str">
            <v>TAZA FLUXOMETRO HANDICAP</v>
          </cell>
          <cell r="B9054">
            <v>3285</v>
          </cell>
          <cell r="C9054" t="str">
            <v>UNI</v>
          </cell>
          <cell r="D9054">
            <v>457310</v>
          </cell>
          <cell r="E9054">
            <v>2651</v>
          </cell>
          <cell r="F9054">
            <v>40130</v>
          </cell>
          <cell r="G9054">
            <v>329000</v>
          </cell>
          <cell r="H9054">
            <v>1.39</v>
          </cell>
          <cell r="I9054">
            <v>43465</v>
          </cell>
        </row>
        <row r="9055">
          <cell r="A9055" t="str">
            <v>TAZA FLUXOMETRO INSTIT. CRNA</v>
          </cell>
          <cell r="B9055">
            <v>2796</v>
          </cell>
          <cell r="C9055" t="str">
            <v>UNI</v>
          </cell>
          <cell r="D9055">
            <v>492571</v>
          </cell>
          <cell r="E9055">
            <v>2650</v>
          </cell>
          <cell r="F9055">
            <v>42776</v>
          </cell>
          <cell r="G9055">
            <v>451900</v>
          </cell>
          <cell r="H9055">
            <v>1.0900000000000001</v>
          </cell>
          <cell r="I9055">
            <v>43465</v>
          </cell>
        </row>
        <row r="9056">
          <cell r="A9056" t="str">
            <v>TAZA FLUXOMETRO INSTIT. Fontanar**</v>
          </cell>
          <cell r="B9056">
            <v>90016</v>
          </cell>
          <cell r="C9056" t="str">
            <v>UNI</v>
          </cell>
          <cell r="D9056">
            <v>389200</v>
          </cell>
          <cell r="E9056">
            <v>2650</v>
          </cell>
          <cell r="F9056">
            <v>40134</v>
          </cell>
          <cell r="G9056">
            <v>280000</v>
          </cell>
          <cell r="H9056">
            <v>1.39</v>
          </cell>
          <cell r="I9056">
            <v>43465</v>
          </cell>
        </row>
        <row r="9057">
          <cell r="A9057" t="str">
            <v>TAZA FLUXOMETRO INSTIT. Fontanar**</v>
          </cell>
          <cell r="B9057">
            <v>101737</v>
          </cell>
          <cell r="C9057" t="str">
            <v>UNI</v>
          </cell>
          <cell r="D9057">
            <v>389200</v>
          </cell>
          <cell r="E9057">
            <v>2650</v>
          </cell>
          <cell r="F9057">
            <v>40134</v>
          </cell>
          <cell r="G9057">
            <v>280000</v>
          </cell>
          <cell r="H9057">
            <v>1.39</v>
          </cell>
          <cell r="I9057">
            <v>43465</v>
          </cell>
        </row>
        <row r="9058">
          <cell r="A9058" t="str">
            <v>TAZA INST. ADRIATICO ES BLANCO CORONA</v>
          </cell>
          <cell r="B9058">
            <v>101795</v>
          </cell>
          <cell r="C9058" t="str">
            <v>UNI</v>
          </cell>
          <cell r="D9058">
            <v>571142</v>
          </cell>
          <cell r="E9058" t="str">
            <v>01318100K</v>
          </cell>
          <cell r="F9058">
            <v>43273</v>
          </cell>
          <cell r="G9058">
            <v>543945</v>
          </cell>
          <cell r="H9058">
            <v>1.05</v>
          </cell>
          <cell r="I9058">
            <v>43465</v>
          </cell>
        </row>
        <row r="9059">
          <cell r="A9059" t="str">
            <v>TAZA INST. BALTICO BLANCO*</v>
          </cell>
          <cell r="B9059">
            <v>101799</v>
          </cell>
          <cell r="C9059" t="str">
            <v>UNI</v>
          </cell>
          <cell r="D9059">
            <v>514242</v>
          </cell>
          <cell r="E9059" t="str">
            <v>01311100K</v>
          </cell>
          <cell r="F9059">
            <v>43209</v>
          </cell>
          <cell r="G9059">
            <v>489754</v>
          </cell>
          <cell r="H9059">
            <v>1.05</v>
          </cell>
          <cell r="I9059">
            <v>43465</v>
          </cell>
        </row>
        <row r="9060">
          <cell r="A9060" t="str">
            <v>TAZA INSTITUC. ELONGADO DISCAPACITADOS</v>
          </cell>
          <cell r="B9060">
            <v>104289</v>
          </cell>
          <cell r="C9060" t="str">
            <v>UNI</v>
          </cell>
          <cell r="D9060">
            <v>429780</v>
          </cell>
          <cell r="E9060">
            <v>0</v>
          </cell>
          <cell r="F9060">
            <v>40939</v>
          </cell>
          <cell r="G9060">
            <v>330600</v>
          </cell>
          <cell r="H9060">
            <v>1.3</v>
          </cell>
          <cell r="I9060">
            <v>43465</v>
          </cell>
        </row>
        <row r="9061">
          <cell r="A9061" t="str">
            <v>TAZA INSTITUC. ELONGADO Vitromex</v>
          </cell>
          <cell r="B9061">
            <v>104288</v>
          </cell>
          <cell r="C9061" t="str">
            <v>UNI</v>
          </cell>
          <cell r="D9061">
            <v>316680</v>
          </cell>
          <cell r="E9061">
            <v>0</v>
          </cell>
          <cell r="F9061">
            <v>41184</v>
          </cell>
          <cell r="G9061">
            <v>243600</v>
          </cell>
          <cell r="H9061">
            <v>1.3</v>
          </cell>
          <cell r="I9061">
            <v>43465</v>
          </cell>
        </row>
        <row r="9062">
          <cell r="A9062" t="str">
            <v>TECHOS EN DRY-WALL M2</v>
          </cell>
          <cell r="B9062">
            <v>3206</v>
          </cell>
          <cell r="C9062" t="str">
            <v>M2</v>
          </cell>
          <cell r="D9062">
            <v>47698</v>
          </cell>
          <cell r="E9062">
            <v>0</v>
          </cell>
          <cell r="F9062">
            <v>40310</v>
          </cell>
          <cell r="G9062">
            <v>34816</v>
          </cell>
          <cell r="H9062">
            <v>1.37</v>
          </cell>
          <cell r="I9062">
            <v>43465</v>
          </cell>
        </row>
        <row r="9063">
          <cell r="A9063" t="str">
            <v>TECHOS EN DRY-WALL ML</v>
          </cell>
          <cell r="B9063">
            <v>681</v>
          </cell>
          <cell r="C9063" t="str">
            <v>ML</v>
          </cell>
          <cell r="D9063">
            <v>33998</v>
          </cell>
          <cell r="E9063">
            <v>0</v>
          </cell>
          <cell r="F9063">
            <v>40310</v>
          </cell>
          <cell r="G9063">
            <v>24816</v>
          </cell>
          <cell r="H9063">
            <v>1.37</v>
          </cell>
          <cell r="I9063">
            <v>43465</v>
          </cell>
        </row>
        <row r="9064">
          <cell r="A9064" t="str">
            <v>Técnico Dibujante+ Prestac.</v>
          </cell>
          <cell r="B9064">
            <v>102545</v>
          </cell>
          <cell r="C9064" t="str">
            <v>MES</v>
          </cell>
          <cell r="D9064">
            <v>2446088</v>
          </cell>
          <cell r="E9064">
            <v>0</v>
          </cell>
          <cell r="F9064">
            <v>43272</v>
          </cell>
          <cell r="G9064">
            <v>2329608</v>
          </cell>
          <cell r="H9064">
            <v>1.05</v>
          </cell>
          <cell r="I9064">
            <v>43465</v>
          </cell>
        </row>
        <row r="9065">
          <cell r="A9065" t="str">
            <v>TECNICO ELECTRICISTA + PREST.(60.15%)</v>
          </cell>
          <cell r="B9065">
            <v>102502</v>
          </cell>
          <cell r="C9065" t="str">
            <v>JR</v>
          </cell>
          <cell r="D9065">
            <v>86207</v>
          </cell>
          <cell r="E9065">
            <v>0</v>
          </cell>
          <cell r="F9065">
            <v>43117</v>
          </cell>
          <cell r="G9065">
            <v>82102</v>
          </cell>
          <cell r="H9065">
            <v>1.05</v>
          </cell>
          <cell r="I9065">
            <v>43465</v>
          </cell>
        </row>
        <row r="9066">
          <cell r="A9066" t="str">
            <v>TECNICO ELECTROMECANICO</v>
          </cell>
          <cell r="B9066">
            <v>104264</v>
          </cell>
          <cell r="C9066" t="str">
            <v>JR</v>
          </cell>
          <cell r="D9066">
            <v>86207</v>
          </cell>
          <cell r="E9066">
            <v>0</v>
          </cell>
          <cell r="F9066">
            <v>43300</v>
          </cell>
          <cell r="G9066">
            <v>82102</v>
          </cell>
          <cell r="H9066">
            <v>1.05</v>
          </cell>
          <cell r="I9066">
            <v>43465</v>
          </cell>
        </row>
        <row r="9067">
          <cell r="A9067" t="str">
            <v>TECNICO INSTALACIONES ESP.PISCINAS</v>
          </cell>
          <cell r="B9067">
            <v>107071</v>
          </cell>
          <cell r="C9067" t="str">
            <v>JR</v>
          </cell>
          <cell r="D9067">
            <v>82169</v>
          </cell>
          <cell r="E9067">
            <v>0</v>
          </cell>
          <cell r="F9067">
            <v>43395</v>
          </cell>
          <cell r="G9067">
            <v>78256.14</v>
          </cell>
          <cell r="H9067">
            <v>1.05</v>
          </cell>
          <cell r="I9067">
            <v>43465</v>
          </cell>
        </row>
        <row r="9068">
          <cell r="A9068" t="str">
            <v>TEE A. INOX 150L 2" ROSCAR</v>
          </cell>
          <cell r="B9068">
            <v>107094</v>
          </cell>
          <cell r="C9068" t="str">
            <v>UNI</v>
          </cell>
          <cell r="D9068">
            <v>30237</v>
          </cell>
          <cell r="E9068">
            <v>0</v>
          </cell>
          <cell r="F9068">
            <v>43395</v>
          </cell>
          <cell r="G9068">
            <v>28797.5</v>
          </cell>
          <cell r="H9068">
            <v>1.05</v>
          </cell>
          <cell r="I9068">
            <v>43465</v>
          </cell>
        </row>
        <row r="9069">
          <cell r="A9069" t="str">
            <v>TEE A. INOX 150L 4" ROSCAR</v>
          </cell>
          <cell r="B9069">
            <v>107211</v>
          </cell>
          <cell r="C9069" t="str">
            <v>UNI</v>
          </cell>
          <cell r="D9069">
            <v>150857</v>
          </cell>
          <cell r="E9069">
            <v>0</v>
          </cell>
          <cell r="F9069">
            <v>43410</v>
          </cell>
          <cell r="G9069">
            <v>143673</v>
          </cell>
          <cell r="H9069">
            <v>1.05</v>
          </cell>
          <cell r="I9069">
            <v>43465</v>
          </cell>
        </row>
        <row r="9070">
          <cell r="A9070" t="str">
            <v>TEE A. INOX 150L 4" ROSCAR</v>
          </cell>
          <cell r="B9070">
            <v>107163</v>
          </cell>
          <cell r="C9070" t="str">
            <v>UNI</v>
          </cell>
          <cell r="D9070">
            <v>150856</v>
          </cell>
          <cell r="E9070">
            <v>0</v>
          </cell>
          <cell r="F9070">
            <v>43395</v>
          </cell>
          <cell r="G9070">
            <v>143672.5</v>
          </cell>
          <cell r="H9070">
            <v>1.05</v>
          </cell>
          <cell r="I9070">
            <v>43465</v>
          </cell>
        </row>
        <row r="9071">
          <cell r="A9071" t="str">
            <v>Tee acero al carbón Sch40 d= 2 " **</v>
          </cell>
          <cell r="B9071">
            <v>100161</v>
          </cell>
          <cell r="C9071" t="str">
            <v>UNI</v>
          </cell>
          <cell r="D9071">
            <v>44541</v>
          </cell>
          <cell r="E9071" t="str">
            <v>T-117</v>
          </cell>
          <cell r="F9071">
            <v>39671</v>
          </cell>
          <cell r="G9071">
            <v>30300</v>
          </cell>
          <cell r="H9071">
            <v>1.47</v>
          </cell>
          <cell r="I9071">
            <v>43465</v>
          </cell>
        </row>
        <row r="9072">
          <cell r="A9072" t="str">
            <v>Tee acero al carbón Sch40 d= 2 1/2 " **</v>
          </cell>
          <cell r="B9072">
            <v>100033</v>
          </cell>
          <cell r="C9072" t="str">
            <v>UNI</v>
          </cell>
          <cell r="D9072">
            <v>39777</v>
          </cell>
          <cell r="E9072" t="str">
            <v>T-117</v>
          </cell>
          <cell r="F9072">
            <v>39660</v>
          </cell>
          <cell r="G9072">
            <v>27059</v>
          </cell>
          <cell r="H9072">
            <v>1.47</v>
          </cell>
          <cell r="I9072">
            <v>43465</v>
          </cell>
        </row>
        <row r="9073">
          <cell r="A9073" t="str">
            <v>Tee acero al carbón Sch40 d= 3 " **</v>
          </cell>
          <cell r="B9073">
            <v>100162</v>
          </cell>
          <cell r="C9073" t="str">
            <v>UNI</v>
          </cell>
          <cell r="D9073">
            <v>44541</v>
          </cell>
          <cell r="E9073" t="str">
            <v>T-117</v>
          </cell>
          <cell r="F9073">
            <v>39671</v>
          </cell>
          <cell r="G9073">
            <v>30300</v>
          </cell>
          <cell r="H9073">
            <v>1.47</v>
          </cell>
          <cell r="I9073">
            <v>43465</v>
          </cell>
        </row>
        <row r="9074">
          <cell r="A9074" t="str">
            <v>Tee acero al carbón Sch40 d= 6 " **</v>
          </cell>
          <cell r="B9074">
            <v>100040</v>
          </cell>
          <cell r="C9074" t="str">
            <v>UNI</v>
          </cell>
          <cell r="D9074">
            <v>188917</v>
          </cell>
          <cell r="E9074" t="str">
            <v>T-117</v>
          </cell>
          <cell r="F9074">
            <v>39660</v>
          </cell>
          <cell r="G9074">
            <v>128515</v>
          </cell>
          <cell r="H9074">
            <v>1.47</v>
          </cell>
          <cell r="I9074">
            <v>43465</v>
          </cell>
        </row>
        <row r="9075">
          <cell r="A9075" t="str">
            <v>Tee acero al carbón Sch40 d=10 " **</v>
          </cell>
          <cell r="B9075">
            <v>100076</v>
          </cell>
          <cell r="C9075" t="str">
            <v>UNI</v>
          </cell>
          <cell r="D9075">
            <v>1087825</v>
          </cell>
          <cell r="E9075" t="str">
            <v>T-117</v>
          </cell>
          <cell r="F9075">
            <v>39511</v>
          </cell>
          <cell r="G9075">
            <v>740017</v>
          </cell>
          <cell r="H9075">
            <v>1.47</v>
          </cell>
          <cell r="I9075">
            <v>43465</v>
          </cell>
        </row>
        <row r="9076">
          <cell r="A9076" t="str">
            <v>Tee acero al carbón Sch40 d=8 " **</v>
          </cell>
          <cell r="B9076">
            <v>100075</v>
          </cell>
          <cell r="C9076" t="str">
            <v>UNI</v>
          </cell>
          <cell r="D9076">
            <v>514954</v>
          </cell>
          <cell r="E9076" t="str">
            <v>T-117</v>
          </cell>
          <cell r="F9076">
            <v>39511</v>
          </cell>
          <cell r="G9076">
            <v>350309</v>
          </cell>
          <cell r="H9076">
            <v>1.47</v>
          </cell>
          <cell r="I9076">
            <v>43465</v>
          </cell>
        </row>
        <row r="9077">
          <cell r="A9077" t="str">
            <v>Tee acero galvanizado 1 "</v>
          </cell>
          <cell r="B9077">
            <v>106289</v>
          </cell>
          <cell r="C9077" t="str">
            <v>UNI</v>
          </cell>
          <cell r="D9077">
            <v>3776</v>
          </cell>
          <cell r="E9077">
            <v>0</v>
          </cell>
          <cell r="F9077">
            <v>43272</v>
          </cell>
          <cell r="G9077">
            <v>3596</v>
          </cell>
          <cell r="H9077">
            <v>1.05</v>
          </cell>
          <cell r="I9077">
            <v>43465</v>
          </cell>
        </row>
        <row r="9078">
          <cell r="A9078" t="str">
            <v>Tee acero galvanizado 1 1/2"</v>
          </cell>
          <cell r="B9078">
            <v>106290</v>
          </cell>
          <cell r="C9078" t="str">
            <v>UNI</v>
          </cell>
          <cell r="D9078">
            <v>8996</v>
          </cell>
          <cell r="E9078">
            <v>0</v>
          </cell>
          <cell r="F9078">
            <v>43361</v>
          </cell>
          <cell r="G9078">
            <v>8568</v>
          </cell>
          <cell r="H9078">
            <v>1.05</v>
          </cell>
          <cell r="I9078">
            <v>43465</v>
          </cell>
        </row>
        <row r="9079">
          <cell r="A9079" t="str">
            <v>Tee acero galvanizado 2"</v>
          </cell>
          <cell r="B9079">
            <v>106291</v>
          </cell>
          <cell r="C9079" t="str">
            <v>UNI</v>
          </cell>
          <cell r="D9079">
            <v>12370</v>
          </cell>
          <cell r="E9079">
            <v>0</v>
          </cell>
          <cell r="F9079">
            <v>43361</v>
          </cell>
          <cell r="G9079">
            <v>11781</v>
          </cell>
          <cell r="H9079">
            <v>1.05</v>
          </cell>
          <cell r="I9079">
            <v>43465</v>
          </cell>
        </row>
        <row r="9080">
          <cell r="A9080" t="str">
            <v>Tee acero galvanizado 3"</v>
          </cell>
          <cell r="B9080">
            <v>106292</v>
          </cell>
          <cell r="C9080" t="str">
            <v>UNI</v>
          </cell>
          <cell r="D9080">
            <v>34243</v>
          </cell>
          <cell r="E9080">
            <v>0</v>
          </cell>
          <cell r="F9080">
            <v>42850</v>
          </cell>
          <cell r="G9080">
            <v>31416</v>
          </cell>
          <cell r="H9080">
            <v>1.0900000000000001</v>
          </cell>
          <cell r="I9080">
            <v>43465</v>
          </cell>
        </row>
        <row r="9081">
          <cell r="A9081" t="str">
            <v>Tee acero galvanizado 4"</v>
          </cell>
          <cell r="B9081">
            <v>106293</v>
          </cell>
          <cell r="C9081" t="str">
            <v>UNI</v>
          </cell>
          <cell r="D9081">
            <v>61483</v>
          </cell>
          <cell r="E9081">
            <v>0</v>
          </cell>
          <cell r="F9081">
            <v>42850</v>
          </cell>
          <cell r="G9081">
            <v>56406</v>
          </cell>
          <cell r="H9081">
            <v>1.0900000000000001</v>
          </cell>
          <cell r="I9081">
            <v>43465</v>
          </cell>
        </row>
        <row r="9082">
          <cell r="A9082" t="str">
            <v>TEE ACERO NEGRO - 1 "</v>
          </cell>
          <cell r="B9082">
            <v>106214</v>
          </cell>
          <cell r="C9082" t="str">
            <v>UNI</v>
          </cell>
          <cell r="D9082">
            <v>3829</v>
          </cell>
          <cell r="E9082">
            <v>0</v>
          </cell>
          <cell r="F9082">
            <v>43272</v>
          </cell>
          <cell r="G9082">
            <v>3647</v>
          </cell>
          <cell r="H9082">
            <v>1.05</v>
          </cell>
          <cell r="I9082">
            <v>43465</v>
          </cell>
        </row>
        <row r="9083">
          <cell r="A9083" t="str">
            <v>TEE ACERO NEGRO - 2"</v>
          </cell>
          <cell r="B9083">
            <v>106216</v>
          </cell>
          <cell r="C9083" t="str">
            <v>UNI</v>
          </cell>
          <cell r="D9083">
            <v>12582</v>
          </cell>
          <cell r="E9083">
            <v>0</v>
          </cell>
          <cell r="F9083">
            <v>42847</v>
          </cell>
          <cell r="G9083">
            <v>11543</v>
          </cell>
          <cell r="H9083">
            <v>1.0900000000000001</v>
          </cell>
          <cell r="I9083">
            <v>43465</v>
          </cell>
        </row>
        <row r="9084">
          <cell r="A9084" t="str">
            <v>TEE ACERO NEGRO -1 1/4"</v>
          </cell>
          <cell r="B9084">
            <v>106215</v>
          </cell>
          <cell r="C9084" t="str">
            <v>UNI</v>
          </cell>
          <cell r="D9084">
            <v>5195</v>
          </cell>
          <cell r="E9084">
            <v>0</v>
          </cell>
          <cell r="F9084">
            <v>43272</v>
          </cell>
          <cell r="G9084">
            <v>4948</v>
          </cell>
          <cell r="H9084">
            <v>1.05</v>
          </cell>
          <cell r="I9084">
            <v>43465</v>
          </cell>
        </row>
        <row r="9085">
          <cell r="A9085" t="str">
            <v>TEE ALCANT CxC 6" PAVCO</v>
          </cell>
          <cell r="B9085">
            <v>1775</v>
          </cell>
          <cell r="C9085" t="str">
            <v>UNI</v>
          </cell>
          <cell r="D9085">
            <v>104994</v>
          </cell>
          <cell r="E9085">
            <v>11968</v>
          </cell>
          <cell r="F9085">
            <v>39890</v>
          </cell>
          <cell r="G9085">
            <v>75535</v>
          </cell>
          <cell r="H9085">
            <v>1.39</v>
          </cell>
          <cell r="I9085">
            <v>43465</v>
          </cell>
        </row>
        <row r="9086">
          <cell r="A9086" t="str">
            <v>TEE ALCANT NOVAFORT 160x160 PAVCO</v>
          </cell>
          <cell r="B9086">
            <v>3539</v>
          </cell>
          <cell r="C9086" t="str">
            <v>UNI</v>
          </cell>
          <cell r="D9086">
            <v>46233</v>
          </cell>
          <cell r="E9086">
            <v>11962</v>
          </cell>
          <cell r="F9086">
            <v>41036</v>
          </cell>
          <cell r="G9086">
            <v>35564</v>
          </cell>
          <cell r="H9086">
            <v>1.3</v>
          </cell>
          <cell r="I9086">
            <v>43465</v>
          </cell>
        </row>
        <row r="9087">
          <cell r="A9087" t="str">
            <v>TEE ALCANT NOVAFORT 200x160 S/NROMA</v>
          </cell>
          <cell r="B9087">
            <v>3540</v>
          </cell>
          <cell r="C9087" t="str">
            <v>UNI</v>
          </cell>
          <cell r="D9087">
            <v>95123</v>
          </cell>
          <cell r="E9087">
            <v>12089</v>
          </cell>
          <cell r="F9087">
            <v>42305</v>
          </cell>
          <cell r="G9087">
            <v>77970</v>
          </cell>
          <cell r="H9087">
            <v>1.22</v>
          </cell>
          <cell r="I9087">
            <v>43465</v>
          </cell>
        </row>
        <row r="9088">
          <cell r="A9088" t="str">
            <v>TEE CALIENTE ½" ULTRATEMP PAVCO</v>
          </cell>
          <cell r="B9088">
            <v>2056</v>
          </cell>
          <cell r="C9088" t="str">
            <v>UNI</v>
          </cell>
          <cell r="D9088">
            <v>1703</v>
          </cell>
          <cell r="E9088">
            <v>12058</v>
          </cell>
          <cell r="F9088">
            <v>40449</v>
          </cell>
          <cell r="G9088">
            <v>1243</v>
          </cell>
          <cell r="H9088">
            <v>1.37</v>
          </cell>
          <cell r="I9088">
            <v>43465</v>
          </cell>
        </row>
        <row r="9089">
          <cell r="A9089" t="str">
            <v>TEE COBRE 1"</v>
          </cell>
          <cell r="B9089">
            <v>103630</v>
          </cell>
          <cell r="C9089" t="str">
            <v>UNI</v>
          </cell>
          <cell r="D9089">
            <v>7791</v>
          </cell>
          <cell r="E9089">
            <v>0</v>
          </cell>
          <cell r="F9089">
            <v>43272</v>
          </cell>
          <cell r="G9089">
            <v>7420</v>
          </cell>
          <cell r="H9089">
            <v>1.05</v>
          </cell>
          <cell r="I9089">
            <v>43465</v>
          </cell>
        </row>
        <row r="9090">
          <cell r="A9090" t="str">
            <v>TEE COBRE 2 "</v>
          </cell>
          <cell r="B9090">
            <v>106287</v>
          </cell>
          <cell r="C9090" t="str">
            <v>UNI</v>
          </cell>
          <cell r="D9090">
            <v>34118</v>
          </cell>
          <cell r="E9090">
            <v>0</v>
          </cell>
          <cell r="F9090">
            <v>43276</v>
          </cell>
          <cell r="G9090">
            <v>32493</v>
          </cell>
          <cell r="H9090">
            <v>1.05</v>
          </cell>
          <cell r="I9090">
            <v>43465</v>
          </cell>
        </row>
        <row r="9091">
          <cell r="A9091" t="str">
            <v>TEE COBRE 2 1/2"</v>
          </cell>
          <cell r="B9091">
            <v>106288</v>
          </cell>
          <cell r="C9091" t="str">
            <v>UNI</v>
          </cell>
          <cell r="D9091">
            <v>74476</v>
          </cell>
          <cell r="E9091">
            <v>0</v>
          </cell>
          <cell r="F9091">
            <v>42851</v>
          </cell>
          <cell r="G9091">
            <v>68327</v>
          </cell>
          <cell r="H9091">
            <v>1.0900000000000001</v>
          </cell>
          <cell r="I9091">
            <v>43465</v>
          </cell>
        </row>
        <row r="9092">
          <cell r="A9092" t="str">
            <v>TEE COBRE Ø 1 1/2"</v>
          </cell>
          <cell r="B9092">
            <v>106368</v>
          </cell>
          <cell r="C9092" t="str">
            <v>UNI</v>
          </cell>
          <cell r="D9092">
            <v>27516</v>
          </cell>
          <cell r="E9092">
            <v>0</v>
          </cell>
          <cell r="F9092">
            <v>43276</v>
          </cell>
          <cell r="G9092">
            <v>26206</v>
          </cell>
          <cell r="H9092">
            <v>1.05</v>
          </cell>
          <cell r="I9092">
            <v>43465</v>
          </cell>
        </row>
        <row r="9093">
          <cell r="A9093" t="str">
            <v>TEE COBRE Ø 1 1/4"</v>
          </cell>
          <cell r="B9093">
            <v>106369</v>
          </cell>
          <cell r="C9093" t="str">
            <v>UNI</v>
          </cell>
          <cell r="D9093">
            <v>15616</v>
          </cell>
          <cell r="E9093">
            <v>0</v>
          </cell>
          <cell r="F9093">
            <v>43276</v>
          </cell>
          <cell r="G9093">
            <v>14872</v>
          </cell>
          <cell r="H9093">
            <v>1.05</v>
          </cell>
          <cell r="I9093">
            <v>43465</v>
          </cell>
        </row>
        <row r="9094">
          <cell r="A9094" t="str">
            <v>TEE COBRE Ø 1/2"</v>
          </cell>
          <cell r="B9094">
            <v>106371</v>
          </cell>
          <cell r="C9094" t="str">
            <v>UNI</v>
          </cell>
          <cell r="D9094">
            <v>1822</v>
          </cell>
          <cell r="E9094">
            <v>0</v>
          </cell>
          <cell r="F9094">
            <v>43369</v>
          </cell>
          <cell r="G9094">
            <v>1735</v>
          </cell>
          <cell r="H9094">
            <v>1.05</v>
          </cell>
          <cell r="I9094">
            <v>43465</v>
          </cell>
        </row>
        <row r="9095">
          <cell r="A9095" t="str">
            <v>TEE COBRE Ø 3/4"</v>
          </cell>
          <cell r="B9095">
            <v>106370</v>
          </cell>
          <cell r="C9095" t="str">
            <v>UNI</v>
          </cell>
          <cell r="D9095">
            <v>4393</v>
          </cell>
          <cell r="E9095">
            <v>0</v>
          </cell>
          <cell r="F9095">
            <v>43369</v>
          </cell>
          <cell r="G9095">
            <v>4184</v>
          </cell>
          <cell r="H9095">
            <v>1.05</v>
          </cell>
          <cell r="I9095">
            <v>43465</v>
          </cell>
        </row>
        <row r="9096">
          <cell r="A9096" t="str">
            <v>TEE CPVC 1 1/2"</v>
          </cell>
          <cell r="B9096">
            <v>104556</v>
          </cell>
          <cell r="C9096" t="str">
            <v>UNI</v>
          </cell>
          <cell r="D9096">
            <v>22347</v>
          </cell>
          <cell r="E9096">
            <v>0</v>
          </cell>
          <cell r="F9096">
            <v>43271</v>
          </cell>
          <cell r="G9096">
            <v>21283</v>
          </cell>
          <cell r="H9096">
            <v>1.05</v>
          </cell>
          <cell r="I9096">
            <v>43465</v>
          </cell>
        </row>
        <row r="9097">
          <cell r="A9097" t="str">
            <v>Tee CPVC 1" **</v>
          </cell>
          <cell r="B9097">
            <v>102859</v>
          </cell>
          <cell r="C9097" t="str">
            <v>UNI</v>
          </cell>
          <cell r="D9097">
            <v>9516</v>
          </cell>
          <cell r="E9097">
            <v>1531004106</v>
          </cell>
          <cell r="F9097">
            <v>43271</v>
          </cell>
          <cell r="G9097">
            <v>9063</v>
          </cell>
          <cell r="H9097">
            <v>1.05</v>
          </cell>
          <cell r="I9097">
            <v>43465</v>
          </cell>
        </row>
        <row r="9098">
          <cell r="A9098" t="str">
            <v>Tee CPVC 1/2" S/NORMA ICONTEC</v>
          </cell>
          <cell r="B9098">
            <v>103126</v>
          </cell>
          <cell r="C9098" t="str">
            <v>UNI</v>
          </cell>
          <cell r="D9098">
            <v>1155</v>
          </cell>
          <cell r="E9098">
            <v>1531004106</v>
          </cell>
          <cell r="F9098">
            <v>43209</v>
          </cell>
          <cell r="G9098">
            <v>1100</v>
          </cell>
          <cell r="H9098">
            <v>1.05</v>
          </cell>
          <cell r="I9098">
            <v>43465</v>
          </cell>
        </row>
        <row r="9099">
          <cell r="A9099" t="str">
            <v>TEE CPVC 2"S/NORMA ICONTEC</v>
          </cell>
          <cell r="B9099">
            <v>103974</v>
          </cell>
          <cell r="C9099" t="str">
            <v>UNI</v>
          </cell>
          <cell r="D9099">
            <v>35877</v>
          </cell>
          <cell r="E9099">
            <v>0</v>
          </cell>
          <cell r="F9099">
            <v>43214</v>
          </cell>
          <cell r="G9099">
            <v>34169</v>
          </cell>
          <cell r="H9099">
            <v>1.05</v>
          </cell>
          <cell r="I9099">
            <v>43465</v>
          </cell>
        </row>
        <row r="9100">
          <cell r="A9100" t="str">
            <v>TEE CPVC 3/4"</v>
          </cell>
          <cell r="B9100">
            <v>103973</v>
          </cell>
          <cell r="C9100" t="str">
            <v>UNI</v>
          </cell>
          <cell r="D9100">
            <v>1625</v>
          </cell>
          <cell r="E9100">
            <v>0</v>
          </cell>
          <cell r="F9100">
            <v>41166</v>
          </cell>
          <cell r="G9100">
            <v>1250</v>
          </cell>
          <cell r="H9100">
            <v>1.3</v>
          </cell>
          <cell r="I9100">
            <v>43465</v>
          </cell>
        </row>
        <row r="9101">
          <cell r="A9101" t="str">
            <v>TEE CPVC Ø 11/4"</v>
          </cell>
          <cell r="B9101">
            <v>106384</v>
          </cell>
          <cell r="C9101" t="str">
            <v>UNI</v>
          </cell>
          <cell r="D9101">
            <v>16641</v>
          </cell>
          <cell r="E9101">
            <v>0</v>
          </cell>
          <cell r="F9101">
            <v>43271</v>
          </cell>
          <cell r="G9101">
            <v>15849</v>
          </cell>
          <cell r="H9101">
            <v>1.05</v>
          </cell>
          <cell r="I9101">
            <v>43465</v>
          </cell>
        </row>
        <row r="9102">
          <cell r="A9102" t="str">
            <v>TEE CPVC Ø 2 1/2"</v>
          </cell>
          <cell r="B9102">
            <v>106383</v>
          </cell>
          <cell r="C9102" t="str">
            <v>UNI</v>
          </cell>
          <cell r="D9102">
            <v>38499</v>
          </cell>
          <cell r="E9102">
            <v>0</v>
          </cell>
          <cell r="F9102">
            <v>43361</v>
          </cell>
          <cell r="G9102">
            <v>36666</v>
          </cell>
          <cell r="H9102">
            <v>1.05</v>
          </cell>
          <cell r="I9102">
            <v>43465</v>
          </cell>
        </row>
        <row r="9103">
          <cell r="A9103" t="str">
            <v>TEE CPVC Ø3/4" S/NORMA ICONTEC</v>
          </cell>
          <cell r="B9103">
            <v>1018</v>
          </cell>
          <cell r="C9103" t="str">
            <v>UNI</v>
          </cell>
          <cell r="D9103">
            <v>1650</v>
          </cell>
          <cell r="E9103">
            <v>12080</v>
          </cell>
          <cell r="F9103">
            <v>43271</v>
          </cell>
          <cell r="G9103">
            <v>1571</v>
          </cell>
          <cell r="H9103">
            <v>1.05</v>
          </cell>
          <cell r="I9103">
            <v>43465</v>
          </cell>
        </row>
        <row r="9104">
          <cell r="A9104" t="str">
            <v>Tee Cu 2 " cobre **</v>
          </cell>
          <cell r="B9104">
            <v>100045</v>
          </cell>
          <cell r="C9104" t="str">
            <v>UNI</v>
          </cell>
          <cell r="D9104">
            <v>55499</v>
          </cell>
          <cell r="E9104" t="str">
            <v>T-117</v>
          </cell>
          <cell r="F9104">
            <v>40478</v>
          </cell>
          <cell r="G9104">
            <v>40510</v>
          </cell>
          <cell r="H9104">
            <v>1.37</v>
          </cell>
          <cell r="I9104">
            <v>43465</v>
          </cell>
        </row>
        <row r="9105">
          <cell r="A9105" t="str">
            <v>TEE CU DE ½</v>
          </cell>
          <cell r="B9105">
            <v>3825</v>
          </cell>
          <cell r="C9105" t="str">
            <v>UNI</v>
          </cell>
          <cell r="D9105">
            <v>2580</v>
          </cell>
          <cell r="E9105">
            <v>0</v>
          </cell>
          <cell r="F9105">
            <v>40026</v>
          </cell>
          <cell r="G9105">
            <v>1856</v>
          </cell>
          <cell r="H9105">
            <v>1.39</v>
          </cell>
          <cell r="I9105">
            <v>43465</v>
          </cell>
        </row>
        <row r="9106">
          <cell r="A9106" t="str">
            <v>TEE DE COBRE 1/2"</v>
          </cell>
          <cell r="B9106">
            <v>106151</v>
          </cell>
          <cell r="C9106" t="str">
            <v>UNI</v>
          </cell>
          <cell r="D9106">
            <v>1635</v>
          </cell>
          <cell r="E9106">
            <v>0</v>
          </cell>
          <cell r="F9106">
            <v>42832</v>
          </cell>
          <cell r="G9106">
            <v>1500</v>
          </cell>
          <cell r="H9106">
            <v>1.0900000000000001</v>
          </cell>
          <cell r="I9106">
            <v>43465</v>
          </cell>
        </row>
        <row r="9107">
          <cell r="A9107" t="str">
            <v>TEE GALVANIZ.4"</v>
          </cell>
          <cell r="B9107">
            <v>104446</v>
          </cell>
          <cell r="C9107" t="str">
            <v>UNI</v>
          </cell>
          <cell r="D9107">
            <v>59926</v>
          </cell>
          <cell r="E9107">
            <v>0</v>
          </cell>
          <cell r="F9107">
            <v>42829</v>
          </cell>
          <cell r="G9107">
            <v>54978</v>
          </cell>
          <cell r="H9107">
            <v>1.0900000000000001</v>
          </cell>
          <cell r="I9107">
            <v>43465</v>
          </cell>
        </row>
        <row r="9108">
          <cell r="A9108" t="str">
            <v>TEE GALVANIZ.6"</v>
          </cell>
          <cell r="B9108">
            <v>104447</v>
          </cell>
          <cell r="C9108" t="str">
            <v>UNI</v>
          </cell>
          <cell r="D9108">
            <v>208963</v>
          </cell>
          <cell r="E9108">
            <v>0</v>
          </cell>
          <cell r="F9108">
            <v>42829</v>
          </cell>
          <cell r="G9108">
            <v>191709</v>
          </cell>
          <cell r="H9108">
            <v>1.0900000000000001</v>
          </cell>
          <cell r="I9108">
            <v>43465</v>
          </cell>
        </row>
        <row r="9109">
          <cell r="A9109" t="str">
            <v>TEE GRES 4 x 4 MOORE</v>
          </cell>
          <cell r="B9109">
            <v>1168</v>
          </cell>
          <cell r="C9109" t="str">
            <v>UNI</v>
          </cell>
          <cell r="D9109">
            <v>8707</v>
          </cell>
          <cell r="E9109">
            <v>353</v>
          </cell>
          <cell r="F9109">
            <v>40136</v>
          </cell>
          <cell r="G9109">
            <v>6264</v>
          </cell>
          <cell r="H9109">
            <v>1.39</v>
          </cell>
          <cell r="I9109">
            <v>43465</v>
          </cell>
        </row>
        <row r="9110">
          <cell r="A9110" t="str">
            <v>TEE GRES 6 x 6 MOORE</v>
          </cell>
          <cell r="B9110">
            <v>1170</v>
          </cell>
          <cell r="C9110" t="str">
            <v>UNI</v>
          </cell>
          <cell r="D9110">
            <v>13711</v>
          </cell>
          <cell r="E9110">
            <v>356</v>
          </cell>
          <cell r="F9110">
            <v>40136</v>
          </cell>
          <cell r="G9110">
            <v>9864</v>
          </cell>
          <cell r="H9110">
            <v>1.39</v>
          </cell>
          <cell r="I9110">
            <v>43465</v>
          </cell>
        </row>
        <row r="9111">
          <cell r="A9111" t="str">
            <v>TEE GRES 8 x 8 MOORE</v>
          </cell>
          <cell r="B9111">
            <v>2485</v>
          </cell>
          <cell r="C9111" t="str">
            <v>UNI</v>
          </cell>
          <cell r="D9111">
            <v>11287</v>
          </cell>
          <cell r="E9111">
            <v>357</v>
          </cell>
          <cell r="F9111">
            <v>40136</v>
          </cell>
          <cell r="G9111">
            <v>8120</v>
          </cell>
          <cell r="H9111">
            <v>1.39</v>
          </cell>
          <cell r="I9111">
            <v>43465</v>
          </cell>
        </row>
        <row r="9112">
          <cell r="A9112" t="str">
            <v>Tee HG 2" **</v>
          </cell>
          <cell r="B9112">
            <v>100650</v>
          </cell>
          <cell r="C9112" t="str">
            <v>UNI</v>
          </cell>
          <cell r="D9112">
            <v>13901</v>
          </cell>
          <cell r="E9112">
            <v>1530248118</v>
          </cell>
          <cell r="F9112">
            <v>43270</v>
          </cell>
          <cell r="G9112">
            <v>13239</v>
          </cell>
          <cell r="H9112">
            <v>1.05</v>
          </cell>
          <cell r="I9112">
            <v>43465</v>
          </cell>
        </row>
        <row r="9113">
          <cell r="A9113" t="str">
            <v>TEE HG Ø ½"*</v>
          </cell>
          <cell r="B9113">
            <v>100521</v>
          </cell>
          <cell r="C9113" t="str">
            <v>UNI</v>
          </cell>
          <cell r="D9113">
            <v>1680</v>
          </cell>
          <cell r="E9113">
            <v>1530248118</v>
          </cell>
          <cell r="F9113">
            <v>43208</v>
          </cell>
          <cell r="G9113">
            <v>1600</v>
          </cell>
          <cell r="H9113">
            <v>1.05</v>
          </cell>
          <cell r="I9113">
            <v>43465</v>
          </cell>
        </row>
        <row r="9114">
          <cell r="A9114" t="str">
            <v>TEE HG Ø 1 ½"</v>
          </cell>
          <cell r="B9114">
            <v>100228</v>
          </cell>
          <cell r="C9114" t="str">
            <v>UNI</v>
          </cell>
          <cell r="D9114">
            <v>8329</v>
          </cell>
          <cell r="E9114">
            <v>1530248118</v>
          </cell>
          <cell r="F9114">
            <v>43276</v>
          </cell>
          <cell r="G9114">
            <v>7932</v>
          </cell>
          <cell r="H9114">
            <v>1.05</v>
          </cell>
          <cell r="I9114">
            <v>43465</v>
          </cell>
        </row>
        <row r="9115">
          <cell r="A9115" t="str">
            <v>TEE HG Ø 2 ½"</v>
          </cell>
          <cell r="B9115">
            <v>104771</v>
          </cell>
          <cell r="C9115" t="str">
            <v>UNI</v>
          </cell>
          <cell r="D9115">
            <v>27499</v>
          </cell>
          <cell r="E9115">
            <v>1530248118</v>
          </cell>
          <cell r="F9115">
            <v>42857</v>
          </cell>
          <cell r="G9115">
            <v>25228</v>
          </cell>
          <cell r="H9115">
            <v>1.0900000000000001</v>
          </cell>
          <cell r="I9115">
            <v>43465</v>
          </cell>
        </row>
        <row r="9116">
          <cell r="A9116" t="str">
            <v>TEE HG Ø 3"</v>
          </cell>
          <cell r="B9116">
            <v>104753</v>
          </cell>
          <cell r="C9116" t="str">
            <v>UNI</v>
          </cell>
          <cell r="D9116">
            <v>27695</v>
          </cell>
          <cell r="E9116">
            <v>1530248118</v>
          </cell>
          <cell r="F9116">
            <v>42128</v>
          </cell>
          <cell r="G9116">
            <v>22701</v>
          </cell>
          <cell r="H9116">
            <v>1.22</v>
          </cell>
          <cell r="I9116">
            <v>43465</v>
          </cell>
        </row>
        <row r="9117">
          <cell r="A9117" t="str">
            <v>TEE HG Ø4"</v>
          </cell>
          <cell r="B9117">
            <v>104754</v>
          </cell>
          <cell r="C9117" t="str">
            <v>UNI</v>
          </cell>
          <cell r="D9117">
            <v>59926</v>
          </cell>
          <cell r="E9117">
            <v>1530248118</v>
          </cell>
          <cell r="F9117">
            <v>42857</v>
          </cell>
          <cell r="G9117">
            <v>54978</v>
          </cell>
          <cell r="H9117">
            <v>1.0900000000000001</v>
          </cell>
          <cell r="I9117">
            <v>43465</v>
          </cell>
        </row>
        <row r="9118">
          <cell r="A9118" t="str">
            <v>TEE HIERRO FUNDIDO NH 28 2"</v>
          </cell>
          <cell r="B9118">
            <v>107301</v>
          </cell>
          <cell r="C9118" t="str">
            <v>UNI</v>
          </cell>
          <cell r="D9118">
            <v>57477</v>
          </cell>
          <cell r="E9118">
            <v>0</v>
          </cell>
          <cell r="F9118">
            <v>43412</v>
          </cell>
          <cell r="G9118">
            <v>54740</v>
          </cell>
          <cell r="H9118">
            <v>1.05</v>
          </cell>
          <cell r="I9118">
            <v>43465</v>
          </cell>
        </row>
        <row r="9119">
          <cell r="A9119" t="str">
            <v>TEE HIERRO FUNDIDO NH 28 3"</v>
          </cell>
          <cell r="B9119">
            <v>107358</v>
          </cell>
          <cell r="C9119" t="str">
            <v>UNI</v>
          </cell>
          <cell r="D9119">
            <v>69597</v>
          </cell>
          <cell r="E9119">
            <v>0</v>
          </cell>
          <cell r="F9119">
            <v>43413</v>
          </cell>
          <cell r="G9119">
            <v>66283</v>
          </cell>
          <cell r="H9119">
            <v>1.05</v>
          </cell>
          <cell r="I9119">
            <v>43465</v>
          </cell>
        </row>
        <row r="9120">
          <cell r="A9120" t="str">
            <v>TEE HIERRO FUNDIDO NH 28 4"</v>
          </cell>
          <cell r="B9120">
            <v>107363</v>
          </cell>
          <cell r="C9120" t="str">
            <v>UNI</v>
          </cell>
          <cell r="D9120">
            <v>107769</v>
          </cell>
          <cell r="E9120">
            <v>0</v>
          </cell>
          <cell r="F9120">
            <v>43413</v>
          </cell>
          <cell r="G9120">
            <v>102637.5</v>
          </cell>
          <cell r="H9120">
            <v>1.05</v>
          </cell>
          <cell r="I9120">
            <v>43465</v>
          </cell>
        </row>
        <row r="9121">
          <cell r="A9121" t="str">
            <v>TEE POLIETILENO ½"</v>
          </cell>
          <cell r="B9121">
            <v>1825</v>
          </cell>
          <cell r="C9121" t="str">
            <v>UNI</v>
          </cell>
          <cell r="D9121">
            <v>10197</v>
          </cell>
          <cell r="E9121">
            <v>12007</v>
          </cell>
          <cell r="F9121">
            <v>40449</v>
          </cell>
          <cell r="G9121">
            <v>7443</v>
          </cell>
          <cell r="H9121">
            <v>1.37</v>
          </cell>
          <cell r="I9121">
            <v>43465</v>
          </cell>
        </row>
        <row r="9122">
          <cell r="A9122" t="str">
            <v>TEE POLIETILENO 1"</v>
          </cell>
          <cell r="B9122">
            <v>3832</v>
          </cell>
          <cell r="C9122" t="str">
            <v>UNI</v>
          </cell>
          <cell r="D9122">
            <v>19567</v>
          </cell>
          <cell r="E9122">
            <v>0</v>
          </cell>
          <cell r="F9122">
            <v>39906</v>
          </cell>
          <cell r="G9122">
            <v>14077</v>
          </cell>
          <cell r="H9122">
            <v>1.39</v>
          </cell>
          <cell r="I9122">
            <v>43465</v>
          </cell>
        </row>
        <row r="9123">
          <cell r="A9123" t="str">
            <v>TEE POLIPROPILENO Ø 1/2” (20MM)</v>
          </cell>
          <cell r="B9123">
            <v>106137</v>
          </cell>
          <cell r="C9123" t="str">
            <v>UNI</v>
          </cell>
          <cell r="D9123">
            <v>1284</v>
          </cell>
          <cell r="E9123">
            <v>0</v>
          </cell>
          <cell r="F9123">
            <v>42831</v>
          </cell>
          <cell r="G9123">
            <v>1178</v>
          </cell>
          <cell r="H9123">
            <v>1.0900000000000001</v>
          </cell>
          <cell r="I9123">
            <v>43465</v>
          </cell>
        </row>
        <row r="9124">
          <cell r="A9124" t="str">
            <v>TEE POLIPROPILENO Ø 1/2” (20MM)</v>
          </cell>
          <cell r="B9124">
            <v>106138</v>
          </cell>
          <cell r="C9124" t="str">
            <v>UNI</v>
          </cell>
          <cell r="D9124">
            <v>1284</v>
          </cell>
          <cell r="E9124">
            <v>0</v>
          </cell>
          <cell r="F9124">
            <v>42831</v>
          </cell>
          <cell r="G9124">
            <v>1178</v>
          </cell>
          <cell r="H9124">
            <v>1.0900000000000001</v>
          </cell>
          <cell r="I9124">
            <v>43465</v>
          </cell>
        </row>
        <row r="9125">
          <cell r="A9125" t="str">
            <v>TEE POLIPROPILENO Ø 1” (32MM)</v>
          </cell>
          <cell r="B9125">
            <v>106139</v>
          </cell>
          <cell r="C9125" t="str">
            <v>UNI</v>
          </cell>
          <cell r="D9125">
            <v>4670</v>
          </cell>
          <cell r="E9125">
            <v>0</v>
          </cell>
          <cell r="F9125">
            <v>42831</v>
          </cell>
          <cell r="G9125">
            <v>4284</v>
          </cell>
          <cell r="H9125">
            <v>1.0900000000000001</v>
          </cell>
          <cell r="I9125">
            <v>43465</v>
          </cell>
        </row>
        <row r="9126">
          <cell r="A9126" t="str">
            <v>TEE POLIPROPILENO Ø 11/2” (50MM)</v>
          </cell>
          <cell r="B9126">
            <v>106141</v>
          </cell>
          <cell r="C9126" t="str">
            <v>UNI</v>
          </cell>
          <cell r="D9126">
            <v>14204</v>
          </cell>
          <cell r="E9126">
            <v>0</v>
          </cell>
          <cell r="F9126">
            <v>42831</v>
          </cell>
          <cell r="G9126">
            <v>13031</v>
          </cell>
          <cell r="H9126">
            <v>1.0900000000000001</v>
          </cell>
          <cell r="I9126">
            <v>43465</v>
          </cell>
        </row>
        <row r="9127">
          <cell r="A9127" t="str">
            <v>TEE POLIPROPILENO Ø 11/4” (40MM)</v>
          </cell>
          <cell r="B9127">
            <v>106140</v>
          </cell>
          <cell r="C9127" t="str">
            <v>UNI</v>
          </cell>
          <cell r="D9127">
            <v>8950</v>
          </cell>
          <cell r="E9127">
            <v>0</v>
          </cell>
          <cell r="F9127">
            <v>42831</v>
          </cell>
          <cell r="G9127">
            <v>8211</v>
          </cell>
          <cell r="H9127">
            <v>1.0900000000000001</v>
          </cell>
          <cell r="I9127">
            <v>43465</v>
          </cell>
        </row>
        <row r="9128">
          <cell r="A9128" t="str">
            <v>TEE POLIPROPILENO Ø 2” (63MM)</v>
          </cell>
          <cell r="B9128">
            <v>106142</v>
          </cell>
          <cell r="C9128" t="str">
            <v>UNI</v>
          </cell>
          <cell r="D9128">
            <v>25878</v>
          </cell>
          <cell r="E9128">
            <v>0</v>
          </cell>
          <cell r="F9128">
            <v>42831</v>
          </cell>
          <cell r="G9128">
            <v>23741</v>
          </cell>
          <cell r="H9128">
            <v>1.0900000000000001</v>
          </cell>
          <cell r="I9128">
            <v>43465</v>
          </cell>
        </row>
        <row r="9129">
          <cell r="A9129" t="str">
            <v>TEE POLIPROPILENO Ø 3/4” (25MM)</v>
          </cell>
          <cell r="B9129">
            <v>106072</v>
          </cell>
          <cell r="C9129" t="str">
            <v>UNI</v>
          </cell>
          <cell r="D9129">
            <v>2400</v>
          </cell>
          <cell r="E9129">
            <v>0</v>
          </cell>
          <cell r="F9129">
            <v>42831</v>
          </cell>
          <cell r="G9129">
            <v>2202</v>
          </cell>
          <cell r="H9129">
            <v>1.0900000000000001</v>
          </cell>
          <cell r="I9129">
            <v>43465</v>
          </cell>
        </row>
        <row r="9130">
          <cell r="A9130" t="str">
            <v>TEE POLIPROPILENO Ø 4”</v>
          </cell>
          <cell r="B9130">
            <v>106311</v>
          </cell>
          <cell r="C9130" t="str">
            <v>UNI</v>
          </cell>
          <cell r="D9130">
            <v>175433</v>
          </cell>
          <cell r="E9130">
            <v>0</v>
          </cell>
          <cell r="F9130">
            <v>42852</v>
          </cell>
          <cell r="G9130">
            <v>160948</v>
          </cell>
          <cell r="H9130">
            <v>1.0900000000000001</v>
          </cell>
          <cell r="I9130">
            <v>43465</v>
          </cell>
        </row>
        <row r="9131">
          <cell r="A9131" t="str">
            <v>Tee Polipropileno(1/2")Fusión PN-16</v>
          </cell>
          <cell r="B9131">
            <v>106080</v>
          </cell>
          <cell r="C9131" t="str">
            <v>UNI</v>
          </cell>
          <cell r="D9131">
            <v>684</v>
          </cell>
          <cell r="E9131">
            <v>0</v>
          </cell>
          <cell r="F9131">
            <v>42725</v>
          </cell>
          <cell r="G9131">
            <v>595</v>
          </cell>
          <cell r="H9131">
            <v>1.1499999999999999</v>
          </cell>
          <cell r="I9131">
            <v>43465</v>
          </cell>
        </row>
        <row r="9132">
          <cell r="A9132" t="str">
            <v>TEE PRESION 1/2" PVC S/NORMA ICONTEC</v>
          </cell>
          <cell r="B9132">
            <v>685</v>
          </cell>
          <cell r="C9132" t="str">
            <v>UNI</v>
          </cell>
          <cell r="D9132">
            <v>408</v>
          </cell>
          <cell r="E9132">
            <v>12060</v>
          </cell>
          <cell r="F9132">
            <v>43166</v>
          </cell>
          <cell r="G9132">
            <v>389</v>
          </cell>
          <cell r="H9132">
            <v>1.05</v>
          </cell>
          <cell r="I9132">
            <v>43465</v>
          </cell>
        </row>
        <row r="9133">
          <cell r="A9133" t="str">
            <v>TEE PRESION 1¼" PVC S/NORMA ICONTEC</v>
          </cell>
          <cell r="B9133">
            <v>343</v>
          </cell>
          <cell r="C9133" t="str">
            <v>UNI</v>
          </cell>
          <cell r="D9133">
            <v>3481</v>
          </cell>
          <cell r="E9133">
            <v>12052</v>
          </cell>
          <cell r="F9133">
            <v>43166</v>
          </cell>
          <cell r="G9133">
            <v>3315</v>
          </cell>
          <cell r="H9133">
            <v>1.05</v>
          </cell>
          <cell r="I9133">
            <v>43465</v>
          </cell>
        </row>
        <row r="9134">
          <cell r="A9134" t="str">
            <v>TEE PRESION 1½" PVC- S/NORMA ICONTEC</v>
          </cell>
          <cell r="B9134">
            <v>686</v>
          </cell>
          <cell r="C9134" t="str">
            <v>UNI</v>
          </cell>
          <cell r="D9134">
            <v>4570</v>
          </cell>
          <cell r="E9134">
            <v>12048</v>
          </cell>
          <cell r="F9134">
            <v>43166</v>
          </cell>
          <cell r="G9134">
            <v>4352</v>
          </cell>
          <cell r="H9134">
            <v>1.05</v>
          </cell>
          <cell r="I9134">
            <v>43465</v>
          </cell>
        </row>
        <row r="9135">
          <cell r="A9135" t="str">
            <v>TEE PRESION 2½" PVC S/NORMA ICONTEC</v>
          </cell>
          <cell r="B9135">
            <v>100698</v>
          </cell>
          <cell r="C9135" t="str">
            <v>UNI</v>
          </cell>
          <cell r="D9135">
            <v>17259</v>
          </cell>
          <cell r="E9135">
            <v>12070</v>
          </cell>
          <cell r="F9135">
            <v>43166</v>
          </cell>
          <cell r="G9135">
            <v>16437</v>
          </cell>
          <cell r="H9135">
            <v>1.05</v>
          </cell>
          <cell r="I9135">
            <v>43465</v>
          </cell>
        </row>
        <row r="9136">
          <cell r="A9136" t="str">
            <v>TEE PRESION 3" PVC S/NORMA ICONTEC</v>
          </cell>
          <cell r="B9136">
            <v>100703</v>
          </cell>
          <cell r="C9136" t="str">
            <v>UNI</v>
          </cell>
          <cell r="D9136">
            <v>27453</v>
          </cell>
          <cell r="E9136">
            <v>12075</v>
          </cell>
          <cell r="F9136">
            <v>43166</v>
          </cell>
          <cell r="G9136">
            <v>26146</v>
          </cell>
          <cell r="H9136">
            <v>1.05</v>
          </cell>
          <cell r="I9136">
            <v>43465</v>
          </cell>
        </row>
        <row r="9137">
          <cell r="A9137" t="str">
            <v>TEE PRESION 3/4" PVC S/NORMA ICONTEC</v>
          </cell>
          <cell r="B9137">
            <v>345</v>
          </cell>
          <cell r="C9137" t="str">
            <v>UNI</v>
          </cell>
          <cell r="D9137">
            <v>690</v>
          </cell>
          <cell r="E9137">
            <v>12081</v>
          </cell>
          <cell r="F9137">
            <v>43166</v>
          </cell>
          <cell r="G9137">
            <v>657</v>
          </cell>
          <cell r="H9137">
            <v>1.05</v>
          </cell>
          <cell r="I9137">
            <v>43465</v>
          </cell>
        </row>
        <row r="9138">
          <cell r="A9138" t="str">
            <v>TEE PRESION 4" PVC PAVCO</v>
          </cell>
          <cell r="B9138">
            <v>965</v>
          </cell>
          <cell r="C9138" t="str">
            <v>UNI</v>
          </cell>
          <cell r="D9138">
            <v>99803</v>
          </cell>
          <cell r="E9138">
            <v>12086</v>
          </cell>
          <cell r="F9138">
            <v>40449</v>
          </cell>
          <cell r="G9138">
            <v>72849</v>
          </cell>
          <cell r="H9138">
            <v>1.37</v>
          </cell>
          <cell r="I9138">
            <v>43465</v>
          </cell>
        </row>
        <row r="9139">
          <cell r="A9139" t="str">
            <v>TEE PRESION Ø1" S/NORMA ICONTEC</v>
          </cell>
          <cell r="B9139">
            <v>361</v>
          </cell>
          <cell r="C9139" t="str">
            <v>UNI</v>
          </cell>
          <cell r="D9139">
            <v>1348</v>
          </cell>
          <cell r="E9139">
            <v>12043</v>
          </cell>
          <cell r="F9139">
            <v>43166</v>
          </cell>
          <cell r="G9139">
            <v>1284</v>
          </cell>
          <cell r="H9139">
            <v>1.05</v>
          </cell>
          <cell r="I9139">
            <v>43465</v>
          </cell>
        </row>
        <row r="9140">
          <cell r="A9140" t="str">
            <v>TEE PRESION Ø2" S/NORMA ICONTEC</v>
          </cell>
          <cell r="B9140">
            <v>100697</v>
          </cell>
          <cell r="C9140" t="str">
            <v>UNI</v>
          </cell>
          <cell r="D9140">
            <v>7275</v>
          </cell>
          <cell r="E9140">
            <v>12065</v>
          </cell>
          <cell r="F9140">
            <v>43166</v>
          </cell>
          <cell r="G9140">
            <v>6929</v>
          </cell>
          <cell r="H9140">
            <v>1.05</v>
          </cell>
          <cell r="I9140">
            <v>43465</v>
          </cell>
        </row>
        <row r="9141">
          <cell r="A9141" t="str">
            <v>TEE PRESION PVC.P 6" S/NOMA INCONTEC</v>
          </cell>
          <cell r="B9141">
            <v>105701</v>
          </cell>
          <cell r="C9141" t="str">
            <v>UNI</v>
          </cell>
          <cell r="D9141">
            <v>45970</v>
          </cell>
          <cell r="E9141">
            <v>0</v>
          </cell>
          <cell r="F9141">
            <v>42319</v>
          </cell>
          <cell r="G9141">
            <v>37680</v>
          </cell>
          <cell r="H9141">
            <v>1.22</v>
          </cell>
          <cell r="I9141">
            <v>43465</v>
          </cell>
        </row>
        <row r="9142">
          <cell r="A9142" t="str">
            <v>Tee Presion PVCP 1 1/4" **</v>
          </cell>
          <cell r="B9142">
            <v>100281</v>
          </cell>
          <cell r="C9142" t="str">
            <v>UNI</v>
          </cell>
          <cell r="D9142">
            <v>3137</v>
          </cell>
          <cell r="E9142">
            <v>1531004106</v>
          </cell>
          <cell r="F9142">
            <v>43269</v>
          </cell>
          <cell r="G9142">
            <v>2988</v>
          </cell>
          <cell r="H9142">
            <v>1.05</v>
          </cell>
          <cell r="I9142">
            <v>43465</v>
          </cell>
        </row>
        <row r="9143">
          <cell r="A9143" t="str">
            <v>TEE PRESIÓN PVCP 1/2"S/NORMA ICONTEC</v>
          </cell>
          <cell r="B9143">
            <v>100278</v>
          </cell>
          <cell r="C9143" t="str">
            <v>UNI</v>
          </cell>
          <cell r="D9143">
            <v>408</v>
          </cell>
          <cell r="E9143">
            <v>1531004106</v>
          </cell>
          <cell r="F9143">
            <v>43166</v>
          </cell>
          <cell r="G9143">
            <v>389</v>
          </cell>
          <cell r="H9143">
            <v>1.05</v>
          </cell>
          <cell r="I9143">
            <v>43465</v>
          </cell>
        </row>
        <row r="9144">
          <cell r="A9144" t="str">
            <v>Tee Presion PVCP 2 1/2" SCH40 **</v>
          </cell>
          <cell r="B9144">
            <v>100500</v>
          </cell>
          <cell r="C9144" t="str">
            <v>UNI</v>
          </cell>
          <cell r="D9144">
            <v>26840</v>
          </cell>
          <cell r="E9144">
            <v>1531004106</v>
          </cell>
          <cell r="F9144">
            <v>42206</v>
          </cell>
          <cell r="G9144">
            <v>22000</v>
          </cell>
          <cell r="H9144">
            <v>1.22</v>
          </cell>
          <cell r="I9144">
            <v>43465</v>
          </cell>
        </row>
        <row r="9145">
          <cell r="A9145" t="str">
            <v>Tee Presion SW PVCP 1 1/2" SCH40 **</v>
          </cell>
          <cell r="B9145">
            <v>100282</v>
          </cell>
          <cell r="C9145" t="str">
            <v>UNI</v>
          </cell>
          <cell r="D9145">
            <v>4690</v>
          </cell>
          <cell r="E9145">
            <v>1531004106</v>
          </cell>
          <cell r="F9145">
            <v>40630</v>
          </cell>
          <cell r="G9145">
            <v>3500</v>
          </cell>
          <cell r="H9145">
            <v>1.34</v>
          </cell>
          <cell r="I9145">
            <v>43465</v>
          </cell>
        </row>
        <row r="9146">
          <cell r="A9146" t="str">
            <v>Tee Presion SW PVCP 1" SCH40 **</v>
          </cell>
          <cell r="B9146">
            <v>100280</v>
          </cell>
          <cell r="C9146" t="str">
            <v>UNI</v>
          </cell>
          <cell r="D9146">
            <v>1407</v>
          </cell>
          <cell r="E9146">
            <v>1531004106</v>
          </cell>
          <cell r="F9146">
            <v>40792</v>
          </cell>
          <cell r="G9146">
            <v>1050</v>
          </cell>
          <cell r="H9146">
            <v>1.34</v>
          </cell>
          <cell r="I9146">
            <v>43465</v>
          </cell>
        </row>
        <row r="9147">
          <cell r="A9147" t="str">
            <v>Tee Presion SW PVCP 10" SCH40 **</v>
          </cell>
          <cell r="B9147">
            <v>100290</v>
          </cell>
          <cell r="C9147" t="str">
            <v>UNI</v>
          </cell>
          <cell r="D9147">
            <v>4709526</v>
          </cell>
          <cell r="E9147">
            <v>1531004106</v>
          </cell>
          <cell r="F9147">
            <v>40444</v>
          </cell>
          <cell r="G9147">
            <v>3437610</v>
          </cell>
          <cell r="H9147">
            <v>1.37</v>
          </cell>
          <cell r="I9147">
            <v>43465</v>
          </cell>
        </row>
        <row r="9148">
          <cell r="A9148" t="str">
            <v>Tee Presion SW PVCP 12" SCH40 **</v>
          </cell>
          <cell r="B9148">
            <v>100291</v>
          </cell>
          <cell r="C9148" t="str">
            <v>UNI</v>
          </cell>
          <cell r="D9148">
            <v>6066</v>
          </cell>
          <cell r="E9148">
            <v>1531004106</v>
          </cell>
          <cell r="F9148">
            <v>40444</v>
          </cell>
          <cell r="G9148">
            <v>4428</v>
          </cell>
          <cell r="H9148">
            <v>1.37</v>
          </cell>
          <cell r="I9148">
            <v>43465</v>
          </cell>
        </row>
        <row r="9149">
          <cell r="A9149" t="str">
            <v>Tee Presion SW PVCP 2 1/2" SCH40 **</v>
          </cell>
          <cell r="B9149">
            <v>100284</v>
          </cell>
          <cell r="C9149" t="str">
            <v>UNI</v>
          </cell>
          <cell r="D9149">
            <v>32218</v>
          </cell>
          <cell r="E9149">
            <v>1531004106</v>
          </cell>
          <cell r="F9149">
            <v>40449</v>
          </cell>
          <cell r="G9149">
            <v>23517</v>
          </cell>
          <cell r="H9149">
            <v>1.37</v>
          </cell>
          <cell r="I9149">
            <v>43465</v>
          </cell>
        </row>
        <row r="9150">
          <cell r="A9150" t="str">
            <v>Tee Presion SW PVCP 2" SCH40 **</v>
          </cell>
          <cell r="B9150">
            <v>100283</v>
          </cell>
          <cell r="C9150" t="str">
            <v>UNI</v>
          </cell>
          <cell r="D9150">
            <v>8580</v>
          </cell>
          <cell r="E9150">
            <v>1531004106</v>
          </cell>
          <cell r="F9150">
            <v>41134</v>
          </cell>
          <cell r="G9150">
            <v>6600</v>
          </cell>
          <cell r="H9150">
            <v>1.3</v>
          </cell>
          <cell r="I9150">
            <v>43465</v>
          </cell>
        </row>
        <row r="9151">
          <cell r="A9151" t="str">
            <v>Tee Presion SW PVCP 3" SCH40 **</v>
          </cell>
          <cell r="B9151">
            <v>100285</v>
          </cell>
          <cell r="C9151" t="str">
            <v>UNI</v>
          </cell>
          <cell r="D9151">
            <v>46170</v>
          </cell>
          <cell r="E9151">
            <v>1531004106</v>
          </cell>
          <cell r="F9151">
            <v>40449</v>
          </cell>
          <cell r="G9151">
            <v>33701</v>
          </cell>
          <cell r="H9151">
            <v>1.37</v>
          </cell>
          <cell r="I9151">
            <v>43465</v>
          </cell>
        </row>
        <row r="9152">
          <cell r="A9152" t="str">
            <v>Tee Presion SW PVCP 3/4" SCH40 **</v>
          </cell>
          <cell r="B9152">
            <v>100279</v>
          </cell>
          <cell r="C9152" t="str">
            <v>UNI</v>
          </cell>
          <cell r="D9152">
            <v>1288</v>
          </cell>
          <cell r="E9152">
            <v>1531004106</v>
          </cell>
          <cell r="F9152">
            <v>40449</v>
          </cell>
          <cell r="G9152">
            <v>940</v>
          </cell>
          <cell r="H9152">
            <v>1.37</v>
          </cell>
          <cell r="I9152">
            <v>43465</v>
          </cell>
        </row>
        <row r="9153">
          <cell r="A9153" t="str">
            <v>Tee Presion SW PVCP 3/8" SCH40 **</v>
          </cell>
          <cell r="B9153">
            <v>100277</v>
          </cell>
          <cell r="C9153" t="str">
            <v>UNI</v>
          </cell>
          <cell r="D9153">
            <v>685</v>
          </cell>
          <cell r="E9153">
            <v>1531004106</v>
          </cell>
          <cell r="F9153">
            <v>40444</v>
          </cell>
          <cell r="G9153">
            <v>500</v>
          </cell>
          <cell r="H9153">
            <v>1.37</v>
          </cell>
          <cell r="I9153">
            <v>43465</v>
          </cell>
        </row>
        <row r="9154">
          <cell r="A9154" t="str">
            <v>Tee Presion SW PVCP 4" SCH40 **</v>
          </cell>
          <cell r="B9154">
            <v>100286</v>
          </cell>
          <cell r="C9154" t="str">
            <v>UNI</v>
          </cell>
          <cell r="D9154">
            <v>99854</v>
          </cell>
          <cell r="E9154">
            <v>1531004106</v>
          </cell>
          <cell r="F9154">
            <v>40449</v>
          </cell>
          <cell r="G9154">
            <v>72886</v>
          </cell>
          <cell r="H9154">
            <v>1.37</v>
          </cell>
          <cell r="I9154">
            <v>43465</v>
          </cell>
        </row>
        <row r="9155">
          <cell r="A9155" t="str">
            <v>Tee Presion SW PVCP 5" SCH40 **</v>
          </cell>
          <cell r="B9155">
            <v>100287</v>
          </cell>
          <cell r="C9155" t="str">
            <v>UNI</v>
          </cell>
          <cell r="D9155">
            <v>245573</v>
          </cell>
          <cell r="E9155">
            <v>1531004106</v>
          </cell>
          <cell r="F9155">
            <v>40444</v>
          </cell>
          <cell r="G9155">
            <v>179250</v>
          </cell>
          <cell r="H9155">
            <v>1.37</v>
          </cell>
          <cell r="I9155">
            <v>43465</v>
          </cell>
        </row>
        <row r="9156">
          <cell r="A9156" t="str">
            <v>Tee Presion SW PVCP 6" SCH40 **</v>
          </cell>
          <cell r="B9156">
            <v>100288</v>
          </cell>
          <cell r="C9156" t="str">
            <v>UNI</v>
          </cell>
          <cell r="D9156">
            <v>713911</v>
          </cell>
          <cell r="E9156">
            <v>1531004106</v>
          </cell>
          <cell r="F9156">
            <v>40444</v>
          </cell>
          <cell r="G9156">
            <v>521103</v>
          </cell>
          <cell r="H9156">
            <v>1.37</v>
          </cell>
          <cell r="I9156">
            <v>43465</v>
          </cell>
        </row>
        <row r="9157">
          <cell r="A9157" t="str">
            <v>Tee Presion SW PVCP 8" SCH40 **</v>
          </cell>
          <cell r="B9157">
            <v>100289</v>
          </cell>
          <cell r="C9157" t="str">
            <v>UNI</v>
          </cell>
          <cell r="D9157">
            <v>1279120</v>
          </cell>
          <cell r="E9157">
            <v>1531004106</v>
          </cell>
          <cell r="F9157">
            <v>40148</v>
          </cell>
          <cell r="G9157">
            <v>920230</v>
          </cell>
          <cell r="H9157">
            <v>1.39</v>
          </cell>
          <cell r="I9157">
            <v>43465</v>
          </cell>
        </row>
        <row r="9158">
          <cell r="A9158" t="str">
            <v>TEE Pvc gas 1" **</v>
          </cell>
          <cell r="B9158">
            <v>100196</v>
          </cell>
          <cell r="C9158" t="str">
            <v>UNI</v>
          </cell>
          <cell r="D9158">
            <v>23395</v>
          </cell>
          <cell r="E9158">
            <v>2250348404</v>
          </cell>
          <cell r="F9158">
            <v>40449</v>
          </cell>
          <cell r="G9158">
            <v>17077</v>
          </cell>
          <cell r="H9158">
            <v>1.37</v>
          </cell>
          <cell r="I9158">
            <v>43465</v>
          </cell>
        </row>
        <row r="9159">
          <cell r="A9159" t="str">
            <v>TEE Pvc gas 1/2" **</v>
          </cell>
          <cell r="B9159">
            <v>100195</v>
          </cell>
          <cell r="C9159" t="str">
            <v>UNI</v>
          </cell>
          <cell r="D9159">
            <v>10198</v>
          </cell>
          <cell r="E9159">
            <v>2250348404</v>
          </cell>
          <cell r="F9159">
            <v>40449</v>
          </cell>
          <cell r="G9159">
            <v>7444</v>
          </cell>
          <cell r="H9159">
            <v>1.37</v>
          </cell>
          <cell r="I9159">
            <v>43465</v>
          </cell>
        </row>
        <row r="9160">
          <cell r="A9160" t="str">
            <v>TEE PVC GAS 3/4"</v>
          </cell>
          <cell r="B9160">
            <v>2051</v>
          </cell>
          <cell r="C9160" t="str">
            <v>UNI</v>
          </cell>
          <cell r="D9160">
            <v>10879</v>
          </cell>
          <cell r="E9160">
            <v>12010</v>
          </cell>
          <cell r="F9160">
            <v>40449</v>
          </cell>
          <cell r="G9160">
            <v>7941</v>
          </cell>
          <cell r="H9160">
            <v>1.37</v>
          </cell>
          <cell r="I9160">
            <v>43465</v>
          </cell>
        </row>
        <row r="9161">
          <cell r="A9161" t="str">
            <v>TEE PVC-P SCH 80 2 1/2"</v>
          </cell>
          <cell r="B9161">
            <v>107261</v>
          </cell>
          <cell r="C9161" t="str">
            <v>UNI</v>
          </cell>
          <cell r="D9161">
            <v>29465</v>
          </cell>
          <cell r="E9161">
            <v>0</v>
          </cell>
          <cell r="F9161">
            <v>43410</v>
          </cell>
          <cell r="G9161">
            <v>28062</v>
          </cell>
          <cell r="H9161">
            <v>1.05</v>
          </cell>
          <cell r="I9161">
            <v>43465</v>
          </cell>
        </row>
        <row r="9162">
          <cell r="A9162" t="str">
            <v>TEE PVC-P SCH 80 2"</v>
          </cell>
          <cell r="B9162">
            <v>107187</v>
          </cell>
          <cell r="C9162" t="str">
            <v>UNI</v>
          </cell>
          <cell r="D9162">
            <v>27095</v>
          </cell>
          <cell r="E9162">
            <v>0</v>
          </cell>
          <cell r="F9162">
            <v>43397</v>
          </cell>
          <cell r="G9162">
            <v>25805</v>
          </cell>
          <cell r="H9162">
            <v>1.05</v>
          </cell>
          <cell r="I9162">
            <v>43465</v>
          </cell>
        </row>
        <row r="9163">
          <cell r="A9163" t="str">
            <v>TEE PVC-P SCH 80 2"</v>
          </cell>
          <cell r="B9163">
            <v>107258</v>
          </cell>
          <cell r="C9163" t="str">
            <v>UNI</v>
          </cell>
          <cell r="D9163">
            <v>27095</v>
          </cell>
          <cell r="E9163">
            <v>0</v>
          </cell>
          <cell r="F9163">
            <v>43410</v>
          </cell>
          <cell r="G9163">
            <v>25805</v>
          </cell>
          <cell r="H9163">
            <v>1.05</v>
          </cell>
          <cell r="I9163">
            <v>43465</v>
          </cell>
        </row>
        <row r="9164">
          <cell r="A9164" t="str">
            <v>TEE PVC-P SCH 80 3"</v>
          </cell>
          <cell r="B9164">
            <v>107007</v>
          </cell>
          <cell r="C9164" t="str">
            <v>UNI</v>
          </cell>
          <cell r="D9164">
            <v>36826</v>
          </cell>
          <cell r="E9164">
            <v>1531004106</v>
          </cell>
          <cell r="F9164">
            <v>43357</v>
          </cell>
          <cell r="G9164">
            <v>35072</v>
          </cell>
          <cell r="H9164">
            <v>1.05</v>
          </cell>
          <cell r="I9164">
            <v>43465</v>
          </cell>
        </row>
        <row r="9165">
          <cell r="A9165" t="str">
            <v>TEE PVC-P SCH 80 3"</v>
          </cell>
          <cell r="B9165">
            <v>107265</v>
          </cell>
          <cell r="C9165" t="str">
            <v>UNI</v>
          </cell>
          <cell r="D9165">
            <v>36826</v>
          </cell>
          <cell r="E9165">
            <v>0</v>
          </cell>
          <cell r="F9165">
            <v>43410</v>
          </cell>
          <cell r="G9165">
            <v>35072</v>
          </cell>
          <cell r="H9165">
            <v>1.05</v>
          </cell>
          <cell r="I9165">
            <v>43465</v>
          </cell>
        </row>
        <row r="9166">
          <cell r="A9166" t="str">
            <v>TEE PVC-P SCH 80 4"</v>
          </cell>
          <cell r="B9166">
            <v>107192</v>
          </cell>
          <cell r="C9166" t="str">
            <v>UNI</v>
          </cell>
          <cell r="D9166">
            <v>42669</v>
          </cell>
          <cell r="E9166">
            <v>0</v>
          </cell>
          <cell r="F9166">
            <v>43410</v>
          </cell>
          <cell r="G9166">
            <v>40637</v>
          </cell>
          <cell r="H9166">
            <v>1.05</v>
          </cell>
          <cell r="I9166">
            <v>43465</v>
          </cell>
        </row>
        <row r="9167">
          <cell r="A9167" t="str">
            <v>TEE PVC-P SCH 80 6"</v>
          </cell>
          <cell r="B9167">
            <v>107012</v>
          </cell>
          <cell r="C9167" t="str">
            <v>UNI</v>
          </cell>
          <cell r="D9167">
            <v>145688</v>
          </cell>
          <cell r="E9167">
            <v>1531004106</v>
          </cell>
          <cell r="F9167">
            <v>43357</v>
          </cell>
          <cell r="G9167">
            <v>138750</v>
          </cell>
          <cell r="H9167">
            <v>1.05</v>
          </cell>
          <cell r="I9167">
            <v>43465</v>
          </cell>
        </row>
        <row r="9168">
          <cell r="A9168" t="str">
            <v>TEE PVC-P SCH 80 6"</v>
          </cell>
          <cell r="B9168">
            <v>107198</v>
          </cell>
          <cell r="C9168" t="str">
            <v>UNI</v>
          </cell>
          <cell r="D9168">
            <v>145688</v>
          </cell>
          <cell r="E9168">
            <v>0</v>
          </cell>
          <cell r="F9168">
            <v>43410</v>
          </cell>
          <cell r="G9168">
            <v>138750</v>
          </cell>
          <cell r="H9168">
            <v>1.05</v>
          </cell>
          <cell r="I9168">
            <v>43465</v>
          </cell>
        </row>
        <row r="9169">
          <cell r="A9169" t="str">
            <v>TEE PVC-P SCH-80 2 1/2" CDRC 3</v>
          </cell>
          <cell r="B9169">
            <v>107142</v>
          </cell>
          <cell r="C9169" t="str">
            <v>UNI</v>
          </cell>
          <cell r="D9169">
            <v>29466</v>
          </cell>
          <cell r="E9169">
            <v>0</v>
          </cell>
          <cell r="F9169">
            <v>43284</v>
          </cell>
          <cell r="G9169">
            <v>28062.5</v>
          </cell>
          <cell r="H9169">
            <v>1.05</v>
          </cell>
          <cell r="I9169">
            <v>43465</v>
          </cell>
        </row>
        <row r="9170">
          <cell r="A9170" t="str">
            <v>TEE PVC-P SCH-80 4" CDRC 3</v>
          </cell>
          <cell r="B9170">
            <v>107151</v>
          </cell>
          <cell r="C9170" t="str">
            <v>UNI</v>
          </cell>
          <cell r="D9170">
            <v>42669</v>
          </cell>
          <cell r="E9170">
            <v>0</v>
          </cell>
          <cell r="F9170">
            <v>43284</v>
          </cell>
          <cell r="G9170">
            <v>40637.5</v>
          </cell>
          <cell r="H9170">
            <v>1.05</v>
          </cell>
          <cell r="I9170">
            <v>43465</v>
          </cell>
        </row>
        <row r="9171">
          <cell r="A9171" t="str">
            <v>TEE PVC-S 8"</v>
          </cell>
          <cell r="B9171">
            <v>107165</v>
          </cell>
          <cell r="C9171" t="str">
            <v>UNI</v>
          </cell>
          <cell r="D9171">
            <v>277904</v>
          </cell>
          <cell r="E9171">
            <v>0</v>
          </cell>
          <cell r="F9171">
            <v>43396</v>
          </cell>
          <cell r="G9171">
            <v>264670</v>
          </cell>
          <cell r="H9171">
            <v>1.05</v>
          </cell>
          <cell r="I9171">
            <v>43465</v>
          </cell>
        </row>
        <row r="9172">
          <cell r="A9172" t="str">
            <v>TEE RANURADA HIERRO DUCTIL - 1 1/2"</v>
          </cell>
          <cell r="B9172">
            <v>106217</v>
          </cell>
          <cell r="C9172" t="str">
            <v>UNI</v>
          </cell>
          <cell r="D9172">
            <v>7389</v>
          </cell>
          <cell r="E9172">
            <v>0</v>
          </cell>
          <cell r="F9172">
            <v>43272</v>
          </cell>
          <cell r="G9172">
            <v>7037</v>
          </cell>
          <cell r="H9172">
            <v>1.05</v>
          </cell>
          <cell r="I9172">
            <v>43465</v>
          </cell>
        </row>
        <row r="9173">
          <cell r="A9173" t="str">
            <v>TEE RANURADA HIERRO DUCTIL - 2 ½"</v>
          </cell>
          <cell r="B9173">
            <v>106219</v>
          </cell>
          <cell r="C9173" t="str">
            <v>UNI</v>
          </cell>
          <cell r="D9173">
            <v>17623</v>
          </cell>
          <cell r="E9173">
            <v>0</v>
          </cell>
          <cell r="F9173">
            <v>43272</v>
          </cell>
          <cell r="G9173">
            <v>16784</v>
          </cell>
          <cell r="H9173">
            <v>1.05</v>
          </cell>
          <cell r="I9173">
            <v>43465</v>
          </cell>
        </row>
        <row r="9174">
          <cell r="A9174" t="str">
            <v>TEE RANURADA HIERRO DUCTIL - 2"</v>
          </cell>
          <cell r="B9174">
            <v>106218</v>
          </cell>
          <cell r="C9174" t="str">
            <v>UNI</v>
          </cell>
          <cell r="D9174">
            <v>12914</v>
          </cell>
          <cell r="E9174">
            <v>0</v>
          </cell>
          <cell r="F9174">
            <v>43272</v>
          </cell>
          <cell r="G9174">
            <v>12299</v>
          </cell>
          <cell r="H9174">
            <v>1.05</v>
          </cell>
          <cell r="I9174">
            <v>43465</v>
          </cell>
        </row>
        <row r="9175">
          <cell r="A9175" t="str">
            <v>TEE RANURADA HIERRO DUCTIL - 3"</v>
          </cell>
          <cell r="B9175">
            <v>106220</v>
          </cell>
          <cell r="C9175" t="str">
            <v>UNI</v>
          </cell>
          <cell r="D9175">
            <v>23487</v>
          </cell>
          <cell r="E9175">
            <v>0</v>
          </cell>
          <cell r="F9175">
            <v>43272</v>
          </cell>
          <cell r="G9175">
            <v>22369</v>
          </cell>
          <cell r="H9175">
            <v>1.05</v>
          </cell>
          <cell r="I9175">
            <v>43465</v>
          </cell>
        </row>
        <row r="9176">
          <cell r="A9176" t="str">
            <v>TEE RANURADA HIERRO DUCTIL - 4"</v>
          </cell>
          <cell r="B9176">
            <v>106221</v>
          </cell>
          <cell r="C9176" t="str">
            <v>UNI</v>
          </cell>
          <cell r="D9176">
            <v>38955</v>
          </cell>
          <cell r="E9176">
            <v>0</v>
          </cell>
          <cell r="F9176">
            <v>43272</v>
          </cell>
          <cell r="G9176">
            <v>37100</v>
          </cell>
          <cell r="H9176">
            <v>1.05</v>
          </cell>
          <cell r="I9176">
            <v>43465</v>
          </cell>
        </row>
        <row r="9177">
          <cell r="A9177" t="str">
            <v>TEE RANURADA HIERRO DUCTIL - 6"</v>
          </cell>
          <cell r="B9177">
            <v>106222</v>
          </cell>
          <cell r="C9177" t="str">
            <v>UNI</v>
          </cell>
          <cell r="D9177">
            <v>75854</v>
          </cell>
          <cell r="E9177">
            <v>0</v>
          </cell>
          <cell r="F9177">
            <v>43272</v>
          </cell>
          <cell r="G9177">
            <v>72242</v>
          </cell>
          <cell r="H9177">
            <v>1.05</v>
          </cell>
          <cell r="I9177">
            <v>43465</v>
          </cell>
        </row>
        <row r="9178">
          <cell r="A9178" t="str">
            <v>TEE REDUCCION MEC PVC (ACUEDUCTO) ø</v>
          </cell>
          <cell r="B9178">
            <v>106970</v>
          </cell>
          <cell r="C9178" t="str">
            <v>UNI</v>
          </cell>
          <cell r="D9178">
            <v>216852</v>
          </cell>
          <cell r="E9178">
            <v>0</v>
          </cell>
          <cell r="F9178">
            <v>43343</v>
          </cell>
          <cell r="G9178">
            <v>206526</v>
          </cell>
          <cell r="H9178">
            <v>1.05</v>
          </cell>
          <cell r="I9178">
            <v>43465</v>
          </cell>
        </row>
        <row r="9179">
          <cell r="A9179" t="str">
            <v>TEE reducida polietileno (gas) 1"x1/2" **</v>
          </cell>
          <cell r="B9179">
            <v>101067</v>
          </cell>
          <cell r="C9179" t="str">
            <v>UNI</v>
          </cell>
          <cell r="D9179">
            <v>37950</v>
          </cell>
          <cell r="E9179">
            <v>2250348404</v>
          </cell>
          <cell r="F9179">
            <v>40449</v>
          </cell>
          <cell r="G9179">
            <v>27701</v>
          </cell>
          <cell r="H9179">
            <v>1.37</v>
          </cell>
          <cell r="I9179">
            <v>43465</v>
          </cell>
        </row>
        <row r="9180">
          <cell r="A9180" t="str">
            <v>TEE reducida Pvc gas 1"x1/2" **</v>
          </cell>
          <cell r="B9180">
            <v>100198</v>
          </cell>
          <cell r="C9180" t="str">
            <v>UNI</v>
          </cell>
          <cell r="D9180">
            <v>37950</v>
          </cell>
          <cell r="E9180">
            <v>2250348404</v>
          </cell>
          <cell r="F9180">
            <v>40449</v>
          </cell>
          <cell r="G9180">
            <v>27701</v>
          </cell>
          <cell r="H9180">
            <v>1.37</v>
          </cell>
          <cell r="I9180">
            <v>43465</v>
          </cell>
        </row>
        <row r="9181">
          <cell r="A9181" t="str">
            <v>TEE reducida Pvc gas 1"x3/4" **</v>
          </cell>
          <cell r="B9181">
            <v>100199</v>
          </cell>
          <cell r="C9181" t="str">
            <v>UNI</v>
          </cell>
          <cell r="D9181">
            <v>29833</v>
          </cell>
          <cell r="E9181">
            <v>2250348404</v>
          </cell>
          <cell r="F9181">
            <v>40449</v>
          </cell>
          <cell r="G9181">
            <v>21776</v>
          </cell>
          <cell r="H9181">
            <v>1.37</v>
          </cell>
          <cell r="I9181">
            <v>43465</v>
          </cell>
        </row>
        <row r="9182">
          <cell r="A9182" t="str">
            <v>TEE reducida Pvc gas 3/4"x1/2" **</v>
          </cell>
          <cell r="B9182">
            <v>100197</v>
          </cell>
          <cell r="C9182" t="str">
            <v>UNI</v>
          </cell>
          <cell r="D9182">
            <v>11300</v>
          </cell>
          <cell r="E9182">
            <v>2250348404</v>
          </cell>
          <cell r="F9182">
            <v>40449</v>
          </cell>
          <cell r="G9182">
            <v>8248</v>
          </cell>
          <cell r="H9182">
            <v>1.37</v>
          </cell>
          <cell r="I9182">
            <v>43465</v>
          </cell>
        </row>
        <row r="9183">
          <cell r="A9183" t="str">
            <v>TEE SANITARIA 4x3" PAVCO</v>
          </cell>
          <cell r="B9183">
            <v>102841</v>
          </cell>
          <cell r="C9183" t="str">
            <v>UNI</v>
          </cell>
          <cell r="D9183">
            <v>18358</v>
          </cell>
          <cell r="E9183">
            <v>12194</v>
          </cell>
          <cell r="F9183">
            <v>40331</v>
          </cell>
          <cell r="G9183">
            <v>13400</v>
          </cell>
          <cell r="H9183">
            <v>1.37</v>
          </cell>
          <cell r="I9183">
            <v>43465</v>
          </cell>
        </row>
        <row r="9184">
          <cell r="A9184" t="str">
            <v>TEE SANITARIA 6" PVC S/NORMA ICONTEC</v>
          </cell>
          <cell r="B9184">
            <v>1176</v>
          </cell>
          <cell r="C9184" t="str">
            <v>UNI</v>
          </cell>
          <cell r="D9184">
            <v>95013</v>
          </cell>
          <cell r="E9184">
            <v>12197</v>
          </cell>
          <cell r="F9184">
            <v>43266</v>
          </cell>
          <cell r="G9184">
            <v>90489</v>
          </cell>
          <cell r="H9184">
            <v>1.05</v>
          </cell>
          <cell r="I9184">
            <v>43465</v>
          </cell>
        </row>
        <row r="9185">
          <cell r="A9185" t="str">
            <v>TEE SANITARIA Ø 2" S/NORMA ICONTEC</v>
          </cell>
          <cell r="B9185">
            <v>100704</v>
          </cell>
          <cell r="C9185" t="str">
            <v>UNI</v>
          </cell>
          <cell r="D9185">
            <v>2918</v>
          </cell>
          <cell r="E9185">
            <v>12188</v>
          </cell>
          <cell r="F9185">
            <v>43166</v>
          </cell>
          <cell r="G9185">
            <v>2779</v>
          </cell>
          <cell r="H9185">
            <v>1.05</v>
          </cell>
          <cell r="I9185">
            <v>43465</v>
          </cell>
        </row>
        <row r="9186">
          <cell r="A9186" t="str">
            <v>TEE SANITARIA Ø 3"S/NORMA ICONTEC</v>
          </cell>
          <cell r="B9186">
            <v>1111</v>
          </cell>
          <cell r="C9186" t="str">
            <v>UNI</v>
          </cell>
          <cell r="D9186">
            <v>4017</v>
          </cell>
          <cell r="E9186">
            <v>12190</v>
          </cell>
          <cell r="F9186">
            <v>43209</v>
          </cell>
          <cell r="G9186">
            <v>3826</v>
          </cell>
          <cell r="H9186">
            <v>1.05</v>
          </cell>
          <cell r="I9186">
            <v>43465</v>
          </cell>
        </row>
        <row r="9187">
          <cell r="A9187" t="str">
            <v>TEE SANITARIA Ø 4" S/NORMA ICONTEC</v>
          </cell>
          <cell r="B9187">
            <v>2061</v>
          </cell>
          <cell r="C9187" t="str">
            <v>UNI</v>
          </cell>
          <cell r="D9187">
            <v>7770</v>
          </cell>
          <cell r="E9187">
            <v>12194</v>
          </cell>
          <cell r="F9187">
            <v>43209</v>
          </cell>
          <cell r="G9187">
            <v>7400</v>
          </cell>
          <cell r="H9187">
            <v>1.05</v>
          </cell>
          <cell r="I9187">
            <v>43465</v>
          </cell>
        </row>
        <row r="9188">
          <cell r="A9188" t="str">
            <v>TEE SANITARIA Ø3"S/NORMA ICONTEC</v>
          </cell>
          <cell r="B9188">
            <v>103601</v>
          </cell>
          <cell r="C9188" t="str">
            <v>UNI</v>
          </cell>
          <cell r="D9188">
            <v>3698</v>
          </cell>
          <cell r="E9188">
            <v>0</v>
          </cell>
          <cell r="F9188">
            <v>43166</v>
          </cell>
          <cell r="G9188">
            <v>3522</v>
          </cell>
          <cell r="H9188">
            <v>1.05</v>
          </cell>
          <cell r="I9188">
            <v>43465</v>
          </cell>
        </row>
        <row r="9189">
          <cell r="A9189" t="str">
            <v>TEE UNION MEC PVC (ACUEDUCTO ) ø 3"X 3"</v>
          </cell>
          <cell r="B9189">
            <v>106978</v>
          </cell>
          <cell r="C9189" t="str">
            <v>UNI</v>
          </cell>
          <cell r="D9189">
            <v>60807</v>
          </cell>
          <cell r="E9189">
            <v>0</v>
          </cell>
          <cell r="F9189">
            <v>43343</v>
          </cell>
          <cell r="G9189">
            <v>57911</v>
          </cell>
          <cell r="H9189">
            <v>1.05</v>
          </cell>
          <cell r="I9189">
            <v>43465</v>
          </cell>
        </row>
        <row r="9190">
          <cell r="A9190" t="str">
            <v>TEE UNION MEC PVC (ACUEDUCTO ) ø 4"X 3"</v>
          </cell>
          <cell r="B9190">
            <v>106975</v>
          </cell>
          <cell r="C9190" t="str">
            <v>UNI</v>
          </cell>
          <cell r="D9190">
            <v>87511</v>
          </cell>
          <cell r="E9190">
            <v>0</v>
          </cell>
          <cell r="F9190">
            <v>43343</v>
          </cell>
          <cell r="G9190">
            <v>83344</v>
          </cell>
          <cell r="H9190">
            <v>1.05</v>
          </cell>
          <cell r="I9190">
            <v>43465</v>
          </cell>
        </row>
        <row r="9191">
          <cell r="A9191" t="str">
            <v>TEE UNION MEC PVC (ACUEDUCTO ) ø 4"X 4"</v>
          </cell>
          <cell r="B9191">
            <v>106969</v>
          </cell>
          <cell r="C9191" t="str">
            <v>UNI</v>
          </cell>
          <cell r="D9191">
            <v>105936</v>
          </cell>
          <cell r="E9191">
            <v>0</v>
          </cell>
          <cell r="F9191">
            <v>43343</v>
          </cell>
          <cell r="G9191">
            <v>100891</v>
          </cell>
          <cell r="H9191">
            <v>1.05</v>
          </cell>
          <cell r="I9191">
            <v>43465</v>
          </cell>
        </row>
        <row r="9192">
          <cell r="A9192" t="str">
            <v>TEE UNION MEC PVC (ACUEDUCTO) ø 3" X 2"</v>
          </cell>
          <cell r="B9192">
            <v>106973</v>
          </cell>
          <cell r="C9192" t="str">
            <v>UNI</v>
          </cell>
          <cell r="D9192">
            <v>48444</v>
          </cell>
          <cell r="E9192">
            <v>0</v>
          </cell>
          <cell r="F9192">
            <v>43343</v>
          </cell>
          <cell r="G9192">
            <v>46137</v>
          </cell>
          <cell r="H9192">
            <v>1.05</v>
          </cell>
          <cell r="I9192">
            <v>43465</v>
          </cell>
        </row>
        <row r="9193">
          <cell r="A9193" t="str">
            <v>TEE UNION MEC PVC (ACUEDUCTO) ø 4" X 2"</v>
          </cell>
          <cell r="B9193">
            <v>106971</v>
          </cell>
          <cell r="C9193" t="str">
            <v>UNI</v>
          </cell>
          <cell r="D9193">
            <v>78506</v>
          </cell>
          <cell r="E9193">
            <v>0</v>
          </cell>
          <cell r="F9193">
            <v>43343</v>
          </cell>
          <cell r="G9193">
            <v>74768</v>
          </cell>
          <cell r="H9193">
            <v>1.05</v>
          </cell>
          <cell r="I9193">
            <v>43465</v>
          </cell>
        </row>
        <row r="9194">
          <cell r="A9194" t="str">
            <v>TEE-PEAD-160-PE100PN10**</v>
          </cell>
          <cell r="B9194">
            <v>103455</v>
          </cell>
          <cell r="C9194" t="str">
            <v>UNI</v>
          </cell>
          <cell r="D9194">
            <v>340241</v>
          </cell>
          <cell r="E9194">
            <v>0</v>
          </cell>
          <cell r="F9194">
            <v>40477</v>
          </cell>
          <cell r="G9194">
            <v>248351</v>
          </cell>
          <cell r="H9194">
            <v>1.37</v>
          </cell>
          <cell r="I9194">
            <v>43465</v>
          </cell>
        </row>
        <row r="9195">
          <cell r="A9195" t="str">
            <v>TEJA "S" Natural Terracota SANTAFE</v>
          </cell>
          <cell r="B9195">
            <v>2934</v>
          </cell>
          <cell r="C9195" t="str">
            <v>UNI</v>
          </cell>
          <cell r="D9195">
            <v>2227</v>
          </cell>
          <cell r="E9195" t="str">
            <v>Fab.</v>
          </cell>
          <cell r="F9195">
            <v>43208</v>
          </cell>
          <cell r="G9195">
            <v>2121</v>
          </cell>
          <cell r="H9195">
            <v>1.05</v>
          </cell>
          <cell r="I9195">
            <v>43465</v>
          </cell>
        </row>
        <row r="9196">
          <cell r="A9196" t="str">
            <v>TEJA ACRILICA No. 10 Ond. 3mm.</v>
          </cell>
          <cell r="B9196">
            <v>2299</v>
          </cell>
          <cell r="C9196" t="str">
            <v>UNI</v>
          </cell>
          <cell r="D9196">
            <v>524710</v>
          </cell>
          <cell r="E9196">
            <v>13160</v>
          </cell>
          <cell r="F9196">
            <v>40325</v>
          </cell>
          <cell r="G9196">
            <v>383000</v>
          </cell>
          <cell r="H9196">
            <v>1.37</v>
          </cell>
          <cell r="I9196">
            <v>43465</v>
          </cell>
        </row>
        <row r="9197">
          <cell r="A9197" t="str">
            <v>TEJA ACRILICA No. 4 Ond. 2mm.</v>
          </cell>
          <cell r="B9197">
            <v>2293</v>
          </cell>
          <cell r="C9197" t="str">
            <v>UNI</v>
          </cell>
          <cell r="D9197">
            <v>145255</v>
          </cell>
          <cell r="E9197">
            <v>13102</v>
          </cell>
          <cell r="F9197">
            <v>40122</v>
          </cell>
          <cell r="G9197">
            <v>104500</v>
          </cell>
          <cell r="H9197">
            <v>1.39</v>
          </cell>
          <cell r="I9197">
            <v>43465</v>
          </cell>
        </row>
        <row r="9198">
          <cell r="A9198" t="str">
            <v>TEJA ACRILICA No. 4 Ond. 3mm.</v>
          </cell>
          <cell r="B9198">
            <v>2294</v>
          </cell>
          <cell r="C9198" t="str">
            <v>UNI</v>
          </cell>
          <cell r="D9198">
            <v>212350</v>
          </cell>
          <cell r="E9198">
            <v>13104</v>
          </cell>
          <cell r="F9198">
            <v>40325</v>
          </cell>
          <cell r="G9198">
            <v>155000</v>
          </cell>
          <cell r="H9198">
            <v>1.37</v>
          </cell>
          <cell r="I9198">
            <v>43465</v>
          </cell>
        </row>
        <row r="9199">
          <cell r="A9199" t="str">
            <v>TEJA ACRILICA No. 5 Ond. 2mm.</v>
          </cell>
          <cell r="B9199">
            <v>2295</v>
          </cell>
          <cell r="C9199" t="str">
            <v>UNI</v>
          </cell>
          <cell r="D9199">
            <v>195472</v>
          </cell>
          <cell r="E9199">
            <v>13142</v>
          </cell>
          <cell r="F9199">
            <v>40325</v>
          </cell>
          <cell r="G9199">
            <v>142680</v>
          </cell>
          <cell r="H9199">
            <v>1.37</v>
          </cell>
          <cell r="I9199">
            <v>43465</v>
          </cell>
        </row>
        <row r="9200">
          <cell r="A9200" t="str">
            <v>TEJA ACRILICA No. 5 Ond. 3mm.</v>
          </cell>
          <cell r="B9200">
            <v>2296</v>
          </cell>
          <cell r="C9200" t="str">
            <v>UNI</v>
          </cell>
          <cell r="D9200">
            <v>253450</v>
          </cell>
          <cell r="E9200">
            <v>13143</v>
          </cell>
          <cell r="F9200">
            <v>40325</v>
          </cell>
          <cell r="G9200">
            <v>185000</v>
          </cell>
          <cell r="H9200">
            <v>1.37</v>
          </cell>
          <cell r="I9200">
            <v>43465</v>
          </cell>
        </row>
        <row r="9201">
          <cell r="A9201" t="str">
            <v>TEJA ACRILICA No. 6 Ond. 2mm.</v>
          </cell>
          <cell r="B9201">
            <v>218</v>
          </cell>
          <cell r="C9201" t="str">
            <v>UNI</v>
          </cell>
          <cell r="D9201">
            <v>202760</v>
          </cell>
          <cell r="E9201">
            <v>13101</v>
          </cell>
          <cell r="F9201">
            <v>40325</v>
          </cell>
          <cell r="G9201">
            <v>148000</v>
          </cell>
          <cell r="H9201">
            <v>1.37</v>
          </cell>
          <cell r="I9201">
            <v>43465</v>
          </cell>
        </row>
        <row r="9202">
          <cell r="A9202" t="str">
            <v>TEJA ACRILICA No. 6 Ond. 3mm.</v>
          </cell>
          <cell r="B9202">
            <v>2066</v>
          </cell>
          <cell r="C9202" t="str">
            <v>UNI</v>
          </cell>
          <cell r="D9202">
            <v>304140</v>
          </cell>
          <cell r="E9202">
            <v>13103</v>
          </cell>
          <cell r="F9202">
            <v>40325</v>
          </cell>
          <cell r="G9202">
            <v>222000</v>
          </cell>
          <cell r="H9202">
            <v>1.37</v>
          </cell>
          <cell r="I9202">
            <v>43465</v>
          </cell>
        </row>
        <row r="9203">
          <cell r="A9203" t="str">
            <v>TEJA ACRILICA No. 8 Ond. 2mm.</v>
          </cell>
          <cell r="B9203">
            <v>2297</v>
          </cell>
          <cell r="C9203" t="str">
            <v>UNI</v>
          </cell>
          <cell r="D9203">
            <v>286330</v>
          </cell>
          <cell r="E9203">
            <v>13130</v>
          </cell>
          <cell r="F9203">
            <v>40325</v>
          </cell>
          <cell r="G9203">
            <v>209000</v>
          </cell>
          <cell r="H9203">
            <v>1.37</v>
          </cell>
          <cell r="I9203">
            <v>43465</v>
          </cell>
        </row>
        <row r="9204">
          <cell r="A9204" t="str">
            <v>TEJA ACRILICA No. 8 Ond. 3mm.</v>
          </cell>
          <cell r="B9204">
            <v>2298</v>
          </cell>
          <cell r="C9204" t="str">
            <v>UNI</v>
          </cell>
          <cell r="D9204">
            <v>424700</v>
          </cell>
          <cell r="E9204">
            <v>13110</v>
          </cell>
          <cell r="F9204">
            <v>40325</v>
          </cell>
          <cell r="G9204">
            <v>310000</v>
          </cell>
          <cell r="H9204">
            <v>1.37</v>
          </cell>
          <cell r="I9204">
            <v>43465</v>
          </cell>
        </row>
        <row r="9205">
          <cell r="A9205" t="str">
            <v>TEJA AJOTA POLICARBONATO AJOVER</v>
          </cell>
          <cell r="B9205">
            <v>100613</v>
          </cell>
          <cell r="C9205" t="str">
            <v>M2</v>
          </cell>
          <cell r="D9205">
            <v>50382</v>
          </cell>
          <cell r="E9205">
            <v>0</v>
          </cell>
          <cell r="F9205">
            <v>41095</v>
          </cell>
          <cell r="G9205">
            <v>38755</v>
          </cell>
          <cell r="H9205">
            <v>1.3</v>
          </cell>
          <cell r="I9205">
            <v>43465</v>
          </cell>
        </row>
        <row r="9206">
          <cell r="A9206" t="str">
            <v>TEJA AJOTA TRASLUCIDA 3.00 Ml trapezoidal</v>
          </cell>
          <cell r="B9206">
            <v>104607</v>
          </cell>
          <cell r="C9206" t="str">
            <v>UNID</v>
          </cell>
          <cell r="D9206">
            <v>50670</v>
          </cell>
          <cell r="E9206">
            <v>0</v>
          </cell>
          <cell r="F9206">
            <v>43272</v>
          </cell>
          <cell r="G9206">
            <v>48257</v>
          </cell>
          <cell r="H9206">
            <v>1.05</v>
          </cell>
          <cell r="I9206">
            <v>43465</v>
          </cell>
        </row>
        <row r="9207">
          <cell r="A9207" t="str">
            <v>Teja Ajover termo acustica **</v>
          </cell>
          <cell r="B9207">
            <v>100576</v>
          </cell>
          <cell r="C9207" t="str">
            <v>M2</v>
          </cell>
          <cell r="D9207">
            <v>28524</v>
          </cell>
          <cell r="E9207">
            <v>0</v>
          </cell>
          <cell r="F9207">
            <v>43411</v>
          </cell>
          <cell r="G9207">
            <v>27166</v>
          </cell>
          <cell r="H9207">
            <v>1.05</v>
          </cell>
          <cell r="I9207">
            <v>43465</v>
          </cell>
        </row>
        <row r="9208">
          <cell r="A9208" t="str">
            <v>Teja Arizona termo acustica **</v>
          </cell>
          <cell r="B9208">
            <v>100010</v>
          </cell>
          <cell r="C9208" t="str">
            <v>M2</v>
          </cell>
          <cell r="D9208">
            <v>119678</v>
          </cell>
          <cell r="E9208">
            <v>0</v>
          </cell>
          <cell r="F9208">
            <v>40325</v>
          </cell>
          <cell r="G9208">
            <v>87356</v>
          </cell>
          <cell r="H9208">
            <v>1.37</v>
          </cell>
          <cell r="I9208">
            <v>43465</v>
          </cell>
        </row>
        <row r="9209">
          <cell r="A9209" t="str">
            <v>TEJA BAVARA AA Ref.763 MOORE</v>
          </cell>
          <cell r="B9209">
            <v>2034</v>
          </cell>
          <cell r="C9209" t="str">
            <v>M2</v>
          </cell>
          <cell r="D9209">
            <v>23491</v>
          </cell>
          <cell r="E9209" t="str">
            <v>+ flete</v>
          </cell>
          <cell r="F9209">
            <v>40325</v>
          </cell>
          <cell r="G9209">
            <v>17147</v>
          </cell>
          <cell r="H9209">
            <v>1.37</v>
          </cell>
          <cell r="I9209">
            <v>43465</v>
          </cell>
        </row>
        <row r="9210">
          <cell r="A9210" t="str">
            <v>TEJA CABLLETE AA Ref.771 MOORE</v>
          </cell>
          <cell r="B9210">
            <v>229</v>
          </cell>
          <cell r="C9210" t="str">
            <v>ML</v>
          </cell>
          <cell r="D9210">
            <v>7276</v>
          </cell>
          <cell r="E9210" t="str">
            <v>+ flete</v>
          </cell>
          <cell r="F9210">
            <v>40325</v>
          </cell>
          <cell r="G9210">
            <v>5311</v>
          </cell>
          <cell r="H9210">
            <v>1.37</v>
          </cell>
          <cell r="I9210">
            <v>43465</v>
          </cell>
        </row>
        <row r="9211">
          <cell r="A9211" t="str">
            <v>TEJA CABLLETE AA Ref.772 MOORE</v>
          </cell>
          <cell r="B9211">
            <v>518</v>
          </cell>
          <cell r="C9211" t="str">
            <v>UNI</v>
          </cell>
          <cell r="D9211">
            <v>7713</v>
          </cell>
          <cell r="E9211">
            <v>0</v>
          </cell>
          <cell r="F9211">
            <v>40325</v>
          </cell>
          <cell r="G9211">
            <v>5630</v>
          </cell>
          <cell r="H9211">
            <v>1.37</v>
          </cell>
          <cell r="I9211">
            <v>43465</v>
          </cell>
        </row>
        <row r="9212">
          <cell r="A9212" t="str">
            <v>Teja Cal24 termoAcustic2Cara pintad luxacustic **</v>
          </cell>
          <cell r="B9212">
            <v>100623</v>
          </cell>
          <cell r="C9212" t="str">
            <v>M2</v>
          </cell>
          <cell r="D9212">
            <v>41528</v>
          </cell>
          <cell r="E9212">
            <v>0</v>
          </cell>
          <cell r="F9212">
            <v>42627</v>
          </cell>
          <cell r="G9212">
            <v>36111</v>
          </cell>
          <cell r="H9212">
            <v>1.1499999999999999</v>
          </cell>
          <cell r="I9212">
            <v>43465</v>
          </cell>
        </row>
        <row r="9213">
          <cell r="A9213" t="str">
            <v>Teja Cal24termoAcustica sinPintar luxacustic poliu</v>
          </cell>
          <cell r="B9213">
            <v>100604</v>
          </cell>
          <cell r="C9213" t="str">
            <v>M2</v>
          </cell>
          <cell r="D9213">
            <v>118008</v>
          </cell>
          <cell r="E9213">
            <v>0</v>
          </cell>
          <cell r="F9213">
            <v>40325</v>
          </cell>
          <cell r="G9213">
            <v>86137</v>
          </cell>
          <cell r="H9213">
            <v>1.37</v>
          </cell>
          <cell r="I9213">
            <v>43465</v>
          </cell>
        </row>
        <row r="9214">
          <cell r="A9214" t="str">
            <v>TEJA CINDU CLIMATIZADA ancho .68</v>
          </cell>
          <cell r="B9214">
            <v>3274</v>
          </cell>
          <cell r="C9214" t="str">
            <v>ML</v>
          </cell>
          <cell r="D9214">
            <v>29023</v>
          </cell>
          <cell r="E9214" t="str">
            <v>VERDE</v>
          </cell>
          <cell r="F9214">
            <v>40128</v>
          </cell>
          <cell r="G9214">
            <v>20880</v>
          </cell>
          <cell r="H9214">
            <v>1.39</v>
          </cell>
          <cell r="I9214">
            <v>43465</v>
          </cell>
        </row>
        <row r="9215">
          <cell r="A9215" t="str">
            <v>TEJA CINDU CLIMATIZADA ancho .78</v>
          </cell>
          <cell r="B9215">
            <v>996</v>
          </cell>
          <cell r="C9215" t="str">
            <v>ML</v>
          </cell>
          <cell r="D9215">
            <v>37085</v>
          </cell>
          <cell r="E9215" t="str">
            <v>VERDE</v>
          </cell>
          <cell r="F9215">
            <v>40128</v>
          </cell>
          <cell r="G9215">
            <v>26680</v>
          </cell>
          <cell r="H9215">
            <v>1.39</v>
          </cell>
          <cell r="I9215">
            <v>43465</v>
          </cell>
        </row>
        <row r="9216">
          <cell r="A9216" t="str">
            <v>TEJA CRISTAL No. 4 POLICARBONATO</v>
          </cell>
          <cell r="B9216">
            <v>2453</v>
          </cell>
          <cell r="C9216" t="str">
            <v>UNI</v>
          </cell>
          <cell r="D9216">
            <v>55304</v>
          </cell>
          <cell r="E9216" t="str">
            <v>00-06040-40</v>
          </cell>
          <cell r="F9216">
            <v>40325</v>
          </cell>
          <cell r="G9216">
            <v>40368</v>
          </cell>
          <cell r="H9216">
            <v>1.37</v>
          </cell>
          <cell r="I9216">
            <v>43465</v>
          </cell>
        </row>
        <row r="9217">
          <cell r="A9217" t="str">
            <v>TEJA CRISTAL No. 5 AJOVER</v>
          </cell>
          <cell r="B9217">
            <v>2454</v>
          </cell>
          <cell r="C9217" t="str">
            <v>UNI</v>
          </cell>
          <cell r="D9217">
            <v>56170</v>
          </cell>
          <cell r="E9217" t="str">
            <v>00-06040-50</v>
          </cell>
          <cell r="F9217">
            <v>40325</v>
          </cell>
          <cell r="G9217">
            <v>41000</v>
          </cell>
          <cell r="H9217">
            <v>1.37</v>
          </cell>
          <cell r="I9217">
            <v>43465</v>
          </cell>
        </row>
        <row r="9218">
          <cell r="A9218" t="str">
            <v>TEJA CRISTAL No.12 AJOVER</v>
          </cell>
          <cell r="B9218">
            <v>2971</v>
          </cell>
          <cell r="C9218" t="str">
            <v>UNI</v>
          </cell>
          <cell r="D9218">
            <v>314662</v>
          </cell>
          <cell r="E9218" t="str">
            <v>00-06041-20</v>
          </cell>
          <cell r="F9218">
            <v>40325</v>
          </cell>
          <cell r="G9218">
            <v>229680</v>
          </cell>
          <cell r="H9218">
            <v>1.37</v>
          </cell>
          <cell r="I9218">
            <v>43465</v>
          </cell>
        </row>
        <row r="9219">
          <cell r="A9219" t="str">
            <v>TEJA CRISTAL POLICARBONATO No. 6</v>
          </cell>
          <cell r="B9219">
            <v>2455</v>
          </cell>
          <cell r="C9219" t="str">
            <v>UNI</v>
          </cell>
          <cell r="D9219">
            <v>82825</v>
          </cell>
          <cell r="E9219" t="str">
            <v>00-06040-60</v>
          </cell>
          <cell r="F9219">
            <v>40325</v>
          </cell>
          <cell r="G9219">
            <v>60456</v>
          </cell>
          <cell r="H9219">
            <v>1.37</v>
          </cell>
          <cell r="I9219">
            <v>43465</v>
          </cell>
        </row>
        <row r="9220">
          <cell r="A9220" t="str">
            <v>TEJA CRISTAL POLICARBONATO No. 8</v>
          </cell>
          <cell r="B9220">
            <v>2456</v>
          </cell>
          <cell r="C9220" t="str">
            <v>UNI</v>
          </cell>
          <cell r="D9220">
            <v>110449</v>
          </cell>
          <cell r="E9220" t="str">
            <v>00-06040-80</v>
          </cell>
          <cell r="F9220">
            <v>40325</v>
          </cell>
          <cell r="G9220">
            <v>80620</v>
          </cell>
          <cell r="H9220">
            <v>1.37</v>
          </cell>
          <cell r="I9220">
            <v>43465</v>
          </cell>
        </row>
        <row r="9221">
          <cell r="A9221" t="str">
            <v>TEJA CRISTAL POLICARBONATO No.10</v>
          </cell>
          <cell r="B9221">
            <v>2970</v>
          </cell>
          <cell r="C9221" t="str">
            <v>UNI</v>
          </cell>
          <cell r="D9221">
            <v>138101</v>
          </cell>
          <cell r="E9221" t="str">
            <v>00-06041-00</v>
          </cell>
          <cell r="F9221">
            <v>40325</v>
          </cell>
          <cell r="G9221">
            <v>100804</v>
          </cell>
          <cell r="H9221">
            <v>1.37</v>
          </cell>
          <cell r="I9221">
            <v>43465</v>
          </cell>
        </row>
        <row r="9222">
          <cell r="A9222" t="str">
            <v>TEJA DE ZINC</v>
          </cell>
          <cell r="B9222">
            <v>103599</v>
          </cell>
          <cell r="C9222" t="str">
            <v>UNI</v>
          </cell>
          <cell r="D9222">
            <v>38535</v>
          </cell>
          <cell r="E9222">
            <v>0</v>
          </cell>
          <cell r="F9222">
            <v>43370</v>
          </cell>
          <cell r="G9222">
            <v>36700</v>
          </cell>
          <cell r="H9222">
            <v>1.05</v>
          </cell>
          <cell r="I9222">
            <v>43465</v>
          </cell>
        </row>
        <row r="9223">
          <cell r="A9223" t="str">
            <v>TEJA DE ZINC (2.14X0.82) de 1A</v>
          </cell>
          <cell r="B9223">
            <v>101170</v>
          </cell>
          <cell r="C9223" t="str">
            <v>UNI</v>
          </cell>
          <cell r="D9223">
            <v>19865</v>
          </cell>
          <cell r="E9223">
            <v>0</v>
          </cell>
          <cell r="F9223">
            <v>40325</v>
          </cell>
          <cell r="G9223">
            <v>14500</v>
          </cell>
          <cell r="H9223">
            <v>1.37</v>
          </cell>
          <cell r="I9223">
            <v>43465</v>
          </cell>
        </row>
        <row r="9224">
          <cell r="A9224" t="str">
            <v>TEJA DE ZINC (2.14X0.82) Imperfecta.</v>
          </cell>
          <cell r="B9224">
            <v>101168</v>
          </cell>
          <cell r="C9224" t="str">
            <v>UNI</v>
          </cell>
          <cell r="D9224">
            <v>15070</v>
          </cell>
          <cell r="E9224">
            <v>0</v>
          </cell>
          <cell r="F9224">
            <v>40325</v>
          </cell>
          <cell r="G9224">
            <v>11000</v>
          </cell>
          <cell r="H9224">
            <v>1.37</v>
          </cell>
          <cell r="I9224">
            <v>43465</v>
          </cell>
        </row>
        <row r="9225">
          <cell r="A9225" t="str">
            <v>TEJA DE ZINC(TZO) Cal.33 (2.44*0.80M)</v>
          </cell>
          <cell r="B9225">
            <v>104320</v>
          </cell>
          <cell r="C9225" t="str">
            <v>UNI</v>
          </cell>
          <cell r="D9225">
            <v>20927</v>
          </cell>
          <cell r="E9225">
            <v>0</v>
          </cell>
          <cell r="F9225">
            <v>43371</v>
          </cell>
          <cell r="G9225">
            <v>19930</v>
          </cell>
          <cell r="H9225">
            <v>1.05</v>
          </cell>
          <cell r="I9225">
            <v>43465</v>
          </cell>
        </row>
        <row r="9226">
          <cell r="A9226" t="str">
            <v>TEJA ESPAÑOLA 0.74 M. ETERNIT</v>
          </cell>
          <cell r="B9226">
            <v>222</v>
          </cell>
          <cell r="C9226" t="str">
            <v>UNI</v>
          </cell>
          <cell r="D9226">
            <v>28419</v>
          </cell>
          <cell r="E9226">
            <v>0</v>
          </cell>
          <cell r="F9226">
            <v>43220</v>
          </cell>
          <cell r="G9226">
            <v>27066</v>
          </cell>
          <cell r="H9226">
            <v>1.05</v>
          </cell>
          <cell r="I9226">
            <v>43465</v>
          </cell>
        </row>
        <row r="9227">
          <cell r="A9227" t="str">
            <v>TEJA ESPAÑOLA 1.34 M. ETERNIT</v>
          </cell>
          <cell r="B9227">
            <v>223</v>
          </cell>
          <cell r="C9227" t="str">
            <v>UNI</v>
          </cell>
          <cell r="D9227">
            <v>55787</v>
          </cell>
          <cell r="E9227">
            <v>0</v>
          </cell>
          <cell r="F9227">
            <v>43220</v>
          </cell>
          <cell r="G9227">
            <v>53130</v>
          </cell>
          <cell r="H9227">
            <v>1.05</v>
          </cell>
          <cell r="I9227">
            <v>43465</v>
          </cell>
        </row>
        <row r="9228">
          <cell r="A9228" t="str">
            <v>TEJA ESPAÑOLA 1.60X1.00mts. ETERNIT</v>
          </cell>
          <cell r="B9228">
            <v>103544</v>
          </cell>
          <cell r="C9228" t="str">
            <v>UNI</v>
          </cell>
          <cell r="D9228">
            <v>113272</v>
          </cell>
          <cell r="E9228">
            <v>0</v>
          </cell>
          <cell r="F9228">
            <v>40325</v>
          </cell>
          <cell r="G9228">
            <v>82680</v>
          </cell>
          <cell r="H9228">
            <v>1.37</v>
          </cell>
          <cell r="I9228">
            <v>43465</v>
          </cell>
        </row>
        <row r="9229">
          <cell r="A9229" t="str">
            <v>TEJA ESPAÑOLA S/CRIST.</v>
          </cell>
          <cell r="B9229">
            <v>2598</v>
          </cell>
          <cell r="C9229" t="str">
            <v>UNI</v>
          </cell>
          <cell r="D9229">
            <v>178100</v>
          </cell>
          <cell r="E9229" t="str">
            <v>Obra</v>
          </cell>
          <cell r="F9229">
            <v>40325</v>
          </cell>
          <cell r="G9229">
            <v>130000</v>
          </cell>
          <cell r="H9229">
            <v>1.37</v>
          </cell>
          <cell r="I9229">
            <v>43465</v>
          </cell>
        </row>
        <row r="9230">
          <cell r="A9230" t="str">
            <v>TEJA ETERNIT No 4</v>
          </cell>
          <cell r="B9230">
            <v>9417</v>
          </cell>
          <cell r="C9230" t="str">
            <v>UNI</v>
          </cell>
          <cell r="D9230">
            <v>22425</v>
          </cell>
          <cell r="E9230">
            <v>808101040</v>
          </cell>
          <cell r="F9230">
            <v>41235</v>
          </cell>
          <cell r="G9230">
            <v>17250</v>
          </cell>
          <cell r="H9230">
            <v>1.3</v>
          </cell>
          <cell r="I9230">
            <v>43465</v>
          </cell>
        </row>
        <row r="9231">
          <cell r="A9231" t="str">
            <v>TEJA ETERNIT No 5</v>
          </cell>
          <cell r="B9231">
            <v>9418</v>
          </cell>
          <cell r="C9231" t="str">
            <v>UNI</v>
          </cell>
          <cell r="D9231">
            <v>23975</v>
          </cell>
          <cell r="E9231">
            <v>808101050</v>
          </cell>
          <cell r="F9231">
            <v>40325</v>
          </cell>
          <cell r="G9231">
            <v>17500</v>
          </cell>
          <cell r="H9231">
            <v>1.37</v>
          </cell>
          <cell r="I9231">
            <v>43465</v>
          </cell>
        </row>
        <row r="9232">
          <cell r="A9232" t="str">
            <v>TEJA ETERNIT No 6</v>
          </cell>
          <cell r="B9232">
            <v>9419</v>
          </cell>
          <cell r="C9232" t="str">
            <v>UNI</v>
          </cell>
          <cell r="D9232">
            <v>38223</v>
          </cell>
          <cell r="E9232">
            <v>808101060</v>
          </cell>
          <cell r="F9232">
            <v>40522</v>
          </cell>
          <cell r="G9232">
            <v>27900</v>
          </cell>
          <cell r="H9232">
            <v>1.37</v>
          </cell>
          <cell r="I9232">
            <v>43465</v>
          </cell>
        </row>
        <row r="9233">
          <cell r="A9233" t="str">
            <v>TEJA ETERNIT No 6 CON CLARABOYA</v>
          </cell>
          <cell r="B9233">
            <v>103548</v>
          </cell>
          <cell r="C9233" t="str">
            <v>UNI</v>
          </cell>
          <cell r="D9233">
            <v>74185</v>
          </cell>
          <cell r="E9233">
            <v>808101060</v>
          </cell>
          <cell r="F9233">
            <v>41095</v>
          </cell>
          <cell r="G9233">
            <v>57065</v>
          </cell>
          <cell r="H9233">
            <v>1.3</v>
          </cell>
          <cell r="I9233">
            <v>43465</v>
          </cell>
        </row>
        <row r="9234">
          <cell r="A9234" t="str">
            <v>TEJA FIBROCEMENTO CEMENTO No 8</v>
          </cell>
          <cell r="B9234">
            <v>9420</v>
          </cell>
          <cell r="C9234" t="str">
            <v>UNI</v>
          </cell>
          <cell r="D9234">
            <v>31990</v>
          </cell>
          <cell r="E9234">
            <v>808101080</v>
          </cell>
          <cell r="F9234">
            <v>43166</v>
          </cell>
          <cell r="G9234">
            <v>30467</v>
          </cell>
          <cell r="H9234">
            <v>1.05</v>
          </cell>
          <cell r="I9234">
            <v>43465</v>
          </cell>
        </row>
        <row r="9235">
          <cell r="A9235" t="str">
            <v>TEJA FIBROCEMENTO No. 10</v>
          </cell>
          <cell r="B9235">
            <v>1954</v>
          </cell>
          <cell r="C9235" t="str">
            <v>UNI</v>
          </cell>
          <cell r="D9235">
            <v>62907</v>
          </cell>
          <cell r="E9235">
            <v>0</v>
          </cell>
          <cell r="F9235">
            <v>43210</v>
          </cell>
          <cell r="G9235">
            <v>59911</v>
          </cell>
          <cell r="H9235">
            <v>1.05</v>
          </cell>
          <cell r="I9235">
            <v>43465</v>
          </cell>
        </row>
        <row r="9236">
          <cell r="A9236" t="str">
            <v>TEJA HEXAGONAL 3.5 mm.</v>
          </cell>
          <cell r="B9236">
            <v>1664</v>
          </cell>
          <cell r="C9236" t="str">
            <v>M2</v>
          </cell>
          <cell r="D9236">
            <v>200557</v>
          </cell>
          <cell r="E9236" t="str">
            <v>EDIL TH</v>
          </cell>
          <cell r="F9236">
            <v>40236</v>
          </cell>
          <cell r="G9236">
            <v>146392</v>
          </cell>
          <cell r="H9236">
            <v>1.37</v>
          </cell>
          <cell r="I9236">
            <v>43465</v>
          </cell>
        </row>
        <row r="9237">
          <cell r="A9237" t="str">
            <v>TEJA INGLESA AA Ref.761 MOORE</v>
          </cell>
          <cell r="B9237">
            <v>228</v>
          </cell>
          <cell r="C9237" t="str">
            <v>M2</v>
          </cell>
          <cell r="D9237">
            <v>34324</v>
          </cell>
          <cell r="E9237" t="str">
            <v>+ flete</v>
          </cell>
          <cell r="F9237">
            <v>41095</v>
          </cell>
          <cell r="G9237">
            <v>26403</v>
          </cell>
          <cell r="H9237">
            <v>1.3</v>
          </cell>
          <cell r="I9237">
            <v>43465</v>
          </cell>
        </row>
        <row r="9238">
          <cell r="A9238" t="str">
            <v>TEJA ONDULADA FIBROCEMENTO No 10</v>
          </cell>
          <cell r="B9238">
            <v>9421</v>
          </cell>
          <cell r="C9238" t="str">
            <v>UNI</v>
          </cell>
          <cell r="D9238">
            <v>39647</v>
          </cell>
          <cell r="E9238">
            <v>808101100</v>
          </cell>
          <cell r="F9238">
            <v>43166</v>
          </cell>
          <cell r="G9238">
            <v>37759</v>
          </cell>
          <cell r="H9238">
            <v>1.05</v>
          </cell>
          <cell r="I9238">
            <v>43465</v>
          </cell>
        </row>
        <row r="9239">
          <cell r="A9239" t="str">
            <v>TEJA ONDULADA FIBROCEMENTO No. 4</v>
          </cell>
          <cell r="B9239">
            <v>224</v>
          </cell>
          <cell r="C9239" t="str">
            <v>UNI</v>
          </cell>
          <cell r="D9239">
            <v>17430</v>
          </cell>
          <cell r="E9239" t="str">
            <v>Gris</v>
          </cell>
          <cell r="F9239">
            <v>43245</v>
          </cell>
          <cell r="G9239">
            <v>16600</v>
          </cell>
          <cell r="H9239">
            <v>1.05</v>
          </cell>
          <cell r="I9239">
            <v>43465</v>
          </cell>
        </row>
        <row r="9240">
          <cell r="A9240" t="str">
            <v>TEJA ONDULIT No. 4 ETERNIT</v>
          </cell>
          <cell r="B9240">
            <v>1951</v>
          </cell>
          <cell r="C9240" t="str">
            <v>UNI</v>
          </cell>
          <cell r="D9240">
            <v>34750</v>
          </cell>
          <cell r="E9240">
            <v>0</v>
          </cell>
          <cell r="F9240">
            <v>40102</v>
          </cell>
          <cell r="G9240">
            <v>25000</v>
          </cell>
          <cell r="H9240">
            <v>1.39</v>
          </cell>
          <cell r="I9240">
            <v>43465</v>
          </cell>
        </row>
        <row r="9241">
          <cell r="A9241" t="str">
            <v>TEJA ONDULIT No. 6 ETERNIT</v>
          </cell>
          <cell r="B9241">
            <v>1952</v>
          </cell>
          <cell r="C9241" t="str">
            <v>UNI</v>
          </cell>
          <cell r="D9241">
            <v>44002</v>
          </cell>
          <cell r="E9241">
            <v>0</v>
          </cell>
          <cell r="F9241">
            <v>40325</v>
          </cell>
          <cell r="G9241">
            <v>32118</v>
          </cell>
          <cell r="H9241">
            <v>1.37</v>
          </cell>
          <cell r="I9241">
            <v>43465</v>
          </cell>
        </row>
        <row r="9242">
          <cell r="A9242" t="str">
            <v>TEJA ONDULIT No. 8 ETERNIT</v>
          </cell>
          <cell r="B9242">
            <v>1953</v>
          </cell>
          <cell r="C9242" t="str">
            <v>UNI</v>
          </cell>
          <cell r="D9242">
            <v>57102</v>
          </cell>
          <cell r="E9242">
            <v>0</v>
          </cell>
          <cell r="F9242">
            <v>40325</v>
          </cell>
          <cell r="G9242">
            <v>41680</v>
          </cell>
          <cell r="H9242">
            <v>1.37</v>
          </cell>
          <cell r="I9242">
            <v>43465</v>
          </cell>
        </row>
        <row r="9243">
          <cell r="A9243" t="str">
            <v>TEJA PLACA Ond. No. 10 ETERNIT</v>
          </cell>
          <cell r="B9243">
            <v>2240</v>
          </cell>
          <cell r="C9243" t="str">
            <v>UNI</v>
          </cell>
          <cell r="D9243">
            <v>47265</v>
          </cell>
          <cell r="E9243">
            <v>0</v>
          </cell>
          <cell r="F9243">
            <v>40325</v>
          </cell>
          <cell r="G9243">
            <v>34500</v>
          </cell>
          <cell r="H9243">
            <v>1.37</v>
          </cell>
          <cell r="I9243">
            <v>43465</v>
          </cell>
        </row>
        <row r="9244">
          <cell r="A9244" t="str">
            <v>TEJA PLACA Ond. No. 2 ETERNIT</v>
          </cell>
          <cell r="B9244">
            <v>2239</v>
          </cell>
          <cell r="C9244" t="str">
            <v>UNI</v>
          </cell>
          <cell r="D9244">
            <v>9590</v>
          </cell>
          <cell r="E9244" t="str">
            <v>Gris</v>
          </cell>
          <cell r="F9244">
            <v>40325</v>
          </cell>
          <cell r="G9244">
            <v>7000</v>
          </cell>
          <cell r="H9244">
            <v>1.37</v>
          </cell>
          <cell r="I9244">
            <v>43465</v>
          </cell>
        </row>
        <row r="9245">
          <cell r="A9245" t="str">
            <v>TEJA PLACA Ond. No. 5 ETERNIT</v>
          </cell>
          <cell r="B9245">
            <v>225</v>
          </cell>
          <cell r="C9245" t="str">
            <v>UNI</v>
          </cell>
          <cell r="D9245">
            <v>23975</v>
          </cell>
          <cell r="E9245">
            <v>0</v>
          </cell>
          <cell r="F9245">
            <v>40325</v>
          </cell>
          <cell r="G9245">
            <v>17500</v>
          </cell>
          <cell r="H9245">
            <v>1.37</v>
          </cell>
          <cell r="I9245">
            <v>43465</v>
          </cell>
        </row>
        <row r="9246">
          <cell r="A9246" t="str">
            <v>TEJA PLACA Ond. No. 6 ETERNIT</v>
          </cell>
          <cell r="B9246">
            <v>226</v>
          </cell>
          <cell r="C9246" t="str">
            <v>UNI</v>
          </cell>
          <cell r="D9246">
            <v>24570</v>
          </cell>
          <cell r="E9246">
            <v>0</v>
          </cell>
          <cell r="F9246">
            <v>43151</v>
          </cell>
          <cell r="G9246">
            <v>23400</v>
          </cell>
          <cell r="H9246">
            <v>1.05</v>
          </cell>
          <cell r="I9246">
            <v>43465</v>
          </cell>
        </row>
        <row r="9247">
          <cell r="A9247" t="str">
            <v>TEJA PLACA Ond. No. 8</v>
          </cell>
          <cell r="B9247">
            <v>227</v>
          </cell>
          <cell r="C9247" t="str">
            <v>UNI</v>
          </cell>
          <cell r="D9247">
            <v>31774</v>
          </cell>
          <cell r="E9247">
            <v>0</v>
          </cell>
          <cell r="F9247">
            <v>43220</v>
          </cell>
          <cell r="G9247">
            <v>30261</v>
          </cell>
          <cell r="H9247">
            <v>1.05</v>
          </cell>
          <cell r="I9247">
            <v>43465</v>
          </cell>
        </row>
        <row r="9248">
          <cell r="A9248" t="str">
            <v>TEJA PLANA 25x15 NATURAL MOORE</v>
          </cell>
          <cell r="B9248">
            <v>1932</v>
          </cell>
          <cell r="C9248" t="str">
            <v>UNI</v>
          </cell>
          <cell r="D9248">
            <v>29241</v>
          </cell>
          <cell r="E9248">
            <v>0</v>
          </cell>
          <cell r="F9248">
            <v>40325</v>
          </cell>
          <cell r="G9248">
            <v>21344</v>
          </cell>
          <cell r="H9248">
            <v>1.37</v>
          </cell>
          <cell r="I9248">
            <v>43465</v>
          </cell>
        </row>
        <row r="9249">
          <cell r="A9249" t="str">
            <v>TEJA PLANA 25x15 Vitrif MOORE</v>
          </cell>
          <cell r="B9249">
            <v>1931</v>
          </cell>
          <cell r="C9249" t="str">
            <v>UNI</v>
          </cell>
          <cell r="D9249">
            <v>58800</v>
          </cell>
          <cell r="E9249">
            <v>0</v>
          </cell>
          <cell r="F9249">
            <v>40325</v>
          </cell>
          <cell r="G9249">
            <v>42920</v>
          </cell>
          <cell r="H9249">
            <v>1.37</v>
          </cell>
          <cell r="I9249">
            <v>43465</v>
          </cell>
        </row>
        <row r="9250">
          <cell r="A9250" t="str">
            <v>TEJA PLANA 25x17 NATURAL MOORE</v>
          </cell>
          <cell r="B9250">
            <v>2481</v>
          </cell>
          <cell r="C9250" t="str">
            <v>UNI</v>
          </cell>
          <cell r="D9250">
            <v>14671</v>
          </cell>
          <cell r="E9250" t="str">
            <v>+ flete</v>
          </cell>
          <cell r="F9250">
            <v>40325</v>
          </cell>
          <cell r="G9250">
            <v>10709</v>
          </cell>
          <cell r="H9250">
            <v>1.37</v>
          </cell>
          <cell r="I9250">
            <v>43465</v>
          </cell>
        </row>
        <row r="9251">
          <cell r="A9251" t="str">
            <v>TEJA PLANA AA Ref.763 MOORE</v>
          </cell>
          <cell r="B9251">
            <v>249</v>
          </cell>
          <cell r="C9251" t="str">
            <v>M2</v>
          </cell>
          <cell r="D9251">
            <v>34034</v>
          </cell>
          <cell r="E9251" t="str">
            <v>+ flete</v>
          </cell>
          <cell r="F9251">
            <v>40325</v>
          </cell>
          <cell r="G9251">
            <v>24842</v>
          </cell>
          <cell r="H9251">
            <v>1.37</v>
          </cell>
          <cell r="I9251">
            <v>43465</v>
          </cell>
        </row>
        <row r="9252">
          <cell r="A9252" t="str">
            <v>TEJA Plast. #4 AJONIT AJOVER</v>
          </cell>
          <cell r="B9252">
            <v>235</v>
          </cell>
          <cell r="C9252" t="str">
            <v>UNI</v>
          </cell>
          <cell r="D9252">
            <v>30140</v>
          </cell>
          <cell r="E9252" t="str">
            <v>00-01041-00</v>
          </cell>
          <cell r="F9252">
            <v>40325</v>
          </cell>
          <cell r="G9252">
            <v>22000</v>
          </cell>
          <cell r="H9252">
            <v>1.37</v>
          </cell>
          <cell r="I9252">
            <v>43465</v>
          </cell>
        </row>
        <row r="9253">
          <cell r="A9253" t="str">
            <v>TEJA Plast. #4 RURALIT AJOVER</v>
          </cell>
          <cell r="B9253">
            <v>230</v>
          </cell>
          <cell r="C9253" t="str">
            <v>UNI</v>
          </cell>
          <cell r="D9253">
            <v>31784</v>
          </cell>
          <cell r="E9253" t="str">
            <v>00-07041-00</v>
          </cell>
          <cell r="F9253">
            <v>40325</v>
          </cell>
          <cell r="G9253">
            <v>23200</v>
          </cell>
          <cell r="H9253">
            <v>1.37</v>
          </cell>
          <cell r="I9253">
            <v>43465</v>
          </cell>
        </row>
        <row r="9254">
          <cell r="A9254" t="str">
            <v>TEJA Plast. #5 AJONIT AJOVER</v>
          </cell>
          <cell r="B9254">
            <v>165</v>
          </cell>
          <cell r="C9254" t="str">
            <v>UNI</v>
          </cell>
          <cell r="D9254">
            <v>33154</v>
          </cell>
          <cell r="E9254" t="str">
            <v>00-01051-00</v>
          </cell>
          <cell r="F9254">
            <v>40325</v>
          </cell>
          <cell r="G9254">
            <v>24200</v>
          </cell>
          <cell r="H9254">
            <v>1.37</v>
          </cell>
          <cell r="I9254">
            <v>43465</v>
          </cell>
        </row>
        <row r="9255">
          <cell r="A9255" t="str">
            <v>TEJA Plast. #5 RURALIT AJOVER</v>
          </cell>
          <cell r="B9255">
            <v>2972</v>
          </cell>
          <cell r="C9255" t="str">
            <v>UNI</v>
          </cell>
          <cell r="D9255">
            <v>31784</v>
          </cell>
          <cell r="E9255" t="str">
            <v>00-07051-00</v>
          </cell>
          <cell r="F9255">
            <v>40325</v>
          </cell>
          <cell r="G9255">
            <v>23200</v>
          </cell>
          <cell r="H9255">
            <v>1.37</v>
          </cell>
          <cell r="I9255">
            <v>43465</v>
          </cell>
        </row>
        <row r="9256">
          <cell r="A9256" t="str">
            <v>TEJA Plast. #6 AJONIT AJOVER</v>
          </cell>
          <cell r="B9256">
            <v>360</v>
          </cell>
          <cell r="C9256" t="str">
            <v>UNI</v>
          </cell>
          <cell r="D9256">
            <v>46766</v>
          </cell>
          <cell r="E9256" t="str">
            <v>00-01061-00</v>
          </cell>
          <cell r="F9256">
            <v>40793</v>
          </cell>
          <cell r="G9256">
            <v>34900</v>
          </cell>
          <cell r="H9256">
            <v>1.34</v>
          </cell>
          <cell r="I9256">
            <v>43465</v>
          </cell>
        </row>
        <row r="9257">
          <cell r="A9257" t="str">
            <v>TEJA Plast. #6 RURALIT AJOVER</v>
          </cell>
          <cell r="B9257">
            <v>231</v>
          </cell>
          <cell r="C9257" t="str">
            <v>UNI</v>
          </cell>
          <cell r="D9257">
            <v>39592</v>
          </cell>
          <cell r="E9257" t="str">
            <v>00-07061-00</v>
          </cell>
          <cell r="F9257">
            <v>40325</v>
          </cell>
          <cell r="G9257">
            <v>28899</v>
          </cell>
          <cell r="H9257">
            <v>1.37</v>
          </cell>
          <cell r="I9257">
            <v>43465</v>
          </cell>
        </row>
        <row r="9258">
          <cell r="A9258" t="str">
            <v>TEJA Plast. #8 AJONIT AJOVER</v>
          </cell>
          <cell r="B9258">
            <v>322</v>
          </cell>
          <cell r="C9258" t="str">
            <v>UNI</v>
          </cell>
          <cell r="D9258">
            <v>53430</v>
          </cell>
          <cell r="E9258" t="str">
            <v>00-01081-00</v>
          </cell>
          <cell r="F9258">
            <v>40325</v>
          </cell>
          <cell r="G9258">
            <v>39000</v>
          </cell>
          <cell r="H9258">
            <v>1.37</v>
          </cell>
          <cell r="I9258">
            <v>43465</v>
          </cell>
        </row>
        <row r="9259">
          <cell r="A9259" t="str">
            <v>TEJA Plast. #8 RURALIT AJOVER</v>
          </cell>
          <cell r="B9259">
            <v>1944</v>
          </cell>
          <cell r="C9259" t="str">
            <v>UNI</v>
          </cell>
          <cell r="D9259">
            <v>65105</v>
          </cell>
          <cell r="E9259" t="str">
            <v>00-07081-00</v>
          </cell>
          <cell r="F9259">
            <v>40325</v>
          </cell>
          <cell r="G9259">
            <v>47522</v>
          </cell>
          <cell r="H9259">
            <v>1.37</v>
          </cell>
          <cell r="I9259">
            <v>43465</v>
          </cell>
        </row>
        <row r="9260">
          <cell r="A9260" t="str">
            <v>TEJA Plast.#10 AJONIT AJOVER</v>
          </cell>
          <cell r="B9260">
            <v>1660</v>
          </cell>
          <cell r="C9260" t="str">
            <v>UNI</v>
          </cell>
          <cell r="D9260">
            <v>67108</v>
          </cell>
          <cell r="E9260" t="str">
            <v>00-01101-00</v>
          </cell>
          <cell r="F9260">
            <v>43210</v>
          </cell>
          <cell r="G9260">
            <v>63912</v>
          </cell>
          <cell r="H9260">
            <v>1.05</v>
          </cell>
          <cell r="I9260">
            <v>43465</v>
          </cell>
        </row>
        <row r="9261">
          <cell r="A9261" t="str">
            <v>TEJA Plast.#10 RURALIT AJOVER</v>
          </cell>
          <cell r="B9261">
            <v>2979</v>
          </cell>
          <cell r="C9261" t="str">
            <v>UNI</v>
          </cell>
          <cell r="D9261">
            <v>63842</v>
          </cell>
          <cell r="E9261" t="str">
            <v>00-07011-00</v>
          </cell>
          <cell r="F9261">
            <v>40325</v>
          </cell>
          <cell r="G9261">
            <v>46600</v>
          </cell>
          <cell r="H9261">
            <v>1.37</v>
          </cell>
          <cell r="I9261">
            <v>43465</v>
          </cell>
        </row>
        <row r="9262">
          <cell r="A9262" t="str">
            <v>TEJA Plast.ESPAÑOLA grande AJOVER</v>
          </cell>
          <cell r="B9262">
            <v>2767</v>
          </cell>
          <cell r="C9262" t="str">
            <v>UNI</v>
          </cell>
          <cell r="D9262">
            <v>43555</v>
          </cell>
          <cell r="E9262" t="str">
            <v>00-08161-00</v>
          </cell>
          <cell r="F9262">
            <v>40325</v>
          </cell>
          <cell r="G9262">
            <v>31792</v>
          </cell>
          <cell r="H9262">
            <v>1.37</v>
          </cell>
          <cell r="I9262">
            <v>43465</v>
          </cell>
        </row>
        <row r="9263">
          <cell r="A9263" t="str">
            <v>TEJA Plast.ESPAÑOLA pequeña AJOVER</v>
          </cell>
          <cell r="B9263">
            <v>404</v>
          </cell>
          <cell r="C9263" t="str">
            <v>UNI</v>
          </cell>
          <cell r="D9263">
            <v>48374</v>
          </cell>
          <cell r="E9263" t="str">
            <v>00-08071-00</v>
          </cell>
          <cell r="F9263">
            <v>40792</v>
          </cell>
          <cell r="G9263">
            <v>36100</v>
          </cell>
          <cell r="H9263">
            <v>1.34</v>
          </cell>
          <cell r="I9263">
            <v>43465</v>
          </cell>
        </row>
        <row r="9264">
          <cell r="A9264" t="str">
            <v>TEJA PLASTICA No AJOVER ADRI</v>
          </cell>
          <cell r="B9264">
            <v>1327</v>
          </cell>
          <cell r="C9264" t="str">
            <v>UNI</v>
          </cell>
          <cell r="D9264">
            <v>54660</v>
          </cell>
          <cell r="E9264">
            <v>0</v>
          </cell>
          <cell r="F9264">
            <v>39884</v>
          </cell>
          <cell r="G9264">
            <v>39324</v>
          </cell>
          <cell r="H9264">
            <v>1.39</v>
          </cell>
          <cell r="I9264">
            <v>43465</v>
          </cell>
        </row>
        <row r="9265">
          <cell r="A9265" t="str">
            <v>TEJA RECTANGULAR 3.5 mm.</v>
          </cell>
          <cell r="B9265">
            <v>1858</v>
          </cell>
          <cell r="C9265" t="str">
            <v>M2</v>
          </cell>
          <cell r="D9265">
            <v>196068</v>
          </cell>
          <cell r="E9265" t="str">
            <v>TR</v>
          </cell>
          <cell r="F9265">
            <v>40325</v>
          </cell>
          <cell r="G9265">
            <v>143115</v>
          </cell>
          <cell r="H9265">
            <v>1.37</v>
          </cell>
          <cell r="I9265">
            <v>43465</v>
          </cell>
        </row>
        <row r="9266">
          <cell r="A9266" t="str">
            <v>TEJA REYNALUM 66 2.40 x 74 2mm.</v>
          </cell>
          <cell r="B9266">
            <v>2306</v>
          </cell>
          <cell r="C9266" t="str">
            <v>UNI</v>
          </cell>
          <cell r="D9266">
            <v>294002</v>
          </cell>
          <cell r="E9266">
            <v>12951</v>
          </cell>
          <cell r="F9266">
            <v>40325</v>
          </cell>
          <cell r="G9266">
            <v>214600</v>
          </cell>
          <cell r="H9266">
            <v>1.37</v>
          </cell>
          <cell r="I9266">
            <v>43465</v>
          </cell>
        </row>
        <row r="9267">
          <cell r="A9267" t="str">
            <v>TEJA REYNALUM 77 2.40 x 85 3mm.</v>
          </cell>
          <cell r="B9267">
            <v>2307</v>
          </cell>
          <cell r="C9267" t="str">
            <v>UNI</v>
          </cell>
          <cell r="D9267">
            <v>330170</v>
          </cell>
          <cell r="E9267">
            <v>12962</v>
          </cell>
          <cell r="F9267">
            <v>40325</v>
          </cell>
          <cell r="G9267">
            <v>241000</v>
          </cell>
          <cell r="H9267">
            <v>1.37</v>
          </cell>
          <cell r="I9267">
            <v>43465</v>
          </cell>
        </row>
        <row r="9268">
          <cell r="A9268" t="str">
            <v>TEJA ROYALCO ANDINA</v>
          </cell>
          <cell r="B9268">
            <v>3484</v>
          </cell>
          <cell r="C9268" t="str">
            <v>M2</v>
          </cell>
          <cell r="D9268">
            <v>98213</v>
          </cell>
          <cell r="E9268">
            <v>0</v>
          </cell>
          <cell r="F9268">
            <v>40325</v>
          </cell>
          <cell r="G9268">
            <v>71688</v>
          </cell>
          <cell r="H9268">
            <v>1.37</v>
          </cell>
          <cell r="I9268">
            <v>43465</v>
          </cell>
        </row>
        <row r="9269">
          <cell r="A9269" t="str">
            <v>TEJA RURALIT No.4</v>
          </cell>
          <cell r="B9269">
            <v>232</v>
          </cell>
          <cell r="C9269" t="str">
            <v>UNI</v>
          </cell>
          <cell r="D9269">
            <v>32890</v>
          </cell>
          <cell r="E9269">
            <v>102509999</v>
          </cell>
          <cell r="F9269">
            <v>40325</v>
          </cell>
          <cell r="G9269">
            <v>24007</v>
          </cell>
          <cell r="H9269">
            <v>1.37</v>
          </cell>
          <cell r="I9269">
            <v>43465</v>
          </cell>
        </row>
        <row r="9270">
          <cell r="A9270" t="str">
            <v>TEJA RURALIT No.6</v>
          </cell>
          <cell r="B9270">
            <v>233</v>
          </cell>
          <cell r="C9270" t="str">
            <v>UNI</v>
          </cell>
          <cell r="D9270">
            <v>47950</v>
          </cell>
          <cell r="E9270">
            <v>102510013</v>
          </cell>
          <cell r="F9270">
            <v>40322</v>
          </cell>
          <cell r="G9270">
            <v>35000</v>
          </cell>
          <cell r="H9270">
            <v>1.37</v>
          </cell>
          <cell r="I9270">
            <v>43465</v>
          </cell>
        </row>
        <row r="9271">
          <cell r="A9271" t="str">
            <v>TEJA RURALIT No.8</v>
          </cell>
          <cell r="B9271">
            <v>234</v>
          </cell>
          <cell r="C9271" t="str">
            <v>UNI</v>
          </cell>
          <cell r="D9271">
            <v>60280</v>
          </cell>
          <cell r="E9271">
            <v>102510039</v>
          </cell>
          <cell r="F9271">
            <v>40325</v>
          </cell>
          <cell r="G9271">
            <v>44000</v>
          </cell>
          <cell r="H9271">
            <v>1.37</v>
          </cell>
          <cell r="I9271">
            <v>43465</v>
          </cell>
        </row>
        <row r="9272">
          <cell r="A9272" t="str">
            <v>Teja Sanwich Aluzinc Cal.26+poliuretano525C</v>
          </cell>
          <cell r="B9272">
            <v>107257</v>
          </cell>
          <cell r="C9272" t="str">
            <v>M2</v>
          </cell>
          <cell r="D9272">
            <v>189000</v>
          </cell>
          <cell r="E9272">
            <v>0</v>
          </cell>
          <cell r="F9272">
            <v>43410</v>
          </cell>
          <cell r="G9272">
            <v>180000</v>
          </cell>
          <cell r="H9272">
            <v>1.05</v>
          </cell>
          <cell r="I9272">
            <v>43465</v>
          </cell>
        </row>
        <row r="9273">
          <cell r="A9273" t="str">
            <v>TEJA SHINGLE Marathon</v>
          </cell>
          <cell r="B9273">
            <v>2474</v>
          </cell>
          <cell r="C9273" t="str">
            <v>M2</v>
          </cell>
          <cell r="D9273">
            <v>31465</v>
          </cell>
          <cell r="E9273">
            <v>28520</v>
          </cell>
          <cell r="F9273">
            <v>43210</v>
          </cell>
          <cell r="G9273">
            <v>29967</v>
          </cell>
          <cell r="H9273">
            <v>1.05</v>
          </cell>
          <cell r="I9273">
            <v>43465</v>
          </cell>
        </row>
        <row r="9274">
          <cell r="A9274" t="str">
            <v>TEJA SHINGLE SPANISH RED S/inst. Fglas</v>
          </cell>
          <cell r="B9274">
            <v>3067</v>
          </cell>
          <cell r="C9274" t="str">
            <v>M2</v>
          </cell>
          <cell r="D9274">
            <v>44636</v>
          </cell>
          <cell r="E9274">
            <v>28540</v>
          </cell>
          <cell r="F9274">
            <v>40325</v>
          </cell>
          <cell r="G9274">
            <v>32581</v>
          </cell>
          <cell r="H9274">
            <v>1.37</v>
          </cell>
          <cell r="I9274">
            <v>43465</v>
          </cell>
        </row>
        <row r="9275">
          <cell r="A9275" t="str">
            <v>Teja sin traslapos termo acustica **</v>
          </cell>
          <cell r="B9275">
            <v>100011</v>
          </cell>
          <cell r="C9275" t="str">
            <v>M2</v>
          </cell>
          <cell r="D9275">
            <v>41947</v>
          </cell>
          <cell r="E9275">
            <v>0</v>
          </cell>
          <cell r="F9275">
            <v>40325</v>
          </cell>
          <cell r="G9275">
            <v>30618</v>
          </cell>
          <cell r="H9275">
            <v>1.37</v>
          </cell>
          <cell r="I9275">
            <v>43465</v>
          </cell>
        </row>
        <row r="9276">
          <cell r="A9276" t="str">
            <v>TEJA TEJALIT # 4 DOBLE ETERNIT</v>
          </cell>
          <cell r="B9276">
            <v>236</v>
          </cell>
          <cell r="C9276" t="str">
            <v>UNI</v>
          </cell>
          <cell r="D9276">
            <v>17004</v>
          </cell>
          <cell r="E9276">
            <v>0</v>
          </cell>
          <cell r="F9276">
            <v>43082</v>
          </cell>
          <cell r="G9276">
            <v>15600</v>
          </cell>
          <cell r="H9276">
            <v>1.0900000000000001</v>
          </cell>
          <cell r="I9276">
            <v>43465</v>
          </cell>
        </row>
        <row r="9277">
          <cell r="A9277" t="str">
            <v>TEJA TEJALIT # 6 DOBLE ETERNIT</v>
          </cell>
          <cell r="B9277">
            <v>237</v>
          </cell>
          <cell r="C9277" t="str">
            <v>UNI</v>
          </cell>
          <cell r="D9277">
            <v>46580</v>
          </cell>
          <cell r="E9277">
            <v>0</v>
          </cell>
          <cell r="F9277">
            <v>40325</v>
          </cell>
          <cell r="G9277">
            <v>34000</v>
          </cell>
          <cell r="H9277">
            <v>1.37</v>
          </cell>
          <cell r="I9277">
            <v>43465</v>
          </cell>
        </row>
        <row r="9278">
          <cell r="A9278" t="str">
            <v>TEJA TEJALIT # 8 DOBLE ETERNIT</v>
          </cell>
          <cell r="B9278">
            <v>238</v>
          </cell>
          <cell r="C9278" t="str">
            <v>UNI</v>
          </cell>
          <cell r="D9278">
            <v>60280</v>
          </cell>
          <cell r="E9278">
            <v>0</v>
          </cell>
          <cell r="F9278">
            <v>40325</v>
          </cell>
          <cell r="G9278">
            <v>44000</v>
          </cell>
          <cell r="H9278">
            <v>1.37</v>
          </cell>
          <cell r="I9278">
            <v>43465</v>
          </cell>
        </row>
        <row r="9279">
          <cell r="A9279" t="str">
            <v>Teja termo acustica Ajover trapezoidal **</v>
          </cell>
          <cell r="B9279">
            <v>100351</v>
          </cell>
          <cell r="C9279" t="str">
            <v>M2</v>
          </cell>
          <cell r="D9279">
            <v>32890</v>
          </cell>
          <cell r="E9279">
            <v>0</v>
          </cell>
          <cell r="F9279">
            <v>41234</v>
          </cell>
          <cell r="G9279">
            <v>25300</v>
          </cell>
          <cell r="H9279">
            <v>1.3</v>
          </cell>
          <cell r="I9279">
            <v>43465</v>
          </cell>
        </row>
        <row r="9280">
          <cell r="A9280" t="str">
            <v>TEJA Tripl.No.1 179x117 Acr.2mm</v>
          </cell>
          <cell r="B9280">
            <v>239</v>
          </cell>
          <cell r="C9280" t="str">
            <v>UNI</v>
          </cell>
          <cell r="D9280">
            <v>219200</v>
          </cell>
          <cell r="E9280">
            <v>13133</v>
          </cell>
          <cell r="F9280">
            <v>40325</v>
          </cell>
          <cell r="G9280">
            <v>160000</v>
          </cell>
          <cell r="H9280">
            <v>1.37</v>
          </cell>
          <cell r="I9280">
            <v>43465</v>
          </cell>
        </row>
        <row r="9281">
          <cell r="A9281" t="str">
            <v>TEJA Tripl.No.1 179x117Acr.3mm</v>
          </cell>
          <cell r="B9281">
            <v>2067</v>
          </cell>
          <cell r="C9281" t="str">
            <v>UNI</v>
          </cell>
          <cell r="D9281">
            <v>316196</v>
          </cell>
          <cell r="E9281">
            <v>13113</v>
          </cell>
          <cell r="F9281">
            <v>40325</v>
          </cell>
          <cell r="G9281">
            <v>230800</v>
          </cell>
          <cell r="H9281">
            <v>1.37</v>
          </cell>
          <cell r="I9281">
            <v>43465</v>
          </cell>
        </row>
        <row r="9282">
          <cell r="A9282" t="str">
            <v>TEJA Tripl.No.2 240x117 Acr.2mm</v>
          </cell>
          <cell r="B9282">
            <v>2304</v>
          </cell>
          <cell r="C9282" t="str">
            <v>UNI</v>
          </cell>
          <cell r="D9282">
            <v>274411</v>
          </cell>
          <cell r="E9282">
            <v>13134</v>
          </cell>
          <cell r="F9282">
            <v>40325</v>
          </cell>
          <cell r="G9282">
            <v>200300</v>
          </cell>
          <cell r="H9282">
            <v>1.37</v>
          </cell>
          <cell r="I9282">
            <v>43465</v>
          </cell>
        </row>
        <row r="9283">
          <cell r="A9283" t="str">
            <v>TEJA Tripl.No.2 240x117 Acr.3mm</v>
          </cell>
          <cell r="B9283">
            <v>2303</v>
          </cell>
          <cell r="C9283" t="str">
            <v>UNI</v>
          </cell>
          <cell r="D9283">
            <v>407575</v>
          </cell>
          <cell r="E9283">
            <v>13114</v>
          </cell>
          <cell r="F9283">
            <v>40325</v>
          </cell>
          <cell r="G9283">
            <v>297500</v>
          </cell>
          <cell r="H9283">
            <v>1.37</v>
          </cell>
          <cell r="I9283">
            <v>43465</v>
          </cell>
        </row>
        <row r="9284">
          <cell r="A9284" t="str">
            <v>TEJA Tripl.No.5 145x117 Acr.2mm</v>
          </cell>
          <cell r="B9284">
            <v>2301</v>
          </cell>
          <cell r="C9284" t="str">
            <v>UNI</v>
          </cell>
          <cell r="D9284">
            <v>195472</v>
          </cell>
          <cell r="E9284">
            <v>13144</v>
          </cell>
          <cell r="F9284">
            <v>40325</v>
          </cell>
          <cell r="G9284">
            <v>142680</v>
          </cell>
          <cell r="H9284">
            <v>1.37</v>
          </cell>
          <cell r="I9284">
            <v>43465</v>
          </cell>
        </row>
        <row r="9285">
          <cell r="A9285" t="str">
            <v>TEJA Tripl.No.5 145x117 Acr.3mm</v>
          </cell>
          <cell r="B9285">
            <v>2302</v>
          </cell>
          <cell r="C9285" t="str">
            <v>UNI</v>
          </cell>
          <cell r="D9285">
            <v>249340</v>
          </cell>
          <cell r="E9285">
            <v>13145</v>
          </cell>
          <cell r="F9285">
            <v>40325</v>
          </cell>
          <cell r="G9285">
            <v>182000</v>
          </cell>
          <cell r="H9285">
            <v>1.37</v>
          </cell>
          <cell r="I9285">
            <v>43465</v>
          </cell>
        </row>
        <row r="9286">
          <cell r="A9286" t="str">
            <v>Teja zinc No. 10 de 3.05m x 0.8m calibre 33 **</v>
          </cell>
          <cell r="B9286">
            <v>102111</v>
          </cell>
          <cell r="C9286" t="str">
            <v>UNI</v>
          </cell>
          <cell r="D9286">
            <v>34798</v>
          </cell>
          <cell r="E9286">
            <v>0</v>
          </cell>
          <cell r="F9286">
            <v>40539</v>
          </cell>
          <cell r="G9286">
            <v>25400</v>
          </cell>
          <cell r="H9286">
            <v>1.37</v>
          </cell>
          <cell r="I9286">
            <v>43465</v>
          </cell>
        </row>
        <row r="9287">
          <cell r="A9287" t="str">
            <v>Teja zinc No. 8 de 2.44m x 0.8m calibre 33 **</v>
          </cell>
          <cell r="B9287">
            <v>103598</v>
          </cell>
          <cell r="C9287" t="str">
            <v>UNI</v>
          </cell>
          <cell r="D9287">
            <v>26030</v>
          </cell>
          <cell r="E9287">
            <v>0</v>
          </cell>
          <cell r="F9287">
            <v>40539</v>
          </cell>
          <cell r="G9287">
            <v>19000</v>
          </cell>
          <cell r="H9287">
            <v>1.37</v>
          </cell>
          <cell r="I9287">
            <v>43465</v>
          </cell>
        </row>
        <row r="9288">
          <cell r="A9288" t="str">
            <v>TELA ASFALTICA</v>
          </cell>
          <cell r="B9288">
            <v>103110</v>
          </cell>
          <cell r="C9288" t="str">
            <v>M2</v>
          </cell>
          <cell r="D9288">
            <v>1310</v>
          </cell>
          <cell r="E9288">
            <v>0</v>
          </cell>
          <cell r="F9288">
            <v>43213</v>
          </cell>
          <cell r="G9288">
            <v>1248</v>
          </cell>
          <cell r="H9288">
            <v>1.05</v>
          </cell>
          <cell r="I9288">
            <v>43465</v>
          </cell>
        </row>
        <row r="9289">
          <cell r="A9289" t="str">
            <v>TELA ASFALTICA No.30 TEXSA</v>
          </cell>
          <cell r="B9289">
            <v>715</v>
          </cell>
          <cell r="C9289" t="str">
            <v>M2</v>
          </cell>
          <cell r="D9289">
            <v>1251</v>
          </cell>
          <cell r="E9289">
            <v>0</v>
          </cell>
          <cell r="F9289">
            <v>40147</v>
          </cell>
          <cell r="G9289">
            <v>900</v>
          </cell>
          <cell r="H9289">
            <v>1.39</v>
          </cell>
          <cell r="I9289">
            <v>43465</v>
          </cell>
        </row>
        <row r="9290">
          <cell r="A9290" t="str">
            <v>TELA DE CERRAMIENTO BLANCA Y</v>
          </cell>
          <cell r="B9290">
            <v>3637</v>
          </cell>
          <cell r="C9290" t="str">
            <v>ML</v>
          </cell>
          <cell r="D9290">
            <v>1499</v>
          </cell>
          <cell r="E9290" t="str">
            <v>2.10 ALTO</v>
          </cell>
          <cell r="F9290">
            <v>43167</v>
          </cell>
          <cell r="G9290">
            <v>1428</v>
          </cell>
          <cell r="H9290">
            <v>1.05</v>
          </cell>
          <cell r="I9290">
            <v>43465</v>
          </cell>
        </row>
        <row r="9291">
          <cell r="A9291" t="str">
            <v>TELA POLIESTER RLLO 100 M2 (30 grm/M2)</v>
          </cell>
          <cell r="B9291">
            <v>1960</v>
          </cell>
          <cell r="C9291" t="str">
            <v>M2</v>
          </cell>
          <cell r="D9291">
            <v>775</v>
          </cell>
          <cell r="E9291">
            <v>0</v>
          </cell>
          <cell r="F9291">
            <v>43271</v>
          </cell>
          <cell r="G9291">
            <v>738</v>
          </cell>
          <cell r="H9291">
            <v>1.05</v>
          </cell>
          <cell r="I9291">
            <v>43465</v>
          </cell>
        </row>
        <row r="9292">
          <cell r="A9292" t="str">
            <v>TELA VERDE CERRAMIENTO</v>
          </cell>
          <cell r="B9292">
            <v>3636</v>
          </cell>
          <cell r="C9292" t="str">
            <v>M2</v>
          </cell>
          <cell r="D9292">
            <v>863</v>
          </cell>
          <cell r="E9292">
            <v>0</v>
          </cell>
          <cell r="F9292">
            <v>43185</v>
          </cell>
          <cell r="G9292">
            <v>821.99</v>
          </cell>
          <cell r="H9292">
            <v>1.05</v>
          </cell>
          <cell r="I9292">
            <v>43465</v>
          </cell>
        </row>
        <row r="9293">
          <cell r="A9293" t="str">
            <v>TELEDUCHA CROMADA MODERNA GRIVAL</v>
          </cell>
          <cell r="B9293">
            <v>627</v>
          </cell>
          <cell r="C9293" t="str">
            <v>UNI</v>
          </cell>
          <cell r="D9293">
            <v>106752</v>
          </cell>
          <cell r="E9293" t="str">
            <v>91420Cromo</v>
          </cell>
          <cell r="F9293">
            <v>40123</v>
          </cell>
          <cell r="G9293">
            <v>76800</v>
          </cell>
          <cell r="H9293">
            <v>1.39</v>
          </cell>
          <cell r="I9293">
            <v>43465</v>
          </cell>
        </row>
        <row r="9294">
          <cell r="A9294" t="str">
            <v>TELEDUCHAS DESLIZABLES BRENA-Corona</v>
          </cell>
          <cell r="B9294">
            <v>106380</v>
          </cell>
          <cell r="C9294" t="str">
            <v>UNID</v>
          </cell>
          <cell r="D9294">
            <v>235876</v>
          </cell>
          <cell r="E9294">
            <v>0</v>
          </cell>
          <cell r="F9294">
            <v>42970</v>
          </cell>
          <cell r="G9294">
            <v>216400</v>
          </cell>
          <cell r="H9294">
            <v>1.0900000000000001</v>
          </cell>
          <cell r="I9294">
            <v>43465</v>
          </cell>
        </row>
        <row r="9295">
          <cell r="A9295" t="str">
            <v>TELEFONO PUBLICO -PEDEST.DOBLE(</v>
          </cell>
          <cell r="B9295">
            <v>101049</v>
          </cell>
          <cell r="C9295" t="str">
            <v>UNI</v>
          </cell>
          <cell r="D9295">
            <v>4818640</v>
          </cell>
          <cell r="E9295">
            <v>0</v>
          </cell>
          <cell r="F9295">
            <v>40891</v>
          </cell>
          <cell r="G9295">
            <v>3596000</v>
          </cell>
          <cell r="H9295">
            <v>1.34</v>
          </cell>
          <cell r="I9295">
            <v>43465</v>
          </cell>
        </row>
        <row r="9296">
          <cell r="A9296" t="str">
            <v>TELERRUPTOR BIPOLAR 120V-16AMPERIOS</v>
          </cell>
          <cell r="B9296">
            <v>104793</v>
          </cell>
          <cell r="C9296" t="str">
            <v>UNI</v>
          </cell>
          <cell r="D9296">
            <v>37388</v>
          </cell>
          <cell r="E9296">
            <v>0</v>
          </cell>
          <cell r="F9296">
            <v>42857</v>
          </cell>
          <cell r="G9296">
            <v>34300.559999999998</v>
          </cell>
          <cell r="H9296">
            <v>1.0900000000000001</v>
          </cell>
          <cell r="I9296">
            <v>43465</v>
          </cell>
        </row>
        <row r="9297">
          <cell r="A9297" t="str">
            <v>TELERRUPTOR BIPOLAR DE</v>
          </cell>
          <cell r="B9297">
            <v>104962</v>
          </cell>
          <cell r="C9297" t="str">
            <v>UNI</v>
          </cell>
          <cell r="D9297">
            <v>28350</v>
          </cell>
          <cell r="E9297">
            <v>0</v>
          </cell>
          <cell r="F9297">
            <v>43251</v>
          </cell>
          <cell r="G9297">
            <v>27000</v>
          </cell>
          <cell r="H9297">
            <v>1.05</v>
          </cell>
          <cell r="I9297">
            <v>43465</v>
          </cell>
        </row>
        <row r="9298">
          <cell r="A9298" t="str">
            <v>TELERRUPTOR MONOPOLAR 120V-16 AMP.</v>
          </cell>
          <cell r="B9298">
            <v>104975</v>
          </cell>
          <cell r="C9298" t="str">
            <v>UNI</v>
          </cell>
          <cell r="D9298">
            <v>40548</v>
          </cell>
          <cell r="E9298">
            <v>0</v>
          </cell>
          <cell r="F9298">
            <v>42857</v>
          </cell>
          <cell r="G9298">
            <v>37200</v>
          </cell>
          <cell r="H9298">
            <v>1.0900000000000001</v>
          </cell>
          <cell r="I9298">
            <v>43465</v>
          </cell>
        </row>
        <row r="9299">
          <cell r="A9299" t="str">
            <v>TEMPERATURA</v>
          </cell>
          <cell r="B9299">
            <v>105501</v>
          </cell>
          <cell r="C9299" t="str">
            <v>UNI</v>
          </cell>
          <cell r="D9299">
            <v>3372</v>
          </cell>
          <cell r="E9299">
            <v>0</v>
          </cell>
          <cell r="F9299">
            <v>42810</v>
          </cell>
          <cell r="G9299">
            <v>3094</v>
          </cell>
          <cell r="H9299">
            <v>1.0900000000000001</v>
          </cell>
          <cell r="I9299">
            <v>43465</v>
          </cell>
        </row>
        <row r="9300">
          <cell r="A9300" t="str">
            <v>Templete o Tensor Ø 3/8" Trabajo Pesado</v>
          </cell>
          <cell r="B9300">
            <v>105032</v>
          </cell>
          <cell r="C9300" t="str">
            <v>UNI</v>
          </cell>
          <cell r="D9300">
            <v>3700</v>
          </cell>
          <cell r="E9300">
            <v>0</v>
          </cell>
          <cell r="F9300">
            <v>43173</v>
          </cell>
          <cell r="G9300">
            <v>3524</v>
          </cell>
          <cell r="H9300">
            <v>1.05</v>
          </cell>
          <cell r="I9300">
            <v>43465</v>
          </cell>
        </row>
        <row r="9301">
          <cell r="A9301" t="str">
            <v>Templete para Guaya** 5/8</v>
          </cell>
          <cell r="B9301">
            <v>102614</v>
          </cell>
          <cell r="C9301" t="str">
            <v>UNI</v>
          </cell>
          <cell r="D9301">
            <v>7427</v>
          </cell>
          <cell r="E9301">
            <v>0</v>
          </cell>
          <cell r="F9301">
            <v>43206</v>
          </cell>
          <cell r="G9301">
            <v>7073</v>
          </cell>
          <cell r="H9301">
            <v>1.05</v>
          </cell>
          <cell r="I9301">
            <v>43465</v>
          </cell>
        </row>
        <row r="9302">
          <cell r="A9302" t="str">
            <v>TEMPLETE VARILLA DE 1/4" CON ROSCA</v>
          </cell>
          <cell r="B9302">
            <v>104536</v>
          </cell>
          <cell r="C9302" t="str">
            <v>ML</v>
          </cell>
          <cell r="D9302">
            <v>1444</v>
          </cell>
          <cell r="E9302">
            <v>0</v>
          </cell>
          <cell r="F9302">
            <v>41156</v>
          </cell>
          <cell r="G9302">
            <v>1111</v>
          </cell>
          <cell r="H9302">
            <v>1.3</v>
          </cell>
          <cell r="I9302">
            <v>43465</v>
          </cell>
        </row>
        <row r="9303">
          <cell r="A9303" t="str">
            <v>TENAZA UÑA Y BOLA 8"</v>
          </cell>
          <cell r="B9303">
            <v>533</v>
          </cell>
          <cell r="C9303" t="str">
            <v>UNI</v>
          </cell>
          <cell r="D9303">
            <v>10050</v>
          </cell>
          <cell r="E9303">
            <v>0</v>
          </cell>
          <cell r="F9303">
            <v>40794</v>
          </cell>
          <cell r="G9303">
            <v>7500</v>
          </cell>
          <cell r="H9303">
            <v>1.34</v>
          </cell>
          <cell r="I9303">
            <v>43465</v>
          </cell>
        </row>
        <row r="9304">
          <cell r="A9304" t="str">
            <v>TENSOACTIVOS</v>
          </cell>
          <cell r="B9304">
            <v>105518</v>
          </cell>
          <cell r="C9304" t="str">
            <v>UNI</v>
          </cell>
          <cell r="D9304">
            <v>47993</v>
          </cell>
          <cell r="E9304">
            <v>0</v>
          </cell>
          <cell r="F9304">
            <v>42810</v>
          </cell>
          <cell r="G9304">
            <v>44030</v>
          </cell>
          <cell r="H9304">
            <v>1.0900000000000001</v>
          </cell>
          <cell r="I9304">
            <v>43465</v>
          </cell>
        </row>
        <row r="9305">
          <cell r="A9305" t="str">
            <v>Tensor 5/16"</v>
          </cell>
          <cell r="B9305">
            <v>104020</v>
          </cell>
          <cell r="C9305" t="str">
            <v>UNI</v>
          </cell>
          <cell r="D9305">
            <v>2814</v>
          </cell>
          <cell r="E9305">
            <v>0</v>
          </cell>
          <cell r="F9305">
            <v>40640</v>
          </cell>
          <cell r="G9305">
            <v>2100</v>
          </cell>
          <cell r="H9305">
            <v>1.34</v>
          </cell>
          <cell r="I9305">
            <v>43465</v>
          </cell>
        </row>
        <row r="9306">
          <cell r="A9306" t="str">
            <v>Tensor Acero Inox. Ansi 316Trinqute Interno (2)per</v>
          </cell>
          <cell r="B9306">
            <v>105867</v>
          </cell>
          <cell r="C9306" t="str">
            <v>UNI</v>
          </cell>
          <cell r="D9306">
            <v>425546</v>
          </cell>
          <cell r="E9306">
            <v>0</v>
          </cell>
          <cell r="F9306">
            <v>42598</v>
          </cell>
          <cell r="G9306">
            <v>370040</v>
          </cell>
          <cell r="H9306">
            <v>1.1499999999999999</v>
          </cell>
          <cell r="I9306">
            <v>43465</v>
          </cell>
        </row>
        <row r="9307">
          <cell r="A9307" t="str">
            <v>Tensor Banner 3/8 x 6"**</v>
          </cell>
          <cell r="B9307">
            <v>102746</v>
          </cell>
          <cell r="C9307" t="str">
            <v>UNI</v>
          </cell>
          <cell r="D9307">
            <v>4410</v>
          </cell>
          <cell r="E9307" t="str">
            <v>Con Tuerca</v>
          </cell>
          <cell r="F9307">
            <v>43222</v>
          </cell>
          <cell r="G9307">
            <v>4200</v>
          </cell>
          <cell r="H9307">
            <v>1.05</v>
          </cell>
          <cell r="I9307">
            <v>43465</v>
          </cell>
        </row>
        <row r="9308">
          <cell r="A9308" t="str">
            <v>TENSOR CORCHERAS LATON CROM</v>
          </cell>
          <cell r="B9308">
            <v>107088</v>
          </cell>
          <cell r="C9308" t="str">
            <v>UNI</v>
          </cell>
          <cell r="D9308">
            <v>890553</v>
          </cell>
          <cell r="E9308">
            <v>0</v>
          </cell>
          <cell r="F9308">
            <v>43395</v>
          </cell>
          <cell r="G9308">
            <v>848146</v>
          </cell>
          <cell r="H9308">
            <v>1.05</v>
          </cell>
          <cell r="I9308">
            <v>43465</v>
          </cell>
        </row>
        <row r="9309">
          <cell r="A9309" t="str">
            <v>TERMINAL ADAPTADOR EMT 1 1/2" **</v>
          </cell>
          <cell r="B9309">
            <v>103398</v>
          </cell>
          <cell r="C9309" t="str">
            <v>UNI</v>
          </cell>
          <cell r="D9309">
            <v>1932</v>
          </cell>
          <cell r="E9309">
            <v>0</v>
          </cell>
          <cell r="F9309">
            <v>43341</v>
          </cell>
          <cell r="G9309">
            <v>1840</v>
          </cell>
          <cell r="H9309">
            <v>1.05</v>
          </cell>
          <cell r="I9309">
            <v>43465</v>
          </cell>
        </row>
        <row r="9310">
          <cell r="A9310" t="str">
            <v>TERMINAL ADAPTADOR EMT 3/4 "</v>
          </cell>
          <cell r="B9310">
            <v>102851</v>
          </cell>
          <cell r="C9310" t="str">
            <v>UNI</v>
          </cell>
          <cell r="D9310">
            <v>1103</v>
          </cell>
          <cell r="E9310">
            <v>12472</v>
          </cell>
          <cell r="F9310">
            <v>43341</v>
          </cell>
          <cell r="G9310">
            <v>1050</v>
          </cell>
          <cell r="H9310">
            <v>1.05</v>
          </cell>
          <cell r="I9310">
            <v>43465</v>
          </cell>
        </row>
        <row r="9311">
          <cell r="A9311" t="str">
            <v>TERMINAL ADAPTADOR EMT- 3/4" (NO USAR)</v>
          </cell>
          <cell r="B9311">
            <v>104698</v>
          </cell>
          <cell r="C9311" t="str">
            <v>UNI</v>
          </cell>
          <cell r="D9311">
            <v>1103</v>
          </cell>
          <cell r="E9311">
            <v>0</v>
          </cell>
          <cell r="F9311">
            <v>43174</v>
          </cell>
          <cell r="G9311">
            <v>1050</v>
          </cell>
          <cell r="H9311">
            <v>1.05</v>
          </cell>
          <cell r="I9311">
            <v>43465</v>
          </cell>
        </row>
        <row r="9312">
          <cell r="A9312" t="str">
            <v>TERMINAL ADAPTADOR EMT-3/4" (NO USAR)</v>
          </cell>
          <cell r="B9312">
            <v>102512</v>
          </cell>
          <cell r="C9312" t="str">
            <v>UNI</v>
          </cell>
          <cell r="D9312">
            <v>1103</v>
          </cell>
          <cell r="E9312">
            <v>0</v>
          </cell>
          <cell r="F9312">
            <v>43174</v>
          </cell>
          <cell r="G9312">
            <v>1050</v>
          </cell>
          <cell r="H9312">
            <v>1.05</v>
          </cell>
          <cell r="I9312">
            <v>43465</v>
          </cell>
        </row>
        <row r="9313">
          <cell r="A9313" t="str">
            <v>TERMINAL ADAPTADOR PVC 1 "</v>
          </cell>
          <cell r="B9313">
            <v>103114</v>
          </cell>
          <cell r="C9313" t="str">
            <v>UNI</v>
          </cell>
          <cell r="D9313">
            <v>786</v>
          </cell>
          <cell r="E9313">
            <v>12472</v>
          </cell>
          <cell r="F9313">
            <v>40411</v>
          </cell>
          <cell r="G9313">
            <v>574</v>
          </cell>
          <cell r="H9313">
            <v>1.37</v>
          </cell>
          <cell r="I9313">
            <v>43465</v>
          </cell>
        </row>
        <row r="9314">
          <cell r="A9314" t="str">
            <v>TERMINAL ADAPTADOR PVC 2"</v>
          </cell>
          <cell r="B9314">
            <v>104051</v>
          </cell>
          <cell r="C9314" t="str">
            <v>UNI</v>
          </cell>
          <cell r="D9314">
            <v>2179</v>
          </cell>
          <cell r="E9314">
            <v>0</v>
          </cell>
          <cell r="F9314">
            <v>40666</v>
          </cell>
          <cell r="G9314">
            <v>1626</v>
          </cell>
          <cell r="H9314">
            <v>1.34</v>
          </cell>
          <cell r="I9314">
            <v>43465</v>
          </cell>
        </row>
        <row r="9315">
          <cell r="A9315" t="str">
            <v>TERMINAL APADTADOR PVC 3"</v>
          </cell>
          <cell r="B9315">
            <v>104052</v>
          </cell>
          <cell r="C9315" t="str">
            <v>UNI</v>
          </cell>
          <cell r="D9315">
            <v>5347</v>
          </cell>
          <cell r="E9315">
            <v>0</v>
          </cell>
          <cell r="F9315">
            <v>40666</v>
          </cell>
          <cell r="G9315">
            <v>3990</v>
          </cell>
          <cell r="H9315">
            <v>1.34</v>
          </cell>
          <cell r="I9315">
            <v>43465</v>
          </cell>
        </row>
        <row r="9316">
          <cell r="A9316" t="str">
            <v>TERMINAL APADTADOR PVC 6"</v>
          </cell>
          <cell r="B9316">
            <v>104053</v>
          </cell>
          <cell r="C9316" t="str">
            <v>UNI</v>
          </cell>
          <cell r="D9316">
            <v>17275</v>
          </cell>
          <cell r="E9316">
            <v>0</v>
          </cell>
          <cell r="F9316">
            <v>40666</v>
          </cell>
          <cell r="G9316">
            <v>12892</v>
          </cell>
          <cell r="H9316">
            <v>1.34</v>
          </cell>
          <cell r="I9316">
            <v>43465</v>
          </cell>
        </row>
        <row r="9317">
          <cell r="A9317" t="str">
            <v>TERMINAL AUTODESFORRE**</v>
          </cell>
          <cell r="B9317">
            <v>102751</v>
          </cell>
          <cell r="C9317" t="str">
            <v>UNI</v>
          </cell>
          <cell r="D9317">
            <v>678</v>
          </cell>
          <cell r="E9317">
            <v>0</v>
          </cell>
          <cell r="F9317">
            <v>43271</v>
          </cell>
          <cell r="G9317">
            <v>646</v>
          </cell>
          <cell r="H9317">
            <v>1.05</v>
          </cell>
          <cell r="I9317">
            <v>43465</v>
          </cell>
        </row>
        <row r="9318">
          <cell r="A9318" t="str">
            <v>TERMINAL- BOQUILLA IMC GALVANIZADA Ø</v>
          </cell>
          <cell r="B9318">
            <v>106786</v>
          </cell>
          <cell r="C9318" t="str">
            <v>UNI</v>
          </cell>
          <cell r="D9318">
            <v>61110</v>
          </cell>
          <cell r="E9318">
            <v>0</v>
          </cell>
          <cell r="F9318">
            <v>43192</v>
          </cell>
          <cell r="G9318">
            <v>58200</v>
          </cell>
          <cell r="H9318">
            <v>1.05</v>
          </cell>
          <cell r="I9318">
            <v>43465</v>
          </cell>
        </row>
        <row r="9319">
          <cell r="A9319" t="str">
            <v>TERMINAL BORNA No. 4</v>
          </cell>
          <cell r="B9319">
            <v>103696</v>
          </cell>
          <cell r="C9319" t="str">
            <v>UNI</v>
          </cell>
          <cell r="D9319">
            <v>4020</v>
          </cell>
          <cell r="E9319">
            <v>0</v>
          </cell>
          <cell r="F9319">
            <v>40800</v>
          </cell>
          <cell r="G9319">
            <v>3000</v>
          </cell>
          <cell r="H9319">
            <v>1.34</v>
          </cell>
          <cell r="I9319">
            <v>43465</v>
          </cell>
        </row>
        <row r="9320">
          <cell r="A9320" t="str">
            <v>TERMINAL BORNA PARA CABLE #250 (1/2")</v>
          </cell>
          <cell r="B9320">
            <v>106665</v>
          </cell>
          <cell r="C9320" t="str">
            <v>UNI</v>
          </cell>
          <cell r="D9320">
            <v>7978</v>
          </cell>
          <cell r="E9320">
            <v>0</v>
          </cell>
          <cell r="F9320">
            <v>43084</v>
          </cell>
          <cell r="G9320">
            <v>7319</v>
          </cell>
          <cell r="H9320">
            <v>1.0900000000000001</v>
          </cell>
          <cell r="I9320">
            <v>43465</v>
          </cell>
        </row>
        <row r="9321">
          <cell r="A9321" t="str">
            <v>TERMINAL BORNA PARA CABLE 2/0</v>
          </cell>
          <cell r="B9321">
            <v>106667</v>
          </cell>
          <cell r="C9321" t="str">
            <v>UNI</v>
          </cell>
          <cell r="D9321">
            <v>3990</v>
          </cell>
          <cell r="E9321">
            <v>0</v>
          </cell>
          <cell r="F9321">
            <v>43279</v>
          </cell>
          <cell r="G9321">
            <v>3800</v>
          </cell>
          <cell r="H9321">
            <v>1.05</v>
          </cell>
          <cell r="I9321">
            <v>43465</v>
          </cell>
        </row>
        <row r="9322">
          <cell r="A9322" t="str">
            <v>TERMINAL BORNA PARA CABLE 4/0</v>
          </cell>
          <cell r="B9322">
            <v>106669</v>
          </cell>
          <cell r="C9322" t="str">
            <v>UNI</v>
          </cell>
          <cell r="D9322">
            <v>5998</v>
          </cell>
          <cell r="E9322">
            <v>0</v>
          </cell>
          <cell r="F9322">
            <v>43279</v>
          </cell>
          <cell r="G9322">
            <v>5712</v>
          </cell>
          <cell r="H9322">
            <v>1.05</v>
          </cell>
          <cell r="I9322">
            <v>43465</v>
          </cell>
        </row>
        <row r="9323">
          <cell r="A9323" t="str">
            <v>TERMINAL COAXIALTV AMER+TAPA MAX L/NEX</v>
          </cell>
          <cell r="B9323">
            <v>3057</v>
          </cell>
          <cell r="C9323" t="str">
            <v>UNI</v>
          </cell>
          <cell r="D9323">
            <v>28862</v>
          </cell>
          <cell r="E9323">
            <v>0</v>
          </cell>
          <cell r="F9323">
            <v>39892</v>
          </cell>
          <cell r="G9323">
            <v>20764</v>
          </cell>
          <cell r="H9323">
            <v>1.39</v>
          </cell>
          <cell r="I9323">
            <v>43465</v>
          </cell>
        </row>
        <row r="9324">
          <cell r="A9324" t="str">
            <v>terminal cobre para cable 400 MCM</v>
          </cell>
          <cell r="B9324">
            <v>106104</v>
          </cell>
          <cell r="C9324" t="str">
            <v>UNI</v>
          </cell>
          <cell r="D9324">
            <v>14994</v>
          </cell>
          <cell r="E9324">
            <v>0</v>
          </cell>
          <cell r="F9324">
            <v>43266</v>
          </cell>
          <cell r="G9324">
            <v>14280</v>
          </cell>
          <cell r="H9324">
            <v>1.05</v>
          </cell>
          <cell r="I9324">
            <v>43465</v>
          </cell>
        </row>
        <row r="9325">
          <cell r="A9325" t="str">
            <v>TERMINAL CONDUIT PVC 1/2" **</v>
          </cell>
          <cell r="B9325">
            <v>104407</v>
          </cell>
          <cell r="C9325" t="str">
            <v>UNI</v>
          </cell>
          <cell r="D9325">
            <v>158</v>
          </cell>
          <cell r="E9325">
            <v>0</v>
          </cell>
          <cell r="F9325">
            <v>43213</v>
          </cell>
          <cell r="G9325">
            <v>150</v>
          </cell>
          <cell r="H9325">
            <v>1.05</v>
          </cell>
          <cell r="I9325">
            <v>43465</v>
          </cell>
        </row>
        <row r="9326">
          <cell r="A9326" t="str">
            <v>TERMINAL CONDUIT PVC DE 1"</v>
          </cell>
          <cell r="B9326">
            <v>768</v>
          </cell>
          <cell r="C9326" t="str">
            <v>UNI</v>
          </cell>
          <cell r="D9326">
            <v>1018</v>
          </cell>
          <cell r="E9326" t="str">
            <v>66B100</v>
          </cell>
          <cell r="F9326">
            <v>41241</v>
          </cell>
          <cell r="G9326">
            <v>783</v>
          </cell>
          <cell r="H9326">
            <v>1.3</v>
          </cell>
          <cell r="I9326">
            <v>43465</v>
          </cell>
        </row>
        <row r="9327">
          <cell r="A9327" t="str">
            <v>TERMINAL CONECTOR EMT Ø 1" (NO USAR)</v>
          </cell>
          <cell r="B9327">
            <v>105338</v>
          </cell>
          <cell r="C9327" t="str">
            <v>UNI</v>
          </cell>
          <cell r="D9327">
            <v>1784</v>
          </cell>
          <cell r="E9327">
            <v>0</v>
          </cell>
          <cell r="F9327">
            <v>43341</v>
          </cell>
          <cell r="G9327">
            <v>1699</v>
          </cell>
          <cell r="H9327">
            <v>1.05</v>
          </cell>
          <cell r="I9327">
            <v>43465</v>
          </cell>
        </row>
        <row r="9328">
          <cell r="A9328" t="str">
            <v>TERMINAL DE COBRE 8"</v>
          </cell>
          <cell r="B9328">
            <v>104725</v>
          </cell>
          <cell r="C9328" t="str">
            <v>UNI</v>
          </cell>
          <cell r="D9328">
            <v>893</v>
          </cell>
          <cell r="E9328">
            <v>0</v>
          </cell>
          <cell r="F9328">
            <v>43276</v>
          </cell>
          <cell r="G9328">
            <v>850</v>
          </cell>
          <cell r="H9328">
            <v>1.05</v>
          </cell>
          <cell r="I9328">
            <v>43465</v>
          </cell>
        </row>
        <row r="9329">
          <cell r="A9329" t="str">
            <v>TERMINAL DE COBRE ESTAÑADO N°10</v>
          </cell>
          <cell r="B9329">
            <v>104726</v>
          </cell>
          <cell r="C9329" t="str">
            <v>UNI</v>
          </cell>
          <cell r="D9329">
            <v>907</v>
          </cell>
          <cell r="E9329">
            <v>0</v>
          </cell>
          <cell r="F9329">
            <v>43266</v>
          </cell>
          <cell r="G9329">
            <v>864</v>
          </cell>
          <cell r="H9329">
            <v>1.05</v>
          </cell>
          <cell r="I9329">
            <v>43465</v>
          </cell>
        </row>
        <row r="9330">
          <cell r="A9330" t="str">
            <v>TERMINAL DE COBRE ESTAÑADO N°6</v>
          </cell>
          <cell r="B9330">
            <v>104724</v>
          </cell>
          <cell r="C9330" t="str">
            <v>UNI</v>
          </cell>
          <cell r="D9330">
            <v>921</v>
          </cell>
          <cell r="E9330">
            <v>0</v>
          </cell>
          <cell r="F9330">
            <v>43276</v>
          </cell>
          <cell r="G9330">
            <v>877</v>
          </cell>
          <cell r="H9330">
            <v>1.05</v>
          </cell>
          <cell r="I9330">
            <v>43465</v>
          </cell>
        </row>
        <row r="9331">
          <cell r="A9331" t="str">
            <v>TERMINAL DE COBRE N° 4</v>
          </cell>
          <cell r="B9331">
            <v>104976</v>
          </cell>
          <cell r="C9331" t="str">
            <v>UNI</v>
          </cell>
          <cell r="D9331">
            <v>1055</v>
          </cell>
          <cell r="E9331">
            <v>0</v>
          </cell>
          <cell r="F9331">
            <v>43269</v>
          </cell>
          <cell r="G9331">
            <v>1005</v>
          </cell>
          <cell r="H9331">
            <v>1.05</v>
          </cell>
          <cell r="I9331">
            <v>43465</v>
          </cell>
        </row>
        <row r="9332">
          <cell r="A9332" t="str">
            <v>TERMINAL DE COBRE N°2</v>
          </cell>
          <cell r="B9332">
            <v>104723</v>
          </cell>
          <cell r="C9332" t="str">
            <v>UNI</v>
          </cell>
          <cell r="D9332">
            <v>2918</v>
          </cell>
          <cell r="E9332">
            <v>0</v>
          </cell>
          <cell r="F9332">
            <v>43244</v>
          </cell>
          <cell r="G9332">
            <v>2779</v>
          </cell>
          <cell r="H9332">
            <v>1.05</v>
          </cell>
          <cell r="I9332">
            <v>43465</v>
          </cell>
        </row>
        <row r="9333">
          <cell r="A9333" t="str">
            <v>TERMINAL EMT - 1 1/2"</v>
          </cell>
          <cell r="B9333">
            <v>104982</v>
          </cell>
          <cell r="C9333" t="str">
            <v>UNI</v>
          </cell>
          <cell r="D9333">
            <v>2667</v>
          </cell>
          <cell r="E9333">
            <v>0</v>
          </cell>
          <cell r="F9333">
            <v>41489</v>
          </cell>
          <cell r="G9333">
            <v>2100</v>
          </cell>
          <cell r="H9333">
            <v>1.27</v>
          </cell>
          <cell r="I9333">
            <v>43465</v>
          </cell>
        </row>
        <row r="9334">
          <cell r="A9334" t="str">
            <v>TERMINAL EMT 1 "</v>
          </cell>
          <cell r="B9334">
            <v>101327</v>
          </cell>
          <cell r="C9334" t="str">
            <v>UNI</v>
          </cell>
          <cell r="D9334">
            <v>1784</v>
          </cell>
          <cell r="E9334">
            <v>12472</v>
          </cell>
          <cell r="F9334">
            <v>43174</v>
          </cell>
          <cell r="G9334">
            <v>1699</v>
          </cell>
          <cell r="H9334">
            <v>1.05</v>
          </cell>
          <cell r="I9334">
            <v>43465</v>
          </cell>
        </row>
        <row r="9335">
          <cell r="A9335" t="str">
            <v>TERMINAL EMT 1 1/2" (no usar )</v>
          </cell>
          <cell r="B9335">
            <v>104983</v>
          </cell>
          <cell r="C9335" t="str">
            <v>UNI</v>
          </cell>
          <cell r="D9335">
            <v>1932</v>
          </cell>
          <cell r="E9335">
            <v>0</v>
          </cell>
          <cell r="F9335">
            <v>43214</v>
          </cell>
          <cell r="G9335">
            <v>1840</v>
          </cell>
          <cell r="H9335">
            <v>1.05</v>
          </cell>
          <cell r="I9335">
            <v>43465</v>
          </cell>
        </row>
        <row r="9336">
          <cell r="A9336" t="str">
            <v>TERMINAL EMT 1 1/4 "</v>
          </cell>
          <cell r="B9336">
            <v>101334</v>
          </cell>
          <cell r="C9336" t="str">
            <v>UNI</v>
          </cell>
          <cell r="D9336">
            <v>2363</v>
          </cell>
          <cell r="E9336">
            <v>12472</v>
          </cell>
          <cell r="F9336">
            <v>43341</v>
          </cell>
          <cell r="G9336">
            <v>2250</v>
          </cell>
          <cell r="H9336">
            <v>1.05</v>
          </cell>
          <cell r="I9336">
            <v>43465</v>
          </cell>
        </row>
        <row r="9337">
          <cell r="A9337" t="str">
            <v>TERMINAL EMT 1/2" **</v>
          </cell>
          <cell r="B9337">
            <v>103215</v>
          </cell>
          <cell r="C9337" t="str">
            <v>UNI</v>
          </cell>
          <cell r="D9337">
            <v>507</v>
          </cell>
          <cell r="E9337">
            <v>0</v>
          </cell>
          <cell r="F9337">
            <v>43341</v>
          </cell>
          <cell r="G9337">
            <v>483</v>
          </cell>
          <cell r="H9337">
            <v>1.05</v>
          </cell>
          <cell r="I9337">
            <v>43465</v>
          </cell>
        </row>
        <row r="9338">
          <cell r="A9338" t="str">
            <v>TERMINAL EMT 2 "</v>
          </cell>
          <cell r="B9338">
            <v>101336</v>
          </cell>
          <cell r="C9338" t="str">
            <v>UNI</v>
          </cell>
          <cell r="D9338">
            <v>3261</v>
          </cell>
          <cell r="E9338">
            <v>12472</v>
          </cell>
          <cell r="F9338">
            <v>43341</v>
          </cell>
          <cell r="G9338">
            <v>3106</v>
          </cell>
          <cell r="H9338">
            <v>1.05</v>
          </cell>
          <cell r="I9338">
            <v>43465</v>
          </cell>
        </row>
        <row r="9339">
          <cell r="A9339" t="str">
            <v>TERMINAL EMT 3"</v>
          </cell>
          <cell r="B9339">
            <v>101338</v>
          </cell>
          <cell r="C9339" t="str">
            <v>UNI</v>
          </cell>
          <cell r="D9339">
            <v>12259</v>
          </cell>
          <cell r="E9339">
            <v>12472</v>
          </cell>
          <cell r="F9339">
            <v>43235</v>
          </cell>
          <cell r="G9339">
            <v>11675</v>
          </cell>
          <cell r="H9339">
            <v>1.05</v>
          </cell>
          <cell r="I9339">
            <v>43465</v>
          </cell>
        </row>
        <row r="9340">
          <cell r="A9340" t="str">
            <v>TERMINAL EMT 3/4 "</v>
          </cell>
          <cell r="B9340">
            <v>101314</v>
          </cell>
          <cell r="C9340" t="str">
            <v>UNI</v>
          </cell>
          <cell r="D9340">
            <v>1103</v>
          </cell>
          <cell r="E9340">
            <v>12472</v>
          </cell>
          <cell r="F9340">
            <v>43341</v>
          </cell>
          <cell r="G9340">
            <v>1050</v>
          </cell>
          <cell r="H9340">
            <v>1.05</v>
          </cell>
          <cell r="I9340">
            <v>43465</v>
          </cell>
        </row>
        <row r="9341">
          <cell r="A9341" t="str">
            <v>TERMINAL EMT Ø2" (NO USAR)</v>
          </cell>
          <cell r="B9341">
            <v>105330</v>
          </cell>
          <cell r="C9341" t="str">
            <v>UNI</v>
          </cell>
          <cell r="D9341">
            <v>3261</v>
          </cell>
          <cell r="E9341">
            <v>0</v>
          </cell>
          <cell r="F9341">
            <v>43341</v>
          </cell>
          <cell r="G9341">
            <v>3106</v>
          </cell>
          <cell r="H9341">
            <v>1.05</v>
          </cell>
          <cell r="I9341">
            <v>43465</v>
          </cell>
        </row>
        <row r="9342">
          <cell r="A9342" t="str">
            <v>TERMINAL EMT Ø2" (NO USAR)</v>
          </cell>
          <cell r="B9342">
            <v>105329</v>
          </cell>
          <cell r="C9342" t="str">
            <v>UNI</v>
          </cell>
          <cell r="D9342">
            <v>3261</v>
          </cell>
          <cell r="E9342">
            <v>0</v>
          </cell>
          <cell r="F9342">
            <v>43341</v>
          </cell>
          <cell r="G9342">
            <v>3106</v>
          </cell>
          <cell r="H9342">
            <v>1.05</v>
          </cell>
          <cell r="I9342">
            <v>43465</v>
          </cell>
        </row>
        <row r="9343">
          <cell r="A9343" t="str">
            <v>Terminal en Cobre para Cable 4/0</v>
          </cell>
          <cell r="B9343">
            <v>106105</v>
          </cell>
          <cell r="C9343" t="str">
            <v>UNI</v>
          </cell>
          <cell r="D9343">
            <v>5793</v>
          </cell>
          <cell r="E9343">
            <v>0</v>
          </cell>
          <cell r="F9343">
            <v>43244</v>
          </cell>
          <cell r="G9343">
            <v>5517</v>
          </cell>
          <cell r="H9343">
            <v>1.05</v>
          </cell>
          <cell r="I9343">
            <v>43465</v>
          </cell>
        </row>
        <row r="9344">
          <cell r="A9344" t="str">
            <v>TERMINAL IMC 2"</v>
          </cell>
          <cell r="B9344">
            <v>104093</v>
          </cell>
          <cell r="C9344" t="str">
            <v>UNI</v>
          </cell>
          <cell r="D9344">
            <v>3341</v>
          </cell>
          <cell r="E9344">
            <v>0</v>
          </cell>
          <cell r="F9344">
            <v>43180</v>
          </cell>
          <cell r="G9344">
            <v>3182</v>
          </cell>
          <cell r="H9344">
            <v>1.05</v>
          </cell>
          <cell r="I9344">
            <v>43465</v>
          </cell>
        </row>
        <row r="9345">
          <cell r="A9345" t="str">
            <v>TERMINAL IMC 3"</v>
          </cell>
          <cell r="B9345">
            <v>104065</v>
          </cell>
          <cell r="C9345" t="str">
            <v>UNI</v>
          </cell>
          <cell r="D9345">
            <v>26710</v>
          </cell>
          <cell r="E9345">
            <v>0</v>
          </cell>
          <cell r="F9345">
            <v>40667</v>
          </cell>
          <cell r="G9345">
            <v>19933</v>
          </cell>
          <cell r="H9345">
            <v>1.34</v>
          </cell>
          <cell r="I9345">
            <v>43465</v>
          </cell>
        </row>
        <row r="9346">
          <cell r="A9346" t="str">
            <v>TERMINAL LATERAL No. 4 ETERNIT</v>
          </cell>
          <cell r="B9346">
            <v>240</v>
          </cell>
          <cell r="C9346" t="str">
            <v>UNI</v>
          </cell>
          <cell r="D9346">
            <v>36565</v>
          </cell>
          <cell r="E9346">
            <v>0</v>
          </cell>
          <cell r="F9346">
            <v>40325</v>
          </cell>
          <cell r="G9346">
            <v>26690</v>
          </cell>
          <cell r="H9346">
            <v>1.37</v>
          </cell>
          <cell r="I9346">
            <v>43465</v>
          </cell>
        </row>
        <row r="9347">
          <cell r="A9347" t="str">
            <v>TERMINAL LATERAL No. 6 ETERNIT</v>
          </cell>
          <cell r="B9347">
            <v>241</v>
          </cell>
          <cell r="C9347" t="str">
            <v>UNI</v>
          </cell>
          <cell r="D9347">
            <v>33565</v>
          </cell>
          <cell r="E9347">
            <v>0</v>
          </cell>
          <cell r="F9347">
            <v>40325</v>
          </cell>
          <cell r="G9347">
            <v>24500</v>
          </cell>
          <cell r="H9347">
            <v>1.37</v>
          </cell>
          <cell r="I9347">
            <v>43465</v>
          </cell>
        </row>
        <row r="9348">
          <cell r="A9348" t="str">
            <v>TERMINAL PARA CABLE</v>
          </cell>
          <cell r="B9348">
            <v>104435</v>
          </cell>
          <cell r="C9348" t="str">
            <v>UNI</v>
          </cell>
          <cell r="D9348">
            <v>1950</v>
          </cell>
          <cell r="E9348">
            <v>0</v>
          </cell>
          <cell r="F9348">
            <v>41120</v>
          </cell>
          <cell r="G9348">
            <v>1500</v>
          </cell>
          <cell r="H9348">
            <v>1.3</v>
          </cell>
          <cell r="I9348">
            <v>43465</v>
          </cell>
        </row>
        <row r="9349">
          <cell r="A9349" t="str">
            <v>TERMINAL PARA CABLE N°1/0 Cu/Estaño</v>
          </cell>
          <cell r="B9349">
            <v>105326</v>
          </cell>
          <cell r="C9349" t="str">
            <v>UNI</v>
          </cell>
          <cell r="D9349">
            <v>2721</v>
          </cell>
          <cell r="E9349">
            <v>0</v>
          </cell>
          <cell r="F9349">
            <v>43343</v>
          </cell>
          <cell r="G9349">
            <v>2591</v>
          </cell>
          <cell r="H9349">
            <v>1.05</v>
          </cell>
          <cell r="I9349">
            <v>43465</v>
          </cell>
        </row>
        <row r="9350">
          <cell r="A9350" t="str">
            <v>TERMINAL PARA CABLE N°2</v>
          </cell>
          <cell r="B9350">
            <v>105327</v>
          </cell>
          <cell r="C9350" t="str">
            <v>UNI</v>
          </cell>
          <cell r="D9350">
            <v>1941</v>
          </cell>
          <cell r="E9350">
            <v>0</v>
          </cell>
          <cell r="F9350">
            <v>43244</v>
          </cell>
          <cell r="G9350">
            <v>1849</v>
          </cell>
          <cell r="H9350">
            <v>1.05</v>
          </cell>
          <cell r="I9350">
            <v>43465</v>
          </cell>
        </row>
        <row r="9351">
          <cell r="A9351" t="str">
            <v>TERMINAL PARA CABLE N°4</v>
          </cell>
          <cell r="B9351">
            <v>105328</v>
          </cell>
          <cell r="C9351" t="str">
            <v>UNI</v>
          </cell>
          <cell r="D9351">
            <v>1031</v>
          </cell>
          <cell r="E9351">
            <v>0</v>
          </cell>
          <cell r="F9351">
            <v>41954</v>
          </cell>
          <cell r="G9351">
            <v>818</v>
          </cell>
          <cell r="H9351">
            <v>1.26</v>
          </cell>
          <cell r="I9351">
            <v>43465</v>
          </cell>
        </row>
        <row r="9352">
          <cell r="A9352" t="str">
            <v>TERMINAL PREFORMADO TIPO BUJE PARA</v>
          </cell>
          <cell r="B9352">
            <v>105604</v>
          </cell>
          <cell r="C9352" t="str">
            <v>UNI</v>
          </cell>
          <cell r="D9352">
            <v>462024</v>
          </cell>
          <cell r="E9352">
            <v>0</v>
          </cell>
          <cell r="F9352">
            <v>43325</v>
          </cell>
          <cell r="G9352">
            <v>440023</v>
          </cell>
          <cell r="H9352">
            <v>1.05</v>
          </cell>
          <cell r="I9352">
            <v>43465</v>
          </cell>
        </row>
        <row r="9353">
          <cell r="A9353" t="str">
            <v>TERMINAL PREFORMADO TIPO CODO PARA</v>
          </cell>
          <cell r="B9353">
            <v>105603</v>
          </cell>
          <cell r="C9353" t="str">
            <v>UNI</v>
          </cell>
          <cell r="D9353">
            <v>185184</v>
          </cell>
          <cell r="E9353">
            <v>0</v>
          </cell>
          <cell r="F9353">
            <v>43325</v>
          </cell>
          <cell r="G9353">
            <v>176366</v>
          </cell>
          <cell r="H9353">
            <v>1.05</v>
          </cell>
          <cell r="I9353">
            <v>43465</v>
          </cell>
        </row>
        <row r="9354">
          <cell r="A9354" t="str">
            <v>TERMINAL PREFORMADO TIPO INTERIOR</v>
          </cell>
          <cell r="B9354">
            <v>105605</v>
          </cell>
          <cell r="C9354" t="str">
            <v>UNI</v>
          </cell>
          <cell r="D9354">
            <v>218728</v>
          </cell>
          <cell r="E9354">
            <v>0</v>
          </cell>
          <cell r="F9354">
            <v>43174</v>
          </cell>
          <cell r="G9354">
            <v>208312</v>
          </cell>
          <cell r="H9354">
            <v>1.05</v>
          </cell>
          <cell r="I9354">
            <v>43465</v>
          </cell>
        </row>
        <row r="9355">
          <cell r="A9355" t="str">
            <v>TERMINAL PREMOLDEADO EXT-15KV (2-4/0)</v>
          </cell>
          <cell r="B9355">
            <v>106774</v>
          </cell>
          <cell r="C9355" t="str">
            <v>UNI</v>
          </cell>
          <cell r="D9355">
            <v>313915</v>
          </cell>
          <cell r="E9355">
            <v>0</v>
          </cell>
          <cell r="F9355">
            <v>43185</v>
          </cell>
          <cell r="G9355">
            <v>298967</v>
          </cell>
          <cell r="H9355">
            <v>1.05</v>
          </cell>
          <cell r="I9355">
            <v>43465</v>
          </cell>
        </row>
        <row r="9356">
          <cell r="A9356" t="str">
            <v>terminal Premoldeado Ext-15KV (2-4/0) TFT 151</v>
          </cell>
          <cell r="B9356">
            <v>106765</v>
          </cell>
          <cell r="C9356" t="str">
            <v>UNI</v>
          </cell>
          <cell r="D9356">
            <v>313915</v>
          </cell>
          <cell r="E9356">
            <v>0</v>
          </cell>
          <cell r="F9356">
            <v>43182</v>
          </cell>
          <cell r="G9356">
            <v>298967</v>
          </cell>
          <cell r="H9356">
            <v>1.05</v>
          </cell>
          <cell r="I9356">
            <v>43465</v>
          </cell>
        </row>
        <row r="9357">
          <cell r="A9357" t="str">
            <v>Terminal premoldeadoExterior</v>
          </cell>
          <cell r="B9357">
            <v>105121</v>
          </cell>
          <cell r="C9357" t="str">
            <v>UNI</v>
          </cell>
          <cell r="D9357">
            <v>309750</v>
          </cell>
          <cell r="E9357">
            <v>0</v>
          </cell>
          <cell r="F9357">
            <v>43174</v>
          </cell>
          <cell r="G9357">
            <v>295000</v>
          </cell>
          <cell r="H9357">
            <v>1.05</v>
          </cell>
          <cell r="I9357">
            <v>43465</v>
          </cell>
        </row>
        <row r="9358">
          <cell r="A9358" t="str">
            <v>Terminal premoldeadoo Interior</v>
          </cell>
          <cell r="B9358">
            <v>105107</v>
          </cell>
          <cell r="C9358" t="str">
            <v>UNI</v>
          </cell>
          <cell r="D9358">
            <v>252945</v>
          </cell>
          <cell r="E9358">
            <v>0</v>
          </cell>
          <cell r="F9358">
            <v>43174</v>
          </cell>
          <cell r="G9358">
            <v>240900</v>
          </cell>
          <cell r="H9358">
            <v>1.05</v>
          </cell>
          <cell r="I9358">
            <v>43465</v>
          </cell>
        </row>
        <row r="9359">
          <cell r="A9359" t="str">
            <v>TERMINAL PVC 1/2" CONDUIT</v>
          </cell>
          <cell r="B9359">
            <v>104653</v>
          </cell>
          <cell r="C9359" t="str">
            <v>UNI</v>
          </cell>
          <cell r="D9359">
            <v>195</v>
          </cell>
          <cell r="E9359">
            <v>0</v>
          </cell>
          <cell r="F9359">
            <v>42976</v>
          </cell>
          <cell r="G9359">
            <v>179</v>
          </cell>
          <cell r="H9359">
            <v>1.0900000000000001</v>
          </cell>
          <cell r="I9359">
            <v>43465</v>
          </cell>
        </row>
        <row r="9360">
          <cell r="A9360" t="str">
            <v>Terminales MT 2/0, 15 KV pantalla en hilos 100% ai</v>
          </cell>
          <cell r="B9360">
            <v>101623</v>
          </cell>
          <cell r="C9360" t="str">
            <v>JGO</v>
          </cell>
          <cell r="D9360">
            <v>310064</v>
          </cell>
          <cell r="E9360">
            <v>0</v>
          </cell>
          <cell r="F9360">
            <v>43271</v>
          </cell>
          <cell r="G9360">
            <v>295299</v>
          </cell>
          <cell r="H9360">
            <v>1.05</v>
          </cell>
          <cell r="I9360">
            <v>43465</v>
          </cell>
        </row>
        <row r="9361">
          <cell r="A9361" t="str">
            <v>TERMOSTATO CALENTADOR</v>
          </cell>
          <cell r="B9361">
            <v>8</v>
          </cell>
          <cell r="C9361" t="str">
            <v>UNI</v>
          </cell>
          <cell r="D9361">
            <v>23630</v>
          </cell>
          <cell r="E9361" t="str">
            <v>20TC</v>
          </cell>
          <cell r="F9361">
            <v>40045</v>
          </cell>
          <cell r="G9361">
            <v>17000</v>
          </cell>
          <cell r="H9361">
            <v>1.39</v>
          </cell>
          <cell r="I9361">
            <v>43465</v>
          </cell>
        </row>
        <row r="9362">
          <cell r="A9362" t="str">
            <v>TESTERO EN MADERA (0.50X1.00M)</v>
          </cell>
          <cell r="B9362">
            <v>103423</v>
          </cell>
          <cell r="C9362" t="str">
            <v>M2</v>
          </cell>
          <cell r="D9362">
            <v>44498</v>
          </cell>
          <cell r="E9362">
            <v>0</v>
          </cell>
          <cell r="F9362">
            <v>40473</v>
          </cell>
          <cell r="G9362">
            <v>32480</v>
          </cell>
          <cell r="H9362">
            <v>1.37</v>
          </cell>
          <cell r="I9362">
            <v>43465</v>
          </cell>
        </row>
        <row r="9363">
          <cell r="A9363" t="str">
            <v>THINNER EXTRAFINO</v>
          </cell>
          <cell r="B9363">
            <v>1070</v>
          </cell>
          <cell r="C9363" t="str">
            <v>GN</v>
          </cell>
          <cell r="D9363">
            <v>17325</v>
          </cell>
          <cell r="E9363">
            <v>121132</v>
          </cell>
          <cell r="F9363">
            <v>43162</v>
          </cell>
          <cell r="G9363">
            <v>16500</v>
          </cell>
          <cell r="H9363">
            <v>1.05</v>
          </cell>
          <cell r="I9363">
            <v>43465</v>
          </cell>
        </row>
        <row r="9364">
          <cell r="A9364" t="str">
            <v>THINNER EXTRAFINO PHILAAC 9100</v>
          </cell>
          <cell r="B9364">
            <v>1071</v>
          </cell>
          <cell r="C9364" t="str">
            <v>GN</v>
          </cell>
          <cell r="D9364">
            <v>17325</v>
          </cell>
          <cell r="E9364">
            <v>9100</v>
          </cell>
          <cell r="F9364">
            <v>43321</v>
          </cell>
          <cell r="G9364">
            <v>16500</v>
          </cell>
          <cell r="H9364">
            <v>1.05</v>
          </cell>
          <cell r="I9364">
            <v>43465</v>
          </cell>
        </row>
        <row r="9365">
          <cell r="A9365" t="str">
            <v>THINNER FINO PHILAAC</v>
          </cell>
          <cell r="B9365">
            <v>1072</v>
          </cell>
          <cell r="C9365" t="str">
            <v>GN</v>
          </cell>
          <cell r="D9365">
            <v>17325</v>
          </cell>
          <cell r="E9365">
            <v>9101</v>
          </cell>
          <cell r="F9365">
            <v>43321</v>
          </cell>
          <cell r="G9365">
            <v>16500</v>
          </cell>
          <cell r="H9365">
            <v>1.05</v>
          </cell>
          <cell r="I9365">
            <v>43465</v>
          </cell>
        </row>
        <row r="9366">
          <cell r="A9366" t="str">
            <v>THINNER INCOLORO PINTUCO 121214</v>
          </cell>
          <cell r="B9366">
            <v>101135</v>
          </cell>
          <cell r="C9366" t="str">
            <v>GN</v>
          </cell>
          <cell r="D9366">
            <v>43470</v>
          </cell>
          <cell r="E9366">
            <v>121009</v>
          </cell>
          <cell r="F9366">
            <v>40794</v>
          </cell>
          <cell r="G9366">
            <v>32440</v>
          </cell>
          <cell r="H9366">
            <v>1.34</v>
          </cell>
          <cell r="I9366">
            <v>43465</v>
          </cell>
        </row>
        <row r="9367">
          <cell r="A9367" t="str">
            <v>Tierra arcillo-limosa**</v>
          </cell>
          <cell r="B9367">
            <v>101769</v>
          </cell>
          <cell r="C9367" t="str">
            <v>M3</v>
          </cell>
          <cell r="D9367">
            <v>25277</v>
          </cell>
          <cell r="E9367" t="str">
            <v>+flete</v>
          </cell>
          <cell r="F9367">
            <v>40409</v>
          </cell>
          <cell r="G9367">
            <v>18450</v>
          </cell>
          <cell r="H9367">
            <v>1.37</v>
          </cell>
          <cell r="I9367">
            <v>43465</v>
          </cell>
        </row>
        <row r="9368">
          <cell r="A9368" t="str">
            <v>TIERRA NEGRA (NO USAR)</v>
          </cell>
          <cell r="B9368">
            <v>102422</v>
          </cell>
          <cell r="C9368" t="str">
            <v>M3</v>
          </cell>
          <cell r="D9368">
            <v>52500</v>
          </cell>
          <cell r="E9368">
            <v>0</v>
          </cell>
          <cell r="F9368">
            <v>41976</v>
          </cell>
          <cell r="G9368">
            <v>41667</v>
          </cell>
          <cell r="H9368">
            <v>1.26</v>
          </cell>
          <cell r="I9368">
            <v>43465</v>
          </cell>
        </row>
        <row r="9369">
          <cell r="A9369" t="str">
            <v>TIERRA NEGRA + TRANSPORTE</v>
          </cell>
          <cell r="B9369">
            <v>1621</v>
          </cell>
          <cell r="C9369" t="str">
            <v>M3</v>
          </cell>
          <cell r="D9369">
            <v>56000</v>
          </cell>
          <cell r="E9369">
            <v>0</v>
          </cell>
          <cell r="F9369">
            <v>43174</v>
          </cell>
          <cell r="G9369">
            <v>53333</v>
          </cell>
          <cell r="H9369">
            <v>1.05</v>
          </cell>
          <cell r="I9369">
            <v>43465</v>
          </cell>
        </row>
        <row r="9370">
          <cell r="A9370" t="str">
            <v>TIERRA NEGRA +TRANSPORTE</v>
          </cell>
          <cell r="B9370">
            <v>100844</v>
          </cell>
          <cell r="C9370" t="str">
            <v>M3</v>
          </cell>
          <cell r="D9370">
            <v>56000</v>
          </cell>
          <cell r="E9370">
            <v>0</v>
          </cell>
          <cell r="F9370">
            <v>43174</v>
          </cell>
          <cell r="G9370">
            <v>53333</v>
          </cell>
          <cell r="H9370">
            <v>1.05</v>
          </cell>
          <cell r="I9370">
            <v>43465</v>
          </cell>
        </row>
        <row r="9371">
          <cell r="A9371" t="str">
            <v>Tierra negra selec. con cascarilla y abono org.**</v>
          </cell>
          <cell r="B9371">
            <v>100590</v>
          </cell>
          <cell r="C9371" t="str">
            <v>M3</v>
          </cell>
          <cell r="D9371">
            <v>52320</v>
          </cell>
          <cell r="E9371">
            <v>0</v>
          </cell>
          <cell r="F9371">
            <v>42795</v>
          </cell>
          <cell r="G9371">
            <v>48000</v>
          </cell>
          <cell r="H9371">
            <v>1.0900000000000001</v>
          </cell>
          <cell r="I9371">
            <v>43465</v>
          </cell>
        </row>
        <row r="9372">
          <cell r="A9372" t="str">
            <v>TIERRA NEGRA SELECC. +CASCAR+ABONO</v>
          </cell>
          <cell r="B9372">
            <v>104922</v>
          </cell>
          <cell r="C9372" t="str">
            <v>M3</v>
          </cell>
          <cell r="D9372">
            <v>53488</v>
          </cell>
          <cell r="E9372">
            <v>0</v>
          </cell>
          <cell r="F9372">
            <v>43213</v>
          </cell>
          <cell r="G9372">
            <v>50941</v>
          </cell>
          <cell r="H9372">
            <v>1.05</v>
          </cell>
          <cell r="I9372">
            <v>43465</v>
          </cell>
        </row>
        <row r="9373">
          <cell r="A9373" t="str">
            <v>TIERRA NEGRA+cascarilla+triple 15+transporte</v>
          </cell>
          <cell r="B9373">
            <v>100744</v>
          </cell>
          <cell r="C9373" t="str">
            <v>M3</v>
          </cell>
          <cell r="D9373">
            <v>57750</v>
          </cell>
          <cell r="E9373">
            <v>0</v>
          </cell>
          <cell r="F9373">
            <v>43172</v>
          </cell>
          <cell r="G9373">
            <v>55000</v>
          </cell>
          <cell r="H9373">
            <v>1.05</v>
          </cell>
          <cell r="I9373">
            <v>43465</v>
          </cell>
        </row>
        <row r="9374">
          <cell r="A9374" t="str">
            <v>Tierra seleccionada producto de excavacion **</v>
          </cell>
          <cell r="B9374">
            <v>100363</v>
          </cell>
          <cell r="C9374" t="str">
            <v>M3</v>
          </cell>
          <cell r="D9374">
            <v>16900</v>
          </cell>
          <cell r="E9374">
            <v>0</v>
          </cell>
          <cell r="F9374">
            <v>41233</v>
          </cell>
          <cell r="G9374">
            <v>13000</v>
          </cell>
          <cell r="H9374">
            <v>1.3</v>
          </cell>
          <cell r="I9374">
            <v>43465</v>
          </cell>
        </row>
        <row r="9375">
          <cell r="A9375" t="str">
            <v>TIJERA JARDINERIA cortacesped 12" mango</v>
          </cell>
          <cell r="B9375">
            <v>106513</v>
          </cell>
          <cell r="C9375" t="str">
            <v>UNI</v>
          </cell>
          <cell r="D9375">
            <v>20895</v>
          </cell>
          <cell r="E9375">
            <v>0</v>
          </cell>
          <cell r="F9375">
            <v>43195</v>
          </cell>
          <cell r="G9375">
            <v>19900</v>
          </cell>
          <cell r="H9375">
            <v>1.05</v>
          </cell>
          <cell r="I9375">
            <v>43465</v>
          </cell>
        </row>
        <row r="9376">
          <cell r="A9376" t="str">
            <v>TIJERAS HOJALATA 10" STANLEY O SIMILAR</v>
          </cell>
          <cell r="B9376">
            <v>103056</v>
          </cell>
          <cell r="C9376" t="str">
            <v>UNI</v>
          </cell>
          <cell r="D9376">
            <v>36734</v>
          </cell>
          <cell r="E9376">
            <v>0</v>
          </cell>
          <cell r="F9376">
            <v>43199</v>
          </cell>
          <cell r="G9376">
            <v>34985</v>
          </cell>
          <cell r="H9376">
            <v>1.05</v>
          </cell>
          <cell r="I9376">
            <v>43465</v>
          </cell>
        </row>
        <row r="9377">
          <cell r="A9377" t="str">
            <v>TIMBRE BITONAL DIN DON 110V. AVE</v>
          </cell>
          <cell r="B9377">
            <v>3016</v>
          </cell>
          <cell r="C9377" t="str">
            <v>UNI</v>
          </cell>
          <cell r="D9377">
            <v>17091</v>
          </cell>
          <cell r="E9377">
            <v>77</v>
          </cell>
          <cell r="F9377">
            <v>39892</v>
          </cell>
          <cell r="G9377">
            <v>12296</v>
          </cell>
          <cell r="H9377">
            <v>1.39</v>
          </cell>
          <cell r="I9377">
            <v>43465</v>
          </cell>
        </row>
        <row r="9378">
          <cell r="A9378" t="str">
            <v>TIMBRE BOTON 400 AVE</v>
          </cell>
          <cell r="B9378">
            <v>735</v>
          </cell>
          <cell r="C9378" t="str">
            <v>UNI</v>
          </cell>
          <cell r="D9378">
            <v>4615</v>
          </cell>
          <cell r="E9378">
            <v>405</v>
          </cell>
          <cell r="F9378">
            <v>39892</v>
          </cell>
          <cell r="G9378">
            <v>3320</v>
          </cell>
          <cell r="H9378">
            <v>1.39</v>
          </cell>
          <cell r="I9378">
            <v>43465</v>
          </cell>
        </row>
        <row r="9379">
          <cell r="A9379" t="str">
            <v>TIMBRE BOTON DOBLE 600 AVE</v>
          </cell>
          <cell r="B9379">
            <v>773</v>
          </cell>
          <cell r="C9379" t="str">
            <v>UNI</v>
          </cell>
          <cell r="D9379">
            <v>9658</v>
          </cell>
          <cell r="E9379">
            <v>655</v>
          </cell>
          <cell r="F9379">
            <v>39892</v>
          </cell>
          <cell r="G9379">
            <v>6948</v>
          </cell>
          <cell r="H9379">
            <v>1.39</v>
          </cell>
          <cell r="I9379">
            <v>43465</v>
          </cell>
        </row>
        <row r="9380">
          <cell r="A9380" t="str">
            <v>TIMBRE BOTON TRIPLE AVE</v>
          </cell>
          <cell r="B9380">
            <v>774</v>
          </cell>
          <cell r="C9380" t="str">
            <v>UNI</v>
          </cell>
          <cell r="D9380">
            <v>12415</v>
          </cell>
          <cell r="E9380">
            <v>653</v>
          </cell>
          <cell r="F9380">
            <v>39892</v>
          </cell>
          <cell r="G9380">
            <v>8932</v>
          </cell>
          <cell r="H9380">
            <v>1.39</v>
          </cell>
          <cell r="I9380">
            <v>43465</v>
          </cell>
        </row>
        <row r="9381">
          <cell r="A9381" t="str">
            <v>TIMBRE PUL+TAPA SENC. LUZ PIL.MAX L/NEX</v>
          </cell>
          <cell r="B9381">
            <v>3050</v>
          </cell>
          <cell r="C9381" t="str">
            <v>UNI</v>
          </cell>
          <cell r="D9381">
            <v>24508</v>
          </cell>
          <cell r="E9381">
            <v>0</v>
          </cell>
          <cell r="F9381">
            <v>39892</v>
          </cell>
          <cell r="G9381">
            <v>17632</v>
          </cell>
          <cell r="H9381">
            <v>1.39</v>
          </cell>
          <cell r="I9381">
            <v>43465</v>
          </cell>
        </row>
        <row r="9382">
          <cell r="A9382" t="str">
            <v>TIMBRE PULSADOR SENC LUZ PIL KORA L/NEX</v>
          </cell>
          <cell r="B9382">
            <v>3358</v>
          </cell>
          <cell r="C9382" t="str">
            <v>UNI</v>
          </cell>
          <cell r="D9382">
            <v>2373</v>
          </cell>
          <cell r="E9382" t="str">
            <v>KR-4BL</v>
          </cell>
          <cell r="F9382">
            <v>43199</v>
          </cell>
          <cell r="G9382">
            <v>2260</v>
          </cell>
          <cell r="H9382">
            <v>1.05</v>
          </cell>
          <cell r="I9382">
            <v>43465</v>
          </cell>
        </row>
        <row r="9383">
          <cell r="A9383" t="str">
            <v>TIMBRE SENCILLO LUZ PILOTO L/NEX</v>
          </cell>
          <cell r="B9383">
            <v>1746</v>
          </cell>
          <cell r="C9383" t="str">
            <v>UNI</v>
          </cell>
          <cell r="D9383">
            <v>21606</v>
          </cell>
          <cell r="E9383" t="str">
            <v>LX-040CL</v>
          </cell>
          <cell r="F9383">
            <v>39892</v>
          </cell>
          <cell r="G9383">
            <v>15544</v>
          </cell>
          <cell r="H9383">
            <v>1.39</v>
          </cell>
          <cell r="I9383">
            <v>43465</v>
          </cell>
        </row>
        <row r="9384">
          <cell r="A9384" t="str">
            <v>TIMBRE ZUMBADOR 120V COLOR TRIGO</v>
          </cell>
          <cell r="B9384">
            <v>3051</v>
          </cell>
          <cell r="C9384" t="str">
            <v>UNI</v>
          </cell>
          <cell r="D9384">
            <v>22412</v>
          </cell>
          <cell r="E9384" t="str">
            <v>AQ</v>
          </cell>
          <cell r="F9384">
            <v>40177</v>
          </cell>
          <cell r="G9384">
            <v>16124</v>
          </cell>
          <cell r="H9384">
            <v>1.39</v>
          </cell>
          <cell r="I9384">
            <v>43465</v>
          </cell>
        </row>
        <row r="9385">
          <cell r="A9385" t="str">
            <v>TIMBRE ZUMBADOR 120V L/NEX</v>
          </cell>
          <cell r="B9385">
            <v>3359</v>
          </cell>
          <cell r="C9385" t="str">
            <v>UNI</v>
          </cell>
          <cell r="D9385">
            <v>22412</v>
          </cell>
          <cell r="E9385" t="str">
            <v>AQ 040K</v>
          </cell>
          <cell r="F9385">
            <v>40177</v>
          </cell>
          <cell r="G9385">
            <v>16124</v>
          </cell>
          <cell r="H9385">
            <v>1.39</v>
          </cell>
          <cell r="I9385">
            <v>43465</v>
          </cell>
        </row>
        <row r="9386">
          <cell r="A9386" t="str">
            <v>TIMBRE+ INTERRUPTOR PILOTO ABITARE AVE</v>
          </cell>
          <cell r="B9386">
            <v>1790</v>
          </cell>
          <cell r="C9386" t="str">
            <v>UNI</v>
          </cell>
          <cell r="D9386">
            <v>19671</v>
          </cell>
          <cell r="E9386" t="str">
            <v>915LP</v>
          </cell>
          <cell r="F9386">
            <v>40024</v>
          </cell>
          <cell r="G9386">
            <v>14152</v>
          </cell>
          <cell r="H9386">
            <v>1.39</v>
          </cell>
          <cell r="I9386">
            <v>43465</v>
          </cell>
        </row>
        <row r="9387">
          <cell r="A9387" t="str">
            <v>TIMPANO/BOV No.1 120x60 3mm</v>
          </cell>
          <cell r="B9387">
            <v>2276</v>
          </cell>
          <cell r="C9387" t="str">
            <v>UNI</v>
          </cell>
          <cell r="D9387">
            <v>252047</v>
          </cell>
          <cell r="E9387">
            <v>13166</v>
          </cell>
          <cell r="F9387">
            <v>40325</v>
          </cell>
          <cell r="G9387">
            <v>183976</v>
          </cell>
          <cell r="H9387">
            <v>1.37</v>
          </cell>
          <cell r="I9387">
            <v>43465</v>
          </cell>
        </row>
        <row r="9388">
          <cell r="A9388" t="str">
            <v>TIMPANO/BOV No.2 159x33 3mm</v>
          </cell>
          <cell r="B9388">
            <v>2277</v>
          </cell>
          <cell r="C9388" t="str">
            <v>UNI</v>
          </cell>
          <cell r="D9388">
            <v>220581</v>
          </cell>
          <cell r="E9388">
            <v>13191</v>
          </cell>
          <cell r="F9388">
            <v>40325</v>
          </cell>
          <cell r="G9388">
            <v>161008</v>
          </cell>
          <cell r="H9388">
            <v>1.37</v>
          </cell>
          <cell r="I9388">
            <v>43465</v>
          </cell>
        </row>
        <row r="9389">
          <cell r="A9389" t="str">
            <v>TIMPANO/BOV No.3 245x130 3mm</v>
          </cell>
          <cell r="B9389">
            <v>2278</v>
          </cell>
          <cell r="C9389" t="str">
            <v>UNI</v>
          </cell>
          <cell r="D9389">
            <v>721305</v>
          </cell>
          <cell r="E9389">
            <v>13164</v>
          </cell>
          <cell r="F9389">
            <v>40325</v>
          </cell>
          <cell r="G9389">
            <v>526500</v>
          </cell>
          <cell r="H9389">
            <v>1.37</v>
          </cell>
          <cell r="I9389">
            <v>43465</v>
          </cell>
        </row>
        <row r="9390">
          <cell r="A9390" t="str">
            <v>TIMPANO/BOV No.4 275x150 3mm</v>
          </cell>
          <cell r="B9390">
            <v>2279</v>
          </cell>
          <cell r="C9390" t="str">
            <v>UNI</v>
          </cell>
          <cell r="D9390">
            <v>953520</v>
          </cell>
          <cell r="E9390">
            <v>13174</v>
          </cell>
          <cell r="F9390">
            <v>40325</v>
          </cell>
          <cell r="G9390">
            <v>696000</v>
          </cell>
          <cell r="H9390">
            <v>1.37</v>
          </cell>
          <cell r="I9390">
            <v>43465</v>
          </cell>
        </row>
        <row r="9391">
          <cell r="A9391" t="str">
            <v>TIMPANO/BOV No.5 190x50 3mm</v>
          </cell>
          <cell r="B9391">
            <v>2722</v>
          </cell>
          <cell r="C9391" t="str">
            <v>UNI</v>
          </cell>
          <cell r="D9391">
            <v>395711</v>
          </cell>
          <cell r="E9391">
            <v>13194</v>
          </cell>
          <cell r="F9391">
            <v>40325</v>
          </cell>
          <cell r="G9391">
            <v>288840</v>
          </cell>
          <cell r="H9391">
            <v>1.37</v>
          </cell>
          <cell r="I9391">
            <v>43465</v>
          </cell>
        </row>
        <row r="9392">
          <cell r="A9392" t="str">
            <v>TIMPANO/CUMB No.1 90x54 3mm</v>
          </cell>
          <cell r="B9392">
            <v>2282</v>
          </cell>
          <cell r="C9392" t="str">
            <v>UNI</v>
          </cell>
          <cell r="D9392">
            <v>196743</v>
          </cell>
          <cell r="E9392">
            <v>13176</v>
          </cell>
          <cell r="F9392">
            <v>40325</v>
          </cell>
          <cell r="G9392">
            <v>143608</v>
          </cell>
          <cell r="H9392">
            <v>1.37</v>
          </cell>
          <cell r="I9392">
            <v>43465</v>
          </cell>
        </row>
        <row r="9393">
          <cell r="A9393" t="str">
            <v>TIMPANO/CUMB No.2 204x56 3mm</v>
          </cell>
          <cell r="B9393">
            <v>2283</v>
          </cell>
          <cell r="C9393" t="str">
            <v>UNI</v>
          </cell>
          <cell r="D9393">
            <v>447201</v>
          </cell>
          <cell r="E9393">
            <v>13178</v>
          </cell>
          <cell r="F9393">
            <v>40325</v>
          </cell>
          <cell r="G9393">
            <v>326424</v>
          </cell>
          <cell r="H9393">
            <v>1.37</v>
          </cell>
          <cell r="I9393">
            <v>43465</v>
          </cell>
        </row>
        <row r="9394">
          <cell r="A9394" t="str">
            <v>TINA ACRILICA (fibra de vidrio ó Poliester)</v>
          </cell>
          <cell r="B9394">
            <v>2528</v>
          </cell>
          <cell r="C9394" t="str">
            <v>UNI</v>
          </cell>
          <cell r="D9394">
            <v>2207053</v>
          </cell>
          <cell r="E9394" t="str">
            <v>Con Trans</v>
          </cell>
          <cell r="F9394">
            <v>40134</v>
          </cell>
          <cell r="G9394">
            <v>1587808</v>
          </cell>
          <cell r="H9394">
            <v>1.39</v>
          </cell>
          <cell r="I9394">
            <v>43465</v>
          </cell>
        </row>
        <row r="9395">
          <cell r="A9395" t="str">
            <v>TINA AMERICANA FIRPLAK 1.48mtx.90x.40</v>
          </cell>
          <cell r="B9395">
            <v>4001</v>
          </cell>
          <cell r="C9395" t="str">
            <v>UNI</v>
          </cell>
          <cell r="D9395">
            <v>899212</v>
          </cell>
          <cell r="E9395">
            <v>200</v>
          </cell>
          <cell r="F9395">
            <v>40134</v>
          </cell>
          <cell r="G9395">
            <v>646915</v>
          </cell>
          <cell r="H9395">
            <v>1.39</v>
          </cell>
          <cell r="I9395">
            <v>43465</v>
          </cell>
        </row>
        <row r="9396">
          <cell r="A9396" t="str">
            <v>TINA ESPAÑOLA FIRPLAK 1.60mtx.75x.41</v>
          </cell>
          <cell r="B9396">
            <v>4003</v>
          </cell>
          <cell r="C9396" t="str">
            <v>UNI</v>
          </cell>
          <cell r="D9396">
            <v>904556</v>
          </cell>
          <cell r="E9396">
            <v>500</v>
          </cell>
          <cell r="F9396">
            <v>40126</v>
          </cell>
          <cell r="G9396">
            <v>650760</v>
          </cell>
          <cell r="H9396">
            <v>1.39</v>
          </cell>
          <cell r="I9396">
            <v>43465</v>
          </cell>
        </row>
        <row r="9397">
          <cell r="A9397" t="str">
            <v>TINA FRANCESA FIRPLAK 1.80mtx.90x.41</v>
          </cell>
          <cell r="B9397">
            <v>4005</v>
          </cell>
          <cell r="C9397" t="str">
            <v>UNI</v>
          </cell>
          <cell r="D9397">
            <v>1302236</v>
          </cell>
          <cell r="E9397">
            <v>650</v>
          </cell>
          <cell r="F9397">
            <v>42971</v>
          </cell>
          <cell r="G9397">
            <v>1194712</v>
          </cell>
          <cell r="H9397">
            <v>1.0900000000000001</v>
          </cell>
          <cell r="I9397">
            <v>43465</v>
          </cell>
        </row>
        <row r="9398">
          <cell r="A9398" t="str">
            <v>Tintilla (1/2 galón)</v>
          </cell>
          <cell r="B9398">
            <v>106655</v>
          </cell>
          <cell r="C9398" t="str">
            <v>UNI</v>
          </cell>
          <cell r="D9398">
            <v>60604</v>
          </cell>
          <cell r="E9398">
            <v>0</v>
          </cell>
          <cell r="F9398">
            <v>43063</v>
          </cell>
          <cell r="G9398">
            <v>55600</v>
          </cell>
          <cell r="H9398">
            <v>1.0900000000000001</v>
          </cell>
          <cell r="I9398">
            <v>43465</v>
          </cell>
        </row>
        <row r="9399">
          <cell r="A9399" t="str">
            <v>TINTILLA P/MADERA 1/4 PINTUCO</v>
          </cell>
          <cell r="B9399">
            <v>1073</v>
          </cell>
          <cell r="C9399" t="str">
            <v>LT</v>
          </cell>
          <cell r="D9399">
            <v>34840</v>
          </cell>
          <cell r="E9399">
            <v>7427</v>
          </cell>
          <cell r="F9399">
            <v>40787</v>
          </cell>
          <cell r="G9399">
            <v>26000</v>
          </cell>
          <cell r="H9399">
            <v>1.34</v>
          </cell>
          <cell r="I9399">
            <v>43465</v>
          </cell>
        </row>
        <row r="9400">
          <cell r="A9400" t="str">
            <v>TIRO A TIRO + PERNO</v>
          </cell>
          <cell r="B9400">
            <v>104077</v>
          </cell>
          <cell r="C9400" t="str">
            <v>UNI</v>
          </cell>
          <cell r="D9400">
            <v>327</v>
          </cell>
          <cell r="E9400">
            <v>0</v>
          </cell>
          <cell r="F9400">
            <v>40675</v>
          </cell>
          <cell r="G9400">
            <v>244</v>
          </cell>
          <cell r="H9400">
            <v>1.34</v>
          </cell>
          <cell r="I9400">
            <v>43465</v>
          </cell>
        </row>
        <row r="9401">
          <cell r="A9401" t="str">
            <v>TOALLERO LINEA ASTRO</v>
          </cell>
          <cell r="B9401">
            <v>1756</v>
          </cell>
          <cell r="C9401" t="str">
            <v>UNI</v>
          </cell>
          <cell r="D9401">
            <v>9940</v>
          </cell>
          <cell r="E9401">
            <v>6860</v>
          </cell>
          <cell r="F9401">
            <v>40134</v>
          </cell>
          <cell r="G9401">
            <v>7151</v>
          </cell>
          <cell r="H9401">
            <v>1.39</v>
          </cell>
          <cell r="I9401">
            <v>43465</v>
          </cell>
        </row>
        <row r="9402">
          <cell r="A9402" t="str">
            <v>TOALLERO LINEA ASTRO Color CORONA</v>
          </cell>
          <cell r="B9402">
            <v>9454</v>
          </cell>
          <cell r="C9402" t="str">
            <v>UNI</v>
          </cell>
          <cell r="D9402">
            <v>11120</v>
          </cell>
          <cell r="E9402">
            <v>6860</v>
          </cell>
          <cell r="F9402">
            <v>40134</v>
          </cell>
          <cell r="G9402">
            <v>8000</v>
          </cell>
          <cell r="H9402">
            <v>1.39</v>
          </cell>
          <cell r="I9402">
            <v>43465</v>
          </cell>
        </row>
        <row r="9403">
          <cell r="A9403" t="str">
            <v>Tobogan recto L=8m H=3.8m Polietileno</v>
          </cell>
          <cell r="B9403">
            <v>107033</v>
          </cell>
          <cell r="C9403" t="str">
            <v>UNI</v>
          </cell>
          <cell r="D9403">
            <v>57191702</v>
          </cell>
          <cell r="E9403">
            <v>0</v>
          </cell>
          <cell r="F9403">
            <v>43328</v>
          </cell>
          <cell r="G9403">
            <v>54468288</v>
          </cell>
          <cell r="H9403">
            <v>1.05</v>
          </cell>
          <cell r="I9403">
            <v>43465</v>
          </cell>
        </row>
        <row r="9404">
          <cell r="A9404" t="str">
            <v>TOC 50-10 (3 kg.)</v>
          </cell>
          <cell r="B9404">
            <v>3072</v>
          </cell>
          <cell r="C9404" t="str">
            <v>KG</v>
          </cell>
          <cell r="D9404">
            <v>56870</v>
          </cell>
          <cell r="E9404">
            <v>0</v>
          </cell>
          <cell r="F9404">
            <v>40688</v>
          </cell>
          <cell r="G9404">
            <v>42440</v>
          </cell>
          <cell r="H9404">
            <v>1.34</v>
          </cell>
          <cell r="I9404">
            <v>43465</v>
          </cell>
        </row>
        <row r="9405">
          <cell r="A9405" t="str">
            <v>TOC 8004 INYECCION 3 KILOS</v>
          </cell>
          <cell r="B9405">
            <v>2191</v>
          </cell>
          <cell r="C9405" t="str">
            <v>KG</v>
          </cell>
          <cell r="D9405">
            <v>136839</v>
          </cell>
          <cell r="E9405">
            <v>0</v>
          </cell>
          <cell r="F9405">
            <v>40688</v>
          </cell>
          <cell r="G9405">
            <v>102119</v>
          </cell>
          <cell r="H9405">
            <v>1.34</v>
          </cell>
          <cell r="I9405">
            <v>43465</v>
          </cell>
        </row>
        <row r="9406">
          <cell r="A9406" t="str">
            <v>TOC 8015 JUNTA ANTIACIDA BEIGE 16 Kg</v>
          </cell>
          <cell r="B9406">
            <v>2193</v>
          </cell>
          <cell r="C9406" t="str">
            <v>KG</v>
          </cell>
          <cell r="D9406">
            <v>26125</v>
          </cell>
          <cell r="E9406">
            <v>0</v>
          </cell>
          <cell r="F9406">
            <v>40688</v>
          </cell>
          <cell r="G9406">
            <v>19496</v>
          </cell>
          <cell r="H9406">
            <v>1.34</v>
          </cell>
          <cell r="I9406">
            <v>43465</v>
          </cell>
        </row>
        <row r="9407">
          <cell r="A9407" t="str">
            <v>TOC FIBRA FIBRILADA 500 (10 Kg.) 3/4</v>
          </cell>
          <cell r="B9407">
            <v>3078</v>
          </cell>
          <cell r="C9407" t="str">
            <v>KG</v>
          </cell>
          <cell r="D9407">
            <v>19585</v>
          </cell>
          <cell r="E9407">
            <v>0</v>
          </cell>
          <cell r="F9407">
            <v>40688</v>
          </cell>
          <cell r="G9407">
            <v>14616</v>
          </cell>
          <cell r="H9407">
            <v>1.34</v>
          </cell>
          <cell r="I9407">
            <v>43465</v>
          </cell>
        </row>
        <row r="9408">
          <cell r="A9408" t="str">
            <v>TOMA 20AMP DOBLE POLO A TIERRA</v>
          </cell>
          <cell r="B9408">
            <v>788</v>
          </cell>
          <cell r="C9408" t="str">
            <v>UNI</v>
          </cell>
          <cell r="D9408">
            <v>7150</v>
          </cell>
          <cell r="E9408" t="str">
            <v>0020-T</v>
          </cell>
          <cell r="F9408">
            <v>41173</v>
          </cell>
          <cell r="G9408">
            <v>5500</v>
          </cell>
          <cell r="H9408">
            <v>1.3</v>
          </cell>
          <cell r="I9408">
            <v>43465</v>
          </cell>
        </row>
        <row r="9409">
          <cell r="A9409" t="str">
            <v>TOMA AEREA 15AMP-USO INDUST.-RETIE</v>
          </cell>
          <cell r="B9409">
            <v>104707</v>
          </cell>
          <cell r="C9409" t="str">
            <v>UNI</v>
          </cell>
          <cell r="D9409">
            <v>2860</v>
          </cell>
          <cell r="E9409">
            <v>0</v>
          </cell>
          <cell r="F9409">
            <v>41191</v>
          </cell>
          <cell r="G9409">
            <v>2200</v>
          </cell>
          <cell r="H9409">
            <v>1.3</v>
          </cell>
          <cell r="I9409">
            <v>43465</v>
          </cell>
        </row>
        <row r="9410">
          <cell r="A9410" t="str">
            <v>TOMA AEREA AVE 15AMP CON POLO A TIERRA</v>
          </cell>
          <cell r="B9410">
            <v>3018</v>
          </cell>
          <cell r="C9410" t="str">
            <v>UNI</v>
          </cell>
          <cell r="D9410">
            <v>5978</v>
          </cell>
          <cell r="E9410">
            <v>96</v>
          </cell>
          <cell r="F9410">
            <v>43266</v>
          </cell>
          <cell r="G9410">
            <v>5693</v>
          </cell>
          <cell r="H9410">
            <v>1.05</v>
          </cell>
          <cell r="I9410">
            <v>43465</v>
          </cell>
        </row>
        <row r="9411">
          <cell r="A9411" t="str">
            <v>Toma aerea caucho p/t 15a 250v codel Bifásica</v>
          </cell>
          <cell r="B9411">
            <v>103861</v>
          </cell>
          <cell r="C9411" t="str">
            <v>UNI</v>
          </cell>
          <cell r="D9411">
            <v>3570</v>
          </cell>
          <cell r="E9411">
            <v>0</v>
          </cell>
          <cell r="F9411">
            <v>43213</v>
          </cell>
          <cell r="G9411">
            <v>3400</v>
          </cell>
          <cell r="H9411">
            <v>1.05</v>
          </cell>
          <cell r="I9411">
            <v>43465</v>
          </cell>
        </row>
        <row r="9412">
          <cell r="A9412" t="str">
            <v>TOMA AMERICANA CON POLO A TIERRA</v>
          </cell>
          <cell r="B9412">
            <v>3207</v>
          </cell>
          <cell r="C9412" t="str">
            <v>UNI</v>
          </cell>
          <cell r="D9412">
            <v>4583</v>
          </cell>
          <cell r="E9412" t="str">
            <v>1006-N</v>
          </cell>
          <cell r="F9412">
            <v>40872</v>
          </cell>
          <cell r="G9412">
            <v>3420</v>
          </cell>
          <cell r="H9412">
            <v>1.34</v>
          </cell>
          <cell r="I9412">
            <v>43465</v>
          </cell>
        </row>
        <row r="9413">
          <cell r="A9413" t="str">
            <v>TOMA AMERICANA POLARIZADA VOLARE</v>
          </cell>
          <cell r="B9413">
            <v>3205</v>
          </cell>
          <cell r="C9413" t="str">
            <v>UNI</v>
          </cell>
          <cell r="D9413">
            <v>4466</v>
          </cell>
          <cell r="E9413">
            <v>1006</v>
          </cell>
          <cell r="F9413">
            <v>39892</v>
          </cell>
          <cell r="G9413">
            <v>3213</v>
          </cell>
          <cell r="H9413">
            <v>1.39</v>
          </cell>
          <cell r="I9413">
            <v>43465</v>
          </cell>
        </row>
        <row r="9414">
          <cell r="A9414" t="str">
            <v>TOMA BIFASICA 25AMP PATA TRABADA</v>
          </cell>
          <cell r="B9414">
            <v>106842</v>
          </cell>
          <cell r="C9414" t="str">
            <v>UNI</v>
          </cell>
          <cell r="D9414">
            <v>6756</v>
          </cell>
          <cell r="E9414">
            <v>0</v>
          </cell>
          <cell r="F9414">
            <v>43251</v>
          </cell>
          <cell r="G9414">
            <v>6434</v>
          </cell>
          <cell r="H9414">
            <v>1.05</v>
          </cell>
          <cell r="I9414">
            <v>43465</v>
          </cell>
        </row>
        <row r="9415">
          <cell r="A9415" t="str">
            <v>TOMA BIFASICA INCRUSTAR 220 AMP</v>
          </cell>
          <cell r="B9415">
            <v>106561</v>
          </cell>
          <cell r="C9415" t="str">
            <v>UNI</v>
          </cell>
          <cell r="D9415">
            <v>5819</v>
          </cell>
          <cell r="E9415">
            <v>0</v>
          </cell>
          <cell r="F9415">
            <v>43196</v>
          </cell>
          <cell r="G9415">
            <v>5542</v>
          </cell>
          <cell r="H9415">
            <v>1.05</v>
          </cell>
          <cell r="I9415">
            <v>43465</v>
          </cell>
        </row>
        <row r="9416">
          <cell r="A9416" t="str">
            <v>TOMA BIPOLAR 20 AMP MARFIL AVE</v>
          </cell>
          <cell r="B9416">
            <v>3010</v>
          </cell>
          <cell r="C9416" t="str">
            <v>UNI</v>
          </cell>
          <cell r="D9416">
            <v>3288</v>
          </cell>
          <cell r="E9416" t="str">
            <v>0020-T</v>
          </cell>
          <cell r="F9416">
            <v>40240</v>
          </cell>
          <cell r="G9416">
            <v>2400</v>
          </cell>
          <cell r="H9416">
            <v>1.37</v>
          </cell>
          <cell r="I9416">
            <v>43465</v>
          </cell>
        </row>
        <row r="9417">
          <cell r="A9417" t="str">
            <v>TOMA BIPOLAR 2X20AMP/250V</v>
          </cell>
          <cell r="B9417">
            <v>104719</v>
          </cell>
          <cell r="C9417" t="str">
            <v>UNI</v>
          </cell>
          <cell r="D9417">
            <v>6191</v>
          </cell>
          <cell r="E9417">
            <v>0</v>
          </cell>
          <cell r="F9417">
            <v>43325</v>
          </cell>
          <cell r="G9417">
            <v>5896</v>
          </cell>
          <cell r="H9417">
            <v>1.05</v>
          </cell>
          <cell r="I9417">
            <v>43465</v>
          </cell>
        </row>
        <row r="9418">
          <cell r="A9418" t="str">
            <v>TOMA COAXIAL +TAPATV BLANCA DEKO</v>
          </cell>
          <cell r="B9418">
            <v>1674</v>
          </cell>
          <cell r="C9418" t="str">
            <v>UNI</v>
          </cell>
          <cell r="D9418">
            <v>18117</v>
          </cell>
          <cell r="E9418" t="str">
            <v>DK675B+DKT</v>
          </cell>
          <cell r="F9418">
            <v>40177</v>
          </cell>
          <cell r="G9418">
            <v>13034</v>
          </cell>
          <cell r="H9418">
            <v>1.39</v>
          </cell>
          <cell r="I9418">
            <v>43465</v>
          </cell>
        </row>
        <row r="9419">
          <cell r="A9419" t="str">
            <v>TOMA COAXIAL CLASICA CREMA</v>
          </cell>
          <cell r="B9419">
            <v>1673</v>
          </cell>
          <cell r="C9419" t="str">
            <v>UNI</v>
          </cell>
          <cell r="D9419">
            <v>8223</v>
          </cell>
          <cell r="E9419" t="str">
            <v>LX-060-75C</v>
          </cell>
          <cell r="F9419">
            <v>40177</v>
          </cell>
          <cell r="G9419">
            <v>5916</v>
          </cell>
          <cell r="H9419">
            <v>1.39</v>
          </cell>
          <cell r="I9419">
            <v>43465</v>
          </cell>
        </row>
        <row r="9420">
          <cell r="A9420" t="str">
            <v>TOMA COAXIAL ROSCA T.V. L/NEX</v>
          </cell>
          <cell r="B9420">
            <v>103120</v>
          </cell>
          <cell r="C9420" t="str">
            <v>UNI</v>
          </cell>
          <cell r="D9420">
            <v>6247</v>
          </cell>
          <cell r="E9420" t="str">
            <v>DK675B+DKT</v>
          </cell>
          <cell r="F9420">
            <v>40411</v>
          </cell>
          <cell r="G9420">
            <v>4560</v>
          </cell>
          <cell r="H9420">
            <v>1.37</v>
          </cell>
          <cell r="I9420">
            <v>43465</v>
          </cell>
        </row>
        <row r="9421">
          <cell r="A9421" t="str">
            <v>TOMA CON POLO A TIERRA + INTERRUP SENC</v>
          </cell>
          <cell r="B9421">
            <v>3353</v>
          </cell>
          <cell r="C9421" t="str">
            <v>UNI</v>
          </cell>
          <cell r="D9421">
            <v>24025</v>
          </cell>
          <cell r="E9421" t="str">
            <v>KR301BG</v>
          </cell>
          <cell r="F9421">
            <v>40177</v>
          </cell>
          <cell r="G9421">
            <v>17284</v>
          </cell>
          <cell r="H9421">
            <v>1.39</v>
          </cell>
          <cell r="I9421">
            <v>43465</v>
          </cell>
        </row>
        <row r="9422">
          <cell r="A9422" t="str">
            <v>TOMA CON POLO A TIERRA +INT.SENC. LUZ</v>
          </cell>
          <cell r="B9422">
            <v>3045</v>
          </cell>
          <cell r="C9422" t="str">
            <v>UNI</v>
          </cell>
          <cell r="D9422">
            <v>26805</v>
          </cell>
          <cell r="E9422">
            <v>0</v>
          </cell>
          <cell r="F9422">
            <v>40177</v>
          </cell>
          <cell r="G9422">
            <v>19284</v>
          </cell>
          <cell r="H9422">
            <v>1.39</v>
          </cell>
          <cell r="I9422">
            <v>43465</v>
          </cell>
        </row>
        <row r="9423">
          <cell r="A9423" t="str">
            <v>TOMA CON POLO A TIERRA+INTER.AISLADO.</v>
          </cell>
          <cell r="B9423">
            <v>2752</v>
          </cell>
          <cell r="C9423" t="str">
            <v>UNI</v>
          </cell>
          <cell r="D9423">
            <v>19793</v>
          </cell>
          <cell r="E9423" t="str">
            <v>XMC-3G</v>
          </cell>
          <cell r="F9423">
            <v>43367</v>
          </cell>
          <cell r="G9423">
            <v>18850</v>
          </cell>
          <cell r="H9423">
            <v>1.05</v>
          </cell>
          <cell r="I9423">
            <v>43465</v>
          </cell>
        </row>
        <row r="9424">
          <cell r="A9424" t="str">
            <v>TOMA CON TERMINAL COAXIAL T.V.</v>
          </cell>
          <cell r="B9424">
            <v>3361</v>
          </cell>
          <cell r="C9424" t="str">
            <v>UNI</v>
          </cell>
          <cell r="D9424">
            <v>7578</v>
          </cell>
          <cell r="E9424" t="str">
            <v>KR-6-75B</v>
          </cell>
          <cell r="F9424">
            <v>39892</v>
          </cell>
          <cell r="G9424">
            <v>5452</v>
          </cell>
          <cell r="H9424">
            <v>1.39</v>
          </cell>
          <cell r="I9424">
            <v>43465</v>
          </cell>
        </row>
        <row r="9425">
          <cell r="A9425" t="str">
            <v>TOMA CORRIENTE CLAS. C. P/TRABADA</v>
          </cell>
          <cell r="B9425">
            <v>1642</v>
          </cell>
          <cell r="C9425" t="str">
            <v>UNI</v>
          </cell>
          <cell r="D9425">
            <v>10803</v>
          </cell>
          <cell r="E9425" t="str">
            <v>LX-303C</v>
          </cell>
          <cell r="F9425">
            <v>40177</v>
          </cell>
          <cell r="G9425">
            <v>7772</v>
          </cell>
          <cell r="H9425">
            <v>1.39</v>
          </cell>
          <cell r="I9425">
            <v>43465</v>
          </cell>
        </row>
        <row r="9426">
          <cell r="A9426" t="str">
            <v>TOMA DE BRIQUETAS DE PAVIMENTO</v>
          </cell>
          <cell r="B9426">
            <v>100935</v>
          </cell>
          <cell r="C9426" t="str">
            <v>UNI</v>
          </cell>
          <cell r="D9426">
            <v>20670</v>
          </cell>
          <cell r="E9426">
            <v>0</v>
          </cell>
          <cell r="F9426">
            <v>41155</v>
          </cell>
          <cell r="G9426">
            <v>15900</v>
          </cell>
          <cell r="H9426">
            <v>1.3</v>
          </cell>
          <cell r="I9426">
            <v>43465</v>
          </cell>
        </row>
        <row r="9427">
          <cell r="A9427" t="str">
            <v>TOMA DE INCRUSTAR</v>
          </cell>
          <cell r="B9427">
            <v>104586</v>
          </cell>
          <cell r="C9427" t="str">
            <v>UNI</v>
          </cell>
          <cell r="D9427">
            <v>12870</v>
          </cell>
          <cell r="E9427">
            <v>0</v>
          </cell>
          <cell r="F9427">
            <v>41171</v>
          </cell>
          <cell r="G9427">
            <v>9900</v>
          </cell>
          <cell r="H9427">
            <v>1.3</v>
          </cell>
          <cell r="I9427">
            <v>43465</v>
          </cell>
        </row>
        <row r="9428">
          <cell r="A9428" t="str">
            <v>TOMA DE MUESTRAS (Analisis Fisicoquimicos)</v>
          </cell>
          <cell r="B9428">
            <v>105530</v>
          </cell>
          <cell r="C9428" t="str">
            <v>UNI</v>
          </cell>
          <cell r="D9428">
            <v>180508</v>
          </cell>
          <cell r="E9428">
            <v>0</v>
          </cell>
          <cell r="F9428">
            <v>42810</v>
          </cell>
          <cell r="G9428">
            <v>165604</v>
          </cell>
          <cell r="H9428">
            <v>1.0900000000000001</v>
          </cell>
          <cell r="I9428">
            <v>43465</v>
          </cell>
        </row>
        <row r="9429">
          <cell r="A9429" t="str">
            <v>TOMA DE MUESTRAS PARA CBR INALTERADO</v>
          </cell>
          <cell r="B9429">
            <v>102976</v>
          </cell>
          <cell r="C9429" t="str">
            <v>UNI</v>
          </cell>
          <cell r="D9429">
            <v>76050</v>
          </cell>
          <cell r="E9429">
            <v>0</v>
          </cell>
          <cell r="F9429">
            <v>41093</v>
          </cell>
          <cell r="G9429">
            <v>58500</v>
          </cell>
          <cell r="H9429">
            <v>1.3</v>
          </cell>
          <cell r="I9429">
            <v>43465</v>
          </cell>
        </row>
        <row r="9430">
          <cell r="A9430" t="str">
            <v>TOMA DOBLE AMERICANA 600 AVE</v>
          </cell>
          <cell r="B9430">
            <v>3000</v>
          </cell>
          <cell r="C9430" t="str">
            <v>UNI</v>
          </cell>
          <cell r="D9430">
            <v>3946</v>
          </cell>
          <cell r="E9430">
            <v>666</v>
          </cell>
          <cell r="F9430">
            <v>40240</v>
          </cell>
          <cell r="G9430">
            <v>2880</v>
          </cell>
          <cell r="H9430">
            <v>1.37</v>
          </cell>
          <cell r="I9430">
            <v>43465</v>
          </cell>
        </row>
        <row r="9431">
          <cell r="A9431" t="str">
            <v>TOMA DOBLE AMERICANA ABITARE POLO</v>
          </cell>
          <cell r="B9431">
            <v>1043</v>
          </cell>
          <cell r="C9431" t="str">
            <v>UNI</v>
          </cell>
          <cell r="D9431">
            <v>3740</v>
          </cell>
          <cell r="E9431" t="str">
            <v>9966-N</v>
          </cell>
          <cell r="F9431">
            <v>40240</v>
          </cell>
          <cell r="G9431">
            <v>2730</v>
          </cell>
          <cell r="H9431">
            <v>1.37</v>
          </cell>
          <cell r="I9431">
            <v>43465</v>
          </cell>
        </row>
        <row r="9432">
          <cell r="A9432" t="str">
            <v>TOMA DOBLE AMERICANA FOSF AVE</v>
          </cell>
          <cell r="B9432">
            <v>3031</v>
          </cell>
          <cell r="C9432" t="str">
            <v>UNI</v>
          </cell>
          <cell r="D9432">
            <v>6416</v>
          </cell>
          <cell r="E9432">
            <v>9966</v>
          </cell>
          <cell r="F9432">
            <v>40024</v>
          </cell>
          <cell r="G9432">
            <v>4616</v>
          </cell>
          <cell r="H9432">
            <v>1.39</v>
          </cell>
          <cell r="I9432">
            <v>43465</v>
          </cell>
        </row>
        <row r="9433">
          <cell r="A9433" t="str">
            <v>TOMA DOBLE HOSPI POLO TIERRA</v>
          </cell>
          <cell r="B9433">
            <v>104148</v>
          </cell>
          <cell r="C9433" t="str">
            <v>UNI</v>
          </cell>
          <cell r="D9433">
            <v>28676</v>
          </cell>
          <cell r="E9433">
            <v>0</v>
          </cell>
          <cell r="F9433">
            <v>40742</v>
          </cell>
          <cell r="G9433">
            <v>21400</v>
          </cell>
          <cell r="H9433">
            <v>1.34</v>
          </cell>
          <cell r="I9433">
            <v>43465</v>
          </cell>
        </row>
        <row r="9434">
          <cell r="A9434" t="str">
            <v>TOMA DOBLE HOSPITALARIA POLO TIERRA 15</v>
          </cell>
          <cell r="B9434">
            <v>104029</v>
          </cell>
          <cell r="C9434" t="str">
            <v>UNI</v>
          </cell>
          <cell r="D9434">
            <v>14740</v>
          </cell>
          <cell r="E9434">
            <v>0</v>
          </cell>
          <cell r="F9434">
            <v>40742</v>
          </cell>
          <cell r="G9434">
            <v>11000</v>
          </cell>
          <cell r="H9434">
            <v>1.34</v>
          </cell>
          <cell r="I9434">
            <v>43465</v>
          </cell>
        </row>
        <row r="9435">
          <cell r="A9435" t="str">
            <v>TOMA DOBLE MONO TIPO INTEMPERIE POLO</v>
          </cell>
          <cell r="B9435">
            <v>106399</v>
          </cell>
          <cell r="C9435" t="str">
            <v>UNID</v>
          </cell>
          <cell r="D9435">
            <v>19793</v>
          </cell>
          <cell r="E9435">
            <v>0</v>
          </cell>
          <cell r="F9435">
            <v>43279</v>
          </cell>
          <cell r="G9435">
            <v>18850</v>
          </cell>
          <cell r="H9435">
            <v>1.05</v>
          </cell>
          <cell r="I9435">
            <v>43465</v>
          </cell>
        </row>
        <row r="9436">
          <cell r="A9436" t="str">
            <v>TOMA DOBLE MONOFASICA POLO A TIERRA</v>
          </cell>
          <cell r="B9436">
            <v>3356</v>
          </cell>
          <cell r="C9436" t="str">
            <v>UNI</v>
          </cell>
          <cell r="D9436">
            <v>3672</v>
          </cell>
          <cell r="E9436" t="str">
            <v>KR3BG</v>
          </cell>
          <cell r="F9436">
            <v>43201</v>
          </cell>
          <cell r="G9436">
            <v>3497</v>
          </cell>
          <cell r="H9436">
            <v>1.05</v>
          </cell>
          <cell r="I9436">
            <v>43465</v>
          </cell>
        </row>
        <row r="9437">
          <cell r="A9437" t="str">
            <v>TOMA DOBLE MONOFASICA POLO A TIERRA</v>
          </cell>
          <cell r="B9437">
            <v>103880</v>
          </cell>
          <cell r="C9437" t="str">
            <v>UNI</v>
          </cell>
          <cell r="D9437">
            <v>3672</v>
          </cell>
          <cell r="E9437">
            <v>0</v>
          </cell>
          <cell r="F9437">
            <v>43174</v>
          </cell>
          <cell r="G9437">
            <v>3497</v>
          </cell>
          <cell r="H9437">
            <v>1.05</v>
          </cell>
          <cell r="I9437">
            <v>43465</v>
          </cell>
        </row>
        <row r="9438">
          <cell r="A9438" t="str">
            <v>TOMA DOBLE P/T AISLADA NARANJA</v>
          </cell>
          <cell r="B9438">
            <v>104302</v>
          </cell>
          <cell r="C9438" t="str">
            <v>UNI</v>
          </cell>
          <cell r="D9438">
            <v>14994</v>
          </cell>
          <cell r="E9438">
            <v>0</v>
          </cell>
          <cell r="F9438">
            <v>43196</v>
          </cell>
          <cell r="G9438">
            <v>14280</v>
          </cell>
          <cell r="H9438">
            <v>1.05</v>
          </cell>
          <cell r="I9438">
            <v>43465</v>
          </cell>
        </row>
        <row r="9439">
          <cell r="A9439" t="str">
            <v>TOMA DOBLE POLO A TIERR +TAPA BLC DEKO</v>
          </cell>
          <cell r="B9439">
            <v>1752</v>
          </cell>
          <cell r="C9439" t="str">
            <v>UNI</v>
          </cell>
          <cell r="D9439">
            <v>26174</v>
          </cell>
          <cell r="E9439" t="str">
            <v>DK-3BG+DKT</v>
          </cell>
          <cell r="F9439">
            <v>40177</v>
          </cell>
          <cell r="G9439">
            <v>18830</v>
          </cell>
          <cell r="H9439">
            <v>1.39</v>
          </cell>
          <cell r="I9439">
            <v>43465</v>
          </cell>
        </row>
        <row r="9440">
          <cell r="A9440" t="str">
            <v>TOMA DOBLE POLO A TIERRA</v>
          </cell>
          <cell r="B9440">
            <v>3001</v>
          </cell>
          <cell r="C9440" t="str">
            <v>UNI</v>
          </cell>
          <cell r="D9440">
            <v>5116</v>
          </cell>
          <cell r="E9440" t="str">
            <v>666 -N</v>
          </cell>
          <cell r="F9440">
            <v>41793</v>
          </cell>
          <cell r="G9440">
            <v>4060</v>
          </cell>
          <cell r="H9440">
            <v>1.26</v>
          </cell>
          <cell r="I9440">
            <v>43465</v>
          </cell>
        </row>
        <row r="9441">
          <cell r="A9441" t="str">
            <v>TOMA DOBLE POLO TIERRA + TAPA</v>
          </cell>
          <cell r="B9441">
            <v>101342</v>
          </cell>
          <cell r="C9441" t="str">
            <v>UNI</v>
          </cell>
          <cell r="D9441">
            <v>2336</v>
          </cell>
          <cell r="E9441" t="str">
            <v>666 -N</v>
          </cell>
          <cell r="F9441">
            <v>43238</v>
          </cell>
          <cell r="G9441">
            <v>2225</v>
          </cell>
          <cell r="H9441">
            <v>1.05</v>
          </cell>
          <cell r="I9441">
            <v>43465</v>
          </cell>
        </row>
        <row r="9442">
          <cell r="A9442" t="str">
            <v>TOMA DOBLE POLO TIERRA HUBELL + TAPA</v>
          </cell>
          <cell r="B9442">
            <v>101344</v>
          </cell>
          <cell r="C9442" t="str">
            <v>UNI</v>
          </cell>
          <cell r="D9442">
            <v>50675</v>
          </cell>
          <cell r="E9442" t="str">
            <v>666 -N</v>
          </cell>
          <cell r="F9442">
            <v>39890</v>
          </cell>
          <cell r="G9442">
            <v>36457</v>
          </cell>
          <cell r="H9442">
            <v>1.39</v>
          </cell>
          <cell r="I9442">
            <v>43465</v>
          </cell>
        </row>
        <row r="9443">
          <cell r="A9443" t="str">
            <v>TOMA EN T ELÉCTRICA 15-20 AMP</v>
          </cell>
          <cell r="B9443">
            <v>106560</v>
          </cell>
          <cell r="C9443" t="str">
            <v>UNI</v>
          </cell>
          <cell r="D9443">
            <v>2499</v>
          </cell>
          <cell r="E9443">
            <v>0</v>
          </cell>
          <cell r="F9443">
            <v>43199</v>
          </cell>
          <cell r="G9443">
            <v>2380</v>
          </cell>
          <cell r="H9443">
            <v>1.05</v>
          </cell>
          <cell r="I9443">
            <v>43465</v>
          </cell>
        </row>
        <row r="9444">
          <cell r="A9444" t="str">
            <v>TOMA GFCI (LEVINTON) 15A o similar</v>
          </cell>
          <cell r="B9444">
            <v>103429</v>
          </cell>
          <cell r="C9444" t="str">
            <v>UNI</v>
          </cell>
          <cell r="D9444">
            <v>43851</v>
          </cell>
          <cell r="E9444">
            <v>0</v>
          </cell>
          <cell r="F9444">
            <v>43271</v>
          </cell>
          <cell r="G9444">
            <v>41763</v>
          </cell>
          <cell r="H9444">
            <v>1.05</v>
          </cell>
          <cell r="I9444">
            <v>43465</v>
          </cell>
        </row>
        <row r="9445">
          <cell r="A9445" t="str">
            <v>TOMA GFCI 2P 15A/125V</v>
          </cell>
          <cell r="B9445">
            <v>103109</v>
          </cell>
          <cell r="C9445" t="str">
            <v>UNI</v>
          </cell>
          <cell r="D9445">
            <v>48463</v>
          </cell>
          <cell r="E9445">
            <v>96</v>
          </cell>
          <cell r="F9445">
            <v>43238</v>
          </cell>
          <cell r="G9445">
            <v>46155</v>
          </cell>
          <cell r="H9445">
            <v>1.05</v>
          </cell>
          <cell r="I9445">
            <v>43465</v>
          </cell>
        </row>
        <row r="9446">
          <cell r="A9446" t="str">
            <v>TOMA GFCI LEGRAN LINEA-ARQUEA (15A)**</v>
          </cell>
          <cell r="B9446">
            <v>103509</v>
          </cell>
          <cell r="C9446" t="str">
            <v>UNI</v>
          </cell>
          <cell r="D9446">
            <v>43823</v>
          </cell>
          <cell r="E9446">
            <v>0</v>
          </cell>
          <cell r="F9446">
            <v>43256</v>
          </cell>
          <cell r="G9446">
            <v>41736</v>
          </cell>
          <cell r="H9446">
            <v>1.05</v>
          </cell>
          <cell r="I9446">
            <v>43465</v>
          </cell>
        </row>
        <row r="9447">
          <cell r="A9447" t="str">
            <v>TOMA HDMI</v>
          </cell>
          <cell r="B9447">
            <v>107236</v>
          </cell>
          <cell r="C9447" t="str">
            <v>UNI</v>
          </cell>
          <cell r="D9447">
            <v>16590</v>
          </cell>
          <cell r="E9447">
            <v>0</v>
          </cell>
          <cell r="F9447">
            <v>43411</v>
          </cell>
          <cell r="G9447">
            <v>15800</v>
          </cell>
          <cell r="H9447">
            <v>1.05</v>
          </cell>
          <cell r="I9447">
            <v>43465</v>
          </cell>
        </row>
        <row r="9448">
          <cell r="A9448" t="str">
            <v>TOMA Ind. Sobrep.250V,16A(2P+T+IP44)</v>
          </cell>
          <cell r="B9448">
            <v>101446</v>
          </cell>
          <cell r="C9448" t="str">
            <v>UNI</v>
          </cell>
          <cell r="D9448">
            <v>33860</v>
          </cell>
          <cell r="E9448" t="str">
            <v>KR301BG</v>
          </cell>
          <cell r="F9448">
            <v>39938</v>
          </cell>
          <cell r="G9448">
            <v>24360</v>
          </cell>
          <cell r="H9448">
            <v>1.39</v>
          </cell>
          <cell r="I9448">
            <v>43465</v>
          </cell>
        </row>
        <row r="9449">
          <cell r="A9449" t="str">
            <v>TOMA Ind. Sobrep.250V,16A(3P+T+N)IP67</v>
          </cell>
          <cell r="B9449">
            <v>101445</v>
          </cell>
          <cell r="C9449" t="str">
            <v>UNI</v>
          </cell>
          <cell r="D9449">
            <v>56434</v>
          </cell>
          <cell r="E9449" t="str">
            <v>KR301BG</v>
          </cell>
          <cell r="F9449">
            <v>39938</v>
          </cell>
          <cell r="G9449">
            <v>40600</v>
          </cell>
          <cell r="H9449">
            <v>1.39</v>
          </cell>
          <cell r="I9449">
            <v>43465</v>
          </cell>
        </row>
        <row r="9450">
          <cell r="A9450" t="str">
            <v>TOMA L (6-20) LEVINTON+ TAPA( DE</v>
          </cell>
          <cell r="B9450">
            <v>104476</v>
          </cell>
          <cell r="C9450" t="str">
            <v>UNI</v>
          </cell>
          <cell r="D9450">
            <v>39208</v>
          </cell>
          <cell r="E9450">
            <v>0</v>
          </cell>
          <cell r="F9450">
            <v>41135</v>
          </cell>
          <cell r="G9450">
            <v>30160</v>
          </cell>
          <cell r="H9450">
            <v>1.3</v>
          </cell>
          <cell r="I9450">
            <v>43465</v>
          </cell>
        </row>
        <row r="9451">
          <cell r="A9451" t="str">
            <v>toma logica doble</v>
          </cell>
          <cell r="B9451">
            <v>103879</v>
          </cell>
          <cell r="C9451" t="str">
            <v>UNI</v>
          </cell>
          <cell r="D9451">
            <v>39208</v>
          </cell>
          <cell r="E9451">
            <v>0</v>
          </cell>
          <cell r="F9451">
            <v>41073</v>
          </cell>
          <cell r="G9451">
            <v>30160</v>
          </cell>
          <cell r="H9451">
            <v>1.3</v>
          </cell>
          <cell r="I9451">
            <v>43465</v>
          </cell>
        </row>
        <row r="9452">
          <cell r="A9452" t="str">
            <v>TOMA MONOFASICA GFCI (LEVINTON)15AMP</v>
          </cell>
          <cell r="B9452">
            <v>103430</v>
          </cell>
          <cell r="C9452" t="str">
            <v>UNI</v>
          </cell>
          <cell r="D9452">
            <v>46870</v>
          </cell>
          <cell r="E9452">
            <v>0</v>
          </cell>
          <cell r="F9452">
            <v>42825</v>
          </cell>
          <cell r="G9452">
            <v>43000</v>
          </cell>
          <cell r="H9452">
            <v>1.0900000000000001</v>
          </cell>
          <cell r="I9452">
            <v>43465</v>
          </cell>
        </row>
        <row r="9453">
          <cell r="A9453" t="str">
            <v>toma monofasica regulada u hospitalaria</v>
          </cell>
          <cell r="B9453">
            <v>103881</v>
          </cell>
          <cell r="C9453" t="str">
            <v>UNI</v>
          </cell>
          <cell r="D9453">
            <v>14253</v>
          </cell>
          <cell r="E9453">
            <v>0</v>
          </cell>
          <cell r="F9453">
            <v>41075</v>
          </cell>
          <cell r="G9453">
            <v>10964</v>
          </cell>
          <cell r="H9453">
            <v>1.3</v>
          </cell>
          <cell r="I9453">
            <v>43465</v>
          </cell>
        </row>
        <row r="9454">
          <cell r="A9454" t="str">
            <v>TOMA PATATRABADA 2X20 AMP.</v>
          </cell>
          <cell r="B9454">
            <v>106559</v>
          </cell>
          <cell r="C9454" t="str">
            <v>UNI</v>
          </cell>
          <cell r="D9454">
            <v>3942</v>
          </cell>
          <cell r="E9454">
            <v>0</v>
          </cell>
          <cell r="F9454">
            <v>43199</v>
          </cell>
          <cell r="G9454">
            <v>3754</v>
          </cell>
          <cell r="H9454">
            <v>1.05</v>
          </cell>
          <cell r="I9454">
            <v>43465</v>
          </cell>
        </row>
        <row r="9455">
          <cell r="A9455" t="str">
            <v>TOMA REGULADA POLO/TIERRA AISLAMIENTO</v>
          </cell>
          <cell r="B9455">
            <v>100950</v>
          </cell>
          <cell r="C9455" t="str">
            <v>UNI</v>
          </cell>
          <cell r="D9455">
            <v>12320</v>
          </cell>
          <cell r="E9455" t="str">
            <v>KR3BG</v>
          </cell>
          <cell r="F9455">
            <v>43256</v>
          </cell>
          <cell r="G9455">
            <v>11733</v>
          </cell>
          <cell r="H9455">
            <v>1.05</v>
          </cell>
          <cell r="I9455">
            <v>43465</v>
          </cell>
        </row>
        <row r="9456">
          <cell r="A9456" t="str">
            <v>TOMA RJ45 -110 / JACK SNAP CAT-6 (sencilla)</v>
          </cell>
          <cell r="B9456">
            <v>1898</v>
          </cell>
          <cell r="C9456" t="str">
            <v>UNI</v>
          </cell>
          <cell r="D9456">
            <v>22283</v>
          </cell>
          <cell r="E9456">
            <v>0</v>
          </cell>
          <cell r="F9456">
            <v>43266</v>
          </cell>
          <cell r="G9456">
            <v>21222</v>
          </cell>
          <cell r="H9456">
            <v>1.05</v>
          </cell>
          <cell r="I9456">
            <v>43465</v>
          </cell>
        </row>
        <row r="9457">
          <cell r="A9457" t="str">
            <v>TOMA RJ45 -110 JACK SNAP(DOBLE) CATEG-6</v>
          </cell>
          <cell r="B9457">
            <v>100948</v>
          </cell>
          <cell r="C9457" t="str">
            <v>UNI</v>
          </cell>
          <cell r="D9457">
            <v>34414</v>
          </cell>
          <cell r="E9457">
            <v>0</v>
          </cell>
          <cell r="F9457">
            <v>43266</v>
          </cell>
          <cell r="G9457">
            <v>32775</v>
          </cell>
          <cell r="H9457">
            <v>1.05</v>
          </cell>
          <cell r="I9457">
            <v>43465</v>
          </cell>
        </row>
        <row r="9458">
          <cell r="A9458" t="str">
            <v>TOMA RJ45 Cat 6 AMP</v>
          </cell>
          <cell r="B9458">
            <v>103669</v>
          </cell>
          <cell r="C9458" t="str">
            <v>UNI</v>
          </cell>
          <cell r="D9458">
            <v>11390</v>
          </cell>
          <cell r="E9458">
            <v>0</v>
          </cell>
          <cell r="F9458">
            <v>40591</v>
          </cell>
          <cell r="G9458">
            <v>8500</v>
          </cell>
          <cell r="H9458">
            <v>1.34</v>
          </cell>
          <cell r="I9458">
            <v>43465</v>
          </cell>
        </row>
        <row r="9459">
          <cell r="A9459" t="str">
            <v>Toma RJ45 tipo Jack Categoría 6 marca Amp o</v>
          </cell>
          <cell r="B9459">
            <v>101503</v>
          </cell>
          <cell r="C9459" t="str">
            <v>UNI</v>
          </cell>
          <cell r="D9459">
            <v>20191</v>
          </cell>
          <cell r="E9459" t="str">
            <v>666 -N</v>
          </cell>
          <cell r="F9459">
            <v>42857</v>
          </cell>
          <cell r="G9459">
            <v>18523.54</v>
          </cell>
          <cell r="H9459">
            <v>1.0900000000000001</v>
          </cell>
          <cell r="I9459">
            <v>43465</v>
          </cell>
        </row>
        <row r="9460">
          <cell r="A9460" t="str">
            <v>Toma RJ-45 x 1 CAT 6</v>
          </cell>
          <cell r="B9460">
            <v>102645</v>
          </cell>
          <cell r="C9460" t="str">
            <v>UNI</v>
          </cell>
          <cell r="D9460">
            <v>22620</v>
          </cell>
          <cell r="E9460">
            <v>0</v>
          </cell>
          <cell r="F9460">
            <v>41073</v>
          </cell>
          <cell r="G9460">
            <v>17400</v>
          </cell>
          <cell r="H9460">
            <v>1.3</v>
          </cell>
          <cell r="I9460">
            <v>43465</v>
          </cell>
        </row>
        <row r="9461">
          <cell r="A9461" t="str">
            <v>Toma RJ-45 x 2 CAT 6</v>
          </cell>
          <cell r="B9461">
            <v>102646</v>
          </cell>
          <cell r="C9461" t="str">
            <v>UNI</v>
          </cell>
          <cell r="D9461">
            <v>53460</v>
          </cell>
          <cell r="E9461">
            <v>0</v>
          </cell>
          <cell r="F9461">
            <v>40273</v>
          </cell>
          <cell r="G9461">
            <v>39022</v>
          </cell>
          <cell r="H9461">
            <v>1.37</v>
          </cell>
          <cell r="I9461">
            <v>43465</v>
          </cell>
        </row>
        <row r="9462">
          <cell r="A9462" t="str">
            <v>TOMA SENCILLA AMER. POLARIZADA 200</v>
          </cell>
          <cell r="B9462">
            <v>3004</v>
          </cell>
          <cell r="C9462" t="str">
            <v>UNI</v>
          </cell>
          <cell r="D9462">
            <v>2321</v>
          </cell>
          <cell r="E9462">
            <v>206</v>
          </cell>
          <cell r="F9462">
            <v>40024</v>
          </cell>
          <cell r="G9462">
            <v>1670</v>
          </cell>
          <cell r="H9462">
            <v>1.39</v>
          </cell>
          <cell r="I9462">
            <v>43465</v>
          </cell>
        </row>
        <row r="9463">
          <cell r="A9463" t="str">
            <v>TOMA SENCILLA AMERICANA 400 AVE</v>
          </cell>
          <cell r="B9463">
            <v>789</v>
          </cell>
          <cell r="C9463" t="str">
            <v>UNI</v>
          </cell>
          <cell r="D9463">
            <v>2516</v>
          </cell>
          <cell r="E9463">
            <v>406</v>
          </cell>
          <cell r="F9463">
            <v>39892</v>
          </cell>
          <cell r="G9463">
            <v>1810</v>
          </cell>
          <cell r="H9463">
            <v>1.39</v>
          </cell>
          <cell r="I9463">
            <v>43465</v>
          </cell>
        </row>
        <row r="9464">
          <cell r="A9464" t="str">
            <v>TOMA SENCILLA AMERICANA 600 AVE</v>
          </cell>
          <cell r="B9464">
            <v>790</v>
          </cell>
          <cell r="C9464" t="str">
            <v>UNI</v>
          </cell>
          <cell r="D9464">
            <v>3452</v>
          </cell>
          <cell r="E9464">
            <v>606</v>
          </cell>
          <cell r="F9464">
            <v>40240</v>
          </cell>
          <cell r="G9464">
            <v>2520</v>
          </cell>
          <cell r="H9464">
            <v>1.37</v>
          </cell>
          <cell r="I9464">
            <v>43465</v>
          </cell>
        </row>
        <row r="9465">
          <cell r="A9465" t="str">
            <v>TOMA SENCILLA AMERICANA 800 PARA PISOS</v>
          </cell>
          <cell r="B9465">
            <v>3216</v>
          </cell>
          <cell r="C9465" t="str">
            <v>UNI</v>
          </cell>
          <cell r="D9465">
            <v>12042</v>
          </cell>
          <cell r="E9465" t="str">
            <v>806-EA</v>
          </cell>
          <cell r="F9465">
            <v>40240</v>
          </cell>
          <cell r="G9465">
            <v>8790</v>
          </cell>
          <cell r="H9465">
            <v>1.37</v>
          </cell>
          <cell r="I9465">
            <v>43465</v>
          </cell>
        </row>
        <row r="9466">
          <cell r="A9466" t="str">
            <v>TOMA SENCILLA BEIGE CON TAPA</v>
          </cell>
          <cell r="B9466">
            <v>103125</v>
          </cell>
          <cell r="C9466" t="str">
            <v>UNI</v>
          </cell>
          <cell r="D9466">
            <v>3815</v>
          </cell>
          <cell r="E9466">
            <v>0</v>
          </cell>
          <cell r="F9466">
            <v>42934</v>
          </cell>
          <cell r="G9466">
            <v>3500</v>
          </cell>
          <cell r="H9466">
            <v>1.0900000000000001</v>
          </cell>
          <cell r="I9466">
            <v>43465</v>
          </cell>
        </row>
        <row r="9467">
          <cell r="A9467" t="str">
            <v>TOMA SENCILLA CLASICA CREMA</v>
          </cell>
          <cell r="B9467">
            <v>2999</v>
          </cell>
          <cell r="C9467" t="str">
            <v>UNI</v>
          </cell>
          <cell r="D9467">
            <v>17204</v>
          </cell>
          <cell r="E9467" t="str">
            <v>LX-301C</v>
          </cell>
          <cell r="F9467">
            <v>40240</v>
          </cell>
          <cell r="G9467">
            <v>12558</v>
          </cell>
          <cell r="H9467">
            <v>1.37</v>
          </cell>
          <cell r="I9467">
            <v>43465</v>
          </cell>
        </row>
        <row r="9468">
          <cell r="A9468" t="str">
            <v>TOMA SENCILLA POLO A TIERRA CLASICA</v>
          </cell>
          <cell r="B9468">
            <v>1641</v>
          </cell>
          <cell r="C9468" t="str">
            <v>UNI</v>
          </cell>
          <cell r="D9468">
            <v>18725</v>
          </cell>
          <cell r="E9468" t="str">
            <v>LX-301CG</v>
          </cell>
          <cell r="F9468">
            <v>40240</v>
          </cell>
          <cell r="G9468">
            <v>13668</v>
          </cell>
          <cell r="H9468">
            <v>1.37</v>
          </cell>
          <cell r="I9468">
            <v>43465</v>
          </cell>
        </row>
        <row r="9469">
          <cell r="A9469" t="str">
            <v>toma sonido</v>
          </cell>
          <cell r="B9469">
            <v>103882</v>
          </cell>
          <cell r="C9469" t="str">
            <v>UNI</v>
          </cell>
          <cell r="D9469">
            <v>19673</v>
          </cell>
          <cell r="E9469">
            <v>0</v>
          </cell>
          <cell r="F9469">
            <v>40624</v>
          </cell>
          <cell r="G9469">
            <v>14681</v>
          </cell>
          <cell r="H9469">
            <v>1.34</v>
          </cell>
          <cell r="I9469">
            <v>43465</v>
          </cell>
        </row>
        <row r="9470">
          <cell r="A9470" t="str">
            <v>TOMA TELEF 600 COLOMBIANA AVE</v>
          </cell>
          <cell r="B9470">
            <v>791</v>
          </cell>
          <cell r="C9470" t="str">
            <v>UNI</v>
          </cell>
          <cell r="D9470">
            <v>3640</v>
          </cell>
          <cell r="E9470" t="str">
            <v>606 T</v>
          </cell>
          <cell r="F9470">
            <v>41173</v>
          </cell>
          <cell r="G9470">
            <v>2800</v>
          </cell>
          <cell r="H9470">
            <v>1.3</v>
          </cell>
          <cell r="I9470">
            <v>43465</v>
          </cell>
        </row>
        <row r="9471">
          <cell r="A9471" t="str">
            <v>TOMA TELEF AMER DOBLE+TAPA MAX L/NEX</v>
          </cell>
          <cell r="B9471">
            <v>3056</v>
          </cell>
          <cell r="C9471" t="str">
            <v>UNI</v>
          </cell>
          <cell r="D9471">
            <v>20660</v>
          </cell>
          <cell r="E9471" t="str">
            <v>XMC-5U</v>
          </cell>
          <cell r="F9471">
            <v>40240</v>
          </cell>
          <cell r="G9471">
            <v>15080</v>
          </cell>
          <cell r="H9471">
            <v>1.37</v>
          </cell>
          <cell r="I9471">
            <v>43465</v>
          </cell>
        </row>
        <row r="9472">
          <cell r="A9472" t="str">
            <v>TOMA TELEF AMER. FOSF AVE</v>
          </cell>
          <cell r="B9472">
            <v>3024</v>
          </cell>
          <cell r="C9472" t="str">
            <v>UNI</v>
          </cell>
          <cell r="D9472">
            <v>7803</v>
          </cell>
          <cell r="E9472" t="str">
            <v>906-TA4</v>
          </cell>
          <cell r="F9472">
            <v>40024</v>
          </cell>
          <cell r="G9472">
            <v>5614</v>
          </cell>
          <cell r="H9472">
            <v>1.39</v>
          </cell>
          <cell r="I9472">
            <v>43465</v>
          </cell>
        </row>
        <row r="9473">
          <cell r="A9473" t="str">
            <v>TOMA TELEF AMER.200 SOBREPARED 2HILOS</v>
          </cell>
          <cell r="B9473">
            <v>3006</v>
          </cell>
          <cell r="C9473" t="str">
            <v>UNI</v>
          </cell>
          <cell r="D9473">
            <v>5318</v>
          </cell>
          <cell r="E9473" t="str">
            <v>0206 -TA</v>
          </cell>
          <cell r="F9473">
            <v>43199</v>
          </cell>
          <cell r="G9473">
            <v>5065</v>
          </cell>
          <cell r="H9473">
            <v>1.05</v>
          </cell>
          <cell r="I9473">
            <v>43465</v>
          </cell>
        </row>
        <row r="9474">
          <cell r="A9474" t="str">
            <v>TOMA TELEF AMER.Duplex L/MEX</v>
          </cell>
          <cell r="B9474">
            <v>1736</v>
          </cell>
          <cell r="C9474" t="str">
            <v>UNI</v>
          </cell>
          <cell r="D9474">
            <v>25624</v>
          </cell>
          <cell r="E9474" t="str">
            <v>LK-050CDU</v>
          </cell>
          <cell r="F9474">
            <v>40240</v>
          </cell>
          <cell r="G9474">
            <v>18704</v>
          </cell>
          <cell r="H9474">
            <v>1.37</v>
          </cell>
          <cell r="I9474">
            <v>43465</v>
          </cell>
        </row>
        <row r="9475">
          <cell r="A9475" t="str">
            <v>TOMA TELEF AMER+TAPA SENC. MAX L/NEX</v>
          </cell>
          <cell r="B9475">
            <v>3055</v>
          </cell>
          <cell r="C9475" t="str">
            <v>UNI</v>
          </cell>
          <cell r="D9475">
            <v>4373</v>
          </cell>
          <cell r="E9475">
            <v>0</v>
          </cell>
          <cell r="F9475">
            <v>43199</v>
          </cell>
          <cell r="G9475">
            <v>4165</v>
          </cell>
          <cell r="H9475">
            <v>1.05</v>
          </cell>
          <cell r="I9475">
            <v>43465</v>
          </cell>
        </row>
        <row r="9476">
          <cell r="A9476" t="str">
            <v>TOMA TELEF AMERICANA 2 HILOS 800 P/</v>
          </cell>
          <cell r="B9476">
            <v>3218</v>
          </cell>
          <cell r="C9476" t="str">
            <v>UNI</v>
          </cell>
          <cell r="D9476">
            <v>16043</v>
          </cell>
          <cell r="E9476" t="str">
            <v>806-TA</v>
          </cell>
          <cell r="F9476">
            <v>39892</v>
          </cell>
          <cell r="G9476">
            <v>11542</v>
          </cell>
          <cell r="H9476">
            <v>1.39</v>
          </cell>
          <cell r="I9476">
            <v>43465</v>
          </cell>
        </row>
        <row r="9477">
          <cell r="A9477" t="str">
            <v>TOMA TELEF COLOM SENC + TAPA MAX L/NEX</v>
          </cell>
          <cell r="B9477">
            <v>3052</v>
          </cell>
          <cell r="C9477" t="str">
            <v>UNI</v>
          </cell>
          <cell r="D9477">
            <v>20660</v>
          </cell>
          <cell r="E9477">
            <v>0</v>
          </cell>
          <cell r="F9477">
            <v>40240</v>
          </cell>
          <cell r="G9477">
            <v>15080</v>
          </cell>
          <cell r="H9477">
            <v>1.37</v>
          </cell>
          <cell r="I9477">
            <v>43465</v>
          </cell>
        </row>
        <row r="9478">
          <cell r="A9478" t="str">
            <v>TOMA TELEF COLOMB SENC KORA L/NEX</v>
          </cell>
          <cell r="B9478">
            <v>3360</v>
          </cell>
          <cell r="C9478" t="str">
            <v>UNI</v>
          </cell>
          <cell r="D9478">
            <v>10590</v>
          </cell>
          <cell r="E9478" t="str">
            <v>KR5B</v>
          </cell>
          <cell r="F9478">
            <v>40240</v>
          </cell>
          <cell r="G9478">
            <v>7730</v>
          </cell>
          <cell r="H9478">
            <v>1.37</v>
          </cell>
          <cell r="I9478">
            <v>43465</v>
          </cell>
        </row>
        <row r="9479">
          <cell r="A9479" t="str">
            <v>TOMA TELEF COLOMB.200 SOBREPARED AVE</v>
          </cell>
          <cell r="B9479">
            <v>3005</v>
          </cell>
          <cell r="C9479" t="str">
            <v>UNI</v>
          </cell>
          <cell r="D9479">
            <v>1423</v>
          </cell>
          <cell r="E9479" t="str">
            <v>0206 -T</v>
          </cell>
          <cell r="F9479">
            <v>40240</v>
          </cell>
          <cell r="G9479">
            <v>1039</v>
          </cell>
          <cell r="H9479">
            <v>1.37</v>
          </cell>
          <cell r="I9479">
            <v>43465</v>
          </cell>
        </row>
        <row r="9480">
          <cell r="A9480" t="str">
            <v>TOMA TELEF COLOMB.ABITARE AVE</v>
          </cell>
          <cell r="B9480">
            <v>3023</v>
          </cell>
          <cell r="C9480" t="str">
            <v>UNI</v>
          </cell>
          <cell r="D9480">
            <v>3620</v>
          </cell>
          <cell r="E9480" t="str">
            <v>9906T</v>
          </cell>
          <cell r="F9480">
            <v>40240</v>
          </cell>
          <cell r="G9480">
            <v>2642</v>
          </cell>
          <cell r="H9480">
            <v>1.37</v>
          </cell>
          <cell r="I9480">
            <v>43465</v>
          </cell>
        </row>
        <row r="9481">
          <cell r="A9481" t="str">
            <v>TOMA TELEF COLOMB+ AMER CLASICA</v>
          </cell>
          <cell r="B9481">
            <v>1698</v>
          </cell>
          <cell r="C9481" t="str">
            <v>UNI</v>
          </cell>
          <cell r="D9481">
            <v>22856</v>
          </cell>
          <cell r="E9481">
            <v>0</v>
          </cell>
          <cell r="F9481">
            <v>40240</v>
          </cell>
          <cell r="G9481">
            <v>16683</v>
          </cell>
          <cell r="H9481">
            <v>1.37</v>
          </cell>
          <cell r="I9481">
            <v>43465</v>
          </cell>
        </row>
        <row r="9482">
          <cell r="A9482" t="str">
            <v>TOMA TELEF COLOMBIANA 400 AVE</v>
          </cell>
          <cell r="B9482">
            <v>792</v>
          </cell>
          <cell r="C9482" t="str">
            <v>UNI</v>
          </cell>
          <cell r="D9482">
            <v>3503</v>
          </cell>
          <cell r="E9482" t="str">
            <v>406 T</v>
          </cell>
          <cell r="F9482">
            <v>39892</v>
          </cell>
          <cell r="G9482">
            <v>2520</v>
          </cell>
          <cell r="H9482">
            <v>1.39</v>
          </cell>
          <cell r="I9482">
            <v>43465</v>
          </cell>
        </row>
        <row r="9483">
          <cell r="A9483" t="str">
            <v>TOMA TELEF COLOMBIANA 800 PARA PISOS</v>
          </cell>
          <cell r="B9483">
            <v>3217</v>
          </cell>
          <cell r="C9483" t="str">
            <v>UNI</v>
          </cell>
          <cell r="D9483">
            <v>16267</v>
          </cell>
          <cell r="E9483" t="str">
            <v>806-T</v>
          </cell>
          <cell r="F9483">
            <v>39664</v>
          </cell>
          <cell r="G9483">
            <v>11066</v>
          </cell>
          <cell r="H9483">
            <v>1.47</v>
          </cell>
          <cell r="I9483">
            <v>43465</v>
          </cell>
        </row>
        <row r="9484">
          <cell r="A9484" t="str">
            <v>TOMA TELEF COLOMBIANA VOLARE</v>
          </cell>
          <cell r="B9484">
            <v>3208</v>
          </cell>
          <cell r="C9484" t="str">
            <v>UNI</v>
          </cell>
          <cell r="D9484">
            <v>4691</v>
          </cell>
          <cell r="E9484" t="str">
            <v>1006T</v>
          </cell>
          <cell r="F9484">
            <v>39892</v>
          </cell>
          <cell r="G9484">
            <v>3375</v>
          </cell>
          <cell r="H9484">
            <v>1.39</v>
          </cell>
          <cell r="I9484">
            <v>43465</v>
          </cell>
        </row>
        <row r="9485">
          <cell r="A9485" t="str">
            <v>TOMA TELEF DOBLE COLOMB+TAPA DEKO</v>
          </cell>
          <cell r="B9485">
            <v>1646</v>
          </cell>
          <cell r="C9485" t="str">
            <v>UNI</v>
          </cell>
          <cell r="D9485">
            <v>30229</v>
          </cell>
          <cell r="E9485" t="str">
            <v>LK050CD+DK</v>
          </cell>
          <cell r="F9485">
            <v>40240</v>
          </cell>
          <cell r="G9485">
            <v>22065</v>
          </cell>
          <cell r="H9485">
            <v>1.37</v>
          </cell>
          <cell r="I9485">
            <v>43465</v>
          </cell>
        </row>
        <row r="9486">
          <cell r="A9486" t="str">
            <v>TOMA TELEF DOBLE FUNCION DEKO+TAPA</v>
          </cell>
          <cell r="B9486">
            <v>1758</v>
          </cell>
          <cell r="C9486" t="str">
            <v>UNI</v>
          </cell>
          <cell r="D9486">
            <v>33361</v>
          </cell>
          <cell r="E9486" t="str">
            <v>DK5B+DKT2B</v>
          </cell>
          <cell r="F9486">
            <v>40240</v>
          </cell>
          <cell r="G9486">
            <v>24351</v>
          </cell>
          <cell r="H9486">
            <v>1.37</v>
          </cell>
          <cell r="I9486">
            <v>43465</v>
          </cell>
        </row>
        <row r="9487">
          <cell r="A9487" t="str">
            <v>TOMA TELEF SALIDA AMER.DOBLE DEKO</v>
          </cell>
          <cell r="B9487">
            <v>1759</v>
          </cell>
          <cell r="C9487" t="str">
            <v>UNI</v>
          </cell>
          <cell r="D9487">
            <v>29549</v>
          </cell>
          <cell r="E9487" t="str">
            <v>DK-5BDU</v>
          </cell>
          <cell r="F9487">
            <v>40177</v>
          </cell>
          <cell r="G9487">
            <v>21258</v>
          </cell>
          <cell r="H9487">
            <v>1.39</v>
          </cell>
          <cell r="I9487">
            <v>43465</v>
          </cell>
        </row>
        <row r="9488">
          <cell r="A9488" t="str">
            <v>TOMA TELEF SALIDA AMERICAN SENCILLO.</v>
          </cell>
          <cell r="B9488">
            <v>1699</v>
          </cell>
          <cell r="C9488" t="str">
            <v>UNI</v>
          </cell>
          <cell r="D9488">
            <v>15184</v>
          </cell>
          <cell r="E9488" t="str">
            <v>LK-050CU</v>
          </cell>
          <cell r="F9488">
            <v>39664</v>
          </cell>
          <cell r="G9488">
            <v>10329</v>
          </cell>
          <cell r="H9488">
            <v>1.47</v>
          </cell>
          <cell r="I9488">
            <v>43465</v>
          </cell>
        </row>
        <row r="9489">
          <cell r="A9489" t="str">
            <v>TOMA TELEF SALIDA DOBLE Amer</v>
          </cell>
          <cell r="B9489">
            <v>1648</v>
          </cell>
          <cell r="C9489" t="str">
            <v>UNI</v>
          </cell>
          <cell r="D9489">
            <v>34836</v>
          </cell>
          <cell r="E9489" t="str">
            <v>DK5BDU+DK</v>
          </cell>
          <cell r="F9489">
            <v>40240</v>
          </cell>
          <cell r="G9489">
            <v>25428</v>
          </cell>
          <cell r="H9489">
            <v>1.37</v>
          </cell>
          <cell r="I9489">
            <v>43465</v>
          </cell>
        </row>
        <row r="9490">
          <cell r="A9490" t="str">
            <v>TOMA TELEF SENC AMERIC DEKO L/NEX</v>
          </cell>
          <cell r="B9490">
            <v>3368</v>
          </cell>
          <cell r="C9490" t="str">
            <v>UNI</v>
          </cell>
          <cell r="D9490">
            <v>20643</v>
          </cell>
          <cell r="E9490" t="str">
            <v>DK5BU</v>
          </cell>
          <cell r="F9490">
            <v>40240</v>
          </cell>
          <cell r="G9490">
            <v>15068</v>
          </cell>
          <cell r="H9490">
            <v>1.37</v>
          </cell>
          <cell r="I9490">
            <v>43465</v>
          </cell>
        </row>
        <row r="9491">
          <cell r="A9491" t="str">
            <v>TOMA TELEFONICA DECUATRO HILOS</v>
          </cell>
          <cell r="B9491">
            <v>104766</v>
          </cell>
          <cell r="C9491" t="str">
            <v>UNI</v>
          </cell>
          <cell r="D9491">
            <v>9672</v>
          </cell>
          <cell r="E9491">
            <v>0</v>
          </cell>
          <cell r="F9491">
            <v>42857</v>
          </cell>
          <cell r="G9491">
            <v>8873</v>
          </cell>
          <cell r="H9491">
            <v>1.0900000000000001</v>
          </cell>
          <cell r="I9491">
            <v>43465</v>
          </cell>
        </row>
        <row r="9492">
          <cell r="A9492" t="str">
            <v>TOMA TELEFONICA DOS HILOS</v>
          </cell>
          <cell r="B9492">
            <v>103864</v>
          </cell>
          <cell r="C9492" t="str">
            <v>UNI</v>
          </cell>
          <cell r="D9492">
            <v>4725</v>
          </cell>
          <cell r="E9492">
            <v>0</v>
          </cell>
          <cell r="F9492">
            <v>43213</v>
          </cell>
          <cell r="G9492">
            <v>4500</v>
          </cell>
          <cell r="H9492">
            <v>1.05</v>
          </cell>
          <cell r="I9492">
            <v>43465</v>
          </cell>
        </row>
        <row r="9493">
          <cell r="A9493" t="str">
            <v>TOMA TELEFONICA RJ11 DOBLE**</v>
          </cell>
          <cell r="B9493">
            <v>103121</v>
          </cell>
          <cell r="C9493" t="str">
            <v>UNI</v>
          </cell>
          <cell r="D9493">
            <v>9023</v>
          </cell>
          <cell r="E9493">
            <v>0</v>
          </cell>
          <cell r="F9493">
            <v>43238</v>
          </cell>
          <cell r="G9493">
            <v>8593.5</v>
          </cell>
          <cell r="H9493">
            <v>1.05</v>
          </cell>
          <cell r="I9493">
            <v>43465</v>
          </cell>
        </row>
        <row r="9494">
          <cell r="A9494" t="str">
            <v>TOMA TERMINAL COAXIAL TV AMER KORA</v>
          </cell>
          <cell r="B9494">
            <v>3362</v>
          </cell>
          <cell r="C9494" t="str">
            <v>UNI</v>
          </cell>
          <cell r="D9494">
            <v>18247</v>
          </cell>
          <cell r="E9494" t="str">
            <v>DK-6-75B</v>
          </cell>
          <cell r="F9494">
            <v>40240</v>
          </cell>
          <cell r="G9494">
            <v>13319</v>
          </cell>
          <cell r="H9494">
            <v>1.37</v>
          </cell>
          <cell r="I9494">
            <v>43465</v>
          </cell>
        </row>
        <row r="9495">
          <cell r="A9495" t="str">
            <v>TOMA TRIFASICA (3X50AMP)</v>
          </cell>
          <cell r="B9495">
            <v>104720</v>
          </cell>
          <cell r="C9495" t="str">
            <v>UNI</v>
          </cell>
          <cell r="D9495">
            <v>12126</v>
          </cell>
          <cell r="E9495">
            <v>0</v>
          </cell>
          <cell r="F9495">
            <v>43196</v>
          </cell>
          <cell r="G9495">
            <v>11549</v>
          </cell>
          <cell r="H9495">
            <v>1.05</v>
          </cell>
          <cell r="I9495">
            <v>43465</v>
          </cell>
        </row>
        <row r="9496">
          <cell r="A9496" t="str">
            <v>toma trifasica incrustar</v>
          </cell>
          <cell r="B9496">
            <v>103862</v>
          </cell>
          <cell r="C9496" t="str">
            <v>UNI</v>
          </cell>
          <cell r="D9496">
            <v>14194</v>
          </cell>
          <cell r="E9496">
            <v>0</v>
          </cell>
          <cell r="F9496">
            <v>43256</v>
          </cell>
          <cell r="G9496">
            <v>13518</v>
          </cell>
          <cell r="H9496">
            <v>1.05</v>
          </cell>
          <cell r="I9496">
            <v>43465</v>
          </cell>
        </row>
        <row r="9497">
          <cell r="A9497" t="str">
            <v>TOMA TRIPOLAR 20 AMP. AVE</v>
          </cell>
          <cell r="B9497">
            <v>3012</v>
          </cell>
          <cell r="C9497" t="str">
            <v>UNI</v>
          </cell>
          <cell r="D9497">
            <v>5771</v>
          </cell>
          <cell r="E9497" t="str">
            <v>0020-T3</v>
          </cell>
          <cell r="F9497">
            <v>40024</v>
          </cell>
          <cell r="G9497">
            <v>4152</v>
          </cell>
          <cell r="H9497">
            <v>1.39</v>
          </cell>
          <cell r="I9497">
            <v>43465</v>
          </cell>
        </row>
        <row r="9498">
          <cell r="A9498" t="str">
            <v>toma TV</v>
          </cell>
          <cell r="B9498">
            <v>103863</v>
          </cell>
          <cell r="C9498" t="str">
            <v>UNI</v>
          </cell>
          <cell r="D9498">
            <v>4515</v>
          </cell>
          <cell r="E9498">
            <v>0</v>
          </cell>
          <cell r="F9498">
            <v>43300</v>
          </cell>
          <cell r="G9498">
            <v>4300</v>
          </cell>
          <cell r="H9498">
            <v>1.05</v>
          </cell>
          <cell r="I9498">
            <v>43465</v>
          </cell>
        </row>
        <row r="9499">
          <cell r="A9499" t="str">
            <v>TOMA TV AMERICANA COAXIAL 400 AVE</v>
          </cell>
          <cell r="B9499">
            <v>1108</v>
          </cell>
          <cell r="C9499" t="str">
            <v>UNI</v>
          </cell>
          <cell r="D9499">
            <v>2808</v>
          </cell>
          <cell r="E9499" t="str">
            <v>406-TVA</v>
          </cell>
          <cell r="F9499">
            <v>39892</v>
          </cell>
          <cell r="G9499">
            <v>2020.05</v>
          </cell>
          <cell r="H9499">
            <v>1.39</v>
          </cell>
          <cell r="I9499">
            <v>43465</v>
          </cell>
        </row>
        <row r="9500">
          <cell r="A9500" t="str">
            <v>TOMA TV AMERICANA COAXIAL AMBIA BL</v>
          </cell>
          <cell r="B9500">
            <v>103164</v>
          </cell>
          <cell r="C9500" t="str">
            <v>UNI</v>
          </cell>
          <cell r="D9500">
            <v>6253</v>
          </cell>
          <cell r="E9500" t="str">
            <v>406-TVA</v>
          </cell>
          <cell r="F9500">
            <v>40418</v>
          </cell>
          <cell r="G9500">
            <v>4564</v>
          </cell>
          <cell r="H9500">
            <v>1.37</v>
          </cell>
          <cell r="I9500">
            <v>43465</v>
          </cell>
        </row>
        <row r="9501">
          <cell r="A9501" t="str">
            <v>TOMA TV AMERICANA GALICA</v>
          </cell>
          <cell r="B9501">
            <v>1094</v>
          </cell>
          <cell r="C9501" t="str">
            <v>UNI</v>
          </cell>
          <cell r="D9501">
            <v>4905</v>
          </cell>
          <cell r="E9501" t="str">
            <v>1906-TVA</v>
          </cell>
          <cell r="F9501">
            <v>42865</v>
          </cell>
          <cell r="G9501">
            <v>4500</v>
          </cell>
          <cell r="H9501">
            <v>1.0900000000000001</v>
          </cell>
          <cell r="I9501">
            <v>43465</v>
          </cell>
        </row>
        <row r="9502">
          <cell r="A9502" t="str">
            <v>TOMA+CONMUTABLE PILOTO AMERICANO</v>
          </cell>
          <cell r="B9502">
            <v>1750</v>
          </cell>
          <cell r="C9502" t="str">
            <v>UNI</v>
          </cell>
          <cell r="D9502">
            <v>16608</v>
          </cell>
          <cell r="E9502" t="str">
            <v>926LP</v>
          </cell>
          <cell r="F9502">
            <v>40024</v>
          </cell>
          <cell r="G9502">
            <v>11948</v>
          </cell>
          <cell r="H9502">
            <v>1.39</v>
          </cell>
          <cell r="I9502">
            <v>43465</v>
          </cell>
        </row>
        <row r="9503">
          <cell r="A9503" t="str">
            <v>TOMA+INTERRUP. SENC LUZ PILOTO Clas.C</v>
          </cell>
          <cell r="B9503">
            <v>1742</v>
          </cell>
          <cell r="C9503" t="str">
            <v>UNI</v>
          </cell>
          <cell r="D9503">
            <v>14930</v>
          </cell>
          <cell r="E9503" t="str">
            <v>LX-301C</v>
          </cell>
          <cell r="F9503">
            <v>40240</v>
          </cell>
          <cell r="G9503">
            <v>10898</v>
          </cell>
          <cell r="H9503">
            <v>1.37</v>
          </cell>
          <cell r="I9503">
            <v>43465</v>
          </cell>
        </row>
        <row r="9504">
          <cell r="A9504" t="str">
            <v>TOMA+INTERRUPTOR SENCILLO L/NEX</v>
          </cell>
          <cell r="B9504">
            <v>1645</v>
          </cell>
          <cell r="C9504" t="str">
            <v>UNI</v>
          </cell>
          <cell r="D9504">
            <v>29725</v>
          </cell>
          <cell r="E9504" t="str">
            <v>LX-301CL</v>
          </cell>
          <cell r="F9504">
            <v>40240</v>
          </cell>
          <cell r="G9504">
            <v>21697</v>
          </cell>
          <cell r="H9504">
            <v>1.37</v>
          </cell>
          <cell r="I9504">
            <v>43465</v>
          </cell>
        </row>
        <row r="9505">
          <cell r="A9505" t="str">
            <v>TOMA+INTERUPTOR CLAS. CREMA L/NEX</v>
          </cell>
          <cell r="B9505">
            <v>1740</v>
          </cell>
          <cell r="C9505" t="str">
            <v>UNI</v>
          </cell>
          <cell r="D9505">
            <v>18799</v>
          </cell>
          <cell r="E9505" t="str">
            <v>LX-301CG</v>
          </cell>
          <cell r="F9505">
            <v>40240</v>
          </cell>
          <cell r="G9505">
            <v>13722</v>
          </cell>
          <cell r="H9505">
            <v>1.37</v>
          </cell>
          <cell r="I9505">
            <v>43465</v>
          </cell>
        </row>
        <row r="9506">
          <cell r="A9506" t="str">
            <v>TOMACORIENTE P/A TIERRA</v>
          </cell>
          <cell r="B9506">
            <v>3355</v>
          </cell>
          <cell r="C9506" t="str">
            <v>UNI</v>
          </cell>
          <cell r="D9506">
            <v>8450</v>
          </cell>
          <cell r="E9506" t="str">
            <v>KR3NGX</v>
          </cell>
          <cell r="F9506">
            <v>41246</v>
          </cell>
          <cell r="G9506">
            <v>6500</v>
          </cell>
          <cell r="H9506">
            <v>1.3</v>
          </cell>
          <cell r="I9506">
            <v>43465</v>
          </cell>
        </row>
        <row r="9507">
          <cell r="A9507" t="str">
            <v>TOMACORRIENTE DOBLE POLO A TIERRA</v>
          </cell>
          <cell r="B9507">
            <v>102268</v>
          </cell>
          <cell r="C9507" t="str">
            <v>UNI</v>
          </cell>
          <cell r="D9507">
            <v>43851</v>
          </cell>
          <cell r="E9507" t="str">
            <v>KR3BG</v>
          </cell>
          <cell r="F9507">
            <v>43271</v>
          </cell>
          <cell r="G9507">
            <v>41763</v>
          </cell>
          <cell r="H9507">
            <v>1.05</v>
          </cell>
          <cell r="I9507">
            <v>43465</v>
          </cell>
        </row>
        <row r="9508">
          <cell r="A9508" t="str">
            <v>TOMACORRIENTE DOBLE/PROTEC FALLA</v>
          </cell>
          <cell r="B9508">
            <v>3357</v>
          </cell>
          <cell r="C9508" t="str">
            <v>UNI</v>
          </cell>
          <cell r="D9508">
            <v>87311</v>
          </cell>
          <cell r="E9508" t="str">
            <v>KR303BGF</v>
          </cell>
          <cell r="F9508">
            <v>39892</v>
          </cell>
          <cell r="G9508">
            <v>62814</v>
          </cell>
          <cell r="H9508">
            <v>1.39</v>
          </cell>
          <cell r="I9508">
            <v>43465</v>
          </cell>
        </row>
        <row r="9509">
          <cell r="A9509" t="str">
            <v>TOMACORRIENTE POLO A TIERRA+TAPA</v>
          </cell>
          <cell r="B9509">
            <v>3047</v>
          </cell>
          <cell r="C9509" t="str">
            <v>UNI</v>
          </cell>
          <cell r="D9509">
            <v>6090</v>
          </cell>
          <cell r="E9509" t="str">
            <v>XMC-3G+XM</v>
          </cell>
          <cell r="F9509">
            <v>43256</v>
          </cell>
          <cell r="G9509">
            <v>5800</v>
          </cell>
          <cell r="H9509">
            <v>1.05</v>
          </cell>
          <cell r="I9509">
            <v>43465</v>
          </cell>
        </row>
        <row r="9510">
          <cell r="A9510" t="str">
            <v>TOMACORRIENTE SENCILLA POLO A TIERRA</v>
          </cell>
          <cell r="B9510">
            <v>102269</v>
          </cell>
          <cell r="C9510" t="str">
            <v>UNI</v>
          </cell>
          <cell r="D9510">
            <v>43851</v>
          </cell>
          <cell r="E9510" t="str">
            <v>KR3BG</v>
          </cell>
          <cell r="F9510">
            <v>43271</v>
          </cell>
          <cell r="G9510">
            <v>41763</v>
          </cell>
          <cell r="H9510">
            <v>1.05</v>
          </cell>
          <cell r="I9510">
            <v>43465</v>
          </cell>
        </row>
        <row r="9511">
          <cell r="A9511" t="str">
            <v>TOMADOBLEGRAD.HOSPITAL.POLO-TIERRA</v>
          </cell>
          <cell r="B9511">
            <v>104132</v>
          </cell>
          <cell r="C9511" t="str">
            <v>UNI</v>
          </cell>
          <cell r="D9511">
            <v>28676</v>
          </cell>
          <cell r="E9511">
            <v>0</v>
          </cell>
          <cell r="F9511">
            <v>40711</v>
          </cell>
          <cell r="G9511">
            <v>21400</v>
          </cell>
          <cell r="H9511">
            <v>1.34</v>
          </cell>
          <cell r="I9511">
            <v>43465</v>
          </cell>
        </row>
        <row r="9512">
          <cell r="A9512" t="str">
            <v>TomaDobleRJ-45con Flace Plate CAT5</v>
          </cell>
          <cell r="B9512">
            <v>102936</v>
          </cell>
          <cell r="C9512" t="str">
            <v>UNI</v>
          </cell>
          <cell r="D9512">
            <v>20183</v>
          </cell>
          <cell r="E9512">
            <v>0</v>
          </cell>
          <cell r="F9512">
            <v>40352</v>
          </cell>
          <cell r="G9512">
            <v>14732</v>
          </cell>
          <cell r="H9512">
            <v>1.37</v>
          </cell>
          <cell r="I9512">
            <v>43465</v>
          </cell>
        </row>
        <row r="9513">
          <cell r="A9513" t="str">
            <v>TomaElectricaPolo AisladoNaranja HG</v>
          </cell>
          <cell r="B9513">
            <v>102940</v>
          </cell>
          <cell r="C9513" t="str">
            <v>UNI</v>
          </cell>
          <cell r="D9513">
            <v>23400</v>
          </cell>
          <cell r="E9513">
            <v>0</v>
          </cell>
          <cell r="F9513">
            <v>41192</v>
          </cell>
          <cell r="G9513">
            <v>18000</v>
          </cell>
          <cell r="H9513">
            <v>1.3</v>
          </cell>
          <cell r="I9513">
            <v>43465</v>
          </cell>
        </row>
        <row r="9514">
          <cell r="A9514" t="str">
            <v>TomaElectricaPolo Normal</v>
          </cell>
          <cell r="B9514">
            <v>102942</v>
          </cell>
          <cell r="C9514" t="str">
            <v>UNI</v>
          </cell>
          <cell r="D9514">
            <v>5891</v>
          </cell>
          <cell r="E9514">
            <v>0</v>
          </cell>
          <cell r="F9514">
            <v>40353</v>
          </cell>
          <cell r="G9514">
            <v>4300</v>
          </cell>
          <cell r="H9514">
            <v>1.37</v>
          </cell>
          <cell r="I9514">
            <v>43465</v>
          </cell>
        </row>
        <row r="9515">
          <cell r="A9515" t="str">
            <v>Tope Caucho Balancin o</v>
          </cell>
          <cell r="B9515">
            <v>106459</v>
          </cell>
          <cell r="C9515" t="str">
            <v>UNI</v>
          </cell>
          <cell r="D9515">
            <v>103768</v>
          </cell>
          <cell r="E9515">
            <v>0</v>
          </cell>
          <cell r="F9515">
            <v>42941</v>
          </cell>
          <cell r="G9515">
            <v>95200</v>
          </cell>
          <cell r="H9515">
            <v>1.0900000000000001</v>
          </cell>
          <cell r="I9515">
            <v>43465</v>
          </cell>
        </row>
        <row r="9516">
          <cell r="A9516" t="str">
            <v>TOPE DE PISO PARA PUERTA</v>
          </cell>
          <cell r="B9516">
            <v>1579</v>
          </cell>
          <cell r="C9516" t="str">
            <v>UNI</v>
          </cell>
          <cell r="D9516">
            <v>11124</v>
          </cell>
          <cell r="E9516" t="str">
            <v>CROMADA</v>
          </cell>
          <cell r="F9516">
            <v>40371</v>
          </cell>
          <cell r="G9516">
            <v>8120</v>
          </cell>
          <cell r="H9516">
            <v>1.37</v>
          </cell>
          <cell r="I9516">
            <v>43465</v>
          </cell>
        </row>
        <row r="9517">
          <cell r="A9517" t="str">
            <v>TOPE DE PUERTA METALICO 2-3/4"</v>
          </cell>
          <cell r="B9517">
            <v>100842</v>
          </cell>
          <cell r="C9517" t="str">
            <v>UNI</v>
          </cell>
          <cell r="D9517">
            <v>3346</v>
          </cell>
          <cell r="E9517" t="str">
            <v>CROMADA</v>
          </cell>
          <cell r="F9517">
            <v>43213</v>
          </cell>
          <cell r="G9517">
            <v>3187</v>
          </cell>
          <cell r="H9517">
            <v>1.05</v>
          </cell>
          <cell r="I9517">
            <v>43465</v>
          </cell>
        </row>
        <row r="9518">
          <cell r="A9518" t="str">
            <v>TOPE DE RESORTE PARA PUERTA</v>
          </cell>
          <cell r="B9518">
            <v>2140</v>
          </cell>
          <cell r="C9518" t="str">
            <v>UNI</v>
          </cell>
          <cell r="D9518">
            <v>1843</v>
          </cell>
          <cell r="E9518">
            <v>406</v>
          </cell>
          <cell r="F9518">
            <v>40359</v>
          </cell>
          <cell r="G9518">
            <v>1345</v>
          </cell>
          <cell r="H9518">
            <v>1.37</v>
          </cell>
          <cell r="I9518">
            <v>43465</v>
          </cell>
        </row>
        <row r="9519">
          <cell r="A9519" t="str">
            <v>TOPE MAGNETICO PARA PUERTA DE MUEBLE</v>
          </cell>
          <cell r="B9519">
            <v>104579</v>
          </cell>
          <cell r="C9519" t="str">
            <v>UNI</v>
          </cell>
          <cell r="D9519">
            <v>598</v>
          </cell>
          <cell r="E9519">
            <v>0</v>
          </cell>
          <cell r="F9519">
            <v>42114</v>
          </cell>
          <cell r="G9519">
            <v>490</v>
          </cell>
          <cell r="H9519">
            <v>1.22</v>
          </cell>
          <cell r="I9519">
            <v>43465</v>
          </cell>
        </row>
        <row r="9520">
          <cell r="A9520" t="str">
            <v>TOPE PARA PUERTA EN ACERO</v>
          </cell>
          <cell r="B9520">
            <v>103717</v>
          </cell>
          <cell r="C9520" t="str">
            <v>UNI</v>
          </cell>
          <cell r="D9520">
            <v>5652</v>
          </cell>
          <cell r="E9520">
            <v>0</v>
          </cell>
          <cell r="F9520">
            <v>41564</v>
          </cell>
          <cell r="G9520">
            <v>4450</v>
          </cell>
          <cell r="H9520">
            <v>1.27</v>
          </cell>
          <cell r="I9520">
            <v>43465</v>
          </cell>
        </row>
        <row r="9521">
          <cell r="A9521" t="str">
            <v>TOPELLANTAS H=15CM;B=0.20M;L=50CM</v>
          </cell>
          <cell r="B9521">
            <v>2213</v>
          </cell>
          <cell r="C9521" t="str">
            <v>UNI</v>
          </cell>
          <cell r="D9521">
            <v>15232</v>
          </cell>
          <cell r="E9521" t="str">
            <v>TL003</v>
          </cell>
          <cell r="F9521">
            <v>41080</v>
          </cell>
          <cell r="G9521">
            <v>11717</v>
          </cell>
          <cell r="H9521">
            <v>1.3</v>
          </cell>
          <cell r="I9521">
            <v>43465</v>
          </cell>
        </row>
        <row r="9522">
          <cell r="A9522" t="str">
            <v>Topellantas prefabricado</v>
          </cell>
          <cell r="B9522">
            <v>100606</v>
          </cell>
          <cell r="C9522" t="str">
            <v>UNI</v>
          </cell>
          <cell r="D9522">
            <v>16252</v>
          </cell>
          <cell r="E9522">
            <v>35020</v>
          </cell>
          <cell r="F9522">
            <v>43371</v>
          </cell>
          <cell r="G9522">
            <v>15478</v>
          </cell>
          <cell r="H9522">
            <v>1.05</v>
          </cell>
          <cell r="I9522">
            <v>43465</v>
          </cell>
        </row>
        <row r="9523">
          <cell r="A9523" t="str">
            <v>TOPOGRAFO (SUELDO) Sin prestaciones</v>
          </cell>
          <cell r="B9523">
            <v>598</v>
          </cell>
          <cell r="C9523" t="str">
            <v>MES</v>
          </cell>
          <cell r="D9523">
            <v>2475380</v>
          </cell>
          <cell r="E9523">
            <v>0</v>
          </cell>
          <cell r="F9523">
            <v>42080</v>
          </cell>
          <cell r="G9523">
            <v>2029000</v>
          </cell>
          <cell r="H9523">
            <v>1.22</v>
          </cell>
          <cell r="I9523">
            <v>43465</v>
          </cell>
        </row>
        <row r="9524">
          <cell r="A9524" t="str">
            <v>TOPOGRAFO + PREST.(60.15%)</v>
          </cell>
          <cell r="B9524">
            <v>101116</v>
          </cell>
          <cell r="C9524" t="str">
            <v>JR</v>
          </cell>
          <cell r="D9524">
            <v>129050</v>
          </cell>
          <cell r="E9524">
            <v>0</v>
          </cell>
          <cell r="F9524">
            <v>40128</v>
          </cell>
          <cell r="G9524">
            <v>92842</v>
          </cell>
          <cell r="H9524">
            <v>1.39</v>
          </cell>
          <cell r="I9524">
            <v>43465</v>
          </cell>
        </row>
        <row r="9525">
          <cell r="A9525" t="str">
            <v>TOPOGRAFO + PRESTACIONES</v>
          </cell>
          <cell r="B9525">
            <v>3780</v>
          </cell>
          <cell r="C9525" t="str">
            <v>MES</v>
          </cell>
          <cell r="D9525">
            <v>3838861</v>
          </cell>
          <cell r="E9525">
            <v>0</v>
          </cell>
          <cell r="F9525">
            <v>43153</v>
          </cell>
          <cell r="G9525">
            <v>3656058</v>
          </cell>
          <cell r="H9525">
            <v>1.05</v>
          </cell>
          <cell r="I9525">
            <v>43465</v>
          </cell>
        </row>
        <row r="9526">
          <cell r="A9526" t="str">
            <v>TORNILL0 FIJACION METALICO CANALETA-90</v>
          </cell>
          <cell r="B9526">
            <v>243</v>
          </cell>
          <cell r="C9526" t="str">
            <v>UNI</v>
          </cell>
          <cell r="D9526">
            <v>2560</v>
          </cell>
          <cell r="E9526">
            <v>0</v>
          </cell>
          <cell r="F9526">
            <v>42702</v>
          </cell>
          <cell r="G9526">
            <v>2226</v>
          </cell>
          <cell r="H9526">
            <v>1.1499999999999999</v>
          </cell>
          <cell r="I9526">
            <v>43465</v>
          </cell>
        </row>
        <row r="9527">
          <cell r="A9527" t="str">
            <v>TORNILLERIA AUTO PERFORANTE**</v>
          </cell>
          <cell r="B9527">
            <v>102749</v>
          </cell>
          <cell r="C9527" t="str">
            <v>JG</v>
          </cell>
          <cell r="D9527">
            <v>20550</v>
          </cell>
          <cell r="E9527">
            <v>0</v>
          </cell>
          <cell r="F9527">
            <v>40430</v>
          </cell>
          <cell r="G9527">
            <v>15000</v>
          </cell>
          <cell r="H9527">
            <v>1.37</v>
          </cell>
          <cell r="I9527">
            <v>43465</v>
          </cell>
        </row>
        <row r="9528">
          <cell r="A9528" t="str">
            <v>Tornilllo Fija T Eter,punta broca 12.5 cm Galv cal</v>
          </cell>
          <cell r="B9528">
            <v>104409</v>
          </cell>
          <cell r="C9528" t="str">
            <v>UNI</v>
          </cell>
          <cell r="D9528">
            <v>2311</v>
          </cell>
          <cell r="E9528">
            <v>0</v>
          </cell>
          <cell r="F9528">
            <v>41564</v>
          </cell>
          <cell r="G9528">
            <v>1820</v>
          </cell>
          <cell r="H9528">
            <v>1.27</v>
          </cell>
          <cell r="I9528">
            <v>43465</v>
          </cell>
        </row>
        <row r="9529">
          <cell r="A9529" t="str">
            <v>TORNILLO</v>
          </cell>
          <cell r="B9529">
            <v>104672</v>
          </cell>
          <cell r="C9529" t="str">
            <v>UNI</v>
          </cell>
          <cell r="D9529">
            <v>560</v>
          </cell>
          <cell r="E9529">
            <v>0</v>
          </cell>
          <cell r="F9529">
            <v>41183</v>
          </cell>
          <cell r="G9529">
            <v>431</v>
          </cell>
          <cell r="H9529">
            <v>1.3</v>
          </cell>
          <cell r="I9529">
            <v>43465</v>
          </cell>
        </row>
        <row r="9530">
          <cell r="A9530" t="str">
            <v>TORNILLO 1/2" X 2 ½"</v>
          </cell>
          <cell r="B9530">
            <v>102953</v>
          </cell>
          <cell r="C9530" t="str">
            <v>UNI</v>
          </cell>
          <cell r="D9530">
            <v>667</v>
          </cell>
          <cell r="E9530" t="str">
            <v>Negro</v>
          </cell>
          <cell r="F9530">
            <v>43214</v>
          </cell>
          <cell r="G9530">
            <v>635</v>
          </cell>
          <cell r="H9530">
            <v>1.05</v>
          </cell>
          <cell r="I9530">
            <v>43465</v>
          </cell>
        </row>
        <row r="9531">
          <cell r="A9531" t="str">
            <v>Tornillo 1/2*6"</v>
          </cell>
          <cell r="B9531">
            <v>104335</v>
          </cell>
          <cell r="C9531" t="str">
            <v>UNI</v>
          </cell>
          <cell r="D9531">
            <v>1444</v>
          </cell>
          <cell r="E9531">
            <v>0</v>
          </cell>
          <cell r="F9531">
            <v>43214</v>
          </cell>
          <cell r="G9531">
            <v>1375</v>
          </cell>
          <cell r="H9531">
            <v>1.05</v>
          </cell>
          <cell r="I9531">
            <v>43465</v>
          </cell>
        </row>
        <row r="9532">
          <cell r="A9532" t="str">
            <v>TORNILLO 1/4 X 2 CARRIAJE "</v>
          </cell>
          <cell r="B9532">
            <v>103006</v>
          </cell>
          <cell r="C9532" t="str">
            <v>UNI</v>
          </cell>
          <cell r="D9532">
            <v>240</v>
          </cell>
          <cell r="E9532">
            <v>0</v>
          </cell>
          <cell r="F9532">
            <v>43182</v>
          </cell>
          <cell r="G9532">
            <v>228.98</v>
          </cell>
          <cell r="H9532">
            <v>1.05</v>
          </cell>
          <cell r="I9532">
            <v>43465</v>
          </cell>
        </row>
        <row r="9533">
          <cell r="A9533" t="str">
            <v>TORNILLO 1/4 X 4" (incluye arandela y tuerca</v>
          </cell>
          <cell r="B9533">
            <v>102964</v>
          </cell>
          <cell r="C9533" t="str">
            <v>UNI</v>
          </cell>
          <cell r="D9533">
            <v>349</v>
          </cell>
          <cell r="E9533" t="str">
            <v>Negro</v>
          </cell>
          <cell r="F9533">
            <v>43222</v>
          </cell>
          <cell r="G9533">
            <v>332</v>
          </cell>
          <cell r="H9533">
            <v>1.05</v>
          </cell>
          <cell r="I9533">
            <v>43465</v>
          </cell>
        </row>
        <row r="9534">
          <cell r="A9534" t="str">
            <v>TORNILLO 1/4 X 6"(Incluye arandela y tuerca</v>
          </cell>
          <cell r="B9534">
            <v>102969</v>
          </cell>
          <cell r="C9534" t="str">
            <v>UNI</v>
          </cell>
          <cell r="D9534">
            <v>943</v>
          </cell>
          <cell r="E9534" t="str">
            <v>Negro</v>
          </cell>
          <cell r="F9534">
            <v>42271</v>
          </cell>
          <cell r="G9534">
            <v>773</v>
          </cell>
          <cell r="H9534">
            <v>1.22</v>
          </cell>
          <cell r="I9534">
            <v>43465</v>
          </cell>
        </row>
        <row r="9535">
          <cell r="A9535" t="str">
            <v>TORNILLO 1/4 X 9"</v>
          </cell>
          <cell r="B9535">
            <v>102972</v>
          </cell>
          <cell r="C9535" t="str">
            <v>UNI</v>
          </cell>
          <cell r="D9535">
            <v>5240</v>
          </cell>
          <cell r="E9535" t="str">
            <v>Negro</v>
          </cell>
          <cell r="F9535">
            <v>40358</v>
          </cell>
          <cell r="G9535">
            <v>3825</v>
          </cell>
          <cell r="H9535">
            <v>1.37</v>
          </cell>
          <cell r="I9535">
            <v>43465</v>
          </cell>
        </row>
        <row r="9536">
          <cell r="A9536" t="str">
            <v>TORNILLO 1/4"-3-16</v>
          </cell>
          <cell r="B9536">
            <v>103015</v>
          </cell>
          <cell r="C9536" t="str">
            <v>UNI</v>
          </cell>
          <cell r="D9536">
            <v>508</v>
          </cell>
          <cell r="E9536" t="str">
            <v>Negro</v>
          </cell>
          <cell r="F9536">
            <v>41491</v>
          </cell>
          <cell r="G9536">
            <v>400</v>
          </cell>
          <cell r="H9536">
            <v>1.27</v>
          </cell>
          <cell r="I9536">
            <v>43465</v>
          </cell>
        </row>
        <row r="9537">
          <cell r="A9537" t="str">
            <v>TORNILLO 1¼" X ½" Abellanado-Bristol-Negro</v>
          </cell>
          <cell r="B9537">
            <v>3838</v>
          </cell>
          <cell r="C9537" t="str">
            <v>UNI</v>
          </cell>
          <cell r="D9537">
            <v>440</v>
          </cell>
          <cell r="E9537" t="str">
            <v>Negro</v>
          </cell>
          <cell r="F9537">
            <v>43166</v>
          </cell>
          <cell r="G9537">
            <v>419</v>
          </cell>
          <cell r="H9537">
            <v>1.05</v>
          </cell>
          <cell r="I9537">
            <v>43465</v>
          </cell>
        </row>
        <row r="9538">
          <cell r="A9538" t="str">
            <v>TORNILLO 3/8 X 3/4 "EXPANSIVO</v>
          </cell>
          <cell r="B9538">
            <v>103005</v>
          </cell>
          <cell r="C9538" t="str">
            <v>UNI</v>
          </cell>
          <cell r="D9538">
            <v>1530</v>
          </cell>
          <cell r="E9538">
            <v>0</v>
          </cell>
          <cell r="F9538">
            <v>43185</v>
          </cell>
          <cell r="G9538">
            <v>1457.26</v>
          </cell>
          <cell r="H9538">
            <v>1.05</v>
          </cell>
          <cell r="I9538">
            <v>43465</v>
          </cell>
        </row>
        <row r="9539">
          <cell r="A9539" t="str">
            <v>TORNILLO 5/16" X 3 1/2""</v>
          </cell>
          <cell r="B9539">
            <v>106421</v>
          </cell>
          <cell r="C9539" t="str">
            <v>UNI</v>
          </cell>
          <cell r="D9539">
            <v>2453</v>
          </cell>
          <cell r="E9539">
            <v>0</v>
          </cell>
          <cell r="F9539">
            <v>42962</v>
          </cell>
          <cell r="G9539">
            <v>2250</v>
          </cell>
          <cell r="H9539">
            <v>1.0900000000000001</v>
          </cell>
          <cell r="I9539">
            <v>43465</v>
          </cell>
        </row>
        <row r="9540">
          <cell r="A9540" t="str">
            <v>TORNILLO 5/32"X1/2" Cabeza Redonda</v>
          </cell>
          <cell r="B9540">
            <v>106841</v>
          </cell>
          <cell r="C9540" t="str">
            <v>UNI</v>
          </cell>
          <cell r="D9540">
            <v>55</v>
          </cell>
          <cell r="E9540">
            <v>0</v>
          </cell>
          <cell r="F9540">
            <v>43371</v>
          </cell>
          <cell r="G9540">
            <v>52</v>
          </cell>
          <cell r="H9540">
            <v>1.05</v>
          </cell>
          <cell r="I9540">
            <v>43465</v>
          </cell>
        </row>
        <row r="9541">
          <cell r="A9541" t="str">
            <v>TORNILLO 5/8 x 1 1/4 "</v>
          </cell>
          <cell r="B9541">
            <v>3697</v>
          </cell>
          <cell r="C9541" t="str">
            <v>UNI</v>
          </cell>
          <cell r="D9541">
            <v>274</v>
          </cell>
          <cell r="E9541" t="str">
            <v>Hierro</v>
          </cell>
          <cell r="F9541">
            <v>40350</v>
          </cell>
          <cell r="G9541">
            <v>200</v>
          </cell>
          <cell r="H9541">
            <v>1.37</v>
          </cell>
          <cell r="I9541">
            <v>43465</v>
          </cell>
        </row>
        <row r="9542">
          <cell r="A9542" t="str">
            <v>TORNILLO 5/8 X 3-1/2"Sincado (Inc. Tuerca)(</v>
          </cell>
          <cell r="B9542">
            <v>104118</v>
          </cell>
          <cell r="C9542" t="str">
            <v>UNI</v>
          </cell>
          <cell r="D9542">
            <v>1234</v>
          </cell>
          <cell r="E9542">
            <v>0</v>
          </cell>
          <cell r="F9542">
            <v>43308</v>
          </cell>
          <cell r="G9542">
            <v>1175</v>
          </cell>
          <cell r="H9542">
            <v>1.05</v>
          </cell>
          <cell r="I9542">
            <v>43465</v>
          </cell>
        </row>
        <row r="9543">
          <cell r="A9543" t="str">
            <v>TORNILLO 6(4mm) X2"</v>
          </cell>
          <cell r="B9543">
            <v>103024</v>
          </cell>
          <cell r="C9543" t="str">
            <v>UNI</v>
          </cell>
          <cell r="D9543">
            <v>69</v>
          </cell>
          <cell r="E9543" t="str">
            <v>Negro</v>
          </cell>
          <cell r="F9543">
            <v>40371</v>
          </cell>
          <cell r="G9543">
            <v>50</v>
          </cell>
          <cell r="H9543">
            <v>1.37</v>
          </cell>
          <cell r="I9543">
            <v>43465</v>
          </cell>
        </row>
        <row r="9544">
          <cell r="A9544" t="str">
            <v>TORNILLO 6X3/4" PARA AGLOMERADO</v>
          </cell>
          <cell r="B9544">
            <v>4023</v>
          </cell>
          <cell r="C9544" t="str">
            <v>UNI</v>
          </cell>
          <cell r="D9544">
            <v>20</v>
          </cell>
          <cell r="E9544" t="str">
            <v>6 X 1"</v>
          </cell>
          <cell r="F9544">
            <v>43214</v>
          </cell>
          <cell r="G9544">
            <v>19</v>
          </cell>
          <cell r="H9544">
            <v>1.05</v>
          </cell>
          <cell r="I9544">
            <v>43465</v>
          </cell>
        </row>
        <row r="9545">
          <cell r="A9545" t="str">
            <v>TORNILLO ACERO 5/8 X 1 1/2" HEXAGONAL</v>
          </cell>
          <cell r="B9545">
            <v>3703</v>
          </cell>
          <cell r="C9545" t="str">
            <v>UNI</v>
          </cell>
          <cell r="D9545">
            <v>1103</v>
          </cell>
          <cell r="E9545" t="str">
            <v>Hierro</v>
          </cell>
          <cell r="F9545">
            <v>43245</v>
          </cell>
          <cell r="G9545">
            <v>1050</v>
          </cell>
          <cell r="H9545">
            <v>1.05</v>
          </cell>
          <cell r="I9545">
            <v>43465</v>
          </cell>
        </row>
        <row r="9546">
          <cell r="A9546" t="str">
            <v>TORNILLO ACERO 5/8 X 10"</v>
          </cell>
          <cell r="B9546">
            <v>105005</v>
          </cell>
          <cell r="C9546" t="str">
            <v>UNI</v>
          </cell>
          <cell r="D9546">
            <v>3435</v>
          </cell>
          <cell r="E9546">
            <v>0</v>
          </cell>
          <cell r="F9546">
            <v>43166</v>
          </cell>
          <cell r="G9546">
            <v>3271</v>
          </cell>
          <cell r="H9546">
            <v>1.05</v>
          </cell>
          <cell r="I9546">
            <v>43465</v>
          </cell>
        </row>
        <row r="9547">
          <cell r="A9547" t="str">
            <v>TORNILLO ACERO 5/8 X 5"</v>
          </cell>
          <cell r="B9547">
            <v>105006</v>
          </cell>
          <cell r="C9547" t="str">
            <v>UNI</v>
          </cell>
          <cell r="D9547">
            <v>3375</v>
          </cell>
          <cell r="E9547">
            <v>0</v>
          </cell>
          <cell r="F9547">
            <v>43181</v>
          </cell>
          <cell r="G9547">
            <v>3214</v>
          </cell>
          <cell r="H9547">
            <v>1.05</v>
          </cell>
          <cell r="I9547">
            <v>43465</v>
          </cell>
        </row>
        <row r="9548">
          <cell r="A9548" t="str">
            <v>TORNILLO ACERO 5/8 X 7"</v>
          </cell>
          <cell r="B9548">
            <v>3694</v>
          </cell>
          <cell r="C9548" t="str">
            <v>UNI</v>
          </cell>
          <cell r="D9548">
            <v>5200</v>
          </cell>
          <cell r="E9548" t="str">
            <v>Con Tuerca</v>
          </cell>
          <cell r="F9548">
            <v>41243</v>
          </cell>
          <cell r="G9548">
            <v>4000</v>
          </cell>
          <cell r="H9548">
            <v>1.3</v>
          </cell>
          <cell r="I9548">
            <v>43465</v>
          </cell>
        </row>
        <row r="9549">
          <cell r="A9549" t="str">
            <v>TORNILLO ACERO 5/8 X 7"</v>
          </cell>
          <cell r="B9549">
            <v>103023</v>
          </cell>
          <cell r="C9549" t="str">
            <v>UNI</v>
          </cell>
          <cell r="D9549">
            <v>274</v>
          </cell>
          <cell r="E9549" t="str">
            <v>Con Tuerca</v>
          </cell>
          <cell r="F9549">
            <v>40345</v>
          </cell>
          <cell r="G9549">
            <v>200</v>
          </cell>
          <cell r="H9549">
            <v>1.37</v>
          </cell>
          <cell r="I9549">
            <v>43465</v>
          </cell>
        </row>
        <row r="9550">
          <cell r="A9550" t="str">
            <v>TORNILLO ACERO 5/8 X 8" GRADO 5</v>
          </cell>
          <cell r="B9550">
            <v>3704</v>
          </cell>
          <cell r="C9550" t="str">
            <v>UNI</v>
          </cell>
          <cell r="D9550">
            <v>4467</v>
          </cell>
          <cell r="E9550" t="str">
            <v>Con Tuerca</v>
          </cell>
          <cell r="F9550">
            <v>43371</v>
          </cell>
          <cell r="G9550">
            <v>4254</v>
          </cell>
          <cell r="H9550">
            <v>1.05</v>
          </cell>
          <cell r="I9550">
            <v>43465</v>
          </cell>
        </row>
        <row r="9551">
          <cell r="A9551" t="str">
            <v>TORNILLO ACERO INOX.1/2X4" GRADO 8</v>
          </cell>
          <cell r="B9551">
            <v>102261</v>
          </cell>
          <cell r="C9551" t="str">
            <v>UNI</v>
          </cell>
          <cell r="D9551">
            <v>2472</v>
          </cell>
          <cell r="E9551" t="str">
            <v>Caja de 100</v>
          </cell>
          <cell r="F9551">
            <v>43223</v>
          </cell>
          <cell r="G9551">
            <v>2354</v>
          </cell>
          <cell r="H9551">
            <v>1.05</v>
          </cell>
          <cell r="I9551">
            <v>43465</v>
          </cell>
        </row>
        <row r="9552">
          <cell r="A9552" t="str">
            <v>Tornillo antirobo flux. electr.</v>
          </cell>
          <cell r="B9552">
            <v>105913</v>
          </cell>
          <cell r="C9552" t="str">
            <v>UNI</v>
          </cell>
          <cell r="D9552">
            <v>7337</v>
          </cell>
          <cell r="E9552">
            <v>0</v>
          </cell>
          <cell r="F9552">
            <v>42628</v>
          </cell>
          <cell r="G9552">
            <v>6380</v>
          </cell>
          <cell r="H9552">
            <v>1.1499999999999999</v>
          </cell>
          <cell r="I9552">
            <v>43465</v>
          </cell>
        </row>
        <row r="9553">
          <cell r="A9553" t="str">
            <v>TORNILLO AUTOPERF AVELLANADO 8"X11/4"</v>
          </cell>
          <cell r="B9553">
            <v>104011</v>
          </cell>
          <cell r="C9553" t="str">
            <v>UNI</v>
          </cell>
          <cell r="D9553">
            <v>55</v>
          </cell>
          <cell r="E9553">
            <v>0</v>
          </cell>
          <cell r="F9553">
            <v>43199</v>
          </cell>
          <cell r="G9553">
            <v>52</v>
          </cell>
          <cell r="H9553">
            <v>1.05</v>
          </cell>
          <cell r="I9553">
            <v>43465</v>
          </cell>
        </row>
        <row r="9554">
          <cell r="A9554" t="str">
            <v>TORNILLO AUTOPERF. FIJADOR CORREA</v>
          </cell>
          <cell r="B9554">
            <v>3951</v>
          </cell>
          <cell r="C9554" t="str">
            <v>UNI</v>
          </cell>
          <cell r="D9554">
            <v>418</v>
          </cell>
          <cell r="E9554" t="str">
            <v>10-16-3/4GRI</v>
          </cell>
          <cell r="F9554">
            <v>39888</v>
          </cell>
          <cell r="G9554">
            <v>301</v>
          </cell>
          <cell r="H9554">
            <v>1.39</v>
          </cell>
          <cell r="I9554">
            <v>43465</v>
          </cell>
        </row>
        <row r="9555">
          <cell r="A9555" t="str">
            <v>TORNILLO AUTOPERFORANTE (10X21/2")</v>
          </cell>
          <cell r="B9555">
            <v>104304</v>
          </cell>
          <cell r="C9555" t="str">
            <v>UNI</v>
          </cell>
          <cell r="D9555">
            <v>104</v>
          </cell>
          <cell r="E9555">
            <v>0</v>
          </cell>
          <cell r="F9555">
            <v>40947</v>
          </cell>
          <cell r="G9555">
            <v>80</v>
          </cell>
          <cell r="H9555">
            <v>1.3</v>
          </cell>
          <cell r="I9555">
            <v>43465</v>
          </cell>
        </row>
        <row r="9556">
          <cell r="A9556" t="str">
            <v>TORNILLO AUTOPERFORANTE CABEZA</v>
          </cell>
          <cell r="B9556">
            <v>103705</v>
          </cell>
          <cell r="C9556" t="str">
            <v>UNI</v>
          </cell>
          <cell r="D9556">
            <v>64</v>
          </cell>
          <cell r="E9556">
            <v>0</v>
          </cell>
          <cell r="F9556">
            <v>43270</v>
          </cell>
          <cell r="G9556">
            <v>61</v>
          </cell>
          <cell r="H9556">
            <v>1.05</v>
          </cell>
          <cell r="I9556">
            <v>43465</v>
          </cell>
        </row>
        <row r="9557">
          <cell r="A9557" t="str">
            <v>TORNILLO AUTOPERFORANTE SELLO</v>
          </cell>
          <cell r="B9557">
            <v>101206</v>
          </cell>
          <cell r="C9557" t="str">
            <v>UNI</v>
          </cell>
          <cell r="D9557">
            <v>2466</v>
          </cell>
          <cell r="E9557" t="str">
            <v>6 X 1"</v>
          </cell>
          <cell r="F9557">
            <v>40345</v>
          </cell>
          <cell r="G9557">
            <v>1800</v>
          </cell>
          <cell r="H9557">
            <v>1.37</v>
          </cell>
          <cell r="I9557">
            <v>43465</v>
          </cell>
        </row>
        <row r="9558">
          <cell r="A9558" t="str">
            <v>TORNILLO AUTOROSCANTE DE 6 X1" (BOLSA</v>
          </cell>
          <cell r="B9558">
            <v>106514</v>
          </cell>
          <cell r="C9558" t="str">
            <v>UNI</v>
          </cell>
          <cell r="D9558">
            <v>1441</v>
          </cell>
          <cell r="E9558">
            <v>0</v>
          </cell>
          <cell r="F9558">
            <v>43199</v>
          </cell>
          <cell r="G9558">
            <v>1372</v>
          </cell>
          <cell r="H9558">
            <v>1.05</v>
          </cell>
          <cell r="I9558">
            <v>43465</v>
          </cell>
        </row>
        <row r="9559">
          <cell r="A9559" t="str">
            <v>TORNILLO AUTOROSCANTE DE 6X2 (BOLSA X</v>
          </cell>
          <cell r="B9559">
            <v>106515</v>
          </cell>
          <cell r="C9559" t="str">
            <v>UNI</v>
          </cell>
          <cell r="D9559">
            <v>2111</v>
          </cell>
          <cell r="E9559">
            <v>0</v>
          </cell>
          <cell r="F9559">
            <v>43199</v>
          </cell>
          <cell r="G9559">
            <v>2010</v>
          </cell>
          <cell r="H9559">
            <v>1.05</v>
          </cell>
          <cell r="I9559">
            <v>43465</v>
          </cell>
        </row>
        <row r="9560">
          <cell r="A9560" t="str">
            <v>TORNILLO CABEZA LENTEJA PUNTA BROCA</v>
          </cell>
          <cell r="B9560">
            <v>103053</v>
          </cell>
          <cell r="C9560" t="str">
            <v>UNI</v>
          </cell>
          <cell r="D9560">
            <v>50</v>
          </cell>
          <cell r="E9560">
            <v>0</v>
          </cell>
          <cell r="F9560">
            <v>43181</v>
          </cell>
          <cell r="G9560">
            <v>48</v>
          </cell>
          <cell r="H9560">
            <v>1.05</v>
          </cell>
          <cell r="I9560">
            <v>43465</v>
          </cell>
        </row>
        <row r="9561">
          <cell r="A9561" t="str">
            <v>TORNILLO CABEZA PLANA **</v>
          </cell>
          <cell r="B9561">
            <v>102923</v>
          </cell>
          <cell r="C9561" t="str">
            <v>UNI</v>
          </cell>
          <cell r="D9561">
            <v>685</v>
          </cell>
          <cell r="E9561" t="str">
            <v>Hierro</v>
          </cell>
          <cell r="F9561">
            <v>40344</v>
          </cell>
          <cell r="G9561">
            <v>500</v>
          </cell>
          <cell r="H9561">
            <v>1.37</v>
          </cell>
          <cell r="I9561">
            <v>43465</v>
          </cell>
        </row>
        <row r="9562">
          <cell r="A9562" t="str">
            <v>TORNILLO CANALETA 90 de Traba</v>
          </cell>
          <cell r="B9562">
            <v>103568</v>
          </cell>
          <cell r="C9562" t="str">
            <v>UNI</v>
          </cell>
          <cell r="D9562">
            <v>2244</v>
          </cell>
          <cell r="E9562">
            <v>0</v>
          </cell>
          <cell r="F9562">
            <v>42702</v>
          </cell>
          <cell r="G9562">
            <v>1951</v>
          </cell>
          <cell r="H9562">
            <v>1.1499999999999999</v>
          </cell>
          <cell r="I9562">
            <v>43465</v>
          </cell>
        </row>
        <row r="9563">
          <cell r="A9563" t="str">
            <v>TORNILLO CARRIAJE 5/16" X 2"</v>
          </cell>
          <cell r="B9563">
            <v>104010</v>
          </cell>
          <cell r="C9563" t="str">
            <v>UNI</v>
          </cell>
          <cell r="D9563">
            <v>1206</v>
          </cell>
          <cell r="E9563">
            <v>0</v>
          </cell>
          <cell r="F9563">
            <v>40638</v>
          </cell>
          <cell r="G9563">
            <v>900</v>
          </cell>
          <cell r="H9563">
            <v>1.34</v>
          </cell>
          <cell r="I9563">
            <v>43465</v>
          </cell>
        </row>
        <row r="9564">
          <cell r="A9564" t="str">
            <v>TORNILLO CARRIAJE 5/8" X 1 1/2"</v>
          </cell>
          <cell r="B9564">
            <v>105018</v>
          </cell>
          <cell r="C9564" t="str">
            <v>UNI</v>
          </cell>
          <cell r="D9564">
            <v>1050</v>
          </cell>
          <cell r="E9564">
            <v>0</v>
          </cell>
          <cell r="F9564">
            <v>43161</v>
          </cell>
          <cell r="G9564">
            <v>1000</v>
          </cell>
          <cell r="H9564">
            <v>1.05</v>
          </cell>
          <cell r="I9564">
            <v>43465</v>
          </cell>
        </row>
        <row r="9565">
          <cell r="A9565" t="str">
            <v>TORNILLO CARRUAJE 21/2"X1/4" ZINCADO</v>
          </cell>
          <cell r="B9565">
            <v>104064</v>
          </cell>
          <cell r="C9565" t="str">
            <v>UNI</v>
          </cell>
          <cell r="D9565">
            <v>176</v>
          </cell>
          <cell r="E9565">
            <v>0</v>
          </cell>
          <cell r="F9565">
            <v>40667</v>
          </cell>
          <cell r="G9565">
            <v>131</v>
          </cell>
          <cell r="H9565">
            <v>1.34</v>
          </cell>
          <cell r="I9565">
            <v>43465</v>
          </cell>
        </row>
        <row r="9566">
          <cell r="A9566" t="str">
            <v>Tornillo ceramizado Punta Broca 8 x 11/4"***</v>
          </cell>
          <cell r="B9566">
            <v>103052</v>
          </cell>
          <cell r="C9566" t="str">
            <v>UNI</v>
          </cell>
          <cell r="D9566">
            <v>108</v>
          </cell>
          <cell r="E9566">
            <v>0</v>
          </cell>
          <cell r="F9566">
            <v>40336</v>
          </cell>
          <cell r="G9566">
            <v>79</v>
          </cell>
          <cell r="H9566">
            <v>1.37</v>
          </cell>
          <cell r="I9566">
            <v>43465</v>
          </cell>
        </row>
        <row r="9567">
          <cell r="A9567" t="str">
            <v>Tornillo ceramizado Punta Broca 8 x 11/4"***</v>
          </cell>
          <cell r="B9567">
            <v>102881</v>
          </cell>
          <cell r="C9567" t="str">
            <v>UNI</v>
          </cell>
          <cell r="D9567">
            <v>117</v>
          </cell>
          <cell r="E9567">
            <v>0</v>
          </cell>
          <cell r="F9567">
            <v>41785</v>
          </cell>
          <cell r="G9567">
            <v>93</v>
          </cell>
          <cell r="H9567">
            <v>1.26</v>
          </cell>
          <cell r="I9567">
            <v>43465</v>
          </cell>
        </row>
        <row r="9568">
          <cell r="A9568" t="str">
            <v>TORNILLO COMPL.METALcCAN-43 ETERNIT</v>
          </cell>
          <cell r="B9568">
            <v>242</v>
          </cell>
          <cell r="C9568" t="str">
            <v>UNI</v>
          </cell>
          <cell r="D9568">
            <v>1701</v>
          </cell>
          <cell r="E9568">
            <v>0</v>
          </cell>
          <cell r="F9568">
            <v>43220</v>
          </cell>
          <cell r="G9568">
            <v>1620</v>
          </cell>
          <cell r="H9568">
            <v>1.05</v>
          </cell>
          <cell r="I9568">
            <v>43465</v>
          </cell>
        </row>
        <row r="9569">
          <cell r="A9569" t="str">
            <v>TORNILLO Completo.Madera. C-43 ETERNIT</v>
          </cell>
          <cell r="B9569">
            <v>2255</v>
          </cell>
          <cell r="C9569" t="str">
            <v>UNI</v>
          </cell>
          <cell r="D9569">
            <v>1823</v>
          </cell>
          <cell r="E9569">
            <v>0</v>
          </cell>
          <cell r="F9569">
            <v>40325</v>
          </cell>
          <cell r="G9569">
            <v>1331</v>
          </cell>
          <cell r="H9569">
            <v>1.37</v>
          </cell>
          <cell r="I9569">
            <v>43465</v>
          </cell>
        </row>
        <row r="9570">
          <cell r="A9570" t="str">
            <v>TORNILLO CORTO6x1-1/4" PUNTA AGUDA -</v>
          </cell>
          <cell r="B9570">
            <v>3468</v>
          </cell>
          <cell r="C9570" t="str">
            <v>UNI</v>
          </cell>
          <cell r="D9570">
            <v>19</v>
          </cell>
          <cell r="E9570">
            <v>0</v>
          </cell>
          <cell r="F9570">
            <v>43214</v>
          </cell>
          <cell r="G9570">
            <v>18</v>
          </cell>
          <cell r="H9570">
            <v>1.05</v>
          </cell>
          <cell r="I9570">
            <v>43465</v>
          </cell>
        </row>
        <row r="9571">
          <cell r="A9571" t="str">
            <v>TORNILLO DE 5/8"X2" EXAGONAL ZINCADO</v>
          </cell>
          <cell r="B9571">
            <v>105109</v>
          </cell>
          <cell r="C9571" t="str">
            <v>UNI</v>
          </cell>
          <cell r="D9571">
            <v>889</v>
          </cell>
          <cell r="E9571">
            <v>0</v>
          </cell>
          <cell r="F9571">
            <v>41625</v>
          </cell>
          <cell r="G9571">
            <v>700</v>
          </cell>
          <cell r="H9571">
            <v>1.27</v>
          </cell>
          <cell r="I9571">
            <v>43465</v>
          </cell>
        </row>
        <row r="9572">
          <cell r="A9572" t="str">
            <v>TORNILLO DE 8 X 1 1/2 PULG. DRYWALL</v>
          </cell>
          <cell r="B9572">
            <v>106516</v>
          </cell>
          <cell r="C9572" t="str">
            <v>UNI</v>
          </cell>
          <cell r="D9572">
            <v>3266</v>
          </cell>
          <cell r="E9572">
            <v>0</v>
          </cell>
          <cell r="F9572">
            <v>43199</v>
          </cell>
          <cell r="G9572">
            <v>3110</v>
          </cell>
          <cell r="H9572">
            <v>1.05</v>
          </cell>
          <cell r="I9572">
            <v>43465</v>
          </cell>
        </row>
        <row r="9573">
          <cell r="A9573" t="str">
            <v>Tornillo Estructura Punta Broca 8 x 1/2"***</v>
          </cell>
          <cell r="B9573">
            <v>102882</v>
          </cell>
          <cell r="C9573" t="str">
            <v>UNI</v>
          </cell>
          <cell r="D9573">
            <v>37</v>
          </cell>
          <cell r="E9573">
            <v>0</v>
          </cell>
          <cell r="F9573">
            <v>43273</v>
          </cell>
          <cell r="G9573">
            <v>35</v>
          </cell>
          <cell r="H9573">
            <v>1.05</v>
          </cell>
          <cell r="I9573">
            <v>43465</v>
          </cell>
        </row>
        <row r="9574">
          <cell r="A9574" t="str">
            <v>TORNILLO EXPANSION 3/8" X 3"</v>
          </cell>
          <cell r="B9574">
            <v>104804</v>
          </cell>
          <cell r="C9574" t="str">
            <v>UNI</v>
          </cell>
          <cell r="D9574">
            <v>6305</v>
          </cell>
          <cell r="E9574">
            <v>0</v>
          </cell>
          <cell r="F9574">
            <v>41208</v>
          </cell>
          <cell r="G9574">
            <v>4850</v>
          </cell>
          <cell r="H9574">
            <v>1.3</v>
          </cell>
          <cell r="I9574">
            <v>43465</v>
          </cell>
        </row>
        <row r="9575">
          <cell r="A9575" t="str">
            <v>TORNILLO FIJACIÒN DE TEJA ETERNIT</v>
          </cell>
          <cell r="B9575">
            <v>103547</v>
          </cell>
          <cell r="C9575" t="str">
            <v>UNI</v>
          </cell>
          <cell r="D9575">
            <v>5480</v>
          </cell>
          <cell r="E9575">
            <v>0</v>
          </cell>
          <cell r="F9575">
            <v>40519</v>
          </cell>
          <cell r="G9575">
            <v>4000</v>
          </cell>
          <cell r="H9575">
            <v>1.37</v>
          </cell>
          <cell r="I9575">
            <v>43465</v>
          </cell>
        </row>
        <row r="9576">
          <cell r="A9576" t="str">
            <v>TORNILLO FIJADOR ALA CORREA ACESCO</v>
          </cell>
          <cell r="B9576">
            <v>3952</v>
          </cell>
          <cell r="C9576" t="str">
            <v>UNI</v>
          </cell>
          <cell r="D9576">
            <v>390</v>
          </cell>
          <cell r="E9576">
            <v>0</v>
          </cell>
          <cell r="F9576">
            <v>43378</v>
          </cell>
          <cell r="G9576">
            <v>371</v>
          </cell>
          <cell r="H9576">
            <v>1.05</v>
          </cell>
          <cell r="I9576">
            <v>43465</v>
          </cell>
        </row>
        <row r="9577">
          <cell r="A9577" t="str">
            <v>TORNILLO GOLOSO 1" x 8</v>
          </cell>
          <cell r="B9577">
            <v>534</v>
          </cell>
          <cell r="C9577" t="str">
            <v>UNI</v>
          </cell>
          <cell r="D9577">
            <v>32</v>
          </cell>
          <cell r="E9577" t="str">
            <v>Caja de 100</v>
          </cell>
          <cell r="F9577">
            <v>42846</v>
          </cell>
          <cell r="G9577">
            <v>29</v>
          </cell>
          <cell r="H9577">
            <v>1.0900000000000001</v>
          </cell>
          <cell r="I9577">
            <v>43465</v>
          </cell>
        </row>
        <row r="9578">
          <cell r="A9578" t="str">
            <v>Tornillo grado 3 d=3/4"x2" con wasa y arandela **</v>
          </cell>
          <cell r="B9578">
            <v>100078</v>
          </cell>
          <cell r="C9578" t="str">
            <v>UNI</v>
          </cell>
          <cell r="D9578">
            <v>5583</v>
          </cell>
          <cell r="E9578" t="str">
            <v>Hierro</v>
          </cell>
          <cell r="F9578">
            <v>40345</v>
          </cell>
          <cell r="G9578">
            <v>4075</v>
          </cell>
          <cell r="H9578">
            <v>1.37</v>
          </cell>
          <cell r="I9578">
            <v>43465</v>
          </cell>
        </row>
        <row r="9579">
          <cell r="A9579" t="str">
            <v>TORNILLO HEXAGONAL 1/2" x 1"</v>
          </cell>
          <cell r="B9579">
            <v>103701</v>
          </cell>
          <cell r="C9579" t="str">
            <v>UNI</v>
          </cell>
          <cell r="D9579">
            <v>455</v>
          </cell>
          <cell r="E9579">
            <v>0</v>
          </cell>
          <cell r="F9579">
            <v>41094</v>
          </cell>
          <cell r="G9579">
            <v>350</v>
          </cell>
          <cell r="H9579">
            <v>1.3</v>
          </cell>
          <cell r="I9579">
            <v>43465</v>
          </cell>
        </row>
        <row r="9580">
          <cell r="A9580" t="str">
            <v>Tornillo Hexagonal G-2 R.O. 1/4 X 3" Doble arandel</v>
          </cell>
          <cell r="B9580">
            <v>102958</v>
          </cell>
          <cell r="C9580" t="str">
            <v>UNI</v>
          </cell>
          <cell r="D9580">
            <v>235</v>
          </cell>
          <cell r="E9580" t="str">
            <v>Negro</v>
          </cell>
          <cell r="F9580">
            <v>43222</v>
          </cell>
          <cell r="G9580">
            <v>224</v>
          </cell>
          <cell r="H9580">
            <v>1.05</v>
          </cell>
          <cell r="I9580">
            <v>43465</v>
          </cell>
        </row>
        <row r="9581">
          <cell r="A9581" t="str">
            <v>tornillo hexagonal punta broca 10"x1/2"</v>
          </cell>
          <cell r="B9581">
            <v>104021</v>
          </cell>
          <cell r="C9581" t="str">
            <v>UNI</v>
          </cell>
          <cell r="D9581">
            <v>79</v>
          </cell>
          <cell r="E9581">
            <v>0</v>
          </cell>
          <cell r="F9581">
            <v>43363</v>
          </cell>
          <cell r="G9581">
            <v>75</v>
          </cell>
          <cell r="H9581">
            <v>1.05</v>
          </cell>
          <cell r="I9581">
            <v>43465</v>
          </cell>
        </row>
        <row r="9582">
          <cell r="A9582" t="str">
            <v>TORNILLO HEXAGONAL PUNTA BROCA 10X1"</v>
          </cell>
          <cell r="B9582">
            <v>3950</v>
          </cell>
          <cell r="C9582" t="str">
            <v>UNI</v>
          </cell>
          <cell r="D9582">
            <v>57</v>
          </cell>
          <cell r="E9582" t="str">
            <v>¼-14x7/8GRIS</v>
          </cell>
          <cell r="F9582">
            <v>43223</v>
          </cell>
          <cell r="G9582">
            <v>54</v>
          </cell>
          <cell r="H9582">
            <v>1.05</v>
          </cell>
          <cell r="I9582">
            <v>43465</v>
          </cell>
        </row>
        <row r="9583">
          <cell r="A9583" t="str">
            <v>TORNILLO HEXAGONAL ZINC 1/4 X 1"</v>
          </cell>
          <cell r="B9583">
            <v>102982</v>
          </cell>
          <cell r="C9583" t="str">
            <v>UNI</v>
          </cell>
          <cell r="D9583">
            <v>96</v>
          </cell>
          <cell r="E9583" t="str">
            <v>Negro</v>
          </cell>
          <cell r="F9583">
            <v>43222</v>
          </cell>
          <cell r="G9583">
            <v>91</v>
          </cell>
          <cell r="H9583">
            <v>1.05</v>
          </cell>
          <cell r="I9583">
            <v>43465</v>
          </cell>
        </row>
        <row r="9584">
          <cell r="A9584" t="str">
            <v>TORNILLO HEXAGONAL ZINCADO 3/8X1</v>
          </cell>
          <cell r="B9584">
            <v>106517</v>
          </cell>
          <cell r="C9584" t="str">
            <v>UNI</v>
          </cell>
          <cell r="D9584">
            <v>847</v>
          </cell>
          <cell r="E9584">
            <v>0</v>
          </cell>
          <cell r="F9584">
            <v>43199</v>
          </cell>
          <cell r="G9584">
            <v>807</v>
          </cell>
          <cell r="H9584">
            <v>1.05</v>
          </cell>
          <cell r="I9584">
            <v>43465</v>
          </cell>
        </row>
        <row r="9585">
          <cell r="A9585" t="str">
            <v>TORNILLO LAMINA CABEZA LENTEJA PBROCA</v>
          </cell>
          <cell r="B9585">
            <v>103123</v>
          </cell>
          <cell r="C9585" t="str">
            <v>UNI</v>
          </cell>
          <cell r="D9585">
            <v>71</v>
          </cell>
          <cell r="E9585">
            <v>0</v>
          </cell>
          <cell r="F9585">
            <v>42846</v>
          </cell>
          <cell r="G9585">
            <v>65</v>
          </cell>
          <cell r="H9585">
            <v>1.0900000000000001</v>
          </cell>
          <cell r="I9585">
            <v>43465</v>
          </cell>
        </row>
        <row r="9586">
          <cell r="A9586" t="str">
            <v>TORNILLO LAMINA DRAYWALL 6X1" PUNTA</v>
          </cell>
          <cell r="B9586">
            <v>3469</v>
          </cell>
          <cell r="C9586" t="str">
            <v>UNI</v>
          </cell>
          <cell r="D9586">
            <v>15</v>
          </cell>
          <cell r="E9586">
            <v>0</v>
          </cell>
          <cell r="F9586">
            <v>43214</v>
          </cell>
          <cell r="G9586">
            <v>14</v>
          </cell>
          <cell r="H9586">
            <v>1.05</v>
          </cell>
          <cell r="I9586">
            <v>43465</v>
          </cell>
        </row>
        <row r="9587">
          <cell r="A9587" t="str">
            <v>TORNILLO LAMINA No. 10 X 11/2</v>
          </cell>
          <cell r="B9587">
            <v>103678</v>
          </cell>
          <cell r="C9587" t="str">
            <v>UNI</v>
          </cell>
          <cell r="D9587">
            <v>121</v>
          </cell>
          <cell r="E9587">
            <v>0</v>
          </cell>
          <cell r="F9587">
            <v>40596</v>
          </cell>
          <cell r="G9587">
            <v>90</v>
          </cell>
          <cell r="H9587">
            <v>1.34</v>
          </cell>
          <cell r="I9587">
            <v>43465</v>
          </cell>
        </row>
        <row r="9588">
          <cell r="A9588" t="str">
            <v>TORNILLO LAMINA ZINCADO No. 10X2"</v>
          </cell>
          <cell r="B9588">
            <v>105240</v>
          </cell>
          <cell r="C9588" t="str">
            <v>UNI</v>
          </cell>
          <cell r="D9588">
            <v>120</v>
          </cell>
          <cell r="E9588">
            <v>0</v>
          </cell>
          <cell r="F9588">
            <v>43371</v>
          </cell>
          <cell r="G9588">
            <v>114</v>
          </cell>
          <cell r="H9588">
            <v>1.05</v>
          </cell>
          <cell r="I9588">
            <v>43465</v>
          </cell>
        </row>
        <row r="9589">
          <cell r="A9589" t="str">
            <v>TORNILLO METALIC.GALVA.BRISTOL 1/2"X1"</v>
          </cell>
          <cell r="B9589">
            <v>102742</v>
          </cell>
          <cell r="C9589" t="str">
            <v>UNI</v>
          </cell>
          <cell r="D9589">
            <v>946</v>
          </cell>
          <cell r="E9589" t="str">
            <v>Caja de 100</v>
          </cell>
          <cell r="F9589">
            <v>43222</v>
          </cell>
          <cell r="G9589">
            <v>901</v>
          </cell>
          <cell r="H9589">
            <v>1.05</v>
          </cell>
          <cell r="I9589">
            <v>43465</v>
          </cell>
        </row>
        <row r="9590">
          <cell r="A9590" t="str">
            <v>TORNILLO NEGRO PARA MADERA 6"x1"</v>
          </cell>
          <cell r="B9590">
            <v>103990</v>
          </cell>
          <cell r="C9590" t="str">
            <v>UNI</v>
          </cell>
          <cell r="D9590">
            <v>21</v>
          </cell>
          <cell r="E9590">
            <v>0</v>
          </cell>
          <cell r="F9590">
            <v>40634</v>
          </cell>
          <cell r="G9590">
            <v>16</v>
          </cell>
          <cell r="H9590">
            <v>1.34</v>
          </cell>
          <cell r="I9590">
            <v>43465</v>
          </cell>
        </row>
        <row r="9591">
          <cell r="A9591" t="str">
            <v>TORNILLO Nº8 X 1" AUTOPERFORANTE</v>
          </cell>
          <cell r="B9591">
            <v>104144</v>
          </cell>
          <cell r="C9591" t="str">
            <v>UNI</v>
          </cell>
          <cell r="D9591">
            <v>32</v>
          </cell>
          <cell r="E9591">
            <v>0</v>
          </cell>
          <cell r="F9591">
            <v>40725</v>
          </cell>
          <cell r="G9591">
            <v>24</v>
          </cell>
          <cell r="H9591">
            <v>1.34</v>
          </cell>
          <cell r="I9591">
            <v>43465</v>
          </cell>
        </row>
        <row r="9592">
          <cell r="A9592" t="str">
            <v>TORNILLO Ø 1/2" L=10"( 2 ARANDELAS+2</v>
          </cell>
          <cell r="B9592">
            <v>103644</v>
          </cell>
          <cell r="C9592" t="str">
            <v>UNI</v>
          </cell>
          <cell r="D9592">
            <v>2340</v>
          </cell>
          <cell r="E9592">
            <v>0</v>
          </cell>
          <cell r="F9592">
            <v>41115</v>
          </cell>
          <cell r="G9592">
            <v>1800</v>
          </cell>
          <cell r="H9592">
            <v>1.3</v>
          </cell>
          <cell r="I9592">
            <v>43465</v>
          </cell>
        </row>
        <row r="9593">
          <cell r="A9593" t="str">
            <v>TORNILLO Ø 1/2" L=6"( 1 ARANDELA + 1</v>
          </cell>
          <cell r="B9593">
            <v>103645</v>
          </cell>
          <cell r="C9593" t="str">
            <v>UNI</v>
          </cell>
          <cell r="D9593">
            <v>1509</v>
          </cell>
          <cell r="E9593">
            <v>0</v>
          </cell>
          <cell r="F9593">
            <v>43222</v>
          </cell>
          <cell r="G9593">
            <v>1437</v>
          </cell>
          <cell r="H9593">
            <v>1.05</v>
          </cell>
          <cell r="I9593">
            <v>43465</v>
          </cell>
        </row>
        <row r="9594">
          <cell r="A9594" t="str">
            <v>TORNILLO Ø3/4"X6" AUTORROSCANTE</v>
          </cell>
          <cell r="B9594">
            <v>103018</v>
          </cell>
          <cell r="C9594" t="str">
            <v>UNI</v>
          </cell>
          <cell r="D9594">
            <v>708</v>
          </cell>
          <cell r="E9594" t="str">
            <v>Negro</v>
          </cell>
          <cell r="F9594">
            <v>42291</v>
          </cell>
          <cell r="G9594">
            <v>580</v>
          </cell>
          <cell r="H9594">
            <v>1.22</v>
          </cell>
          <cell r="I9594">
            <v>43465</v>
          </cell>
        </row>
        <row r="9595">
          <cell r="A9595" t="str">
            <v>TORNILLO PARA AGLOMERADO</v>
          </cell>
          <cell r="B9595">
            <v>103555</v>
          </cell>
          <cell r="C9595" t="str">
            <v>UNI</v>
          </cell>
          <cell r="D9595">
            <v>1644</v>
          </cell>
          <cell r="E9595" t="str">
            <v>6 X 1"</v>
          </cell>
          <cell r="F9595">
            <v>40523</v>
          </cell>
          <cell r="G9595">
            <v>1200</v>
          </cell>
          <cell r="H9595">
            <v>1.37</v>
          </cell>
          <cell r="I9595">
            <v>43465</v>
          </cell>
        </row>
        <row r="9596">
          <cell r="A9596" t="str">
            <v>TORNILLO PARA LÁMINA 8X9/16"</v>
          </cell>
          <cell r="B9596">
            <v>102352</v>
          </cell>
          <cell r="C9596" t="str">
            <v>UNI</v>
          </cell>
          <cell r="D9596">
            <v>36</v>
          </cell>
          <cell r="E9596" t="str">
            <v>Caja de 100</v>
          </cell>
          <cell r="F9596">
            <v>40128</v>
          </cell>
          <cell r="G9596">
            <v>26</v>
          </cell>
          <cell r="H9596">
            <v>1.39</v>
          </cell>
          <cell r="I9596">
            <v>43465</v>
          </cell>
        </row>
        <row r="9597">
          <cell r="A9597" t="str">
            <v>TORNILLO PARA LAMINA D= 3/8" LC #18</v>
          </cell>
          <cell r="B9597">
            <v>3561</v>
          </cell>
          <cell r="C9597" t="str">
            <v>UNI</v>
          </cell>
          <cell r="D9597">
            <v>77</v>
          </cell>
          <cell r="E9597">
            <v>0</v>
          </cell>
          <cell r="F9597">
            <v>41243</v>
          </cell>
          <cell r="G9597">
            <v>59</v>
          </cell>
          <cell r="H9597">
            <v>1.3</v>
          </cell>
          <cell r="I9597">
            <v>43465</v>
          </cell>
        </row>
        <row r="9598">
          <cell r="A9598" t="str">
            <v>TORNILLO PARA MADERA 8 x 2"</v>
          </cell>
          <cell r="B9598">
            <v>535</v>
          </cell>
          <cell r="C9598" t="str">
            <v>UNI</v>
          </cell>
          <cell r="D9598">
            <v>36</v>
          </cell>
          <cell r="E9598" t="str">
            <v>Aglomerado</v>
          </cell>
          <cell r="F9598">
            <v>43223</v>
          </cell>
          <cell r="G9598">
            <v>34</v>
          </cell>
          <cell r="H9598">
            <v>1.05</v>
          </cell>
          <cell r="I9598">
            <v>43465</v>
          </cell>
        </row>
        <row r="9599">
          <cell r="A9599" t="str">
            <v>TORNILLO PASANTE</v>
          </cell>
          <cell r="B9599">
            <v>104204</v>
          </cell>
          <cell r="C9599" t="str">
            <v>UNI</v>
          </cell>
          <cell r="D9599">
            <v>1985</v>
          </cell>
          <cell r="E9599">
            <v>0</v>
          </cell>
          <cell r="F9599">
            <v>43151</v>
          </cell>
          <cell r="G9599">
            <v>1890</v>
          </cell>
          <cell r="H9599">
            <v>1.05</v>
          </cell>
          <cell r="I9599">
            <v>43465</v>
          </cell>
        </row>
        <row r="9600">
          <cell r="A9600" t="str">
            <v>TORNILLO PL.Ond.+ x4 3/4" ETERNIT</v>
          </cell>
          <cell r="B9600">
            <v>2260</v>
          </cell>
          <cell r="C9600" t="str">
            <v>UNI</v>
          </cell>
          <cell r="D9600">
            <v>2603</v>
          </cell>
          <cell r="E9600">
            <v>0</v>
          </cell>
          <cell r="F9600">
            <v>40325</v>
          </cell>
          <cell r="G9600">
            <v>1900</v>
          </cell>
          <cell r="H9600">
            <v>1.37</v>
          </cell>
          <cell r="I9600">
            <v>43465</v>
          </cell>
        </row>
        <row r="9601">
          <cell r="A9601" t="str">
            <v>TORNILLO PLACA AVELLANADO 8X1/4" PUNTA</v>
          </cell>
          <cell r="B9601">
            <v>103061</v>
          </cell>
          <cell r="C9601" t="str">
            <v>UNI</v>
          </cell>
          <cell r="D9601">
            <v>123</v>
          </cell>
          <cell r="E9601">
            <v>0</v>
          </cell>
          <cell r="F9601">
            <v>40388</v>
          </cell>
          <cell r="G9601">
            <v>90</v>
          </cell>
          <cell r="H9601">
            <v>1.37</v>
          </cell>
          <cell r="I9601">
            <v>43465</v>
          </cell>
        </row>
        <row r="9602">
          <cell r="A9602" t="str">
            <v>TORNILLO TIRAFONDO DE 4X 3/8 "</v>
          </cell>
          <cell r="B9602">
            <v>3737</v>
          </cell>
          <cell r="C9602" t="str">
            <v>UNI</v>
          </cell>
          <cell r="D9602">
            <v>654</v>
          </cell>
          <cell r="E9602">
            <v>0</v>
          </cell>
          <cell r="F9602">
            <v>42863</v>
          </cell>
          <cell r="G9602">
            <v>600</v>
          </cell>
          <cell r="H9602">
            <v>1.0900000000000001</v>
          </cell>
          <cell r="I9602">
            <v>43465</v>
          </cell>
        </row>
        <row r="9603">
          <cell r="A9603" t="str">
            <v>TORNILLO Y CHAZO PLASTICO DE 1/4"**</v>
          </cell>
          <cell r="B9603">
            <v>101847</v>
          </cell>
          <cell r="C9603" t="str">
            <v>UNI</v>
          </cell>
          <cell r="D9603">
            <v>40</v>
          </cell>
          <cell r="E9603" t="str">
            <v>Caja de 100</v>
          </cell>
          <cell r="F9603">
            <v>43199</v>
          </cell>
          <cell r="G9603">
            <v>38</v>
          </cell>
          <cell r="H9603">
            <v>1.05</v>
          </cell>
          <cell r="I9603">
            <v>43465</v>
          </cell>
        </row>
        <row r="9604">
          <cell r="A9604" t="str">
            <v>TORNILLO ZINCADO ROSCADO (1/2"X5")</v>
          </cell>
          <cell r="B9604">
            <v>105846</v>
          </cell>
          <cell r="C9604" t="str">
            <v>UNI</v>
          </cell>
          <cell r="D9604">
            <v>1028</v>
          </cell>
          <cell r="E9604">
            <v>0</v>
          </cell>
          <cell r="F9604">
            <v>43222</v>
          </cell>
          <cell r="G9604">
            <v>979</v>
          </cell>
          <cell r="H9604">
            <v>1.05</v>
          </cell>
          <cell r="I9604">
            <v>43465</v>
          </cell>
        </row>
        <row r="9605">
          <cell r="A9605" t="str">
            <v>TORNILLO,PUNTILLAS Y ELEMENTOS</v>
          </cell>
          <cell r="B9605">
            <v>101222</v>
          </cell>
          <cell r="C9605" t="str">
            <v>UNI</v>
          </cell>
          <cell r="D9605">
            <v>11815</v>
          </cell>
          <cell r="E9605" t="str">
            <v>Caja de 100</v>
          </cell>
          <cell r="F9605">
            <v>40108</v>
          </cell>
          <cell r="G9605">
            <v>8500</v>
          </cell>
          <cell r="H9605">
            <v>1.39</v>
          </cell>
          <cell r="I9605">
            <v>43465</v>
          </cell>
        </row>
        <row r="9606">
          <cell r="A9606" t="str">
            <v>TORNILLO+ARANDELA+CAPUCHON (5") TEJA</v>
          </cell>
          <cell r="B9606">
            <v>104994</v>
          </cell>
          <cell r="C9606" t="str">
            <v>UNI</v>
          </cell>
          <cell r="D9606">
            <v>901</v>
          </cell>
          <cell r="E9606">
            <v>0</v>
          </cell>
          <cell r="F9606">
            <v>43181</v>
          </cell>
          <cell r="G9606">
            <v>858</v>
          </cell>
          <cell r="H9606">
            <v>1.05</v>
          </cell>
          <cell r="I9606">
            <v>43465</v>
          </cell>
        </row>
        <row r="9607">
          <cell r="A9607" t="str">
            <v>TORNILLO1/2"L=9"ZINCADO.CAB.LISACARRIA</v>
          </cell>
          <cell r="B9607">
            <v>104427</v>
          </cell>
          <cell r="C9607" t="str">
            <v>UNI</v>
          </cell>
          <cell r="D9607">
            <v>2600</v>
          </cell>
          <cell r="E9607">
            <v>0</v>
          </cell>
          <cell r="F9607">
            <v>41116</v>
          </cell>
          <cell r="G9607">
            <v>2000</v>
          </cell>
          <cell r="H9607">
            <v>1.3</v>
          </cell>
          <cell r="I9607">
            <v>43465</v>
          </cell>
        </row>
        <row r="9608">
          <cell r="A9608" t="str">
            <v>TornilloAceroGalvaniz.(1/2"x11/2")GR-5;tuerc+Ar</v>
          </cell>
          <cell r="B9608">
            <v>105542</v>
          </cell>
          <cell r="C9608" t="str">
            <v>UNI</v>
          </cell>
          <cell r="D9608">
            <v>1290</v>
          </cell>
          <cell r="E9608">
            <v>0</v>
          </cell>
          <cell r="F9608">
            <v>43181</v>
          </cell>
          <cell r="G9608">
            <v>1229</v>
          </cell>
          <cell r="H9608">
            <v>1.05</v>
          </cell>
          <cell r="I9608">
            <v>43465</v>
          </cell>
        </row>
        <row r="9609">
          <cell r="A9609" t="str">
            <v>TornilloConector5/8"x3"+Arandela+Tuerca Acero</v>
          </cell>
          <cell r="B9609">
            <v>105872</v>
          </cell>
          <cell r="C9609" t="str">
            <v>UNI</v>
          </cell>
          <cell r="D9609">
            <v>1608</v>
          </cell>
          <cell r="E9609">
            <v>0</v>
          </cell>
          <cell r="F9609">
            <v>42599</v>
          </cell>
          <cell r="G9609">
            <v>1398</v>
          </cell>
          <cell r="H9609">
            <v>1.1499999999999999</v>
          </cell>
          <cell r="I9609">
            <v>43465</v>
          </cell>
        </row>
        <row r="9610">
          <cell r="A9610" t="str">
            <v>TORNILLOS 1/2 X10"(incluye arandela y tuerca</v>
          </cell>
          <cell r="B9610">
            <v>103829</v>
          </cell>
          <cell r="C9610" t="str">
            <v>UNI</v>
          </cell>
          <cell r="D9610">
            <v>2515</v>
          </cell>
          <cell r="E9610">
            <v>0</v>
          </cell>
          <cell r="F9610">
            <v>43222</v>
          </cell>
          <cell r="G9610">
            <v>2395</v>
          </cell>
          <cell r="H9610">
            <v>1.05</v>
          </cell>
          <cell r="I9610">
            <v>43465</v>
          </cell>
        </row>
        <row r="9611">
          <cell r="A9611" t="str">
            <v>TORNILLOS BUTTON</v>
          </cell>
          <cell r="B9611">
            <v>103814</v>
          </cell>
          <cell r="C9611" t="str">
            <v>UNI</v>
          </cell>
          <cell r="D9611">
            <v>14115</v>
          </cell>
          <cell r="E9611">
            <v>0</v>
          </cell>
          <cell r="F9611">
            <v>43222</v>
          </cell>
          <cell r="G9611">
            <v>13443</v>
          </cell>
          <cell r="H9611">
            <v>1.05</v>
          </cell>
          <cell r="I9611">
            <v>43465</v>
          </cell>
        </row>
        <row r="9612">
          <cell r="A9612" t="str">
            <v>Torniquete BiderecAcero Inox.Catrax plus brz.abati</v>
          </cell>
          <cell r="B9612">
            <v>106420</v>
          </cell>
          <cell r="C9612" t="str">
            <v>UNI</v>
          </cell>
          <cell r="D9612">
            <v>9236081</v>
          </cell>
          <cell r="E9612">
            <v>0</v>
          </cell>
          <cell r="F9612">
            <v>43276</v>
          </cell>
          <cell r="G9612">
            <v>8796268</v>
          </cell>
          <cell r="H9612">
            <v>1.05</v>
          </cell>
          <cell r="I9612">
            <v>43465</v>
          </cell>
        </row>
        <row r="9613">
          <cell r="A9613" t="str">
            <v>TORRE PARA DOMINADAS Y FONDOS 4P</v>
          </cell>
          <cell r="B9613">
            <v>106810</v>
          </cell>
          <cell r="C9613" t="str">
            <v>UNI</v>
          </cell>
          <cell r="D9613">
            <v>6776039</v>
          </cell>
          <cell r="E9613">
            <v>0</v>
          </cell>
          <cell r="F9613">
            <v>43207</v>
          </cell>
          <cell r="G9613">
            <v>6453370</v>
          </cell>
          <cell r="H9613">
            <v>1.05</v>
          </cell>
          <cell r="I9613">
            <v>43465</v>
          </cell>
        </row>
        <row r="9614">
          <cell r="A9614" t="str">
            <v>TORREGRUA (DIFERENTES TAMAÑOS) 500 K.</v>
          </cell>
          <cell r="B9614">
            <v>4041</v>
          </cell>
          <cell r="C9614" t="str">
            <v>MES</v>
          </cell>
          <cell r="D9614">
            <v>445250</v>
          </cell>
          <cell r="E9614">
            <v>0</v>
          </cell>
          <cell r="F9614">
            <v>40367</v>
          </cell>
          <cell r="G9614">
            <v>325000</v>
          </cell>
          <cell r="H9614">
            <v>1.37</v>
          </cell>
          <cell r="I9614">
            <v>43465</v>
          </cell>
        </row>
        <row r="9615">
          <cell r="A9615" t="str">
            <v>TOTALIZADOR</v>
          </cell>
          <cell r="B9615">
            <v>104827</v>
          </cell>
          <cell r="C9615" t="str">
            <v>UNI</v>
          </cell>
          <cell r="D9615">
            <v>204358</v>
          </cell>
          <cell r="E9615">
            <v>0</v>
          </cell>
          <cell r="F9615">
            <v>42857</v>
          </cell>
          <cell r="G9615">
            <v>187484.5</v>
          </cell>
          <cell r="H9615">
            <v>1.0900000000000001</v>
          </cell>
          <cell r="I9615">
            <v>43465</v>
          </cell>
        </row>
        <row r="9616">
          <cell r="A9616" t="str">
            <v>totalizador 3 x 20 A MG</v>
          </cell>
          <cell r="B9616">
            <v>103847</v>
          </cell>
          <cell r="C9616" t="str">
            <v>UNI</v>
          </cell>
          <cell r="D9616">
            <v>138284</v>
          </cell>
          <cell r="E9616">
            <v>0</v>
          </cell>
          <cell r="F9616">
            <v>41072</v>
          </cell>
          <cell r="G9616">
            <v>106372</v>
          </cell>
          <cell r="H9616">
            <v>1.3</v>
          </cell>
          <cell r="I9616">
            <v>43465</v>
          </cell>
        </row>
        <row r="9617">
          <cell r="A9617" t="str">
            <v>Totalizador de 75 A Industrial</v>
          </cell>
          <cell r="B9617">
            <v>102308</v>
          </cell>
          <cell r="C9617" t="str">
            <v>UNI</v>
          </cell>
          <cell r="D9617">
            <v>236325</v>
          </cell>
          <cell r="E9617" t="str">
            <v>TWC-12M</v>
          </cell>
          <cell r="F9617">
            <v>40312</v>
          </cell>
          <cell r="G9617">
            <v>172500</v>
          </cell>
          <cell r="H9617">
            <v>1.37</v>
          </cell>
          <cell r="I9617">
            <v>43465</v>
          </cell>
        </row>
        <row r="9618">
          <cell r="A9618" t="str">
            <v>Totalizador de Industrial 70 A 100 AMP</v>
          </cell>
          <cell r="B9618">
            <v>104172</v>
          </cell>
          <cell r="C9618" t="str">
            <v>UNI</v>
          </cell>
          <cell r="D9618">
            <v>137618</v>
          </cell>
          <cell r="E9618">
            <v>0</v>
          </cell>
          <cell r="F9618">
            <v>40778</v>
          </cell>
          <cell r="G9618">
            <v>102700</v>
          </cell>
          <cell r="H9618">
            <v>1.34</v>
          </cell>
          <cell r="I9618">
            <v>43465</v>
          </cell>
        </row>
        <row r="9619">
          <cell r="A9619" t="str">
            <v>Totalizador enchufablel 3x(40Amp/50)</v>
          </cell>
          <cell r="B9619">
            <v>103211</v>
          </cell>
          <cell r="C9619" t="str">
            <v>UNI</v>
          </cell>
          <cell r="D9619">
            <v>126695</v>
          </cell>
          <cell r="E9619" t="str">
            <v>TWC-12M</v>
          </cell>
          <cell r="F9619">
            <v>41429</v>
          </cell>
          <cell r="G9619">
            <v>99760</v>
          </cell>
          <cell r="H9619">
            <v>1.27</v>
          </cell>
          <cell r="I9619">
            <v>43465</v>
          </cell>
        </row>
        <row r="9620">
          <cell r="A9620" t="str">
            <v>TOTALIZADOR GENERAL 3X100A</v>
          </cell>
          <cell r="B9620">
            <v>103238</v>
          </cell>
          <cell r="C9620" t="str">
            <v>UNI</v>
          </cell>
          <cell r="D9620">
            <v>152500</v>
          </cell>
          <cell r="E9620">
            <v>0</v>
          </cell>
          <cell r="F9620">
            <v>42248</v>
          </cell>
          <cell r="G9620">
            <v>125000</v>
          </cell>
          <cell r="H9620">
            <v>1.22</v>
          </cell>
          <cell r="I9620">
            <v>43465</v>
          </cell>
        </row>
        <row r="9621">
          <cell r="A9621" t="str">
            <v>TOTALIZADOR GENERAL 3X70A</v>
          </cell>
          <cell r="B9621">
            <v>103237</v>
          </cell>
          <cell r="C9621" t="str">
            <v>UNI</v>
          </cell>
          <cell r="D9621">
            <v>164400</v>
          </cell>
          <cell r="E9621">
            <v>0</v>
          </cell>
          <cell r="F9621">
            <v>40430</v>
          </cell>
          <cell r="G9621">
            <v>120000</v>
          </cell>
          <cell r="H9621">
            <v>1.37</v>
          </cell>
          <cell r="I9621">
            <v>43465</v>
          </cell>
        </row>
        <row r="9622">
          <cell r="A9622" t="str">
            <v>Totalizador industrial 3x(28-40Amp)</v>
          </cell>
          <cell r="B9622">
            <v>102475</v>
          </cell>
          <cell r="C9622" t="str">
            <v>UNI</v>
          </cell>
          <cell r="D9622">
            <v>133980</v>
          </cell>
          <cell r="E9622" t="str">
            <v>TWC-12M</v>
          </cell>
          <cell r="F9622">
            <v>43182</v>
          </cell>
          <cell r="G9622">
            <v>127600</v>
          </cell>
          <cell r="H9622">
            <v>1.05</v>
          </cell>
          <cell r="I9622">
            <v>43465</v>
          </cell>
        </row>
        <row r="9623">
          <cell r="A9623" t="str">
            <v>Totalizador industrial 3x100A</v>
          </cell>
          <cell r="B9623">
            <v>101794</v>
          </cell>
          <cell r="C9623" t="str">
            <v>UNI</v>
          </cell>
          <cell r="D9623">
            <v>125134</v>
          </cell>
          <cell r="E9623" t="str">
            <v>TWC-12M</v>
          </cell>
          <cell r="F9623">
            <v>43213</v>
          </cell>
          <cell r="G9623">
            <v>119175</v>
          </cell>
          <cell r="H9623">
            <v>1.05</v>
          </cell>
          <cell r="I9623">
            <v>43465</v>
          </cell>
        </row>
        <row r="9624">
          <cell r="A9624" t="str">
            <v>Totalizador industrial 3x125A 25KA</v>
          </cell>
          <cell r="B9624">
            <v>101588</v>
          </cell>
          <cell r="C9624" t="str">
            <v>UNI</v>
          </cell>
          <cell r="D9624">
            <v>371385</v>
          </cell>
          <cell r="E9624" t="str">
            <v>TWC-12M</v>
          </cell>
          <cell r="F9624">
            <v>43182</v>
          </cell>
          <cell r="G9624">
            <v>353700</v>
          </cell>
          <cell r="H9624">
            <v>1.05</v>
          </cell>
          <cell r="I9624">
            <v>43465</v>
          </cell>
        </row>
        <row r="9625">
          <cell r="A9625" t="str">
            <v>Totalizador industrial 3x175A</v>
          </cell>
          <cell r="B9625">
            <v>101578</v>
          </cell>
          <cell r="C9625" t="str">
            <v>UNI</v>
          </cell>
          <cell r="D9625">
            <v>358000</v>
          </cell>
          <cell r="E9625" t="str">
            <v>TWC-12M</v>
          </cell>
          <cell r="F9625">
            <v>43040</v>
          </cell>
          <cell r="G9625">
            <v>328440</v>
          </cell>
          <cell r="H9625">
            <v>1.0900000000000001</v>
          </cell>
          <cell r="I9625">
            <v>43465</v>
          </cell>
        </row>
        <row r="9626">
          <cell r="A9626" t="str">
            <v>Totalizador industrial 3x40A</v>
          </cell>
          <cell r="B9626">
            <v>102473</v>
          </cell>
          <cell r="C9626" t="str">
            <v>UNI</v>
          </cell>
          <cell r="D9626">
            <v>155732</v>
          </cell>
          <cell r="E9626" t="str">
            <v>TWC-12M</v>
          </cell>
          <cell r="F9626">
            <v>41093</v>
          </cell>
          <cell r="G9626">
            <v>119794</v>
          </cell>
          <cell r="H9626">
            <v>1.3</v>
          </cell>
          <cell r="I9626">
            <v>43465</v>
          </cell>
        </row>
        <row r="9627">
          <cell r="A9627" t="str">
            <v>Totalizador industrial 3x50A</v>
          </cell>
          <cell r="B9627">
            <v>101596</v>
          </cell>
          <cell r="C9627" t="str">
            <v>UNI</v>
          </cell>
          <cell r="D9627">
            <v>125179</v>
          </cell>
          <cell r="E9627" t="str">
            <v>TWC-12M</v>
          </cell>
          <cell r="F9627">
            <v>43213</v>
          </cell>
          <cell r="G9627">
            <v>119218</v>
          </cell>
          <cell r="H9627">
            <v>1.05</v>
          </cell>
          <cell r="I9627">
            <v>43465</v>
          </cell>
        </row>
        <row r="9628">
          <cell r="A9628" t="str">
            <v>Totalizador industrial 3x50A (44-63A)L/NEX</v>
          </cell>
          <cell r="B9628">
            <v>103458</v>
          </cell>
          <cell r="C9628" t="str">
            <v>UNI</v>
          </cell>
          <cell r="D9628">
            <v>148710</v>
          </cell>
          <cell r="E9628" t="str">
            <v>TWC-12M</v>
          </cell>
          <cell r="F9628">
            <v>42857</v>
          </cell>
          <cell r="G9628">
            <v>136431.12</v>
          </cell>
          <cell r="H9628">
            <v>1.0900000000000001</v>
          </cell>
          <cell r="I9628">
            <v>43465</v>
          </cell>
        </row>
        <row r="9629">
          <cell r="A9629" t="str">
            <v>Totalizador industrial 3x60A</v>
          </cell>
          <cell r="B9629">
            <v>101593</v>
          </cell>
          <cell r="C9629" t="str">
            <v>UNI</v>
          </cell>
          <cell r="D9629">
            <v>134925</v>
          </cell>
          <cell r="E9629" t="str">
            <v>TWC-12M</v>
          </cell>
          <cell r="F9629">
            <v>43182</v>
          </cell>
          <cell r="G9629">
            <v>128500</v>
          </cell>
          <cell r="H9629">
            <v>1.05</v>
          </cell>
          <cell r="I9629">
            <v>43465</v>
          </cell>
        </row>
        <row r="9630">
          <cell r="A9630" t="str">
            <v>Totalizador industrial 3x75A (70-100A)L/NEX</v>
          </cell>
          <cell r="B9630">
            <v>102300</v>
          </cell>
          <cell r="C9630" t="str">
            <v>UNI</v>
          </cell>
          <cell r="D9630">
            <v>208500</v>
          </cell>
          <cell r="E9630" t="str">
            <v>TWC-12M</v>
          </cell>
          <cell r="F9630">
            <v>40023</v>
          </cell>
          <cell r="G9630">
            <v>150000</v>
          </cell>
          <cell r="H9630">
            <v>1.39</v>
          </cell>
          <cell r="I9630">
            <v>43465</v>
          </cell>
        </row>
        <row r="9631">
          <cell r="A9631" t="str">
            <v>Totalizador industrial 3x80A</v>
          </cell>
          <cell r="B9631">
            <v>103179</v>
          </cell>
          <cell r="C9631" t="str">
            <v>UNI</v>
          </cell>
          <cell r="D9631">
            <v>134260</v>
          </cell>
          <cell r="E9631" t="str">
            <v>TWC-12M</v>
          </cell>
          <cell r="F9631">
            <v>40420</v>
          </cell>
          <cell r="G9631">
            <v>98000</v>
          </cell>
          <cell r="H9631">
            <v>1.37</v>
          </cell>
          <cell r="I9631">
            <v>43465</v>
          </cell>
        </row>
        <row r="9632">
          <cell r="A9632" t="str">
            <v>Totalizador industrial de 3x1000 A</v>
          </cell>
          <cell r="B9632">
            <v>101676</v>
          </cell>
          <cell r="C9632" t="str">
            <v>UNI</v>
          </cell>
          <cell r="D9632">
            <v>5402619</v>
          </cell>
          <cell r="E9632" t="str">
            <v>TWC-12M</v>
          </cell>
          <cell r="F9632">
            <v>43199</v>
          </cell>
          <cell r="G9632">
            <v>5145351</v>
          </cell>
          <cell r="H9632">
            <v>1.05</v>
          </cell>
          <cell r="I9632">
            <v>43465</v>
          </cell>
        </row>
        <row r="9633">
          <cell r="A9633" t="str">
            <v>Totalizador industrial de 3x150A MG</v>
          </cell>
          <cell r="B9633">
            <v>103846</v>
          </cell>
          <cell r="C9633" t="str">
            <v>UNI</v>
          </cell>
          <cell r="D9633">
            <v>306918</v>
          </cell>
          <cell r="E9633">
            <v>0</v>
          </cell>
          <cell r="F9633">
            <v>43213</v>
          </cell>
          <cell r="G9633">
            <v>292303</v>
          </cell>
          <cell r="H9633">
            <v>1.05</v>
          </cell>
          <cell r="I9633">
            <v>43465</v>
          </cell>
        </row>
        <row r="9634">
          <cell r="A9634" t="str">
            <v>TOTALIZADOR REGULABLE IND. 200-250 AMP</v>
          </cell>
          <cell r="B9634">
            <v>106590</v>
          </cell>
          <cell r="C9634" t="str">
            <v>UNI</v>
          </cell>
          <cell r="D9634">
            <v>392400</v>
          </cell>
          <cell r="E9634">
            <v>0</v>
          </cell>
          <cell r="F9634">
            <v>43003</v>
          </cell>
          <cell r="G9634">
            <v>360000</v>
          </cell>
          <cell r="H9634">
            <v>1.0900000000000001</v>
          </cell>
          <cell r="I9634">
            <v>43465</v>
          </cell>
        </row>
        <row r="9635">
          <cell r="A9635" t="str">
            <v>TotemSeñalTipo A Estruc Perfil metal+lam</v>
          </cell>
          <cell r="B9635">
            <v>107061</v>
          </cell>
          <cell r="C9635" t="str">
            <v>UNI</v>
          </cell>
          <cell r="D9635">
            <v>6184500</v>
          </cell>
          <cell r="E9635">
            <v>0</v>
          </cell>
          <cell r="F9635">
            <v>43375</v>
          </cell>
          <cell r="G9635">
            <v>5890000</v>
          </cell>
          <cell r="H9635">
            <v>1.05</v>
          </cell>
          <cell r="I9635">
            <v>43465</v>
          </cell>
        </row>
        <row r="9636">
          <cell r="A9636" t="str">
            <v>TotemSeñalTipo B Estruc Perfil metal+lam</v>
          </cell>
          <cell r="B9636">
            <v>107060</v>
          </cell>
          <cell r="C9636" t="str">
            <v>UNI</v>
          </cell>
          <cell r="D9636">
            <v>5369882</v>
          </cell>
          <cell r="E9636">
            <v>0</v>
          </cell>
          <cell r="F9636">
            <v>43375</v>
          </cell>
          <cell r="G9636">
            <v>5114173</v>
          </cell>
          <cell r="H9636">
            <v>1.05</v>
          </cell>
          <cell r="I9636">
            <v>43465</v>
          </cell>
        </row>
        <row r="9637">
          <cell r="A9637" t="str">
            <v>TOXEMENT "1A" 2 KILOS</v>
          </cell>
          <cell r="B9637">
            <v>667</v>
          </cell>
          <cell r="C9637" t="str">
            <v>KG</v>
          </cell>
          <cell r="D9637">
            <v>8480</v>
          </cell>
          <cell r="E9637">
            <v>0</v>
          </cell>
          <cell r="F9637">
            <v>40688</v>
          </cell>
          <cell r="G9637">
            <v>6328</v>
          </cell>
          <cell r="H9637">
            <v>1.34</v>
          </cell>
          <cell r="I9637">
            <v>43465</v>
          </cell>
        </row>
        <row r="9638">
          <cell r="A9638" t="str">
            <v>TOXEMENT POLVO EN BALDE 30 Kg</v>
          </cell>
          <cell r="B9638">
            <v>680</v>
          </cell>
          <cell r="C9638" t="str">
            <v>KG</v>
          </cell>
          <cell r="D9638">
            <v>5682</v>
          </cell>
          <cell r="E9638">
            <v>0</v>
          </cell>
          <cell r="F9638">
            <v>40688</v>
          </cell>
          <cell r="G9638">
            <v>4240</v>
          </cell>
          <cell r="H9638">
            <v>1.34</v>
          </cell>
          <cell r="I9638">
            <v>43465</v>
          </cell>
        </row>
        <row r="9639">
          <cell r="A9639" t="str">
            <v>TOXEMENT POLVO EN BOLSA 25 Kg</v>
          </cell>
          <cell r="B9639">
            <v>2194</v>
          </cell>
          <cell r="C9639" t="str">
            <v>KG</v>
          </cell>
          <cell r="D9639">
            <v>5619</v>
          </cell>
          <cell r="E9639">
            <v>0</v>
          </cell>
          <cell r="F9639">
            <v>40688</v>
          </cell>
          <cell r="G9639">
            <v>4193</v>
          </cell>
          <cell r="H9639">
            <v>1.34</v>
          </cell>
          <cell r="I9639">
            <v>43465</v>
          </cell>
        </row>
        <row r="9640">
          <cell r="A9640" t="str">
            <v>TRABA COMPL. C-90 ETERNIT</v>
          </cell>
          <cell r="B9640">
            <v>2351</v>
          </cell>
          <cell r="C9640" t="str">
            <v>UNI</v>
          </cell>
          <cell r="D9640">
            <v>3083</v>
          </cell>
          <cell r="E9640">
            <v>0</v>
          </cell>
          <cell r="F9640">
            <v>40325</v>
          </cell>
          <cell r="G9640">
            <v>2250</v>
          </cell>
          <cell r="H9640">
            <v>1.37</v>
          </cell>
          <cell r="I9640">
            <v>43465</v>
          </cell>
        </row>
        <row r="9641">
          <cell r="A9641" t="str">
            <v>Tractor (Para poda o cepillado) (Oper+Comb)</v>
          </cell>
          <cell r="B9641">
            <v>102572</v>
          </cell>
          <cell r="C9641" t="str">
            <v>HR</v>
          </cell>
          <cell r="D9641">
            <v>71569</v>
          </cell>
          <cell r="E9641">
            <v>0</v>
          </cell>
          <cell r="F9641">
            <v>43182</v>
          </cell>
          <cell r="G9641">
            <v>68161</v>
          </cell>
          <cell r="H9641">
            <v>1.05</v>
          </cell>
          <cell r="I9641">
            <v>43465</v>
          </cell>
        </row>
        <row r="9642">
          <cell r="A9642" t="str">
            <v>TRACTOR CORTA CESPED **</v>
          </cell>
          <cell r="B9642">
            <v>102623</v>
          </cell>
          <cell r="C9642" t="str">
            <v>DD</v>
          </cell>
          <cell r="D9642">
            <v>137000</v>
          </cell>
          <cell r="E9642">
            <v>0</v>
          </cell>
          <cell r="F9642">
            <v>40249</v>
          </cell>
          <cell r="G9642">
            <v>100000</v>
          </cell>
          <cell r="H9642">
            <v>1.37</v>
          </cell>
          <cell r="I9642">
            <v>43465</v>
          </cell>
        </row>
        <row r="9643">
          <cell r="A9643" t="str">
            <v>Trafo baja-baja 30KVA 480/208/120V</v>
          </cell>
          <cell r="B9643">
            <v>101529</v>
          </cell>
          <cell r="C9643" t="str">
            <v>UNI</v>
          </cell>
          <cell r="D9643">
            <v>11056060</v>
          </cell>
          <cell r="E9643">
            <v>0</v>
          </cell>
          <cell r="F9643">
            <v>39961</v>
          </cell>
          <cell r="G9643">
            <v>7954000</v>
          </cell>
          <cell r="H9643">
            <v>1.39</v>
          </cell>
          <cell r="I9643">
            <v>43465</v>
          </cell>
        </row>
        <row r="9644">
          <cell r="A9644" t="str">
            <v>TRAGANTE CUPULA 5x3</v>
          </cell>
          <cell r="B9644">
            <v>2407</v>
          </cell>
          <cell r="C9644" t="str">
            <v>UNI</v>
          </cell>
          <cell r="D9644">
            <v>5402</v>
          </cell>
          <cell r="E9644">
            <v>507</v>
          </cell>
          <cell r="F9644">
            <v>40141</v>
          </cell>
          <cell r="G9644">
            <v>3886</v>
          </cell>
          <cell r="H9644">
            <v>1.39</v>
          </cell>
          <cell r="I9644">
            <v>43465</v>
          </cell>
        </row>
        <row r="9645">
          <cell r="A9645" t="str">
            <v>TRAGANTE REJILLA CUPULA A TUBO 4"(5x4)</v>
          </cell>
          <cell r="B9645">
            <v>103439</v>
          </cell>
          <cell r="C9645" t="str">
            <v>UNI</v>
          </cell>
          <cell r="D9645">
            <v>8342</v>
          </cell>
          <cell r="E9645">
            <v>0</v>
          </cell>
          <cell r="F9645">
            <v>43371</v>
          </cell>
          <cell r="G9645">
            <v>7945</v>
          </cell>
          <cell r="H9645">
            <v>1.05</v>
          </cell>
          <cell r="I9645">
            <v>43465</v>
          </cell>
        </row>
        <row r="9646">
          <cell r="A9646" t="str">
            <v>TRAILER CAMA ALTA (CAPACIDAD 25</v>
          </cell>
          <cell r="B9646">
            <v>106024</v>
          </cell>
          <cell r="C9646" t="str">
            <v>VJ</v>
          </cell>
          <cell r="D9646">
            <v>1380000</v>
          </cell>
          <cell r="E9646">
            <v>0</v>
          </cell>
          <cell r="F9646">
            <v>42692</v>
          </cell>
          <cell r="G9646">
            <v>1200000</v>
          </cell>
          <cell r="H9646">
            <v>1.1499999999999999</v>
          </cell>
          <cell r="I9646">
            <v>43465</v>
          </cell>
        </row>
        <row r="9647">
          <cell r="A9647" t="str">
            <v>Tramite SST (Manejo de Tráfico)**</v>
          </cell>
          <cell r="B9647">
            <v>102794</v>
          </cell>
          <cell r="C9647" t="str">
            <v>UNI</v>
          </cell>
          <cell r="D9647">
            <v>1644000</v>
          </cell>
          <cell r="E9647">
            <v>0</v>
          </cell>
          <cell r="F9647">
            <v>40318</v>
          </cell>
          <cell r="G9647">
            <v>1200000</v>
          </cell>
          <cell r="H9647">
            <v>1.37</v>
          </cell>
          <cell r="I9647">
            <v>43465</v>
          </cell>
        </row>
        <row r="9648">
          <cell r="A9648" t="str">
            <v>Trámite sustitución Transformador 75 KVA X150</v>
          </cell>
          <cell r="B9648">
            <v>102293</v>
          </cell>
          <cell r="C9648" t="str">
            <v>UNI</v>
          </cell>
          <cell r="D9648">
            <v>903500</v>
          </cell>
          <cell r="E9648">
            <v>13106</v>
          </cell>
          <cell r="F9648">
            <v>40126</v>
          </cell>
          <cell r="G9648">
            <v>650000</v>
          </cell>
          <cell r="H9648">
            <v>1.39</v>
          </cell>
          <cell r="I9648">
            <v>43465</v>
          </cell>
        </row>
        <row r="9649">
          <cell r="A9649" t="str">
            <v>TRAMPA ø10"xø6" - 50 PSI fibra vidrio Piscina</v>
          </cell>
          <cell r="B9649">
            <v>107137</v>
          </cell>
          <cell r="C9649" t="str">
            <v>UNI</v>
          </cell>
          <cell r="D9649">
            <v>24720166</v>
          </cell>
          <cell r="E9649">
            <v>0</v>
          </cell>
          <cell r="F9649">
            <v>43396</v>
          </cell>
          <cell r="G9649">
            <v>23543015</v>
          </cell>
          <cell r="H9649">
            <v>1.05</v>
          </cell>
          <cell r="I9649">
            <v>43465</v>
          </cell>
        </row>
        <row r="9650">
          <cell r="A9650" t="str">
            <v>TRAMPA Ø8"X Ø5" Fibra de Vidrio</v>
          </cell>
          <cell r="B9650">
            <v>107073</v>
          </cell>
          <cell r="C9650" t="str">
            <v>UNI</v>
          </cell>
          <cell r="D9650">
            <v>20158046</v>
          </cell>
          <cell r="E9650">
            <v>0</v>
          </cell>
          <cell r="F9650">
            <v>43395</v>
          </cell>
          <cell r="G9650">
            <v>19198139</v>
          </cell>
          <cell r="H9650">
            <v>1.05</v>
          </cell>
          <cell r="I9650">
            <v>43465</v>
          </cell>
        </row>
        <row r="9651">
          <cell r="A9651" t="str">
            <v>TRANSFERENCIA AUTO PLANTA ELECTRICA</v>
          </cell>
          <cell r="B9651">
            <v>104819</v>
          </cell>
          <cell r="C9651" t="str">
            <v>UNI</v>
          </cell>
          <cell r="D9651">
            <v>4740540</v>
          </cell>
          <cell r="E9651">
            <v>0</v>
          </cell>
          <cell r="F9651">
            <v>41208</v>
          </cell>
          <cell r="G9651">
            <v>3646569</v>
          </cell>
          <cell r="H9651">
            <v>1.3</v>
          </cell>
          <cell r="I9651">
            <v>43465</v>
          </cell>
        </row>
        <row r="9652">
          <cell r="A9652" t="str">
            <v>TRANSFERENCIA AUTOM.(3X630AMP) EN AC3</v>
          </cell>
          <cell r="B9652">
            <v>105001</v>
          </cell>
          <cell r="C9652" t="str">
            <v>UNI</v>
          </cell>
          <cell r="D9652">
            <v>21066760</v>
          </cell>
          <cell r="E9652">
            <v>0</v>
          </cell>
          <cell r="F9652">
            <v>41506</v>
          </cell>
          <cell r="G9652">
            <v>16588000</v>
          </cell>
          <cell r="H9652">
            <v>1.27</v>
          </cell>
          <cell r="I9652">
            <v>43465</v>
          </cell>
        </row>
        <row r="9653">
          <cell r="A9653" t="str">
            <v>Transferencia Automat</v>
          </cell>
          <cell r="B9653">
            <v>106195</v>
          </cell>
          <cell r="C9653" t="str">
            <v>UNI</v>
          </cell>
          <cell r="D9653">
            <v>23607220</v>
          </cell>
          <cell r="E9653">
            <v>0</v>
          </cell>
          <cell r="F9653">
            <v>42847</v>
          </cell>
          <cell r="G9653">
            <v>21658000</v>
          </cell>
          <cell r="H9653">
            <v>1.0900000000000001</v>
          </cell>
          <cell r="I9653">
            <v>43465</v>
          </cell>
        </row>
        <row r="9654">
          <cell r="A9654" t="str">
            <v>Transferencia Automat</v>
          </cell>
          <cell r="B9654">
            <v>106196</v>
          </cell>
          <cell r="C9654" t="str">
            <v>UNI</v>
          </cell>
          <cell r="D9654">
            <v>6744920</v>
          </cell>
          <cell r="E9654">
            <v>0</v>
          </cell>
          <cell r="F9654">
            <v>42847</v>
          </cell>
          <cell r="G9654">
            <v>6188000</v>
          </cell>
          <cell r="H9654">
            <v>1.0900000000000001</v>
          </cell>
          <cell r="I9654">
            <v>43465</v>
          </cell>
        </row>
        <row r="9655">
          <cell r="A9655" t="str">
            <v>Transferencia automática 3x1000A</v>
          </cell>
          <cell r="B9655">
            <v>101629</v>
          </cell>
          <cell r="C9655" t="str">
            <v>UNI</v>
          </cell>
          <cell r="D9655">
            <v>23607220</v>
          </cell>
          <cell r="E9655">
            <v>0</v>
          </cell>
          <cell r="F9655">
            <v>42847</v>
          </cell>
          <cell r="G9655">
            <v>21658000</v>
          </cell>
          <cell r="H9655">
            <v>1.0900000000000001</v>
          </cell>
          <cell r="I9655">
            <v>43465</v>
          </cell>
        </row>
        <row r="9656">
          <cell r="A9656" t="str">
            <v>Transferencia automática 3x100A diseño Fontanar</v>
          </cell>
          <cell r="B9656">
            <v>101632</v>
          </cell>
          <cell r="C9656" t="str">
            <v>UNI</v>
          </cell>
          <cell r="D9656">
            <v>19671280</v>
          </cell>
          <cell r="E9656">
            <v>0</v>
          </cell>
          <cell r="F9656">
            <v>39962</v>
          </cell>
          <cell r="G9656">
            <v>14152000</v>
          </cell>
          <cell r="H9656">
            <v>1.39</v>
          </cell>
          <cell r="I9656">
            <v>43465</v>
          </cell>
        </row>
        <row r="9657">
          <cell r="A9657" t="str">
            <v>TRANSFERENCIA AUTOMÁTICA DE 3X160AMP</v>
          </cell>
          <cell r="B9657">
            <v>105012</v>
          </cell>
          <cell r="C9657" t="str">
            <v>UNI</v>
          </cell>
          <cell r="D9657">
            <v>4051300</v>
          </cell>
          <cell r="E9657">
            <v>0</v>
          </cell>
          <cell r="F9657">
            <v>41506</v>
          </cell>
          <cell r="G9657">
            <v>3190000</v>
          </cell>
          <cell r="H9657">
            <v>1.27</v>
          </cell>
          <cell r="I9657">
            <v>43465</v>
          </cell>
        </row>
        <row r="9658">
          <cell r="A9658" t="str">
            <v>TRANSFERENCIA DE</v>
          </cell>
          <cell r="B9658">
            <v>104867</v>
          </cell>
          <cell r="C9658" t="str">
            <v>UNI</v>
          </cell>
          <cell r="D9658">
            <v>18742991</v>
          </cell>
          <cell r="E9658">
            <v>0</v>
          </cell>
          <cell r="F9658">
            <v>41227</v>
          </cell>
          <cell r="G9658">
            <v>14417685</v>
          </cell>
          <cell r="H9658">
            <v>1.3</v>
          </cell>
          <cell r="I9658">
            <v>43465</v>
          </cell>
        </row>
        <row r="9659">
          <cell r="A9659" t="str">
            <v>TRANSFOR DIST TIPO SECO 800kVA, clase H</v>
          </cell>
          <cell r="B9659">
            <v>104432</v>
          </cell>
          <cell r="C9659" t="str">
            <v>UNI</v>
          </cell>
          <cell r="D9659">
            <v>0</v>
          </cell>
          <cell r="E9659">
            <v>0</v>
          </cell>
          <cell r="F9659">
            <v>41120</v>
          </cell>
          <cell r="G9659">
            <v>0</v>
          </cell>
          <cell r="H9659">
            <v>1.3</v>
          </cell>
          <cell r="I9659">
            <v>43465</v>
          </cell>
        </row>
        <row r="9660">
          <cell r="A9660" t="str">
            <v>Transform Tipo seco</v>
          </cell>
          <cell r="B9660">
            <v>105102</v>
          </cell>
          <cell r="C9660" t="str">
            <v>UNI</v>
          </cell>
          <cell r="D9660">
            <v>13594971</v>
          </cell>
          <cell r="E9660">
            <v>0</v>
          </cell>
          <cell r="F9660">
            <v>43266</v>
          </cell>
          <cell r="G9660">
            <v>12947591</v>
          </cell>
          <cell r="H9660">
            <v>1.05</v>
          </cell>
          <cell r="I9660">
            <v>43465</v>
          </cell>
        </row>
        <row r="9661">
          <cell r="A9661" t="str">
            <v>Transformadbaja-baja seco3 KVA480/208/120V</v>
          </cell>
          <cell r="B9661">
            <v>101585</v>
          </cell>
          <cell r="C9661" t="str">
            <v>UNI</v>
          </cell>
          <cell r="D9661">
            <v>0</v>
          </cell>
          <cell r="E9661" t="str">
            <v>TWC-12M</v>
          </cell>
          <cell r="F9661">
            <v>39960</v>
          </cell>
          <cell r="G9661">
            <v>0</v>
          </cell>
          <cell r="H9661">
            <v>1.39</v>
          </cell>
          <cell r="I9661">
            <v>43465</v>
          </cell>
        </row>
        <row r="9662">
          <cell r="A9662" t="str">
            <v>Transformadcte1000/5 Aclase0,5 tipoventan(NO</v>
          </cell>
          <cell r="B9662">
            <v>101547</v>
          </cell>
          <cell r="C9662" t="str">
            <v>UNI</v>
          </cell>
          <cell r="D9662">
            <v>0</v>
          </cell>
          <cell r="E9662" t="str">
            <v>TWC-12M</v>
          </cell>
          <cell r="F9662">
            <v>39960</v>
          </cell>
          <cell r="G9662">
            <v>0</v>
          </cell>
          <cell r="H9662">
            <v>1.39</v>
          </cell>
          <cell r="I9662">
            <v>43465</v>
          </cell>
        </row>
        <row r="9663">
          <cell r="A9663" t="str">
            <v>TRANSFORMADOR</v>
          </cell>
          <cell r="B9663">
            <v>105613</v>
          </cell>
          <cell r="C9663" t="str">
            <v>UNI</v>
          </cell>
          <cell r="D9663">
            <v>0</v>
          </cell>
          <cell r="E9663" t="str">
            <v>TWC-12M</v>
          </cell>
          <cell r="F9663">
            <v>39960</v>
          </cell>
          <cell r="G9663">
            <v>0</v>
          </cell>
          <cell r="H9663">
            <v>1.39</v>
          </cell>
          <cell r="I9663">
            <v>43465</v>
          </cell>
        </row>
        <row r="9664">
          <cell r="A9664" t="str">
            <v>TRANSFORMADOR 120 VAC - 24 VAC; 96 VA</v>
          </cell>
          <cell r="B9664">
            <v>107416</v>
          </cell>
          <cell r="C9664" t="str">
            <v>UNI</v>
          </cell>
          <cell r="D9664">
            <v>283500</v>
          </cell>
          <cell r="E9664">
            <v>0</v>
          </cell>
          <cell r="F9664">
            <v>43298</v>
          </cell>
          <cell r="G9664">
            <v>270000</v>
          </cell>
          <cell r="H9664">
            <v>1.05</v>
          </cell>
          <cell r="I9664">
            <v>43465</v>
          </cell>
        </row>
        <row r="9665">
          <cell r="A9665" t="str">
            <v>TRANSFORMADOR ACEITE</v>
          </cell>
          <cell r="B9665">
            <v>3679</v>
          </cell>
          <cell r="C9665" t="str">
            <v>UNI</v>
          </cell>
          <cell r="D9665">
            <v>4601284</v>
          </cell>
          <cell r="E9665">
            <v>0</v>
          </cell>
          <cell r="F9665">
            <v>43346</v>
          </cell>
          <cell r="G9665">
            <v>4382175</v>
          </cell>
          <cell r="H9665">
            <v>1.05</v>
          </cell>
          <cell r="I9665">
            <v>43465</v>
          </cell>
        </row>
        <row r="9666">
          <cell r="A9666" t="str">
            <v>Transformador de 300w a 12 v</v>
          </cell>
          <cell r="B9666">
            <v>104930</v>
          </cell>
          <cell r="C9666" t="str">
            <v>UNI</v>
          </cell>
          <cell r="D9666">
            <v>152400</v>
          </cell>
          <cell r="E9666">
            <v>0</v>
          </cell>
          <cell r="F9666">
            <v>41444</v>
          </cell>
          <cell r="G9666">
            <v>120000</v>
          </cell>
          <cell r="H9666">
            <v>1.27</v>
          </cell>
          <cell r="I9666">
            <v>43465</v>
          </cell>
        </row>
        <row r="9667">
          <cell r="A9667" t="str">
            <v>TRANSFORMADOR DE CORRIENTE 1000/A5</v>
          </cell>
          <cell r="B9667">
            <v>104438</v>
          </cell>
          <cell r="C9667" t="str">
            <v>UNI</v>
          </cell>
          <cell r="D9667">
            <v>129710</v>
          </cell>
          <cell r="E9667">
            <v>0</v>
          </cell>
          <cell r="F9667">
            <v>42846</v>
          </cell>
          <cell r="G9667">
            <v>119000</v>
          </cell>
          <cell r="H9667">
            <v>1.0900000000000001</v>
          </cell>
          <cell r="I9667">
            <v>43465</v>
          </cell>
        </row>
        <row r="9668">
          <cell r="A9668" t="str">
            <v>Transformador de corriente 200/5 A</v>
          </cell>
          <cell r="B9668">
            <v>101581</v>
          </cell>
          <cell r="C9668" t="str">
            <v>UNI</v>
          </cell>
          <cell r="D9668">
            <v>437000</v>
          </cell>
          <cell r="E9668" t="str">
            <v>TWC-12M</v>
          </cell>
          <cell r="F9668">
            <v>42612</v>
          </cell>
          <cell r="G9668">
            <v>380000</v>
          </cell>
          <cell r="H9668">
            <v>1.1499999999999999</v>
          </cell>
          <cell r="I9668">
            <v>43465</v>
          </cell>
        </row>
        <row r="9669">
          <cell r="A9669" t="str">
            <v>Transformador de corriente 400/5 A</v>
          </cell>
          <cell r="B9669">
            <v>102286</v>
          </cell>
          <cell r="C9669" t="str">
            <v>UNI</v>
          </cell>
          <cell r="D9669">
            <v>98716</v>
          </cell>
          <cell r="E9669" t="str">
            <v>TWC-12M</v>
          </cell>
          <cell r="F9669">
            <v>42607</v>
          </cell>
          <cell r="G9669">
            <v>85840</v>
          </cell>
          <cell r="H9669">
            <v>1.1499999999999999</v>
          </cell>
          <cell r="I9669">
            <v>43465</v>
          </cell>
        </row>
        <row r="9670">
          <cell r="A9670" t="str">
            <v>TRANSFORMADOR MONOFASICO 50KVA</v>
          </cell>
          <cell r="B9670">
            <v>2399</v>
          </cell>
          <cell r="C9670" t="str">
            <v>UNI</v>
          </cell>
          <cell r="D9670">
            <v>15515250</v>
          </cell>
          <cell r="E9670">
            <v>0</v>
          </cell>
          <cell r="F9670">
            <v>40241</v>
          </cell>
          <cell r="G9670">
            <v>11325000</v>
          </cell>
          <cell r="H9670">
            <v>1.37</v>
          </cell>
          <cell r="I9670">
            <v>43465</v>
          </cell>
        </row>
        <row r="9671">
          <cell r="A9671" t="str">
            <v>TRANSFORMADOR SECO TRIFASICO 125KVA</v>
          </cell>
          <cell r="B9671">
            <v>102526</v>
          </cell>
          <cell r="C9671" t="str">
            <v>UNI</v>
          </cell>
          <cell r="D9671">
            <v>18349711</v>
          </cell>
          <cell r="E9671">
            <v>0</v>
          </cell>
          <cell r="F9671">
            <v>42773</v>
          </cell>
          <cell r="G9671">
            <v>16834597</v>
          </cell>
          <cell r="H9671">
            <v>1.0900000000000001</v>
          </cell>
          <cell r="I9671">
            <v>43465</v>
          </cell>
        </row>
        <row r="9672">
          <cell r="A9672" t="str">
            <v>TRANSFORMADOR TRIFASICO</v>
          </cell>
          <cell r="B9672">
            <v>3680</v>
          </cell>
          <cell r="C9672" t="str">
            <v>UNI</v>
          </cell>
          <cell r="D9672">
            <v>4969178</v>
          </cell>
          <cell r="E9672">
            <v>0</v>
          </cell>
          <cell r="F9672">
            <v>43182</v>
          </cell>
          <cell r="G9672">
            <v>4732550</v>
          </cell>
          <cell r="H9672">
            <v>1.05</v>
          </cell>
          <cell r="I9672">
            <v>43465</v>
          </cell>
        </row>
        <row r="9673">
          <cell r="A9673" t="str">
            <v>TRANSFORMADOR TRIFASICO 10KVA(NO</v>
          </cell>
          <cell r="B9673">
            <v>105573</v>
          </cell>
          <cell r="C9673" t="str">
            <v>UNI</v>
          </cell>
          <cell r="D9673">
            <v>1</v>
          </cell>
          <cell r="E9673">
            <v>0</v>
          </cell>
          <cell r="F9673">
            <v>42109</v>
          </cell>
          <cell r="G9673">
            <v>1</v>
          </cell>
          <cell r="H9673">
            <v>1.22</v>
          </cell>
          <cell r="I9673">
            <v>43465</v>
          </cell>
        </row>
        <row r="9674">
          <cell r="A9674" t="str">
            <v>TRANSFORMADOR TRIFASICO 112.5KVA</v>
          </cell>
          <cell r="B9674">
            <v>3682</v>
          </cell>
          <cell r="C9674" t="str">
            <v>UNI</v>
          </cell>
          <cell r="D9674">
            <v>12274447</v>
          </cell>
          <cell r="E9674">
            <v>0</v>
          </cell>
          <cell r="F9674">
            <v>40241</v>
          </cell>
          <cell r="G9674">
            <v>8959450</v>
          </cell>
          <cell r="H9674">
            <v>1.37</v>
          </cell>
          <cell r="I9674">
            <v>43465</v>
          </cell>
        </row>
        <row r="9675">
          <cell r="A9675" t="str">
            <v>TRANSFORMADOR TRIFASICO 150KVA</v>
          </cell>
          <cell r="B9675">
            <v>3683</v>
          </cell>
          <cell r="C9675" t="str">
            <v>UNI</v>
          </cell>
          <cell r="D9675">
            <v>35483000</v>
          </cell>
          <cell r="E9675">
            <v>0</v>
          </cell>
          <cell r="F9675">
            <v>40241</v>
          </cell>
          <cell r="G9675">
            <v>25900000</v>
          </cell>
          <cell r="H9675">
            <v>1.37</v>
          </cell>
          <cell r="I9675">
            <v>43465</v>
          </cell>
        </row>
        <row r="9676">
          <cell r="A9676" t="str">
            <v>TRANSFORMADOR TRIFASICO 225KVA</v>
          </cell>
          <cell r="B9676">
            <v>3684</v>
          </cell>
          <cell r="C9676" t="str">
            <v>UNI</v>
          </cell>
          <cell r="D9676">
            <v>17715036</v>
          </cell>
          <cell r="E9676">
            <v>0</v>
          </cell>
          <cell r="F9676">
            <v>43279</v>
          </cell>
          <cell r="G9676">
            <v>16871463</v>
          </cell>
          <cell r="H9676">
            <v>1.05</v>
          </cell>
          <cell r="I9676">
            <v>43465</v>
          </cell>
        </row>
        <row r="9677">
          <cell r="A9677" t="str">
            <v>TRANSFORMADOR TRIFASICO 75KVA (Aceite)</v>
          </cell>
          <cell r="B9677">
            <v>3681</v>
          </cell>
          <cell r="C9677" t="str">
            <v>UNI</v>
          </cell>
          <cell r="D9677">
            <v>6090000</v>
          </cell>
          <cell r="E9677">
            <v>0</v>
          </cell>
          <cell r="F9677">
            <v>43325</v>
          </cell>
          <cell r="G9677">
            <v>5800000</v>
          </cell>
          <cell r="H9677">
            <v>1.05</v>
          </cell>
          <cell r="I9677">
            <v>43465</v>
          </cell>
        </row>
        <row r="9678">
          <cell r="A9678" t="str">
            <v>TRANSFORMADOR TRIFASICO 75KVA (Seco)</v>
          </cell>
          <cell r="B9678">
            <v>106117</v>
          </cell>
          <cell r="C9678" t="str">
            <v>UNI</v>
          </cell>
          <cell r="D9678">
            <v>9728250</v>
          </cell>
          <cell r="E9678">
            <v>0</v>
          </cell>
          <cell r="F9678">
            <v>42801</v>
          </cell>
          <cell r="G9678">
            <v>8925000</v>
          </cell>
          <cell r="H9678">
            <v>1.0900000000000001</v>
          </cell>
          <cell r="I9678">
            <v>43465</v>
          </cell>
        </row>
        <row r="9679">
          <cell r="A9679" t="str">
            <v>Transformador Trifasico seco10KVA</v>
          </cell>
          <cell r="B9679">
            <v>105581</v>
          </cell>
          <cell r="C9679" t="str">
            <v>UNI</v>
          </cell>
          <cell r="D9679">
            <v>2381782</v>
          </cell>
          <cell r="E9679">
            <v>0</v>
          </cell>
          <cell r="F9679">
            <v>42110</v>
          </cell>
          <cell r="G9679">
            <v>1952280</v>
          </cell>
          <cell r="H9679">
            <v>1.22</v>
          </cell>
          <cell r="I9679">
            <v>43465</v>
          </cell>
        </row>
        <row r="9680">
          <cell r="A9680" t="str">
            <v>Transformador Trifasico seco30KVA</v>
          </cell>
          <cell r="B9680">
            <v>105580</v>
          </cell>
          <cell r="C9680" t="str">
            <v>UNI</v>
          </cell>
          <cell r="D9680">
            <v>4234278</v>
          </cell>
          <cell r="E9680">
            <v>0</v>
          </cell>
          <cell r="F9680">
            <v>42110</v>
          </cell>
          <cell r="G9680">
            <v>3470720</v>
          </cell>
          <cell r="H9680">
            <v>1.22</v>
          </cell>
          <cell r="I9680">
            <v>43465</v>
          </cell>
        </row>
        <row r="9681">
          <cell r="A9681" t="str">
            <v>Transformador Trifasico seco45KVA</v>
          </cell>
          <cell r="B9681">
            <v>105579</v>
          </cell>
          <cell r="C9681" t="str">
            <v>UNI</v>
          </cell>
          <cell r="D9681">
            <v>4804657</v>
          </cell>
          <cell r="E9681">
            <v>0</v>
          </cell>
          <cell r="F9681">
            <v>43213</v>
          </cell>
          <cell r="G9681">
            <v>4575864</v>
          </cell>
          <cell r="H9681">
            <v>1.05</v>
          </cell>
          <cell r="I9681">
            <v>43465</v>
          </cell>
        </row>
        <row r="9682">
          <cell r="A9682" t="str">
            <v>Transformador Trifasico seco75KVA</v>
          </cell>
          <cell r="B9682">
            <v>105578</v>
          </cell>
          <cell r="C9682" t="str">
            <v>UNI</v>
          </cell>
          <cell r="D9682">
            <v>6498400</v>
          </cell>
          <cell r="E9682">
            <v>0</v>
          </cell>
          <cell r="F9682">
            <v>43325</v>
          </cell>
          <cell r="G9682">
            <v>6188952</v>
          </cell>
          <cell r="H9682">
            <v>1.05</v>
          </cell>
          <cell r="I9682">
            <v>43465</v>
          </cell>
        </row>
        <row r="9683">
          <cell r="A9683" t="str">
            <v>TRANSFORMADOR TRIFÁSICO TIPO SECO DE</v>
          </cell>
          <cell r="B9683">
            <v>105610</v>
          </cell>
          <cell r="C9683" t="str">
            <v>UNI</v>
          </cell>
          <cell r="D9683">
            <v>22002227</v>
          </cell>
          <cell r="E9683">
            <v>0</v>
          </cell>
          <cell r="F9683">
            <v>43168</v>
          </cell>
          <cell r="G9683">
            <v>20954502</v>
          </cell>
          <cell r="H9683">
            <v>1.05</v>
          </cell>
          <cell r="I9683">
            <v>43465</v>
          </cell>
        </row>
        <row r="9684">
          <cell r="A9684" t="str">
            <v>Transformador30Kva-11.4/208-120v-ocasionalS</v>
          </cell>
          <cell r="B9684">
            <v>107001</v>
          </cell>
          <cell r="C9684" t="str">
            <v>UNI</v>
          </cell>
          <cell r="D9684">
            <v>19067370</v>
          </cell>
          <cell r="E9684">
            <v>0</v>
          </cell>
          <cell r="F9684">
            <v>43348</v>
          </cell>
          <cell r="G9684">
            <v>18159400</v>
          </cell>
          <cell r="H9684">
            <v>1.05</v>
          </cell>
          <cell r="I9684">
            <v>43465</v>
          </cell>
        </row>
        <row r="9685">
          <cell r="A9685" t="str">
            <v>Transformador45Kva-11.4/208-120v-ocasionalS</v>
          </cell>
          <cell r="B9685">
            <v>107000</v>
          </cell>
          <cell r="C9685" t="str">
            <v>UNI</v>
          </cell>
          <cell r="D9685">
            <v>20022613</v>
          </cell>
          <cell r="E9685">
            <v>0</v>
          </cell>
          <cell r="F9685">
            <v>43348</v>
          </cell>
          <cell r="G9685">
            <v>19069155</v>
          </cell>
          <cell r="H9685">
            <v>1.05</v>
          </cell>
          <cell r="I9685">
            <v>43465</v>
          </cell>
        </row>
        <row r="9686">
          <cell r="A9686" t="str">
            <v>TRANSFORMADORCORRIENTE25/5</v>
          </cell>
          <cell r="B9686">
            <v>105612</v>
          </cell>
          <cell r="C9686" t="str">
            <v>UNI</v>
          </cell>
          <cell r="D9686">
            <v>0</v>
          </cell>
          <cell r="E9686" t="str">
            <v>TWC-12M</v>
          </cell>
          <cell r="F9686">
            <v>39960</v>
          </cell>
          <cell r="G9686">
            <v>0</v>
          </cell>
          <cell r="H9686">
            <v>1.39</v>
          </cell>
          <cell r="I9686">
            <v>43465</v>
          </cell>
        </row>
        <row r="9687">
          <cell r="A9687" t="str">
            <v>TransformadorPedestal(45Kva11400-208/120)S</v>
          </cell>
          <cell r="B9687">
            <v>106825</v>
          </cell>
          <cell r="C9687" t="str">
            <v>UNI</v>
          </cell>
          <cell r="D9687">
            <v>16493400</v>
          </cell>
          <cell r="E9687">
            <v>0</v>
          </cell>
          <cell r="F9687">
            <v>43242</v>
          </cell>
          <cell r="G9687">
            <v>15708000</v>
          </cell>
          <cell r="H9687">
            <v>1.05</v>
          </cell>
          <cell r="I9687">
            <v>43465</v>
          </cell>
        </row>
        <row r="9688">
          <cell r="A9688" t="str">
            <v>TransformadorSecClasH-15KVA-11.4-208-120V+</v>
          </cell>
          <cell r="B9688">
            <v>106767</v>
          </cell>
          <cell r="C9688" t="str">
            <v>UNI</v>
          </cell>
          <cell r="D9688">
            <v>8466092</v>
          </cell>
          <cell r="E9688">
            <v>0</v>
          </cell>
          <cell r="F9688">
            <v>43182</v>
          </cell>
          <cell r="G9688">
            <v>8062945</v>
          </cell>
          <cell r="H9688">
            <v>1.05</v>
          </cell>
          <cell r="I9688">
            <v>43465</v>
          </cell>
        </row>
        <row r="9689">
          <cell r="A9689" t="str">
            <v>TransformadorSecClasH75KVA-11.4-208-120V+</v>
          </cell>
          <cell r="B9689">
            <v>106766</v>
          </cell>
          <cell r="C9689" t="str">
            <v>UNI</v>
          </cell>
          <cell r="D9689">
            <v>13825718</v>
          </cell>
          <cell r="E9689">
            <v>0</v>
          </cell>
          <cell r="F9689">
            <v>43182</v>
          </cell>
          <cell r="G9689">
            <v>13167350</v>
          </cell>
          <cell r="H9689">
            <v>1.05</v>
          </cell>
          <cell r="I9689">
            <v>43465</v>
          </cell>
        </row>
        <row r="9690">
          <cell r="A9690" t="str">
            <v>TransformadorTrifasico(480/220-127V)40</v>
          </cell>
          <cell r="B9690">
            <v>105978</v>
          </cell>
          <cell r="C9690" t="str">
            <v>UNI</v>
          </cell>
          <cell r="D9690">
            <v>6854426</v>
          </cell>
          <cell r="E9690">
            <v>0</v>
          </cell>
          <cell r="F9690">
            <v>42663</v>
          </cell>
          <cell r="G9690">
            <v>5960370</v>
          </cell>
          <cell r="H9690">
            <v>1.1499999999999999</v>
          </cell>
          <cell r="I9690">
            <v>43465</v>
          </cell>
        </row>
        <row r="9691">
          <cell r="A9691" t="str">
            <v>TransformadorTrifasico(480/220-127V)60</v>
          </cell>
          <cell r="B9691">
            <v>105977</v>
          </cell>
          <cell r="C9691" t="str">
            <v>UNI</v>
          </cell>
          <cell r="D9691">
            <v>8334055</v>
          </cell>
          <cell r="E9691">
            <v>0</v>
          </cell>
          <cell r="F9691">
            <v>42663</v>
          </cell>
          <cell r="G9691">
            <v>7247004</v>
          </cell>
          <cell r="H9691">
            <v>1.1499999999999999</v>
          </cell>
          <cell r="I9691">
            <v>43465</v>
          </cell>
        </row>
        <row r="9692">
          <cell r="A9692" t="str">
            <v>TransformadorTrifas-Seco-ClaseF-75Kva11.4-20</v>
          </cell>
          <cell r="B9692">
            <v>106832</v>
          </cell>
          <cell r="C9692" t="str">
            <v>UNI</v>
          </cell>
          <cell r="D9692">
            <v>13171200</v>
          </cell>
          <cell r="E9692">
            <v>0</v>
          </cell>
          <cell r="F9692">
            <v>43242</v>
          </cell>
          <cell r="G9692">
            <v>12544000</v>
          </cell>
          <cell r="H9692">
            <v>1.05</v>
          </cell>
          <cell r="I9692">
            <v>43465</v>
          </cell>
        </row>
        <row r="9693">
          <cell r="A9693" t="str">
            <v>Transforrma 15 KVA11400/480/277 V para inst.en</v>
          </cell>
          <cell r="B9693">
            <v>101531</v>
          </cell>
          <cell r="C9693" t="str">
            <v>UNI</v>
          </cell>
          <cell r="D9693">
            <v>5754600</v>
          </cell>
          <cell r="E9693">
            <v>0</v>
          </cell>
          <cell r="F9693">
            <v>39961</v>
          </cell>
          <cell r="G9693">
            <v>4140000</v>
          </cell>
          <cell r="H9693">
            <v>1.39</v>
          </cell>
          <cell r="I9693">
            <v>43465</v>
          </cell>
        </row>
        <row r="9694">
          <cell r="A9694" t="str">
            <v>TRANSICION TUBERIA PLANAR-12"x 6”PEAD</v>
          </cell>
          <cell r="B9694">
            <v>106040</v>
          </cell>
          <cell r="C9694" t="str">
            <v>UNI</v>
          </cell>
          <cell r="D9694">
            <v>120674</v>
          </cell>
          <cell r="E9694">
            <v>0</v>
          </cell>
          <cell r="F9694">
            <v>43171</v>
          </cell>
          <cell r="G9694">
            <v>114928</v>
          </cell>
          <cell r="H9694">
            <v>1.05</v>
          </cell>
          <cell r="I9694">
            <v>43465</v>
          </cell>
        </row>
        <row r="9695">
          <cell r="A9695" t="str">
            <v>TRANSITO (6 SEGUNDOS)</v>
          </cell>
          <cell r="B9695">
            <v>104233</v>
          </cell>
          <cell r="C9695" t="str">
            <v>MES</v>
          </cell>
          <cell r="D9695">
            <v>1165800</v>
          </cell>
          <cell r="E9695">
            <v>0</v>
          </cell>
          <cell r="F9695">
            <v>40871</v>
          </cell>
          <cell r="G9695">
            <v>870000</v>
          </cell>
          <cell r="H9695">
            <v>1.34</v>
          </cell>
          <cell r="I9695">
            <v>43465</v>
          </cell>
        </row>
        <row r="9696">
          <cell r="A9696" t="str">
            <v>Transito, Nivel y Otros</v>
          </cell>
          <cell r="B9696">
            <v>100847</v>
          </cell>
          <cell r="C9696" t="str">
            <v>MES</v>
          </cell>
          <cell r="D9696">
            <v>723840</v>
          </cell>
          <cell r="E9696">
            <v>0</v>
          </cell>
          <cell r="F9696">
            <v>41157</v>
          </cell>
          <cell r="G9696">
            <v>556800</v>
          </cell>
          <cell r="H9696">
            <v>1.3</v>
          </cell>
          <cell r="I9696">
            <v>43465</v>
          </cell>
        </row>
        <row r="9697">
          <cell r="A9697" t="str">
            <v>TRANSMISOR DE PRESIÓN DIFERENCIAL</v>
          </cell>
          <cell r="B9697">
            <v>107418</v>
          </cell>
          <cell r="C9697" t="str">
            <v>UNI</v>
          </cell>
          <cell r="D9697">
            <v>73500</v>
          </cell>
          <cell r="E9697">
            <v>0</v>
          </cell>
          <cell r="F9697">
            <v>43298</v>
          </cell>
          <cell r="G9697">
            <v>70000</v>
          </cell>
          <cell r="H9697">
            <v>1.05</v>
          </cell>
          <cell r="I9697">
            <v>43465</v>
          </cell>
        </row>
        <row r="9698">
          <cell r="A9698" t="str">
            <v>TRANSP. CAMION 18TN</v>
          </cell>
          <cell r="B9698">
            <v>102713</v>
          </cell>
          <cell r="C9698" t="str">
            <v>TON</v>
          </cell>
          <cell r="D9698">
            <v>120211</v>
          </cell>
          <cell r="E9698">
            <v>0</v>
          </cell>
          <cell r="F9698">
            <v>40288</v>
          </cell>
          <cell r="G9698">
            <v>87745</v>
          </cell>
          <cell r="H9698">
            <v>1.37</v>
          </cell>
          <cell r="I9698">
            <v>43465</v>
          </cell>
        </row>
        <row r="9699">
          <cell r="A9699" t="str">
            <v>TRANSP. DE RETROEX. PC 40 (Oruga) Ida y</v>
          </cell>
          <cell r="B9699">
            <v>100817</v>
          </cell>
          <cell r="C9699" t="str">
            <v>UNI</v>
          </cell>
          <cell r="D9699">
            <v>536055</v>
          </cell>
          <cell r="E9699" t="str">
            <v>hyundai 200</v>
          </cell>
          <cell r="F9699">
            <v>41261</v>
          </cell>
          <cell r="G9699">
            <v>412350</v>
          </cell>
          <cell r="H9699">
            <v>1.3</v>
          </cell>
          <cell r="I9699">
            <v>43465</v>
          </cell>
        </row>
        <row r="9700">
          <cell r="A9700" t="str">
            <v>TRANSPORTE BOGOTA</v>
          </cell>
          <cell r="B9700">
            <v>3641</v>
          </cell>
          <cell r="C9700" t="str">
            <v>KG</v>
          </cell>
          <cell r="D9700">
            <v>27</v>
          </cell>
          <cell r="E9700">
            <v>0</v>
          </cell>
          <cell r="F9700">
            <v>40491</v>
          </cell>
          <cell r="G9700">
            <v>20</v>
          </cell>
          <cell r="H9700">
            <v>1.37</v>
          </cell>
          <cell r="I9700">
            <v>43465</v>
          </cell>
        </row>
        <row r="9701">
          <cell r="A9701" t="str">
            <v>TRANSPORTE- BULLDOZER D-6(Ida y</v>
          </cell>
          <cell r="B9701">
            <v>100945</v>
          </cell>
          <cell r="C9701" t="str">
            <v>UNI</v>
          </cell>
          <cell r="D9701">
            <v>1321327</v>
          </cell>
          <cell r="E9701" t="str">
            <v>hyundai 200</v>
          </cell>
          <cell r="F9701">
            <v>43241</v>
          </cell>
          <cell r="G9701">
            <v>1258407</v>
          </cell>
          <cell r="H9701">
            <v>1.05</v>
          </cell>
          <cell r="I9701">
            <v>43465</v>
          </cell>
        </row>
        <row r="9702">
          <cell r="A9702" t="str">
            <v>TRANSPORTE CAMABAJA</v>
          </cell>
          <cell r="B9702">
            <v>104105</v>
          </cell>
          <cell r="C9702" t="str">
            <v>VJ</v>
          </cell>
          <cell r="D9702">
            <v>385438</v>
          </cell>
          <cell r="E9702">
            <v>0</v>
          </cell>
          <cell r="F9702">
            <v>43181</v>
          </cell>
          <cell r="G9702">
            <v>367084</v>
          </cell>
          <cell r="H9702">
            <v>1.05</v>
          </cell>
          <cell r="I9702">
            <v>43465</v>
          </cell>
        </row>
        <row r="9703">
          <cell r="A9703" t="str">
            <v>TRANSPORTE DE MUESTRAS CILINDROS</v>
          </cell>
          <cell r="B9703">
            <v>100899</v>
          </cell>
          <cell r="C9703" t="str">
            <v>UNI</v>
          </cell>
          <cell r="D9703">
            <v>3630</v>
          </cell>
          <cell r="E9703">
            <v>0</v>
          </cell>
          <cell r="F9703">
            <v>43168</v>
          </cell>
          <cell r="G9703">
            <v>3457</v>
          </cell>
          <cell r="H9703">
            <v>1.05</v>
          </cell>
          <cell r="I9703">
            <v>43465</v>
          </cell>
        </row>
        <row r="9704">
          <cell r="A9704" t="str">
            <v>TRANSPORTE DE MUESTRAS(VIAJEXCADA</v>
          </cell>
          <cell r="B9704">
            <v>104406</v>
          </cell>
          <cell r="C9704" t="str">
            <v>VJ</v>
          </cell>
          <cell r="D9704">
            <v>150800</v>
          </cell>
          <cell r="E9704">
            <v>0</v>
          </cell>
          <cell r="F9704">
            <v>41094</v>
          </cell>
          <cell r="G9704">
            <v>116000</v>
          </cell>
          <cell r="H9704">
            <v>1.3</v>
          </cell>
          <cell r="I9704">
            <v>43465</v>
          </cell>
        </row>
        <row r="9705">
          <cell r="A9705" t="str">
            <v>TRANSPORTE EN GRUA PLANCHÓN (Ida y</v>
          </cell>
          <cell r="B9705">
            <v>101046</v>
          </cell>
          <cell r="C9705" t="str">
            <v>UNI</v>
          </cell>
          <cell r="D9705">
            <v>214707</v>
          </cell>
          <cell r="E9705" t="str">
            <v>hyundai 200</v>
          </cell>
          <cell r="F9705">
            <v>43182</v>
          </cell>
          <cell r="G9705">
            <v>204483</v>
          </cell>
          <cell r="H9705">
            <v>1.05</v>
          </cell>
          <cell r="I9705">
            <v>43465</v>
          </cell>
        </row>
        <row r="9706">
          <cell r="A9706" t="str">
            <v>TRANSPORTE EN GRUAPLANCHÓN(Ida y</v>
          </cell>
          <cell r="B9706">
            <v>100854</v>
          </cell>
          <cell r="C9706" t="str">
            <v>UNI</v>
          </cell>
          <cell r="D9706">
            <v>214707</v>
          </cell>
          <cell r="E9706" t="str">
            <v>hyundai 200</v>
          </cell>
          <cell r="F9706">
            <v>43185</v>
          </cell>
          <cell r="G9706">
            <v>204483</v>
          </cell>
          <cell r="H9706">
            <v>1.05</v>
          </cell>
          <cell r="I9706">
            <v>43465</v>
          </cell>
        </row>
        <row r="9707">
          <cell r="A9707" t="str">
            <v>TRANSPORTE MOTONIVELADORA-C.BAJA</v>
          </cell>
          <cell r="B9707">
            <v>101255</v>
          </cell>
          <cell r="C9707" t="str">
            <v>VJ</v>
          </cell>
          <cell r="D9707">
            <v>732000</v>
          </cell>
          <cell r="E9707">
            <v>0</v>
          </cell>
          <cell r="F9707">
            <v>42279</v>
          </cell>
          <cell r="G9707">
            <v>600000</v>
          </cell>
          <cell r="H9707">
            <v>1.22</v>
          </cell>
          <cell r="I9707">
            <v>43465</v>
          </cell>
        </row>
        <row r="9708">
          <cell r="A9708" t="str">
            <v>TRANSPORTE- RETROEXC.PC40(Oruga)2</v>
          </cell>
          <cell r="B9708">
            <v>100852</v>
          </cell>
          <cell r="C9708" t="str">
            <v>UNI</v>
          </cell>
          <cell r="D9708">
            <v>1040000</v>
          </cell>
          <cell r="E9708" t="str">
            <v>hyundai 200</v>
          </cell>
          <cell r="F9708">
            <v>41114</v>
          </cell>
          <cell r="G9708">
            <v>800000</v>
          </cell>
          <cell r="H9708">
            <v>1.3</v>
          </cell>
          <cell r="I9708">
            <v>43465</v>
          </cell>
        </row>
        <row r="9709">
          <cell r="A9709" t="str">
            <v>TRANSPORTE- RETROEXCAV.J.D.510 (Ida y</v>
          </cell>
          <cell r="B9709">
            <v>100853</v>
          </cell>
          <cell r="C9709" t="str">
            <v>UNI</v>
          </cell>
          <cell r="D9709">
            <v>258023</v>
          </cell>
          <cell r="E9709" t="str">
            <v>hyundai 200</v>
          </cell>
          <cell r="F9709">
            <v>43182</v>
          </cell>
          <cell r="G9709">
            <v>245736</v>
          </cell>
          <cell r="H9709">
            <v>1.05</v>
          </cell>
          <cell r="I9709">
            <v>43465</v>
          </cell>
        </row>
        <row r="9710">
          <cell r="A9710" t="str">
            <v>TRANSPORTE VIBROC.DOBLE</v>
          </cell>
          <cell r="B9710">
            <v>104246</v>
          </cell>
          <cell r="C9710" t="str">
            <v>UNI</v>
          </cell>
          <cell r="D9710">
            <v>155440</v>
          </cell>
          <cell r="E9710">
            <v>0</v>
          </cell>
          <cell r="F9710">
            <v>40876</v>
          </cell>
          <cell r="G9710">
            <v>116000</v>
          </cell>
          <cell r="H9710">
            <v>1.34</v>
          </cell>
          <cell r="I9710">
            <v>43465</v>
          </cell>
        </row>
        <row r="9711">
          <cell r="A9711" t="str">
            <v>TRANSPORTE VIBROC.DOBLE</v>
          </cell>
          <cell r="B9711">
            <v>104244</v>
          </cell>
          <cell r="C9711" t="str">
            <v>UNI</v>
          </cell>
          <cell r="D9711">
            <v>200901</v>
          </cell>
          <cell r="E9711">
            <v>0</v>
          </cell>
          <cell r="F9711">
            <v>42944</v>
          </cell>
          <cell r="G9711">
            <v>184313</v>
          </cell>
          <cell r="H9711">
            <v>1.0900000000000001</v>
          </cell>
          <cell r="I9711">
            <v>43465</v>
          </cell>
        </row>
        <row r="9712">
          <cell r="A9712" t="str">
            <v>TRANSPORTE VIBROC.DOBLE</v>
          </cell>
          <cell r="B9712">
            <v>104245</v>
          </cell>
          <cell r="C9712" t="str">
            <v>UNI</v>
          </cell>
          <cell r="D9712">
            <v>544040</v>
          </cell>
          <cell r="E9712">
            <v>0</v>
          </cell>
          <cell r="F9712">
            <v>40876</v>
          </cell>
          <cell r="G9712">
            <v>406000</v>
          </cell>
          <cell r="H9712">
            <v>1.34</v>
          </cell>
          <cell r="I9712">
            <v>43465</v>
          </cell>
        </row>
        <row r="9713">
          <cell r="A9713" t="str">
            <v>TRANSPORTE VIBROC.DOBLE</v>
          </cell>
          <cell r="B9713">
            <v>104247</v>
          </cell>
          <cell r="C9713" t="str">
            <v>UNI</v>
          </cell>
          <cell r="D9713">
            <v>155440</v>
          </cell>
          <cell r="E9713">
            <v>0</v>
          </cell>
          <cell r="F9713">
            <v>40876</v>
          </cell>
          <cell r="G9713">
            <v>116000</v>
          </cell>
          <cell r="H9713">
            <v>1.34</v>
          </cell>
          <cell r="I9713">
            <v>43465</v>
          </cell>
        </row>
        <row r="9714">
          <cell r="A9714" t="str">
            <v>transporte y evacuación de lodos</v>
          </cell>
          <cell r="B9714">
            <v>103706</v>
          </cell>
          <cell r="C9714" t="str">
            <v>hr</v>
          </cell>
          <cell r="D9714">
            <v>271215</v>
          </cell>
          <cell r="E9714">
            <v>0</v>
          </cell>
          <cell r="F9714">
            <v>40611</v>
          </cell>
          <cell r="G9714">
            <v>202399</v>
          </cell>
          <cell r="H9714">
            <v>1.34</v>
          </cell>
          <cell r="I9714">
            <v>43465</v>
          </cell>
        </row>
        <row r="9715">
          <cell r="A9715" t="str">
            <v>Transporte+Disposicion Final Escombros Vj 6m3</v>
          </cell>
          <cell r="B9715">
            <v>2473</v>
          </cell>
          <cell r="C9715" t="str">
            <v>M3</v>
          </cell>
          <cell r="D9715">
            <v>28774</v>
          </cell>
          <cell r="E9715">
            <v>0</v>
          </cell>
          <cell r="F9715">
            <v>43174</v>
          </cell>
          <cell r="G9715">
            <v>27404</v>
          </cell>
          <cell r="H9715">
            <v>1.05</v>
          </cell>
          <cell r="I9715">
            <v>43465</v>
          </cell>
        </row>
        <row r="9716">
          <cell r="A9716" t="str">
            <v>TRANSPORTE-TRACTOR EN GRUA</v>
          </cell>
          <cell r="B9716">
            <v>102573</v>
          </cell>
          <cell r="C9716" t="str">
            <v>UNI</v>
          </cell>
          <cell r="D9716">
            <v>217684</v>
          </cell>
          <cell r="E9716">
            <v>0</v>
          </cell>
          <cell r="F9716">
            <v>42765</v>
          </cell>
          <cell r="G9716">
            <v>199710</v>
          </cell>
          <cell r="H9716">
            <v>1.0900000000000001</v>
          </cell>
          <cell r="I9716">
            <v>43465</v>
          </cell>
        </row>
        <row r="9717">
          <cell r="A9717" t="str">
            <v>Trapecio Tubo de 3/4" **</v>
          </cell>
          <cell r="B9717">
            <v>103020</v>
          </cell>
          <cell r="C9717" t="str">
            <v>UNI</v>
          </cell>
          <cell r="D9717">
            <v>72172</v>
          </cell>
          <cell r="E9717">
            <v>0</v>
          </cell>
          <cell r="F9717">
            <v>43229</v>
          </cell>
          <cell r="G9717">
            <v>68735.59</v>
          </cell>
          <cell r="H9717">
            <v>1.05</v>
          </cell>
          <cell r="I9717">
            <v>43465</v>
          </cell>
        </row>
        <row r="9718">
          <cell r="A9718" t="str">
            <v>TRAPERO EN ALGODON N°1.000(450Gr)</v>
          </cell>
          <cell r="B9718">
            <v>105730</v>
          </cell>
          <cell r="C9718" t="str">
            <v>UNI</v>
          </cell>
          <cell r="D9718">
            <v>5954</v>
          </cell>
          <cell r="E9718">
            <v>0</v>
          </cell>
          <cell r="F9718">
            <v>42873</v>
          </cell>
          <cell r="G9718">
            <v>5462</v>
          </cell>
          <cell r="H9718">
            <v>1.0900000000000001</v>
          </cell>
          <cell r="I9718">
            <v>43465</v>
          </cell>
        </row>
        <row r="9719">
          <cell r="A9719" t="str">
            <v>TRAPERO ENCABADO ALGODON 350 Gr.</v>
          </cell>
          <cell r="B9719">
            <v>105515</v>
          </cell>
          <cell r="C9719" t="str">
            <v>UNI</v>
          </cell>
          <cell r="D9719">
            <v>12017</v>
          </cell>
          <cell r="E9719">
            <v>0</v>
          </cell>
          <cell r="F9719">
            <v>42067</v>
          </cell>
          <cell r="G9719">
            <v>9850</v>
          </cell>
          <cell r="H9719">
            <v>1.22</v>
          </cell>
          <cell r="I9719">
            <v>43465</v>
          </cell>
        </row>
        <row r="9720">
          <cell r="A9720" t="str">
            <v>TRASLADO DE TORRE GRUA</v>
          </cell>
          <cell r="B9720">
            <v>101124</v>
          </cell>
          <cell r="C9720" t="str">
            <v>UNI</v>
          </cell>
          <cell r="D9720">
            <v>1029000</v>
          </cell>
          <cell r="E9720">
            <v>0</v>
          </cell>
          <cell r="F9720">
            <v>39672</v>
          </cell>
          <cell r="G9720">
            <v>700000</v>
          </cell>
          <cell r="H9720">
            <v>1.47</v>
          </cell>
          <cell r="I9720">
            <v>43465</v>
          </cell>
        </row>
        <row r="9721">
          <cell r="A9721" t="str">
            <v>Tratamiento y disposición de lodos</v>
          </cell>
          <cell r="B9721">
            <v>103707</v>
          </cell>
          <cell r="C9721" t="str">
            <v>Viaje</v>
          </cell>
          <cell r="D9721">
            <v>612648</v>
          </cell>
          <cell r="E9721">
            <v>0</v>
          </cell>
          <cell r="F9721">
            <v>40611</v>
          </cell>
          <cell r="G9721">
            <v>457200</v>
          </cell>
          <cell r="H9721">
            <v>1.34</v>
          </cell>
          <cell r="I9721">
            <v>43465</v>
          </cell>
        </row>
        <row r="9722">
          <cell r="A9722" t="str">
            <v>TRATAMIENTOS INTEGRALES ver descripcion</v>
          </cell>
          <cell r="B9722">
            <v>105425</v>
          </cell>
          <cell r="C9722" t="str">
            <v>UNI</v>
          </cell>
          <cell r="D9722">
            <v>265296</v>
          </cell>
          <cell r="E9722">
            <v>0</v>
          </cell>
          <cell r="F9722">
            <v>42548</v>
          </cell>
          <cell r="G9722">
            <v>230692</v>
          </cell>
          <cell r="H9722">
            <v>1.1499999999999999</v>
          </cell>
          <cell r="I9722">
            <v>43465</v>
          </cell>
        </row>
        <row r="9723">
          <cell r="A9723" t="str">
            <v>TRATAMIENTOS INTEGRALES ver descripcion</v>
          </cell>
          <cell r="B9723">
            <v>105426</v>
          </cell>
          <cell r="C9723" t="str">
            <v>UNI</v>
          </cell>
          <cell r="D9723">
            <v>397555</v>
          </cell>
          <cell r="E9723">
            <v>0</v>
          </cell>
          <cell r="F9723">
            <v>42003</v>
          </cell>
          <cell r="G9723">
            <v>315520</v>
          </cell>
          <cell r="H9723">
            <v>1.26</v>
          </cell>
          <cell r="I9723">
            <v>43465</v>
          </cell>
        </row>
        <row r="9724">
          <cell r="A9724" t="str">
            <v>TRATAMIENTOS INTEGRALES ver descripcion</v>
          </cell>
          <cell r="B9724">
            <v>105427</v>
          </cell>
          <cell r="C9724" t="str">
            <v>UNI</v>
          </cell>
          <cell r="D9724">
            <v>736230</v>
          </cell>
          <cell r="E9724">
            <v>0</v>
          </cell>
          <cell r="F9724">
            <v>42548</v>
          </cell>
          <cell r="G9724">
            <v>640200</v>
          </cell>
          <cell r="H9724">
            <v>1.1499999999999999</v>
          </cell>
          <cell r="I9724">
            <v>43465</v>
          </cell>
        </row>
        <row r="9725">
          <cell r="A9725" t="str">
            <v>TRATAMIENTOS INTEGRALES ver descripcion</v>
          </cell>
          <cell r="B9725">
            <v>105428</v>
          </cell>
          <cell r="C9725" t="str">
            <v>UNI</v>
          </cell>
          <cell r="D9725">
            <v>1082894</v>
          </cell>
          <cell r="E9725">
            <v>0</v>
          </cell>
          <cell r="F9725">
            <v>42003</v>
          </cell>
          <cell r="G9725">
            <v>859440</v>
          </cell>
          <cell r="H9725">
            <v>1.26</v>
          </cell>
          <cell r="I9725">
            <v>43465</v>
          </cell>
        </row>
        <row r="9726">
          <cell r="A9726" t="str">
            <v>TRATAMIENTOS INTEGRALES ver descripcion</v>
          </cell>
          <cell r="B9726">
            <v>105429</v>
          </cell>
          <cell r="C9726" t="str">
            <v>UNI</v>
          </cell>
          <cell r="D9726">
            <v>1097250</v>
          </cell>
          <cell r="E9726">
            <v>0</v>
          </cell>
          <cell r="F9726">
            <v>43354</v>
          </cell>
          <cell r="G9726">
            <v>1045000</v>
          </cell>
          <cell r="H9726">
            <v>1.05</v>
          </cell>
          <cell r="I9726">
            <v>43465</v>
          </cell>
        </row>
        <row r="9727">
          <cell r="A9727" t="str">
            <v>Travezaño para módulo M-5 Tubo Estruct.galv.</v>
          </cell>
          <cell r="B9727">
            <v>106451</v>
          </cell>
          <cell r="C9727" t="str">
            <v>UNI</v>
          </cell>
          <cell r="D9727">
            <v>843115</v>
          </cell>
          <cell r="E9727">
            <v>0</v>
          </cell>
          <cell r="F9727">
            <v>42940</v>
          </cell>
          <cell r="G9727">
            <v>773500</v>
          </cell>
          <cell r="H9727">
            <v>1.0900000000000001</v>
          </cell>
          <cell r="I9727">
            <v>43465</v>
          </cell>
        </row>
        <row r="9728">
          <cell r="A9728" t="str">
            <v>TravezañoTuboGalv.2"Cal.105.(2.00m)***</v>
          </cell>
          <cell r="B9728">
            <v>102950</v>
          </cell>
          <cell r="C9728" t="str">
            <v>UNI</v>
          </cell>
          <cell r="D9728">
            <v>155652</v>
          </cell>
          <cell r="E9728">
            <v>0</v>
          </cell>
          <cell r="F9728">
            <v>42920</v>
          </cell>
          <cell r="G9728">
            <v>142800</v>
          </cell>
          <cell r="H9728">
            <v>1.0900000000000001</v>
          </cell>
          <cell r="I9728">
            <v>43465</v>
          </cell>
        </row>
        <row r="9729">
          <cell r="A9729" t="str">
            <v>TravezañoTuboGalv.2"Cal.105.(2.50m)***</v>
          </cell>
          <cell r="B9729">
            <v>102951</v>
          </cell>
          <cell r="C9729" t="str">
            <v>UNI</v>
          </cell>
          <cell r="D9729">
            <v>201051</v>
          </cell>
          <cell r="E9729">
            <v>0</v>
          </cell>
          <cell r="F9729">
            <v>42920</v>
          </cell>
          <cell r="G9729">
            <v>184450</v>
          </cell>
          <cell r="H9729">
            <v>1.0900000000000001</v>
          </cell>
          <cell r="I9729">
            <v>43465</v>
          </cell>
        </row>
        <row r="9730">
          <cell r="A9730" t="str">
            <v>TRAYLER O GATO PARA CABLES</v>
          </cell>
          <cell r="B9730">
            <v>3802</v>
          </cell>
          <cell r="C9730" t="str">
            <v>DD</v>
          </cell>
          <cell r="D9730">
            <v>12300</v>
          </cell>
          <cell r="E9730">
            <v>0</v>
          </cell>
          <cell r="F9730">
            <v>40368</v>
          </cell>
          <cell r="G9730">
            <v>8978</v>
          </cell>
          <cell r="H9730">
            <v>1.37</v>
          </cell>
          <cell r="I9730">
            <v>43465</v>
          </cell>
        </row>
        <row r="9731">
          <cell r="A9731" t="str">
            <v>TRINQUETE</v>
          </cell>
          <cell r="B9731">
            <v>3785</v>
          </cell>
          <cell r="C9731" t="str">
            <v>DD</v>
          </cell>
          <cell r="D9731">
            <v>3077</v>
          </cell>
          <cell r="E9731">
            <v>0</v>
          </cell>
          <cell r="F9731">
            <v>40368</v>
          </cell>
          <cell r="G9731">
            <v>2246</v>
          </cell>
          <cell r="H9731">
            <v>1.37</v>
          </cell>
          <cell r="I9731">
            <v>43465</v>
          </cell>
        </row>
        <row r="9732">
          <cell r="A9732" t="str">
            <v>TRIPLEX 4mm TIPO-1 PIZANO (1.22X2.44M)</v>
          </cell>
          <cell r="B9732">
            <v>952</v>
          </cell>
          <cell r="C9732" t="str">
            <v>UNI</v>
          </cell>
          <cell r="D9732">
            <v>51870</v>
          </cell>
          <cell r="E9732">
            <v>0</v>
          </cell>
          <cell r="F9732">
            <v>41099</v>
          </cell>
          <cell r="G9732">
            <v>39900</v>
          </cell>
          <cell r="H9732">
            <v>1.3</v>
          </cell>
          <cell r="I9732">
            <v>43465</v>
          </cell>
        </row>
        <row r="9733">
          <cell r="A9733" t="str">
            <v>Triplex 6.5mm</v>
          </cell>
          <cell r="B9733">
            <v>103553</v>
          </cell>
          <cell r="C9733" t="str">
            <v>M2</v>
          </cell>
          <cell r="D9733">
            <v>28843</v>
          </cell>
          <cell r="E9733">
            <v>0</v>
          </cell>
          <cell r="F9733">
            <v>40493</v>
          </cell>
          <cell r="G9733">
            <v>21053</v>
          </cell>
          <cell r="H9733">
            <v>1.37</v>
          </cell>
          <cell r="I9733">
            <v>43465</v>
          </cell>
        </row>
        <row r="9734">
          <cell r="A9734" t="str">
            <v>TRIPLEX ANDES 2.44x1.22 7mm</v>
          </cell>
          <cell r="B9734">
            <v>3920</v>
          </cell>
          <cell r="C9734" t="str">
            <v>UNI</v>
          </cell>
          <cell r="D9734">
            <v>72637</v>
          </cell>
          <cell r="E9734" t="str">
            <v>Lamina</v>
          </cell>
          <cell r="F9734">
            <v>40093</v>
          </cell>
          <cell r="G9734">
            <v>52257</v>
          </cell>
          <cell r="H9734">
            <v>1.39</v>
          </cell>
          <cell r="I9734">
            <v>43465</v>
          </cell>
        </row>
        <row r="9735">
          <cell r="A9735" t="str">
            <v>TRIPLEX ARAUCO 2.44x1.22 4mm |</v>
          </cell>
          <cell r="B9735">
            <v>102599</v>
          </cell>
          <cell r="C9735" t="str">
            <v>UNI</v>
          </cell>
          <cell r="D9735">
            <v>30520</v>
          </cell>
          <cell r="E9735">
            <v>0</v>
          </cell>
          <cell r="F9735">
            <v>42930</v>
          </cell>
          <cell r="G9735">
            <v>28000</v>
          </cell>
          <cell r="H9735">
            <v>1.0900000000000001</v>
          </cell>
          <cell r="I9735">
            <v>43465</v>
          </cell>
        </row>
        <row r="9736">
          <cell r="A9736" t="str">
            <v>TRIPLEX CORRIENTE OVERLINE TIPO-2(1.22</v>
          </cell>
          <cell r="B9736">
            <v>954</v>
          </cell>
          <cell r="C9736" t="str">
            <v>UNI</v>
          </cell>
          <cell r="D9736">
            <v>40196</v>
          </cell>
          <cell r="E9736" t="str">
            <v>TIPO A</v>
          </cell>
          <cell r="F9736">
            <v>41099</v>
          </cell>
          <cell r="G9736">
            <v>30920</v>
          </cell>
          <cell r="H9736">
            <v>1.3</v>
          </cell>
          <cell r="I9736">
            <v>43465</v>
          </cell>
        </row>
        <row r="9737">
          <cell r="A9737" t="str">
            <v>TRIPLEX F/MORADO 1.20x2.40 4mm</v>
          </cell>
          <cell r="B9737">
            <v>956</v>
          </cell>
          <cell r="C9737" t="str">
            <v>UNI</v>
          </cell>
          <cell r="D9737">
            <v>96658</v>
          </cell>
          <cell r="E9737">
            <v>0</v>
          </cell>
          <cell r="F9737">
            <v>42607</v>
          </cell>
          <cell r="G9737">
            <v>84050</v>
          </cell>
          <cell r="H9737">
            <v>1.1499999999999999</v>
          </cell>
          <cell r="I9737">
            <v>43465</v>
          </cell>
        </row>
        <row r="9738">
          <cell r="A9738" t="str">
            <v>TRIPLEX OKUME 2.44x1.22 PIZANO 4mm</v>
          </cell>
          <cell r="B9738">
            <v>960</v>
          </cell>
          <cell r="C9738" t="str">
            <v>UNI</v>
          </cell>
          <cell r="D9738">
            <v>51870</v>
          </cell>
          <cell r="E9738" t="str">
            <v>Lamina</v>
          </cell>
          <cell r="F9738">
            <v>41099</v>
          </cell>
          <cell r="G9738">
            <v>39900</v>
          </cell>
          <cell r="H9738">
            <v>1.3</v>
          </cell>
          <cell r="I9738">
            <v>43465</v>
          </cell>
        </row>
        <row r="9739">
          <cell r="A9739" t="str">
            <v>TRIPLEX OVERLINE(2.44x1.22)TIPO-2 4mm</v>
          </cell>
          <cell r="B9739">
            <v>962</v>
          </cell>
          <cell r="C9739" t="str">
            <v>UNI</v>
          </cell>
          <cell r="D9739">
            <v>40196</v>
          </cell>
          <cell r="E9739" t="str">
            <v>Lamina</v>
          </cell>
          <cell r="F9739">
            <v>41099</v>
          </cell>
          <cell r="G9739">
            <v>30920</v>
          </cell>
          <cell r="H9739">
            <v>1.3</v>
          </cell>
          <cell r="I9739">
            <v>43465</v>
          </cell>
        </row>
        <row r="9740">
          <cell r="A9740" t="str">
            <v>TRIPLEX PIZANO 2.44x1.22 4mm</v>
          </cell>
          <cell r="B9740">
            <v>955</v>
          </cell>
          <cell r="C9740" t="str">
            <v>UNI</v>
          </cell>
          <cell r="D9740">
            <v>24109</v>
          </cell>
          <cell r="E9740" t="str">
            <v>Lamina</v>
          </cell>
          <cell r="F9740">
            <v>43199</v>
          </cell>
          <cell r="G9740">
            <v>22961</v>
          </cell>
          <cell r="H9740">
            <v>1.05</v>
          </cell>
          <cell r="I9740">
            <v>43465</v>
          </cell>
        </row>
        <row r="9741">
          <cell r="A9741" t="str">
            <v>TRIPLEX PIZANO 4mm OVERLINE TIPO-2</v>
          </cell>
          <cell r="B9741">
            <v>3645</v>
          </cell>
          <cell r="C9741" t="str">
            <v>M2</v>
          </cell>
          <cell r="D9741">
            <v>13502</v>
          </cell>
          <cell r="E9741">
            <v>0</v>
          </cell>
          <cell r="F9741">
            <v>41099</v>
          </cell>
          <cell r="G9741">
            <v>10386</v>
          </cell>
          <cell r="H9741">
            <v>1.3</v>
          </cell>
          <cell r="I9741">
            <v>43465</v>
          </cell>
        </row>
        <row r="9742">
          <cell r="A9742" t="str">
            <v>Tripode Ángulo1x1/8"Tubo Galv.3/4"+Codo+</v>
          </cell>
          <cell r="B9742">
            <v>102562</v>
          </cell>
          <cell r="C9742" t="str">
            <v>UNI</v>
          </cell>
          <cell r="D9742">
            <v>154350</v>
          </cell>
          <cell r="E9742">
            <v>1530248118</v>
          </cell>
          <cell r="F9742">
            <v>43173</v>
          </cell>
          <cell r="G9742">
            <v>147000</v>
          </cell>
          <cell r="H9742">
            <v>1.05</v>
          </cell>
          <cell r="I9742">
            <v>43465</v>
          </cell>
        </row>
        <row r="9743">
          <cell r="A9743" t="str">
            <v>Trípode Metálico para aspersor (Angulo 3/4") **</v>
          </cell>
          <cell r="B9743">
            <v>101641</v>
          </cell>
          <cell r="C9743" t="str">
            <v>UNI</v>
          </cell>
          <cell r="D9743">
            <v>58842</v>
          </cell>
          <cell r="E9743">
            <v>1530248118</v>
          </cell>
          <cell r="F9743">
            <v>40233</v>
          </cell>
          <cell r="G9743">
            <v>42950</v>
          </cell>
          <cell r="H9743">
            <v>1.37</v>
          </cell>
          <cell r="I9743">
            <v>43465</v>
          </cell>
        </row>
        <row r="9744">
          <cell r="A9744" t="str">
            <v>tripode soporte cañon aereo de 3"</v>
          </cell>
          <cell r="B9744">
            <v>105927</v>
          </cell>
          <cell r="C9744" t="str">
            <v>UNI</v>
          </cell>
          <cell r="D9744">
            <v>465290</v>
          </cell>
          <cell r="E9744">
            <v>0</v>
          </cell>
          <cell r="F9744">
            <v>42648</v>
          </cell>
          <cell r="G9744">
            <v>404600</v>
          </cell>
          <cell r="H9744">
            <v>1.1499999999999999</v>
          </cell>
          <cell r="I9744">
            <v>43465</v>
          </cell>
        </row>
        <row r="9745">
          <cell r="A9745" t="str">
            <v>Triturado 1 1/2" (Suministro + Transporte)</v>
          </cell>
          <cell r="B9745">
            <v>100426</v>
          </cell>
          <cell r="C9745" t="str">
            <v>M3</v>
          </cell>
          <cell r="D9745">
            <v>98383</v>
          </cell>
          <cell r="E9745">
            <v>0</v>
          </cell>
          <cell r="F9745">
            <v>43167</v>
          </cell>
          <cell r="G9745">
            <v>93698</v>
          </cell>
          <cell r="H9745">
            <v>1.05</v>
          </cell>
          <cell r="I9745">
            <v>43465</v>
          </cell>
        </row>
        <row r="9746">
          <cell r="A9746" t="str">
            <v>Triturado 1" Lavado (Sin Transporte)*</v>
          </cell>
          <cell r="B9746">
            <v>100427</v>
          </cell>
          <cell r="C9746" t="str">
            <v>M3</v>
          </cell>
          <cell r="D9746">
            <v>84500</v>
          </cell>
          <cell r="E9746">
            <v>0</v>
          </cell>
          <cell r="F9746">
            <v>41241</v>
          </cell>
          <cell r="G9746">
            <v>65000</v>
          </cell>
          <cell r="H9746">
            <v>1.3</v>
          </cell>
          <cell r="I9746">
            <v>43465</v>
          </cell>
        </row>
        <row r="9747">
          <cell r="A9747" t="str">
            <v>Triturado 1/2"</v>
          </cell>
          <cell r="B9747">
            <v>106031</v>
          </cell>
          <cell r="C9747" t="str">
            <v>M3</v>
          </cell>
          <cell r="D9747">
            <v>110262</v>
          </cell>
          <cell r="E9747">
            <v>0</v>
          </cell>
          <cell r="F9747">
            <v>42709</v>
          </cell>
          <cell r="G9747">
            <v>95880</v>
          </cell>
          <cell r="H9747">
            <v>1.1499999999999999</v>
          </cell>
          <cell r="I9747">
            <v>43465</v>
          </cell>
        </row>
        <row r="9748">
          <cell r="A9748" t="str">
            <v>Triturado 3/4" a 1" Lavado(Inc. transporte) **</v>
          </cell>
          <cell r="B9748">
            <v>102534</v>
          </cell>
          <cell r="C9748" t="str">
            <v>M3</v>
          </cell>
          <cell r="D9748">
            <v>98383</v>
          </cell>
          <cell r="E9748">
            <v>0</v>
          </cell>
          <cell r="F9748">
            <v>43168</v>
          </cell>
          <cell r="G9748">
            <v>93698</v>
          </cell>
          <cell r="H9748">
            <v>1.05</v>
          </cell>
          <cell r="I9748">
            <v>43465</v>
          </cell>
        </row>
        <row r="9749">
          <cell r="A9749" t="str">
            <v>Triturado 3-4" **</v>
          </cell>
          <cell r="B9749">
            <v>101235</v>
          </cell>
          <cell r="C9749" t="str">
            <v>M3</v>
          </cell>
          <cell r="D9749">
            <v>102248</v>
          </cell>
          <cell r="E9749">
            <v>0</v>
          </cell>
          <cell r="F9749">
            <v>42709</v>
          </cell>
          <cell r="G9749">
            <v>88911.5</v>
          </cell>
          <cell r="H9749">
            <v>1.1499999999999999</v>
          </cell>
          <cell r="I9749">
            <v>43465</v>
          </cell>
        </row>
        <row r="9750">
          <cell r="A9750" t="str">
            <v>TRITURADO DE MAQUINA DE 1A sin transp.</v>
          </cell>
          <cell r="B9750">
            <v>101</v>
          </cell>
          <cell r="C9750" t="str">
            <v>M3</v>
          </cell>
          <cell r="D9750">
            <v>53360</v>
          </cell>
          <cell r="E9750">
            <v>0</v>
          </cell>
          <cell r="F9750">
            <v>42436</v>
          </cell>
          <cell r="G9750">
            <v>46400</v>
          </cell>
          <cell r="H9750">
            <v>1.1499999999999999</v>
          </cell>
          <cell r="I9750">
            <v>43465</v>
          </cell>
        </row>
        <row r="9751">
          <cell r="A9751" t="str">
            <v>Triturado3/4"SinTransporte</v>
          </cell>
          <cell r="B9751">
            <v>106996</v>
          </cell>
          <cell r="C9751" t="str">
            <v>M3</v>
          </cell>
          <cell r="D9751">
            <v>44118</v>
          </cell>
          <cell r="E9751">
            <v>0</v>
          </cell>
          <cell r="F9751">
            <v>43343</v>
          </cell>
          <cell r="G9751">
            <v>42017</v>
          </cell>
          <cell r="H9751">
            <v>1.05</v>
          </cell>
          <cell r="I9751">
            <v>43465</v>
          </cell>
        </row>
        <row r="9752">
          <cell r="A9752" t="str">
            <v>TRONCO PINO PATULA INMUN- VACIO</v>
          </cell>
          <cell r="B9752">
            <v>105082</v>
          </cell>
          <cell r="C9752" t="str">
            <v>UNI</v>
          </cell>
          <cell r="D9752">
            <v>64171</v>
          </cell>
          <cell r="E9752">
            <v>0</v>
          </cell>
          <cell r="F9752">
            <v>43314</v>
          </cell>
          <cell r="G9752">
            <v>61115</v>
          </cell>
          <cell r="H9752">
            <v>1.05</v>
          </cell>
          <cell r="I9752">
            <v>43465</v>
          </cell>
        </row>
        <row r="9753">
          <cell r="A9753" t="str">
            <v>TRONZADORA DE METALES 14 '' DEWALT</v>
          </cell>
          <cell r="B9753">
            <v>103042</v>
          </cell>
          <cell r="C9753" t="str">
            <v>UNI</v>
          </cell>
          <cell r="D9753">
            <v>708645</v>
          </cell>
          <cell r="E9753">
            <v>0</v>
          </cell>
          <cell r="F9753">
            <v>43369</v>
          </cell>
          <cell r="G9753">
            <v>674900</v>
          </cell>
          <cell r="H9753">
            <v>1.05</v>
          </cell>
          <cell r="I9753">
            <v>43465</v>
          </cell>
        </row>
        <row r="9754">
          <cell r="A9754" t="str">
            <v>Troquel metálico triple para canaleta calibre 20</v>
          </cell>
          <cell r="B9754">
            <v>102304</v>
          </cell>
          <cell r="C9754" t="str">
            <v>ML</v>
          </cell>
          <cell r="D9754">
            <v>28558</v>
          </cell>
          <cell r="E9754">
            <v>0</v>
          </cell>
          <cell r="F9754">
            <v>42857</v>
          </cell>
          <cell r="G9754">
            <v>26200</v>
          </cell>
          <cell r="H9754">
            <v>1.0900000000000001</v>
          </cell>
          <cell r="I9754">
            <v>43465</v>
          </cell>
        </row>
        <row r="9755">
          <cell r="A9755" t="str">
            <v>TROQUEL SAL. MOMOFASICA VOZ DATOS**</v>
          </cell>
          <cell r="B9755">
            <v>101721</v>
          </cell>
          <cell r="C9755" t="str">
            <v>UNI</v>
          </cell>
          <cell r="D9755">
            <v>50735</v>
          </cell>
          <cell r="E9755">
            <v>0</v>
          </cell>
          <cell r="F9755">
            <v>40108</v>
          </cell>
          <cell r="G9755">
            <v>36500</v>
          </cell>
          <cell r="H9755">
            <v>1.39</v>
          </cell>
          <cell r="I9755">
            <v>43465</v>
          </cell>
        </row>
        <row r="9756">
          <cell r="A9756" t="str">
            <v>TUBERÍA A. INOX C/C SCH 40 T-304 2"</v>
          </cell>
          <cell r="B9756">
            <v>107090</v>
          </cell>
          <cell r="C9756" t="str">
            <v>ML</v>
          </cell>
          <cell r="D9756">
            <v>79584</v>
          </cell>
          <cell r="E9756">
            <v>0</v>
          </cell>
          <cell r="F9756">
            <v>43395</v>
          </cell>
          <cell r="G9756">
            <v>75794</v>
          </cell>
          <cell r="H9756">
            <v>1.05</v>
          </cell>
          <cell r="I9756">
            <v>43465</v>
          </cell>
        </row>
        <row r="9757">
          <cell r="A9757" t="str">
            <v>TUBERÍA A. INOX C/C SCH 40 T-304 4"</v>
          </cell>
          <cell r="B9757">
            <v>107205</v>
          </cell>
          <cell r="C9757" t="str">
            <v>ML</v>
          </cell>
          <cell r="D9757">
            <v>235087</v>
          </cell>
          <cell r="E9757">
            <v>0</v>
          </cell>
          <cell r="F9757">
            <v>43410</v>
          </cell>
          <cell r="G9757">
            <v>223892</v>
          </cell>
          <cell r="H9757">
            <v>1.05</v>
          </cell>
          <cell r="I9757">
            <v>43465</v>
          </cell>
        </row>
        <row r="9758">
          <cell r="A9758" t="str">
            <v>TUBERÍA A. INOX C/C SCH 40 T-304 4"</v>
          </cell>
          <cell r="B9758">
            <v>107158</v>
          </cell>
          <cell r="C9758" t="str">
            <v>ML</v>
          </cell>
          <cell r="D9758">
            <v>235087</v>
          </cell>
          <cell r="E9758">
            <v>0</v>
          </cell>
          <cell r="F9758">
            <v>43395</v>
          </cell>
          <cell r="G9758">
            <v>223892</v>
          </cell>
          <cell r="H9758">
            <v>1.05</v>
          </cell>
          <cell r="I9758">
            <v>43465</v>
          </cell>
        </row>
        <row r="9759">
          <cell r="A9759" t="str">
            <v>TUBERIA ALCANATRILLADO HERMÉTICA</v>
          </cell>
          <cell r="B9759">
            <v>106758</v>
          </cell>
          <cell r="C9759" t="str">
            <v>ML</v>
          </cell>
          <cell r="D9759">
            <v>201934</v>
          </cell>
          <cell r="E9759">
            <v>0</v>
          </cell>
          <cell r="F9759">
            <v>43182</v>
          </cell>
          <cell r="G9759">
            <v>192318</v>
          </cell>
          <cell r="H9759">
            <v>1.05</v>
          </cell>
          <cell r="I9759">
            <v>43465</v>
          </cell>
        </row>
        <row r="9760">
          <cell r="A9760" t="str">
            <v>TUBERÍA COBRE TIPO M 1 1/2"</v>
          </cell>
          <cell r="B9760">
            <v>107323</v>
          </cell>
          <cell r="C9760" t="str">
            <v>ML</v>
          </cell>
          <cell r="D9760">
            <v>54210</v>
          </cell>
          <cell r="E9760">
            <v>0</v>
          </cell>
          <cell r="F9760">
            <v>43412</v>
          </cell>
          <cell r="G9760">
            <v>51629</v>
          </cell>
          <cell r="H9760">
            <v>1.05</v>
          </cell>
          <cell r="I9760">
            <v>43465</v>
          </cell>
        </row>
        <row r="9761">
          <cell r="A9761" t="str">
            <v>TUBERÍA COBRE TIPO M 1 1/4"</v>
          </cell>
          <cell r="B9761">
            <v>107316</v>
          </cell>
          <cell r="C9761" t="str">
            <v>ML</v>
          </cell>
          <cell r="D9761">
            <v>30827</v>
          </cell>
          <cell r="E9761">
            <v>0</v>
          </cell>
          <cell r="F9761">
            <v>43412</v>
          </cell>
          <cell r="G9761">
            <v>29359</v>
          </cell>
          <cell r="H9761">
            <v>1.05</v>
          </cell>
          <cell r="I9761">
            <v>43465</v>
          </cell>
        </row>
        <row r="9762">
          <cell r="A9762" t="str">
            <v>TUBERÍA COBRE TIPO M 1"</v>
          </cell>
          <cell r="B9762">
            <v>107230</v>
          </cell>
          <cell r="C9762" t="str">
            <v>UNI</v>
          </cell>
          <cell r="D9762">
            <v>20930</v>
          </cell>
          <cell r="E9762">
            <v>0</v>
          </cell>
          <cell r="F9762">
            <v>43410</v>
          </cell>
          <cell r="G9762">
            <v>19933</v>
          </cell>
          <cell r="H9762">
            <v>1.05</v>
          </cell>
          <cell r="I9762">
            <v>43465</v>
          </cell>
        </row>
        <row r="9763">
          <cell r="A9763" t="str">
            <v>TUBERÍA COBRE TIPO M 2"</v>
          </cell>
          <cell r="B9763">
            <v>107324</v>
          </cell>
          <cell r="C9763" t="str">
            <v>ML</v>
          </cell>
          <cell r="D9763">
            <v>71804</v>
          </cell>
          <cell r="E9763">
            <v>0</v>
          </cell>
          <cell r="F9763">
            <v>43412</v>
          </cell>
          <cell r="G9763">
            <v>68385</v>
          </cell>
          <cell r="H9763">
            <v>1.05</v>
          </cell>
          <cell r="I9763">
            <v>43465</v>
          </cell>
        </row>
        <row r="9764">
          <cell r="A9764" t="str">
            <v>TUBERÍA HIERRO FUNDIDO NH 2 2"</v>
          </cell>
          <cell r="B9764">
            <v>107296</v>
          </cell>
          <cell r="C9764" t="str">
            <v>ML</v>
          </cell>
          <cell r="D9764">
            <v>92296</v>
          </cell>
          <cell r="E9764">
            <v>0</v>
          </cell>
          <cell r="F9764">
            <v>43412</v>
          </cell>
          <cell r="G9764">
            <v>87901</v>
          </cell>
          <cell r="H9764">
            <v>1.05</v>
          </cell>
          <cell r="I9764">
            <v>43465</v>
          </cell>
        </row>
        <row r="9765">
          <cell r="A9765" t="str">
            <v>TUBERÍA HIERRO FUNDIDO NH 2 3"</v>
          </cell>
          <cell r="B9765">
            <v>107308</v>
          </cell>
          <cell r="C9765" t="str">
            <v>ML</v>
          </cell>
          <cell r="D9765">
            <v>127366</v>
          </cell>
          <cell r="E9765">
            <v>0</v>
          </cell>
          <cell r="F9765">
            <v>43412</v>
          </cell>
          <cell r="G9765">
            <v>121301</v>
          </cell>
          <cell r="H9765">
            <v>1.05</v>
          </cell>
          <cell r="I9765">
            <v>43465</v>
          </cell>
        </row>
        <row r="9766">
          <cell r="A9766" t="str">
            <v>TUBERÍA HIERRO FUNDIDO NH 2 4"</v>
          </cell>
          <cell r="B9766">
            <v>107361</v>
          </cell>
          <cell r="C9766" t="str">
            <v>ML</v>
          </cell>
          <cell r="D9766">
            <v>165392</v>
          </cell>
          <cell r="E9766">
            <v>0</v>
          </cell>
          <cell r="F9766">
            <v>43413</v>
          </cell>
          <cell r="G9766">
            <v>157516.32999999999</v>
          </cell>
          <cell r="H9766">
            <v>1.05</v>
          </cell>
          <cell r="I9766">
            <v>43465</v>
          </cell>
        </row>
        <row r="9767">
          <cell r="A9767" t="str">
            <v>TUBERIA PLANAR CON FILTRO ADVAN EDGE</v>
          </cell>
          <cell r="B9767">
            <v>106041</v>
          </cell>
          <cell r="C9767" t="str">
            <v>ML</v>
          </cell>
          <cell r="D9767">
            <v>38467</v>
          </cell>
          <cell r="E9767">
            <v>0</v>
          </cell>
          <cell r="F9767">
            <v>43171</v>
          </cell>
          <cell r="G9767">
            <v>36635</v>
          </cell>
          <cell r="H9767">
            <v>1.05</v>
          </cell>
          <cell r="I9767">
            <v>43465</v>
          </cell>
        </row>
        <row r="9768">
          <cell r="A9768" t="str">
            <v>TUBERIA PVC-P SCH80 ** 2"</v>
          </cell>
          <cell r="B9768">
            <v>107004</v>
          </cell>
          <cell r="C9768" t="str">
            <v>ML</v>
          </cell>
          <cell r="D9768">
            <v>14362</v>
          </cell>
          <cell r="E9768">
            <v>1531004106</v>
          </cell>
          <cell r="F9768">
            <v>43356</v>
          </cell>
          <cell r="G9768">
            <v>13678</v>
          </cell>
          <cell r="H9768">
            <v>1.05</v>
          </cell>
          <cell r="I9768">
            <v>43465</v>
          </cell>
        </row>
        <row r="9769">
          <cell r="A9769" t="str">
            <v>TUBERIA PVC-P SCH-80 2 1/2"</v>
          </cell>
          <cell r="B9769">
            <v>107135</v>
          </cell>
          <cell r="C9769" t="str">
            <v>UNI</v>
          </cell>
          <cell r="D9769">
            <v>23628</v>
          </cell>
          <cell r="E9769">
            <v>0</v>
          </cell>
          <cell r="F9769">
            <v>43284</v>
          </cell>
          <cell r="G9769">
            <v>22503</v>
          </cell>
          <cell r="H9769">
            <v>1.05</v>
          </cell>
          <cell r="I9769">
            <v>43465</v>
          </cell>
        </row>
        <row r="9770">
          <cell r="A9770" t="str">
            <v>TUBERÍA PVC-P SCH-80 2 1/2"</v>
          </cell>
          <cell r="B9770">
            <v>107259</v>
          </cell>
          <cell r="C9770" t="str">
            <v>ML</v>
          </cell>
          <cell r="D9770">
            <v>23628</v>
          </cell>
          <cell r="E9770">
            <v>0</v>
          </cell>
          <cell r="F9770">
            <v>43410</v>
          </cell>
          <cell r="G9770">
            <v>22503</v>
          </cell>
          <cell r="H9770">
            <v>1.05</v>
          </cell>
          <cell r="I9770">
            <v>43465</v>
          </cell>
        </row>
        <row r="9771">
          <cell r="A9771" t="str">
            <v>TUBERÍA PVC-P SCH-80 2"</v>
          </cell>
          <cell r="B9771">
            <v>107234</v>
          </cell>
          <cell r="C9771" t="str">
            <v>ML</v>
          </cell>
          <cell r="D9771">
            <v>14362</v>
          </cell>
          <cell r="E9771">
            <v>0</v>
          </cell>
          <cell r="F9771">
            <v>43410</v>
          </cell>
          <cell r="G9771">
            <v>13678</v>
          </cell>
          <cell r="H9771">
            <v>1.05</v>
          </cell>
          <cell r="I9771">
            <v>43465</v>
          </cell>
        </row>
        <row r="9772">
          <cell r="A9772" t="str">
            <v>TUBERIA PVC-P SCH80 3"</v>
          </cell>
          <cell r="B9772">
            <v>107005</v>
          </cell>
          <cell r="C9772" t="str">
            <v>ML</v>
          </cell>
          <cell r="D9772">
            <v>29003</v>
          </cell>
          <cell r="E9772">
            <v>1531004106</v>
          </cell>
          <cell r="F9772">
            <v>43356</v>
          </cell>
          <cell r="G9772">
            <v>27622</v>
          </cell>
          <cell r="H9772">
            <v>1.05</v>
          </cell>
          <cell r="I9772">
            <v>43465</v>
          </cell>
        </row>
        <row r="9773">
          <cell r="A9773" t="str">
            <v>TUBERÍA PVC-P SCH-80 3"</v>
          </cell>
          <cell r="B9773">
            <v>107263</v>
          </cell>
          <cell r="C9773" t="str">
            <v>ML</v>
          </cell>
          <cell r="D9773">
            <v>29003</v>
          </cell>
          <cell r="E9773">
            <v>0</v>
          </cell>
          <cell r="F9773">
            <v>43410</v>
          </cell>
          <cell r="G9773">
            <v>27622</v>
          </cell>
          <cell r="H9773">
            <v>1.05</v>
          </cell>
          <cell r="I9773">
            <v>43465</v>
          </cell>
        </row>
        <row r="9774">
          <cell r="A9774" t="str">
            <v>TUBERIA PVC-P SCH-80 4"</v>
          </cell>
          <cell r="B9774">
            <v>107009</v>
          </cell>
          <cell r="C9774" t="str">
            <v>UNI</v>
          </cell>
          <cell r="D9774">
            <v>41791</v>
          </cell>
          <cell r="E9774">
            <v>1531004106</v>
          </cell>
          <cell r="F9774">
            <v>43357</v>
          </cell>
          <cell r="G9774">
            <v>39801</v>
          </cell>
          <cell r="H9774">
            <v>1.05</v>
          </cell>
          <cell r="I9774">
            <v>43465</v>
          </cell>
        </row>
        <row r="9775">
          <cell r="A9775" t="str">
            <v>TUBERÍA PVC-P SCH-80 4"</v>
          </cell>
          <cell r="B9775">
            <v>107268</v>
          </cell>
          <cell r="C9775" t="str">
            <v>ML</v>
          </cell>
          <cell r="D9775">
            <v>41791</v>
          </cell>
          <cell r="E9775">
            <v>0</v>
          </cell>
          <cell r="F9775">
            <v>43410</v>
          </cell>
          <cell r="G9775">
            <v>39801</v>
          </cell>
          <cell r="H9775">
            <v>1.05</v>
          </cell>
          <cell r="I9775">
            <v>43465</v>
          </cell>
        </row>
        <row r="9776">
          <cell r="A9776" t="str">
            <v>TUBERIA PVC-P SCH-80 6"</v>
          </cell>
          <cell r="B9776">
            <v>107010</v>
          </cell>
          <cell r="C9776" t="str">
            <v>UNI</v>
          </cell>
          <cell r="D9776">
            <v>80523</v>
          </cell>
          <cell r="E9776">
            <v>1531004106</v>
          </cell>
          <cell r="F9776">
            <v>43357</v>
          </cell>
          <cell r="G9776">
            <v>76689</v>
          </cell>
          <cell r="H9776">
            <v>1.05</v>
          </cell>
          <cell r="I9776">
            <v>43465</v>
          </cell>
        </row>
        <row r="9777">
          <cell r="A9777" t="str">
            <v>TUBERÍA PVC-P SCH-80 6"</v>
          </cell>
          <cell r="B9777">
            <v>107193</v>
          </cell>
          <cell r="C9777" t="str">
            <v>ML</v>
          </cell>
          <cell r="D9777">
            <v>80523</v>
          </cell>
          <cell r="E9777">
            <v>0</v>
          </cell>
          <cell r="F9777">
            <v>43410</v>
          </cell>
          <cell r="G9777">
            <v>76689</v>
          </cell>
          <cell r="H9777">
            <v>1.05</v>
          </cell>
          <cell r="I9777">
            <v>43465</v>
          </cell>
        </row>
        <row r="9778">
          <cell r="A9778" t="str">
            <v>TUBERIA PVC-S 10"</v>
          </cell>
          <cell r="B9778">
            <v>107019</v>
          </cell>
          <cell r="C9778" t="str">
            <v>UNI</v>
          </cell>
          <cell r="D9778">
            <v>86459</v>
          </cell>
          <cell r="E9778">
            <v>1531004106</v>
          </cell>
          <cell r="F9778">
            <v>43357</v>
          </cell>
          <cell r="G9778">
            <v>82342</v>
          </cell>
          <cell r="H9778">
            <v>1.05</v>
          </cell>
          <cell r="I9778">
            <v>43465</v>
          </cell>
        </row>
        <row r="9779">
          <cell r="A9779" t="str">
            <v>TUBERÍA PVC-S 8"</v>
          </cell>
          <cell r="B9779">
            <v>107364</v>
          </cell>
          <cell r="C9779" t="str">
            <v>ML</v>
          </cell>
          <cell r="D9779">
            <v>55353</v>
          </cell>
          <cell r="E9779">
            <v>0</v>
          </cell>
          <cell r="F9779">
            <v>43413</v>
          </cell>
          <cell r="G9779">
            <v>52717</v>
          </cell>
          <cell r="H9779">
            <v>1.05</v>
          </cell>
          <cell r="I9779">
            <v>43465</v>
          </cell>
        </row>
        <row r="9780">
          <cell r="A9780" t="str">
            <v>TUBERÍA PVC-S 8" CDRC3</v>
          </cell>
          <cell r="B9780">
            <v>107164</v>
          </cell>
          <cell r="C9780" t="str">
            <v>ML</v>
          </cell>
          <cell r="D9780">
            <v>55353</v>
          </cell>
          <cell r="E9780">
            <v>0</v>
          </cell>
          <cell r="F9780">
            <v>43286</v>
          </cell>
          <cell r="G9780">
            <v>52717</v>
          </cell>
          <cell r="H9780">
            <v>1.05</v>
          </cell>
          <cell r="I9780">
            <v>43465</v>
          </cell>
        </row>
        <row r="9781">
          <cell r="A9781" t="str">
            <v>TUBERIA SUBT,REJILLAS,SUMIDER.</v>
          </cell>
          <cell r="B9781">
            <v>20</v>
          </cell>
          <cell r="C9781">
            <v>0</v>
          </cell>
          <cell r="D9781" t="e">
            <v>#DIV/0!</v>
          </cell>
          <cell r="E9781">
            <v>0</v>
          </cell>
          <cell r="F9781">
            <v>0</v>
          </cell>
          <cell r="G9781">
            <v>0</v>
          </cell>
          <cell r="H9781" t="e">
            <v>#DIV/0!</v>
          </cell>
          <cell r="I9781">
            <v>43465</v>
          </cell>
        </row>
        <row r="9782">
          <cell r="A9782" t="str">
            <v>TuberíaNovafort (200mm) S4-Dalian</v>
          </cell>
          <cell r="B9782">
            <v>106947</v>
          </cell>
          <cell r="C9782" t="str">
            <v>ML</v>
          </cell>
          <cell r="D9782">
            <v>23969</v>
          </cell>
          <cell r="E9782">
            <v>0</v>
          </cell>
          <cell r="F9782">
            <v>43337</v>
          </cell>
          <cell r="G9782">
            <v>22828</v>
          </cell>
          <cell r="H9782">
            <v>1.05</v>
          </cell>
          <cell r="I9782">
            <v>43465</v>
          </cell>
        </row>
        <row r="9783">
          <cell r="A9783" t="str">
            <v>Tubing 1/4" (Tubo cobre) **</v>
          </cell>
          <cell r="B9783">
            <v>100517</v>
          </cell>
          <cell r="C9783" t="str">
            <v>ML</v>
          </cell>
          <cell r="D9783">
            <v>7042</v>
          </cell>
          <cell r="E9783">
            <v>150202001</v>
          </cell>
          <cell r="F9783">
            <v>43361</v>
          </cell>
          <cell r="G9783">
            <v>6707</v>
          </cell>
          <cell r="H9783">
            <v>1.05</v>
          </cell>
          <cell r="I9783">
            <v>43465</v>
          </cell>
        </row>
        <row r="9784">
          <cell r="A9784" t="str">
            <v>TUBO</v>
          </cell>
          <cell r="B9784">
            <v>105547</v>
          </cell>
          <cell r="C9784" t="str">
            <v>ML</v>
          </cell>
          <cell r="D9784">
            <v>449920</v>
          </cell>
          <cell r="E9784">
            <v>0</v>
          </cell>
          <cell r="F9784">
            <v>42108</v>
          </cell>
          <cell r="G9784">
            <v>368787</v>
          </cell>
          <cell r="H9784">
            <v>1.22</v>
          </cell>
          <cell r="I9784">
            <v>43465</v>
          </cell>
        </row>
        <row r="9785">
          <cell r="A9785" t="str">
            <v>TUBO</v>
          </cell>
          <cell r="B9785">
            <v>105546</v>
          </cell>
          <cell r="C9785" t="str">
            <v>ML</v>
          </cell>
          <cell r="D9785">
            <v>296769</v>
          </cell>
          <cell r="E9785">
            <v>0</v>
          </cell>
          <cell r="F9785">
            <v>43325</v>
          </cell>
          <cell r="G9785">
            <v>282637</v>
          </cell>
          <cell r="H9785">
            <v>1.05</v>
          </cell>
          <cell r="I9785">
            <v>43465</v>
          </cell>
        </row>
        <row r="9786">
          <cell r="A9786" t="str">
            <v>TUBO</v>
          </cell>
          <cell r="B9786">
            <v>105703</v>
          </cell>
          <cell r="C9786" t="str">
            <v>ML</v>
          </cell>
          <cell r="D9786">
            <v>39308</v>
          </cell>
          <cell r="E9786">
            <v>0</v>
          </cell>
          <cell r="F9786">
            <v>42515</v>
          </cell>
          <cell r="G9786">
            <v>34181</v>
          </cell>
          <cell r="H9786">
            <v>1.1499999999999999</v>
          </cell>
          <cell r="I9786">
            <v>43465</v>
          </cell>
        </row>
        <row r="9787">
          <cell r="A9787" t="str">
            <v>TUBO 1 1/2" PVC 3MTS COLMENA (NO USAR)</v>
          </cell>
          <cell r="B9787">
            <v>801</v>
          </cell>
          <cell r="C9787" t="str">
            <v>ML</v>
          </cell>
          <cell r="D9787">
            <v>7283</v>
          </cell>
          <cell r="E9787" t="str">
            <v>60TC150</v>
          </cell>
          <cell r="F9787">
            <v>40414</v>
          </cell>
          <cell r="G9787">
            <v>5316</v>
          </cell>
          <cell r="H9787">
            <v>1.37</v>
          </cell>
          <cell r="I9787">
            <v>43465</v>
          </cell>
        </row>
        <row r="9788">
          <cell r="A9788" t="str">
            <v>TUBO 1 1/2" PVCP - RDE-21L=6M; S/NORMA</v>
          </cell>
          <cell r="B9788">
            <v>103392</v>
          </cell>
          <cell r="C9788" t="str">
            <v>ML</v>
          </cell>
          <cell r="D9788">
            <v>5481</v>
          </cell>
          <cell r="E9788">
            <v>0</v>
          </cell>
          <cell r="F9788">
            <v>43168</v>
          </cell>
          <cell r="G9788">
            <v>5220</v>
          </cell>
          <cell r="H9788">
            <v>1.05</v>
          </cell>
          <cell r="I9788">
            <v>43465</v>
          </cell>
        </row>
        <row r="9789">
          <cell r="A9789" t="str">
            <v>TUBO 1 1/4" PVCP - RDE-21</v>
          </cell>
          <cell r="B9789">
            <v>103394</v>
          </cell>
          <cell r="C9789" t="str">
            <v>ML</v>
          </cell>
          <cell r="D9789">
            <v>3840</v>
          </cell>
          <cell r="E9789">
            <v>0</v>
          </cell>
          <cell r="F9789">
            <v>43269</v>
          </cell>
          <cell r="G9789">
            <v>3657</v>
          </cell>
          <cell r="H9789">
            <v>1.05</v>
          </cell>
          <cell r="I9789">
            <v>43465</v>
          </cell>
        </row>
        <row r="9790">
          <cell r="A9790" t="str">
            <v>TUBO 1" PVC 3MTS (NO USAR)</v>
          </cell>
          <cell r="B9790">
            <v>800</v>
          </cell>
          <cell r="C9790" t="str">
            <v>ML</v>
          </cell>
          <cell r="D9790">
            <v>1473</v>
          </cell>
          <cell r="E9790" t="str">
            <v>60TC100</v>
          </cell>
          <cell r="F9790">
            <v>41240</v>
          </cell>
          <cell r="G9790">
            <v>1133</v>
          </cell>
          <cell r="H9790">
            <v>1.3</v>
          </cell>
          <cell r="I9790">
            <v>43465</v>
          </cell>
        </row>
        <row r="9791">
          <cell r="A9791" t="str">
            <v>TUBO 2" PVC 3MTS COLMENA (NO USAR)</v>
          </cell>
          <cell r="B9791">
            <v>799</v>
          </cell>
          <cell r="C9791" t="str">
            <v>ML</v>
          </cell>
          <cell r="D9791">
            <v>12125</v>
          </cell>
          <cell r="E9791" t="str">
            <v>60TC200D</v>
          </cell>
          <cell r="F9791">
            <v>40420</v>
          </cell>
          <cell r="G9791">
            <v>8850</v>
          </cell>
          <cell r="H9791">
            <v>1.37</v>
          </cell>
          <cell r="I9791">
            <v>43465</v>
          </cell>
        </row>
        <row r="9792">
          <cell r="A9792" t="str">
            <v>TUBO 3/4" PVC 3MTS COLMENA O</v>
          </cell>
          <cell r="B9792">
            <v>803</v>
          </cell>
          <cell r="C9792" t="str">
            <v>ML</v>
          </cell>
          <cell r="D9792">
            <v>2289</v>
          </cell>
          <cell r="E9792" t="str">
            <v>60TC075</v>
          </cell>
          <cell r="F9792">
            <v>39892</v>
          </cell>
          <cell r="G9792">
            <v>1647</v>
          </cell>
          <cell r="H9792">
            <v>1.39</v>
          </cell>
          <cell r="I9792">
            <v>43465</v>
          </cell>
        </row>
        <row r="9793">
          <cell r="A9793" t="str">
            <v>TUBO 3/4" PVC P/11</v>
          </cell>
          <cell r="B9793">
            <v>102324</v>
          </cell>
          <cell r="C9793" t="str">
            <v>ML</v>
          </cell>
          <cell r="D9793">
            <v>4636</v>
          </cell>
          <cell r="E9793" t="str">
            <v>60TC050</v>
          </cell>
          <cell r="F9793">
            <v>40424</v>
          </cell>
          <cell r="G9793">
            <v>3384</v>
          </cell>
          <cell r="H9793">
            <v>1.37</v>
          </cell>
          <cell r="I9793">
            <v>43465</v>
          </cell>
        </row>
        <row r="9794">
          <cell r="A9794" t="str">
            <v>Tubo 4" 3mm de Espesor Acerado</v>
          </cell>
          <cell r="B9794">
            <v>100610</v>
          </cell>
          <cell r="C9794" t="str">
            <v>ML</v>
          </cell>
          <cell r="D9794">
            <v>43190</v>
          </cell>
          <cell r="E9794">
            <v>0</v>
          </cell>
          <cell r="F9794">
            <v>43325</v>
          </cell>
          <cell r="G9794">
            <v>41133</v>
          </cell>
          <cell r="H9794">
            <v>1.05</v>
          </cell>
          <cell r="I9794">
            <v>43465</v>
          </cell>
        </row>
        <row r="9795">
          <cell r="A9795" t="str">
            <v>Tubo acero agua negra ½" e=2 mm **</v>
          </cell>
          <cell r="B9795">
            <v>100104</v>
          </cell>
          <cell r="C9795" t="str">
            <v>ML</v>
          </cell>
          <cell r="D9795">
            <v>3233</v>
          </cell>
          <cell r="E9795">
            <v>0</v>
          </cell>
          <cell r="F9795">
            <v>40956</v>
          </cell>
          <cell r="G9795">
            <v>2487</v>
          </cell>
          <cell r="H9795">
            <v>1.3</v>
          </cell>
          <cell r="I9795">
            <v>43465</v>
          </cell>
        </row>
        <row r="9796">
          <cell r="A9796" t="str">
            <v>Tubo acero agua negra ½" e=2.3 mm **</v>
          </cell>
          <cell r="B9796">
            <v>100105</v>
          </cell>
          <cell r="C9796" t="str">
            <v>ML</v>
          </cell>
          <cell r="D9796">
            <v>3801</v>
          </cell>
          <cell r="E9796">
            <v>0</v>
          </cell>
          <cell r="F9796">
            <v>40956</v>
          </cell>
          <cell r="G9796">
            <v>2924</v>
          </cell>
          <cell r="H9796">
            <v>1.3</v>
          </cell>
          <cell r="I9796">
            <v>43465</v>
          </cell>
        </row>
        <row r="9797">
          <cell r="A9797" t="str">
            <v>Tubo acero agua negra 2" e=1.9 mm **</v>
          </cell>
          <cell r="B9797">
            <v>101070</v>
          </cell>
          <cell r="C9797" t="str">
            <v>ML</v>
          </cell>
          <cell r="D9797">
            <v>9983</v>
          </cell>
          <cell r="E9797">
            <v>0</v>
          </cell>
          <cell r="F9797">
            <v>40956</v>
          </cell>
          <cell r="G9797">
            <v>7679</v>
          </cell>
          <cell r="H9797">
            <v>1.3</v>
          </cell>
          <cell r="I9797">
            <v>43465</v>
          </cell>
        </row>
        <row r="9798">
          <cell r="A9798" t="str">
            <v>Tubo acero agua negra 3/4" e=2 mm **</v>
          </cell>
          <cell r="B9798">
            <v>100106</v>
          </cell>
          <cell r="C9798" t="str">
            <v>ML</v>
          </cell>
          <cell r="D9798">
            <v>4164</v>
          </cell>
          <cell r="E9798">
            <v>0</v>
          </cell>
          <cell r="F9798">
            <v>40956</v>
          </cell>
          <cell r="G9798">
            <v>3203</v>
          </cell>
          <cell r="H9798">
            <v>1.3</v>
          </cell>
          <cell r="I9798">
            <v>43465</v>
          </cell>
        </row>
        <row r="9799">
          <cell r="A9799" t="str">
            <v>Tubo acero agua negra 3/4" e=2.3 mm **</v>
          </cell>
          <cell r="B9799">
            <v>100107</v>
          </cell>
          <cell r="C9799" t="str">
            <v>ML</v>
          </cell>
          <cell r="D9799">
            <v>4918</v>
          </cell>
          <cell r="E9799">
            <v>0</v>
          </cell>
          <cell r="F9799">
            <v>40956</v>
          </cell>
          <cell r="G9799">
            <v>3783</v>
          </cell>
          <cell r="H9799">
            <v>1.3</v>
          </cell>
          <cell r="I9799">
            <v>43465</v>
          </cell>
        </row>
        <row r="9800">
          <cell r="A9800" t="str">
            <v>TUBO ACERO AL CARBON C/C</v>
          </cell>
          <cell r="B9800">
            <v>103466</v>
          </cell>
          <cell r="C9800" t="str">
            <v>ML</v>
          </cell>
          <cell r="D9800">
            <v>17641</v>
          </cell>
          <cell r="E9800">
            <v>0</v>
          </cell>
          <cell r="F9800">
            <v>42851</v>
          </cell>
          <cell r="G9800">
            <v>16184</v>
          </cell>
          <cell r="H9800">
            <v>1.0900000000000001</v>
          </cell>
          <cell r="I9800">
            <v>43465</v>
          </cell>
        </row>
        <row r="9801">
          <cell r="A9801" t="str">
            <v>TUBO ACERO AL CARBON C/C SCH 40 - 1</v>
          </cell>
          <cell r="B9801">
            <v>106202</v>
          </cell>
          <cell r="C9801" t="str">
            <v>ML</v>
          </cell>
          <cell r="D9801">
            <v>18218</v>
          </cell>
          <cell r="E9801">
            <v>0</v>
          </cell>
          <cell r="F9801">
            <v>43272</v>
          </cell>
          <cell r="G9801">
            <v>17350</v>
          </cell>
          <cell r="H9801">
            <v>1.05</v>
          </cell>
          <cell r="I9801">
            <v>43465</v>
          </cell>
        </row>
        <row r="9802">
          <cell r="A9802" t="str">
            <v>TUBO ACERO AL CARBON C/C SCH 40 - 1 ¼"</v>
          </cell>
          <cell r="B9802">
            <v>106201</v>
          </cell>
          <cell r="C9802" t="str">
            <v>ML</v>
          </cell>
          <cell r="D9802">
            <v>15705</v>
          </cell>
          <cell r="E9802">
            <v>0</v>
          </cell>
          <cell r="F9802">
            <v>43272</v>
          </cell>
          <cell r="G9802">
            <v>14957</v>
          </cell>
          <cell r="H9802">
            <v>1.05</v>
          </cell>
          <cell r="I9802">
            <v>43465</v>
          </cell>
        </row>
        <row r="9803">
          <cell r="A9803" t="str">
            <v>TUBO ACERO AL CARBON C/C SCH 40 – 1"</v>
          </cell>
          <cell r="B9803">
            <v>106200</v>
          </cell>
          <cell r="C9803" t="str">
            <v>ML</v>
          </cell>
          <cell r="D9803">
            <v>11926</v>
          </cell>
          <cell r="E9803">
            <v>0</v>
          </cell>
          <cell r="F9803">
            <v>43272</v>
          </cell>
          <cell r="G9803">
            <v>11358</v>
          </cell>
          <cell r="H9803">
            <v>1.05</v>
          </cell>
          <cell r="I9803">
            <v>43465</v>
          </cell>
        </row>
        <row r="9804">
          <cell r="A9804" t="str">
            <v>TUBO ACERO AL CARBON C/C SCH 40 - 2 ½"</v>
          </cell>
          <cell r="B9804">
            <v>106204</v>
          </cell>
          <cell r="C9804" t="str">
            <v>ML</v>
          </cell>
          <cell r="D9804">
            <v>37624</v>
          </cell>
          <cell r="E9804">
            <v>0</v>
          </cell>
          <cell r="F9804">
            <v>43272</v>
          </cell>
          <cell r="G9804">
            <v>35832</v>
          </cell>
          <cell r="H9804">
            <v>1.05</v>
          </cell>
          <cell r="I9804">
            <v>43465</v>
          </cell>
        </row>
        <row r="9805">
          <cell r="A9805" t="str">
            <v>TUBO ACERO AL CARBON C/C SCH 40 - 2"</v>
          </cell>
          <cell r="B9805">
            <v>106203</v>
          </cell>
          <cell r="C9805" t="str">
            <v>ML</v>
          </cell>
          <cell r="D9805">
            <v>25931</v>
          </cell>
          <cell r="E9805">
            <v>0</v>
          </cell>
          <cell r="F9805">
            <v>43272</v>
          </cell>
          <cell r="G9805">
            <v>24696</v>
          </cell>
          <cell r="H9805">
            <v>1.05</v>
          </cell>
          <cell r="I9805">
            <v>43465</v>
          </cell>
        </row>
        <row r="9806">
          <cell r="A9806" t="str">
            <v>TUBO ACERO AL CARBON C/C SCH 40 - 4"</v>
          </cell>
          <cell r="B9806">
            <v>106206</v>
          </cell>
          <cell r="C9806" t="str">
            <v>ML</v>
          </cell>
          <cell r="D9806">
            <v>62981</v>
          </cell>
          <cell r="E9806">
            <v>0</v>
          </cell>
          <cell r="F9806">
            <v>43272</v>
          </cell>
          <cell r="G9806">
            <v>59982</v>
          </cell>
          <cell r="H9806">
            <v>1.05</v>
          </cell>
          <cell r="I9806">
            <v>43465</v>
          </cell>
        </row>
        <row r="9807">
          <cell r="A9807" t="str">
            <v>TUBO ACERO AL CARBON C/C SCH 40 - 6"</v>
          </cell>
          <cell r="B9807">
            <v>106207</v>
          </cell>
          <cell r="C9807" t="str">
            <v>ML</v>
          </cell>
          <cell r="D9807">
            <v>116112</v>
          </cell>
          <cell r="E9807">
            <v>0</v>
          </cell>
          <cell r="F9807">
            <v>43272</v>
          </cell>
          <cell r="G9807">
            <v>110583</v>
          </cell>
          <cell r="H9807">
            <v>1.05</v>
          </cell>
          <cell r="I9807">
            <v>43465</v>
          </cell>
        </row>
        <row r="9808">
          <cell r="A9808" t="str">
            <v>TUBO ACERO AL CARBON C/C SCH-10-</v>
          </cell>
          <cell r="B9808">
            <v>103467</v>
          </cell>
          <cell r="C9808" t="str">
            <v>ML</v>
          </cell>
          <cell r="D9808">
            <v>31228</v>
          </cell>
          <cell r="E9808">
            <v>0</v>
          </cell>
          <cell r="F9808">
            <v>40479</v>
          </cell>
          <cell r="G9808">
            <v>22794</v>
          </cell>
          <cell r="H9808">
            <v>1.37</v>
          </cell>
          <cell r="I9808">
            <v>43465</v>
          </cell>
        </row>
        <row r="9809">
          <cell r="A9809" t="str">
            <v>TUBO ACERO AL CARBON C/C SCH-10-</v>
          </cell>
          <cell r="B9809">
            <v>103468</v>
          </cell>
          <cell r="C9809" t="str">
            <v>ML</v>
          </cell>
          <cell r="D9809">
            <v>48564</v>
          </cell>
          <cell r="E9809">
            <v>0</v>
          </cell>
          <cell r="F9809">
            <v>42851</v>
          </cell>
          <cell r="G9809">
            <v>44554</v>
          </cell>
          <cell r="H9809">
            <v>1.0900000000000001</v>
          </cell>
          <cell r="I9809">
            <v>43465</v>
          </cell>
        </row>
        <row r="9810">
          <cell r="A9810" t="str">
            <v>TUBO ACERO AL CARBON C/C SCH-40-11/2"</v>
          </cell>
          <cell r="B9810">
            <v>103464</v>
          </cell>
          <cell r="C9810" t="str">
            <v>ML</v>
          </cell>
          <cell r="D9810">
            <v>21498</v>
          </cell>
          <cell r="E9810">
            <v>0</v>
          </cell>
          <cell r="F9810">
            <v>40479</v>
          </cell>
          <cell r="G9810">
            <v>15692</v>
          </cell>
          <cell r="H9810">
            <v>1.37</v>
          </cell>
          <cell r="I9810">
            <v>43465</v>
          </cell>
        </row>
        <row r="9811">
          <cell r="A9811" t="str">
            <v>TUBO ACERO AL CARBON C/C SCH-40-12"</v>
          </cell>
          <cell r="B9811">
            <v>105829</v>
          </cell>
          <cell r="C9811" t="str">
            <v>ML</v>
          </cell>
          <cell r="D9811">
            <v>351970</v>
          </cell>
          <cell r="E9811">
            <v>0</v>
          </cell>
          <cell r="F9811">
            <v>42572</v>
          </cell>
          <cell r="G9811">
            <v>306061</v>
          </cell>
          <cell r="H9811">
            <v>1.1499999999999999</v>
          </cell>
          <cell r="I9811">
            <v>43465</v>
          </cell>
        </row>
        <row r="9812">
          <cell r="A9812" t="str">
            <v>TUBO ACERO AL CARBON C/C SCH-40-3"</v>
          </cell>
          <cell r="B9812">
            <v>103465</v>
          </cell>
          <cell r="C9812" t="str">
            <v>ML</v>
          </cell>
          <cell r="D9812">
            <v>57211</v>
          </cell>
          <cell r="E9812">
            <v>0</v>
          </cell>
          <cell r="F9812">
            <v>40479</v>
          </cell>
          <cell r="G9812">
            <v>41760</v>
          </cell>
          <cell r="H9812">
            <v>1.37</v>
          </cell>
          <cell r="I9812">
            <v>43465</v>
          </cell>
        </row>
        <row r="9813">
          <cell r="A9813" t="str">
            <v>Tubo acero al carbón S/C d= 1 1/2 " **</v>
          </cell>
          <cell r="B9813">
            <v>100031</v>
          </cell>
          <cell r="C9813" t="str">
            <v>ML</v>
          </cell>
          <cell r="D9813">
            <v>36472</v>
          </cell>
          <cell r="E9813" t="str">
            <v>T-117</v>
          </cell>
          <cell r="F9813">
            <v>40478</v>
          </cell>
          <cell r="G9813">
            <v>26622</v>
          </cell>
          <cell r="H9813">
            <v>1.37</v>
          </cell>
          <cell r="I9813">
            <v>43465</v>
          </cell>
        </row>
        <row r="9814">
          <cell r="A9814" t="str">
            <v>Tubo acero al carbón S/C d= 2 " **</v>
          </cell>
          <cell r="B9814">
            <v>100030</v>
          </cell>
          <cell r="C9814" t="str">
            <v>ML</v>
          </cell>
          <cell r="D9814">
            <v>46087</v>
          </cell>
          <cell r="E9814" t="str">
            <v>T-117</v>
          </cell>
          <cell r="F9814">
            <v>40478</v>
          </cell>
          <cell r="G9814">
            <v>33640</v>
          </cell>
          <cell r="H9814">
            <v>1.37</v>
          </cell>
          <cell r="I9814">
            <v>43465</v>
          </cell>
        </row>
        <row r="9815">
          <cell r="A9815" t="str">
            <v>Tubo acero al carbón S/C d= 2 1/2" **</v>
          </cell>
          <cell r="B9815">
            <v>100029</v>
          </cell>
          <cell r="C9815" t="str">
            <v>ML</v>
          </cell>
          <cell r="D9815">
            <v>83049</v>
          </cell>
          <cell r="E9815" t="str">
            <v>T-117</v>
          </cell>
          <cell r="F9815">
            <v>40478</v>
          </cell>
          <cell r="G9815">
            <v>60620</v>
          </cell>
          <cell r="H9815">
            <v>1.37</v>
          </cell>
          <cell r="I9815">
            <v>43465</v>
          </cell>
        </row>
        <row r="9816">
          <cell r="A9816" t="str">
            <v>Tubo acero al carbón S/C d= 3" **</v>
          </cell>
          <cell r="B9816">
            <v>100160</v>
          </cell>
          <cell r="C9816" t="str">
            <v>ML</v>
          </cell>
          <cell r="D9816">
            <v>104819</v>
          </cell>
          <cell r="E9816" t="str">
            <v>T-117</v>
          </cell>
          <cell r="F9816">
            <v>40478</v>
          </cell>
          <cell r="G9816">
            <v>76510</v>
          </cell>
          <cell r="H9816">
            <v>1.37</v>
          </cell>
          <cell r="I9816">
            <v>43465</v>
          </cell>
        </row>
        <row r="9817">
          <cell r="A9817" t="str">
            <v>Tubo acero al carbón Sch40 con costura d= 10 " **</v>
          </cell>
          <cell r="B9817">
            <v>100157</v>
          </cell>
          <cell r="C9817" t="str">
            <v>ML</v>
          </cell>
          <cell r="D9817">
            <v>349624</v>
          </cell>
          <cell r="E9817" t="str">
            <v>T-117</v>
          </cell>
          <cell r="F9817">
            <v>40478</v>
          </cell>
          <cell r="G9817">
            <v>255200</v>
          </cell>
          <cell r="H9817">
            <v>1.37</v>
          </cell>
          <cell r="I9817">
            <v>43465</v>
          </cell>
        </row>
        <row r="9818">
          <cell r="A9818" t="str">
            <v>Tubo acero al carbón Sch40 con costura d= 6 " **</v>
          </cell>
          <cell r="B9818">
            <v>100156</v>
          </cell>
          <cell r="C9818" t="str">
            <v>ML</v>
          </cell>
          <cell r="D9818">
            <v>146206</v>
          </cell>
          <cell r="E9818" t="str">
            <v>T-117</v>
          </cell>
          <cell r="F9818">
            <v>40478</v>
          </cell>
          <cell r="G9818">
            <v>106720</v>
          </cell>
          <cell r="H9818">
            <v>1.37</v>
          </cell>
          <cell r="I9818">
            <v>43465</v>
          </cell>
        </row>
        <row r="9819">
          <cell r="A9819" t="str">
            <v>Tubo acero al carbón Sch40 con costura d= 8 " **</v>
          </cell>
          <cell r="B9819">
            <v>100221</v>
          </cell>
          <cell r="C9819" t="str">
            <v>ML</v>
          </cell>
          <cell r="D9819">
            <v>206596</v>
          </cell>
          <cell r="E9819" t="str">
            <v>T-117</v>
          </cell>
          <cell r="F9819">
            <v>40478</v>
          </cell>
          <cell r="G9819">
            <v>150800</v>
          </cell>
          <cell r="H9819">
            <v>1.37</v>
          </cell>
          <cell r="I9819">
            <v>43465</v>
          </cell>
        </row>
        <row r="9820">
          <cell r="A9820" t="str">
            <v>Tubo acero al carbón Sch40 sin costura d= 1 " **</v>
          </cell>
          <cell r="B9820">
            <v>101709</v>
          </cell>
          <cell r="C9820" t="str">
            <v>ML</v>
          </cell>
          <cell r="D9820">
            <v>27016</v>
          </cell>
          <cell r="E9820" t="str">
            <v>T-117</v>
          </cell>
          <cell r="F9820">
            <v>40478</v>
          </cell>
          <cell r="G9820">
            <v>19720</v>
          </cell>
          <cell r="H9820">
            <v>1.37</v>
          </cell>
          <cell r="I9820">
            <v>43465</v>
          </cell>
        </row>
        <row r="9821">
          <cell r="A9821" t="str">
            <v>Tubo acero al carbón Sch40 sin costura d= 10 " **</v>
          </cell>
          <cell r="B9821">
            <v>100082</v>
          </cell>
          <cell r="C9821" t="str">
            <v>ML</v>
          </cell>
          <cell r="D9821">
            <v>275848</v>
          </cell>
          <cell r="E9821" t="str">
            <v>T-117</v>
          </cell>
          <cell r="F9821">
            <v>43266</v>
          </cell>
          <cell r="G9821">
            <v>262712</v>
          </cell>
          <cell r="H9821">
            <v>1.05</v>
          </cell>
          <cell r="I9821">
            <v>43465</v>
          </cell>
        </row>
        <row r="9822">
          <cell r="A9822" t="str">
            <v>Tubo acero al carbón Sch40 sin costura d= 2 " **</v>
          </cell>
          <cell r="B9822">
            <v>101710</v>
          </cell>
          <cell r="C9822" t="str">
            <v>ML</v>
          </cell>
          <cell r="D9822">
            <v>28979</v>
          </cell>
          <cell r="E9822" t="str">
            <v>T-117</v>
          </cell>
          <cell r="F9822">
            <v>43270</v>
          </cell>
          <cell r="G9822">
            <v>27599</v>
          </cell>
          <cell r="H9822">
            <v>1.05</v>
          </cell>
          <cell r="I9822">
            <v>43465</v>
          </cell>
        </row>
        <row r="9823">
          <cell r="A9823" t="str">
            <v>Tubo acero al carbón Sch40 sin costura d= 6 " **</v>
          </cell>
          <cell r="B9823">
            <v>100042</v>
          </cell>
          <cell r="C9823" t="str">
            <v>ML</v>
          </cell>
          <cell r="D9823">
            <v>353390</v>
          </cell>
          <cell r="E9823" t="str">
            <v>T-117</v>
          </cell>
          <cell r="F9823">
            <v>40478</v>
          </cell>
          <cell r="G9823">
            <v>257949</v>
          </cell>
          <cell r="H9823">
            <v>1.37</v>
          </cell>
          <cell r="I9823">
            <v>43465</v>
          </cell>
        </row>
        <row r="9824">
          <cell r="A9824" t="str">
            <v>Tubo acero al carbón Sch40 sin costura d= 8 " **</v>
          </cell>
          <cell r="B9824">
            <v>100220</v>
          </cell>
          <cell r="C9824" t="str">
            <v>ML</v>
          </cell>
          <cell r="D9824">
            <v>435441</v>
          </cell>
          <cell r="E9824" t="str">
            <v>T-117</v>
          </cell>
          <cell r="F9824">
            <v>40478</v>
          </cell>
          <cell r="G9824">
            <v>317840</v>
          </cell>
          <cell r="H9824">
            <v>1.37</v>
          </cell>
          <cell r="I9824">
            <v>43465</v>
          </cell>
        </row>
        <row r="9825">
          <cell r="A9825" t="str">
            <v>Tubo acero carbon C/C SCH 2</v>
          </cell>
          <cell r="B9825">
            <v>104677</v>
          </cell>
          <cell r="C9825" t="str">
            <v>ML</v>
          </cell>
          <cell r="D9825">
            <v>37624</v>
          </cell>
          <cell r="E9825">
            <v>0</v>
          </cell>
          <cell r="F9825">
            <v>43272</v>
          </cell>
          <cell r="G9825">
            <v>35832</v>
          </cell>
          <cell r="H9825">
            <v>1.05</v>
          </cell>
          <cell r="I9825">
            <v>43465</v>
          </cell>
        </row>
        <row r="9826">
          <cell r="A9826" t="str">
            <v>Tubo acero carbon C/C SCH 3"/Costura</v>
          </cell>
          <cell r="B9826">
            <v>104678</v>
          </cell>
          <cell r="C9826" t="str">
            <v>ML</v>
          </cell>
          <cell r="D9826">
            <v>48006</v>
          </cell>
          <cell r="E9826">
            <v>0</v>
          </cell>
          <cell r="F9826">
            <v>43272</v>
          </cell>
          <cell r="G9826">
            <v>45720</v>
          </cell>
          <cell r="H9826">
            <v>1.05</v>
          </cell>
          <cell r="I9826">
            <v>43465</v>
          </cell>
        </row>
        <row r="9827">
          <cell r="A9827" t="str">
            <v>TUBO ACERO CARBON C/C SCH 40 – ½" CON</v>
          </cell>
          <cell r="B9827">
            <v>106199</v>
          </cell>
          <cell r="C9827" t="str">
            <v>ML</v>
          </cell>
          <cell r="D9827">
            <v>6170</v>
          </cell>
          <cell r="E9827">
            <v>0</v>
          </cell>
          <cell r="F9827">
            <v>43272</v>
          </cell>
          <cell r="G9827">
            <v>5876</v>
          </cell>
          <cell r="H9827">
            <v>1.05</v>
          </cell>
          <cell r="I9827">
            <v>43465</v>
          </cell>
        </row>
        <row r="9828">
          <cell r="A9828" t="str">
            <v>TUBO ACERO CARBON C/C SCH 40 - 3"</v>
          </cell>
          <cell r="B9828">
            <v>106205</v>
          </cell>
          <cell r="C9828" t="str">
            <v>ML</v>
          </cell>
          <cell r="D9828">
            <v>48006</v>
          </cell>
          <cell r="E9828">
            <v>0</v>
          </cell>
          <cell r="F9828">
            <v>43272</v>
          </cell>
          <cell r="G9828">
            <v>45720</v>
          </cell>
          <cell r="H9828">
            <v>1.05</v>
          </cell>
          <cell r="I9828">
            <v>43465</v>
          </cell>
        </row>
        <row r="9829">
          <cell r="A9829" t="str">
            <v>TUBO ACERO GALVANIZADOØ11/2” (e=2.95MM)</v>
          </cell>
          <cell r="B9829">
            <v>106294</v>
          </cell>
          <cell r="C9829" t="str">
            <v>ML</v>
          </cell>
          <cell r="D9829">
            <v>20680</v>
          </cell>
          <cell r="E9829">
            <v>0</v>
          </cell>
          <cell r="F9829">
            <v>43272</v>
          </cell>
          <cell r="G9829">
            <v>19695</v>
          </cell>
          <cell r="H9829">
            <v>1.05</v>
          </cell>
          <cell r="I9829">
            <v>43465</v>
          </cell>
        </row>
        <row r="9830">
          <cell r="A9830" t="str">
            <v>TUBO ACERO GALVANIZADOØ3” (e=3.25MM)</v>
          </cell>
          <cell r="B9830">
            <v>106295</v>
          </cell>
          <cell r="C9830" t="str">
            <v>ML</v>
          </cell>
          <cell r="D9830">
            <v>36750</v>
          </cell>
          <cell r="E9830">
            <v>0</v>
          </cell>
          <cell r="F9830">
            <v>42850</v>
          </cell>
          <cell r="G9830">
            <v>33716</v>
          </cell>
          <cell r="H9830">
            <v>1.0900000000000001</v>
          </cell>
          <cell r="I9830">
            <v>43465</v>
          </cell>
        </row>
        <row r="9831">
          <cell r="A9831" t="str">
            <v>Tubo acero HG 1 1/4" e=2.95 mm sin rosca**</v>
          </cell>
          <cell r="B9831">
            <v>100127</v>
          </cell>
          <cell r="C9831" t="str">
            <v>ML</v>
          </cell>
          <cell r="D9831">
            <v>19158</v>
          </cell>
          <cell r="E9831">
            <v>0</v>
          </cell>
          <cell r="F9831">
            <v>40122</v>
          </cell>
          <cell r="G9831">
            <v>13783</v>
          </cell>
          <cell r="H9831">
            <v>1.39</v>
          </cell>
          <cell r="I9831">
            <v>43465</v>
          </cell>
        </row>
        <row r="9832">
          <cell r="A9832" t="str">
            <v>Tubo acero HG 1" e=2.5 mm sin rosca**</v>
          </cell>
          <cell r="B9832">
            <v>100126</v>
          </cell>
          <cell r="C9832" t="str">
            <v>ML</v>
          </cell>
          <cell r="D9832">
            <v>12582</v>
          </cell>
          <cell r="E9832">
            <v>0</v>
          </cell>
          <cell r="F9832">
            <v>40122</v>
          </cell>
          <cell r="G9832">
            <v>9052</v>
          </cell>
          <cell r="H9832">
            <v>1.39</v>
          </cell>
          <cell r="I9832">
            <v>43465</v>
          </cell>
        </row>
        <row r="9833">
          <cell r="A9833" t="str">
            <v>Tubo acero HG 1/2" e=2 mm sin rosca**</v>
          </cell>
          <cell r="B9833">
            <v>100122</v>
          </cell>
          <cell r="C9833" t="str">
            <v>ML</v>
          </cell>
          <cell r="D9833">
            <v>5365</v>
          </cell>
          <cell r="E9833">
            <v>0</v>
          </cell>
          <cell r="F9833">
            <v>40122</v>
          </cell>
          <cell r="G9833">
            <v>3860</v>
          </cell>
          <cell r="H9833">
            <v>1.39</v>
          </cell>
          <cell r="I9833">
            <v>43465</v>
          </cell>
        </row>
        <row r="9834">
          <cell r="A9834" t="str">
            <v>Tubo acero HG 1/2" e=2.3 mm sin rosca**</v>
          </cell>
          <cell r="B9834">
            <v>100123</v>
          </cell>
          <cell r="C9834" t="str">
            <v>ML</v>
          </cell>
          <cell r="D9834">
            <v>7000</v>
          </cell>
          <cell r="E9834">
            <v>0</v>
          </cell>
          <cell r="F9834">
            <v>40122</v>
          </cell>
          <cell r="G9834">
            <v>5036</v>
          </cell>
          <cell r="H9834">
            <v>1.39</v>
          </cell>
          <cell r="I9834">
            <v>43465</v>
          </cell>
        </row>
        <row r="9835">
          <cell r="A9835" t="str">
            <v>Tubo acero HG 3" e=3.2 mm sin rosca**</v>
          </cell>
          <cell r="B9835">
            <v>100134</v>
          </cell>
          <cell r="C9835" t="str">
            <v>ML</v>
          </cell>
          <cell r="D9835">
            <v>45667</v>
          </cell>
          <cell r="E9835">
            <v>0</v>
          </cell>
          <cell r="F9835">
            <v>40122</v>
          </cell>
          <cell r="G9835">
            <v>32854</v>
          </cell>
          <cell r="H9835">
            <v>1.39</v>
          </cell>
          <cell r="I9835">
            <v>43465</v>
          </cell>
        </row>
        <row r="9836">
          <cell r="A9836" t="str">
            <v>Tubo acero HG 3/4" e=2 mm sin rosca** (NO</v>
          </cell>
          <cell r="B9836">
            <v>100124</v>
          </cell>
          <cell r="C9836" t="str">
            <v>ML</v>
          </cell>
          <cell r="D9836">
            <v>6917</v>
          </cell>
          <cell r="E9836">
            <v>0</v>
          </cell>
          <cell r="F9836">
            <v>40122</v>
          </cell>
          <cell r="G9836">
            <v>4976</v>
          </cell>
          <cell r="H9836">
            <v>1.39</v>
          </cell>
          <cell r="I9836">
            <v>43465</v>
          </cell>
        </row>
        <row r="9837">
          <cell r="A9837" t="str">
            <v>Tubo acero HG 3/4" e=2.3 mm sin rosca (NO</v>
          </cell>
          <cell r="B9837">
            <v>100125</v>
          </cell>
          <cell r="C9837" t="str">
            <v>ML</v>
          </cell>
          <cell r="D9837">
            <v>9066</v>
          </cell>
          <cell r="E9837">
            <v>0</v>
          </cell>
          <cell r="F9837">
            <v>40122</v>
          </cell>
          <cell r="G9837">
            <v>6522</v>
          </cell>
          <cell r="H9837">
            <v>1.39</v>
          </cell>
          <cell r="I9837">
            <v>43465</v>
          </cell>
        </row>
        <row r="9838">
          <cell r="A9838" t="str">
            <v>Tubo acero HG 3/8" e=2 mm sin rosca**</v>
          </cell>
          <cell r="B9838">
            <v>100121</v>
          </cell>
          <cell r="C9838" t="str">
            <v>ML</v>
          </cell>
          <cell r="D9838">
            <v>4244</v>
          </cell>
          <cell r="E9838">
            <v>0</v>
          </cell>
          <cell r="F9838">
            <v>40122</v>
          </cell>
          <cell r="G9838">
            <v>3053</v>
          </cell>
          <cell r="H9838">
            <v>1.39</v>
          </cell>
          <cell r="I9838">
            <v>43465</v>
          </cell>
        </row>
        <row r="9839">
          <cell r="A9839" t="str">
            <v>Tubo acero HG 4" e=3.6 mm sin rosca**</v>
          </cell>
          <cell r="B9839">
            <v>100136</v>
          </cell>
          <cell r="C9839" t="str">
            <v>ML</v>
          </cell>
          <cell r="D9839">
            <v>61127</v>
          </cell>
          <cell r="E9839">
            <v>0</v>
          </cell>
          <cell r="F9839">
            <v>40122</v>
          </cell>
          <cell r="G9839">
            <v>43976</v>
          </cell>
          <cell r="H9839">
            <v>1.39</v>
          </cell>
          <cell r="I9839">
            <v>43465</v>
          </cell>
        </row>
        <row r="9840">
          <cell r="A9840" t="str">
            <v>Tubo acero negra Estruct. 1 1/4" e=3.0 mm **</v>
          </cell>
          <cell r="B9840">
            <v>100109</v>
          </cell>
          <cell r="C9840" t="str">
            <v>ML</v>
          </cell>
          <cell r="D9840">
            <v>10231</v>
          </cell>
          <cell r="E9840">
            <v>0</v>
          </cell>
          <cell r="F9840">
            <v>43374</v>
          </cell>
          <cell r="G9840">
            <v>9744</v>
          </cell>
          <cell r="H9840">
            <v>1.05</v>
          </cell>
          <cell r="I9840">
            <v>43465</v>
          </cell>
        </row>
        <row r="9841">
          <cell r="A9841" t="str">
            <v>Tubo acero negra Estruct. 1" e=2.5 mm **</v>
          </cell>
          <cell r="B9841">
            <v>100108</v>
          </cell>
          <cell r="C9841" t="str">
            <v>ML</v>
          </cell>
          <cell r="D9841">
            <v>7948</v>
          </cell>
          <cell r="E9841">
            <v>0</v>
          </cell>
          <cell r="F9841">
            <v>40956</v>
          </cell>
          <cell r="G9841">
            <v>6114</v>
          </cell>
          <cell r="H9841">
            <v>1.3</v>
          </cell>
          <cell r="I9841">
            <v>43465</v>
          </cell>
        </row>
        <row r="9842">
          <cell r="A9842" t="str">
            <v>Tubo acero negra Estruct. 2 1/2" e=3.2 mm **</v>
          </cell>
          <cell r="B9842">
            <v>100114</v>
          </cell>
          <cell r="C9842" t="str">
            <v>ML</v>
          </cell>
          <cell r="D9842">
            <v>21471</v>
          </cell>
          <cell r="E9842">
            <v>0</v>
          </cell>
          <cell r="F9842">
            <v>40959</v>
          </cell>
          <cell r="G9842">
            <v>16516</v>
          </cell>
          <cell r="H9842">
            <v>1.3</v>
          </cell>
          <cell r="I9842">
            <v>43465</v>
          </cell>
        </row>
        <row r="9843">
          <cell r="A9843" t="str">
            <v>Tubo acero negra Estruct. 2 1/2" e=4.0 mm **</v>
          </cell>
          <cell r="B9843">
            <v>100115</v>
          </cell>
          <cell r="C9843" t="str">
            <v>ML</v>
          </cell>
          <cell r="D9843">
            <v>24861</v>
          </cell>
          <cell r="E9843">
            <v>0</v>
          </cell>
          <cell r="F9843">
            <v>42914</v>
          </cell>
          <cell r="G9843">
            <v>22808</v>
          </cell>
          <cell r="H9843">
            <v>1.0900000000000001</v>
          </cell>
          <cell r="I9843">
            <v>43465</v>
          </cell>
        </row>
        <row r="9844">
          <cell r="A9844" t="str">
            <v>Tubo acero negra Estruct. 2" e=3 mm **</v>
          </cell>
          <cell r="B9844">
            <v>100113</v>
          </cell>
          <cell r="C9844" t="str">
            <v>ML</v>
          </cell>
          <cell r="D9844">
            <v>22470</v>
          </cell>
          <cell r="E9844">
            <v>0</v>
          </cell>
          <cell r="F9844">
            <v>43367</v>
          </cell>
          <cell r="G9844">
            <v>21400</v>
          </cell>
          <cell r="H9844">
            <v>1.05</v>
          </cell>
          <cell r="I9844">
            <v>43465</v>
          </cell>
        </row>
        <row r="9845">
          <cell r="A9845" t="str">
            <v>Tubo acero negra Estruct. 2" e=3. mm **</v>
          </cell>
          <cell r="B9845">
            <v>100112</v>
          </cell>
          <cell r="C9845" t="str">
            <v>ML</v>
          </cell>
          <cell r="D9845">
            <v>14929</v>
          </cell>
          <cell r="E9845">
            <v>0</v>
          </cell>
          <cell r="F9845">
            <v>43374</v>
          </cell>
          <cell r="G9845">
            <v>14218</v>
          </cell>
          <cell r="H9845">
            <v>1.05</v>
          </cell>
          <cell r="I9845">
            <v>43465</v>
          </cell>
        </row>
        <row r="9846">
          <cell r="A9846" t="str">
            <v>Tubo acero negra Estruct. 3" e=2.5 mm **</v>
          </cell>
          <cell r="B9846">
            <v>100420</v>
          </cell>
          <cell r="C9846" t="str">
            <v>ML</v>
          </cell>
          <cell r="D9846">
            <v>22399</v>
          </cell>
          <cell r="E9846">
            <v>0</v>
          </cell>
          <cell r="F9846">
            <v>40959</v>
          </cell>
          <cell r="G9846">
            <v>17230</v>
          </cell>
          <cell r="H9846">
            <v>1.3</v>
          </cell>
          <cell r="I9846">
            <v>43465</v>
          </cell>
        </row>
        <row r="9847">
          <cell r="A9847" t="str">
            <v>Tubo acero negra Estruct. 3" e=3.2 mm **</v>
          </cell>
          <cell r="B9847">
            <v>100116</v>
          </cell>
          <cell r="C9847" t="str">
            <v>ML</v>
          </cell>
          <cell r="D9847">
            <v>26372</v>
          </cell>
          <cell r="E9847">
            <v>0</v>
          </cell>
          <cell r="F9847">
            <v>40959</v>
          </cell>
          <cell r="G9847">
            <v>20286</v>
          </cell>
          <cell r="H9847">
            <v>1.3</v>
          </cell>
          <cell r="I9847">
            <v>43465</v>
          </cell>
        </row>
        <row r="9848">
          <cell r="A9848" t="str">
            <v>Tubo acero negra Estruct. 3" e=4 mm **</v>
          </cell>
          <cell r="B9848">
            <v>100117</v>
          </cell>
          <cell r="C9848" t="str">
            <v>ML</v>
          </cell>
          <cell r="D9848">
            <v>31330</v>
          </cell>
          <cell r="E9848">
            <v>0</v>
          </cell>
          <cell r="F9848">
            <v>43251</v>
          </cell>
          <cell r="G9848">
            <v>29838</v>
          </cell>
          <cell r="H9848">
            <v>1.05</v>
          </cell>
          <cell r="I9848">
            <v>43465</v>
          </cell>
        </row>
        <row r="9849">
          <cell r="A9849" t="str">
            <v>Tubo acero negra Estruct. 4" e=3.6 mm **</v>
          </cell>
          <cell r="B9849">
            <v>100118</v>
          </cell>
          <cell r="C9849" t="str">
            <v>ML</v>
          </cell>
          <cell r="D9849">
            <v>46775</v>
          </cell>
          <cell r="E9849">
            <v>0</v>
          </cell>
          <cell r="F9849">
            <v>40959</v>
          </cell>
          <cell r="G9849">
            <v>35981</v>
          </cell>
          <cell r="H9849">
            <v>1.3</v>
          </cell>
          <cell r="I9849">
            <v>43465</v>
          </cell>
        </row>
        <row r="9850">
          <cell r="A9850" t="str">
            <v>Tubo acero negra Estruct. 4" e=3.9 mm **</v>
          </cell>
          <cell r="B9850">
            <v>100119</v>
          </cell>
          <cell r="C9850" t="str">
            <v>ML</v>
          </cell>
          <cell r="D9850">
            <v>46775</v>
          </cell>
          <cell r="E9850">
            <v>0</v>
          </cell>
          <cell r="F9850">
            <v>40959</v>
          </cell>
          <cell r="G9850">
            <v>35981</v>
          </cell>
          <cell r="H9850">
            <v>1.3</v>
          </cell>
          <cell r="I9850">
            <v>43465</v>
          </cell>
        </row>
        <row r="9851">
          <cell r="A9851" t="str">
            <v>Tubo acero negra Estruct. 4" e=4.0 mm **</v>
          </cell>
          <cell r="B9851">
            <v>100120</v>
          </cell>
          <cell r="C9851" t="str">
            <v>ML</v>
          </cell>
          <cell r="D9851">
            <v>39847</v>
          </cell>
          <cell r="E9851">
            <v>0</v>
          </cell>
          <cell r="F9851">
            <v>42914</v>
          </cell>
          <cell r="G9851">
            <v>36557</v>
          </cell>
          <cell r="H9851">
            <v>1.0900000000000001</v>
          </cell>
          <cell r="I9851">
            <v>43465</v>
          </cell>
        </row>
        <row r="9852">
          <cell r="A9852" t="str">
            <v>Tubo acero negra Estruct.Ø1 1/2"e=3 mmx6ml</v>
          </cell>
          <cell r="B9852">
            <v>100111</v>
          </cell>
          <cell r="C9852" t="str">
            <v>ML</v>
          </cell>
          <cell r="D9852">
            <v>13015</v>
          </cell>
          <cell r="E9852">
            <v>0</v>
          </cell>
          <cell r="F9852">
            <v>41971</v>
          </cell>
          <cell r="G9852">
            <v>10329</v>
          </cell>
          <cell r="H9852">
            <v>1.26</v>
          </cell>
          <cell r="I9852">
            <v>43465</v>
          </cell>
        </row>
        <row r="9853">
          <cell r="A9853" t="str">
            <v>TUBO ACERO NEGRO 11/2" e=2.5mm</v>
          </cell>
          <cell r="B9853">
            <v>103462</v>
          </cell>
          <cell r="C9853" t="str">
            <v>ML</v>
          </cell>
          <cell r="D9853">
            <v>10189</v>
          </cell>
          <cell r="E9853">
            <v>0</v>
          </cell>
          <cell r="F9853">
            <v>40959</v>
          </cell>
          <cell r="G9853">
            <v>7838</v>
          </cell>
          <cell r="H9853">
            <v>1.3</v>
          </cell>
          <cell r="I9853">
            <v>43465</v>
          </cell>
        </row>
        <row r="9854">
          <cell r="A9854" t="str">
            <v>TUBO ACERO NEGRO 3" e=2.5mm</v>
          </cell>
          <cell r="B9854">
            <v>103463</v>
          </cell>
          <cell r="C9854" t="str">
            <v>ML</v>
          </cell>
          <cell r="D9854">
            <v>19271</v>
          </cell>
          <cell r="E9854">
            <v>0</v>
          </cell>
          <cell r="F9854">
            <v>40959</v>
          </cell>
          <cell r="G9854">
            <v>14824</v>
          </cell>
          <cell r="H9854">
            <v>1.3</v>
          </cell>
          <cell r="I9854">
            <v>43465</v>
          </cell>
        </row>
        <row r="9855">
          <cell r="A9855" t="str">
            <v>Tubo aceroEstructural Galv. 11/2"e=1.5 mm</v>
          </cell>
          <cell r="B9855">
            <v>104682</v>
          </cell>
          <cell r="C9855" t="str">
            <v>ML</v>
          </cell>
          <cell r="D9855">
            <v>10413</v>
          </cell>
          <cell r="E9855">
            <v>0</v>
          </cell>
          <cell r="F9855">
            <v>41227</v>
          </cell>
          <cell r="G9855">
            <v>8010</v>
          </cell>
          <cell r="H9855">
            <v>1.3</v>
          </cell>
          <cell r="I9855">
            <v>43465</v>
          </cell>
        </row>
        <row r="9856">
          <cell r="A9856" t="str">
            <v>Tubo aceroEstructural Galv. 11/2"e=3 mm sin</v>
          </cell>
          <cell r="B9856">
            <v>100129</v>
          </cell>
          <cell r="C9856" t="str">
            <v>ML</v>
          </cell>
          <cell r="D9856">
            <v>18798</v>
          </cell>
          <cell r="E9856">
            <v>0</v>
          </cell>
          <cell r="F9856">
            <v>41227</v>
          </cell>
          <cell r="G9856">
            <v>14460</v>
          </cell>
          <cell r="H9856">
            <v>1.3</v>
          </cell>
          <cell r="I9856">
            <v>43465</v>
          </cell>
        </row>
        <row r="9857">
          <cell r="A9857" t="str">
            <v>Tubo aceroEstructural Galv. 2 1/2"e=4.0mm sin</v>
          </cell>
          <cell r="B9857">
            <v>100133</v>
          </cell>
          <cell r="C9857" t="str">
            <v>ML</v>
          </cell>
          <cell r="D9857">
            <v>38653</v>
          </cell>
          <cell r="E9857">
            <v>0</v>
          </cell>
          <cell r="F9857">
            <v>41227</v>
          </cell>
          <cell r="G9857">
            <v>29733</v>
          </cell>
          <cell r="H9857">
            <v>1.3</v>
          </cell>
          <cell r="I9857">
            <v>43465</v>
          </cell>
        </row>
        <row r="9858">
          <cell r="A9858" t="str">
            <v>Tubo aceroEstructural Galv. 2" e=3 mm sin</v>
          </cell>
          <cell r="B9858">
            <v>100131</v>
          </cell>
          <cell r="C9858" t="str">
            <v>ML</v>
          </cell>
          <cell r="D9858">
            <v>23659</v>
          </cell>
          <cell r="E9858">
            <v>0</v>
          </cell>
          <cell r="F9858">
            <v>41227</v>
          </cell>
          <cell r="G9858">
            <v>18199</v>
          </cell>
          <cell r="H9858">
            <v>1.3</v>
          </cell>
          <cell r="I9858">
            <v>43465</v>
          </cell>
        </row>
        <row r="9859">
          <cell r="A9859" t="str">
            <v>Tubo aceroEstructural Galv. 3"e=3.0mm sin</v>
          </cell>
          <cell r="B9859">
            <v>102744</v>
          </cell>
          <cell r="C9859" t="str">
            <v>ML</v>
          </cell>
          <cell r="D9859">
            <v>35426</v>
          </cell>
          <cell r="E9859">
            <v>0</v>
          </cell>
          <cell r="F9859">
            <v>41227</v>
          </cell>
          <cell r="G9859">
            <v>27251</v>
          </cell>
          <cell r="H9859">
            <v>1.3</v>
          </cell>
          <cell r="I9859">
            <v>43465</v>
          </cell>
        </row>
        <row r="9860">
          <cell r="A9860" t="str">
            <v>Tubo aceroEstructural Galv. 3"e=4.0mm sin</v>
          </cell>
          <cell r="B9860">
            <v>100135</v>
          </cell>
          <cell r="C9860" t="str">
            <v>ML</v>
          </cell>
          <cell r="D9860">
            <v>55053</v>
          </cell>
          <cell r="E9860">
            <v>0</v>
          </cell>
          <cell r="F9860">
            <v>43172</v>
          </cell>
          <cell r="G9860">
            <v>52431</v>
          </cell>
          <cell r="H9860">
            <v>1.05</v>
          </cell>
          <cell r="I9860">
            <v>43465</v>
          </cell>
        </row>
        <row r="9861">
          <cell r="A9861" t="str">
            <v>Tubo aceroEstructural Galv.1 1/2"e=3.0mm sin</v>
          </cell>
          <cell r="B9861">
            <v>100653</v>
          </cell>
          <cell r="C9861" t="str">
            <v>ML</v>
          </cell>
          <cell r="D9861">
            <v>18798</v>
          </cell>
          <cell r="E9861">
            <v>0</v>
          </cell>
          <cell r="F9861">
            <v>41227</v>
          </cell>
          <cell r="G9861">
            <v>14460</v>
          </cell>
          <cell r="H9861">
            <v>1.3</v>
          </cell>
          <cell r="I9861">
            <v>43465</v>
          </cell>
        </row>
        <row r="9862">
          <cell r="A9862" t="str">
            <v>Tubo aceroEstructural Galv.11/2"e=3.0 mmsin</v>
          </cell>
          <cell r="B9862">
            <v>100128</v>
          </cell>
          <cell r="C9862" t="str">
            <v>ML</v>
          </cell>
          <cell r="D9862">
            <v>18798</v>
          </cell>
          <cell r="E9862">
            <v>0</v>
          </cell>
          <cell r="F9862">
            <v>41227</v>
          </cell>
          <cell r="G9862">
            <v>14460</v>
          </cell>
          <cell r="H9862">
            <v>1.3</v>
          </cell>
          <cell r="I9862">
            <v>43465</v>
          </cell>
        </row>
        <row r="9863">
          <cell r="A9863" t="str">
            <v>Tubo aceroEstructural Galv.2"e=4.0 mm sin</v>
          </cell>
          <cell r="B9863">
            <v>102745</v>
          </cell>
          <cell r="C9863" t="str">
            <v>ML</v>
          </cell>
          <cell r="D9863">
            <v>31607</v>
          </cell>
          <cell r="E9863">
            <v>0</v>
          </cell>
          <cell r="F9863">
            <v>41227</v>
          </cell>
          <cell r="G9863">
            <v>24313</v>
          </cell>
          <cell r="H9863">
            <v>1.3</v>
          </cell>
          <cell r="I9863">
            <v>43465</v>
          </cell>
        </row>
        <row r="9864">
          <cell r="A9864" t="str">
            <v>TUBO AGUA NTC-5890- Ø3" GALVANIZADA</v>
          </cell>
          <cell r="B9864">
            <v>106179</v>
          </cell>
          <cell r="C9864" t="str">
            <v>ML</v>
          </cell>
          <cell r="D9864">
            <v>40037</v>
          </cell>
          <cell r="E9864">
            <v>0</v>
          </cell>
          <cell r="F9864">
            <v>42837</v>
          </cell>
          <cell r="G9864">
            <v>36731</v>
          </cell>
          <cell r="H9864">
            <v>1.0900000000000001</v>
          </cell>
          <cell r="I9864">
            <v>43465</v>
          </cell>
        </row>
        <row r="9865">
          <cell r="A9865" t="str">
            <v>Tubo agua potable polietileno 200 mm **</v>
          </cell>
          <cell r="B9865">
            <v>100527</v>
          </cell>
          <cell r="C9865" t="str">
            <v>ML</v>
          </cell>
          <cell r="D9865">
            <v>89768</v>
          </cell>
          <cell r="E9865">
            <v>240408001</v>
          </cell>
          <cell r="F9865">
            <v>40449</v>
          </cell>
          <cell r="G9865">
            <v>65524</v>
          </cell>
          <cell r="H9865">
            <v>1.37</v>
          </cell>
          <cell r="I9865">
            <v>43465</v>
          </cell>
        </row>
        <row r="9866">
          <cell r="A9866" t="str">
            <v>TUBO ALCANT CONCRETO MLC 12" (con</v>
          </cell>
          <cell r="B9866">
            <v>1147</v>
          </cell>
          <cell r="C9866" t="str">
            <v>ML</v>
          </cell>
          <cell r="D9866">
            <v>58716</v>
          </cell>
          <cell r="E9866" t="str">
            <v>CLASE 1</v>
          </cell>
          <cell r="F9866">
            <v>40142</v>
          </cell>
          <cell r="G9866">
            <v>42242</v>
          </cell>
          <cell r="H9866">
            <v>1.39</v>
          </cell>
          <cell r="I9866">
            <v>43465</v>
          </cell>
        </row>
        <row r="9867">
          <cell r="A9867" t="str">
            <v>TUBO ALCANT CONCRETO MLC 14" (con</v>
          </cell>
          <cell r="B9867">
            <v>2005</v>
          </cell>
          <cell r="C9867" t="str">
            <v>ML</v>
          </cell>
          <cell r="D9867">
            <v>77523</v>
          </cell>
          <cell r="E9867" t="str">
            <v>CLASE 1</v>
          </cell>
          <cell r="F9867">
            <v>40142</v>
          </cell>
          <cell r="G9867">
            <v>55772</v>
          </cell>
          <cell r="H9867">
            <v>1.39</v>
          </cell>
          <cell r="I9867">
            <v>43465</v>
          </cell>
        </row>
        <row r="9868">
          <cell r="A9868" t="str">
            <v>TUBO ALCANT CONCRETO MLC 16" (con</v>
          </cell>
          <cell r="B9868">
            <v>2006</v>
          </cell>
          <cell r="C9868" t="str">
            <v>ML</v>
          </cell>
          <cell r="D9868">
            <v>101039</v>
          </cell>
          <cell r="E9868" t="str">
            <v>CLASE 1</v>
          </cell>
          <cell r="F9868">
            <v>40142</v>
          </cell>
          <cell r="G9868">
            <v>72690</v>
          </cell>
          <cell r="H9868">
            <v>1.39</v>
          </cell>
          <cell r="I9868">
            <v>43465</v>
          </cell>
        </row>
        <row r="9869">
          <cell r="A9869" t="str">
            <v>TUBO ALCANT CONCRETO MLC 18" (con</v>
          </cell>
          <cell r="B9869">
            <v>2007</v>
          </cell>
          <cell r="C9869" t="str">
            <v>ML</v>
          </cell>
          <cell r="D9869">
            <v>136202</v>
          </cell>
          <cell r="E9869" t="str">
            <v>CLASE 1</v>
          </cell>
          <cell r="F9869">
            <v>40142</v>
          </cell>
          <cell r="G9869">
            <v>97987</v>
          </cell>
          <cell r="H9869">
            <v>1.39</v>
          </cell>
          <cell r="I9869">
            <v>43465</v>
          </cell>
        </row>
        <row r="9870">
          <cell r="A9870" t="str">
            <v>TUBO ALCANT CONCRETO MLC 20" (con</v>
          </cell>
          <cell r="B9870">
            <v>2008</v>
          </cell>
          <cell r="C9870" t="str">
            <v>ML</v>
          </cell>
          <cell r="D9870">
            <v>163058</v>
          </cell>
          <cell r="E9870" t="str">
            <v>CLASE 1</v>
          </cell>
          <cell r="F9870">
            <v>40142</v>
          </cell>
          <cell r="G9870">
            <v>117308</v>
          </cell>
          <cell r="H9870">
            <v>1.39</v>
          </cell>
          <cell r="I9870">
            <v>43465</v>
          </cell>
        </row>
        <row r="9871">
          <cell r="A9871" t="str">
            <v>TUBO ALCANT CONCRETO MLC 24" (con</v>
          </cell>
          <cell r="B9871">
            <v>2009</v>
          </cell>
          <cell r="C9871" t="str">
            <v>ML</v>
          </cell>
          <cell r="D9871">
            <v>234661</v>
          </cell>
          <cell r="E9871" t="str">
            <v>CLASE 1</v>
          </cell>
          <cell r="F9871">
            <v>40142</v>
          </cell>
          <cell r="G9871">
            <v>168821</v>
          </cell>
          <cell r="H9871">
            <v>1.39</v>
          </cell>
          <cell r="I9871">
            <v>43465</v>
          </cell>
        </row>
        <row r="9872">
          <cell r="A9872" t="str">
            <v>TUBO ALCANT CONCRETO MLC 28" (con anillo)</v>
          </cell>
          <cell r="B9872">
            <v>2010</v>
          </cell>
          <cell r="C9872" t="str">
            <v>ML</v>
          </cell>
          <cell r="D9872">
            <v>306904</v>
          </cell>
          <cell r="E9872" t="str">
            <v>CLASE 1</v>
          </cell>
          <cell r="F9872">
            <v>39888</v>
          </cell>
          <cell r="G9872">
            <v>220794</v>
          </cell>
          <cell r="H9872">
            <v>1.39</v>
          </cell>
          <cell r="I9872">
            <v>43465</v>
          </cell>
        </row>
        <row r="9873">
          <cell r="A9873" t="str">
            <v>TUBO ALCANT CONCRETO MLC 33" (con anillo)</v>
          </cell>
          <cell r="B9873">
            <v>100735</v>
          </cell>
          <cell r="C9873" t="str">
            <v>ML</v>
          </cell>
          <cell r="D9873">
            <v>380464</v>
          </cell>
          <cell r="E9873">
            <v>0</v>
          </cell>
          <cell r="F9873">
            <v>39492</v>
          </cell>
          <cell r="G9873">
            <v>258819</v>
          </cell>
          <cell r="H9873">
            <v>1.47</v>
          </cell>
          <cell r="I9873">
            <v>43465</v>
          </cell>
        </row>
        <row r="9874">
          <cell r="A9874" t="str">
            <v>TUBO ALCANT CONCRETO MLC 8" (con anillo)</v>
          </cell>
          <cell r="B9874">
            <v>1145</v>
          </cell>
          <cell r="C9874" t="str">
            <v>ML</v>
          </cell>
          <cell r="D9874">
            <v>35717</v>
          </cell>
          <cell r="E9874" t="str">
            <v>CLASE 1</v>
          </cell>
          <cell r="F9874">
            <v>40142</v>
          </cell>
          <cell r="G9874">
            <v>25696</v>
          </cell>
          <cell r="H9874">
            <v>1.39</v>
          </cell>
          <cell r="I9874">
            <v>43465</v>
          </cell>
        </row>
        <row r="9875">
          <cell r="A9875" t="str">
            <v>TUBO ALCANT CONCRETO Ø 10" (con anillo)Sin</v>
          </cell>
          <cell r="B9875">
            <v>1146</v>
          </cell>
          <cell r="C9875" t="str">
            <v>ML</v>
          </cell>
          <cell r="D9875">
            <v>65349</v>
          </cell>
          <cell r="E9875" t="str">
            <v>CLASE 1</v>
          </cell>
          <cell r="F9875">
            <v>43269</v>
          </cell>
          <cell r="G9875">
            <v>62237</v>
          </cell>
          <cell r="H9875">
            <v>1.05</v>
          </cell>
          <cell r="I9875">
            <v>43465</v>
          </cell>
        </row>
        <row r="9876">
          <cell r="A9876" t="str">
            <v>TUBO ALCANT DURAFOR CORRUGADO</v>
          </cell>
          <cell r="B9876">
            <v>1404</v>
          </cell>
          <cell r="C9876" t="str">
            <v>ML</v>
          </cell>
          <cell r="D9876">
            <v>40666</v>
          </cell>
          <cell r="E9876">
            <v>0</v>
          </cell>
          <cell r="F9876">
            <v>40142</v>
          </cell>
          <cell r="G9876">
            <v>29256</v>
          </cell>
          <cell r="H9876">
            <v>1.39</v>
          </cell>
          <cell r="I9876">
            <v>43465</v>
          </cell>
        </row>
        <row r="9877">
          <cell r="A9877" t="str">
            <v>TUBO ALCANT DURAFOR CORRUGADO</v>
          </cell>
          <cell r="B9877">
            <v>1498</v>
          </cell>
          <cell r="C9877" t="str">
            <v>ML</v>
          </cell>
          <cell r="D9877">
            <v>60124</v>
          </cell>
          <cell r="E9877">
            <v>0</v>
          </cell>
          <cell r="F9877">
            <v>40142</v>
          </cell>
          <cell r="G9877">
            <v>43255</v>
          </cell>
          <cell r="H9877">
            <v>1.39</v>
          </cell>
          <cell r="I9877">
            <v>43465</v>
          </cell>
        </row>
        <row r="9878">
          <cell r="A9878" t="str">
            <v>TUBO ALCANT DURAFOR CORRUGADO 4"</v>
          </cell>
          <cell r="B9878">
            <v>455</v>
          </cell>
          <cell r="C9878" t="str">
            <v>ML</v>
          </cell>
          <cell r="D9878">
            <v>17755</v>
          </cell>
          <cell r="E9878">
            <v>0</v>
          </cell>
          <cell r="F9878">
            <v>40436</v>
          </cell>
          <cell r="G9878">
            <v>12960</v>
          </cell>
          <cell r="H9878">
            <v>1.37</v>
          </cell>
          <cell r="I9878">
            <v>43465</v>
          </cell>
        </row>
        <row r="9879">
          <cell r="A9879" t="str">
            <v>TUBO ALCANT DURAFOR CORRUGADO 6"</v>
          </cell>
          <cell r="B9879">
            <v>537</v>
          </cell>
          <cell r="C9879" t="str">
            <v>ML</v>
          </cell>
          <cell r="D9879">
            <v>19136</v>
          </cell>
          <cell r="E9879">
            <v>0</v>
          </cell>
          <cell r="F9879">
            <v>40142</v>
          </cell>
          <cell r="G9879">
            <v>13767</v>
          </cell>
          <cell r="H9879">
            <v>1.39</v>
          </cell>
          <cell r="I9879">
            <v>43465</v>
          </cell>
        </row>
        <row r="9880">
          <cell r="A9880" t="str">
            <v>TUBO ALCANT DURAFOR CORRUGADO 8"</v>
          </cell>
          <cell r="B9880">
            <v>881</v>
          </cell>
          <cell r="C9880" t="str">
            <v>ML</v>
          </cell>
          <cell r="D9880">
            <v>27972</v>
          </cell>
          <cell r="E9880">
            <v>0</v>
          </cell>
          <cell r="F9880">
            <v>40142</v>
          </cell>
          <cell r="G9880">
            <v>20124</v>
          </cell>
          <cell r="H9880">
            <v>1.39</v>
          </cell>
          <cell r="I9880">
            <v>43465</v>
          </cell>
        </row>
        <row r="9881">
          <cell r="A9881" t="str">
            <v>TUBO ALCANT NOVAFORT 110MM S/NORMA</v>
          </cell>
          <cell r="B9881">
            <v>3526</v>
          </cell>
          <cell r="C9881" t="str">
            <v>ML</v>
          </cell>
          <cell r="D9881">
            <v>9197</v>
          </cell>
          <cell r="E9881">
            <v>12406</v>
          </cell>
          <cell r="F9881">
            <v>43167</v>
          </cell>
          <cell r="G9881">
            <v>8759</v>
          </cell>
          <cell r="H9881">
            <v>1.05</v>
          </cell>
          <cell r="I9881">
            <v>43465</v>
          </cell>
        </row>
        <row r="9882">
          <cell r="A9882" t="str">
            <v>TUBO ALCANT NOVAFORT 160MM S/NORMA</v>
          </cell>
          <cell r="B9882">
            <v>3527</v>
          </cell>
          <cell r="C9882" t="str">
            <v>ML</v>
          </cell>
          <cell r="D9882">
            <v>17998</v>
          </cell>
          <cell r="E9882">
            <v>12408</v>
          </cell>
          <cell r="F9882">
            <v>43167</v>
          </cell>
          <cell r="G9882">
            <v>17141</v>
          </cell>
          <cell r="H9882">
            <v>1.05</v>
          </cell>
          <cell r="I9882">
            <v>43465</v>
          </cell>
        </row>
        <row r="9883">
          <cell r="A9883" t="str">
            <v>TUBO ALCANT NOVAFORT 200MM S/NORMA</v>
          </cell>
          <cell r="B9883">
            <v>3528</v>
          </cell>
          <cell r="C9883" t="str">
            <v>ML</v>
          </cell>
          <cell r="D9883">
            <v>24503</v>
          </cell>
          <cell r="E9883">
            <v>12410</v>
          </cell>
          <cell r="F9883">
            <v>43167</v>
          </cell>
          <cell r="G9883">
            <v>23336</v>
          </cell>
          <cell r="H9883">
            <v>1.05</v>
          </cell>
          <cell r="I9883">
            <v>43465</v>
          </cell>
        </row>
        <row r="9884">
          <cell r="A9884" t="str">
            <v>TUBO ALCANT NOVAFORT 250MM S/NORMA</v>
          </cell>
          <cell r="B9884">
            <v>303</v>
          </cell>
          <cell r="C9884" t="str">
            <v>ML</v>
          </cell>
          <cell r="D9884">
            <v>35830</v>
          </cell>
          <cell r="E9884">
            <v>12397</v>
          </cell>
          <cell r="F9884">
            <v>43167</v>
          </cell>
          <cell r="G9884">
            <v>34124</v>
          </cell>
          <cell r="H9884">
            <v>1.05</v>
          </cell>
          <cell r="I9884">
            <v>43465</v>
          </cell>
        </row>
        <row r="9885">
          <cell r="A9885" t="str">
            <v>TUBO ALCANT NOVAFORT 315MM S/NORMA</v>
          </cell>
          <cell r="B9885">
            <v>1135</v>
          </cell>
          <cell r="C9885" t="str">
            <v>ML</v>
          </cell>
          <cell r="D9885">
            <v>52977</v>
          </cell>
          <cell r="E9885">
            <v>12399</v>
          </cell>
          <cell r="F9885">
            <v>43167</v>
          </cell>
          <cell r="G9885">
            <v>50454</v>
          </cell>
          <cell r="H9885">
            <v>1.05</v>
          </cell>
          <cell r="I9885">
            <v>43465</v>
          </cell>
        </row>
        <row r="9886">
          <cell r="A9886" t="str">
            <v>TUBO ALCANT NOVAFORT 350 MM S/NORMA</v>
          </cell>
          <cell r="B9886">
            <v>101069</v>
          </cell>
          <cell r="C9886" t="str">
            <v>ML</v>
          </cell>
          <cell r="D9886">
            <v>87416</v>
          </cell>
          <cell r="E9886">
            <v>47418</v>
          </cell>
          <cell r="F9886">
            <v>41717</v>
          </cell>
          <cell r="G9886">
            <v>69378</v>
          </cell>
          <cell r="H9886">
            <v>1.26</v>
          </cell>
          <cell r="I9886">
            <v>43465</v>
          </cell>
        </row>
        <row r="9887">
          <cell r="A9887" t="str">
            <v>TUBO ALCANT NOVAFORT 355 MMS/NORMA</v>
          </cell>
          <cell r="B9887">
            <v>102235</v>
          </cell>
          <cell r="C9887" t="str">
            <v>ML</v>
          </cell>
          <cell r="D9887">
            <v>75203</v>
          </cell>
          <cell r="E9887">
            <v>47418</v>
          </cell>
          <cell r="F9887">
            <v>43167</v>
          </cell>
          <cell r="G9887">
            <v>71622</v>
          </cell>
          <cell r="H9887">
            <v>1.05</v>
          </cell>
          <cell r="I9887">
            <v>43465</v>
          </cell>
        </row>
        <row r="9888">
          <cell r="A9888" t="str">
            <v>TUBO ALCANT NOVAFORT 400MM S/NORMA</v>
          </cell>
          <cell r="B9888">
            <v>1136</v>
          </cell>
          <cell r="C9888" t="str">
            <v>ML</v>
          </cell>
          <cell r="D9888">
            <v>91190</v>
          </cell>
          <cell r="E9888">
            <v>12401</v>
          </cell>
          <cell r="F9888">
            <v>43213</v>
          </cell>
          <cell r="G9888">
            <v>86848</v>
          </cell>
          <cell r="H9888">
            <v>1.05</v>
          </cell>
          <cell r="I9888">
            <v>43465</v>
          </cell>
        </row>
        <row r="9889">
          <cell r="A9889" t="str">
            <v>TUBO ALCANT NOVAFORT 450MM S/NORMA</v>
          </cell>
          <cell r="B9889">
            <v>1426</v>
          </cell>
          <cell r="C9889" t="str">
            <v>ML</v>
          </cell>
          <cell r="D9889">
            <v>119020</v>
          </cell>
          <cell r="E9889">
            <v>12403</v>
          </cell>
          <cell r="F9889">
            <v>43251</v>
          </cell>
          <cell r="G9889">
            <v>113352</v>
          </cell>
          <cell r="H9889">
            <v>1.05</v>
          </cell>
          <cell r="I9889">
            <v>43465</v>
          </cell>
        </row>
        <row r="9890">
          <cell r="A9890" t="str">
            <v>TUBO ALCANT NOVAFORT 450MM X6 M PAVCO</v>
          </cell>
          <cell r="B9890">
            <v>104900</v>
          </cell>
          <cell r="C9890" t="str">
            <v>UNI</v>
          </cell>
          <cell r="D9890">
            <v>748800</v>
          </cell>
          <cell r="E9890">
            <v>12403</v>
          </cell>
          <cell r="F9890">
            <v>41269</v>
          </cell>
          <cell r="G9890">
            <v>576000</v>
          </cell>
          <cell r="H9890">
            <v>1.3</v>
          </cell>
          <cell r="I9890">
            <v>43465</v>
          </cell>
        </row>
        <row r="9891">
          <cell r="A9891" t="str">
            <v>TUBO ALCANT NOVAFORT 500MM S/NORMA</v>
          </cell>
          <cell r="B9891">
            <v>1450</v>
          </cell>
          <cell r="C9891" t="str">
            <v>ML</v>
          </cell>
          <cell r="D9891">
            <v>119721</v>
          </cell>
          <cell r="E9891">
            <v>12405</v>
          </cell>
          <cell r="F9891">
            <v>43251</v>
          </cell>
          <cell r="G9891">
            <v>114020</v>
          </cell>
          <cell r="H9891">
            <v>1.05</v>
          </cell>
          <cell r="I9891">
            <v>43465</v>
          </cell>
        </row>
        <row r="9892">
          <cell r="A9892" t="str">
            <v>TUBO ALCANT NOVAFORT 8" 200MM S/NORMA</v>
          </cell>
          <cell r="B9892">
            <v>100592</v>
          </cell>
          <cell r="C9892" t="str">
            <v>ML</v>
          </cell>
          <cell r="D9892">
            <v>24503</v>
          </cell>
          <cell r="E9892">
            <v>0</v>
          </cell>
          <cell r="F9892">
            <v>43235</v>
          </cell>
          <cell r="G9892">
            <v>23336</v>
          </cell>
          <cell r="H9892">
            <v>1.05</v>
          </cell>
          <cell r="I9892">
            <v>43465</v>
          </cell>
        </row>
        <row r="9893">
          <cell r="A9893" t="str">
            <v>TUBO ALCANT PVC 10" RIEBER RALCO</v>
          </cell>
          <cell r="B9893">
            <v>866</v>
          </cell>
          <cell r="C9893" t="str">
            <v>ML</v>
          </cell>
          <cell r="D9893">
            <v>170358</v>
          </cell>
          <cell r="E9893">
            <v>0</v>
          </cell>
          <cell r="F9893">
            <v>39662</v>
          </cell>
          <cell r="G9893">
            <v>115890</v>
          </cell>
          <cell r="H9893">
            <v>1.47</v>
          </cell>
          <cell r="I9893">
            <v>43465</v>
          </cell>
        </row>
        <row r="9894">
          <cell r="A9894" t="str">
            <v>TUBO ALCANT PVC 10" W RETEN PAVCO</v>
          </cell>
          <cell r="B9894">
            <v>1153</v>
          </cell>
          <cell r="C9894" t="str">
            <v>ML</v>
          </cell>
          <cell r="D9894">
            <v>127076</v>
          </cell>
          <cell r="E9894">
            <v>13297</v>
          </cell>
          <cell r="F9894">
            <v>40472</v>
          </cell>
          <cell r="G9894">
            <v>92756</v>
          </cell>
          <cell r="H9894">
            <v>1.37</v>
          </cell>
          <cell r="I9894">
            <v>43465</v>
          </cell>
        </row>
        <row r="9895">
          <cell r="A9895" t="str">
            <v>TUBO ALCANT PVC 4" W RETEN PAVCO</v>
          </cell>
          <cell r="B9895">
            <v>1150</v>
          </cell>
          <cell r="C9895" t="str">
            <v>ML</v>
          </cell>
          <cell r="D9895">
            <v>25783</v>
          </cell>
          <cell r="E9895">
            <v>13330</v>
          </cell>
          <cell r="F9895">
            <v>40472</v>
          </cell>
          <cell r="G9895">
            <v>18820</v>
          </cell>
          <cell r="H9895">
            <v>1.37</v>
          </cell>
          <cell r="I9895">
            <v>43465</v>
          </cell>
        </row>
        <row r="9896">
          <cell r="A9896" t="str">
            <v>TUBO ALCANT PVC 6" W RETEN PAVCO</v>
          </cell>
          <cell r="B9896">
            <v>1151</v>
          </cell>
          <cell r="C9896" t="str">
            <v>ML</v>
          </cell>
          <cell r="D9896">
            <v>47024</v>
          </cell>
          <cell r="E9896">
            <v>13298</v>
          </cell>
          <cell r="F9896">
            <v>40472</v>
          </cell>
          <cell r="G9896">
            <v>34324</v>
          </cell>
          <cell r="H9896">
            <v>1.37</v>
          </cell>
          <cell r="I9896">
            <v>43465</v>
          </cell>
        </row>
        <row r="9897">
          <cell r="A9897" t="str">
            <v>TUBO ALCANT PVC 8" Unión Tipo Rieber</v>
          </cell>
          <cell r="B9897">
            <v>869</v>
          </cell>
          <cell r="C9897" t="str">
            <v>ML</v>
          </cell>
          <cell r="D9897">
            <v>77805</v>
          </cell>
          <cell r="E9897">
            <v>0</v>
          </cell>
          <cell r="F9897">
            <v>43168</v>
          </cell>
          <cell r="G9897">
            <v>74100</v>
          </cell>
          <cell r="H9897">
            <v>1.05</v>
          </cell>
          <cell r="I9897">
            <v>43465</v>
          </cell>
        </row>
        <row r="9898">
          <cell r="A9898" t="str">
            <v>TUBO ALCANT PVC 8" W RETEN PAVCO</v>
          </cell>
          <cell r="B9898">
            <v>1152</v>
          </cell>
          <cell r="C9898" t="str">
            <v>ML</v>
          </cell>
          <cell r="D9898">
            <v>36118</v>
          </cell>
          <cell r="E9898">
            <v>13273</v>
          </cell>
          <cell r="F9898">
            <v>41248</v>
          </cell>
          <cell r="G9898">
            <v>27783</v>
          </cell>
          <cell r="H9898">
            <v>1.3</v>
          </cell>
          <cell r="I9898">
            <v>43465</v>
          </cell>
        </row>
        <row r="9899">
          <cell r="A9899" t="str">
            <v>TUBO ALCANT RIB LOC CORRUGADO PVC 8"</v>
          </cell>
          <cell r="B9899">
            <v>101714</v>
          </cell>
          <cell r="C9899" t="str">
            <v>ML</v>
          </cell>
          <cell r="D9899">
            <v>44954</v>
          </cell>
          <cell r="E9899">
            <v>0</v>
          </cell>
          <cell r="F9899">
            <v>39972</v>
          </cell>
          <cell r="G9899">
            <v>32341</v>
          </cell>
          <cell r="H9899">
            <v>1.39</v>
          </cell>
          <cell r="I9899">
            <v>43465</v>
          </cell>
        </row>
        <row r="9900">
          <cell r="A9900" t="str">
            <v>TUBO ALCANT. NOVAFORT S8(400MM) L=6M</v>
          </cell>
          <cell r="B9900">
            <v>105680</v>
          </cell>
          <cell r="C9900" t="str">
            <v>UNI</v>
          </cell>
          <cell r="D9900">
            <v>647171</v>
          </cell>
          <cell r="E9900">
            <v>0</v>
          </cell>
          <cell r="F9900">
            <v>42297</v>
          </cell>
          <cell r="G9900">
            <v>530468</v>
          </cell>
          <cell r="H9900">
            <v>1.22</v>
          </cell>
          <cell r="I9900">
            <v>43465</v>
          </cell>
        </row>
        <row r="9901">
          <cell r="A9901" t="str">
            <v>TUBO ALCANTARILLADO NOVAFORT S8</v>
          </cell>
          <cell r="B9901">
            <v>105692</v>
          </cell>
          <cell r="C9901" t="str">
            <v>UNI</v>
          </cell>
          <cell r="D9901">
            <v>267217</v>
          </cell>
          <cell r="E9901">
            <v>0</v>
          </cell>
          <cell r="F9901">
            <v>42297</v>
          </cell>
          <cell r="G9901">
            <v>219030</v>
          </cell>
          <cell r="H9901">
            <v>1.22</v>
          </cell>
          <cell r="I9901">
            <v>43465</v>
          </cell>
        </row>
        <row r="9902">
          <cell r="A9902" t="str">
            <v>TUBO ALCANTARILLADO NOVAFORT S8</v>
          </cell>
          <cell r="B9902">
            <v>105679</v>
          </cell>
          <cell r="C9902" t="str">
            <v>UNI</v>
          </cell>
          <cell r="D9902">
            <v>395548</v>
          </cell>
          <cell r="E9902">
            <v>0</v>
          </cell>
          <cell r="F9902">
            <v>42297</v>
          </cell>
          <cell r="G9902">
            <v>324220</v>
          </cell>
          <cell r="H9902">
            <v>1.22</v>
          </cell>
          <cell r="I9902">
            <v>43465</v>
          </cell>
        </row>
        <row r="9903">
          <cell r="A9903" t="str">
            <v>TUBO ALCANTARILLADO NOVAFORT S8</v>
          </cell>
          <cell r="B9903">
            <v>105693</v>
          </cell>
          <cell r="C9903" t="str">
            <v>UNI</v>
          </cell>
          <cell r="D9903">
            <v>456533</v>
          </cell>
          <cell r="E9903">
            <v>0</v>
          </cell>
          <cell r="F9903">
            <v>42297</v>
          </cell>
          <cell r="G9903">
            <v>374207</v>
          </cell>
          <cell r="H9903">
            <v>1.22</v>
          </cell>
          <cell r="I9903">
            <v>43465</v>
          </cell>
        </row>
        <row r="9904">
          <cell r="A9904" t="str">
            <v>TUBO ALCANTARILLADO NOVAFORT S8</v>
          </cell>
          <cell r="B9904">
            <v>105691</v>
          </cell>
          <cell r="C9904" t="str">
            <v>UNI</v>
          </cell>
          <cell r="D9904">
            <v>1073942</v>
          </cell>
          <cell r="E9904">
            <v>0</v>
          </cell>
          <cell r="F9904">
            <v>42297</v>
          </cell>
          <cell r="G9904">
            <v>880280</v>
          </cell>
          <cell r="H9904">
            <v>1.22</v>
          </cell>
          <cell r="I9904">
            <v>43465</v>
          </cell>
        </row>
        <row r="9905">
          <cell r="A9905" t="str">
            <v>TUBO CALIENTE ½" RALCO</v>
          </cell>
          <cell r="B9905">
            <v>857</v>
          </cell>
          <cell r="C9905" t="str">
            <v>ML</v>
          </cell>
          <cell r="D9905">
            <v>2992</v>
          </cell>
          <cell r="E9905" t="str">
            <v>CPVC</v>
          </cell>
          <cell r="F9905">
            <v>40624</v>
          </cell>
          <cell r="G9905">
            <v>2233</v>
          </cell>
          <cell r="H9905">
            <v>1.34</v>
          </cell>
          <cell r="I9905">
            <v>43465</v>
          </cell>
        </row>
        <row r="9906">
          <cell r="A9906" t="str">
            <v>TUBO Circ 1''</v>
          </cell>
          <cell r="B9906">
            <v>2144</v>
          </cell>
          <cell r="C9906" t="str">
            <v>ML</v>
          </cell>
          <cell r="D9906">
            <v>2648</v>
          </cell>
          <cell r="E9906" t="str">
            <v>TC-21CRUDO</v>
          </cell>
          <cell r="F9906">
            <v>40478</v>
          </cell>
          <cell r="G9906">
            <v>1933</v>
          </cell>
          <cell r="H9906">
            <v>1.37</v>
          </cell>
          <cell r="I9906">
            <v>43465</v>
          </cell>
        </row>
        <row r="9907">
          <cell r="A9907" t="str">
            <v>TUBO CLASE II CONC. REFORZ.40"(100CM)</v>
          </cell>
          <cell r="B9907">
            <v>100990</v>
          </cell>
          <cell r="C9907" t="str">
            <v>ML</v>
          </cell>
          <cell r="D9907">
            <v>477750</v>
          </cell>
          <cell r="E9907" t="str">
            <v>CLASE 1</v>
          </cell>
          <cell r="F9907">
            <v>39582</v>
          </cell>
          <cell r="G9907">
            <v>325000</v>
          </cell>
          <cell r="H9907">
            <v>1.47</v>
          </cell>
          <cell r="I9907">
            <v>43465</v>
          </cell>
        </row>
        <row r="9908">
          <cell r="A9908" t="str">
            <v>TUBO COBRE ½" LIVIANO</v>
          </cell>
          <cell r="B9908">
            <v>2967</v>
          </cell>
          <cell r="C9908" t="str">
            <v>ML</v>
          </cell>
          <cell r="D9908">
            <v>14451</v>
          </cell>
          <cell r="E9908">
            <v>0</v>
          </cell>
          <cell r="F9908">
            <v>43269</v>
          </cell>
          <cell r="G9908">
            <v>13763</v>
          </cell>
          <cell r="H9908">
            <v>1.05</v>
          </cell>
          <cell r="I9908">
            <v>43465</v>
          </cell>
        </row>
        <row r="9909">
          <cell r="A9909" t="str">
            <v>TUBO COBRE ½" PESADO</v>
          </cell>
          <cell r="B9909">
            <v>2966</v>
          </cell>
          <cell r="C9909" t="str">
            <v>ML</v>
          </cell>
          <cell r="D9909">
            <v>37082</v>
          </cell>
          <cell r="E9909">
            <v>0</v>
          </cell>
          <cell r="F9909">
            <v>40450</v>
          </cell>
          <cell r="G9909">
            <v>27067</v>
          </cell>
          <cell r="H9909">
            <v>1.37</v>
          </cell>
          <cell r="I9909">
            <v>43465</v>
          </cell>
        </row>
        <row r="9910">
          <cell r="A9910" t="str">
            <v>TUBO COBRE 1 1/4" RIGIDO L **</v>
          </cell>
          <cell r="B9910">
            <v>103627</v>
          </cell>
          <cell r="C9910" t="str">
            <v>ML</v>
          </cell>
          <cell r="D9910">
            <v>50964</v>
          </cell>
          <cell r="E9910">
            <v>0</v>
          </cell>
          <cell r="F9910">
            <v>40560</v>
          </cell>
          <cell r="G9910">
            <v>38033</v>
          </cell>
          <cell r="H9910">
            <v>1.34</v>
          </cell>
          <cell r="I9910">
            <v>43465</v>
          </cell>
        </row>
        <row r="9911">
          <cell r="A9911" t="str">
            <v>TUBO COBRE 1" RIGIDO L **</v>
          </cell>
          <cell r="B9911">
            <v>103629</v>
          </cell>
          <cell r="C9911" t="str">
            <v>ML</v>
          </cell>
          <cell r="D9911">
            <v>31238</v>
          </cell>
          <cell r="E9911">
            <v>0</v>
          </cell>
          <cell r="F9911">
            <v>43269</v>
          </cell>
          <cell r="G9911">
            <v>29750</v>
          </cell>
          <cell r="H9911">
            <v>1.05</v>
          </cell>
          <cell r="I9911">
            <v>43465</v>
          </cell>
        </row>
        <row r="9912">
          <cell r="A9912" t="str">
            <v>TUBO COBRE 1” RIGIDO - TIPO L (200PSI)</v>
          </cell>
          <cell r="B9912">
            <v>106282</v>
          </cell>
          <cell r="C9912" t="str">
            <v>ML</v>
          </cell>
          <cell r="D9912">
            <v>36394</v>
          </cell>
          <cell r="E9912">
            <v>0</v>
          </cell>
          <cell r="F9912">
            <v>43368</v>
          </cell>
          <cell r="G9912">
            <v>34661</v>
          </cell>
          <cell r="H9912">
            <v>1.05</v>
          </cell>
          <cell r="I9912">
            <v>43465</v>
          </cell>
        </row>
        <row r="9913">
          <cell r="A9913" t="str">
            <v>TUBO COBRE 2 ” RIGIDO - TIPO L (200PSI)</v>
          </cell>
          <cell r="B9913">
            <v>106283</v>
          </cell>
          <cell r="C9913" t="str">
            <v>ML</v>
          </cell>
          <cell r="D9913">
            <v>109281</v>
          </cell>
          <cell r="E9913">
            <v>0</v>
          </cell>
          <cell r="F9913">
            <v>43369</v>
          </cell>
          <cell r="G9913">
            <v>104077</v>
          </cell>
          <cell r="H9913">
            <v>1.05</v>
          </cell>
          <cell r="I9913">
            <v>43465</v>
          </cell>
        </row>
        <row r="9914">
          <cell r="A9914" t="str">
            <v>TUBO COBRE 2 1/2 ” RIGIDO - TIPO L (200PSI)</v>
          </cell>
          <cell r="B9914">
            <v>106284</v>
          </cell>
          <cell r="C9914" t="str">
            <v>ML</v>
          </cell>
          <cell r="D9914">
            <v>114793</v>
          </cell>
          <cell r="E9914">
            <v>0</v>
          </cell>
          <cell r="F9914">
            <v>42850</v>
          </cell>
          <cell r="G9914">
            <v>105315</v>
          </cell>
          <cell r="H9914">
            <v>1.0900000000000001</v>
          </cell>
          <cell r="I9914">
            <v>43465</v>
          </cell>
        </row>
        <row r="9915">
          <cell r="A9915" t="str">
            <v>TUBO COBRE 2 1/2" RIGIDO L **</v>
          </cell>
          <cell r="B9915">
            <v>103628</v>
          </cell>
          <cell r="C9915" t="str">
            <v>ML</v>
          </cell>
          <cell r="D9915">
            <v>125859</v>
          </cell>
          <cell r="E9915">
            <v>0</v>
          </cell>
          <cell r="F9915">
            <v>43272</v>
          </cell>
          <cell r="G9915">
            <v>119866</v>
          </cell>
          <cell r="H9915">
            <v>1.05</v>
          </cell>
          <cell r="I9915">
            <v>43465</v>
          </cell>
        </row>
        <row r="9916">
          <cell r="A9916" t="str">
            <v>TUBO COBRE 3/4" LIVIANO</v>
          </cell>
          <cell r="B9916">
            <v>3848</v>
          </cell>
          <cell r="C9916" t="str">
            <v>ML</v>
          </cell>
          <cell r="D9916">
            <v>17415</v>
          </cell>
          <cell r="E9916">
            <v>0</v>
          </cell>
          <cell r="F9916">
            <v>43269</v>
          </cell>
          <cell r="G9916">
            <v>16586</v>
          </cell>
          <cell r="H9916">
            <v>1.05</v>
          </cell>
          <cell r="I9916">
            <v>43465</v>
          </cell>
        </row>
        <row r="9917">
          <cell r="A9917" t="str">
            <v>TUBO COBRE 3/8" LIVIANO</v>
          </cell>
          <cell r="B9917">
            <v>2969</v>
          </cell>
          <cell r="C9917" t="str">
            <v>ML</v>
          </cell>
          <cell r="D9917">
            <v>21719</v>
          </cell>
          <cell r="E9917">
            <v>0</v>
          </cell>
          <cell r="F9917">
            <v>40450</v>
          </cell>
          <cell r="G9917">
            <v>15853</v>
          </cell>
          <cell r="H9917">
            <v>1.37</v>
          </cell>
          <cell r="I9917">
            <v>43465</v>
          </cell>
        </row>
        <row r="9918">
          <cell r="A9918" t="str">
            <v>TUBO COBRE 3/8" PESADO</v>
          </cell>
          <cell r="B9918">
            <v>2968</v>
          </cell>
          <cell r="C9918" t="str">
            <v>ML</v>
          </cell>
          <cell r="D9918">
            <v>21719</v>
          </cell>
          <cell r="E9918">
            <v>0</v>
          </cell>
          <cell r="F9918">
            <v>40450</v>
          </cell>
          <cell r="G9918">
            <v>15853</v>
          </cell>
          <cell r="H9918">
            <v>1.37</v>
          </cell>
          <cell r="I9918">
            <v>43465</v>
          </cell>
        </row>
        <row r="9919">
          <cell r="A9919" t="str">
            <v>TUBO COBRE Ø 1/2" RIGIDO- TIPO L</v>
          </cell>
          <cell r="B9919">
            <v>106367</v>
          </cell>
          <cell r="C9919" t="str">
            <v>ML</v>
          </cell>
          <cell r="D9919">
            <v>17069</v>
          </cell>
          <cell r="E9919">
            <v>0</v>
          </cell>
          <cell r="F9919">
            <v>43369</v>
          </cell>
          <cell r="G9919">
            <v>16256</v>
          </cell>
          <cell r="H9919">
            <v>1.05</v>
          </cell>
          <cell r="I9919">
            <v>43465</v>
          </cell>
        </row>
        <row r="9920">
          <cell r="A9920" t="str">
            <v>TUBO COBRE Ø 3/4" RIGIDO- TIPO L</v>
          </cell>
          <cell r="B9920">
            <v>106366</v>
          </cell>
          <cell r="C9920" t="str">
            <v>ML</v>
          </cell>
          <cell r="D9920">
            <v>21035</v>
          </cell>
          <cell r="E9920">
            <v>0</v>
          </cell>
          <cell r="F9920">
            <v>42874</v>
          </cell>
          <cell r="G9920">
            <v>19298</v>
          </cell>
          <cell r="H9920">
            <v>1.0900000000000001</v>
          </cell>
          <cell r="I9920">
            <v>43465</v>
          </cell>
        </row>
        <row r="9921">
          <cell r="A9921" t="str">
            <v>TUBO COBRE Ø1 1/2" RIGIDO- TIPO L</v>
          </cell>
          <cell r="B9921">
            <v>106364</v>
          </cell>
          <cell r="C9921" t="str">
            <v>ML</v>
          </cell>
          <cell r="D9921">
            <v>67813</v>
          </cell>
          <cell r="E9921">
            <v>0</v>
          </cell>
          <cell r="F9921">
            <v>43369</v>
          </cell>
          <cell r="G9921">
            <v>64584</v>
          </cell>
          <cell r="H9921">
            <v>1.05</v>
          </cell>
          <cell r="I9921">
            <v>43465</v>
          </cell>
        </row>
        <row r="9922">
          <cell r="A9922" t="str">
            <v>TUBO COBRE Ø1 1/4" RIGIDO- TIPO L</v>
          </cell>
          <cell r="B9922">
            <v>106365</v>
          </cell>
          <cell r="C9922" t="str">
            <v>ML</v>
          </cell>
          <cell r="D9922">
            <v>51171</v>
          </cell>
          <cell r="E9922">
            <v>0</v>
          </cell>
          <cell r="F9922">
            <v>43369</v>
          </cell>
          <cell r="G9922">
            <v>48734</v>
          </cell>
          <cell r="H9922">
            <v>1.05</v>
          </cell>
          <cell r="I9922">
            <v>43465</v>
          </cell>
        </row>
        <row r="9923">
          <cell r="A9923" t="str">
            <v>Tubo cobre tipo L d= 2 " **</v>
          </cell>
          <cell r="B9923">
            <v>100043</v>
          </cell>
          <cell r="C9923" t="str">
            <v>ML</v>
          </cell>
          <cell r="D9923">
            <v>95929</v>
          </cell>
          <cell r="E9923" t="str">
            <v>T-117</v>
          </cell>
          <cell r="F9923">
            <v>40478</v>
          </cell>
          <cell r="G9923">
            <v>70021</v>
          </cell>
          <cell r="H9923">
            <v>1.37</v>
          </cell>
          <cell r="I9923">
            <v>43465</v>
          </cell>
        </row>
        <row r="9924">
          <cell r="A9924" t="str">
            <v>TUBO CONCRETO</v>
          </cell>
          <cell r="B9924">
            <v>105794</v>
          </cell>
          <cell r="C9924" t="str">
            <v>UNI</v>
          </cell>
          <cell r="D9924">
            <v>2193050</v>
          </cell>
          <cell r="E9924">
            <v>0</v>
          </cell>
          <cell r="F9924">
            <v>42506</v>
          </cell>
          <cell r="G9924">
            <v>1907000</v>
          </cell>
          <cell r="H9924">
            <v>1.1499999999999999</v>
          </cell>
          <cell r="I9924">
            <v>43465</v>
          </cell>
        </row>
        <row r="9925">
          <cell r="A9925" t="str">
            <v>TUBO CONDUIT ½" RALCO CON CAMPANA</v>
          </cell>
          <cell r="B9925">
            <v>103161</v>
          </cell>
          <cell r="C9925" t="str">
            <v>ML</v>
          </cell>
          <cell r="D9925">
            <v>6369</v>
          </cell>
          <cell r="E9925">
            <v>0</v>
          </cell>
          <cell r="F9925">
            <v>40418</v>
          </cell>
          <cell r="G9925">
            <v>4649</v>
          </cell>
          <cell r="H9925">
            <v>1.37</v>
          </cell>
          <cell r="I9925">
            <v>43465</v>
          </cell>
        </row>
        <row r="9926">
          <cell r="A9926" t="str">
            <v>TUBO CONDUIT 1" RALCO</v>
          </cell>
          <cell r="B9926">
            <v>1603</v>
          </cell>
          <cell r="C9926" t="str">
            <v>ML</v>
          </cell>
          <cell r="D9926">
            <v>3437</v>
          </cell>
          <cell r="E9926">
            <v>0</v>
          </cell>
          <cell r="F9926">
            <v>40449</v>
          </cell>
          <cell r="G9926">
            <v>2509</v>
          </cell>
          <cell r="H9926">
            <v>1.37</v>
          </cell>
          <cell r="I9926">
            <v>43465</v>
          </cell>
        </row>
        <row r="9927">
          <cell r="A9927" t="str">
            <v>TUBO CONDUIT 1/2" PVC 3MTS</v>
          </cell>
          <cell r="B9927">
            <v>796</v>
          </cell>
          <cell r="C9927" t="str">
            <v>ML</v>
          </cell>
          <cell r="D9927">
            <v>820</v>
          </cell>
          <cell r="E9927">
            <v>12472</v>
          </cell>
          <cell r="F9927">
            <v>43238</v>
          </cell>
          <cell r="G9927">
            <v>781</v>
          </cell>
          <cell r="H9927">
            <v>1.05</v>
          </cell>
          <cell r="I9927">
            <v>43465</v>
          </cell>
        </row>
        <row r="9928">
          <cell r="A9928" t="str">
            <v>TUBO CONDUIT 1/2" PVC 3MTS</v>
          </cell>
          <cell r="B9928">
            <v>802</v>
          </cell>
          <cell r="C9928" t="str">
            <v>ML</v>
          </cell>
          <cell r="D9928">
            <v>831</v>
          </cell>
          <cell r="E9928" t="str">
            <v>60TC050</v>
          </cell>
          <cell r="F9928">
            <v>43206</v>
          </cell>
          <cell r="G9928">
            <v>791</v>
          </cell>
          <cell r="H9928">
            <v>1.05</v>
          </cell>
          <cell r="I9928">
            <v>43465</v>
          </cell>
        </row>
        <row r="9929">
          <cell r="A9929" t="str">
            <v>TUBO CONDUIT 1/2" PVC 3MTS</v>
          </cell>
          <cell r="B9929">
            <v>103878</v>
          </cell>
          <cell r="C9929" t="str">
            <v>ML</v>
          </cell>
          <cell r="D9929">
            <v>831</v>
          </cell>
          <cell r="E9929">
            <v>0</v>
          </cell>
          <cell r="F9929">
            <v>43206</v>
          </cell>
          <cell r="G9929">
            <v>791</v>
          </cell>
          <cell r="H9929">
            <v>1.05</v>
          </cell>
          <cell r="I9929">
            <v>43465</v>
          </cell>
        </row>
        <row r="9930">
          <cell r="A9930" t="str">
            <v>TUBO CONDUIT 1/2" PVC 3MTS</v>
          </cell>
          <cell r="B9930">
            <v>1594</v>
          </cell>
          <cell r="C9930" t="str">
            <v>ML</v>
          </cell>
          <cell r="D9930">
            <v>894</v>
          </cell>
          <cell r="E9930">
            <v>0</v>
          </cell>
          <cell r="F9930">
            <v>42294</v>
          </cell>
          <cell r="G9930">
            <v>733</v>
          </cell>
          <cell r="H9930">
            <v>1.22</v>
          </cell>
          <cell r="I9930">
            <v>43465</v>
          </cell>
        </row>
        <row r="9931">
          <cell r="A9931" t="str">
            <v>TUBO CONDUIT 1¼" RALCO</v>
          </cell>
          <cell r="B9931">
            <v>1604</v>
          </cell>
          <cell r="C9931" t="str">
            <v>ML</v>
          </cell>
          <cell r="D9931">
            <v>5949</v>
          </cell>
          <cell r="E9931">
            <v>0</v>
          </cell>
          <cell r="F9931">
            <v>40449</v>
          </cell>
          <cell r="G9931">
            <v>4342</v>
          </cell>
          <cell r="H9931">
            <v>1.37</v>
          </cell>
          <cell r="I9931">
            <v>43465</v>
          </cell>
        </row>
        <row r="9932">
          <cell r="A9932" t="str">
            <v>TUBO CONDUIT 1½" RALCO</v>
          </cell>
          <cell r="B9932">
            <v>1605</v>
          </cell>
          <cell r="C9932" t="str">
            <v>ML</v>
          </cell>
          <cell r="D9932">
            <v>6780</v>
          </cell>
          <cell r="E9932">
            <v>0</v>
          </cell>
          <cell r="F9932">
            <v>40450</v>
          </cell>
          <cell r="G9932">
            <v>4949</v>
          </cell>
          <cell r="H9932">
            <v>1.37</v>
          </cell>
          <cell r="I9932">
            <v>43465</v>
          </cell>
        </row>
        <row r="9933">
          <cell r="A9933" t="str">
            <v>TUBO CONDUIT 2" RALCO</v>
          </cell>
          <cell r="B9933">
            <v>1716</v>
          </cell>
          <cell r="C9933" t="str">
            <v>ML</v>
          </cell>
          <cell r="D9933">
            <v>10435</v>
          </cell>
          <cell r="E9933">
            <v>0</v>
          </cell>
          <cell r="F9933">
            <v>40450</v>
          </cell>
          <cell r="G9933">
            <v>7617</v>
          </cell>
          <cell r="H9933">
            <v>1.37</v>
          </cell>
          <cell r="I9933">
            <v>43465</v>
          </cell>
        </row>
        <row r="9934">
          <cell r="A9934" t="str">
            <v>TUBO CONDUIT 3/4" PVC X 3ML PAVCO O</v>
          </cell>
          <cell r="B9934">
            <v>1602</v>
          </cell>
          <cell r="C9934" t="str">
            <v>ML</v>
          </cell>
          <cell r="D9934">
            <v>1260</v>
          </cell>
          <cell r="E9934">
            <v>0</v>
          </cell>
          <cell r="F9934">
            <v>42268</v>
          </cell>
          <cell r="G9934">
            <v>1033</v>
          </cell>
          <cell r="H9934">
            <v>1.22</v>
          </cell>
          <cell r="I9934">
            <v>43465</v>
          </cell>
        </row>
        <row r="9935">
          <cell r="A9935" t="str">
            <v>TUBO CONDUIT DUCTO PVC EB 3"</v>
          </cell>
          <cell r="B9935">
            <v>1121</v>
          </cell>
          <cell r="C9935" t="str">
            <v>ML</v>
          </cell>
          <cell r="D9935">
            <v>5559</v>
          </cell>
          <cell r="E9935">
            <v>250901003</v>
          </cell>
          <cell r="F9935">
            <v>43026</v>
          </cell>
          <cell r="G9935">
            <v>5100</v>
          </cell>
          <cell r="H9935">
            <v>1.0900000000000001</v>
          </cell>
          <cell r="I9935">
            <v>43465</v>
          </cell>
        </row>
        <row r="9936">
          <cell r="A9936" t="str">
            <v>TUBO CONDUIT EMT ½"</v>
          </cell>
          <cell r="B9936">
            <v>101303</v>
          </cell>
          <cell r="C9936" t="str">
            <v>ML</v>
          </cell>
          <cell r="D9936">
            <v>2993</v>
          </cell>
          <cell r="E9936">
            <v>12472</v>
          </cell>
          <cell r="F9936">
            <v>43206</v>
          </cell>
          <cell r="G9936">
            <v>2850</v>
          </cell>
          <cell r="H9936">
            <v>1.05</v>
          </cell>
          <cell r="I9936">
            <v>43465</v>
          </cell>
        </row>
        <row r="9937">
          <cell r="A9937" t="str">
            <v>TUBO CONDUIT EMT ½"</v>
          </cell>
          <cell r="B9937">
            <v>101537</v>
          </cell>
          <cell r="C9937" t="str">
            <v>ML</v>
          </cell>
          <cell r="D9937">
            <v>3195</v>
          </cell>
          <cell r="E9937">
            <v>0</v>
          </cell>
          <cell r="F9937">
            <v>43185</v>
          </cell>
          <cell r="G9937">
            <v>3043</v>
          </cell>
          <cell r="H9937">
            <v>1.05</v>
          </cell>
          <cell r="I9937">
            <v>43465</v>
          </cell>
        </row>
        <row r="9938">
          <cell r="A9938" t="str">
            <v>TUBO CONDUIT EMT 1½"</v>
          </cell>
          <cell r="B9938">
            <v>103401</v>
          </cell>
          <cell r="C9938" t="str">
            <v>ML</v>
          </cell>
          <cell r="D9938">
            <v>17440</v>
          </cell>
          <cell r="E9938">
            <v>0</v>
          </cell>
          <cell r="F9938">
            <v>40681</v>
          </cell>
          <cell r="G9938">
            <v>13015</v>
          </cell>
          <cell r="H9938">
            <v>1.34</v>
          </cell>
          <cell r="I9938">
            <v>43465</v>
          </cell>
        </row>
        <row r="9939">
          <cell r="A9939" t="str">
            <v>TUBO CONDUIT EMT Ø 1 1/2"</v>
          </cell>
          <cell r="B9939">
            <v>104979</v>
          </cell>
          <cell r="C9939" t="str">
            <v>ML</v>
          </cell>
          <cell r="D9939">
            <v>12526</v>
          </cell>
          <cell r="E9939">
            <v>0</v>
          </cell>
          <cell r="F9939">
            <v>42268</v>
          </cell>
          <cell r="G9939">
            <v>10267</v>
          </cell>
          <cell r="H9939">
            <v>1.22</v>
          </cell>
          <cell r="I9939">
            <v>43465</v>
          </cell>
        </row>
        <row r="9940">
          <cell r="A9940" t="str">
            <v>TUBO CONDUIT EMT Ø 2"</v>
          </cell>
          <cell r="B9940">
            <v>104981</v>
          </cell>
          <cell r="C9940" t="str">
            <v>ML</v>
          </cell>
          <cell r="D9940">
            <v>14195</v>
          </cell>
          <cell r="E9940">
            <v>0</v>
          </cell>
          <cell r="F9940">
            <v>43266</v>
          </cell>
          <cell r="G9940">
            <v>13519</v>
          </cell>
          <cell r="H9940">
            <v>1.05</v>
          </cell>
          <cell r="I9940">
            <v>43465</v>
          </cell>
        </row>
        <row r="9941">
          <cell r="A9941" t="str">
            <v>TUBO CONDUIT EMT Ø 3/4"</v>
          </cell>
          <cell r="B9941">
            <v>104980</v>
          </cell>
          <cell r="C9941" t="str">
            <v>ML</v>
          </cell>
          <cell r="D9941">
            <v>5333</v>
          </cell>
          <cell r="E9941">
            <v>0</v>
          </cell>
          <cell r="F9941">
            <v>43238</v>
          </cell>
          <cell r="G9941">
            <v>5079</v>
          </cell>
          <cell r="H9941">
            <v>1.05</v>
          </cell>
          <cell r="I9941">
            <v>43465</v>
          </cell>
        </row>
        <row r="9942">
          <cell r="A9942" t="str">
            <v>TUBO CONDUIT GALV IMC 1 1/2"</v>
          </cell>
          <cell r="B9942">
            <v>104356</v>
          </cell>
          <cell r="C9942" t="str">
            <v>ML</v>
          </cell>
          <cell r="D9942">
            <v>21405</v>
          </cell>
          <cell r="E9942">
            <v>0</v>
          </cell>
          <cell r="F9942">
            <v>43206</v>
          </cell>
          <cell r="G9942">
            <v>20386</v>
          </cell>
          <cell r="H9942">
            <v>1.05</v>
          </cell>
          <cell r="I9942">
            <v>43465</v>
          </cell>
        </row>
        <row r="9943">
          <cell r="A9943" t="str">
            <v>TUBO CONDUIT GALV IMC 1 1/4"</v>
          </cell>
          <cell r="B9943">
            <v>102967</v>
          </cell>
          <cell r="C9943" t="str">
            <v>ML</v>
          </cell>
          <cell r="D9943">
            <v>19992</v>
          </cell>
          <cell r="E9943">
            <v>0</v>
          </cell>
          <cell r="F9943">
            <v>43271</v>
          </cell>
          <cell r="G9943">
            <v>19040</v>
          </cell>
          <cell r="H9943">
            <v>1.05</v>
          </cell>
          <cell r="I9943">
            <v>43465</v>
          </cell>
        </row>
        <row r="9944">
          <cell r="A9944" t="str">
            <v>TUBO CONDUIT GALV IMC 1/2"</v>
          </cell>
          <cell r="B9944">
            <v>104368</v>
          </cell>
          <cell r="C9944" t="str">
            <v>ML</v>
          </cell>
          <cell r="D9944">
            <v>6057</v>
          </cell>
          <cell r="E9944">
            <v>0</v>
          </cell>
          <cell r="F9944">
            <v>43174</v>
          </cell>
          <cell r="G9944">
            <v>5769</v>
          </cell>
          <cell r="H9944">
            <v>1.05</v>
          </cell>
          <cell r="I9944">
            <v>43465</v>
          </cell>
        </row>
        <row r="9945">
          <cell r="A9945" t="str">
            <v>TUBO CONDUIT GALV IMC 2"</v>
          </cell>
          <cell r="B9945">
            <v>104360</v>
          </cell>
          <cell r="C9945" t="str">
            <v>ML</v>
          </cell>
          <cell r="D9945">
            <v>30899</v>
          </cell>
          <cell r="E9945">
            <v>0</v>
          </cell>
          <cell r="F9945">
            <v>43180</v>
          </cell>
          <cell r="G9945">
            <v>29428</v>
          </cell>
          <cell r="H9945">
            <v>1.05</v>
          </cell>
          <cell r="I9945">
            <v>43465</v>
          </cell>
        </row>
        <row r="9946">
          <cell r="A9946" t="str">
            <v>TUBO CONDUIT IMC 3" L=3M</v>
          </cell>
          <cell r="B9946">
            <v>102469</v>
          </cell>
          <cell r="C9946" t="str">
            <v>ML</v>
          </cell>
          <cell r="D9946">
            <v>74275</v>
          </cell>
          <cell r="E9946" t="str">
            <v>14CM150</v>
          </cell>
          <cell r="F9946">
            <v>43235</v>
          </cell>
          <cell r="G9946">
            <v>70738</v>
          </cell>
          <cell r="H9946">
            <v>1.05</v>
          </cell>
          <cell r="I9946">
            <v>43465</v>
          </cell>
        </row>
        <row r="9947">
          <cell r="A9947" t="str">
            <v>TUBO CONDUIT Ø 2 1/2"</v>
          </cell>
          <cell r="B9947">
            <v>107169</v>
          </cell>
          <cell r="C9947" t="str">
            <v>ML</v>
          </cell>
          <cell r="D9947">
            <v>30676</v>
          </cell>
          <cell r="E9947">
            <v>0</v>
          </cell>
          <cell r="F9947">
            <v>43396</v>
          </cell>
          <cell r="G9947">
            <v>29215</v>
          </cell>
          <cell r="H9947">
            <v>1.05</v>
          </cell>
          <cell r="I9947">
            <v>43465</v>
          </cell>
        </row>
        <row r="9948">
          <cell r="A9948" t="str">
            <v>TUBO CONDUIT PVC 1 "</v>
          </cell>
          <cell r="B9948">
            <v>794</v>
          </cell>
          <cell r="C9948" t="str">
            <v>ML</v>
          </cell>
          <cell r="D9948">
            <v>1358</v>
          </cell>
          <cell r="E9948">
            <v>12464</v>
          </cell>
          <cell r="F9948">
            <v>43174</v>
          </cell>
          <cell r="G9948">
            <v>1293</v>
          </cell>
          <cell r="H9948">
            <v>1.05</v>
          </cell>
          <cell r="I9948">
            <v>43465</v>
          </cell>
        </row>
        <row r="9949">
          <cell r="A9949" t="str">
            <v>TUBO CONDUIT PVC 1 ¼"</v>
          </cell>
          <cell r="B9949">
            <v>1120</v>
          </cell>
          <cell r="C9949" t="str">
            <v>ML</v>
          </cell>
          <cell r="D9949">
            <v>1982</v>
          </cell>
          <cell r="E9949">
            <v>12469</v>
          </cell>
          <cell r="F9949">
            <v>40431</v>
          </cell>
          <cell r="G9949">
            <v>1447</v>
          </cell>
          <cell r="H9949">
            <v>1.37</v>
          </cell>
          <cell r="I9949">
            <v>43465</v>
          </cell>
        </row>
        <row r="9950">
          <cell r="A9950" t="str">
            <v>TUBO CONDUIT PVC 1½"</v>
          </cell>
          <cell r="B9950">
            <v>798</v>
          </cell>
          <cell r="C9950" t="str">
            <v>ML</v>
          </cell>
          <cell r="D9950">
            <v>3051</v>
          </cell>
          <cell r="E9950">
            <v>12467</v>
          </cell>
          <cell r="F9950">
            <v>43238</v>
          </cell>
          <cell r="G9950">
            <v>2906</v>
          </cell>
          <cell r="H9950">
            <v>1.05</v>
          </cell>
          <cell r="I9950">
            <v>43465</v>
          </cell>
        </row>
        <row r="9951">
          <cell r="A9951" t="str">
            <v>TUBO CONDUIT PVC 2"</v>
          </cell>
          <cell r="B9951">
            <v>795</v>
          </cell>
          <cell r="C9951" t="str">
            <v>ML</v>
          </cell>
          <cell r="D9951">
            <v>7315</v>
          </cell>
          <cell r="E9951">
            <v>12475</v>
          </cell>
          <cell r="F9951">
            <v>43151</v>
          </cell>
          <cell r="G9951">
            <v>6967</v>
          </cell>
          <cell r="H9951">
            <v>1.05</v>
          </cell>
          <cell r="I9951">
            <v>43465</v>
          </cell>
        </row>
        <row r="9952">
          <cell r="A9952" t="str">
            <v>TUBO CONDUIT PVC 3/4" S/NORMA</v>
          </cell>
          <cell r="B9952">
            <v>797</v>
          </cell>
          <cell r="C9952" t="str">
            <v>ML</v>
          </cell>
          <cell r="D9952">
            <v>1105</v>
          </cell>
          <cell r="E9952">
            <v>12478</v>
          </cell>
          <cell r="F9952">
            <v>43206</v>
          </cell>
          <cell r="G9952">
            <v>1052</v>
          </cell>
          <cell r="H9952">
            <v>1.05</v>
          </cell>
          <cell r="I9952">
            <v>43465</v>
          </cell>
        </row>
        <row r="9953">
          <cell r="A9953" t="str">
            <v>TUBO CORRUGADO ALCANTAR. RIB-LOC PVC</v>
          </cell>
          <cell r="B9953">
            <v>101712</v>
          </cell>
          <cell r="C9953" t="str">
            <v>ML</v>
          </cell>
          <cell r="D9953">
            <v>242764</v>
          </cell>
          <cell r="E9953">
            <v>0</v>
          </cell>
          <cell r="F9953">
            <v>39972</v>
          </cell>
          <cell r="G9953">
            <v>174650</v>
          </cell>
          <cell r="H9953">
            <v>1.39</v>
          </cell>
          <cell r="I9953">
            <v>43465</v>
          </cell>
        </row>
        <row r="9954">
          <cell r="A9954" t="str">
            <v>TUBO CORRUGADO ALCANTAR. RIB-LOCPVC</v>
          </cell>
          <cell r="B9954">
            <v>101713</v>
          </cell>
          <cell r="C9954" t="str">
            <v>ML</v>
          </cell>
          <cell r="D9954">
            <v>277486</v>
          </cell>
          <cell r="E9954">
            <v>0</v>
          </cell>
          <cell r="F9954">
            <v>39972</v>
          </cell>
          <cell r="G9954">
            <v>199630</v>
          </cell>
          <cell r="H9954">
            <v>1.39</v>
          </cell>
          <cell r="I9954">
            <v>43465</v>
          </cell>
        </row>
        <row r="9955">
          <cell r="A9955" t="str">
            <v>Tubo Corrugado Ø65mm (Con Filtro) Rollo</v>
          </cell>
          <cell r="B9955">
            <v>106714</v>
          </cell>
          <cell r="C9955" t="str">
            <v>ML</v>
          </cell>
          <cell r="D9955">
            <v>7180</v>
          </cell>
          <cell r="E9955">
            <v>0</v>
          </cell>
          <cell r="F9955">
            <v>43153</v>
          </cell>
          <cell r="G9955">
            <v>6838</v>
          </cell>
          <cell r="H9955">
            <v>1.05</v>
          </cell>
          <cell r="I9955">
            <v>43465</v>
          </cell>
        </row>
        <row r="9956">
          <cell r="A9956" t="str">
            <v>Tubo Corrugado Perforado(Ø100mm)rollo (sin</v>
          </cell>
          <cell r="B9956">
            <v>105777</v>
          </cell>
          <cell r="C9956" t="str">
            <v>ML</v>
          </cell>
          <cell r="D9956">
            <v>12279</v>
          </cell>
          <cell r="E9956">
            <v>0</v>
          </cell>
          <cell r="F9956">
            <v>43167</v>
          </cell>
          <cell r="G9956">
            <v>11694</v>
          </cell>
          <cell r="H9956">
            <v>1.05</v>
          </cell>
          <cell r="I9956">
            <v>43465</v>
          </cell>
        </row>
        <row r="9957">
          <cell r="A9957" t="str">
            <v>Tubo CorrugadoPerforado(Ø65mm) rollo (Sin filtro)</v>
          </cell>
          <cell r="B9957">
            <v>105776</v>
          </cell>
          <cell r="C9957" t="str">
            <v>ML</v>
          </cell>
          <cell r="D9957">
            <v>8026</v>
          </cell>
          <cell r="E9957">
            <v>0</v>
          </cell>
          <cell r="F9957">
            <v>43241</v>
          </cell>
          <cell r="G9957">
            <v>7644</v>
          </cell>
          <cell r="H9957">
            <v>1.05</v>
          </cell>
          <cell r="I9957">
            <v>43465</v>
          </cell>
        </row>
        <row r="9958">
          <cell r="A9958" t="str">
            <v>TUBO CPVC 1 ½" RDE-11</v>
          </cell>
          <cell r="B9958">
            <v>101564</v>
          </cell>
          <cell r="C9958" t="str">
            <v>ML</v>
          </cell>
          <cell r="D9958">
            <v>29364</v>
          </cell>
          <cell r="E9958" t="str">
            <v>CPVC</v>
          </cell>
          <cell r="F9958">
            <v>43271</v>
          </cell>
          <cell r="G9958">
            <v>27966</v>
          </cell>
          <cell r="H9958">
            <v>1.05</v>
          </cell>
          <cell r="I9958">
            <v>43465</v>
          </cell>
        </row>
        <row r="9959">
          <cell r="A9959" t="str">
            <v>TUBO CPVC 1 1/2" **</v>
          </cell>
          <cell r="B9959">
            <v>101606</v>
          </cell>
          <cell r="C9959" t="str">
            <v>ML</v>
          </cell>
          <cell r="D9959">
            <v>19079</v>
          </cell>
          <cell r="E9959" t="str">
            <v>CPVC</v>
          </cell>
          <cell r="F9959">
            <v>41086</v>
          </cell>
          <cell r="G9959">
            <v>14676</v>
          </cell>
          <cell r="H9959">
            <v>1.3</v>
          </cell>
          <cell r="I9959">
            <v>43465</v>
          </cell>
        </row>
        <row r="9960">
          <cell r="A9960" t="str">
            <v>TUBO CPVC 1" **</v>
          </cell>
          <cell r="B9960">
            <v>101605</v>
          </cell>
          <cell r="C9960" t="str">
            <v>ML</v>
          </cell>
          <cell r="D9960">
            <v>9949</v>
          </cell>
          <cell r="E9960" t="str">
            <v>CPVC</v>
          </cell>
          <cell r="F9960">
            <v>43271</v>
          </cell>
          <cell r="G9960">
            <v>9475</v>
          </cell>
          <cell r="H9960">
            <v>1.05</v>
          </cell>
          <cell r="I9960">
            <v>43465</v>
          </cell>
        </row>
        <row r="9961">
          <cell r="A9961" t="str">
            <v>TUBO CPVC 2" X 6ML S/NORMA ICONTEC</v>
          </cell>
          <cell r="B9961">
            <v>101607</v>
          </cell>
          <cell r="C9961" t="str">
            <v>ML</v>
          </cell>
          <cell r="D9961">
            <v>50856</v>
          </cell>
          <cell r="E9961" t="str">
            <v>CPVC</v>
          </cell>
          <cell r="F9961">
            <v>43214</v>
          </cell>
          <cell r="G9961">
            <v>48434</v>
          </cell>
          <cell r="H9961">
            <v>1.05</v>
          </cell>
          <cell r="I9961">
            <v>43465</v>
          </cell>
        </row>
        <row r="9962">
          <cell r="A9962" t="str">
            <v>TUBO CPVC AGUA CALIENTE</v>
          </cell>
          <cell r="B9962">
            <v>849</v>
          </cell>
          <cell r="C9962" t="str">
            <v>ML</v>
          </cell>
          <cell r="D9962">
            <v>5790</v>
          </cell>
          <cell r="E9962">
            <v>12558</v>
          </cell>
          <cell r="F9962">
            <v>43209</v>
          </cell>
          <cell r="G9962">
            <v>5514</v>
          </cell>
          <cell r="H9962">
            <v>1.05</v>
          </cell>
          <cell r="I9962">
            <v>43465</v>
          </cell>
        </row>
        <row r="9963">
          <cell r="A9963" t="str">
            <v>TUBO CPVC CALIENTE Ø3/4" PVC X 3ML</v>
          </cell>
          <cell r="B9963">
            <v>858</v>
          </cell>
          <cell r="C9963" t="str">
            <v>ML</v>
          </cell>
          <cell r="D9963">
            <v>5225</v>
          </cell>
          <cell r="E9963" t="str">
            <v>CPVC</v>
          </cell>
          <cell r="F9963">
            <v>43269</v>
          </cell>
          <cell r="G9963">
            <v>4976</v>
          </cell>
          <cell r="H9963">
            <v>1.05</v>
          </cell>
          <cell r="I9963">
            <v>43465</v>
          </cell>
        </row>
        <row r="9964">
          <cell r="A9964" t="str">
            <v>TUBO CPVC Ø ½" X 3ML S/NORMA ICONTEC</v>
          </cell>
          <cell r="B9964">
            <v>101602</v>
          </cell>
          <cell r="C9964" t="str">
            <v>ML</v>
          </cell>
          <cell r="D9964">
            <v>3359</v>
          </cell>
          <cell r="E9964" t="str">
            <v>CPVC</v>
          </cell>
          <cell r="F9964">
            <v>43209</v>
          </cell>
          <cell r="G9964">
            <v>3199</v>
          </cell>
          <cell r="H9964">
            <v>1.05</v>
          </cell>
          <cell r="I9964">
            <v>43465</v>
          </cell>
        </row>
        <row r="9965">
          <cell r="A9965" t="str">
            <v>TUBO CPVC Ø ½"X3ML S/NORMA ICONTEC</v>
          </cell>
          <cell r="B9965">
            <v>848</v>
          </cell>
          <cell r="C9965" t="str">
            <v>ML</v>
          </cell>
          <cell r="D9965">
            <v>3214</v>
          </cell>
          <cell r="E9965">
            <v>12556</v>
          </cell>
          <cell r="F9965">
            <v>42852</v>
          </cell>
          <cell r="G9965">
            <v>2949</v>
          </cell>
          <cell r="H9965">
            <v>1.0900000000000001</v>
          </cell>
          <cell r="I9965">
            <v>43465</v>
          </cell>
        </row>
        <row r="9966">
          <cell r="A9966" t="str">
            <v>TUBO CPVC Ø 1 1/4" (RDE-11)</v>
          </cell>
          <cell r="B9966">
            <v>106376</v>
          </cell>
          <cell r="C9966" t="str">
            <v>ML</v>
          </cell>
          <cell r="D9966">
            <v>20374</v>
          </cell>
          <cell r="E9966">
            <v>0</v>
          </cell>
          <cell r="F9966">
            <v>43271</v>
          </cell>
          <cell r="G9966">
            <v>19404</v>
          </cell>
          <cell r="H9966">
            <v>1.05</v>
          </cell>
          <cell r="I9966">
            <v>43465</v>
          </cell>
        </row>
        <row r="9967">
          <cell r="A9967" t="str">
            <v>TUBO CPVC Ø 3/4" X 3ML</v>
          </cell>
          <cell r="B9967">
            <v>101604</v>
          </cell>
          <cell r="C9967" t="str">
            <v>ML</v>
          </cell>
          <cell r="D9967">
            <v>5880</v>
          </cell>
          <cell r="E9967" t="str">
            <v>CPVC</v>
          </cell>
          <cell r="F9967">
            <v>43271</v>
          </cell>
          <cell r="G9967">
            <v>5600</v>
          </cell>
          <cell r="H9967">
            <v>1.05</v>
          </cell>
          <cell r="I9967">
            <v>43465</v>
          </cell>
        </row>
        <row r="9968">
          <cell r="A9968" t="str">
            <v>Tubo CPVC Ø2 1/2" (RDE-11)</v>
          </cell>
          <cell r="B9968">
            <v>106363</v>
          </cell>
          <cell r="C9968" t="str">
            <v>ML</v>
          </cell>
          <cell r="D9968">
            <v>69683</v>
          </cell>
          <cell r="E9968">
            <v>0</v>
          </cell>
          <cell r="F9968">
            <v>42874</v>
          </cell>
          <cell r="G9968">
            <v>63929</v>
          </cell>
          <cell r="H9968">
            <v>1.0900000000000001</v>
          </cell>
          <cell r="I9968">
            <v>43465</v>
          </cell>
        </row>
        <row r="9969">
          <cell r="A9969" t="str">
            <v>TUBO CU RIGIDO DE ½</v>
          </cell>
          <cell r="B9969">
            <v>497</v>
          </cell>
          <cell r="C9969" t="str">
            <v>ML</v>
          </cell>
          <cell r="D9969">
            <v>122074</v>
          </cell>
          <cell r="E9969">
            <v>0</v>
          </cell>
          <cell r="F9969">
            <v>40026</v>
          </cell>
          <cell r="G9969">
            <v>87823</v>
          </cell>
          <cell r="H9969">
            <v>1.39</v>
          </cell>
          <cell r="I9969">
            <v>43465</v>
          </cell>
        </row>
        <row r="9970">
          <cell r="A9970" t="str">
            <v>TUBO CUADRADO 1 " X 1" X6M</v>
          </cell>
          <cell r="B9970">
            <v>103572</v>
          </cell>
          <cell r="C9970" t="str">
            <v>UNI</v>
          </cell>
          <cell r="D9970">
            <v>26514</v>
          </cell>
          <cell r="E9970">
            <v>0</v>
          </cell>
          <cell r="F9970">
            <v>40526</v>
          </cell>
          <cell r="G9970">
            <v>19353</v>
          </cell>
          <cell r="H9970">
            <v>1.37</v>
          </cell>
          <cell r="I9970">
            <v>43465</v>
          </cell>
        </row>
        <row r="9971">
          <cell r="A9971" t="str">
            <v>Tubo Cuadrado 1 1/2" Cal 18</v>
          </cell>
          <cell r="B9971">
            <v>105897</v>
          </cell>
          <cell r="C9971" t="str">
            <v>ML</v>
          </cell>
          <cell r="D9971">
            <v>4025</v>
          </cell>
          <cell r="E9971">
            <v>0</v>
          </cell>
          <cell r="F9971">
            <v>42614</v>
          </cell>
          <cell r="G9971">
            <v>3500</v>
          </cell>
          <cell r="H9971">
            <v>1.1499999999999999</v>
          </cell>
          <cell r="I9971">
            <v>43465</v>
          </cell>
        </row>
        <row r="9972">
          <cell r="A9972" t="str">
            <v>TUBO CUADRADO 1 1/2" Cal. 16</v>
          </cell>
          <cell r="B9972">
            <v>102916</v>
          </cell>
          <cell r="C9972" t="str">
            <v>ML</v>
          </cell>
          <cell r="D9972">
            <v>5653</v>
          </cell>
          <cell r="E9972">
            <v>0</v>
          </cell>
          <cell r="F9972">
            <v>42975</v>
          </cell>
          <cell r="G9972">
            <v>5186</v>
          </cell>
          <cell r="H9972">
            <v>1.0900000000000001</v>
          </cell>
          <cell r="I9972">
            <v>43465</v>
          </cell>
        </row>
        <row r="9973">
          <cell r="A9973" t="str">
            <v>TUBO CUADRADO 1 1/2" Cal. 20</v>
          </cell>
          <cell r="B9973">
            <v>55</v>
          </cell>
          <cell r="C9973" t="str">
            <v>ML</v>
          </cell>
          <cell r="D9973">
            <v>5621</v>
          </cell>
          <cell r="E9973">
            <v>0</v>
          </cell>
          <cell r="F9973">
            <v>40435</v>
          </cell>
          <cell r="G9973">
            <v>4103</v>
          </cell>
          <cell r="H9973">
            <v>1.37</v>
          </cell>
          <cell r="I9973">
            <v>43465</v>
          </cell>
        </row>
        <row r="9974">
          <cell r="A9974" t="str">
            <v>TUBO CUADRADO 1" Cal. 18</v>
          </cell>
          <cell r="B9974">
            <v>53</v>
          </cell>
          <cell r="C9974" t="str">
            <v>ML</v>
          </cell>
          <cell r="D9974">
            <v>2718</v>
          </cell>
          <cell r="E9974">
            <v>0</v>
          </cell>
          <cell r="F9974">
            <v>41716</v>
          </cell>
          <cell r="G9974">
            <v>2157</v>
          </cell>
          <cell r="H9974">
            <v>1.26</v>
          </cell>
          <cell r="I9974">
            <v>43465</v>
          </cell>
        </row>
        <row r="9975">
          <cell r="A9975" t="str">
            <v>TUBO CUADRADO 1X1"(2.0mm)ASTM ;</v>
          </cell>
          <cell r="B9975">
            <v>103933</v>
          </cell>
          <cell r="C9975" t="str">
            <v>ML</v>
          </cell>
          <cell r="D9975">
            <v>4796</v>
          </cell>
          <cell r="E9975">
            <v>0</v>
          </cell>
          <cell r="F9975">
            <v>43206</v>
          </cell>
          <cell r="G9975">
            <v>4568</v>
          </cell>
          <cell r="H9975">
            <v>1.05</v>
          </cell>
          <cell r="I9975">
            <v>43465</v>
          </cell>
        </row>
        <row r="9976">
          <cell r="A9976" t="str">
            <v>TUBO CUADRADO 3/4" Cal. 20</v>
          </cell>
          <cell r="B9976">
            <v>54</v>
          </cell>
          <cell r="C9976" t="str">
            <v>ML</v>
          </cell>
          <cell r="D9976">
            <v>2674</v>
          </cell>
          <cell r="E9976">
            <v>0</v>
          </cell>
          <cell r="F9976">
            <v>40435</v>
          </cell>
          <cell r="G9976">
            <v>1952</v>
          </cell>
          <cell r="H9976">
            <v>1.37</v>
          </cell>
          <cell r="I9976">
            <v>43465</v>
          </cell>
        </row>
        <row r="9977">
          <cell r="A9977" t="str">
            <v>TUBO CUADRADO 3/4X3/4" Cal..16</v>
          </cell>
          <cell r="B9977">
            <v>105844</v>
          </cell>
          <cell r="C9977" t="str">
            <v>ML</v>
          </cell>
          <cell r="D9977">
            <v>2556</v>
          </cell>
          <cell r="E9977">
            <v>0</v>
          </cell>
          <cell r="F9977">
            <v>42585</v>
          </cell>
          <cell r="G9977">
            <v>2223</v>
          </cell>
          <cell r="H9977">
            <v>1.1499999999999999</v>
          </cell>
          <cell r="I9977">
            <v>43465</v>
          </cell>
        </row>
        <row r="9978">
          <cell r="A9978" t="str">
            <v>TUBO CUADRADO DE 1. 1/2" ESPESOR 1.10</v>
          </cell>
          <cell r="B9978">
            <v>106429</v>
          </cell>
          <cell r="C9978" t="str">
            <v>ML</v>
          </cell>
          <cell r="D9978">
            <v>4443</v>
          </cell>
          <cell r="E9978">
            <v>0</v>
          </cell>
          <cell r="F9978">
            <v>42970</v>
          </cell>
          <cell r="G9978">
            <v>4076</v>
          </cell>
          <cell r="H9978">
            <v>1.0900000000000001</v>
          </cell>
          <cell r="I9978">
            <v>43465</v>
          </cell>
        </row>
        <row r="9979">
          <cell r="A9979" t="str">
            <v>TUBO DE CONC. REFORZADO D 100cm (Con</v>
          </cell>
          <cell r="B9979">
            <v>2878</v>
          </cell>
          <cell r="C9979" t="str">
            <v>ML</v>
          </cell>
          <cell r="D9979">
            <v>671738</v>
          </cell>
          <cell r="E9979" t="str">
            <v>CLASE 1</v>
          </cell>
          <cell r="F9979">
            <v>39893</v>
          </cell>
          <cell r="G9979">
            <v>483265</v>
          </cell>
          <cell r="H9979">
            <v>1.39</v>
          </cell>
          <cell r="I9979">
            <v>43465</v>
          </cell>
        </row>
        <row r="9980">
          <cell r="A9980" t="str">
            <v>TUBO DE CONC. REFORZADO D 120cm (Con</v>
          </cell>
          <cell r="B9980">
            <v>2879</v>
          </cell>
          <cell r="C9980" t="str">
            <v>ML</v>
          </cell>
          <cell r="D9980">
            <v>760341</v>
          </cell>
          <cell r="E9980" t="str">
            <v>CLASE 1</v>
          </cell>
          <cell r="F9980">
            <v>40025</v>
          </cell>
          <cell r="G9980">
            <v>547008</v>
          </cell>
          <cell r="H9980">
            <v>1.39</v>
          </cell>
          <cell r="I9980">
            <v>43465</v>
          </cell>
        </row>
        <row r="9981">
          <cell r="A9981" t="str">
            <v>TUBO DE CONC. REFORZADO D 140cm (Con</v>
          </cell>
          <cell r="B9981">
            <v>2880</v>
          </cell>
          <cell r="C9981" t="str">
            <v>ML</v>
          </cell>
          <cell r="D9981">
            <v>1097773</v>
          </cell>
          <cell r="E9981" t="str">
            <v>CLASE 1</v>
          </cell>
          <cell r="F9981">
            <v>39893</v>
          </cell>
          <cell r="G9981">
            <v>789765</v>
          </cell>
          <cell r="H9981">
            <v>1.39</v>
          </cell>
          <cell r="I9981">
            <v>43465</v>
          </cell>
        </row>
        <row r="9982">
          <cell r="A9982" t="str">
            <v>TUBO DE CONC. REFORZADO D 60cm (Con</v>
          </cell>
          <cell r="B9982">
            <v>2677</v>
          </cell>
          <cell r="C9982" t="str">
            <v>ML</v>
          </cell>
          <cell r="D9982">
            <v>280352</v>
          </cell>
          <cell r="E9982" t="str">
            <v>CLASE 1</v>
          </cell>
          <cell r="F9982">
            <v>39893</v>
          </cell>
          <cell r="G9982">
            <v>201692</v>
          </cell>
          <cell r="H9982">
            <v>1.39</v>
          </cell>
          <cell r="I9982">
            <v>43465</v>
          </cell>
        </row>
        <row r="9983">
          <cell r="A9983" t="str">
            <v>TUBO DE CONC. REFORZADO D 70cm (Con</v>
          </cell>
          <cell r="B9983">
            <v>2730</v>
          </cell>
          <cell r="C9983" t="str">
            <v>ML</v>
          </cell>
          <cell r="D9983">
            <v>341777</v>
          </cell>
          <cell r="E9983" t="str">
            <v>CLASE 1</v>
          </cell>
          <cell r="F9983">
            <v>39893</v>
          </cell>
          <cell r="G9983">
            <v>245883</v>
          </cell>
          <cell r="H9983">
            <v>1.39</v>
          </cell>
          <cell r="I9983">
            <v>43465</v>
          </cell>
        </row>
        <row r="9984">
          <cell r="A9984" t="str">
            <v>TUBO DE CONC. REFORZADO D 80cm (Con</v>
          </cell>
          <cell r="B9984">
            <v>2750</v>
          </cell>
          <cell r="C9984" t="str">
            <v>ML</v>
          </cell>
          <cell r="D9984">
            <v>426829</v>
          </cell>
          <cell r="E9984" t="str">
            <v>CLASE 1</v>
          </cell>
          <cell r="F9984">
            <v>40025</v>
          </cell>
          <cell r="G9984">
            <v>307071</v>
          </cell>
          <cell r="H9984">
            <v>1.39</v>
          </cell>
          <cell r="I9984">
            <v>43465</v>
          </cell>
        </row>
        <row r="9985">
          <cell r="A9985" t="str">
            <v>TUBO DE CONC. REFORZADO D 90cm (Con</v>
          </cell>
          <cell r="B9985">
            <v>2769</v>
          </cell>
          <cell r="C9985" t="str">
            <v>ML</v>
          </cell>
          <cell r="D9985">
            <v>537078</v>
          </cell>
          <cell r="E9985" t="str">
            <v>CLASE 1</v>
          </cell>
          <cell r="F9985">
            <v>40025</v>
          </cell>
          <cell r="G9985">
            <v>386387</v>
          </cell>
          <cell r="H9985">
            <v>1.39</v>
          </cell>
          <cell r="I9985">
            <v>43465</v>
          </cell>
        </row>
        <row r="9986">
          <cell r="A9986" t="str">
            <v>TUBO DE CONC. SIN REFUERZO D 15cm (Con</v>
          </cell>
          <cell r="B9986">
            <v>2236</v>
          </cell>
          <cell r="C9986" t="str">
            <v>ML</v>
          </cell>
          <cell r="D9986">
            <v>20031</v>
          </cell>
          <cell r="E9986" t="str">
            <v>CLASE 1</v>
          </cell>
          <cell r="F9986">
            <v>40170</v>
          </cell>
          <cell r="G9986">
            <v>14411</v>
          </cell>
          <cell r="H9986">
            <v>1.39</v>
          </cell>
          <cell r="I9986">
            <v>43465</v>
          </cell>
        </row>
        <row r="9987">
          <cell r="A9987" t="str">
            <v>TUBO DE CONC. SIN REFUERZO D20cm (Con</v>
          </cell>
          <cell r="B9987">
            <v>2237</v>
          </cell>
          <cell r="C9987" t="str">
            <v>ML</v>
          </cell>
          <cell r="D9987">
            <v>32905</v>
          </cell>
          <cell r="E9987" t="str">
            <v>CLASE 1</v>
          </cell>
          <cell r="F9987">
            <v>40170</v>
          </cell>
          <cell r="G9987">
            <v>23673</v>
          </cell>
          <cell r="H9987">
            <v>1.39</v>
          </cell>
          <cell r="I9987">
            <v>43465</v>
          </cell>
        </row>
        <row r="9988">
          <cell r="A9988" t="str">
            <v>TUBO DE CONC. SIN REFUERZO D25cm (Con</v>
          </cell>
          <cell r="B9988">
            <v>2244</v>
          </cell>
          <cell r="C9988" t="str">
            <v>ML</v>
          </cell>
          <cell r="D9988">
            <v>55579</v>
          </cell>
          <cell r="E9988" t="str">
            <v>CLASE 1</v>
          </cell>
          <cell r="F9988">
            <v>41817</v>
          </cell>
          <cell r="G9988">
            <v>44110</v>
          </cell>
          <cell r="H9988">
            <v>1.26</v>
          </cell>
          <cell r="I9988">
            <v>43465</v>
          </cell>
        </row>
        <row r="9989">
          <cell r="A9989" t="str">
            <v>TUBO DE CONC. SIN REFUERZO D30cm (Con</v>
          </cell>
          <cell r="B9989">
            <v>2361</v>
          </cell>
          <cell r="C9989" t="str">
            <v>ML</v>
          </cell>
          <cell r="D9989">
            <v>62111</v>
          </cell>
          <cell r="E9989" t="str">
            <v>CLASE 1</v>
          </cell>
          <cell r="F9989">
            <v>41486</v>
          </cell>
          <cell r="G9989">
            <v>48906</v>
          </cell>
          <cell r="H9989">
            <v>1.27</v>
          </cell>
          <cell r="I9989">
            <v>43465</v>
          </cell>
        </row>
        <row r="9990">
          <cell r="A9990" t="str">
            <v>TUBO DE CONC. SIN REFUERZO D35cm (Con</v>
          </cell>
          <cell r="B9990">
            <v>2384</v>
          </cell>
          <cell r="C9990" t="str">
            <v>ML</v>
          </cell>
          <cell r="D9990">
            <v>60389</v>
          </cell>
          <cell r="E9990" t="str">
            <v>CLASE 1</v>
          </cell>
          <cell r="F9990">
            <v>40025</v>
          </cell>
          <cell r="G9990">
            <v>43445</v>
          </cell>
          <cell r="H9990">
            <v>1.39</v>
          </cell>
          <cell r="I9990">
            <v>43465</v>
          </cell>
        </row>
        <row r="9991">
          <cell r="A9991" t="str">
            <v>TUBO DE CONC. SIN REFUERZO D40cm (Con</v>
          </cell>
          <cell r="B9991">
            <v>2386</v>
          </cell>
          <cell r="C9991" t="str">
            <v>ML</v>
          </cell>
          <cell r="D9991">
            <v>79459</v>
          </cell>
          <cell r="E9991" t="str">
            <v>CLASE 1</v>
          </cell>
          <cell r="F9991">
            <v>39893</v>
          </cell>
          <cell r="G9991">
            <v>57165</v>
          </cell>
          <cell r="H9991">
            <v>1.39</v>
          </cell>
          <cell r="I9991">
            <v>43465</v>
          </cell>
        </row>
        <row r="9992">
          <cell r="A9992" t="str">
            <v>TUBO DE CONC. SIN REFUERZO D45cm (Con</v>
          </cell>
          <cell r="B9992">
            <v>2411</v>
          </cell>
          <cell r="C9992" t="str">
            <v>ML</v>
          </cell>
          <cell r="D9992">
            <v>103296</v>
          </cell>
          <cell r="E9992" t="str">
            <v>CLASE 1</v>
          </cell>
          <cell r="F9992">
            <v>39893</v>
          </cell>
          <cell r="G9992">
            <v>74314</v>
          </cell>
          <cell r="H9992">
            <v>1.39</v>
          </cell>
          <cell r="I9992">
            <v>43465</v>
          </cell>
        </row>
        <row r="9993">
          <cell r="A9993" t="str">
            <v>TUBO DE CONC. SIN REFUERZO D50cm (Con</v>
          </cell>
          <cell r="B9993">
            <v>2627</v>
          </cell>
          <cell r="C9993" t="str">
            <v>ML</v>
          </cell>
          <cell r="D9993">
            <v>133650</v>
          </cell>
          <cell r="E9993" t="str">
            <v>CLASE 1</v>
          </cell>
          <cell r="F9993">
            <v>39893</v>
          </cell>
          <cell r="G9993">
            <v>96151</v>
          </cell>
          <cell r="H9993">
            <v>1.39</v>
          </cell>
          <cell r="I9993">
            <v>43465</v>
          </cell>
        </row>
        <row r="9994">
          <cell r="A9994" t="str">
            <v>TUBO DE CONC. SIN REFUERZO D60cm (Con</v>
          </cell>
          <cell r="B9994">
            <v>2631</v>
          </cell>
          <cell r="C9994" t="str">
            <v>ML</v>
          </cell>
          <cell r="D9994">
            <v>197058</v>
          </cell>
          <cell r="E9994" t="str">
            <v>CLASE 1</v>
          </cell>
          <cell r="F9994">
            <v>39893</v>
          </cell>
          <cell r="G9994">
            <v>141768</v>
          </cell>
          <cell r="H9994">
            <v>1.39</v>
          </cell>
          <cell r="I9994">
            <v>43465</v>
          </cell>
        </row>
        <row r="9995">
          <cell r="A9995" t="str">
            <v>TUBO DE CONC. SIN REFUERZO D70cm (Con</v>
          </cell>
          <cell r="B9995">
            <v>2638</v>
          </cell>
          <cell r="C9995" t="str">
            <v>ML</v>
          </cell>
          <cell r="D9995">
            <v>281920</v>
          </cell>
          <cell r="E9995" t="str">
            <v>CLASE UNICA</v>
          </cell>
          <cell r="F9995">
            <v>39893</v>
          </cell>
          <cell r="G9995">
            <v>202820</v>
          </cell>
          <cell r="H9995">
            <v>1.39</v>
          </cell>
          <cell r="I9995">
            <v>43465</v>
          </cell>
        </row>
        <row r="9996">
          <cell r="A9996" t="str">
            <v>TUBO DE DRENAJE PEAD ADS 10” DW AASTHO</v>
          </cell>
          <cell r="B9996">
            <v>106034</v>
          </cell>
          <cell r="C9996" t="str">
            <v>ML</v>
          </cell>
          <cell r="D9996">
            <v>64440</v>
          </cell>
          <cell r="E9996">
            <v>0</v>
          </cell>
          <cell r="F9996">
            <v>42709</v>
          </cell>
          <cell r="G9996">
            <v>56034.5</v>
          </cell>
          <cell r="H9996">
            <v>1.1499999999999999</v>
          </cell>
          <cell r="I9996">
            <v>43465</v>
          </cell>
        </row>
        <row r="9997">
          <cell r="A9997" t="str">
            <v>TUBO DE DRENAJE PEAD ADS 6” DW AASTHO</v>
          </cell>
          <cell r="B9997">
            <v>106032</v>
          </cell>
          <cell r="C9997" t="str">
            <v>ML</v>
          </cell>
          <cell r="D9997">
            <v>32896</v>
          </cell>
          <cell r="E9997">
            <v>0</v>
          </cell>
          <cell r="F9997">
            <v>42709</v>
          </cell>
          <cell r="G9997">
            <v>28605.14</v>
          </cell>
          <cell r="H9997">
            <v>1.1499999999999999</v>
          </cell>
          <cell r="I9997">
            <v>43465</v>
          </cell>
        </row>
        <row r="9998">
          <cell r="A9998" t="str">
            <v>TUBO DE DRENAJE PEAD ADS 8” DW AASTHO</v>
          </cell>
          <cell r="B9998">
            <v>106033</v>
          </cell>
          <cell r="C9998" t="str">
            <v>ML</v>
          </cell>
          <cell r="D9998">
            <v>46029</v>
          </cell>
          <cell r="E9998">
            <v>0</v>
          </cell>
          <cell r="F9998">
            <v>42709</v>
          </cell>
          <cell r="G9998">
            <v>40025.1</v>
          </cell>
          <cell r="H9998">
            <v>1.1499999999999999</v>
          </cell>
          <cell r="I9998">
            <v>43465</v>
          </cell>
        </row>
        <row r="9999">
          <cell r="A9999" t="str">
            <v>TUBO DE ESCAPE 25M LAM.CAL.16 PINTURA</v>
          </cell>
          <cell r="B9999">
            <v>105019</v>
          </cell>
          <cell r="C9999" t="str">
            <v>UNI</v>
          </cell>
          <cell r="D9999">
            <v>3388360</v>
          </cell>
          <cell r="E9999">
            <v>0</v>
          </cell>
          <cell r="F9999">
            <v>41506</v>
          </cell>
          <cell r="G9999">
            <v>2668000</v>
          </cell>
          <cell r="H9999">
            <v>1.27</v>
          </cell>
          <cell r="I9999">
            <v>43465</v>
          </cell>
        </row>
        <row r="10000">
          <cell r="A10000" t="str">
            <v>TUBO DRENAJE</v>
          </cell>
          <cell r="B10000">
            <v>102207</v>
          </cell>
          <cell r="C10000" t="str">
            <v>ML</v>
          </cell>
          <cell r="D10000">
            <v>41781</v>
          </cell>
          <cell r="E10000">
            <v>12494</v>
          </cell>
          <cell r="F10000">
            <v>43179</v>
          </cell>
          <cell r="G10000">
            <v>39791</v>
          </cell>
          <cell r="H10000">
            <v>1.05</v>
          </cell>
          <cell r="I10000">
            <v>43465</v>
          </cell>
        </row>
        <row r="10001">
          <cell r="A10001" t="str">
            <v>TUBO DRENAJE CORRUG.CON</v>
          </cell>
          <cell r="B10001">
            <v>104880</v>
          </cell>
          <cell r="C10001" t="str">
            <v>ML</v>
          </cell>
          <cell r="D10001">
            <v>80140</v>
          </cell>
          <cell r="E10001">
            <v>0</v>
          </cell>
          <cell r="F10001">
            <v>41241</v>
          </cell>
          <cell r="G10001">
            <v>61646</v>
          </cell>
          <cell r="H10001">
            <v>1.3</v>
          </cell>
          <cell r="I10001">
            <v>43465</v>
          </cell>
        </row>
        <row r="10002">
          <cell r="A10002" t="str">
            <v>TUBO DRENAJE GRES 6"(1) MOORE</v>
          </cell>
          <cell r="B10002">
            <v>1004</v>
          </cell>
          <cell r="C10002" t="str">
            <v>UNI</v>
          </cell>
          <cell r="D10002">
            <v>11287</v>
          </cell>
          <cell r="E10002">
            <v>183</v>
          </cell>
          <cell r="F10002">
            <v>40170</v>
          </cell>
          <cell r="G10002">
            <v>8120</v>
          </cell>
          <cell r="H10002">
            <v>1.39</v>
          </cell>
          <cell r="I10002">
            <v>43465</v>
          </cell>
        </row>
        <row r="10003">
          <cell r="A10003" t="str">
            <v>TUBO DRENAJE GRES 8" MOORE</v>
          </cell>
          <cell r="B10003">
            <v>1010</v>
          </cell>
          <cell r="C10003" t="str">
            <v>UNI</v>
          </cell>
          <cell r="D10003">
            <v>16124</v>
          </cell>
          <cell r="E10003">
            <v>204</v>
          </cell>
          <cell r="F10003">
            <v>40170</v>
          </cell>
          <cell r="G10003">
            <v>11600</v>
          </cell>
          <cell r="H10003">
            <v>1.39</v>
          </cell>
          <cell r="I10003">
            <v>43465</v>
          </cell>
        </row>
        <row r="10004">
          <cell r="A10004" t="str">
            <v>TUBO DRENAJE PVC</v>
          </cell>
          <cell r="B10004">
            <v>105024</v>
          </cell>
          <cell r="C10004" t="str">
            <v>ML</v>
          </cell>
          <cell r="D10004">
            <v>51034</v>
          </cell>
          <cell r="E10004">
            <v>0</v>
          </cell>
          <cell r="F10004">
            <v>43357</v>
          </cell>
          <cell r="G10004">
            <v>48604</v>
          </cell>
          <cell r="H10004">
            <v>1.05</v>
          </cell>
          <cell r="I10004">
            <v>43465</v>
          </cell>
        </row>
        <row r="10005">
          <cell r="A10005" t="str">
            <v>TUBO DRENAJE PVC 100mm (Usar CIO-105777)</v>
          </cell>
          <cell r="B10005">
            <v>101782</v>
          </cell>
          <cell r="C10005" t="str">
            <v>ML</v>
          </cell>
          <cell r="D10005">
            <v>25827</v>
          </cell>
          <cell r="E10005">
            <v>12488</v>
          </cell>
          <cell r="F10005">
            <v>42083</v>
          </cell>
          <cell r="G10005">
            <v>21170</v>
          </cell>
          <cell r="H10005">
            <v>1.22</v>
          </cell>
          <cell r="I10005">
            <v>43465</v>
          </cell>
        </row>
        <row r="10006">
          <cell r="A10006" t="str">
            <v>TUBO DRENAJE PVC 100mm. PAVCO</v>
          </cell>
          <cell r="B10006">
            <v>1148</v>
          </cell>
          <cell r="C10006" t="str">
            <v>ML</v>
          </cell>
          <cell r="D10006">
            <v>27330</v>
          </cell>
          <cell r="E10006">
            <v>12488</v>
          </cell>
          <cell r="F10006">
            <v>40954</v>
          </cell>
          <cell r="G10006">
            <v>21023</v>
          </cell>
          <cell r="H10006">
            <v>1.3</v>
          </cell>
          <cell r="I10006">
            <v>43465</v>
          </cell>
        </row>
        <row r="10007">
          <cell r="A10007" t="str">
            <v>TUBO DRENAJE PVC 160mm. PAVCO</v>
          </cell>
          <cell r="B10007">
            <v>100593</v>
          </cell>
          <cell r="C10007" t="str">
            <v>ML</v>
          </cell>
          <cell r="D10007">
            <v>60889</v>
          </cell>
          <cell r="E10007">
            <v>12492</v>
          </cell>
          <cell r="F10007">
            <v>40954</v>
          </cell>
          <cell r="G10007">
            <v>46838</v>
          </cell>
          <cell r="H10007">
            <v>1.3</v>
          </cell>
          <cell r="I10007">
            <v>43465</v>
          </cell>
        </row>
        <row r="10008">
          <cell r="A10008" t="str">
            <v>TUBO DRENAJE PVC 160mm. S/NORMA</v>
          </cell>
          <cell r="B10008">
            <v>101780</v>
          </cell>
          <cell r="C10008" t="str">
            <v>ML</v>
          </cell>
          <cell r="D10008">
            <v>47132</v>
          </cell>
          <cell r="E10008">
            <v>12492</v>
          </cell>
          <cell r="F10008">
            <v>42088</v>
          </cell>
          <cell r="G10008">
            <v>38633</v>
          </cell>
          <cell r="H10008">
            <v>1.22</v>
          </cell>
          <cell r="I10008">
            <v>43465</v>
          </cell>
        </row>
        <row r="10009">
          <cell r="A10009" t="str">
            <v>TUBO DRENAJE PVC 160mm.(USAR</v>
          </cell>
          <cell r="B10009">
            <v>102211</v>
          </cell>
          <cell r="C10009" t="str">
            <v>ML</v>
          </cell>
          <cell r="D10009">
            <v>47132</v>
          </cell>
          <cell r="E10009">
            <v>12492</v>
          </cell>
          <cell r="F10009">
            <v>42090</v>
          </cell>
          <cell r="G10009">
            <v>38633</v>
          </cell>
          <cell r="H10009">
            <v>1.22</v>
          </cell>
          <cell r="I10009">
            <v>43465</v>
          </cell>
        </row>
        <row r="10010">
          <cell r="A10010" t="str">
            <v>TUBO DRENAJE PVC 160MMCorru-Perf(Rollo)sin</v>
          </cell>
          <cell r="B10010">
            <v>105743</v>
          </cell>
          <cell r="C10010" t="str">
            <v>ML</v>
          </cell>
          <cell r="D10010">
            <v>23821</v>
          </cell>
          <cell r="E10010">
            <v>0</v>
          </cell>
          <cell r="F10010">
            <v>43167</v>
          </cell>
          <cell r="G10010">
            <v>22687</v>
          </cell>
          <cell r="H10010">
            <v>1.05</v>
          </cell>
          <cell r="I10010">
            <v>43465</v>
          </cell>
        </row>
        <row r="10011">
          <cell r="A10011" t="str">
            <v>TUBO DRENAJE PVC 200mm. PAVCO</v>
          </cell>
          <cell r="B10011">
            <v>100594</v>
          </cell>
          <cell r="C10011" t="str">
            <v>ML</v>
          </cell>
          <cell r="D10011">
            <v>75365</v>
          </cell>
          <cell r="E10011">
            <v>12494</v>
          </cell>
          <cell r="F10011">
            <v>42600</v>
          </cell>
          <cell r="G10011">
            <v>65535</v>
          </cell>
          <cell r="H10011">
            <v>1.1499999999999999</v>
          </cell>
          <cell r="I10011">
            <v>43465</v>
          </cell>
        </row>
        <row r="10012">
          <cell r="A10012" t="str">
            <v>TUBO DRENAJE PVC 200mm. PAVCO</v>
          </cell>
          <cell r="B10012">
            <v>102209</v>
          </cell>
          <cell r="C10012" t="str">
            <v>ML</v>
          </cell>
          <cell r="D10012">
            <v>85196</v>
          </cell>
          <cell r="E10012">
            <v>12494</v>
          </cell>
          <cell r="F10012">
            <v>40954</v>
          </cell>
          <cell r="G10012">
            <v>65535</v>
          </cell>
          <cell r="H10012">
            <v>1.3</v>
          </cell>
          <cell r="I10012">
            <v>43465</v>
          </cell>
        </row>
        <row r="10013">
          <cell r="A10013" t="str">
            <v>TUBO DRENAJE PVC 315mm. PAVCO</v>
          </cell>
          <cell r="B10013">
            <v>101386</v>
          </cell>
          <cell r="C10013" t="str">
            <v>ML</v>
          </cell>
          <cell r="D10013">
            <v>94163</v>
          </cell>
          <cell r="E10013">
            <v>293801001</v>
          </cell>
          <cell r="F10013">
            <v>40954</v>
          </cell>
          <cell r="G10013">
            <v>72433</v>
          </cell>
          <cell r="H10013">
            <v>1.3</v>
          </cell>
          <cell r="I10013">
            <v>43465</v>
          </cell>
        </row>
        <row r="10014">
          <cell r="A10014" t="str">
            <v>TUBO DRENAJE PVC 65mm. PAVCO</v>
          </cell>
          <cell r="B10014">
            <v>1149</v>
          </cell>
          <cell r="C10014" t="str">
            <v>ML</v>
          </cell>
          <cell r="D10014">
            <v>15470</v>
          </cell>
          <cell r="E10014">
            <v>12485</v>
          </cell>
          <cell r="F10014">
            <v>40954</v>
          </cell>
          <cell r="G10014">
            <v>11900</v>
          </cell>
          <cell r="H10014">
            <v>1.3</v>
          </cell>
          <cell r="I10014">
            <v>43465</v>
          </cell>
        </row>
        <row r="10015">
          <cell r="A10015" t="str">
            <v>TUBO DRENAJE PVC 65mm.(Usar CIO-105776)</v>
          </cell>
          <cell r="B10015">
            <v>102099</v>
          </cell>
          <cell r="C10015" t="str">
            <v>ML</v>
          </cell>
          <cell r="D10015">
            <v>14620</v>
          </cell>
          <cell r="E10015">
            <v>12485</v>
          </cell>
          <cell r="F10015">
            <v>42116</v>
          </cell>
          <cell r="G10015">
            <v>11984</v>
          </cell>
          <cell r="H10015">
            <v>1.22</v>
          </cell>
          <cell r="I10015">
            <v>43465</v>
          </cell>
        </row>
        <row r="10016">
          <cell r="A10016" t="str">
            <v>Tubo ducto electrico corrugado TDP 3" x6ml</v>
          </cell>
          <cell r="B10016">
            <v>102234</v>
          </cell>
          <cell r="C10016" t="str">
            <v>ML</v>
          </cell>
          <cell r="D10016">
            <v>6334</v>
          </cell>
          <cell r="E10016">
            <v>0</v>
          </cell>
          <cell r="F10016">
            <v>43174</v>
          </cell>
          <cell r="G10016">
            <v>6032</v>
          </cell>
          <cell r="H10016">
            <v>1.05</v>
          </cell>
          <cell r="I10016">
            <v>43465</v>
          </cell>
        </row>
        <row r="10017">
          <cell r="A10017" t="str">
            <v>Tubo ducto electrico corrugado TDP 4"x 6ml*</v>
          </cell>
          <cell r="B10017">
            <v>101946</v>
          </cell>
          <cell r="C10017" t="str">
            <v>ML</v>
          </cell>
          <cell r="D10017">
            <v>8063</v>
          </cell>
          <cell r="E10017">
            <v>0</v>
          </cell>
          <cell r="F10017">
            <v>41716</v>
          </cell>
          <cell r="G10017">
            <v>6399</v>
          </cell>
          <cell r="H10017">
            <v>1.26</v>
          </cell>
          <cell r="I10017">
            <v>43465</v>
          </cell>
        </row>
        <row r="10018">
          <cell r="A10018" t="str">
            <v>Tubo ducto electrico corrugado TDP 6"X6ML</v>
          </cell>
          <cell r="B10018">
            <v>103309</v>
          </cell>
          <cell r="C10018" t="str">
            <v>ML</v>
          </cell>
          <cell r="D10018">
            <v>18775</v>
          </cell>
          <cell r="E10018">
            <v>0</v>
          </cell>
          <cell r="F10018">
            <v>43174</v>
          </cell>
          <cell r="G10018">
            <v>17881</v>
          </cell>
          <cell r="H10018">
            <v>1.05</v>
          </cell>
          <cell r="I10018">
            <v>43465</v>
          </cell>
        </row>
        <row r="10019">
          <cell r="A10019" t="str">
            <v>TUBO DUCTO ELÉCTRICO TIPO DB-PESADO</v>
          </cell>
          <cell r="B10019">
            <v>106449</v>
          </cell>
          <cell r="C10019" t="str">
            <v>ML</v>
          </cell>
          <cell r="D10019">
            <v>32089</v>
          </cell>
          <cell r="E10019">
            <v>0</v>
          </cell>
          <cell r="F10019">
            <v>43174</v>
          </cell>
          <cell r="G10019">
            <v>30561</v>
          </cell>
          <cell r="H10019">
            <v>1.05</v>
          </cell>
          <cell r="I10019">
            <v>43465</v>
          </cell>
        </row>
        <row r="10020">
          <cell r="A10020" t="str">
            <v>Tubo ducto electrico tipo liviano 3" **</v>
          </cell>
          <cell r="B10020">
            <v>102743</v>
          </cell>
          <cell r="C10020" t="str">
            <v>ML</v>
          </cell>
          <cell r="D10020">
            <v>5355</v>
          </cell>
          <cell r="E10020">
            <v>0</v>
          </cell>
          <cell r="F10020">
            <v>43322</v>
          </cell>
          <cell r="G10020">
            <v>5100</v>
          </cell>
          <cell r="H10020">
            <v>1.05</v>
          </cell>
          <cell r="I10020">
            <v>43465</v>
          </cell>
        </row>
        <row r="10021">
          <cell r="A10021" t="str">
            <v>Tubo ducto electrico tipo liviano EB 4"(LIVIANO)</v>
          </cell>
          <cell r="B10021">
            <v>100417</v>
          </cell>
          <cell r="C10021" t="str">
            <v>ML</v>
          </cell>
          <cell r="D10021">
            <v>12248</v>
          </cell>
          <cell r="E10021">
            <v>0</v>
          </cell>
          <cell r="F10021">
            <v>42899</v>
          </cell>
          <cell r="G10021">
            <v>11237</v>
          </cell>
          <cell r="H10021">
            <v>1.0900000000000001</v>
          </cell>
          <cell r="I10021">
            <v>43465</v>
          </cell>
        </row>
        <row r="10022">
          <cell r="A10022" t="str">
            <v>Tubo ducto electrico tipoTDP 4"L=6M s/Norma</v>
          </cell>
          <cell r="B10022">
            <v>100415</v>
          </cell>
          <cell r="C10022" t="str">
            <v>ML</v>
          </cell>
          <cell r="D10022">
            <v>8106</v>
          </cell>
          <cell r="E10022">
            <v>0</v>
          </cell>
          <cell r="F10022">
            <v>43213</v>
          </cell>
          <cell r="G10022">
            <v>7720</v>
          </cell>
          <cell r="H10022">
            <v>1.05</v>
          </cell>
          <cell r="I10022">
            <v>43465</v>
          </cell>
        </row>
        <row r="10023">
          <cell r="A10023" t="str">
            <v>TUBO EMT 1 1/2 " L=3M</v>
          </cell>
          <cell r="B10023">
            <v>101432</v>
          </cell>
          <cell r="C10023" t="str">
            <v>ML</v>
          </cell>
          <cell r="D10023">
            <v>12191</v>
          </cell>
          <cell r="E10023">
            <v>12472</v>
          </cell>
          <cell r="F10023">
            <v>43182</v>
          </cell>
          <cell r="G10023">
            <v>11610</v>
          </cell>
          <cell r="H10023">
            <v>1.05</v>
          </cell>
          <cell r="I10023">
            <v>43465</v>
          </cell>
        </row>
        <row r="10024">
          <cell r="A10024" t="str">
            <v>TUBO EMT 1 1/4 "</v>
          </cell>
          <cell r="B10024">
            <v>101331</v>
          </cell>
          <cell r="C10024" t="str">
            <v>ML</v>
          </cell>
          <cell r="D10024">
            <v>9578</v>
          </cell>
          <cell r="E10024">
            <v>12472</v>
          </cell>
          <cell r="F10024">
            <v>43266</v>
          </cell>
          <cell r="G10024">
            <v>9122</v>
          </cell>
          <cell r="H10024">
            <v>1.05</v>
          </cell>
          <cell r="I10024">
            <v>43465</v>
          </cell>
        </row>
        <row r="10025">
          <cell r="A10025" t="str">
            <v>TUBO EMT 1" L=3M</v>
          </cell>
          <cell r="B10025">
            <v>101328</v>
          </cell>
          <cell r="C10025" t="str">
            <v>ML</v>
          </cell>
          <cell r="D10025">
            <v>5850</v>
          </cell>
          <cell r="E10025">
            <v>0</v>
          </cell>
          <cell r="F10025">
            <v>43174</v>
          </cell>
          <cell r="G10025">
            <v>5571</v>
          </cell>
          <cell r="H10025">
            <v>1.05</v>
          </cell>
          <cell r="I10025">
            <v>43465</v>
          </cell>
        </row>
        <row r="10026">
          <cell r="A10026" t="str">
            <v>TUBO EMT 3 "</v>
          </cell>
          <cell r="B10026">
            <v>101333</v>
          </cell>
          <cell r="C10026" t="str">
            <v>ML</v>
          </cell>
          <cell r="D10026">
            <v>31167</v>
          </cell>
          <cell r="E10026">
            <v>12472</v>
          </cell>
          <cell r="F10026">
            <v>43266</v>
          </cell>
          <cell r="G10026">
            <v>29683</v>
          </cell>
          <cell r="H10026">
            <v>1.05</v>
          </cell>
          <cell r="I10026">
            <v>43465</v>
          </cell>
        </row>
        <row r="10027">
          <cell r="A10027" t="str">
            <v>TUBO EMT 3/4 "</v>
          </cell>
          <cell r="B10027">
            <v>101304</v>
          </cell>
          <cell r="C10027" t="str">
            <v>ML</v>
          </cell>
          <cell r="D10027">
            <v>3836</v>
          </cell>
          <cell r="E10027">
            <v>12472</v>
          </cell>
          <cell r="F10027">
            <v>43213</v>
          </cell>
          <cell r="G10027">
            <v>3653</v>
          </cell>
          <cell r="H10027">
            <v>1.05</v>
          </cell>
          <cell r="I10027">
            <v>43465</v>
          </cell>
        </row>
        <row r="10028">
          <cell r="A10028" t="str">
            <v>TUBO EMT 3/4"</v>
          </cell>
          <cell r="B10028">
            <v>104697</v>
          </cell>
          <cell r="C10028" t="str">
            <v>ML</v>
          </cell>
          <cell r="D10028">
            <v>3836</v>
          </cell>
          <cell r="E10028">
            <v>0</v>
          </cell>
          <cell r="F10028">
            <v>43174</v>
          </cell>
          <cell r="G10028">
            <v>3653</v>
          </cell>
          <cell r="H10028">
            <v>1.05</v>
          </cell>
          <cell r="I10028">
            <v>43465</v>
          </cell>
        </row>
        <row r="10029">
          <cell r="A10029" t="str">
            <v>TUBO EMT 4 "</v>
          </cell>
          <cell r="B10029">
            <v>107328</v>
          </cell>
          <cell r="C10029" t="str">
            <v>ML</v>
          </cell>
          <cell r="D10029">
            <v>31167</v>
          </cell>
          <cell r="E10029">
            <v>0</v>
          </cell>
          <cell r="F10029">
            <v>43412</v>
          </cell>
          <cell r="G10029">
            <v>29683</v>
          </cell>
          <cell r="H10029">
            <v>1.05</v>
          </cell>
          <cell r="I10029">
            <v>43465</v>
          </cell>
        </row>
        <row r="10030">
          <cell r="A10030" t="str">
            <v>TUBO EMT E:0.65 1½ "</v>
          </cell>
          <cell r="B10030">
            <v>101207</v>
          </cell>
          <cell r="C10030" t="str">
            <v>ML</v>
          </cell>
          <cell r="D10030">
            <v>17440</v>
          </cell>
          <cell r="E10030">
            <v>0</v>
          </cell>
          <cell r="F10030">
            <v>40681</v>
          </cell>
          <cell r="G10030">
            <v>13015</v>
          </cell>
          <cell r="H10030">
            <v>1.34</v>
          </cell>
          <cell r="I10030">
            <v>43465</v>
          </cell>
        </row>
        <row r="10031">
          <cell r="A10031" t="str">
            <v>TUBO EMT Ø 2 " L=3M</v>
          </cell>
          <cell r="B10031">
            <v>101332</v>
          </cell>
          <cell r="C10031" t="str">
            <v>ML</v>
          </cell>
          <cell r="D10031">
            <v>14195</v>
          </cell>
          <cell r="E10031">
            <v>12472</v>
          </cell>
          <cell r="F10031">
            <v>43266</v>
          </cell>
          <cell r="G10031">
            <v>13519</v>
          </cell>
          <cell r="H10031">
            <v>1.05</v>
          </cell>
          <cell r="I10031">
            <v>43465</v>
          </cell>
        </row>
        <row r="10032">
          <cell r="A10032" t="str">
            <v>Tubo Estrctur.Negro redond Ø 4" (e=3mm)</v>
          </cell>
          <cell r="B10032">
            <v>104513</v>
          </cell>
          <cell r="C10032" t="str">
            <v>ML</v>
          </cell>
          <cell r="D10032">
            <v>34996</v>
          </cell>
          <cell r="E10032">
            <v>0</v>
          </cell>
          <cell r="F10032">
            <v>41148</v>
          </cell>
          <cell r="G10032">
            <v>26920</v>
          </cell>
          <cell r="H10032">
            <v>1.3</v>
          </cell>
          <cell r="I10032">
            <v>43465</v>
          </cell>
        </row>
        <row r="10033">
          <cell r="A10033" t="str">
            <v>Tubo Estrctur.Negro redond Ø 6" (e=6mm)</v>
          </cell>
          <cell r="B10033">
            <v>104512</v>
          </cell>
          <cell r="C10033" t="str">
            <v>ML</v>
          </cell>
          <cell r="D10033">
            <v>112928</v>
          </cell>
          <cell r="E10033">
            <v>0</v>
          </cell>
          <cell r="F10033">
            <v>41148</v>
          </cell>
          <cell r="G10033">
            <v>86868</v>
          </cell>
          <cell r="H10033">
            <v>1.3</v>
          </cell>
          <cell r="I10033">
            <v>43465</v>
          </cell>
        </row>
        <row r="10034">
          <cell r="A10034" t="str">
            <v>Tubo Estruct. 11/4" Cal.3.0mm+pint Electrostát-ML</v>
          </cell>
          <cell r="B10034">
            <v>106464</v>
          </cell>
          <cell r="C10034" t="str">
            <v>UNI</v>
          </cell>
          <cell r="D10034">
            <v>18549</v>
          </cell>
          <cell r="E10034">
            <v>0</v>
          </cell>
          <cell r="F10034">
            <v>42942</v>
          </cell>
          <cell r="G10034">
            <v>17017</v>
          </cell>
          <cell r="H10034">
            <v>1.0900000000000001</v>
          </cell>
          <cell r="I10034">
            <v>43465</v>
          </cell>
        </row>
        <row r="10035">
          <cell r="A10035" t="str">
            <v>Tubo Estruct.Galv.Ø2"-1.5mmASTM A-500</v>
          </cell>
          <cell r="B10035">
            <v>104112</v>
          </cell>
          <cell r="C10035" t="str">
            <v>ML</v>
          </cell>
          <cell r="D10035">
            <v>9382</v>
          </cell>
          <cell r="E10035">
            <v>0</v>
          </cell>
          <cell r="F10035">
            <v>40955</v>
          </cell>
          <cell r="G10035">
            <v>7217</v>
          </cell>
          <cell r="H10035">
            <v>1.3</v>
          </cell>
          <cell r="I10035">
            <v>43465</v>
          </cell>
        </row>
        <row r="10036">
          <cell r="A10036" t="str">
            <v>Tubo Estruct.negra HG 4" e=3.9 mm sin rosca**</v>
          </cell>
          <cell r="B10036">
            <v>100137</v>
          </cell>
          <cell r="C10036" t="str">
            <v>ML</v>
          </cell>
          <cell r="D10036">
            <v>38500</v>
          </cell>
          <cell r="E10036">
            <v>0</v>
          </cell>
          <cell r="F10036">
            <v>43181</v>
          </cell>
          <cell r="G10036">
            <v>36667</v>
          </cell>
          <cell r="H10036">
            <v>1.05</v>
          </cell>
          <cell r="I10036">
            <v>43465</v>
          </cell>
        </row>
        <row r="10037">
          <cell r="A10037" t="str">
            <v>Tubo Estructur.(100x100x4.5mm)</v>
          </cell>
          <cell r="B10037">
            <v>104113</v>
          </cell>
          <cell r="C10037" t="str">
            <v>ML</v>
          </cell>
          <cell r="D10037">
            <v>60165</v>
          </cell>
          <cell r="E10037">
            <v>0</v>
          </cell>
          <cell r="F10037">
            <v>40955</v>
          </cell>
          <cell r="G10037">
            <v>46281</v>
          </cell>
          <cell r="H10037">
            <v>1.3</v>
          </cell>
          <cell r="I10037">
            <v>43465</v>
          </cell>
        </row>
        <row r="10038">
          <cell r="A10038" t="str">
            <v>Tubo Estructur.(150x50x4.0mm)</v>
          </cell>
          <cell r="B10038">
            <v>104114</v>
          </cell>
          <cell r="C10038" t="str">
            <v>ML</v>
          </cell>
          <cell r="D10038">
            <v>73754</v>
          </cell>
          <cell r="E10038">
            <v>0</v>
          </cell>
          <cell r="F10038">
            <v>40802</v>
          </cell>
          <cell r="G10038">
            <v>55040</v>
          </cell>
          <cell r="H10038">
            <v>1.34</v>
          </cell>
          <cell r="I10038">
            <v>43465</v>
          </cell>
        </row>
        <row r="10039">
          <cell r="A10039" t="str">
            <v>Tubo Estructur.(50x50x3.0mm)</v>
          </cell>
          <cell r="B10039">
            <v>104115</v>
          </cell>
          <cell r="C10039" t="str">
            <v>ML</v>
          </cell>
          <cell r="D10039">
            <v>19053</v>
          </cell>
          <cell r="E10039">
            <v>0</v>
          </cell>
          <cell r="F10039">
            <v>40955</v>
          </cell>
          <cell r="G10039">
            <v>14656</v>
          </cell>
          <cell r="H10039">
            <v>1.3</v>
          </cell>
          <cell r="I10039">
            <v>43465</v>
          </cell>
        </row>
        <row r="10040">
          <cell r="A10040" t="str">
            <v>TUBO ESTRUCTURAL</v>
          </cell>
          <cell r="B10040">
            <v>104872</v>
          </cell>
          <cell r="C10040" t="str">
            <v>ML</v>
          </cell>
          <cell r="D10040">
            <v>16370</v>
          </cell>
          <cell r="E10040">
            <v>0</v>
          </cell>
          <cell r="F10040">
            <v>41234</v>
          </cell>
          <cell r="G10040">
            <v>12592</v>
          </cell>
          <cell r="H10040">
            <v>1.3</v>
          </cell>
          <cell r="I10040">
            <v>43465</v>
          </cell>
        </row>
        <row r="10041">
          <cell r="A10041" t="str">
            <v>Tubo Estructural abierto 5"x2" espesor 1.5mm</v>
          </cell>
          <cell r="B10041">
            <v>103700</v>
          </cell>
          <cell r="C10041" t="str">
            <v>ML</v>
          </cell>
          <cell r="D10041">
            <v>14574</v>
          </cell>
          <cell r="E10041">
            <v>0</v>
          </cell>
          <cell r="F10041">
            <v>41094</v>
          </cell>
          <cell r="G10041">
            <v>11211</v>
          </cell>
          <cell r="H10041">
            <v>1.3</v>
          </cell>
          <cell r="I10041">
            <v>43465</v>
          </cell>
        </row>
        <row r="10042">
          <cell r="A10042" t="str">
            <v>Tubo Estructural Galv Ø4"2.5mm ASTM</v>
          </cell>
          <cell r="B10042">
            <v>104140</v>
          </cell>
          <cell r="C10042" t="str">
            <v>ML</v>
          </cell>
          <cell r="D10042">
            <v>35495</v>
          </cell>
          <cell r="E10042">
            <v>0</v>
          </cell>
          <cell r="F10042">
            <v>43206</v>
          </cell>
          <cell r="G10042">
            <v>33805</v>
          </cell>
          <cell r="H10042">
            <v>1.05</v>
          </cell>
          <cell r="I10042">
            <v>43465</v>
          </cell>
        </row>
        <row r="10043">
          <cell r="A10043" t="str">
            <v>Tubo Estructural Galv. Ø 3"-2.5mmASTM A-500</v>
          </cell>
          <cell r="B10043">
            <v>103888</v>
          </cell>
          <cell r="C10043" t="str">
            <v>ML</v>
          </cell>
          <cell r="D10043">
            <v>28770</v>
          </cell>
          <cell r="E10043">
            <v>0</v>
          </cell>
          <cell r="F10043">
            <v>43182</v>
          </cell>
          <cell r="G10043">
            <v>27400</v>
          </cell>
          <cell r="H10043">
            <v>1.05</v>
          </cell>
          <cell r="I10043">
            <v>43465</v>
          </cell>
        </row>
        <row r="10044">
          <cell r="A10044" t="str">
            <v>Tubo Estructural Galv.2</v>
          </cell>
          <cell r="B10044">
            <v>100132</v>
          </cell>
          <cell r="C10044" t="str">
            <v>ML</v>
          </cell>
          <cell r="D10044">
            <v>26672</v>
          </cell>
          <cell r="E10044">
            <v>0</v>
          </cell>
          <cell r="F10044">
            <v>43222</v>
          </cell>
          <cell r="G10044">
            <v>25402</v>
          </cell>
          <cell r="H10044">
            <v>1.05</v>
          </cell>
          <cell r="I10044">
            <v>43465</v>
          </cell>
        </row>
        <row r="10045">
          <cell r="A10045" t="str">
            <v>Tubo estructural Galv.ASTMA-500 GradoC-</v>
          </cell>
          <cell r="B10045">
            <v>103874</v>
          </cell>
          <cell r="C10045" t="str">
            <v>ML</v>
          </cell>
          <cell r="D10045">
            <v>20296</v>
          </cell>
          <cell r="E10045">
            <v>0</v>
          </cell>
          <cell r="F10045">
            <v>41082</v>
          </cell>
          <cell r="G10045">
            <v>15612</v>
          </cell>
          <cell r="H10045">
            <v>1.3</v>
          </cell>
          <cell r="I10045">
            <v>43465</v>
          </cell>
        </row>
        <row r="10046">
          <cell r="A10046" t="str">
            <v>Tubo Estructural Galv-11/4"2.MM ASTM</v>
          </cell>
          <cell r="B10046">
            <v>105564</v>
          </cell>
          <cell r="C10046" t="str">
            <v>ML</v>
          </cell>
          <cell r="D10046">
            <v>9944</v>
          </cell>
          <cell r="E10046">
            <v>0</v>
          </cell>
          <cell r="F10046">
            <v>42821</v>
          </cell>
          <cell r="G10046">
            <v>9123</v>
          </cell>
          <cell r="H10046">
            <v>1.0900000000000001</v>
          </cell>
          <cell r="I10046">
            <v>43465</v>
          </cell>
        </row>
        <row r="10047">
          <cell r="A10047" t="str">
            <v>Tubo Estructural GalvØ 3"-2mmCuadraASTM</v>
          </cell>
          <cell r="B10047">
            <v>106410</v>
          </cell>
          <cell r="C10047" t="str">
            <v>ML</v>
          </cell>
          <cell r="D10047">
            <v>20706</v>
          </cell>
          <cell r="E10047">
            <v>0</v>
          </cell>
          <cell r="F10047">
            <v>42879</v>
          </cell>
          <cell r="G10047">
            <v>18996</v>
          </cell>
          <cell r="H10047">
            <v>1.0900000000000001</v>
          </cell>
          <cell r="I10047">
            <v>43465</v>
          </cell>
        </row>
        <row r="10048">
          <cell r="A10048" t="str">
            <v>TUBO ESTRUCTURAL RED.3mm A-500 Grado C</v>
          </cell>
          <cell r="B10048">
            <v>103404</v>
          </cell>
          <cell r="C10048" t="str">
            <v>ML</v>
          </cell>
          <cell r="D10048">
            <v>21352</v>
          </cell>
          <cell r="E10048">
            <v>0</v>
          </cell>
          <cell r="F10048">
            <v>42144</v>
          </cell>
          <cell r="G10048">
            <v>17502</v>
          </cell>
          <cell r="H10048">
            <v>1.22</v>
          </cell>
          <cell r="I10048">
            <v>43465</v>
          </cell>
        </row>
        <row r="10049">
          <cell r="A10049" t="str">
            <v>Tubo EstructuralGalv.Ø1 1/2"-2.5mmASTM A-500</v>
          </cell>
          <cell r="B10049">
            <v>103885</v>
          </cell>
          <cell r="C10049" t="str">
            <v>ML</v>
          </cell>
          <cell r="D10049">
            <v>16777</v>
          </cell>
          <cell r="E10049">
            <v>0</v>
          </cell>
          <cell r="F10049">
            <v>43180</v>
          </cell>
          <cell r="G10049">
            <v>15978</v>
          </cell>
          <cell r="H10049">
            <v>1.05</v>
          </cell>
          <cell r="I10049">
            <v>43465</v>
          </cell>
        </row>
        <row r="10050">
          <cell r="A10050" t="str">
            <v>Tubo EstructuralGalv.Ø2 1/2"-2.5mmASTM A-500</v>
          </cell>
          <cell r="B10050">
            <v>103887</v>
          </cell>
          <cell r="C10050" t="str">
            <v>ML</v>
          </cell>
          <cell r="D10050">
            <v>24427</v>
          </cell>
          <cell r="E10050">
            <v>0</v>
          </cell>
          <cell r="F10050">
            <v>43179</v>
          </cell>
          <cell r="G10050">
            <v>23264</v>
          </cell>
          <cell r="H10050">
            <v>1.05</v>
          </cell>
          <cell r="I10050">
            <v>43465</v>
          </cell>
        </row>
        <row r="10051">
          <cell r="A10051" t="str">
            <v>Tubo EstructuralGalv.Ø2"-2.5mmASTM A-500</v>
          </cell>
          <cell r="B10051">
            <v>103886</v>
          </cell>
          <cell r="C10051" t="str">
            <v>ML</v>
          </cell>
          <cell r="D10051">
            <v>20071</v>
          </cell>
          <cell r="E10051">
            <v>0</v>
          </cell>
          <cell r="F10051">
            <v>43179</v>
          </cell>
          <cell r="G10051">
            <v>19115</v>
          </cell>
          <cell r="H10051">
            <v>1.05</v>
          </cell>
          <cell r="I10051">
            <v>43465</v>
          </cell>
        </row>
        <row r="10052">
          <cell r="A10052" t="str">
            <v>TUBO FLEX.PEAD 110MMPE100PN16**</v>
          </cell>
          <cell r="B10052">
            <v>103440</v>
          </cell>
          <cell r="C10052" t="str">
            <v>ML</v>
          </cell>
          <cell r="D10052">
            <v>51252</v>
          </cell>
          <cell r="E10052">
            <v>0</v>
          </cell>
          <cell r="F10052">
            <v>40477</v>
          </cell>
          <cell r="G10052">
            <v>37410</v>
          </cell>
          <cell r="H10052">
            <v>1.37</v>
          </cell>
          <cell r="I10052">
            <v>43465</v>
          </cell>
        </row>
        <row r="10053">
          <cell r="A10053" t="str">
            <v>TUBO FLEX.PEAD 160MMPE100PN16**</v>
          </cell>
          <cell r="B10053">
            <v>103451</v>
          </cell>
          <cell r="C10053" t="str">
            <v>ML</v>
          </cell>
          <cell r="D10053">
            <v>108984</v>
          </cell>
          <cell r="E10053">
            <v>0</v>
          </cell>
          <cell r="F10053">
            <v>40477</v>
          </cell>
          <cell r="G10053">
            <v>79550</v>
          </cell>
          <cell r="H10053">
            <v>1.37</v>
          </cell>
          <cell r="I10053">
            <v>43465</v>
          </cell>
        </row>
        <row r="10054">
          <cell r="A10054" t="str">
            <v>TUBO FLUOREC 32W CIRCULAR</v>
          </cell>
          <cell r="B10054">
            <v>805</v>
          </cell>
          <cell r="C10054" t="str">
            <v>UNI</v>
          </cell>
          <cell r="D10054">
            <v>9313</v>
          </cell>
          <cell r="E10054" t="str">
            <v>06T32</v>
          </cell>
          <cell r="F10054">
            <v>40785</v>
          </cell>
          <cell r="G10054">
            <v>6950</v>
          </cell>
          <cell r="H10054">
            <v>1.34</v>
          </cell>
          <cell r="I10054">
            <v>43465</v>
          </cell>
        </row>
        <row r="10055">
          <cell r="A10055" t="str">
            <v>TUBO FLUORECENTE 40W PHILIPS</v>
          </cell>
          <cell r="B10055">
            <v>804</v>
          </cell>
          <cell r="C10055" t="str">
            <v>UNI</v>
          </cell>
          <cell r="D10055">
            <v>4154</v>
          </cell>
          <cell r="E10055" t="str">
            <v>06T40P</v>
          </cell>
          <cell r="F10055">
            <v>40785</v>
          </cell>
          <cell r="G10055">
            <v>3100</v>
          </cell>
          <cell r="H10055">
            <v>1.34</v>
          </cell>
          <cell r="I10055">
            <v>43465</v>
          </cell>
        </row>
        <row r="10056">
          <cell r="A10056" t="str">
            <v>Tubo fluorescente 1x17 W</v>
          </cell>
          <cell r="B10056">
            <v>103868</v>
          </cell>
          <cell r="C10056" t="str">
            <v>UNI</v>
          </cell>
          <cell r="D10056">
            <v>4805</v>
          </cell>
          <cell r="E10056">
            <v>0</v>
          </cell>
          <cell r="F10056">
            <v>41079</v>
          </cell>
          <cell r="G10056">
            <v>3696</v>
          </cell>
          <cell r="H10056">
            <v>1.3</v>
          </cell>
          <cell r="I10056">
            <v>43465</v>
          </cell>
        </row>
        <row r="10057">
          <cell r="A10057" t="str">
            <v>TUBO FLUORESCENTE 1X17 W T-8 (NO USAR)</v>
          </cell>
          <cell r="B10057">
            <v>101218</v>
          </cell>
          <cell r="C10057" t="str">
            <v>UNI</v>
          </cell>
          <cell r="D10057">
            <v>4657</v>
          </cell>
          <cell r="E10057">
            <v>0</v>
          </cell>
          <cell r="F10057">
            <v>40434</v>
          </cell>
          <cell r="G10057">
            <v>3399</v>
          </cell>
          <cell r="H10057">
            <v>1.37</v>
          </cell>
          <cell r="I10057">
            <v>43465</v>
          </cell>
        </row>
        <row r="10058">
          <cell r="A10058" t="str">
            <v>TUBO FLUORESCENTE 48 39W T12 LUZ DIA</v>
          </cell>
          <cell r="B10058">
            <v>106558</v>
          </cell>
          <cell r="C10058" t="str">
            <v>UNI</v>
          </cell>
          <cell r="D10058">
            <v>6816</v>
          </cell>
          <cell r="E10058">
            <v>0</v>
          </cell>
          <cell r="F10058">
            <v>43199</v>
          </cell>
          <cell r="G10058">
            <v>6491</v>
          </cell>
          <cell r="H10058">
            <v>1.05</v>
          </cell>
          <cell r="I10058">
            <v>43465</v>
          </cell>
        </row>
        <row r="10059">
          <cell r="A10059" t="str">
            <v>TUBO FLUORESCENTE T5 39W</v>
          </cell>
          <cell r="B10059">
            <v>103428</v>
          </cell>
          <cell r="C10059" t="str">
            <v>UNI</v>
          </cell>
          <cell r="D10059">
            <v>10926</v>
          </cell>
          <cell r="E10059">
            <v>0</v>
          </cell>
          <cell r="F10059">
            <v>40473</v>
          </cell>
          <cell r="G10059">
            <v>7975</v>
          </cell>
          <cell r="H10059">
            <v>1.37</v>
          </cell>
          <cell r="I10059">
            <v>43465</v>
          </cell>
        </row>
        <row r="10060">
          <cell r="A10060" t="str">
            <v>TUBO FLUORESCENTE T8 32W</v>
          </cell>
          <cell r="B10060">
            <v>103867</v>
          </cell>
          <cell r="C10060" t="str">
            <v>UNI</v>
          </cell>
          <cell r="D10060">
            <v>3720</v>
          </cell>
          <cell r="E10060">
            <v>0</v>
          </cell>
          <cell r="F10060">
            <v>43213</v>
          </cell>
          <cell r="G10060">
            <v>3543</v>
          </cell>
          <cell r="H10060">
            <v>1.05</v>
          </cell>
          <cell r="I10060">
            <v>43465</v>
          </cell>
        </row>
        <row r="10061">
          <cell r="A10061" t="str">
            <v>TUBO FLUORESCENTE T8 32W (NO USAR)</v>
          </cell>
          <cell r="B10061">
            <v>103427</v>
          </cell>
          <cell r="C10061" t="str">
            <v>UNI</v>
          </cell>
          <cell r="D10061">
            <v>5721</v>
          </cell>
          <cell r="E10061">
            <v>0</v>
          </cell>
          <cell r="F10061">
            <v>40473</v>
          </cell>
          <cell r="G10061">
            <v>4176</v>
          </cell>
          <cell r="H10061">
            <v>1.37</v>
          </cell>
          <cell r="I10061">
            <v>43465</v>
          </cell>
        </row>
        <row r="10062">
          <cell r="A10062" t="str">
            <v>TUBO GALVANIZ. PRES. ASTM- A 53</v>
          </cell>
          <cell r="B10062">
            <v>106316</v>
          </cell>
          <cell r="C10062" t="str">
            <v>ML</v>
          </cell>
          <cell r="D10062">
            <v>31940</v>
          </cell>
          <cell r="E10062">
            <v>0</v>
          </cell>
          <cell r="F10062">
            <v>42852</v>
          </cell>
          <cell r="G10062">
            <v>29303</v>
          </cell>
          <cell r="H10062">
            <v>1.0900000000000001</v>
          </cell>
          <cell r="I10062">
            <v>43465</v>
          </cell>
        </row>
        <row r="10063">
          <cell r="A10063" t="str">
            <v>TUBO GALVANIZADO - IMC - Ø 1" L=3M</v>
          </cell>
          <cell r="B10063">
            <v>102966</v>
          </cell>
          <cell r="C10063" t="str">
            <v>ML</v>
          </cell>
          <cell r="D10063">
            <v>14116</v>
          </cell>
          <cell r="E10063">
            <v>0</v>
          </cell>
          <cell r="F10063">
            <v>43271</v>
          </cell>
          <cell r="G10063">
            <v>13444</v>
          </cell>
          <cell r="H10063">
            <v>1.05</v>
          </cell>
          <cell r="I10063">
            <v>43465</v>
          </cell>
        </row>
        <row r="10064">
          <cell r="A10064" t="str">
            <v>tubo galvanizado 1 1/4¨ e=3.25mm</v>
          </cell>
          <cell r="B10064">
            <v>103854</v>
          </cell>
          <cell r="C10064" t="str">
            <v>ML</v>
          </cell>
          <cell r="D10064">
            <v>19421</v>
          </cell>
          <cell r="E10064">
            <v>0</v>
          </cell>
          <cell r="F10064">
            <v>40875</v>
          </cell>
          <cell r="G10064">
            <v>14493</v>
          </cell>
          <cell r="H10064">
            <v>1.34</v>
          </cell>
          <cell r="I10064">
            <v>43465</v>
          </cell>
        </row>
        <row r="10065">
          <cell r="A10065" t="str">
            <v>Tubo galvanizado 1 1/4¨ e=3.25mm (NO USAR)</v>
          </cell>
          <cell r="B10065">
            <v>103856</v>
          </cell>
          <cell r="C10065" t="str">
            <v>ML</v>
          </cell>
          <cell r="D10065">
            <v>19421</v>
          </cell>
          <cell r="E10065">
            <v>0</v>
          </cell>
          <cell r="F10065">
            <v>40875</v>
          </cell>
          <cell r="G10065">
            <v>14493</v>
          </cell>
          <cell r="H10065">
            <v>1.34</v>
          </cell>
          <cell r="I10065">
            <v>43465</v>
          </cell>
        </row>
        <row r="10066">
          <cell r="A10066" t="str">
            <v>TUBO GALVANIZADO 1" x 2.5 mm</v>
          </cell>
          <cell r="B10066">
            <v>102965</v>
          </cell>
          <cell r="C10066" t="str">
            <v>ML</v>
          </cell>
          <cell r="D10066">
            <v>9721</v>
          </cell>
          <cell r="E10066">
            <v>0</v>
          </cell>
          <cell r="F10066">
            <v>43308</v>
          </cell>
          <cell r="G10066">
            <v>9258</v>
          </cell>
          <cell r="H10066">
            <v>1.05</v>
          </cell>
          <cell r="I10066">
            <v>43465</v>
          </cell>
        </row>
        <row r="10067">
          <cell r="A10067" t="str">
            <v>Tubo galvanizado 1/2¨ e=2.5mm</v>
          </cell>
          <cell r="B10067">
            <v>103858</v>
          </cell>
          <cell r="C10067" t="str">
            <v>UNI</v>
          </cell>
          <cell r="D10067">
            <v>6977</v>
          </cell>
          <cell r="E10067">
            <v>0</v>
          </cell>
          <cell r="F10067">
            <v>40875</v>
          </cell>
          <cell r="G10067">
            <v>5207</v>
          </cell>
          <cell r="H10067">
            <v>1.34</v>
          </cell>
          <cell r="I10067">
            <v>43465</v>
          </cell>
        </row>
        <row r="10068">
          <cell r="A10068" t="str">
            <v>TUBO GALVANIZADO 1½" e=2.95mm</v>
          </cell>
          <cell r="B10068">
            <v>863</v>
          </cell>
          <cell r="C10068" t="str">
            <v>ML</v>
          </cell>
          <cell r="D10068">
            <v>19439</v>
          </cell>
          <cell r="E10068">
            <v>0</v>
          </cell>
          <cell r="F10068">
            <v>43368</v>
          </cell>
          <cell r="G10068">
            <v>18513</v>
          </cell>
          <cell r="H10068">
            <v>1.05</v>
          </cell>
          <cell r="I10068">
            <v>43465</v>
          </cell>
        </row>
        <row r="10069">
          <cell r="A10069" t="str">
            <v>TUBO GALVANIZADO 11/4 (e=3.25mm) "</v>
          </cell>
          <cell r="B10069">
            <v>102960</v>
          </cell>
          <cell r="C10069" t="str">
            <v>ML</v>
          </cell>
          <cell r="D10069">
            <v>21660</v>
          </cell>
          <cell r="E10069">
            <v>0</v>
          </cell>
          <cell r="F10069">
            <v>40500</v>
          </cell>
          <cell r="G10069">
            <v>15810</v>
          </cell>
          <cell r="H10069">
            <v>1.37</v>
          </cell>
          <cell r="I10069">
            <v>43465</v>
          </cell>
        </row>
        <row r="10070">
          <cell r="A10070" t="str">
            <v>TUBO GALVANIZADO 2 1/2" e=3-38mm Roscado</v>
          </cell>
          <cell r="B10070">
            <v>104492</v>
          </cell>
          <cell r="C10070" t="str">
            <v>ML</v>
          </cell>
          <cell r="D10070">
            <v>33829</v>
          </cell>
          <cell r="E10070">
            <v>0</v>
          </cell>
          <cell r="F10070">
            <v>41138</v>
          </cell>
          <cell r="G10070">
            <v>26022</v>
          </cell>
          <cell r="H10070">
            <v>1.3</v>
          </cell>
          <cell r="I10070">
            <v>43465</v>
          </cell>
        </row>
        <row r="10071">
          <cell r="A10071" t="str">
            <v>TUBO GALVANIZADO 2" (e=3.25mm)</v>
          </cell>
          <cell r="B10071">
            <v>860</v>
          </cell>
          <cell r="C10071" t="str">
            <v>ML</v>
          </cell>
          <cell r="D10071">
            <v>27800</v>
          </cell>
          <cell r="E10071">
            <v>0</v>
          </cell>
          <cell r="F10071">
            <v>43172</v>
          </cell>
          <cell r="G10071">
            <v>26476</v>
          </cell>
          <cell r="H10071">
            <v>1.05</v>
          </cell>
          <cell r="I10071">
            <v>43465</v>
          </cell>
        </row>
        <row r="10072">
          <cell r="A10072" t="str">
            <v>TUBO GALVANIZADO 2" CAL. 0.128" X 6MTS</v>
          </cell>
          <cell r="B10072">
            <v>103575</v>
          </cell>
          <cell r="C10072" t="str">
            <v>UNI</v>
          </cell>
          <cell r="D10072">
            <v>134035</v>
          </cell>
          <cell r="E10072">
            <v>0</v>
          </cell>
          <cell r="F10072">
            <v>41190</v>
          </cell>
          <cell r="G10072">
            <v>103104</v>
          </cell>
          <cell r="H10072">
            <v>1.3</v>
          </cell>
          <cell r="I10072">
            <v>43465</v>
          </cell>
        </row>
        <row r="10073">
          <cell r="A10073" t="str">
            <v>TUBO GALVANIZADO 3" (e=3.25mm)</v>
          </cell>
          <cell r="B10073">
            <v>102784</v>
          </cell>
          <cell r="C10073" t="str">
            <v>ML</v>
          </cell>
          <cell r="D10073">
            <v>32802</v>
          </cell>
          <cell r="E10073">
            <v>0</v>
          </cell>
          <cell r="F10073">
            <v>43368</v>
          </cell>
          <cell r="G10073">
            <v>31240</v>
          </cell>
          <cell r="H10073">
            <v>1.05</v>
          </cell>
          <cell r="I10073">
            <v>43465</v>
          </cell>
        </row>
        <row r="10074">
          <cell r="A10074" t="str">
            <v>TUBO GALVANIZADO 3/4"</v>
          </cell>
          <cell r="B10074">
            <v>862</v>
          </cell>
          <cell r="C10074" t="str">
            <v>ML</v>
          </cell>
          <cell r="D10074">
            <v>5794</v>
          </cell>
          <cell r="E10074">
            <v>0</v>
          </cell>
          <cell r="F10074">
            <v>40448</v>
          </cell>
          <cell r="G10074">
            <v>4229</v>
          </cell>
          <cell r="H10074">
            <v>1.37</v>
          </cell>
          <cell r="I10074">
            <v>43465</v>
          </cell>
        </row>
        <row r="10075">
          <cell r="A10075" t="str">
            <v>Tubo galvanizado 3/4¨ e=3.0mm (NO USAR)</v>
          </cell>
          <cell r="B10075">
            <v>103857</v>
          </cell>
          <cell r="C10075" t="str">
            <v>UNI</v>
          </cell>
          <cell r="D10075">
            <v>11220</v>
          </cell>
          <cell r="E10075">
            <v>0</v>
          </cell>
          <cell r="F10075">
            <v>40875</v>
          </cell>
          <cell r="G10075">
            <v>8373</v>
          </cell>
          <cell r="H10075">
            <v>1.34</v>
          </cell>
          <cell r="I10075">
            <v>43465</v>
          </cell>
        </row>
        <row r="10076">
          <cell r="A10076" t="str">
            <v>TUBO GALVANIZADO 4"</v>
          </cell>
          <cell r="B10076">
            <v>104442</v>
          </cell>
          <cell r="C10076" t="str">
            <v>ML</v>
          </cell>
          <cell r="D10076">
            <v>59559</v>
          </cell>
          <cell r="E10076">
            <v>0</v>
          </cell>
          <cell r="F10076">
            <v>43174</v>
          </cell>
          <cell r="G10076">
            <v>56723</v>
          </cell>
          <cell r="H10076">
            <v>1.05</v>
          </cell>
          <cell r="I10076">
            <v>43465</v>
          </cell>
        </row>
        <row r="10077">
          <cell r="A10077" t="str">
            <v>TUBO GALVANIZADO 4" (e=3.81mm)</v>
          </cell>
          <cell r="B10077">
            <v>104712</v>
          </cell>
          <cell r="C10077" t="str">
            <v>ML</v>
          </cell>
          <cell r="D10077">
            <v>52413</v>
          </cell>
          <cell r="E10077">
            <v>0</v>
          </cell>
          <cell r="F10077">
            <v>41192</v>
          </cell>
          <cell r="G10077">
            <v>40318</v>
          </cell>
          <cell r="H10077">
            <v>1.3</v>
          </cell>
          <cell r="I10077">
            <v>43465</v>
          </cell>
        </row>
        <row r="10078">
          <cell r="A10078" t="str">
            <v>TUBO GALVANIZADO 6" Rosc. SCH 40 grado B</v>
          </cell>
          <cell r="B10078">
            <v>104704</v>
          </cell>
          <cell r="C10078" t="str">
            <v>ML</v>
          </cell>
          <cell r="D10078">
            <v>1463739</v>
          </cell>
          <cell r="E10078">
            <v>0</v>
          </cell>
          <cell r="F10078">
            <v>41190</v>
          </cell>
          <cell r="G10078">
            <v>1125953</v>
          </cell>
          <cell r="H10078">
            <v>1.3</v>
          </cell>
          <cell r="I10078">
            <v>43465</v>
          </cell>
        </row>
        <row r="10079">
          <cell r="A10079" t="str">
            <v>TUBO GALVANIZADO AGUA NTC-5890- Ø4"</v>
          </cell>
          <cell r="B10079">
            <v>106177</v>
          </cell>
          <cell r="C10079" t="str">
            <v>ML</v>
          </cell>
          <cell r="D10079">
            <v>58201</v>
          </cell>
          <cell r="E10079">
            <v>0</v>
          </cell>
          <cell r="F10079">
            <v>42837</v>
          </cell>
          <cell r="G10079">
            <v>53395</v>
          </cell>
          <cell r="H10079">
            <v>1.0900000000000001</v>
          </cell>
          <cell r="I10079">
            <v>43465</v>
          </cell>
        </row>
        <row r="10080">
          <cell r="A10080" t="str">
            <v>TUBO GALVANIZADO AGUA Ø 1"e= 2.5</v>
          </cell>
          <cell r="B10080">
            <v>859</v>
          </cell>
          <cell r="C10080" t="str">
            <v>ML</v>
          </cell>
          <cell r="D10080">
            <v>10430</v>
          </cell>
          <cell r="E10080">
            <v>0</v>
          </cell>
          <cell r="F10080">
            <v>43315</v>
          </cell>
          <cell r="G10080">
            <v>9933</v>
          </cell>
          <cell r="H10080">
            <v>1.05</v>
          </cell>
          <cell r="I10080">
            <v>43465</v>
          </cell>
        </row>
        <row r="10081">
          <cell r="A10081" t="str">
            <v>TUBO GALVANIZADO IMC 3/4"</v>
          </cell>
          <cell r="B10081">
            <v>104365</v>
          </cell>
          <cell r="C10081" t="str">
            <v>ML</v>
          </cell>
          <cell r="D10081">
            <v>11291</v>
          </cell>
          <cell r="E10081">
            <v>0</v>
          </cell>
          <cell r="F10081">
            <v>43150</v>
          </cell>
          <cell r="G10081">
            <v>10753</v>
          </cell>
          <cell r="H10081">
            <v>1.05</v>
          </cell>
          <cell r="I10081">
            <v>43465</v>
          </cell>
        </row>
        <row r="10082">
          <cell r="A10082" t="str">
            <v>TUBO GALVANIZADO Ø 2" (2.5MM)</v>
          </cell>
          <cell r="B10082">
            <v>103875</v>
          </cell>
          <cell r="C10082" t="str">
            <v>ML</v>
          </cell>
          <cell r="D10082">
            <v>19400</v>
          </cell>
          <cell r="E10082">
            <v>0</v>
          </cell>
          <cell r="F10082">
            <v>43272</v>
          </cell>
          <cell r="G10082">
            <v>18476</v>
          </cell>
          <cell r="H10082">
            <v>1.05</v>
          </cell>
          <cell r="I10082">
            <v>43465</v>
          </cell>
        </row>
        <row r="10083">
          <cell r="A10083" t="str">
            <v>TUBO GALVANIZADO Ø 21/2" AGUA</v>
          </cell>
          <cell r="B10083">
            <v>104973</v>
          </cell>
          <cell r="C10083" t="str">
            <v>ML</v>
          </cell>
          <cell r="D10083">
            <v>39438</v>
          </cell>
          <cell r="E10083">
            <v>0</v>
          </cell>
          <cell r="F10083">
            <v>42857</v>
          </cell>
          <cell r="G10083">
            <v>36182</v>
          </cell>
          <cell r="H10083">
            <v>1.0900000000000001</v>
          </cell>
          <cell r="I10083">
            <v>43465</v>
          </cell>
        </row>
        <row r="10084">
          <cell r="A10084" t="str">
            <v>TUBO GALVANIZADO Ø1 1/2" AGUA</v>
          </cell>
          <cell r="B10084">
            <v>104972</v>
          </cell>
          <cell r="C10084" t="str">
            <v>ML</v>
          </cell>
          <cell r="D10084">
            <v>23115</v>
          </cell>
          <cell r="E10084">
            <v>0</v>
          </cell>
          <cell r="F10084">
            <v>42128</v>
          </cell>
          <cell r="G10084">
            <v>18947</v>
          </cell>
          <cell r="H10084">
            <v>1.22</v>
          </cell>
          <cell r="I10084">
            <v>43465</v>
          </cell>
        </row>
        <row r="10085">
          <cell r="A10085" t="str">
            <v>TUBO GALVANIZADO Ø1/2" AGUA (e=2.0mm)</v>
          </cell>
          <cell r="B10085">
            <v>105731</v>
          </cell>
          <cell r="C10085" t="str">
            <v>ML</v>
          </cell>
          <cell r="D10085">
            <v>7227</v>
          </cell>
          <cell r="E10085">
            <v>0</v>
          </cell>
          <cell r="F10085">
            <v>43395</v>
          </cell>
          <cell r="G10085">
            <v>6883</v>
          </cell>
          <cell r="H10085">
            <v>1.05</v>
          </cell>
          <cell r="I10085">
            <v>43465</v>
          </cell>
        </row>
        <row r="10086">
          <cell r="A10086" t="str">
            <v>TUBO GALVANIZADO PRESION ASTM A53 Ø6"</v>
          </cell>
          <cell r="B10086">
            <v>106171</v>
          </cell>
          <cell r="C10086" t="str">
            <v>ML</v>
          </cell>
          <cell r="D10086">
            <v>230157</v>
          </cell>
          <cell r="E10086">
            <v>0</v>
          </cell>
          <cell r="F10086">
            <v>42837</v>
          </cell>
          <cell r="G10086">
            <v>211153</v>
          </cell>
          <cell r="H10086">
            <v>1.0900000000000001</v>
          </cell>
          <cell r="I10086">
            <v>43465</v>
          </cell>
        </row>
        <row r="10087">
          <cell r="A10087" t="str">
            <v>TUBO GALVANIZADO-AGUA( ½")e=2.77MM</v>
          </cell>
          <cell r="B10087">
            <v>861</v>
          </cell>
          <cell r="C10087" t="str">
            <v>ML</v>
          </cell>
          <cell r="D10087">
            <v>4741</v>
          </cell>
          <cell r="E10087">
            <v>0</v>
          </cell>
          <cell r="F10087">
            <v>43199</v>
          </cell>
          <cell r="G10087">
            <v>4515</v>
          </cell>
          <cell r="H10087">
            <v>1.05</v>
          </cell>
          <cell r="I10087">
            <v>43465</v>
          </cell>
        </row>
        <row r="10088">
          <cell r="A10088" t="str">
            <v>TUBO GAS ½" PAVCO</v>
          </cell>
          <cell r="B10088">
            <v>701</v>
          </cell>
          <cell r="C10088" t="str">
            <v>ML</v>
          </cell>
          <cell r="D10088">
            <v>2643</v>
          </cell>
          <cell r="E10088">
            <v>12530</v>
          </cell>
          <cell r="F10088">
            <v>40450</v>
          </cell>
          <cell r="G10088">
            <v>1929</v>
          </cell>
          <cell r="H10088">
            <v>1.37</v>
          </cell>
          <cell r="I10088">
            <v>43465</v>
          </cell>
        </row>
        <row r="10089">
          <cell r="A10089" t="str">
            <v>TUBO GAS 1" PAVCO</v>
          </cell>
          <cell r="B10089">
            <v>908</v>
          </cell>
          <cell r="C10089" t="str">
            <v>ML</v>
          </cell>
          <cell r="D10089">
            <v>5376</v>
          </cell>
          <cell r="E10089">
            <v>12526</v>
          </cell>
          <cell r="F10089">
            <v>40450</v>
          </cell>
          <cell r="G10089">
            <v>3924</v>
          </cell>
          <cell r="H10089">
            <v>1.37</v>
          </cell>
          <cell r="I10089">
            <v>43465</v>
          </cell>
        </row>
        <row r="10090">
          <cell r="A10090" t="str">
            <v>TUBO GAS 3/4" PAVCO</v>
          </cell>
          <cell r="B10090">
            <v>907</v>
          </cell>
          <cell r="C10090" t="str">
            <v>ML</v>
          </cell>
          <cell r="D10090">
            <v>3430</v>
          </cell>
          <cell r="E10090">
            <v>12537</v>
          </cell>
          <cell r="F10090">
            <v>40450</v>
          </cell>
          <cell r="G10090">
            <v>2504</v>
          </cell>
          <cell r="H10090">
            <v>1.37</v>
          </cell>
          <cell r="I10090">
            <v>43465</v>
          </cell>
        </row>
        <row r="10091">
          <cell r="A10091" t="str">
            <v>Tubo gas polietileno 1 1/4" **</v>
          </cell>
          <cell r="B10091">
            <v>100169</v>
          </cell>
          <cell r="C10091" t="str">
            <v>ML</v>
          </cell>
          <cell r="D10091">
            <v>8604</v>
          </cell>
          <cell r="E10091">
            <v>240408001</v>
          </cell>
          <cell r="F10091">
            <v>40450</v>
          </cell>
          <cell r="G10091">
            <v>6280</v>
          </cell>
          <cell r="H10091">
            <v>1.37</v>
          </cell>
          <cell r="I10091">
            <v>43465</v>
          </cell>
        </row>
        <row r="10092">
          <cell r="A10092" t="str">
            <v>Tubo gas polietileno 110 mm **</v>
          </cell>
          <cell r="B10092">
            <v>100178</v>
          </cell>
          <cell r="C10092" t="str">
            <v>ML</v>
          </cell>
          <cell r="D10092">
            <v>57292</v>
          </cell>
          <cell r="E10092">
            <v>240408001</v>
          </cell>
          <cell r="F10092">
            <v>40450</v>
          </cell>
          <cell r="G10092">
            <v>41819</v>
          </cell>
          <cell r="H10092">
            <v>1.37</v>
          </cell>
          <cell r="I10092">
            <v>43465</v>
          </cell>
        </row>
        <row r="10093">
          <cell r="A10093" t="str">
            <v>Tubo gas polietileno 160 mm **</v>
          </cell>
          <cell r="B10093">
            <v>100179</v>
          </cell>
          <cell r="C10093" t="str">
            <v>ML</v>
          </cell>
          <cell r="D10093">
            <v>121634</v>
          </cell>
          <cell r="E10093">
            <v>240408001</v>
          </cell>
          <cell r="F10093">
            <v>40450</v>
          </cell>
          <cell r="G10093">
            <v>88784</v>
          </cell>
          <cell r="H10093">
            <v>1.37</v>
          </cell>
          <cell r="I10093">
            <v>43465</v>
          </cell>
        </row>
        <row r="10094">
          <cell r="A10094" t="str">
            <v>Tubo gas polietileno 2" **</v>
          </cell>
          <cell r="B10094">
            <v>100170</v>
          </cell>
          <cell r="C10094" t="str">
            <v>ML</v>
          </cell>
          <cell r="D10094">
            <v>17587</v>
          </cell>
          <cell r="E10094">
            <v>240408001</v>
          </cell>
          <cell r="F10094">
            <v>40450</v>
          </cell>
          <cell r="G10094">
            <v>12837</v>
          </cell>
          <cell r="H10094">
            <v>1.37</v>
          </cell>
          <cell r="I10094">
            <v>43465</v>
          </cell>
        </row>
        <row r="10095">
          <cell r="A10095" t="str">
            <v>Tubo gas polietileno 20 mm **</v>
          </cell>
          <cell r="B10095">
            <v>100173</v>
          </cell>
          <cell r="C10095" t="str">
            <v>ML</v>
          </cell>
          <cell r="D10095">
            <v>2751</v>
          </cell>
          <cell r="E10095">
            <v>240408001</v>
          </cell>
          <cell r="F10095">
            <v>40450</v>
          </cell>
          <cell r="G10095">
            <v>2008</v>
          </cell>
          <cell r="H10095">
            <v>1.37</v>
          </cell>
          <cell r="I10095">
            <v>43465</v>
          </cell>
        </row>
        <row r="10096">
          <cell r="A10096" t="str">
            <v>Tubo gas polietileno 25 mm **</v>
          </cell>
          <cell r="B10096">
            <v>100174</v>
          </cell>
          <cell r="C10096" t="str">
            <v>ML</v>
          </cell>
          <cell r="D10096">
            <v>2989</v>
          </cell>
          <cell r="E10096">
            <v>240408001</v>
          </cell>
          <cell r="F10096">
            <v>40450</v>
          </cell>
          <cell r="G10096">
            <v>2182</v>
          </cell>
          <cell r="H10096">
            <v>1.37</v>
          </cell>
          <cell r="I10096">
            <v>43465</v>
          </cell>
        </row>
        <row r="10097">
          <cell r="A10097" t="str">
            <v>Tubo gas polietileno 3" **</v>
          </cell>
          <cell r="B10097">
            <v>100027</v>
          </cell>
          <cell r="C10097" t="str">
            <v>ML</v>
          </cell>
          <cell r="D10097">
            <v>38179</v>
          </cell>
          <cell r="E10097">
            <v>240408001</v>
          </cell>
          <cell r="F10097">
            <v>40450</v>
          </cell>
          <cell r="G10097">
            <v>27868</v>
          </cell>
          <cell r="H10097">
            <v>1.37</v>
          </cell>
          <cell r="I10097">
            <v>43465</v>
          </cell>
        </row>
        <row r="10098">
          <cell r="A10098" t="str">
            <v>Tubo gas polietileno 32 mm **</v>
          </cell>
          <cell r="B10098">
            <v>100175</v>
          </cell>
          <cell r="C10098" t="str">
            <v>ML</v>
          </cell>
          <cell r="D10098">
            <v>4829</v>
          </cell>
          <cell r="E10098">
            <v>240408001</v>
          </cell>
          <cell r="F10098">
            <v>40450</v>
          </cell>
          <cell r="G10098">
            <v>3525</v>
          </cell>
          <cell r="H10098">
            <v>1.37</v>
          </cell>
          <cell r="I10098">
            <v>43465</v>
          </cell>
        </row>
        <row r="10099">
          <cell r="A10099" t="str">
            <v>Tubo gas polietileno 4" **</v>
          </cell>
          <cell r="B10099">
            <v>100171</v>
          </cell>
          <cell r="C10099" t="str">
            <v>ML</v>
          </cell>
          <cell r="D10099">
            <v>65283</v>
          </cell>
          <cell r="E10099">
            <v>240408001</v>
          </cell>
          <cell r="F10099">
            <v>40450</v>
          </cell>
          <cell r="G10099">
            <v>47652</v>
          </cell>
          <cell r="H10099">
            <v>1.37</v>
          </cell>
          <cell r="I10099">
            <v>43465</v>
          </cell>
        </row>
        <row r="10100">
          <cell r="A10100" t="str">
            <v>Tubo gas polietileno 6" **</v>
          </cell>
          <cell r="B10100">
            <v>100172</v>
          </cell>
          <cell r="C10100" t="str">
            <v>ML</v>
          </cell>
          <cell r="D10100">
            <v>136009</v>
          </cell>
          <cell r="E10100">
            <v>240408001</v>
          </cell>
          <cell r="F10100">
            <v>40450</v>
          </cell>
          <cell r="G10100">
            <v>99277</v>
          </cell>
          <cell r="H10100">
            <v>1.37</v>
          </cell>
          <cell r="I10100">
            <v>43465</v>
          </cell>
        </row>
        <row r="10101">
          <cell r="A10101" t="str">
            <v>Tubo gas polietileno 63 mm **</v>
          </cell>
          <cell r="B10101">
            <v>100176</v>
          </cell>
          <cell r="C10101" t="str">
            <v>ML</v>
          </cell>
          <cell r="D10101">
            <v>19005</v>
          </cell>
          <cell r="E10101">
            <v>240408001</v>
          </cell>
          <cell r="F10101">
            <v>40450</v>
          </cell>
          <cell r="G10101">
            <v>13872</v>
          </cell>
          <cell r="H10101">
            <v>1.37</v>
          </cell>
          <cell r="I10101">
            <v>43465</v>
          </cell>
        </row>
        <row r="10102">
          <cell r="A10102" t="str">
            <v>Tubo gas polietileno 90 mm **</v>
          </cell>
          <cell r="B10102">
            <v>100177</v>
          </cell>
          <cell r="C10102" t="str">
            <v>ML</v>
          </cell>
          <cell r="D10102">
            <v>38450</v>
          </cell>
          <cell r="E10102">
            <v>240408001</v>
          </cell>
          <cell r="F10102">
            <v>40450</v>
          </cell>
          <cell r="G10102">
            <v>28066</v>
          </cell>
          <cell r="H10102">
            <v>1.37</v>
          </cell>
          <cell r="I10102">
            <v>43465</v>
          </cell>
        </row>
        <row r="10103">
          <cell r="A10103" t="str">
            <v>TUBO GRES 10" (Long 1.M) MOORE</v>
          </cell>
          <cell r="B10103">
            <v>1159</v>
          </cell>
          <cell r="C10103" t="str">
            <v>UNI</v>
          </cell>
          <cell r="D10103">
            <v>51757</v>
          </cell>
          <cell r="E10103">
            <v>126</v>
          </cell>
          <cell r="F10103">
            <v>40127</v>
          </cell>
          <cell r="G10103">
            <v>37235</v>
          </cell>
          <cell r="H10103">
            <v>1.39</v>
          </cell>
          <cell r="I10103">
            <v>43465</v>
          </cell>
        </row>
        <row r="10104">
          <cell r="A10104" t="str">
            <v>TUBO GRES 12" (1M) MOORE</v>
          </cell>
          <cell r="B10104">
            <v>73</v>
          </cell>
          <cell r="C10104" t="str">
            <v>UNI</v>
          </cell>
          <cell r="D10104">
            <v>63512</v>
          </cell>
          <cell r="E10104">
            <v>127</v>
          </cell>
          <cell r="F10104">
            <v>40127</v>
          </cell>
          <cell r="G10104">
            <v>45692</v>
          </cell>
          <cell r="H10104">
            <v>1.39</v>
          </cell>
          <cell r="I10104">
            <v>43465</v>
          </cell>
        </row>
        <row r="10105">
          <cell r="A10105" t="str">
            <v>TUBO GRES 14" (1.50) MOORE</v>
          </cell>
          <cell r="B10105">
            <v>2487</v>
          </cell>
          <cell r="C10105" t="str">
            <v>UNI</v>
          </cell>
          <cell r="D10105">
            <v>116465</v>
          </cell>
          <cell r="E10105">
            <v>128</v>
          </cell>
          <cell r="F10105">
            <v>40127</v>
          </cell>
          <cell r="G10105">
            <v>83788</v>
          </cell>
          <cell r="H10105">
            <v>1.39</v>
          </cell>
          <cell r="I10105">
            <v>43465</v>
          </cell>
        </row>
        <row r="10106">
          <cell r="A10106" t="str">
            <v>TUBO GRES 16" (1.50)</v>
          </cell>
          <cell r="B10106">
            <v>200</v>
          </cell>
          <cell r="C10106" t="str">
            <v>UNI</v>
          </cell>
          <cell r="D10106">
            <v>166714</v>
          </cell>
          <cell r="E10106">
            <v>130</v>
          </cell>
          <cell r="F10106">
            <v>40127</v>
          </cell>
          <cell r="G10106">
            <v>119938</v>
          </cell>
          <cell r="H10106">
            <v>1.39</v>
          </cell>
          <cell r="I10106">
            <v>43465</v>
          </cell>
        </row>
        <row r="10107">
          <cell r="A10107" t="str">
            <v>TUBO GRES 18" (1.50) MOORE</v>
          </cell>
          <cell r="B10107">
            <v>2490</v>
          </cell>
          <cell r="C10107" t="str">
            <v>UNI</v>
          </cell>
          <cell r="D10107">
            <v>222342</v>
          </cell>
          <cell r="E10107">
            <v>131</v>
          </cell>
          <cell r="F10107">
            <v>40127</v>
          </cell>
          <cell r="G10107">
            <v>159958</v>
          </cell>
          <cell r="H10107">
            <v>1.39</v>
          </cell>
          <cell r="I10107">
            <v>43465</v>
          </cell>
        </row>
        <row r="10108">
          <cell r="A10108" t="str">
            <v>TUBO GRES 21" (1.50) MOORE</v>
          </cell>
          <cell r="B10108">
            <v>2491</v>
          </cell>
          <cell r="C10108" t="str">
            <v>UNI</v>
          </cell>
          <cell r="D10108">
            <v>282708</v>
          </cell>
          <cell r="E10108">
            <v>132</v>
          </cell>
          <cell r="F10108">
            <v>39899</v>
          </cell>
          <cell r="G10108">
            <v>203387</v>
          </cell>
          <cell r="H10108">
            <v>1.39</v>
          </cell>
          <cell r="I10108">
            <v>43465</v>
          </cell>
        </row>
        <row r="10109">
          <cell r="A10109" t="str">
            <v>TUBO GRES 24" (1.50) MOORE</v>
          </cell>
          <cell r="B10109">
            <v>203</v>
          </cell>
          <cell r="C10109" t="str">
            <v>UNI</v>
          </cell>
          <cell r="D10109">
            <v>427040</v>
          </cell>
          <cell r="E10109">
            <v>133</v>
          </cell>
          <cell r="F10109">
            <v>40045</v>
          </cell>
          <cell r="G10109">
            <v>307223</v>
          </cell>
          <cell r="H10109">
            <v>1.39</v>
          </cell>
          <cell r="I10109">
            <v>43465</v>
          </cell>
        </row>
        <row r="10110">
          <cell r="A10110" t="str">
            <v>TUBO GRES 27" (1.50) MOORE</v>
          </cell>
          <cell r="B10110">
            <v>2494</v>
          </cell>
          <cell r="C10110" t="str">
            <v>UNI</v>
          </cell>
          <cell r="D10110">
            <v>656440</v>
          </cell>
          <cell r="E10110">
            <v>134</v>
          </cell>
          <cell r="F10110">
            <v>39899</v>
          </cell>
          <cell r="G10110">
            <v>472259</v>
          </cell>
          <cell r="H10110">
            <v>1.39</v>
          </cell>
          <cell r="I10110">
            <v>43465</v>
          </cell>
        </row>
        <row r="10111">
          <cell r="A10111" t="str">
            <v>TUBO GRES 30" (1.50) MOORE</v>
          </cell>
          <cell r="B10111">
            <v>204</v>
          </cell>
          <cell r="C10111" t="str">
            <v>UNI</v>
          </cell>
          <cell r="D10111">
            <v>823494</v>
          </cell>
          <cell r="E10111">
            <v>135</v>
          </cell>
          <cell r="F10111">
            <v>40045</v>
          </cell>
          <cell r="G10111">
            <v>592442</v>
          </cell>
          <cell r="H10111">
            <v>1.39</v>
          </cell>
          <cell r="I10111">
            <v>43465</v>
          </cell>
        </row>
        <row r="10112">
          <cell r="A10112" t="str">
            <v>TUBO GRES 4" (Long 1.M) MOORE LIN.</v>
          </cell>
          <cell r="B10112">
            <v>1156</v>
          </cell>
          <cell r="C10112" t="str">
            <v>UNI</v>
          </cell>
          <cell r="D10112">
            <v>6450</v>
          </cell>
          <cell r="E10112">
            <v>102</v>
          </cell>
          <cell r="F10112">
            <v>40170</v>
          </cell>
          <cell r="G10112">
            <v>4640</v>
          </cell>
          <cell r="H10112">
            <v>1.39</v>
          </cell>
          <cell r="I10112">
            <v>43465</v>
          </cell>
        </row>
        <row r="10113">
          <cell r="A10113" t="str">
            <v>TUBO GRES 6" (1.M)MOORE DRENAJ. C(NO</v>
          </cell>
          <cell r="B10113">
            <v>2496</v>
          </cell>
          <cell r="C10113" t="str">
            <v>UNI</v>
          </cell>
          <cell r="D10113">
            <v>19769</v>
          </cell>
          <cell r="E10113">
            <v>123</v>
          </cell>
          <cell r="F10113">
            <v>40128</v>
          </cell>
          <cell r="G10113">
            <v>14222</v>
          </cell>
          <cell r="H10113">
            <v>1.39</v>
          </cell>
          <cell r="I10113">
            <v>43465</v>
          </cell>
        </row>
        <row r="10114">
          <cell r="A10114" t="str">
            <v>TUBO GRES 6" (1.M)MOORE DRENAJ.(NO</v>
          </cell>
          <cell r="B10114">
            <v>102405</v>
          </cell>
          <cell r="C10114" t="str">
            <v>UNI</v>
          </cell>
          <cell r="D10114">
            <v>28241</v>
          </cell>
          <cell r="E10114">
            <v>123</v>
          </cell>
          <cell r="F10114">
            <v>40128</v>
          </cell>
          <cell r="G10114">
            <v>20317</v>
          </cell>
          <cell r="H10114">
            <v>1.39</v>
          </cell>
          <cell r="I10114">
            <v>43465</v>
          </cell>
        </row>
        <row r="10115">
          <cell r="A10115" t="str">
            <v>TUBO GRES 6" (Long 1M) MOORE DE 1A</v>
          </cell>
          <cell r="B10115">
            <v>1157</v>
          </cell>
          <cell r="C10115" t="str">
            <v>UNI</v>
          </cell>
          <cell r="D10115">
            <v>8062</v>
          </cell>
          <cell r="E10115">
            <v>103</v>
          </cell>
          <cell r="F10115">
            <v>40170</v>
          </cell>
          <cell r="G10115">
            <v>5800</v>
          </cell>
          <cell r="H10115">
            <v>1.39</v>
          </cell>
          <cell r="I10115">
            <v>43465</v>
          </cell>
        </row>
        <row r="10116">
          <cell r="A10116" t="str">
            <v>TUBO GRES 8" (Long 1M) DRENAJE 1A</v>
          </cell>
          <cell r="B10116">
            <v>1158</v>
          </cell>
          <cell r="C10116" t="str">
            <v>UNI</v>
          </cell>
          <cell r="D10116">
            <v>13225</v>
          </cell>
          <cell r="E10116">
            <v>124</v>
          </cell>
          <cell r="F10116">
            <v>42592</v>
          </cell>
          <cell r="G10116">
            <v>11500</v>
          </cell>
          <cell r="H10116">
            <v>1.1499999999999999</v>
          </cell>
          <cell r="I10116">
            <v>43465</v>
          </cell>
        </row>
        <row r="10117">
          <cell r="A10117" t="str">
            <v>TUBO GRES 8" (Long 1M) MOORE CORRIENTE</v>
          </cell>
          <cell r="B10117">
            <v>102406</v>
          </cell>
          <cell r="C10117" t="str">
            <v>UNI</v>
          </cell>
          <cell r="D10117">
            <v>28320</v>
          </cell>
          <cell r="E10117">
            <v>124</v>
          </cell>
          <cell r="F10117">
            <v>40127</v>
          </cell>
          <cell r="G10117">
            <v>20374</v>
          </cell>
          <cell r="H10117">
            <v>1.39</v>
          </cell>
          <cell r="I10117">
            <v>43465</v>
          </cell>
        </row>
        <row r="10118">
          <cell r="A10118" t="str">
            <v>TUBO GRES DRENAJE 4" (1M) MOORE</v>
          </cell>
          <cell r="B10118">
            <v>1154</v>
          </cell>
          <cell r="C10118" t="str">
            <v>UNI</v>
          </cell>
          <cell r="D10118">
            <v>8868</v>
          </cell>
          <cell r="E10118">
            <v>182</v>
          </cell>
          <cell r="F10118">
            <v>40170</v>
          </cell>
          <cell r="G10118">
            <v>6380</v>
          </cell>
          <cell r="H10118">
            <v>1.39</v>
          </cell>
          <cell r="I10118">
            <v>43465</v>
          </cell>
        </row>
        <row r="10119">
          <cell r="A10119" t="str">
            <v>Tubo HG (AGUA) 1-1/2" (2.67MM) L=6M</v>
          </cell>
          <cell r="B10119">
            <v>104693</v>
          </cell>
          <cell r="C10119" t="str">
            <v>ML</v>
          </cell>
          <cell r="D10119">
            <v>16543</v>
          </cell>
          <cell r="E10119">
            <v>0</v>
          </cell>
          <cell r="F10119">
            <v>42128</v>
          </cell>
          <cell r="G10119">
            <v>13560</v>
          </cell>
          <cell r="H10119">
            <v>1.22</v>
          </cell>
          <cell r="I10119">
            <v>43465</v>
          </cell>
        </row>
        <row r="10120">
          <cell r="A10120" t="str">
            <v>TUBO HG (AGUA) 2" (2.95MM) L=6M NTC:5890</v>
          </cell>
          <cell r="B10120">
            <v>104694</v>
          </cell>
          <cell r="C10120" t="str">
            <v>ML</v>
          </cell>
          <cell r="D10120">
            <v>22678</v>
          </cell>
          <cell r="E10120">
            <v>0</v>
          </cell>
          <cell r="F10120">
            <v>42515</v>
          </cell>
          <cell r="G10120">
            <v>19720</v>
          </cell>
          <cell r="H10120">
            <v>1.1499999999999999</v>
          </cell>
          <cell r="I10120">
            <v>43465</v>
          </cell>
        </row>
        <row r="10121">
          <cell r="A10121" t="str">
            <v>TUBO HG (AGUA) 2-1/2" (3.38MM) L=6M</v>
          </cell>
          <cell r="B10121">
            <v>104695</v>
          </cell>
          <cell r="C10121" t="str">
            <v>ML</v>
          </cell>
          <cell r="D10121">
            <v>32552</v>
          </cell>
          <cell r="E10121">
            <v>0</v>
          </cell>
          <cell r="F10121">
            <v>42857</v>
          </cell>
          <cell r="G10121">
            <v>29864</v>
          </cell>
          <cell r="H10121">
            <v>1.0900000000000001</v>
          </cell>
          <cell r="I10121">
            <v>43465</v>
          </cell>
        </row>
        <row r="10122">
          <cell r="A10122" t="str">
            <v>Tubo HG ½" 2.49mm**</v>
          </cell>
          <cell r="B10122">
            <v>101638</v>
          </cell>
          <cell r="C10122" t="str">
            <v>ML</v>
          </cell>
          <cell r="D10122">
            <v>7520</v>
          </cell>
          <cell r="E10122">
            <v>1530248118</v>
          </cell>
          <cell r="F10122">
            <v>40122</v>
          </cell>
          <cell r="G10122">
            <v>5410</v>
          </cell>
          <cell r="H10122">
            <v>1.39</v>
          </cell>
          <cell r="I10122">
            <v>43465</v>
          </cell>
        </row>
        <row r="10123">
          <cell r="A10123" t="str">
            <v>Tubo HG 1 1/4" 2.95mm **</v>
          </cell>
          <cell r="B10123">
            <v>101639</v>
          </cell>
          <cell r="C10123" t="str">
            <v>ML</v>
          </cell>
          <cell r="D10123">
            <v>12092</v>
          </cell>
          <cell r="E10123">
            <v>1530248118</v>
          </cell>
          <cell r="F10123">
            <v>40122</v>
          </cell>
          <cell r="G10123">
            <v>8699</v>
          </cell>
          <cell r="H10123">
            <v>1.39</v>
          </cell>
          <cell r="I10123">
            <v>43465</v>
          </cell>
        </row>
        <row r="10124">
          <cell r="A10124" t="str">
            <v>Tubo HG 2 1/2" 3.25mm **</v>
          </cell>
          <cell r="B10124">
            <v>101700</v>
          </cell>
          <cell r="C10124" t="str">
            <v>ML</v>
          </cell>
          <cell r="D10124">
            <v>37142</v>
          </cell>
          <cell r="E10124">
            <v>1530248118</v>
          </cell>
          <cell r="F10124">
            <v>40122</v>
          </cell>
          <cell r="G10124">
            <v>26721</v>
          </cell>
          <cell r="H10124">
            <v>1.39</v>
          </cell>
          <cell r="I10124">
            <v>43465</v>
          </cell>
        </row>
        <row r="10125">
          <cell r="A10125" t="str">
            <v>Tubo HG 2" 3.25mm **</v>
          </cell>
          <cell r="B10125">
            <v>101642</v>
          </cell>
          <cell r="C10125" t="str">
            <v>ML</v>
          </cell>
          <cell r="D10125">
            <v>24736</v>
          </cell>
          <cell r="E10125">
            <v>1530248118</v>
          </cell>
          <cell r="F10125">
            <v>41094</v>
          </cell>
          <cell r="G10125">
            <v>19028</v>
          </cell>
          <cell r="H10125">
            <v>1.3</v>
          </cell>
          <cell r="I10125">
            <v>43465</v>
          </cell>
        </row>
        <row r="10126">
          <cell r="A10126" t="str">
            <v>Tubo HG 2" 3.25mm **</v>
          </cell>
          <cell r="B10126">
            <v>102558</v>
          </cell>
          <cell r="C10126" t="str">
            <v>ML</v>
          </cell>
          <cell r="D10126">
            <v>30449</v>
          </cell>
          <cell r="E10126">
            <v>1530248118</v>
          </cell>
          <cell r="F10126">
            <v>40122</v>
          </cell>
          <cell r="G10126">
            <v>21906</v>
          </cell>
          <cell r="H10126">
            <v>1.39</v>
          </cell>
          <cell r="I10126">
            <v>43465</v>
          </cell>
        </row>
        <row r="10127">
          <cell r="A10127" t="str">
            <v>Tubo HG 2" e=2.49 mm con rosca**</v>
          </cell>
          <cell r="B10127">
            <v>101390</v>
          </cell>
          <cell r="C10127" t="str">
            <v>ML</v>
          </cell>
          <cell r="D10127">
            <v>29426</v>
          </cell>
          <cell r="E10127">
            <v>0</v>
          </cell>
          <cell r="F10127">
            <v>40144</v>
          </cell>
          <cell r="G10127">
            <v>21170</v>
          </cell>
          <cell r="H10127">
            <v>1.39</v>
          </cell>
          <cell r="I10127">
            <v>43465</v>
          </cell>
        </row>
        <row r="10128">
          <cell r="A10128" t="str">
            <v>Tubo HG 3" 3.25mm CERRAMIENTO**</v>
          </cell>
          <cell r="B10128">
            <v>101643</v>
          </cell>
          <cell r="C10128" t="str">
            <v>ML</v>
          </cell>
          <cell r="D10128">
            <v>34200</v>
          </cell>
          <cell r="E10128">
            <v>1530248118</v>
          </cell>
          <cell r="F10128">
            <v>42128</v>
          </cell>
          <cell r="G10128">
            <v>28033</v>
          </cell>
          <cell r="H10128">
            <v>1.22</v>
          </cell>
          <cell r="I10128">
            <v>43465</v>
          </cell>
        </row>
        <row r="10129">
          <cell r="A10129" t="str">
            <v>TUBO HG- CERRAMIENTO Ø 1 1/2" 3.25mm</v>
          </cell>
          <cell r="B10129">
            <v>101085</v>
          </cell>
          <cell r="C10129" t="str">
            <v>ML</v>
          </cell>
          <cell r="D10129">
            <v>17925</v>
          </cell>
          <cell r="E10129">
            <v>0</v>
          </cell>
          <cell r="F10129">
            <v>42135</v>
          </cell>
          <cell r="G10129">
            <v>14693</v>
          </cell>
          <cell r="H10129">
            <v>1.22</v>
          </cell>
          <cell r="I10129">
            <v>43465</v>
          </cell>
        </row>
        <row r="10130">
          <cell r="A10130" t="str">
            <v>TUBO HG Ø 4" e=3.9 mm (AGUA)L=6M -</v>
          </cell>
          <cell r="B10130">
            <v>104744</v>
          </cell>
          <cell r="C10130" t="str">
            <v>ML</v>
          </cell>
          <cell r="D10130">
            <v>56526</v>
          </cell>
          <cell r="E10130">
            <v>0</v>
          </cell>
          <cell r="F10130">
            <v>42128</v>
          </cell>
          <cell r="G10130">
            <v>46333</v>
          </cell>
          <cell r="H10130">
            <v>1.22</v>
          </cell>
          <cell r="I10130">
            <v>43465</v>
          </cell>
        </row>
        <row r="10131">
          <cell r="A10131" t="str">
            <v>TUBO HG PRESIÓN AGUA-(Ø1") 3.38 mm L=6M</v>
          </cell>
          <cell r="B10131">
            <v>101084</v>
          </cell>
          <cell r="C10131" t="str">
            <v>ML</v>
          </cell>
          <cell r="D10131">
            <v>14317</v>
          </cell>
          <cell r="E10131">
            <v>0</v>
          </cell>
          <cell r="F10131">
            <v>42128</v>
          </cell>
          <cell r="G10131">
            <v>11735</v>
          </cell>
          <cell r="H10131">
            <v>1.22</v>
          </cell>
          <cell r="I10131">
            <v>43465</v>
          </cell>
        </row>
        <row r="10132">
          <cell r="A10132" t="str">
            <v>TUBO HG-CERRAMIENTO Ø3" e=3.25mm L=6M</v>
          </cell>
          <cell r="B10132">
            <v>101087</v>
          </cell>
          <cell r="C10132" t="str">
            <v>ML</v>
          </cell>
          <cell r="D10132">
            <v>32159</v>
          </cell>
          <cell r="E10132">
            <v>0</v>
          </cell>
          <cell r="F10132">
            <v>43222</v>
          </cell>
          <cell r="G10132">
            <v>30628</v>
          </cell>
          <cell r="H10132">
            <v>1.05</v>
          </cell>
          <cell r="I10132">
            <v>43465</v>
          </cell>
        </row>
        <row r="10133">
          <cell r="A10133" t="str">
            <v>Tubo HGØ 1" e=2.5mm (AGUA) L=6M NTC:5890</v>
          </cell>
          <cell r="B10133">
            <v>101640</v>
          </cell>
          <cell r="C10133" t="str">
            <v>ML</v>
          </cell>
          <cell r="D10133">
            <v>10450</v>
          </cell>
          <cell r="E10133">
            <v>1530248118</v>
          </cell>
          <cell r="F10133">
            <v>42509</v>
          </cell>
          <cell r="G10133">
            <v>9087</v>
          </cell>
          <cell r="H10133">
            <v>1.1499999999999999</v>
          </cell>
          <cell r="I10133">
            <v>43465</v>
          </cell>
        </row>
        <row r="10134">
          <cell r="A10134" t="str">
            <v>TUBO HIERRO GALVANIZADO 1 1/2" 3,6 mm</v>
          </cell>
          <cell r="B10134">
            <v>104740</v>
          </cell>
          <cell r="C10134" t="str">
            <v>ML</v>
          </cell>
          <cell r="D10134">
            <v>23312</v>
          </cell>
          <cell r="E10134">
            <v>0</v>
          </cell>
          <cell r="F10134">
            <v>41200</v>
          </cell>
          <cell r="G10134">
            <v>17932</v>
          </cell>
          <cell r="H10134">
            <v>1.3</v>
          </cell>
          <cell r="I10134">
            <v>43465</v>
          </cell>
        </row>
        <row r="10135">
          <cell r="A10135" t="str">
            <v>TUBO HIERRO GALVANIZADO IMC 2" 3.25mm</v>
          </cell>
          <cell r="B10135">
            <v>101083</v>
          </cell>
          <cell r="C10135" t="str">
            <v>ML</v>
          </cell>
          <cell r="D10135">
            <v>28855</v>
          </cell>
          <cell r="E10135">
            <v>0</v>
          </cell>
          <cell r="F10135">
            <v>41205</v>
          </cell>
          <cell r="G10135">
            <v>22196</v>
          </cell>
          <cell r="H10135">
            <v>1.3</v>
          </cell>
          <cell r="I10135">
            <v>43465</v>
          </cell>
        </row>
        <row r="10136">
          <cell r="A10136" t="str">
            <v>TUBO HIERRO GALVANIZADO Ø 2 1/2" 3.25mm</v>
          </cell>
          <cell r="B10136">
            <v>101086</v>
          </cell>
          <cell r="C10136" t="str">
            <v>ML</v>
          </cell>
          <cell r="D10136">
            <v>27510</v>
          </cell>
          <cell r="E10136">
            <v>0</v>
          </cell>
          <cell r="F10136">
            <v>41971</v>
          </cell>
          <cell r="G10136">
            <v>21833</v>
          </cell>
          <cell r="H10136">
            <v>1.26</v>
          </cell>
          <cell r="I10136">
            <v>43465</v>
          </cell>
        </row>
        <row r="10137">
          <cell r="A10137" t="str">
            <v>TUBO IMC 2"</v>
          </cell>
          <cell r="B10137">
            <v>104095</v>
          </cell>
          <cell r="C10137" t="str">
            <v>ML</v>
          </cell>
          <cell r="D10137">
            <v>33730</v>
          </cell>
          <cell r="E10137">
            <v>0</v>
          </cell>
          <cell r="F10137">
            <v>40688</v>
          </cell>
          <cell r="G10137">
            <v>25172</v>
          </cell>
          <cell r="H10137">
            <v>1.34</v>
          </cell>
          <cell r="I10137">
            <v>43465</v>
          </cell>
        </row>
        <row r="10138">
          <cell r="A10138" t="str">
            <v>TUBO IMC 3"</v>
          </cell>
          <cell r="B10138">
            <v>104067</v>
          </cell>
          <cell r="C10138" t="str">
            <v>ML</v>
          </cell>
          <cell r="D10138">
            <v>90025</v>
          </cell>
          <cell r="E10138">
            <v>0</v>
          </cell>
          <cell r="F10138">
            <v>40667</v>
          </cell>
          <cell r="G10138">
            <v>67183</v>
          </cell>
          <cell r="H10138">
            <v>1.34</v>
          </cell>
          <cell r="I10138">
            <v>43465</v>
          </cell>
        </row>
        <row r="10139">
          <cell r="A10139" t="str">
            <v>TUBO IMC GALV. Ø2" L=3MTS</v>
          </cell>
          <cell r="B10139">
            <v>104781</v>
          </cell>
          <cell r="C10139" t="str">
            <v>UNI</v>
          </cell>
          <cell r="D10139">
            <v>80932</v>
          </cell>
          <cell r="E10139">
            <v>0</v>
          </cell>
          <cell r="F10139">
            <v>41206</v>
          </cell>
          <cell r="G10139">
            <v>62255</v>
          </cell>
          <cell r="H10139">
            <v>1.3</v>
          </cell>
          <cell r="I10139">
            <v>43465</v>
          </cell>
        </row>
        <row r="10140">
          <cell r="A10140" t="str">
            <v>TUBO IMC Ø 6" RIGID (L=3m)</v>
          </cell>
          <cell r="B10140">
            <v>105112</v>
          </cell>
          <cell r="C10140" t="str">
            <v>ML</v>
          </cell>
          <cell r="D10140">
            <v>324800</v>
          </cell>
          <cell r="E10140">
            <v>0</v>
          </cell>
          <cell r="F10140">
            <v>43192</v>
          </cell>
          <cell r="G10140">
            <v>309333</v>
          </cell>
          <cell r="H10140">
            <v>1.05</v>
          </cell>
          <cell r="I10140">
            <v>43465</v>
          </cell>
        </row>
        <row r="10141">
          <cell r="A10141" t="str">
            <v>Tubo LED 1X18</v>
          </cell>
          <cell r="B10141">
            <v>105894</v>
          </cell>
          <cell r="C10141" t="str">
            <v>UNI</v>
          </cell>
          <cell r="D10141">
            <v>18543</v>
          </cell>
          <cell r="E10141">
            <v>0</v>
          </cell>
          <cell r="F10141">
            <v>42608</v>
          </cell>
          <cell r="G10141">
            <v>16124</v>
          </cell>
          <cell r="H10141">
            <v>1.1499999999999999</v>
          </cell>
          <cell r="I10141">
            <v>43465</v>
          </cell>
        </row>
        <row r="10142">
          <cell r="A10142" t="str">
            <v>TUBO NEGRO</v>
          </cell>
          <cell r="B10142">
            <v>105191</v>
          </cell>
          <cell r="C10142" t="str">
            <v>ML</v>
          </cell>
          <cell r="D10142">
            <v>33693</v>
          </cell>
          <cell r="E10142">
            <v>0</v>
          </cell>
          <cell r="F10142">
            <v>43251</v>
          </cell>
          <cell r="G10142">
            <v>32089</v>
          </cell>
          <cell r="H10142">
            <v>1.05</v>
          </cell>
          <cell r="I10142">
            <v>43465</v>
          </cell>
        </row>
        <row r="10143">
          <cell r="A10143" t="str">
            <v>Tubo Novafort 250MM PVC-S/NORMA ICONTEC</v>
          </cell>
          <cell r="B10143">
            <v>100595</v>
          </cell>
          <cell r="C10143" t="str">
            <v>ML</v>
          </cell>
          <cell r="D10143">
            <v>40545</v>
          </cell>
          <cell r="E10143">
            <v>0</v>
          </cell>
          <cell r="F10143">
            <v>42089</v>
          </cell>
          <cell r="G10143">
            <v>33234</v>
          </cell>
          <cell r="H10143">
            <v>1.22</v>
          </cell>
          <cell r="I10143">
            <v>43465</v>
          </cell>
        </row>
        <row r="10144">
          <cell r="A10144" t="str">
            <v>TUBO NOVARIEGO PVC 10" 250mm. PAVCO</v>
          </cell>
          <cell r="B10144">
            <v>101761</v>
          </cell>
          <cell r="C10144" t="str">
            <v>ML</v>
          </cell>
          <cell r="D10144">
            <v>58562</v>
          </cell>
          <cell r="E10144">
            <v>12689</v>
          </cell>
          <cell r="F10144">
            <v>39974</v>
          </cell>
          <cell r="G10144">
            <v>42131</v>
          </cell>
          <cell r="H10144">
            <v>1.39</v>
          </cell>
          <cell r="I10144">
            <v>43465</v>
          </cell>
        </row>
        <row r="10145">
          <cell r="A10145" t="str">
            <v>TUBO NOVARIEGO PVC 12" 315mm. PAVCO</v>
          </cell>
          <cell r="B10145">
            <v>101762</v>
          </cell>
          <cell r="C10145" t="str">
            <v>ML</v>
          </cell>
          <cell r="D10145">
            <v>86586</v>
          </cell>
          <cell r="E10145">
            <v>12691</v>
          </cell>
          <cell r="F10145">
            <v>39974</v>
          </cell>
          <cell r="G10145">
            <v>62292</v>
          </cell>
          <cell r="H10145">
            <v>1.39</v>
          </cell>
          <cell r="I10145">
            <v>43465</v>
          </cell>
        </row>
        <row r="10146">
          <cell r="A10146" t="str">
            <v>TUBO NOVARIEGO PVC 16" 400mm. PAVCO</v>
          </cell>
          <cell r="B10146">
            <v>101763</v>
          </cell>
          <cell r="C10146" t="str">
            <v>ML</v>
          </cell>
          <cell r="D10146">
            <v>132553</v>
          </cell>
          <cell r="E10146">
            <v>12691</v>
          </cell>
          <cell r="F10146">
            <v>39974</v>
          </cell>
          <cell r="G10146">
            <v>95362</v>
          </cell>
          <cell r="H10146">
            <v>1.39</v>
          </cell>
          <cell r="I10146">
            <v>43465</v>
          </cell>
        </row>
        <row r="10147">
          <cell r="A10147" t="str">
            <v>TUBO NOVARIEGO PVC 6" 160mm. PAVCO</v>
          </cell>
          <cell r="B10147">
            <v>101759</v>
          </cell>
          <cell r="C10147" t="str">
            <v>ML</v>
          </cell>
          <cell r="D10147">
            <v>27558</v>
          </cell>
          <cell r="E10147">
            <v>12525</v>
          </cell>
          <cell r="F10147">
            <v>39974</v>
          </cell>
          <cell r="G10147">
            <v>19826</v>
          </cell>
          <cell r="H10147">
            <v>1.39</v>
          </cell>
          <cell r="I10147">
            <v>43465</v>
          </cell>
        </row>
        <row r="10148">
          <cell r="A10148" t="str">
            <v>TUBO NOVARIEGO PVC 8" 200mm. PAVCO</v>
          </cell>
          <cell r="B10148">
            <v>101760</v>
          </cell>
          <cell r="C10148" t="str">
            <v>ML</v>
          </cell>
          <cell r="D10148">
            <v>40284</v>
          </cell>
          <cell r="E10148">
            <v>12695</v>
          </cell>
          <cell r="F10148">
            <v>39974</v>
          </cell>
          <cell r="G10148">
            <v>28981</v>
          </cell>
          <cell r="H10148">
            <v>1.39</v>
          </cell>
          <cell r="I10148">
            <v>43465</v>
          </cell>
        </row>
        <row r="10149">
          <cell r="A10149" t="str">
            <v>TUBO Ø1/2" PVC PRESION RDE-9 L=6M</v>
          </cell>
          <cell r="B10149">
            <v>102216</v>
          </cell>
          <cell r="C10149" t="str">
            <v>ML</v>
          </cell>
          <cell r="D10149">
            <v>1878</v>
          </cell>
          <cell r="E10149">
            <v>12633</v>
          </cell>
          <cell r="F10149">
            <v>43185</v>
          </cell>
          <cell r="G10149">
            <v>1789</v>
          </cell>
          <cell r="H10149">
            <v>1.05</v>
          </cell>
          <cell r="I10149">
            <v>43465</v>
          </cell>
        </row>
        <row r="10150">
          <cell r="A10150" t="str">
            <v>Tubo PE 100 Agua 32 mm</v>
          </cell>
          <cell r="B10150">
            <v>105878</v>
          </cell>
          <cell r="C10150" t="str">
            <v>ML</v>
          </cell>
          <cell r="D10150">
            <v>3505</v>
          </cell>
          <cell r="E10150">
            <v>0</v>
          </cell>
          <cell r="F10150">
            <v>42599</v>
          </cell>
          <cell r="G10150">
            <v>3048</v>
          </cell>
          <cell r="H10150">
            <v>1.1499999999999999</v>
          </cell>
          <cell r="I10150">
            <v>43465</v>
          </cell>
        </row>
        <row r="10151">
          <cell r="A10151" t="str">
            <v>TUBO PEAD 110MM</v>
          </cell>
          <cell r="B10151">
            <v>104691</v>
          </cell>
          <cell r="C10151" t="str">
            <v>ML</v>
          </cell>
          <cell r="D10151">
            <v>24210</v>
          </cell>
          <cell r="E10151">
            <v>0</v>
          </cell>
          <cell r="F10151">
            <v>42857</v>
          </cell>
          <cell r="G10151">
            <v>22211</v>
          </cell>
          <cell r="H10151">
            <v>1.0900000000000001</v>
          </cell>
          <cell r="I10151">
            <v>43465</v>
          </cell>
        </row>
        <row r="10152">
          <cell r="A10152" t="str">
            <v>TUBO PEAD 63MM (PE-100/PN-16/RDE-11)</v>
          </cell>
          <cell r="B10152">
            <v>104686</v>
          </cell>
          <cell r="C10152" t="str">
            <v>ML</v>
          </cell>
          <cell r="D10152">
            <v>8033</v>
          </cell>
          <cell r="E10152">
            <v>0</v>
          </cell>
          <cell r="F10152">
            <v>42857</v>
          </cell>
          <cell r="G10152">
            <v>7370</v>
          </cell>
          <cell r="H10152">
            <v>1.0900000000000001</v>
          </cell>
          <cell r="I10152">
            <v>43465</v>
          </cell>
        </row>
        <row r="10153">
          <cell r="A10153" t="str">
            <v>TUBO PEAD 90MM (PE-100/PN-16/RDE-11)</v>
          </cell>
          <cell r="B10153">
            <v>104690</v>
          </cell>
          <cell r="C10153" t="str">
            <v>ML</v>
          </cell>
          <cell r="D10153">
            <v>16240</v>
          </cell>
          <cell r="E10153">
            <v>0</v>
          </cell>
          <cell r="F10153">
            <v>42857</v>
          </cell>
          <cell r="G10153">
            <v>14899</v>
          </cell>
          <cell r="H10153">
            <v>1.0900000000000001</v>
          </cell>
          <cell r="I10153">
            <v>43465</v>
          </cell>
        </row>
        <row r="10154">
          <cell r="A10154" t="str">
            <v>Tubo perforado en PEAD 12" 20 ft</v>
          </cell>
          <cell r="B10154">
            <v>104971</v>
          </cell>
          <cell r="C10154" t="str">
            <v>ML</v>
          </cell>
          <cell r="D10154">
            <v>83147</v>
          </cell>
          <cell r="E10154">
            <v>0</v>
          </cell>
          <cell r="F10154">
            <v>43350</v>
          </cell>
          <cell r="G10154">
            <v>79188</v>
          </cell>
          <cell r="H10154">
            <v>1.05</v>
          </cell>
          <cell r="I10154">
            <v>43465</v>
          </cell>
        </row>
        <row r="10155">
          <cell r="A10155" t="str">
            <v>TUBO POLIETILENO ½"</v>
          </cell>
          <cell r="B10155">
            <v>3831</v>
          </cell>
          <cell r="C10155" t="str">
            <v>ML</v>
          </cell>
          <cell r="D10155">
            <v>1836</v>
          </cell>
          <cell r="E10155">
            <v>0</v>
          </cell>
          <cell r="F10155">
            <v>40023</v>
          </cell>
          <cell r="G10155">
            <v>1321</v>
          </cell>
          <cell r="H10155">
            <v>1.39</v>
          </cell>
          <cell r="I10155">
            <v>43465</v>
          </cell>
        </row>
        <row r="10156">
          <cell r="A10156" t="str">
            <v>TUBO POLIPROPILENO Ø1/2" FUSION AF</v>
          </cell>
          <cell r="B10156">
            <v>106073</v>
          </cell>
          <cell r="C10156" t="str">
            <v>ML</v>
          </cell>
          <cell r="D10156">
            <v>4012</v>
          </cell>
          <cell r="E10156">
            <v>0</v>
          </cell>
          <cell r="F10156">
            <v>42724</v>
          </cell>
          <cell r="G10156">
            <v>3489</v>
          </cell>
          <cell r="H10156">
            <v>1.1499999999999999</v>
          </cell>
          <cell r="I10156">
            <v>43465</v>
          </cell>
        </row>
        <row r="10157">
          <cell r="A10157" t="str">
            <v>Tubo Polipropileno PN-16 (3/4”) AC</v>
          </cell>
          <cell r="B10157">
            <v>106074</v>
          </cell>
          <cell r="C10157" t="str">
            <v>ML</v>
          </cell>
          <cell r="D10157">
            <v>6745</v>
          </cell>
          <cell r="E10157">
            <v>0</v>
          </cell>
          <cell r="F10157">
            <v>42831</v>
          </cell>
          <cell r="G10157">
            <v>6188</v>
          </cell>
          <cell r="H10157">
            <v>1.0900000000000001</v>
          </cell>
          <cell r="I10157">
            <v>43465</v>
          </cell>
        </row>
        <row r="10158">
          <cell r="A10158" t="str">
            <v>Tubo Polipropileno PN-16 (Ø1/2”) AC</v>
          </cell>
          <cell r="B10158">
            <v>106076</v>
          </cell>
          <cell r="C10158" t="str">
            <v>ML</v>
          </cell>
          <cell r="D10158">
            <v>3891</v>
          </cell>
          <cell r="E10158">
            <v>0</v>
          </cell>
          <cell r="F10158">
            <v>42831</v>
          </cell>
          <cell r="G10158">
            <v>3570</v>
          </cell>
          <cell r="H10158">
            <v>1.0900000000000001</v>
          </cell>
          <cell r="I10158">
            <v>43465</v>
          </cell>
        </row>
        <row r="10159">
          <cell r="A10159" t="str">
            <v>Tubo Polipropileno PN-16 (Ø1/2”) AF</v>
          </cell>
          <cell r="B10159">
            <v>106065</v>
          </cell>
          <cell r="C10159" t="str">
            <v>ML</v>
          </cell>
          <cell r="D10159">
            <v>3891</v>
          </cell>
          <cell r="E10159">
            <v>0</v>
          </cell>
          <cell r="F10159">
            <v>42831</v>
          </cell>
          <cell r="G10159">
            <v>3570</v>
          </cell>
          <cell r="H10159">
            <v>1.0900000000000001</v>
          </cell>
          <cell r="I10159">
            <v>43465</v>
          </cell>
        </row>
        <row r="10160">
          <cell r="A10160" t="str">
            <v>Tubo Polipropileno PN-16 (Ø1”) AC</v>
          </cell>
          <cell r="B10160">
            <v>106134</v>
          </cell>
          <cell r="C10160" t="str">
            <v>ML</v>
          </cell>
          <cell r="D10160">
            <v>10247</v>
          </cell>
          <cell r="E10160">
            <v>0</v>
          </cell>
          <cell r="F10160">
            <v>42831</v>
          </cell>
          <cell r="G10160">
            <v>9401</v>
          </cell>
          <cell r="H10160">
            <v>1.0900000000000001</v>
          </cell>
          <cell r="I10160">
            <v>43465</v>
          </cell>
        </row>
        <row r="10161">
          <cell r="A10161" t="str">
            <v>Tubo Polipropileno PN-16 (Ø1”) AF</v>
          </cell>
          <cell r="B10161">
            <v>106069</v>
          </cell>
          <cell r="C10161" t="str">
            <v>ML</v>
          </cell>
          <cell r="D10161">
            <v>10247</v>
          </cell>
          <cell r="E10161">
            <v>0</v>
          </cell>
          <cell r="F10161">
            <v>42831</v>
          </cell>
          <cell r="G10161">
            <v>9401</v>
          </cell>
          <cell r="H10161">
            <v>1.0900000000000001</v>
          </cell>
          <cell r="I10161">
            <v>43465</v>
          </cell>
        </row>
        <row r="10162">
          <cell r="A10162" t="str">
            <v>Tubo Polipropileno PN-16 (Ø11/2”) AC</v>
          </cell>
          <cell r="B10162">
            <v>106082</v>
          </cell>
          <cell r="C10162" t="str">
            <v>ML</v>
          </cell>
          <cell r="D10162">
            <v>23348</v>
          </cell>
          <cell r="E10162">
            <v>0</v>
          </cell>
          <cell r="F10162">
            <v>42831</v>
          </cell>
          <cell r="G10162">
            <v>21420</v>
          </cell>
          <cell r="H10162">
            <v>1.0900000000000001</v>
          </cell>
          <cell r="I10162">
            <v>43465</v>
          </cell>
        </row>
        <row r="10163">
          <cell r="A10163" t="str">
            <v>Tubo Polipropileno PN-16 (Ø11/4”) AC</v>
          </cell>
          <cell r="B10163">
            <v>106135</v>
          </cell>
          <cell r="C10163" t="str">
            <v>ML</v>
          </cell>
          <cell r="D10163">
            <v>16603</v>
          </cell>
          <cell r="E10163">
            <v>0</v>
          </cell>
          <cell r="F10163">
            <v>42831</v>
          </cell>
          <cell r="G10163">
            <v>15232</v>
          </cell>
          <cell r="H10163">
            <v>1.0900000000000001</v>
          </cell>
          <cell r="I10163">
            <v>43465</v>
          </cell>
        </row>
        <row r="10164">
          <cell r="A10164" t="str">
            <v>Tubo Polipropileno PN-16 (Ø11/4”) AF</v>
          </cell>
          <cell r="B10164">
            <v>106067</v>
          </cell>
          <cell r="C10164" t="str">
            <v>ML</v>
          </cell>
          <cell r="D10164">
            <v>16603</v>
          </cell>
          <cell r="E10164">
            <v>0</v>
          </cell>
          <cell r="F10164">
            <v>42831</v>
          </cell>
          <cell r="G10164">
            <v>15232</v>
          </cell>
          <cell r="H10164">
            <v>1.0900000000000001</v>
          </cell>
          <cell r="I10164">
            <v>43465</v>
          </cell>
        </row>
        <row r="10165">
          <cell r="A10165" t="str">
            <v>Tubo Polipropileno PN-16 (Ø2”) AC</v>
          </cell>
          <cell r="B10165">
            <v>106136</v>
          </cell>
          <cell r="C10165" t="str">
            <v>ML</v>
          </cell>
          <cell r="D10165">
            <v>56943</v>
          </cell>
          <cell r="E10165">
            <v>0</v>
          </cell>
          <cell r="F10165">
            <v>42831</v>
          </cell>
          <cell r="G10165">
            <v>52241</v>
          </cell>
          <cell r="H10165">
            <v>1.0900000000000001</v>
          </cell>
          <cell r="I10165">
            <v>43465</v>
          </cell>
        </row>
        <row r="10166">
          <cell r="A10166" t="str">
            <v>Tubo Polipropileno PN-16 (Ø3/4”) AF RDE-7,4</v>
          </cell>
          <cell r="B10166">
            <v>106071</v>
          </cell>
          <cell r="C10166" t="str">
            <v>ML</v>
          </cell>
          <cell r="D10166">
            <v>6745</v>
          </cell>
          <cell r="E10166">
            <v>0</v>
          </cell>
          <cell r="F10166">
            <v>42831</v>
          </cell>
          <cell r="G10166">
            <v>6188</v>
          </cell>
          <cell r="H10166">
            <v>1.0900000000000001</v>
          </cell>
          <cell r="I10166">
            <v>43465</v>
          </cell>
        </row>
        <row r="10167">
          <cell r="A10167" t="str">
            <v>Tubo Polipropileno PN-16 (Ø4”) AC</v>
          </cell>
          <cell r="B10167">
            <v>106309</v>
          </cell>
          <cell r="C10167" t="str">
            <v>ML</v>
          </cell>
          <cell r="D10167">
            <v>164602</v>
          </cell>
          <cell r="E10167">
            <v>0</v>
          </cell>
          <cell r="F10167">
            <v>42852</v>
          </cell>
          <cell r="G10167">
            <v>151011</v>
          </cell>
          <cell r="H10167">
            <v>1.0900000000000001</v>
          </cell>
          <cell r="I10167">
            <v>43465</v>
          </cell>
        </row>
        <row r="10168">
          <cell r="A10168" t="str">
            <v>Tubo Polipropileno PN-16(Ø11/2”) AF RDE-7,4</v>
          </cell>
          <cell r="B10168">
            <v>106132</v>
          </cell>
          <cell r="C10168" t="str">
            <v>ML</v>
          </cell>
          <cell r="D10168">
            <v>23348</v>
          </cell>
          <cell r="E10168">
            <v>0</v>
          </cell>
          <cell r="F10168">
            <v>42831</v>
          </cell>
          <cell r="G10168">
            <v>21420</v>
          </cell>
          <cell r="H10168">
            <v>1.0900000000000001</v>
          </cell>
          <cell r="I10168">
            <v>43465</v>
          </cell>
        </row>
        <row r="10169">
          <cell r="A10169" t="str">
            <v>Tubo Polipropileno PN-16(Ø2”) AF RDE-7,4</v>
          </cell>
          <cell r="B10169">
            <v>106133</v>
          </cell>
          <cell r="C10169" t="str">
            <v>ML</v>
          </cell>
          <cell r="D10169">
            <v>56943</v>
          </cell>
          <cell r="E10169">
            <v>0</v>
          </cell>
          <cell r="F10169">
            <v>42831</v>
          </cell>
          <cell r="G10169">
            <v>52241</v>
          </cell>
          <cell r="H10169">
            <v>1.0900000000000001</v>
          </cell>
          <cell r="I10169">
            <v>43465</v>
          </cell>
        </row>
        <row r="10170">
          <cell r="A10170" t="str">
            <v>TUBO Pres. MLC 10" ETERNIT</v>
          </cell>
          <cell r="B10170">
            <v>2312</v>
          </cell>
          <cell r="C10170" t="str">
            <v>ML</v>
          </cell>
          <cell r="D10170">
            <v>107175</v>
          </cell>
          <cell r="E10170" t="str">
            <v>CLS25 GRIS</v>
          </cell>
          <cell r="F10170">
            <v>39888</v>
          </cell>
          <cell r="G10170">
            <v>77104</v>
          </cell>
          <cell r="H10170">
            <v>1.39</v>
          </cell>
          <cell r="I10170">
            <v>43465</v>
          </cell>
        </row>
        <row r="10171">
          <cell r="A10171" t="str">
            <v>TUBO Pres. MLC 12" ETERNIT</v>
          </cell>
          <cell r="B10171">
            <v>2313</v>
          </cell>
          <cell r="C10171" t="str">
            <v>ML</v>
          </cell>
          <cell r="D10171">
            <v>144560</v>
          </cell>
          <cell r="E10171" t="str">
            <v>CLS25 GRIS</v>
          </cell>
          <cell r="F10171">
            <v>39888</v>
          </cell>
          <cell r="G10171">
            <v>104000</v>
          </cell>
          <cell r="H10171">
            <v>1.39</v>
          </cell>
          <cell r="I10171">
            <v>43465</v>
          </cell>
        </row>
        <row r="10172">
          <cell r="A10172" t="str">
            <v>TUBO Pres. MLC 14" ETERNIT</v>
          </cell>
          <cell r="B10172">
            <v>2314</v>
          </cell>
          <cell r="C10172" t="str">
            <v>ML</v>
          </cell>
          <cell r="D10172">
            <v>184703</v>
          </cell>
          <cell r="E10172" t="str">
            <v>CLS25 GRIS</v>
          </cell>
          <cell r="F10172">
            <v>39888</v>
          </cell>
          <cell r="G10172">
            <v>132880</v>
          </cell>
          <cell r="H10172">
            <v>1.39</v>
          </cell>
          <cell r="I10172">
            <v>43465</v>
          </cell>
        </row>
        <row r="10173">
          <cell r="A10173" t="str">
            <v>TUBO Pres. MLC 16" ETERNIT</v>
          </cell>
          <cell r="B10173">
            <v>2315</v>
          </cell>
          <cell r="C10173" t="str">
            <v>ML</v>
          </cell>
          <cell r="D10173">
            <v>182111</v>
          </cell>
          <cell r="E10173" t="str">
            <v>CLS25 GRIS</v>
          </cell>
          <cell r="F10173">
            <v>39888</v>
          </cell>
          <cell r="G10173">
            <v>131015</v>
          </cell>
          <cell r="H10173">
            <v>1.39</v>
          </cell>
          <cell r="I10173">
            <v>43465</v>
          </cell>
        </row>
        <row r="10174">
          <cell r="A10174" t="str">
            <v>TUBO Pres. MLC 18" ETERNIT</v>
          </cell>
          <cell r="B10174">
            <v>2316</v>
          </cell>
          <cell r="C10174" t="str">
            <v>ML</v>
          </cell>
          <cell r="D10174">
            <v>226876</v>
          </cell>
          <cell r="E10174" t="str">
            <v>CLS25 GRIS</v>
          </cell>
          <cell r="F10174">
            <v>39888</v>
          </cell>
          <cell r="G10174">
            <v>163220</v>
          </cell>
          <cell r="H10174">
            <v>1.39</v>
          </cell>
          <cell r="I10174">
            <v>43465</v>
          </cell>
        </row>
        <row r="10175">
          <cell r="A10175" t="str">
            <v>TUBO Pres. MLC 2" ETERNIT</v>
          </cell>
          <cell r="B10175">
            <v>2308</v>
          </cell>
          <cell r="C10175" t="str">
            <v>ML</v>
          </cell>
          <cell r="D10175">
            <v>15384</v>
          </cell>
          <cell r="E10175" t="str">
            <v>CLS25 GRIS</v>
          </cell>
          <cell r="F10175">
            <v>39659</v>
          </cell>
          <cell r="G10175">
            <v>10465</v>
          </cell>
          <cell r="H10175">
            <v>1.47</v>
          </cell>
          <cell r="I10175">
            <v>43465</v>
          </cell>
        </row>
        <row r="10176">
          <cell r="A10176" t="str">
            <v>TUBO Pres. MLC 20" ETERNIT</v>
          </cell>
          <cell r="B10176">
            <v>2317</v>
          </cell>
          <cell r="C10176" t="str">
            <v>ML</v>
          </cell>
          <cell r="D10176">
            <v>414829</v>
          </cell>
          <cell r="E10176" t="str">
            <v>CLS25 GRIS</v>
          </cell>
          <cell r="F10176">
            <v>39888</v>
          </cell>
          <cell r="G10176">
            <v>298438</v>
          </cell>
          <cell r="H10176">
            <v>1.39</v>
          </cell>
          <cell r="I10176">
            <v>43465</v>
          </cell>
        </row>
        <row r="10177">
          <cell r="A10177" t="str">
            <v>TUBO Pres. MLC 24" ETERNIT</v>
          </cell>
          <cell r="B10177">
            <v>2319</v>
          </cell>
          <cell r="C10177" t="str">
            <v>ML</v>
          </cell>
          <cell r="D10177">
            <v>580932</v>
          </cell>
          <cell r="E10177" t="str">
            <v>CLS25 GRIS</v>
          </cell>
          <cell r="F10177">
            <v>39888</v>
          </cell>
          <cell r="G10177">
            <v>417937</v>
          </cell>
          <cell r="H10177">
            <v>1.39</v>
          </cell>
          <cell r="I10177">
            <v>43465</v>
          </cell>
        </row>
        <row r="10178">
          <cell r="A10178" t="str">
            <v>TUBO Pres. MLC 3" ETERNIT</v>
          </cell>
          <cell r="B10178">
            <v>2309</v>
          </cell>
          <cell r="C10178" t="str">
            <v>ML</v>
          </cell>
          <cell r="D10178">
            <v>24877</v>
          </cell>
          <cell r="E10178" t="str">
            <v>CLS25 GRIS</v>
          </cell>
          <cell r="F10178">
            <v>39659</v>
          </cell>
          <cell r="G10178">
            <v>16923</v>
          </cell>
          <cell r="H10178">
            <v>1.47</v>
          </cell>
          <cell r="I10178">
            <v>43465</v>
          </cell>
        </row>
        <row r="10179">
          <cell r="A10179" t="str">
            <v>TUBO Pres. MLC 4" ETERNIT</v>
          </cell>
          <cell r="B10179">
            <v>2318</v>
          </cell>
          <cell r="C10179" t="str">
            <v>ML</v>
          </cell>
          <cell r="D10179">
            <v>43242</v>
          </cell>
          <cell r="E10179" t="str">
            <v>CLS25 GRIS</v>
          </cell>
          <cell r="F10179">
            <v>39659</v>
          </cell>
          <cell r="G10179">
            <v>29416</v>
          </cell>
          <cell r="H10179">
            <v>1.47</v>
          </cell>
          <cell r="I10179">
            <v>43465</v>
          </cell>
        </row>
        <row r="10180">
          <cell r="A10180" t="str">
            <v>TUBO Pres. MLC 6" ETERNIT</v>
          </cell>
          <cell r="B10180">
            <v>2310</v>
          </cell>
          <cell r="C10180" t="str">
            <v>ML</v>
          </cell>
          <cell r="D10180">
            <v>65646</v>
          </cell>
          <cell r="E10180" t="str">
            <v>CLS25 GRIS</v>
          </cell>
          <cell r="F10180">
            <v>39888</v>
          </cell>
          <cell r="G10180">
            <v>47227</v>
          </cell>
          <cell r="H10180">
            <v>1.39</v>
          </cell>
          <cell r="I10180">
            <v>43465</v>
          </cell>
        </row>
        <row r="10181">
          <cell r="A10181" t="str">
            <v>TUBO Pres. MLC 8" ETERNIT</v>
          </cell>
          <cell r="B10181">
            <v>2311</v>
          </cell>
          <cell r="C10181" t="str">
            <v>ML</v>
          </cell>
          <cell r="D10181">
            <v>75186</v>
          </cell>
          <cell r="E10181" t="str">
            <v>CLS25 GRIS</v>
          </cell>
          <cell r="F10181">
            <v>39888</v>
          </cell>
          <cell r="G10181">
            <v>54091</v>
          </cell>
          <cell r="H10181">
            <v>1.39</v>
          </cell>
          <cell r="I10181">
            <v>43465</v>
          </cell>
        </row>
        <row r="10182">
          <cell r="A10182" t="str">
            <v>TUBO PRESION ½" RDE 13.5 PVCX6ML</v>
          </cell>
          <cell r="B10182">
            <v>852</v>
          </cell>
          <cell r="C10182" t="str">
            <v>ML</v>
          </cell>
          <cell r="D10182">
            <v>1358</v>
          </cell>
          <cell r="E10182">
            <v>12567</v>
          </cell>
          <cell r="F10182">
            <v>43172</v>
          </cell>
          <cell r="G10182">
            <v>1293</v>
          </cell>
          <cell r="H10182">
            <v>1.05</v>
          </cell>
          <cell r="I10182">
            <v>43465</v>
          </cell>
        </row>
        <row r="10183">
          <cell r="A10183" t="str">
            <v>TUBO PRESION 1½" RDE 21</v>
          </cell>
          <cell r="B10183">
            <v>854</v>
          </cell>
          <cell r="C10183" t="str">
            <v>ML</v>
          </cell>
          <cell r="D10183">
            <v>5552</v>
          </cell>
          <cell r="E10183">
            <v>12574</v>
          </cell>
          <cell r="F10183">
            <v>43172</v>
          </cell>
          <cell r="G10183">
            <v>5288</v>
          </cell>
          <cell r="H10183">
            <v>1.05</v>
          </cell>
          <cell r="I10183">
            <v>43465</v>
          </cell>
        </row>
        <row r="10184">
          <cell r="A10184" t="str">
            <v>TUBO PRESION 2" RDE-21X6ML PVC-S/NORMA</v>
          </cell>
          <cell r="B10184">
            <v>851</v>
          </cell>
          <cell r="C10184" t="str">
            <v>ML</v>
          </cell>
          <cell r="D10184">
            <v>8514</v>
          </cell>
          <cell r="E10184">
            <v>12582</v>
          </cell>
          <cell r="F10184">
            <v>43172</v>
          </cell>
          <cell r="G10184">
            <v>8109</v>
          </cell>
          <cell r="H10184">
            <v>1.05</v>
          </cell>
          <cell r="I10184">
            <v>43465</v>
          </cell>
        </row>
        <row r="10185">
          <cell r="A10185" t="str">
            <v>TUBO PRESION 3/4" RDE 11 PVCX6ML</v>
          </cell>
          <cell r="B10185">
            <v>853</v>
          </cell>
          <cell r="C10185" t="str">
            <v>ML</v>
          </cell>
          <cell r="D10185">
            <v>2534</v>
          </cell>
          <cell r="E10185">
            <v>12560</v>
          </cell>
          <cell r="F10185">
            <v>43172</v>
          </cell>
          <cell r="G10185">
            <v>2413</v>
          </cell>
          <cell r="H10185">
            <v>1.05</v>
          </cell>
          <cell r="I10185">
            <v>43465</v>
          </cell>
        </row>
        <row r="10186">
          <cell r="A10186" t="str">
            <v>TUBO PRESION ASTM A 53 -12" Colmena</v>
          </cell>
          <cell r="B10186">
            <v>105830</v>
          </cell>
          <cell r="C10186" t="str">
            <v>ML</v>
          </cell>
          <cell r="D10186">
            <v>306414</v>
          </cell>
          <cell r="E10186">
            <v>0</v>
          </cell>
          <cell r="F10186">
            <v>42572</v>
          </cell>
          <cell r="G10186">
            <v>266447</v>
          </cell>
          <cell r="H10186">
            <v>1.1499999999999999</v>
          </cell>
          <cell r="I10186">
            <v>43465</v>
          </cell>
        </row>
        <row r="10187">
          <cell r="A10187" t="str">
            <v>TUBO PRESION HG 6"</v>
          </cell>
          <cell r="B10187">
            <v>104443</v>
          </cell>
          <cell r="C10187" t="str">
            <v>ML</v>
          </cell>
          <cell r="D10187">
            <v>234245</v>
          </cell>
          <cell r="E10187">
            <v>0</v>
          </cell>
          <cell r="F10187">
            <v>42829</v>
          </cell>
          <cell r="G10187">
            <v>214904.08</v>
          </cell>
          <cell r="H10187">
            <v>1.0900000000000001</v>
          </cell>
          <cell r="I10187">
            <v>43465</v>
          </cell>
        </row>
        <row r="10188">
          <cell r="A10188" t="str">
            <v>TUBO PRESION Ø 1" 315 PSI PVC X 6ML</v>
          </cell>
          <cell r="B10188">
            <v>850</v>
          </cell>
          <cell r="C10188" t="str">
            <v>ML</v>
          </cell>
          <cell r="D10188">
            <v>3375</v>
          </cell>
          <cell r="E10188">
            <v>12571</v>
          </cell>
          <cell r="F10188">
            <v>43185</v>
          </cell>
          <cell r="G10188">
            <v>3214</v>
          </cell>
          <cell r="H10188">
            <v>1.05</v>
          </cell>
          <cell r="I10188">
            <v>43465</v>
          </cell>
        </row>
        <row r="10189">
          <cell r="A10189" t="str">
            <v>TUBO PRESIÓN Ø 1"PVC</v>
          </cell>
          <cell r="B10189">
            <v>103587</v>
          </cell>
          <cell r="C10189" t="str">
            <v>ML</v>
          </cell>
          <cell r="D10189">
            <v>2330</v>
          </cell>
          <cell r="E10189">
            <v>0</v>
          </cell>
          <cell r="F10189">
            <v>43167</v>
          </cell>
          <cell r="G10189">
            <v>2219</v>
          </cell>
          <cell r="H10189">
            <v>1.05</v>
          </cell>
          <cell r="I10189">
            <v>43465</v>
          </cell>
        </row>
        <row r="10190">
          <cell r="A10190" t="str">
            <v>TUBO PRESION Ø3/4´´ RDE 21 PVC X6ML</v>
          </cell>
          <cell r="B10190">
            <v>104394</v>
          </cell>
          <cell r="C10190" t="str">
            <v>ML</v>
          </cell>
          <cell r="D10190">
            <v>1564</v>
          </cell>
          <cell r="E10190">
            <v>0</v>
          </cell>
          <cell r="F10190">
            <v>42853</v>
          </cell>
          <cell r="G10190">
            <v>1435</v>
          </cell>
          <cell r="H10190">
            <v>1.0900000000000001</v>
          </cell>
          <cell r="I10190">
            <v>43465</v>
          </cell>
        </row>
        <row r="10191">
          <cell r="A10191" t="str">
            <v>TUBO PRESIÓN PVC Ø6"EXTREMO LISO</v>
          </cell>
          <cell r="B10191">
            <v>105540</v>
          </cell>
          <cell r="C10191" t="str">
            <v>ML</v>
          </cell>
          <cell r="D10191">
            <v>69204</v>
          </cell>
          <cell r="E10191">
            <v>0</v>
          </cell>
          <cell r="F10191">
            <v>43266</v>
          </cell>
          <cell r="G10191">
            <v>65909</v>
          </cell>
          <cell r="H10191">
            <v>1.05</v>
          </cell>
          <cell r="I10191">
            <v>43465</v>
          </cell>
        </row>
        <row r="10192">
          <cell r="A10192" t="str">
            <v>TUBO PRESION RDE-13.5 ½"PVC X6ML</v>
          </cell>
          <cell r="B10192">
            <v>870</v>
          </cell>
          <cell r="C10192" t="str">
            <v>ML</v>
          </cell>
          <cell r="D10192">
            <v>1358</v>
          </cell>
          <cell r="E10192">
            <v>0</v>
          </cell>
          <cell r="F10192">
            <v>43172</v>
          </cell>
          <cell r="G10192">
            <v>1293</v>
          </cell>
          <cell r="H10192">
            <v>1.05</v>
          </cell>
          <cell r="I10192">
            <v>43465</v>
          </cell>
        </row>
        <row r="10193">
          <cell r="A10193" t="str">
            <v>TUBO PRESION RDE-13.5 Ø 1" PVC S/NORMA</v>
          </cell>
          <cell r="B10193">
            <v>100707</v>
          </cell>
          <cell r="C10193" t="str">
            <v>ML</v>
          </cell>
          <cell r="D10193">
            <v>3375</v>
          </cell>
          <cell r="E10193">
            <v>0</v>
          </cell>
          <cell r="F10193">
            <v>43371</v>
          </cell>
          <cell r="G10193">
            <v>3214</v>
          </cell>
          <cell r="H10193">
            <v>1.05</v>
          </cell>
          <cell r="I10193">
            <v>43465</v>
          </cell>
        </row>
        <row r="10194">
          <cell r="A10194" t="str">
            <v>TUBO PRESION RDE-21 1¼" S/NORMA</v>
          </cell>
          <cell r="B10194">
            <v>1581</v>
          </cell>
          <cell r="C10194" t="str">
            <v>ML</v>
          </cell>
          <cell r="D10194">
            <v>4681</v>
          </cell>
          <cell r="E10194">
            <v>0</v>
          </cell>
          <cell r="F10194">
            <v>43271</v>
          </cell>
          <cell r="G10194">
            <v>4458</v>
          </cell>
          <cell r="H10194">
            <v>1.05</v>
          </cell>
          <cell r="I10194">
            <v>43465</v>
          </cell>
        </row>
        <row r="10195">
          <cell r="A10195" t="str">
            <v>TUBO PRESION RDE-21 1½" S/NORMA</v>
          </cell>
          <cell r="B10195">
            <v>104887</v>
          </cell>
          <cell r="C10195" t="str">
            <v>ML</v>
          </cell>
          <cell r="D10195">
            <v>5439</v>
          </cell>
          <cell r="E10195">
            <v>0</v>
          </cell>
          <cell r="F10195">
            <v>42880</v>
          </cell>
          <cell r="G10195">
            <v>4990</v>
          </cell>
          <cell r="H10195">
            <v>1.0900000000000001</v>
          </cell>
          <cell r="I10195">
            <v>43465</v>
          </cell>
        </row>
        <row r="10196">
          <cell r="A10196" t="str">
            <v>TUBO PRESION RDE-21 2½" PVC S/NORMA</v>
          </cell>
          <cell r="B10196">
            <v>1583</v>
          </cell>
          <cell r="C10196" t="str">
            <v>ML</v>
          </cell>
          <cell r="D10196">
            <v>13623</v>
          </cell>
          <cell r="E10196">
            <v>0</v>
          </cell>
          <cell r="F10196">
            <v>43168</v>
          </cell>
          <cell r="G10196">
            <v>12974</v>
          </cell>
          <cell r="H10196">
            <v>1.05</v>
          </cell>
          <cell r="I10196">
            <v>43465</v>
          </cell>
        </row>
        <row r="10197">
          <cell r="A10197" t="str">
            <v>TUBO PRESION RDE-21 3/4" PVCX6ML</v>
          </cell>
          <cell r="B10197">
            <v>875</v>
          </cell>
          <cell r="C10197" t="str">
            <v>ML</v>
          </cell>
          <cell r="D10197">
            <v>1682</v>
          </cell>
          <cell r="E10197">
            <v>0</v>
          </cell>
          <cell r="F10197">
            <v>43172</v>
          </cell>
          <cell r="G10197">
            <v>1602</v>
          </cell>
          <cell r="H10197">
            <v>1.05</v>
          </cell>
          <cell r="I10197">
            <v>43465</v>
          </cell>
        </row>
        <row r="10198">
          <cell r="A10198" t="str">
            <v>TUBO PRESION RDE-21 Ø2" S/NORMA</v>
          </cell>
          <cell r="B10198">
            <v>871</v>
          </cell>
          <cell r="C10198" t="str">
            <v>ML</v>
          </cell>
          <cell r="D10198">
            <v>7797</v>
          </cell>
          <cell r="E10198">
            <v>0</v>
          </cell>
          <cell r="F10198">
            <v>42500</v>
          </cell>
          <cell r="G10198">
            <v>6780</v>
          </cell>
          <cell r="H10198">
            <v>1.1499999999999999</v>
          </cell>
          <cell r="I10198">
            <v>43465</v>
          </cell>
        </row>
        <row r="10199">
          <cell r="A10199" t="str">
            <v>TUBO PRESION RDE-21 Ø3" PVCX6ML</v>
          </cell>
          <cell r="B10199">
            <v>1584</v>
          </cell>
          <cell r="C10199" t="str">
            <v>ML</v>
          </cell>
          <cell r="D10199">
            <v>18188</v>
          </cell>
          <cell r="E10199">
            <v>0</v>
          </cell>
          <cell r="F10199">
            <v>43168</v>
          </cell>
          <cell r="G10199">
            <v>17322</v>
          </cell>
          <cell r="H10199">
            <v>1.05</v>
          </cell>
          <cell r="I10199">
            <v>43465</v>
          </cell>
        </row>
        <row r="10200">
          <cell r="A10200" t="str">
            <v>TUBO PRESION RDE-21 Ø4" PVCX6ML</v>
          </cell>
          <cell r="B10200">
            <v>438</v>
          </cell>
          <cell r="C10200" t="str">
            <v>ML</v>
          </cell>
          <cell r="D10200">
            <v>31184</v>
          </cell>
          <cell r="E10200">
            <v>0</v>
          </cell>
          <cell r="F10200">
            <v>43266</v>
          </cell>
          <cell r="G10200">
            <v>29699</v>
          </cell>
          <cell r="H10200">
            <v>1.05</v>
          </cell>
          <cell r="I10200">
            <v>43465</v>
          </cell>
        </row>
        <row r="10201">
          <cell r="A10201" t="str">
            <v>TUBO PRESION RDE-21 Ø6" PVCX6ML</v>
          </cell>
          <cell r="B10201">
            <v>105702</v>
          </cell>
          <cell r="C10201" t="str">
            <v>ML</v>
          </cell>
          <cell r="D10201">
            <v>49454</v>
          </cell>
          <cell r="E10201">
            <v>0</v>
          </cell>
          <cell r="F10201">
            <v>43362</v>
          </cell>
          <cell r="G10201">
            <v>47099</v>
          </cell>
          <cell r="H10201">
            <v>1.05</v>
          </cell>
          <cell r="I10201">
            <v>43465</v>
          </cell>
        </row>
        <row r="10202">
          <cell r="A10202" t="str">
            <v>TUBO PRESION RDE-21 PVC Ø 1" L=6M</v>
          </cell>
          <cell r="B10202">
            <v>1580</v>
          </cell>
          <cell r="C10202" t="str">
            <v>ML</v>
          </cell>
          <cell r="D10202">
            <v>2330</v>
          </cell>
          <cell r="E10202">
            <v>0</v>
          </cell>
          <cell r="F10202">
            <v>43168</v>
          </cell>
          <cell r="G10202">
            <v>2219</v>
          </cell>
          <cell r="H10202">
            <v>1.05</v>
          </cell>
          <cell r="I10202">
            <v>43465</v>
          </cell>
        </row>
        <row r="10203">
          <cell r="A10203" t="str">
            <v>TUBO PRESION RDE-21Ø1½"</v>
          </cell>
          <cell r="B10203">
            <v>1582</v>
          </cell>
          <cell r="C10203" t="str">
            <v>ML</v>
          </cell>
          <cell r="D10203">
            <v>5481</v>
          </cell>
          <cell r="E10203">
            <v>0</v>
          </cell>
          <cell r="F10203">
            <v>43168</v>
          </cell>
          <cell r="G10203">
            <v>5220</v>
          </cell>
          <cell r="H10203">
            <v>1.05</v>
          </cell>
          <cell r="I10203">
            <v>43465</v>
          </cell>
        </row>
        <row r="10204">
          <cell r="A10204" t="str">
            <v>Tubo presion RDE-26 d=6" Union mecanica</v>
          </cell>
          <cell r="B10204">
            <v>100516</v>
          </cell>
          <cell r="C10204" t="str">
            <v>ML</v>
          </cell>
          <cell r="D10204">
            <v>48766</v>
          </cell>
          <cell r="E10204">
            <v>0</v>
          </cell>
          <cell r="F10204">
            <v>41248</v>
          </cell>
          <cell r="G10204">
            <v>37512</v>
          </cell>
          <cell r="H10204">
            <v>1.3</v>
          </cell>
          <cell r="I10204">
            <v>43465</v>
          </cell>
        </row>
        <row r="10205">
          <cell r="A10205" t="str">
            <v>TUBO PRESION RDE-9 1/2".</v>
          </cell>
          <cell r="B10205">
            <v>103596</v>
          </cell>
          <cell r="C10205" t="str">
            <v>ML</v>
          </cell>
          <cell r="D10205">
            <v>3385</v>
          </cell>
          <cell r="E10205">
            <v>0</v>
          </cell>
          <cell r="F10205">
            <v>40535</v>
          </cell>
          <cell r="G10205">
            <v>2471</v>
          </cell>
          <cell r="H10205">
            <v>1.37</v>
          </cell>
          <cell r="I10205">
            <v>43465</v>
          </cell>
        </row>
        <row r="10206">
          <cell r="A10206" t="str">
            <v>Tubo PVC 1 1/2¨</v>
          </cell>
          <cell r="B10206">
            <v>103871</v>
          </cell>
          <cell r="C10206" t="str">
            <v>ML</v>
          </cell>
          <cell r="D10206">
            <v>5481</v>
          </cell>
          <cell r="E10206">
            <v>0</v>
          </cell>
          <cell r="F10206">
            <v>43168</v>
          </cell>
          <cell r="G10206">
            <v>5220</v>
          </cell>
          <cell r="H10206">
            <v>1.05</v>
          </cell>
          <cell r="I10206">
            <v>43465</v>
          </cell>
        </row>
        <row r="10207">
          <cell r="A10207" t="str">
            <v>TUBO PVC 1" RDE-21 (MANTTO)</v>
          </cell>
          <cell r="B10207">
            <v>105259</v>
          </cell>
          <cell r="C10207" t="str">
            <v>ML</v>
          </cell>
          <cell r="D10207">
            <v>2663</v>
          </cell>
          <cell r="E10207">
            <v>0</v>
          </cell>
          <cell r="F10207">
            <v>42471</v>
          </cell>
          <cell r="G10207">
            <v>2316</v>
          </cell>
          <cell r="H10207">
            <v>1.1499999999999999</v>
          </cell>
          <cell r="I10207">
            <v>43465</v>
          </cell>
        </row>
        <row r="10208">
          <cell r="A10208" t="str">
            <v>TUBO PVC 2" RDE 26 U.M</v>
          </cell>
          <cell r="B10208">
            <v>105952</v>
          </cell>
          <cell r="C10208" t="str">
            <v>ML</v>
          </cell>
          <cell r="D10208">
            <v>7375</v>
          </cell>
          <cell r="E10208">
            <v>0</v>
          </cell>
          <cell r="F10208">
            <v>43336</v>
          </cell>
          <cell r="G10208">
            <v>7024</v>
          </cell>
          <cell r="H10208">
            <v>1.05</v>
          </cell>
          <cell r="I10208">
            <v>43465</v>
          </cell>
        </row>
        <row r="10209">
          <cell r="A10209" t="str">
            <v>TUBO PVC 4" PARA CANALIZACION</v>
          </cell>
          <cell r="B10209">
            <v>102523</v>
          </cell>
          <cell r="C10209" t="str">
            <v>ML</v>
          </cell>
          <cell r="D10209">
            <v>8338</v>
          </cell>
          <cell r="E10209">
            <v>0</v>
          </cell>
          <cell r="F10209">
            <v>40226</v>
          </cell>
          <cell r="G10209">
            <v>6086</v>
          </cell>
          <cell r="H10209">
            <v>1.37</v>
          </cell>
          <cell r="I10209">
            <v>43465</v>
          </cell>
        </row>
        <row r="10210">
          <cell r="A10210" t="str">
            <v>Tubo PVC Conduit 1 1/4¨</v>
          </cell>
          <cell r="B10210">
            <v>103860</v>
          </cell>
          <cell r="C10210" t="str">
            <v>UNI</v>
          </cell>
          <cell r="D10210">
            <v>2768</v>
          </cell>
          <cell r="E10210">
            <v>0</v>
          </cell>
          <cell r="F10210">
            <v>41041</v>
          </cell>
          <cell r="G10210">
            <v>2129</v>
          </cell>
          <cell r="H10210">
            <v>1.3</v>
          </cell>
          <cell r="I10210">
            <v>43465</v>
          </cell>
        </row>
        <row r="10211">
          <cell r="A10211" t="str">
            <v>TUBO PVC DUCTO ELECTRICO TIPO DB</v>
          </cell>
          <cell r="B10211">
            <v>104054</v>
          </cell>
          <cell r="C10211" t="str">
            <v>ML</v>
          </cell>
          <cell r="D10211">
            <v>11114</v>
          </cell>
          <cell r="E10211">
            <v>0</v>
          </cell>
          <cell r="F10211">
            <v>43174</v>
          </cell>
          <cell r="G10211">
            <v>10585</v>
          </cell>
          <cell r="H10211">
            <v>1.05</v>
          </cell>
          <cell r="I10211">
            <v>43465</v>
          </cell>
        </row>
        <row r="10212">
          <cell r="A10212" t="str">
            <v>TUBO PVC DUCTO ELECTRICO TIPO DB 2"</v>
          </cell>
          <cell r="B10212">
            <v>1725</v>
          </cell>
          <cell r="C10212" t="str">
            <v>ML</v>
          </cell>
          <cell r="D10212">
            <v>4053</v>
          </cell>
          <cell r="E10212">
            <v>0</v>
          </cell>
          <cell r="F10212">
            <v>43266</v>
          </cell>
          <cell r="G10212">
            <v>3860</v>
          </cell>
          <cell r="H10212">
            <v>1.05</v>
          </cell>
          <cell r="I10212">
            <v>43465</v>
          </cell>
        </row>
        <row r="10213">
          <cell r="A10213" t="str">
            <v>TUBO PVC DUCTO ELECTRICO TIPO DB 2"</v>
          </cell>
          <cell r="B10213">
            <v>103859</v>
          </cell>
          <cell r="C10213" t="str">
            <v>ML</v>
          </cell>
          <cell r="D10213">
            <v>2746</v>
          </cell>
          <cell r="E10213">
            <v>0</v>
          </cell>
          <cell r="F10213">
            <v>43174</v>
          </cell>
          <cell r="G10213">
            <v>2615</v>
          </cell>
          <cell r="H10213">
            <v>1.05</v>
          </cell>
          <cell r="I10213">
            <v>43465</v>
          </cell>
        </row>
        <row r="10214">
          <cell r="A10214" t="str">
            <v>TUBO PVC DUCTO ELECTRICO TIPO DB 2"</v>
          </cell>
          <cell r="B10214">
            <v>105161</v>
          </cell>
          <cell r="C10214" t="str">
            <v>ML</v>
          </cell>
          <cell r="D10214">
            <v>5661</v>
          </cell>
          <cell r="E10214">
            <v>0</v>
          </cell>
          <cell r="F10214">
            <v>42296</v>
          </cell>
          <cell r="G10214">
            <v>4640</v>
          </cell>
          <cell r="H10214">
            <v>1.22</v>
          </cell>
          <cell r="I10214">
            <v>43465</v>
          </cell>
        </row>
        <row r="10215">
          <cell r="A10215" t="str">
            <v>TUBO PVC DUCTO ELECTRICO TIPO DB 3"</v>
          </cell>
          <cell r="B10215">
            <v>1735</v>
          </cell>
          <cell r="C10215" t="str">
            <v>ML</v>
          </cell>
          <cell r="D10215">
            <v>8518</v>
          </cell>
          <cell r="E10215">
            <v>0</v>
          </cell>
          <cell r="F10215">
            <v>43244</v>
          </cell>
          <cell r="G10215">
            <v>8112</v>
          </cell>
          <cell r="H10215">
            <v>1.05</v>
          </cell>
          <cell r="I10215">
            <v>43465</v>
          </cell>
        </row>
        <row r="10216">
          <cell r="A10216" t="str">
            <v>TUBO PVC DUCTO ELECTRICO TIPO EB</v>
          </cell>
          <cell r="B10216">
            <v>104050</v>
          </cell>
          <cell r="C10216" t="str">
            <v>ML</v>
          </cell>
          <cell r="D10216">
            <v>26075</v>
          </cell>
          <cell r="E10216">
            <v>0</v>
          </cell>
          <cell r="F10216">
            <v>42899</v>
          </cell>
          <cell r="G10216">
            <v>23922</v>
          </cell>
          <cell r="H10216">
            <v>1.0900000000000001</v>
          </cell>
          <cell r="I10216">
            <v>43465</v>
          </cell>
        </row>
        <row r="10217">
          <cell r="A10217" t="str">
            <v>TUBO PVC P 100psi 12" PAVCO</v>
          </cell>
          <cell r="B10217">
            <v>101743</v>
          </cell>
          <cell r="C10217" t="str">
            <v>ML</v>
          </cell>
          <cell r="D10217">
            <v>154740</v>
          </cell>
          <cell r="E10217">
            <v>12307</v>
          </cell>
          <cell r="F10217">
            <v>40450</v>
          </cell>
          <cell r="G10217">
            <v>112949</v>
          </cell>
          <cell r="H10217">
            <v>1.37</v>
          </cell>
          <cell r="I10217">
            <v>43465</v>
          </cell>
        </row>
        <row r="10218">
          <cell r="A10218" t="str">
            <v>TUBO PVC P RDE 41 100psi 10" PAVCO</v>
          </cell>
          <cell r="B10218">
            <v>101740</v>
          </cell>
          <cell r="C10218" t="str">
            <v>ML</v>
          </cell>
          <cell r="D10218">
            <v>109260</v>
          </cell>
          <cell r="E10218">
            <v>12297</v>
          </cell>
          <cell r="F10218">
            <v>40450</v>
          </cell>
          <cell r="G10218">
            <v>79752</v>
          </cell>
          <cell r="H10218">
            <v>1.37</v>
          </cell>
          <cell r="I10218">
            <v>43465</v>
          </cell>
        </row>
        <row r="10219">
          <cell r="A10219" t="str">
            <v>TUBO PVC P RDE 41 100psi 4"</v>
          </cell>
          <cell r="B10219">
            <v>101747</v>
          </cell>
          <cell r="C10219" t="str">
            <v>ML</v>
          </cell>
          <cell r="D10219">
            <v>13604</v>
          </cell>
          <cell r="E10219">
            <v>12355</v>
          </cell>
          <cell r="F10219">
            <v>42857</v>
          </cell>
          <cell r="G10219">
            <v>12481</v>
          </cell>
          <cell r="H10219">
            <v>1.0900000000000001</v>
          </cell>
          <cell r="I10219">
            <v>43465</v>
          </cell>
        </row>
        <row r="10220">
          <cell r="A10220" t="str">
            <v>TUBO PVC P RDE 41 100psi 6" PAVCO</v>
          </cell>
          <cell r="B10220">
            <v>101745</v>
          </cell>
          <cell r="C10220" t="str">
            <v>ML</v>
          </cell>
          <cell r="D10220">
            <v>41367</v>
          </cell>
          <cell r="E10220">
            <v>12365</v>
          </cell>
          <cell r="F10220">
            <v>40450</v>
          </cell>
          <cell r="G10220">
            <v>30195</v>
          </cell>
          <cell r="H10220">
            <v>1.37</v>
          </cell>
          <cell r="I10220">
            <v>43465</v>
          </cell>
        </row>
        <row r="10221">
          <cell r="A10221" t="str">
            <v>TUBO PVC P RDE 41 100psi 8" PAVCO</v>
          </cell>
          <cell r="B10221">
            <v>101739</v>
          </cell>
          <cell r="C10221" t="str">
            <v>ML</v>
          </cell>
          <cell r="D10221">
            <v>29574</v>
          </cell>
          <cell r="E10221">
            <v>12376</v>
          </cell>
          <cell r="F10221">
            <v>43111</v>
          </cell>
          <cell r="G10221">
            <v>28166</v>
          </cell>
          <cell r="H10221">
            <v>1.05</v>
          </cell>
          <cell r="I10221">
            <v>43465</v>
          </cell>
        </row>
        <row r="10222">
          <cell r="A10222" t="str">
            <v>TUBO PVC PRESIÓN Ø1/2" RDE-21</v>
          </cell>
          <cell r="B10222">
            <v>104488</v>
          </cell>
          <cell r="C10222" t="str">
            <v>ML</v>
          </cell>
          <cell r="D10222">
            <v>1863</v>
          </cell>
          <cell r="E10222">
            <v>0</v>
          </cell>
          <cell r="F10222">
            <v>41137</v>
          </cell>
          <cell r="G10222">
            <v>1433</v>
          </cell>
          <cell r="H10222">
            <v>1.3</v>
          </cell>
          <cell r="I10222">
            <v>43465</v>
          </cell>
        </row>
        <row r="10223">
          <cell r="A10223" t="str">
            <v>TUBO PVC PRESION Ø11/4" RDE 21 X 6</v>
          </cell>
          <cell r="B10223">
            <v>105268</v>
          </cell>
          <cell r="C10223" t="str">
            <v>ML</v>
          </cell>
          <cell r="D10223">
            <v>4198</v>
          </cell>
          <cell r="E10223">
            <v>0</v>
          </cell>
          <cell r="F10223">
            <v>43168</v>
          </cell>
          <cell r="G10223">
            <v>3998</v>
          </cell>
          <cell r="H10223">
            <v>1.05</v>
          </cell>
          <cell r="I10223">
            <v>43465</v>
          </cell>
        </row>
        <row r="10224">
          <cell r="A10224" t="str">
            <v>TUBO PVC UM NORMA NTC 382 D=2" RDE21</v>
          </cell>
          <cell r="B10224">
            <v>106986</v>
          </cell>
          <cell r="C10224" t="str">
            <v>ML</v>
          </cell>
          <cell r="D10224">
            <v>8961</v>
          </cell>
          <cell r="E10224">
            <v>0</v>
          </cell>
          <cell r="F10224">
            <v>43343</v>
          </cell>
          <cell r="G10224">
            <v>8534</v>
          </cell>
          <cell r="H10224">
            <v>1.05</v>
          </cell>
          <cell r="I10224">
            <v>43465</v>
          </cell>
        </row>
        <row r="10225">
          <cell r="A10225" t="str">
            <v>TUBO PVC UM NORMA NTC 382 D=3" RDE21</v>
          </cell>
          <cell r="B10225">
            <v>106985</v>
          </cell>
          <cell r="C10225" t="str">
            <v>ML</v>
          </cell>
          <cell r="D10225">
            <v>19614</v>
          </cell>
          <cell r="E10225">
            <v>0</v>
          </cell>
          <cell r="F10225">
            <v>43343</v>
          </cell>
          <cell r="G10225">
            <v>18680</v>
          </cell>
          <cell r="H10225">
            <v>1.05</v>
          </cell>
          <cell r="I10225">
            <v>43465</v>
          </cell>
        </row>
        <row r="10226">
          <cell r="A10226" t="str">
            <v>TUBO PVC UM NORMA NTC 382 D=4" RDE21</v>
          </cell>
          <cell r="B10226">
            <v>106987</v>
          </cell>
          <cell r="C10226" t="str">
            <v>ML</v>
          </cell>
          <cell r="D10226">
            <v>32363</v>
          </cell>
          <cell r="E10226">
            <v>0</v>
          </cell>
          <cell r="F10226">
            <v>43343</v>
          </cell>
          <cell r="G10226">
            <v>30822</v>
          </cell>
          <cell r="H10226">
            <v>1.05</v>
          </cell>
          <cell r="I10226">
            <v>43465</v>
          </cell>
        </row>
        <row r="10227">
          <cell r="A10227" t="str">
            <v>Tubo PVCP 1 1/2" SCH80 **</v>
          </cell>
          <cell r="B10227">
            <v>102478</v>
          </cell>
          <cell r="C10227" t="str">
            <v>ML</v>
          </cell>
          <cell r="D10227">
            <v>49265</v>
          </cell>
          <cell r="E10227">
            <v>1531004106</v>
          </cell>
          <cell r="F10227">
            <v>40214</v>
          </cell>
          <cell r="G10227">
            <v>35960</v>
          </cell>
          <cell r="H10227">
            <v>1.37</v>
          </cell>
          <cell r="I10227">
            <v>43465</v>
          </cell>
        </row>
        <row r="10228">
          <cell r="A10228" t="str">
            <v>TUBO PVCP 1/2" RDE-9 (NO USAR)</v>
          </cell>
          <cell r="B10228">
            <v>104546</v>
          </cell>
          <cell r="C10228" t="str">
            <v>ML</v>
          </cell>
          <cell r="D10228">
            <v>1727</v>
          </cell>
          <cell r="E10228">
            <v>0</v>
          </cell>
          <cell r="F10228">
            <v>43327</v>
          </cell>
          <cell r="G10228">
            <v>1645</v>
          </cell>
          <cell r="H10228">
            <v>1.05</v>
          </cell>
          <cell r="I10228">
            <v>43465</v>
          </cell>
        </row>
        <row r="10229">
          <cell r="A10229" t="str">
            <v>TUBO PVCP 21/2"</v>
          </cell>
          <cell r="B10229">
            <v>104491</v>
          </cell>
          <cell r="C10229" t="str">
            <v>ML</v>
          </cell>
          <cell r="D10229">
            <v>11743</v>
          </cell>
          <cell r="E10229">
            <v>0</v>
          </cell>
          <cell r="F10229">
            <v>41138</v>
          </cell>
          <cell r="G10229">
            <v>9033</v>
          </cell>
          <cell r="H10229">
            <v>1.3</v>
          </cell>
          <cell r="I10229">
            <v>43465</v>
          </cell>
        </row>
        <row r="10230">
          <cell r="A10230" t="str">
            <v>Tubo Rectang. 4"x 1 1/2" Cal 16</v>
          </cell>
          <cell r="B10230">
            <v>105896</v>
          </cell>
          <cell r="C10230" t="str">
            <v>ML</v>
          </cell>
          <cell r="D10230">
            <v>10158</v>
          </cell>
          <cell r="E10230">
            <v>0</v>
          </cell>
          <cell r="F10230">
            <v>42614</v>
          </cell>
          <cell r="G10230">
            <v>8833</v>
          </cell>
          <cell r="H10230">
            <v>1.1499999999999999</v>
          </cell>
          <cell r="I10230">
            <v>43465</v>
          </cell>
        </row>
        <row r="10231">
          <cell r="A10231" t="str">
            <v>TUBO RECTANGULAR 1"X2" X 6MTS</v>
          </cell>
          <cell r="B10231">
            <v>103573</v>
          </cell>
          <cell r="C10231" t="str">
            <v>UNI</v>
          </cell>
          <cell r="D10231">
            <v>43376</v>
          </cell>
          <cell r="E10231">
            <v>0</v>
          </cell>
          <cell r="F10231">
            <v>40526</v>
          </cell>
          <cell r="G10231">
            <v>31661</v>
          </cell>
          <cell r="H10231">
            <v>1.37</v>
          </cell>
          <cell r="I10231">
            <v>43465</v>
          </cell>
        </row>
        <row r="10232">
          <cell r="A10232" t="str">
            <v>TUBO RECTANGULAR ACERO DE 3" X 1. 1/2</v>
          </cell>
          <cell r="B10232">
            <v>106430</v>
          </cell>
          <cell r="C10232" t="str">
            <v>ML</v>
          </cell>
          <cell r="D10232">
            <v>9608</v>
          </cell>
          <cell r="E10232">
            <v>0</v>
          </cell>
          <cell r="F10232">
            <v>42970</v>
          </cell>
          <cell r="G10232">
            <v>8815</v>
          </cell>
          <cell r="H10232">
            <v>1.0900000000000001</v>
          </cell>
          <cell r="I10232">
            <v>43465</v>
          </cell>
        </row>
        <row r="10233">
          <cell r="A10233" t="str">
            <v>TUBO RECTANGULAR DE 80X40X2.0mm x6mts</v>
          </cell>
          <cell r="B10233">
            <v>103579</v>
          </cell>
          <cell r="C10233" t="str">
            <v>ML</v>
          </cell>
          <cell r="D10233">
            <v>17376</v>
          </cell>
          <cell r="E10233">
            <v>0</v>
          </cell>
          <cell r="F10233">
            <v>40527</v>
          </cell>
          <cell r="G10233">
            <v>12683</v>
          </cell>
          <cell r="H10233">
            <v>1.37</v>
          </cell>
          <cell r="I10233">
            <v>43465</v>
          </cell>
        </row>
        <row r="10234">
          <cell r="A10234" t="str">
            <v>TUBO SANITARIO 2" PVCX6ML S/NORMA</v>
          </cell>
          <cell r="B10234">
            <v>872</v>
          </cell>
          <cell r="C10234" t="str">
            <v>ML</v>
          </cell>
          <cell r="D10234">
            <v>5808</v>
          </cell>
          <cell r="E10234">
            <v>0</v>
          </cell>
          <cell r="F10234">
            <v>43167</v>
          </cell>
          <cell r="G10234">
            <v>5531</v>
          </cell>
          <cell r="H10234">
            <v>1.05</v>
          </cell>
          <cell r="I10234">
            <v>43465</v>
          </cell>
        </row>
        <row r="10235">
          <cell r="A10235" t="str">
            <v>TUBO SANITARIO 3" PVC S/NORMA ICONTEC</v>
          </cell>
          <cell r="B10235">
            <v>873</v>
          </cell>
          <cell r="C10235" t="str">
            <v>ML</v>
          </cell>
          <cell r="D10235">
            <v>8687</v>
          </cell>
          <cell r="E10235">
            <v>0</v>
          </cell>
          <cell r="F10235">
            <v>43167</v>
          </cell>
          <cell r="G10235">
            <v>8273</v>
          </cell>
          <cell r="H10235">
            <v>1.05</v>
          </cell>
          <cell r="I10235">
            <v>43465</v>
          </cell>
        </row>
        <row r="10236">
          <cell r="A10236" t="str">
            <v>TUBO SANITARIO 4" PVC RALCO</v>
          </cell>
          <cell r="B10236">
            <v>874</v>
          </cell>
          <cell r="C10236" t="str">
            <v>ML</v>
          </cell>
          <cell r="D10236">
            <v>12762</v>
          </cell>
          <cell r="E10236">
            <v>0</v>
          </cell>
          <cell r="F10236">
            <v>41148</v>
          </cell>
          <cell r="G10236">
            <v>9817</v>
          </cell>
          <cell r="H10236">
            <v>1.3</v>
          </cell>
          <cell r="I10236">
            <v>43465</v>
          </cell>
        </row>
        <row r="10237">
          <cell r="A10237" t="str">
            <v>TUBO SANITARIO 6" PVC (TIPO LIVIANO)</v>
          </cell>
          <cell r="B10237">
            <v>100739</v>
          </cell>
          <cell r="C10237" t="str">
            <v>ML</v>
          </cell>
          <cell r="D10237">
            <v>26063</v>
          </cell>
          <cell r="E10237">
            <v>12732</v>
          </cell>
          <cell r="F10237">
            <v>40616</v>
          </cell>
          <cell r="G10237">
            <v>19450</v>
          </cell>
          <cell r="H10237">
            <v>1.34</v>
          </cell>
          <cell r="I10237">
            <v>43465</v>
          </cell>
        </row>
        <row r="10238">
          <cell r="A10238" t="str">
            <v>TUBO SANITARIO 6" PVC X6ML S/NORMA</v>
          </cell>
          <cell r="B10238">
            <v>845</v>
          </cell>
          <cell r="C10238" t="str">
            <v>ML</v>
          </cell>
          <cell r="D10238">
            <v>25635</v>
          </cell>
          <cell r="E10238">
            <v>12733</v>
          </cell>
          <cell r="F10238">
            <v>43167</v>
          </cell>
          <cell r="G10238">
            <v>24414</v>
          </cell>
          <cell r="H10238">
            <v>1.05</v>
          </cell>
          <cell r="I10238">
            <v>43465</v>
          </cell>
        </row>
        <row r="10239">
          <cell r="A10239" t="str">
            <v>TUBO SANITARIO Ø1,1/2" PVC X6MLS/NORMA</v>
          </cell>
          <cell r="B10239">
            <v>1585</v>
          </cell>
          <cell r="C10239" t="str">
            <v>ML</v>
          </cell>
          <cell r="D10239">
            <v>4707</v>
          </cell>
          <cell r="E10239">
            <v>0</v>
          </cell>
          <cell r="F10239">
            <v>43209</v>
          </cell>
          <cell r="G10239">
            <v>4483</v>
          </cell>
          <cell r="H10239">
            <v>1.05</v>
          </cell>
          <cell r="I10239">
            <v>43465</v>
          </cell>
        </row>
        <row r="10240">
          <cell r="A10240" t="str">
            <v>TUBO SANITARIO Ø3" PVCX6ML S/NORMA</v>
          </cell>
          <cell r="B10240">
            <v>843</v>
          </cell>
          <cell r="C10240" t="str">
            <v>ML</v>
          </cell>
          <cell r="D10240">
            <v>7542</v>
          </cell>
          <cell r="E10240">
            <v>12719</v>
          </cell>
          <cell r="F10240">
            <v>43209</v>
          </cell>
          <cell r="G10240">
            <v>7183</v>
          </cell>
          <cell r="H10240">
            <v>1.05</v>
          </cell>
          <cell r="I10240">
            <v>43465</v>
          </cell>
        </row>
        <row r="10241">
          <cell r="A10241" t="str">
            <v>TUBO SANITARIO Ø4" PVCX6ML S/NORMA</v>
          </cell>
          <cell r="B10241">
            <v>844</v>
          </cell>
          <cell r="C10241" t="str">
            <v>ML</v>
          </cell>
          <cell r="D10241">
            <v>12105</v>
          </cell>
          <cell r="E10241">
            <v>12726</v>
          </cell>
          <cell r="F10241">
            <v>43167</v>
          </cell>
          <cell r="G10241">
            <v>11529</v>
          </cell>
          <cell r="H10241">
            <v>1.05</v>
          </cell>
          <cell r="I10241">
            <v>43465</v>
          </cell>
        </row>
        <row r="10242">
          <cell r="A10242" t="str">
            <v>TUBO SANITARIOØ 6"X6ML PVC S/NORMA</v>
          </cell>
          <cell r="B10242">
            <v>1586</v>
          </cell>
          <cell r="C10242" t="str">
            <v>ML</v>
          </cell>
          <cell r="D10242">
            <v>26877</v>
          </cell>
          <cell r="E10242">
            <v>0</v>
          </cell>
          <cell r="F10242">
            <v>42457</v>
          </cell>
          <cell r="G10242">
            <v>23371</v>
          </cell>
          <cell r="H10242">
            <v>1.1499999999999999</v>
          </cell>
          <cell r="I10242">
            <v>43465</v>
          </cell>
        </row>
        <row r="10243">
          <cell r="A10243" t="str">
            <v>TUBO SILICONA 300 ML Transparente</v>
          </cell>
          <cell r="B10243">
            <v>103155</v>
          </cell>
          <cell r="C10243" t="str">
            <v>UNI</v>
          </cell>
          <cell r="D10243">
            <v>9398</v>
          </cell>
          <cell r="E10243">
            <v>0</v>
          </cell>
          <cell r="F10243">
            <v>43194</v>
          </cell>
          <cell r="G10243">
            <v>8950</v>
          </cell>
          <cell r="H10243">
            <v>1.05</v>
          </cell>
          <cell r="I10243">
            <v>43465</v>
          </cell>
        </row>
        <row r="10244">
          <cell r="A10244" t="str">
            <v>TUBO T-8 TIPO LED DE 9 A 11W JE 60 CMS</v>
          </cell>
          <cell r="B10244">
            <v>106557</v>
          </cell>
          <cell r="C10244" t="str">
            <v>UNI</v>
          </cell>
          <cell r="D10244">
            <v>7988</v>
          </cell>
          <cell r="E10244">
            <v>0</v>
          </cell>
          <cell r="F10244">
            <v>43199</v>
          </cell>
          <cell r="G10244">
            <v>7608</v>
          </cell>
          <cell r="H10244">
            <v>1.05</v>
          </cell>
          <cell r="I10244">
            <v>43465</v>
          </cell>
        </row>
        <row r="10245">
          <cell r="A10245" t="str">
            <v>TUBO T8, TIPO LED DE 18 A 21 W DE 120 CMS</v>
          </cell>
          <cell r="B10245">
            <v>106556</v>
          </cell>
          <cell r="C10245" t="str">
            <v>UNI</v>
          </cell>
          <cell r="D10245">
            <v>10077</v>
          </cell>
          <cell r="E10245">
            <v>0</v>
          </cell>
          <cell r="F10245">
            <v>43199</v>
          </cell>
          <cell r="G10245">
            <v>9597</v>
          </cell>
          <cell r="H10245">
            <v>1.05</v>
          </cell>
          <cell r="I10245">
            <v>43465</v>
          </cell>
        </row>
        <row r="10246">
          <cell r="A10246" t="str">
            <v>TUBO T8-17W 865 L/BLANCA</v>
          </cell>
          <cell r="B10246">
            <v>102854</v>
          </cell>
          <cell r="C10246" t="str">
            <v>UNI</v>
          </cell>
          <cell r="D10246">
            <v>6032</v>
          </cell>
          <cell r="E10246">
            <v>0</v>
          </cell>
          <cell r="F10246">
            <v>41075</v>
          </cell>
          <cell r="G10246">
            <v>4640</v>
          </cell>
          <cell r="H10246">
            <v>1.3</v>
          </cell>
          <cell r="I10246">
            <v>43465</v>
          </cell>
        </row>
        <row r="10247">
          <cell r="A10247" t="str">
            <v>TUBO UNION MECANICA 12"</v>
          </cell>
          <cell r="B10247">
            <v>867</v>
          </cell>
          <cell r="C10247" t="str">
            <v>ML</v>
          </cell>
          <cell r="D10247">
            <v>253751</v>
          </cell>
          <cell r="E10247" t="str">
            <v>RDE 21</v>
          </cell>
          <cell r="F10247">
            <v>40026</v>
          </cell>
          <cell r="G10247">
            <v>182555</v>
          </cell>
          <cell r="H10247">
            <v>1.39</v>
          </cell>
          <cell r="I10247">
            <v>43465</v>
          </cell>
        </row>
        <row r="10248">
          <cell r="A10248" t="str">
            <v>TUBO UNION MECANICA 4"</v>
          </cell>
          <cell r="B10248">
            <v>865</v>
          </cell>
          <cell r="C10248" t="str">
            <v>ML</v>
          </cell>
          <cell r="D10248">
            <v>29540</v>
          </cell>
          <cell r="E10248">
            <v>0</v>
          </cell>
          <cell r="F10248">
            <v>40026</v>
          </cell>
          <cell r="G10248">
            <v>21252</v>
          </cell>
          <cell r="H10248">
            <v>1.39</v>
          </cell>
          <cell r="I10248">
            <v>43465</v>
          </cell>
        </row>
        <row r="10249">
          <cell r="A10249" t="str">
            <v>TUBO UNION MECANICA 6"</v>
          </cell>
          <cell r="B10249">
            <v>868</v>
          </cell>
          <cell r="C10249" t="str">
            <v>ML</v>
          </cell>
          <cell r="D10249">
            <v>68013</v>
          </cell>
          <cell r="E10249" t="str">
            <v>RDE 21</v>
          </cell>
          <cell r="F10249">
            <v>40026</v>
          </cell>
          <cell r="G10249">
            <v>48930</v>
          </cell>
          <cell r="H10249">
            <v>1.39</v>
          </cell>
          <cell r="I10249">
            <v>43465</v>
          </cell>
        </row>
        <row r="10250">
          <cell r="A10250" t="str">
            <v>TUBO UNION Z 3" PVC</v>
          </cell>
          <cell r="B10250">
            <v>1164</v>
          </cell>
          <cell r="C10250" t="str">
            <v>ML</v>
          </cell>
          <cell r="D10250">
            <v>23898</v>
          </cell>
          <cell r="E10250">
            <v>12338</v>
          </cell>
          <cell r="F10250">
            <v>42852</v>
          </cell>
          <cell r="G10250">
            <v>21924.46</v>
          </cell>
          <cell r="H10250">
            <v>1.0900000000000001</v>
          </cell>
          <cell r="I10250">
            <v>43465</v>
          </cell>
        </row>
        <row r="10251">
          <cell r="A10251" t="str">
            <v>TUBO UNION Z 4" PVC PAVCO</v>
          </cell>
          <cell r="B10251">
            <v>1161</v>
          </cell>
          <cell r="C10251" t="str">
            <v>ML</v>
          </cell>
          <cell r="D10251">
            <v>5160</v>
          </cell>
          <cell r="E10251">
            <v>12349</v>
          </cell>
          <cell r="F10251">
            <v>39884</v>
          </cell>
          <cell r="G10251">
            <v>3712</v>
          </cell>
          <cell r="H10251">
            <v>1.39</v>
          </cell>
          <cell r="I10251">
            <v>43465</v>
          </cell>
        </row>
        <row r="10252">
          <cell r="A10252" t="str">
            <v>TUBO UNION Z 6" PVC PAVCO</v>
          </cell>
          <cell r="B10252">
            <v>1162</v>
          </cell>
          <cell r="C10252" t="str">
            <v>ML</v>
          </cell>
          <cell r="D10252">
            <v>68013</v>
          </cell>
          <cell r="E10252">
            <v>12359</v>
          </cell>
          <cell r="F10252">
            <v>40016</v>
          </cell>
          <cell r="G10252">
            <v>48930</v>
          </cell>
          <cell r="H10252">
            <v>1.39</v>
          </cell>
          <cell r="I10252">
            <v>43465</v>
          </cell>
        </row>
        <row r="10253">
          <cell r="A10253" t="str">
            <v>TUBO VENTILACION Ø 2"PVC X6ML S/NORMA</v>
          </cell>
          <cell r="B10253">
            <v>1591</v>
          </cell>
          <cell r="C10253" t="str">
            <v>ML</v>
          </cell>
          <cell r="D10253">
            <v>2934</v>
          </cell>
          <cell r="E10253">
            <v>0</v>
          </cell>
          <cell r="F10253">
            <v>43194</v>
          </cell>
          <cell r="G10253">
            <v>2794</v>
          </cell>
          <cell r="H10253">
            <v>1.05</v>
          </cell>
          <cell r="I10253">
            <v>43465</v>
          </cell>
        </row>
        <row r="10254">
          <cell r="A10254" t="str">
            <v>TUBO VENTILACION Ø 3"PVCX6MLS/NORMA</v>
          </cell>
          <cell r="B10254">
            <v>846</v>
          </cell>
          <cell r="C10254" t="str">
            <v>ML</v>
          </cell>
          <cell r="D10254">
            <v>5927</v>
          </cell>
          <cell r="E10254">
            <v>12745</v>
          </cell>
          <cell r="F10254">
            <v>43251</v>
          </cell>
          <cell r="G10254">
            <v>5645</v>
          </cell>
          <cell r="H10254">
            <v>1.05</v>
          </cell>
          <cell r="I10254">
            <v>43465</v>
          </cell>
        </row>
        <row r="10255">
          <cell r="A10255" t="str">
            <v>TUBO VENTILACION Ø1½"PVCX6ML S/NORMA</v>
          </cell>
          <cell r="B10255">
            <v>1590</v>
          </cell>
          <cell r="C10255" t="str">
            <v>ML</v>
          </cell>
          <cell r="D10255">
            <v>1723</v>
          </cell>
          <cell r="E10255">
            <v>12735</v>
          </cell>
          <cell r="F10255">
            <v>43196</v>
          </cell>
          <cell r="G10255">
            <v>1641</v>
          </cell>
          <cell r="H10255">
            <v>1.05</v>
          </cell>
          <cell r="I10255">
            <v>43465</v>
          </cell>
        </row>
        <row r="10256">
          <cell r="A10256" t="str">
            <v>TUBO VENTILACION Ø2" PVCX6ML PAVCO O</v>
          </cell>
          <cell r="B10256">
            <v>101296</v>
          </cell>
          <cell r="C10256" t="str">
            <v>ML</v>
          </cell>
          <cell r="D10256">
            <v>5229</v>
          </cell>
          <cell r="E10256">
            <v>12475</v>
          </cell>
          <cell r="F10256">
            <v>41709</v>
          </cell>
          <cell r="G10256">
            <v>4150</v>
          </cell>
          <cell r="H10256">
            <v>1.26</v>
          </cell>
          <cell r="I10256">
            <v>43465</v>
          </cell>
        </row>
        <row r="10257">
          <cell r="A10257" t="str">
            <v>TUBO VENTILACION Ø3"PVCX6ML S/NORMA</v>
          </cell>
          <cell r="B10257">
            <v>1592</v>
          </cell>
          <cell r="C10257" t="str">
            <v>ML</v>
          </cell>
          <cell r="D10257">
            <v>2960</v>
          </cell>
          <cell r="E10257">
            <v>0</v>
          </cell>
          <cell r="F10257">
            <v>43196</v>
          </cell>
          <cell r="G10257">
            <v>2819</v>
          </cell>
          <cell r="H10257">
            <v>1.05</v>
          </cell>
          <cell r="I10257">
            <v>43465</v>
          </cell>
        </row>
        <row r="10258">
          <cell r="A10258" t="str">
            <v>TUBO VENTILACION Ø4"PVCX6ML S/NORMA</v>
          </cell>
          <cell r="B10258">
            <v>847</v>
          </cell>
          <cell r="C10258" t="str">
            <v>ML</v>
          </cell>
          <cell r="D10258">
            <v>7690</v>
          </cell>
          <cell r="E10258">
            <v>12749</v>
          </cell>
          <cell r="F10258">
            <v>43266</v>
          </cell>
          <cell r="G10258">
            <v>7324</v>
          </cell>
          <cell r="H10258">
            <v>1.05</v>
          </cell>
          <cell r="I10258">
            <v>43465</v>
          </cell>
        </row>
        <row r="10259">
          <cell r="A10259" t="str">
            <v>TUBO VENTILACION Ø4"PVCX6ML S/NORMA</v>
          </cell>
          <cell r="B10259">
            <v>1593</v>
          </cell>
          <cell r="C10259" t="str">
            <v>ML</v>
          </cell>
          <cell r="D10259">
            <v>5104</v>
          </cell>
          <cell r="E10259">
            <v>0</v>
          </cell>
          <cell r="F10259">
            <v>43196</v>
          </cell>
          <cell r="G10259">
            <v>4861</v>
          </cell>
          <cell r="H10259">
            <v>1.05</v>
          </cell>
          <cell r="I10259">
            <v>43465</v>
          </cell>
        </row>
        <row r="10260">
          <cell r="A10260" t="str">
            <v>TUBO VENTILACIÓN Ø6"PVC S/NORMA</v>
          </cell>
          <cell r="B10260">
            <v>106047</v>
          </cell>
          <cell r="C10260" t="str">
            <v>ML</v>
          </cell>
          <cell r="D10260">
            <v>0</v>
          </cell>
          <cell r="E10260">
            <v>0</v>
          </cell>
          <cell r="F10260">
            <v>42710</v>
          </cell>
          <cell r="G10260">
            <v>0</v>
          </cell>
          <cell r="H10260">
            <v>1.1499999999999999</v>
          </cell>
          <cell r="I10260">
            <v>43465</v>
          </cell>
        </row>
        <row r="10261">
          <cell r="A10261" t="str">
            <v>TuboAceroEstructural Galv.2"e=3.0 mm sin</v>
          </cell>
          <cell r="B10261">
            <v>100130</v>
          </cell>
          <cell r="C10261" t="str">
            <v>ML</v>
          </cell>
          <cell r="D10261">
            <v>24515</v>
          </cell>
          <cell r="E10261">
            <v>0</v>
          </cell>
          <cell r="F10261">
            <v>43214</v>
          </cell>
          <cell r="G10261">
            <v>23348</v>
          </cell>
          <cell r="H10261">
            <v>1.05</v>
          </cell>
          <cell r="I10261">
            <v>43465</v>
          </cell>
        </row>
        <row r="10262">
          <cell r="A10262" t="str">
            <v>TuboAceroEstructuralGalv.4"e=4.0mmsinrosca6m</v>
          </cell>
          <cell r="B10262">
            <v>100138</v>
          </cell>
          <cell r="C10262" t="str">
            <v>ML</v>
          </cell>
          <cell r="D10262">
            <v>71476</v>
          </cell>
          <cell r="E10262">
            <v>0</v>
          </cell>
          <cell r="F10262">
            <v>43172</v>
          </cell>
          <cell r="G10262">
            <v>68072</v>
          </cell>
          <cell r="H10262">
            <v>1.05</v>
          </cell>
          <cell r="I10262">
            <v>43465</v>
          </cell>
        </row>
        <row r="10263">
          <cell r="A10263" t="str">
            <v>TuboAceroNegra Estruct. Ø1 1/2"e=3.0 mmX6ml</v>
          </cell>
          <cell r="B10263">
            <v>100110</v>
          </cell>
          <cell r="C10263" t="str">
            <v>ML</v>
          </cell>
          <cell r="D10263">
            <v>12269</v>
          </cell>
          <cell r="E10263">
            <v>0</v>
          </cell>
          <cell r="F10263">
            <v>42934</v>
          </cell>
          <cell r="G10263">
            <v>11256</v>
          </cell>
          <cell r="H10263">
            <v>1.0900000000000001</v>
          </cell>
          <cell r="I10263">
            <v>43465</v>
          </cell>
        </row>
        <row r="10264">
          <cell r="A10264" t="str">
            <v>TuboConc.Vibrocompactado.Con</v>
          </cell>
          <cell r="B10264">
            <v>104883</v>
          </cell>
          <cell r="C10264" t="str">
            <v>ML</v>
          </cell>
          <cell r="D10264">
            <v>1477840</v>
          </cell>
          <cell r="E10264">
            <v>0</v>
          </cell>
          <cell r="F10264">
            <v>41241</v>
          </cell>
          <cell r="G10264">
            <v>1136800</v>
          </cell>
          <cell r="H10264">
            <v>1.3</v>
          </cell>
          <cell r="I10264">
            <v>43465</v>
          </cell>
        </row>
        <row r="10265">
          <cell r="A10265" t="str">
            <v>TuboConc.Vibrocompactado.Sin Refuerz.D=6"</v>
          </cell>
          <cell r="B10265">
            <v>104882</v>
          </cell>
          <cell r="C10265" t="str">
            <v>ML</v>
          </cell>
          <cell r="D10265">
            <v>28954</v>
          </cell>
          <cell r="E10265">
            <v>0</v>
          </cell>
          <cell r="F10265">
            <v>41241</v>
          </cell>
          <cell r="G10265">
            <v>22272</v>
          </cell>
          <cell r="H10265">
            <v>1.3</v>
          </cell>
          <cell r="I10265">
            <v>43465</v>
          </cell>
        </row>
        <row r="10266">
          <cell r="A10266" t="str">
            <v>TuboDrenajeCorrugaPerforada(160mm)sin</v>
          </cell>
          <cell r="B10266">
            <v>105695</v>
          </cell>
          <cell r="C10266" t="str">
            <v>ML</v>
          </cell>
          <cell r="D10266">
            <v>37177</v>
          </cell>
          <cell r="E10266">
            <v>0</v>
          </cell>
          <cell r="F10266">
            <v>42426</v>
          </cell>
          <cell r="G10266">
            <v>32328</v>
          </cell>
          <cell r="H10266">
            <v>1.1499999999999999</v>
          </cell>
          <cell r="I10266">
            <v>43465</v>
          </cell>
        </row>
        <row r="10267">
          <cell r="A10267" t="str">
            <v>TuboExtremoLisoRDE-21 Ø11/4" (U.M.)</v>
          </cell>
          <cell r="B10267">
            <v>106951</v>
          </cell>
          <cell r="C10267" t="str">
            <v>ML</v>
          </cell>
          <cell r="D10267">
            <v>4424</v>
          </cell>
          <cell r="E10267">
            <v>0</v>
          </cell>
          <cell r="F10267">
            <v>43337</v>
          </cell>
          <cell r="G10267">
            <v>4213</v>
          </cell>
          <cell r="H10267">
            <v>1.05</v>
          </cell>
          <cell r="I10267">
            <v>43465</v>
          </cell>
        </row>
        <row r="10268">
          <cell r="A10268" t="str">
            <v>tubos hermeticos 2x32W</v>
          </cell>
          <cell r="B10268">
            <v>103889</v>
          </cell>
          <cell r="C10268" t="str">
            <v>UNI</v>
          </cell>
          <cell r="D10268">
            <v>4137</v>
          </cell>
          <cell r="E10268">
            <v>0</v>
          </cell>
          <cell r="F10268">
            <v>40624</v>
          </cell>
          <cell r="G10268">
            <v>3087</v>
          </cell>
          <cell r="H10268">
            <v>1.34</v>
          </cell>
          <cell r="I10268">
            <v>43465</v>
          </cell>
        </row>
        <row r="10269">
          <cell r="A10269" t="str">
            <v>TUBULAR Al. CRUDO 1x1</v>
          </cell>
          <cell r="B10269">
            <v>2150</v>
          </cell>
          <cell r="C10269" t="str">
            <v>ML</v>
          </cell>
          <cell r="D10269">
            <v>1033</v>
          </cell>
          <cell r="E10269" t="str">
            <v>T-116</v>
          </cell>
          <cell r="F10269">
            <v>40478</v>
          </cell>
          <cell r="G10269">
            <v>754</v>
          </cell>
          <cell r="H10269">
            <v>1.37</v>
          </cell>
          <cell r="I10269">
            <v>43465</v>
          </cell>
        </row>
        <row r="10270">
          <cell r="A10270" t="str">
            <v>TUBULAR Al. CRUDO 2x1</v>
          </cell>
          <cell r="B10270">
            <v>2151</v>
          </cell>
          <cell r="C10270" t="str">
            <v>ML</v>
          </cell>
          <cell r="D10270">
            <v>1915</v>
          </cell>
          <cell r="E10270" t="str">
            <v>T-117</v>
          </cell>
          <cell r="F10270">
            <v>40478</v>
          </cell>
          <cell r="G10270">
            <v>1398</v>
          </cell>
          <cell r="H10270">
            <v>1.37</v>
          </cell>
          <cell r="I10270">
            <v>43465</v>
          </cell>
        </row>
        <row r="10271">
          <cell r="A10271" t="str">
            <v>TUBULAR ANOLOK 1x1</v>
          </cell>
          <cell r="B10271">
            <v>2149</v>
          </cell>
          <cell r="C10271" t="str">
            <v>ML</v>
          </cell>
          <cell r="D10271">
            <v>1207</v>
          </cell>
          <cell r="E10271" t="str">
            <v>T-116</v>
          </cell>
          <cell r="F10271">
            <v>39511</v>
          </cell>
          <cell r="G10271">
            <v>821</v>
          </cell>
          <cell r="H10271">
            <v>1.47</v>
          </cell>
          <cell r="I10271">
            <v>43465</v>
          </cell>
        </row>
        <row r="10272">
          <cell r="A10272" t="str">
            <v>TUBULAR ANOLOK 2x1</v>
          </cell>
          <cell r="B10272">
            <v>2152</v>
          </cell>
          <cell r="C10272" t="str">
            <v>ML</v>
          </cell>
          <cell r="D10272">
            <v>2093</v>
          </cell>
          <cell r="E10272" t="str">
            <v>T-117</v>
          </cell>
          <cell r="F10272">
            <v>40478</v>
          </cell>
          <cell r="G10272">
            <v>1528</v>
          </cell>
          <cell r="H10272">
            <v>1.37</v>
          </cell>
          <cell r="I10272">
            <v>43465</v>
          </cell>
        </row>
        <row r="10273">
          <cell r="A10273" t="str">
            <v>TUERCA HEXAGONAL 1/2"</v>
          </cell>
          <cell r="B10273">
            <v>103703</v>
          </cell>
          <cell r="C10273" t="str">
            <v>UNI</v>
          </cell>
          <cell r="D10273">
            <v>196</v>
          </cell>
          <cell r="E10273">
            <v>0</v>
          </cell>
          <cell r="F10273">
            <v>41095</v>
          </cell>
          <cell r="G10273">
            <v>151</v>
          </cell>
          <cell r="H10273">
            <v>1.3</v>
          </cell>
          <cell r="I10273">
            <v>43465</v>
          </cell>
        </row>
        <row r="10274">
          <cell r="A10274" t="str">
            <v>TUERCA HEXAGONAL 1/4" ZINCADA</v>
          </cell>
          <cell r="B10274">
            <v>104062</v>
          </cell>
          <cell r="C10274" t="str">
            <v>UNI</v>
          </cell>
          <cell r="D10274">
            <v>42</v>
          </cell>
          <cell r="E10274">
            <v>0</v>
          </cell>
          <cell r="F10274">
            <v>40724</v>
          </cell>
          <cell r="G10274">
            <v>31</v>
          </cell>
          <cell r="H10274">
            <v>1.34</v>
          </cell>
          <cell r="I10274">
            <v>43465</v>
          </cell>
        </row>
        <row r="10275">
          <cell r="A10275" t="str">
            <v>TUERCA HEXAGONAL 3/8" ZINCADA</v>
          </cell>
          <cell r="B10275">
            <v>104063</v>
          </cell>
          <cell r="C10275" t="str">
            <v>UNI</v>
          </cell>
          <cell r="D10275">
            <v>189</v>
          </cell>
          <cell r="E10275">
            <v>0</v>
          </cell>
          <cell r="F10275">
            <v>43363</v>
          </cell>
          <cell r="G10275">
            <v>180</v>
          </cell>
          <cell r="H10275">
            <v>1.05</v>
          </cell>
          <cell r="I10275">
            <v>43465</v>
          </cell>
        </row>
        <row r="10276">
          <cell r="A10276" t="str">
            <v>TUERCA HEXAGONAL 5/16" + ARANDELA 5/16"</v>
          </cell>
          <cell r="B10276">
            <v>104015</v>
          </cell>
          <cell r="C10276" t="str">
            <v>UNI</v>
          </cell>
          <cell r="D10276">
            <v>351</v>
          </cell>
          <cell r="E10276">
            <v>0</v>
          </cell>
          <cell r="F10276">
            <v>43326</v>
          </cell>
          <cell r="G10276">
            <v>334</v>
          </cell>
          <cell r="H10276">
            <v>1.05</v>
          </cell>
          <cell r="I10276">
            <v>43465</v>
          </cell>
        </row>
        <row r="10277">
          <cell r="A10277" t="str">
            <v>TUERCA HEXAGONAL INOXIDABLE 304 DE 1/2</v>
          </cell>
          <cell r="B10277">
            <v>106518</v>
          </cell>
          <cell r="C10277" t="str">
            <v>UNI</v>
          </cell>
          <cell r="D10277">
            <v>1155</v>
          </cell>
          <cell r="E10277">
            <v>0</v>
          </cell>
          <cell r="F10277">
            <v>43199</v>
          </cell>
          <cell r="G10277">
            <v>1100</v>
          </cell>
          <cell r="H10277">
            <v>1.05</v>
          </cell>
          <cell r="I10277">
            <v>43465</v>
          </cell>
        </row>
        <row r="10278">
          <cell r="A10278" t="str">
            <v>Tuerca Hexagonal y Arandela Ø3/8"</v>
          </cell>
          <cell r="B10278">
            <v>106360</v>
          </cell>
          <cell r="C10278" t="str">
            <v>UNI</v>
          </cell>
          <cell r="D10278">
            <v>424</v>
          </cell>
          <cell r="E10278">
            <v>0</v>
          </cell>
          <cell r="F10278">
            <v>43273</v>
          </cell>
          <cell r="G10278">
            <v>404</v>
          </cell>
          <cell r="H10278">
            <v>1.05</v>
          </cell>
          <cell r="I10278">
            <v>43465</v>
          </cell>
        </row>
        <row r="10279">
          <cell r="A10279" t="str">
            <v>TUERCA OJO ALARGADO 5/8"</v>
          </cell>
          <cell r="B10279">
            <v>3712</v>
          </cell>
          <cell r="C10279" t="str">
            <v>UNI</v>
          </cell>
          <cell r="D10279">
            <v>6791</v>
          </cell>
          <cell r="E10279" t="str">
            <v>50TOA5/8</v>
          </cell>
          <cell r="F10279">
            <v>43167</v>
          </cell>
          <cell r="G10279">
            <v>6468</v>
          </cell>
          <cell r="H10279">
            <v>1.05</v>
          </cell>
          <cell r="I10279">
            <v>43465</v>
          </cell>
        </row>
        <row r="10280">
          <cell r="A10280" t="str">
            <v>TUERCA PARA ESPARRAGO 5/8"L=5" GRADO-7</v>
          </cell>
          <cell r="B10280">
            <v>104758</v>
          </cell>
          <cell r="C10280" t="str">
            <v>UNI</v>
          </cell>
          <cell r="D10280">
            <v>600</v>
          </cell>
          <cell r="E10280">
            <v>0</v>
          </cell>
          <cell r="F10280">
            <v>42934</v>
          </cell>
          <cell r="G10280">
            <v>550</v>
          </cell>
          <cell r="H10280">
            <v>1.0900000000000001</v>
          </cell>
          <cell r="I10280">
            <v>43465</v>
          </cell>
        </row>
        <row r="10281">
          <cell r="A10281" t="str">
            <v>TUERCA y ARANDELA 3/4""</v>
          </cell>
          <cell r="B10281">
            <v>102848</v>
          </cell>
          <cell r="C10281" t="str">
            <v>UNI</v>
          </cell>
          <cell r="D10281">
            <v>351</v>
          </cell>
          <cell r="E10281" t="str">
            <v>50TOA5/8</v>
          </cell>
          <cell r="F10281">
            <v>43326</v>
          </cell>
          <cell r="G10281">
            <v>334</v>
          </cell>
          <cell r="H10281">
            <v>1.05</v>
          </cell>
          <cell r="I10281">
            <v>43465</v>
          </cell>
        </row>
        <row r="10282">
          <cell r="A10282" t="str">
            <v>Tunel en Fibra de Vidrio **</v>
          </cell>
          <cell r="B10282">
            <v>103016</v>
          </cell>
          <cell r="C10282" t="str">
            <v>UNI</v>
          </cell>
          <cell r="D10282">
            <v>592140</v>
          </cell>
          <cell r="E10282">
            <v>0</v>
          </cell>
          <cell r="F10282">
            <v>43229</v>
          </cell>
          <cell r="G10282">
            <v>563943</v>
          </cell>
          <cell r="H10282">
            <v>1.05</v>
          </cell>
          <cell r="I10282">
            <v>43465</v>
          </cell>
        </row>
        <row r="10283">
          <cell r="A10283" t="str">
            <v>TUTOR EN MADERA PARA ARBOL L=3M</v>
          </cell>
          <cell r="B10283">
            <v>100745</v>
          </cell>
          <cell r="C10283" t="str">
            <v>UNI</v>
          </cell>
          <cell r="D10283">
            <v>3514</v>
          </cell>
          <cell r="E10283">
            <v>0</v>
          </cell>
          <cell r="F10283">
            <v>43162</v>
          </cell>
          <cell r="G10283">
            <v>3347</v>
          </cell>
          <cell r="H10283">
            <v>1.05</v>
          </cell>
          <cell r="I10283">
            <v>43465</v>
          </cell>
        </row>
        <row r="10284">
          <cell r="A10284" t="str">
            <v>TVSS categoría A3fases+prote a tierr+prot.neutro</v>
          </cell>
          <cell r="B10284">
            <v>104792</v>
          </cell>
          <cell r="C10284" t="str">
            <v>UNI</v>
          </cell>
          <cell r="D10284">
            <v>2744560</v>
          </cell>
          <cell r="E10284">
            <v>0</v>
          </cell>
          <cell r="F10284">
            <v>41207</v>
          </cell>
          <cell r="G10284">
            <v>2111200</v>
          </cell>
          <cell r="H10284">
            <v>1.3</v>
          </cell>
          <cell r="I10284">
            <v>43465</v>
          </cell>
        </row>
        <row r="10285">
          <cell r="A10285" t="str">
            <v>TVSS categoria B (208/120V)</v>
          </cell>
          <cell r="B10285">
            <v>106102</v>
          </cell>
          <cell r="C10285" t="str">
            <v>UNI</v>
          </cell>
          <cell r="D10285">
            <v>3573744</v>
          </cell>
          <cell r="E10285">
            <v>0</v>
          </cell>
          <cell r="F10285">
            <v>42772</v>
          </cell>
          <cell r="G10285">
            <v>3278664</v>
          </cell>
          <cell r="H10285">
            <v>1.0900000000000001</v>
          </cell>
          <cell r="I10285">
            <v>43465</v>
          </cell>
        </row>
        <row r="10286">
          <cell r="A10286" t="str">
            <v>TVSS categoria C (208/120V)</v>
          </cell>
          <cell r="B10286">
            <v>106103</v>
          </cell>
          <cell r="C10286" t="str">
            <v>UNI</v>
          </cell>
          <cell r="D10286">
            <v>5378362</v>
          </cell>
          <cell r="E10286">
            <v>0</v>
          </cell>
          <cell r="F10286">
            <v>42772</v>
          </cell>
          <cell r="G10286">
            <v>4934277</v>
          </cell>
          <cell r="H10286">
            <v>1.0900000000000001</v>
          </cell>
          <cell r="I10286">
            <v>43465</v>
          </cell>
        </row>
        <row r="10287">
          <cell r="A10287" t="str">
            <v>U de Remate (2.10m) MARQUESINAS LAMINA</v>
          </cell>
          <cell r="B10287">
            <v>102919</v>
          </cell>
          <cell r="C10287" t="str">
            <v>UNI</v>
          </cell>
          <cell r="D10287">
            <v>11990</v>
          </cell>
          <cell r="E10287" t="str">
            <v>76CT1/0</v>
          </cell>
          <cell r="F10287">
            <v>42976</v>
          </cell>
          <cell r="G10287">
            <v>11000</v>
          </cell>
          <cell r="H10287">
            <v>1.0900000000000001</v>
          </cell>
          <cell r="I10287">
            <v>43465</v>
          </cell>
        </row>
        <row r="10288">
          <cell r="A10288" t="str">
            <v>U.P.S. 10 kva 208-110 V sellada</v>
          </cell>
          <cell r="B10288">
            <v>102428</v>
          </cell>
          <cell r="C10288" t="str">
            <v>UNI</v>
          </cell>
          <cell r="D10288">
            <v>15568000</v>
          </cell>
          <cell r="E10288">
            <v>0</v>
          </cell>
          <cell r="F10288">
            <v>40169</v>
          </cell>
          <cell r="G10288">
            <v>11200000</v>
          </cell>
          <cell r="H10288">
            <v>1.39</v>
          </cell>
          <cell r="I10288">
            <v>43465</v>
          </cell>
        </row>
        <row r="10289">
          <cell r="A10289" t="str">
            <v>U.P.S. 15 minutos 30 kva 260-190/208-110 V</v>
          </cell>
          <cell r="B10289">
            <v>101628</v>
          </cell>
          <cell r="C10289" t="str">
            <v>UNI</v>
          </cell>
          <cell r="D10289">
            <v>21444920</v>
          </cell>
          <cell r="E10289">
            <v>0</v>
          </cell>
          <cell r="F10289">
            <v>39962</v>
          </cell>
          <cell r="G10289">
            <v>15428000</v>
          </cell>
          <cell r="H10289">
            <v>1.39</v>
          </cell>
          <cell r="I10289">
            <v>43465</v>
          </cell>
        </row>
        <row r="10290">
          <cell r="A10290" t="str">
            <v>U.P.S. 6 KVA Bifásica</v>
          </cell>
          <cell r="B10290">
            <v>102296</v>
          </cell>
          <cell r="C10290" t="str">
            <v>UNI</v>
          </cell>
          <cell r="D10290">
            <v>12201420</v>
          </cell>
          <cell r="E10290">
            <v>0</v>
          </cell>
          <cell r="F10290">
            <v>40114</v>
          </cell>
          <cell r="G10290">
            <v>8778000</v>
          </cell>
          <cell r="H10290">
            <v>1.39</v>
          </cell>
          <cell r="I10290">
            <v>43465</v>
          </cell>
        </row>
        <row r="10291">
          <cell r="A10291" t="str">
            <v>Uglass 25 cm x 6mm, instalado en cámara</v>
          </cell>
          <cell r="B10291">
            <v>106409</v>
          </cell>
          <cell r="C10291" t="str">
            <v>ML</v>
          </cell>
          <cell r="D10291">
            <v>69943</v>
          </cell>
          <cell r="E10291">
            <v>0</v>
          </cell>
          <cell r="F10291">
            <v>42879</v>
          </cell>
          <cell r="G10291">
            <v>64168</v>
          </cell>
          <cell r="H10291">
            <v>1.0900000000000001</v>
          </cell>
          <cell r="I10291">
            <v>43465</v>
          </cell>
        </row>
        <row r="10292">
          <cell r="A10292" t="str">
            <v>UNION 4"PVC **</v>
          </cell>
          <cell r="B10292">
            <v>101843</v>
          </cell>
          <cell r="C10292" t="str">
            <v>UNI</v>
          </cell>
          <cell r="D10292">
            <v>4315</v>
          </cell>
          <cell r="E10292">
            <v>13041</v>
          </cell>
          <cell r="F10292">
            <v>40890</v>
          </cell>
          <cell r="G10292">
            <v>3220</v>
          </cell>
          <cell r="H10292">
            <v>1.34</v>
          </cell>
          <cell r="I10292">
            <v>43465</v>
          </cell>
        </row>
        <row r="10293">
          <cell r="A10293" t="str">
            <v>UNION A. INOX TIPO 304L 150 LB ROSCAR 2"</v>
          </cell>
          <cell r="B10293">
            <v>107096</v>
          </cell>
          <cell r="C10293" t="str">
            <v>UNI</v>
          </cell>
          <cell r="D10293">
            <v>18228</v>
          </cell>
          <cell r="E10293">
            <v>0</v>
          </cell>
          <cell r="F10293">
            <v>43395</v>
          </cell>
          <cell r="G10293">
            <v>17360</v>
          </cell>
          <cell r="H10293">
            <v>1.05</v>
          </cell>
          <cell r="I10293">
            <v>43465</v>
          </cell>
        </row>
        <row r="10294">
          <cell r="A10294" t="str">
            <v>UNION A. INOX TIPO 304L 150 LB ROSCAR 4"</v>
          </cell>
          <cell r="B10294">
            <v>107214</v>
          </cell>
          <cell r="C10294" t="str">
            <v>UNI</v>
          </cell>
          <cell r="D10294">
            <v>66796</v>
          </cell>
          <cell r="E10294">
            <v>0</v>
          </cell>
          <cell r="F10294">
            <v>43410</v>
          </cell>
          <cell r="G10294">
            <v>63615</v>
          </cell>
          <cell r="H10294">
            <v>1.05</v>
          </cell>
          <cell r="I10294">
            <v>43465</v>
          </cell>
        </row>
        <row r="10295">
          <cell r="A10295" t="str">
            <v>UNION A. INOX TIPO 304L 150 LB ROSCAR 4"</v>
          </cell>
          <cell r="B10295">
            <v>107167</v>
          </cell>
          <cell r="C10295" t="str">
            <v>UNI</v>
          </cell>
          <cell r="D10295">
            <v>66796</v>
          </cell>
          <cell r="E10295">
            <v>0</v>
          </cell>
          <cell r="F10295">
            <v>43395</v>
          </cell>
          <cell r="G10295">
            <v>63615</v>
          </cell>
          <cell r="H10295">
            <v>1.05</v>
          </cell>
          <cell r="I10295">
            <v>43465</v>
          </cell>
        </row>
        <row r="10296">
          <cell r="A10296" t="str">
            <v>UNION ACERO CARBON ROSCADA SCH 40 -</v>
          </cell>
          <cell r="B10296">
            <v>106208</v>
          </cell>
          <cell r="C10296" t="str">
            <v>UNI</v>
          </cell>
          <cell r="D10296">
            <v>7134</v>
          </cell>
          <cell r="E10296">
            <v>0</v>
          </cell>
          <cell r="F10296">
            <v>42847</v>
          </cell>
          <cell r="G10296">
            <v>6545</v>
          </cell>
          <cell r="H10296">
            <v>1.0900000000000001</v>
          </cell>
          <cell r="I10296">
            <v>43465</v>
          </cell>
        </row>
        <row r="10297">
          <cell r="A10297" t="str">
            <v>UNIÓN ACERO NEGRO X 150 S.C.I.1 1/4”</v>
          </cell>
          <cell r="B10297">
            <v>106238</v>
          </cell>
          <cell r="C10297" t="str">
            <v>UNI</v>
          </cell>
          <cell r="D10297">
            <v>3189</v>
          </cell>
          <cell r="E10297">
            <v>0</v>
          </cell>
          <cell r="F10297">
            <v>43272</v>
          </cell>
          <cell r="G10297">
            <v>3037</v>
          </cell>
          <cell r="H10297">
            <v>1.05</v>
          </cell>
          <cell r="I10297">
            <v>43465</v>
          </cell>
        </row>
        <row r="10298">
          <cell r="A10298" t="str">
            <v>UNIÓN ACERO NEGRO X 150 S.C.I.1”</v>
          </cell>
          <cell r="B10298">
            <v>106237</v>
          </cell>
          <cell r="C10298" t="str">
            <v>UNI</v>
          </cell>
          <cell r="D10298">
            <v>2228</v>
          </cell>
          <cell r="E10298">
            <v>0</v>
          </cell>
          <cell r="F10298">
            <v>43272</v>
          </cell>
          <cell r="G10298">
            <v>2122</v>
          </cell>
          <cell r="H10298">
            <v>1.05</v>
          </cell>
          <cell r="I10298">
            <v>43465</v>
          </cell>
        </row>
        <row r="10299">
          <cell r="A10299" t="str">
            <v>UNIÓN ACERO NEGRO X 150 S.C.I.2”</v>
          </cell>
          <cell r="B10299">
            <v>106239</v>
          </cell>
          <cell r="C10299" t="str">
            <v>UNI</v>
          </cell>
          <cell r="D10299">
            <v>8886</v>
          </cell>
          <cell r="E10299">
            <v>0</v>
          </cell>
          <cell r="F10299">
            <v>42849</v>
          </cell>
          <cell r="G10299">
            <v>8152</v>
          </cell>
          <cell r="H10299">
            <v>1.0900000000000001</v>
          </cell>
          <cell r="I10299">
            <v>43465</v>
          </cell>
        </row>
        <row r="10300">
          <cell r="A10300" t="str">
            <v>UNION ACERO Ø2" EMT</v>
          </cell>
          <cell r="B10300">
            <v>105332</v>
          </cell>
          <cell r="C10300" t="str">
            <v>UNI</v>
          </cell>
          <cell r="D10300">
            <v>5262</v>
          </cell>
          <cell r="E10300">
            <v>0</v>
          </cell>
          <cell r="F10300">
            <v>41954</v>
          </cell>
          <cell r="G10300">
            <v>4176</v>
          </cell>
          <cell r="H10300">
            <v>1.26</v>
          </cell>
          <cell r="I10300">
            <v>43465</v>
          </cell>
        </row>
        <row r="10301">
          <cell r="A10301" t="str">
            <v>UNION ACERO Ø2" EMT</v>
          </cell>
          <cell r="B10301">
            <v>105333</v>
          </cell>
          <cell r="C10301" t="str">
            <v>UNI</v>
          </cell>
          <cell r="D10301">
            <v>11970</v>
          </cell>
          <cell r="E10301">
            <v>0</v>
          </cell>
          <cell r="F10301">
            <v>41954</v>
          </cell>
          <cell r="G10301">
            <v>9500</v>
          </cell>
          <cell r="H10301">
            <v>1.26</v>
          </cell>
          <cell r="I10301">
            <v>43465</v>
          </cell>
        </row>
        <row r="10302">
          <cell r="A10302" t="str">
            <v>UNION ALCANT 4" PAVCO</v>
          </cell>
          <cell r="B10302">
            <v>1781</v>
          </cell>
          <cell r="C10302" t="str">
            <v>UNI</v>
          </cell>
          <cell r="D10302">
            <v>41738</v>
          </cell>
          <cell r="E10302">
            <v>0</v>
          </cell>
          <cell r="F10302">
            <v>39675</v>
          </cell>
          <cell r="G10302">
            <v>28393</v>
          </cell>
          <cell r="H10302">
            <v>1.47</v>
          </cell>
          <cell r="I10302">
            <v>43465</v>
          </cell>
        </row>
        <row r="10303">
          <cell r="A10303" t="str">
            <v>UNION ALCANT 6" PAVCO</v>
          </cell>
          <cell r="B10303">
            <v>1780</v>
          </cell>
          <cell r="C10303" t="str">
            <v>UNI</v>
          </cell>
          <cell r="D10303">
            <v>72955</v>
          </cell>
          <cell r="E10303">
            <v>0</v>
          </cell>
          <cell r="F10303">
            <v>39675</v>
          </cell>
          <cell r="G10303">
            <v>49629</v>
          </cell>
          <cell r="H10303">
            <v>1.47</v>
          </cell>
          <cell r="I10303">
            <v>43465</v>
          </cell>
        </row>
        <row r="10304">
          <cell r="A10304" t="str">
            <v>UNION ALCANT NOVAFORT 110MM S/NORMA</v>
          </cell>
          <cell r="B10304">
            <v>3529</v>
          </cell>
          <cell r="C10304" t="str">
            <v>UNI</v>
          </cell>
          <cell r="D10304">
            <v>6124</v>
          </cell>
          <cell r="E10304">
            <v>12799</v>
          </cell>
          <cell r="F10304">
            <v>43167</v>
          </cell>
          <cell r="G10304">
            <v>5832</v>
          </cell>
          <cell r="H10304">
            <v>1.05</v>
          </cell>
          <cell r="I10304">
            <v>43465</v>
          </cell>
        </row>
        <row r="10305">
          <cell r="A10305" t="str">
            <v>UNION ALCANT NOVAFORT 160MM /NORMA</v>
          </cell>
          <cell r="B10305">
            <v>3530</v>
          </cell>
          <cell r="C10305" t="str">
            <v>UNI</v>
          </cell>
          <cell r="D10305">
            <v>15154</v>
          </cell>
          <cell r="E10305">
            <v>12801</v>
          </cell>
          <cell r="F10305">
            <v>43167</v>
          </cell>
          <cell r="G10305">
            <v>14432</v>
          </cell>
          <cell r="H10305">
            <v>1.05</v>
          </cell>
          <cell r="I10305">
            <v>43465</v>
          </cell>
        </row>
        <row r="10306">
          <cell r="A10306" t="str">
            <v>UNION ALCANT NOVAFORT 200MM S/NORMA</v>
          </cell>
          <cell r="B10306">
            <v>3531</v>
          </cell>
          <cell r="C10306" t="str">
            <v>UNI</v>
          </cell>
          <cell r="D10306">
            <v>25423</v>
          </cell>
          <cell r="E10306">
            <v>12802</v>
          </cell>
          <cell r="F10306">
            <v>43167</v>
          </cell>
          <cell r="G10306">
            <v>24212</v>
          </cell>
          <cell r="H10306">
            <v>1.05</v>
          </cell>
          <cell r="I10306">
            <v>43465</v>
          </cell>
        </row>
        <row r="10307">
          <cell r="A10307" t="str">
            <v>UNION ALCANT NOVAFORT 250MM S/NORMA</v>
          </cell>
          <cell r="B10307">
            <v>304</v>
          </cell>
          <cell r="C10307" t="str">
            <v>UNI</v>
          </cell>
          <cell r="D10307">
            <v>72206</v>
          </cell>
          <cell r="E10307">
            <v>12804</v>
          </cell>
          <cell r="F10307">
            <v>43167</v>
          </cell>
          <cell r="G10307">
            <v>68768</v>
          </cell>
          <cell r="H10307">
            <v>1.05</v>
          </cell>
          <cell r="I10307">
            <v>43465</v>
          </cell>
        </row>
        <row r="10308">
          <cell r="A10308" t="str">
            <v>UNION ALCANT NOVAFORT 315MM S/NORMA</v>
          </cell>
          <cell r="B10308">
            <v>567</v>
          </cell>
          <cell r="C10308" t="str">
            <v>UNI</v>
          </cell>
          <cell r="D10308">
            <v>123545</v>
          </cell>
          <cell r="E10308">
            <v>12807</v>
          </cell>
          <cell r="F10308">
            <v>43167</v>
          </cell>
          <cell r="G10308">
            <v>117662</v>
          </cell>
          <cell r="H10308">
            <v>1.05</v>
          </cell>
          <cell r="I10308">
            <v>43465</v>
          </cell>
        </row>
        <row r="10309">
          <cell r="A10309" t="str">
            <v>UNION ALCANT NOVAFORT 355MM S/NORMA</v>
          </cell>
          <cell r="B10309">
            <v>101174</v>
          </cell>
          <cell r="C10309" t="str">
            <v>UNI</v>
          </cell>
          <cell r="D10309">
            <v>160562</v>
          </cell>
          <cell r="E10309">
            <v>0</v>
          </cell>
          <cell r="F10309">
            <v>43167</v>
          </cell>
          <cell r="G10309">
            <v>152916</v>
          </cell>
          <cell r="H10309">
            <v>1.05</v>
          </cell>
          <cell r="I10309">
            <v>43465</v>
          </cell>
        </row>
        <row r="10310">
          <cell r="A10310" t="str">
            <v>UNION ALCANT NOVAFORT 400MM S/NORMA</v>
          </cell>
          <cell r="B10310">
            <v>570</v>
          </cell>
          <cell r="C10310" t="str">
            <v>UNI</v>
          </cell>
          <cell r="D10310">
            <v>184982</v>
          </cell>
          <cell r="E10310">
            <v>12811</v>
          </cell>
          <cell r="F10310">
            <v>43213</v>
          </cell>
          <cell r="G10310">
            <v>176173</v>
          </cell>
          <cell r="H10310">
            <v>1.05</v>
          </cell>
          <cell r="I10310">
            <v>43465</v>
          </cell>
        </row>
        <row r="10311">
          <cell r="A10311" t="str">
            <v>UNION ALCANT NOVAFORT 450MM S/NORMA</v>
          </cell>
          <cell r="B10311">
            <v>690</v>
          </cell>
          <cell r="C10311" t="str">
            <v>UNI</v>
          </cell>
          <cell r="D10311">
            <v>194501</v>
          </cell>
          <cell r="E10311">
            <v>12814</v>
          </cell>
          <cell r="F10311">
            <v>43213</v>
          </cell>
          <cell r="G10311">
            <v>185239</v>
          </cell>
          <cell r="H10311">
            <v>1.05</v>
          </cell>
          <cell r="I10311">
            <v>43465</v>
          </cell>
        </row>
        <row r="10312">
          <cell r="A10312" t="str">
            <v>UNION ALCANT NOVAFORT 500MM S/NORMA</v>
          </cell>
          <cell r="B10312">
            <v>902</v>
          </cell>
          <cell r="C10312" t="str">
            <v>UNI</v>
          </cell>
          <cell r="D10312">
            <v>224399</v>
          </cell>
          <cell r="E10312">
            <v>12817</v>
          </cell>
          <cell r="F10312">
            <v>43251</v>
          </cell>
          <cell r="G10312">
            <v>213713</v>
          </cell>
          <cell r="H10312">
            <v>1.05</v>
          </cell>
          <cell r="I10312">
            <v>43465</v>
          </cell>
        </row>
        <row r="10313">
          <cell r="A10313" t="str">
            <v>Union bimetálica cobre-aluminio calibre #2AWG</v>
          </cell>
          <cell r="B10313">
            <v>105622</v>
          </cell>
          <cell r="C10313" t="str">
            <v>UNI</v>
          </cell>
          <cell r="D10313">
            <v>38846</v>
          </cell>
          <cell r="E10313">
            <v>0</v>
          </cell>
          <cell r="F10313">
            <v>43325</v>
          </cell>
          <cell r="G10313">
            <v>36996</v>
          </cell>
          <cell r="H10313">
            <v>1.05</v>
          </cell>
          <cell r="I10313">
            <v>43465</v>
          </cell>
        </row>
        <row r="10314">
          <cell r="A10314" t="str">
            <v>UNION CALIENTE ULTRATEMP ½" PAVCO</v>
          </cell>
          <cell r="B10314">
            <v>1054</v>
          </cell>
          <cell r="C10314" t="str">
            <v>UNI</v>
          </cell>
          <cell r="D10314">
            <v>631</v>
          </cell>
          <cell r="E10314">
            <v>12924</v>
          </cell>
          <cell r="F10314">
            <v>41235</v>
          </cell>
          <cell r="G10314">
            <v>485</v>
          </cell>
          <cell r="H10314">
            <v>1.3</v>
          </cell>
          <cell r="I10314">
            <v>43465</v>
          </cell>
        </row>
        <row r="10315">
          <cell r="A10315" t="str">
            <v>UNION CANALETA 20 X 12 (PLASTICA)</v>
          </cell>
          <cell r="B10315">
            <v>106551</v>
          </cell>
          <cell r="C10315" t="str">
            <v>UNI</v>
          </cell>
          <cell r="D10315">
            <v>709</v>
          </cell>
          <cell r="E10315">
            <v>0</v>
          </cell>
          <cell r="F10315">
            <v>43196</v>
          </cell>
          <cell r="G10315">
            <v>675</v>
          </cell>
          <cell r="H10315">
            <v>1.05</v>
          </cell>
          <cell r="I10315">
            <v>43465</v>
          </cell>
        </row>
        <row r="10316">
          <cell r="A10316" t="str">
            <v>UNION CANALETA 20X20 BL (PLASTICA)</v>
          </cell>
          <cell r="B10316">
            <v>106552</v>
          </cell>
          <cell r="C10316" t="str">
            <v>UNI</v>
          </cell>
          <cell r="D10316">
            <v>814</v>
          </cell>
          <cell r="E10316">
            <v>0</v>
          </cell>
          <cell r="F10316">
            <v>43196</v>
          </cell>
          <cell r="G10316">
            <v>775</v>
          </cell>
          <cell r="H10316">
            <v>1.05</v>
          </cell>
          <cell r="I10316">
            <v>43465</v>
          </cell>
        </row>
        <row r="10317">
          <cell r="A10317" t="str">
            <v>UNION CANALETA 25X25 BL</v>
          </cell>
          <cell r="B10317">
            <v>106553</v>
          </cell>
          <cell r="C10317" t="str">
            <v>UNI</v>
          </cell>
          <cell r="D10317">
            <v>971</v>
          </cell>
          <cell r="E10317">
            <v>0</v>
          </cell>
          <cell r="F10317">
            <v>43196</v>
          </cell>
          <cell r="G10317">
            <v>925</v>
          </cell>
          <cell r="H10317">
            <v>1.05</v>
          </cell>
          <cell r="I10317">
            <v>43465</v>
          </cell>
        </row>
        <row r="10318">
          <cell r="A10318" t="str">
            <v>UNION COBRE Ø 1"</v>
          </cell>
          <cell r="B10318">
            <v>106433</v>
          </cell>
          <cell r="C10318" t="str">
            <v>UNI</v>
          </cell>
          <cell r="D10318">
            <v>3762</v>
          </cell>
          <cell r="E10318">
            <v>0</v>
          </cell>
          <cell r="F10318">
            <v>42874</v>
          </cell>
          <cell r="G10318">
            <v>3451</v>
          </cell>
          <cell r="H10318">
            <v>1.0900000000000001</v>
          </cell>
          <cell r="I10318">
            <v>43465</v>
          </cell>
        </row>
        <row r="10319">
          <cell r="A10319" t="str">
            <v>UNION COBRE Ø 1/2"</v>
          </cell>
          <cell r="B10319">
            <v>106431</v>
          </cell>
          <cell r="C10319" t="str">
            <v>UNI</v>
          </cell>
          <cell r="D10319">
            <v>1038</v>
          </cell>
          <cell r="E10319">
            <v>0</v>
          </cell>
          <cell r="F10319">
            <v>42874</v>
          </cell>
          <cell r="G10319">
            <v>952</v>
          </cell>
          <cell r="H10319">
            <v>1.0900000000000001</v>
          </cell>
          <cell r="I10319">
            <v>43465</v>
          </cell>
        </row>
        <row r="10320">
          <cell r="A10320" t="str">
            <v>UNION COBRE Ø 11/2"</v>
          </cell>
          <cell r="B10320">
            <v>106435</v>
          </cell>
          <cell r="C10320" t="str">
            <v>UNI</v>
          </cell>
          <cell r="D10320">
            <v>5276</v>
          </cell>
          <cell r="E10320">
            <v>0</v>
          </cell>
          <cell r="F10320">
            <v>42874</v>
          </cell>
          <cell r="G10320">
            <v>4840</v>
          </cell>
          <cell r="H10320">
            <v>1.0900000000000001</v>
          </cell>
          <cell r="I10320">
            <v>43465</v>
          </cell>
        </row>
        <row r="10321">
          <cell r="A10321" t="str">
            <v>UNION COBRE Ø 11/4"</v>
          </cell>
          <cell r="B10321">
            <v>106434</v>
          </cell>
          <cell r="C10321" t="str">
            <v>UNI</v>
          </cell>
          <cell r="D10321">
            <v>4415</v>
          </cell>
          <cell r="E10321">
            <v>0</v>
          </cell>
          <cell r="F10321">
            <v>42874</v>
          </cell>
          <cell r="G10321">
            <v>4050</v>
          </cell>
          <cell r="H10321">
            <v>1.0900000000000001</v>
          </cell>
          <cell r="I10321">
            <v>43465</v>
          </cell>
        </row>
        <row r="10322">
          <cell r="A10322" t="str">
            <v>UNION COBRE Ø 2 1/2"</v>
          </cell>
          <cell r="B10322">
            <v>106437</v>
          </cell>
          <cell r="C10322" t="str">
            <v>UNI</v>
          </cell>
          <cell r="D10322">
            <v>18733</v>
          </cell>
          <cell r="E10322">
            <v>0</v>
          </cell>
          <cell r="F10322">
            <v>42874</v>
          </cell>
          <cell r="G10322">
            <v>17186</v>
          </cell>
          <cell r="H10322">
            <v>1.0900000000000001</v>
          </cell>
          <cell r="I10322">
            <v>43465</v>
          </cell>
        </row>
        <row r="10323">
          <cell r="A10323" t="str">
            <v>UNION COBRE Ø 2"</v>
          </cell>
          <cell r="B10323">
            <v>106436</v>
          </cell>
          <cell r="C10323" t="str">
            <v>UNI</v>
          </cell>
          <cell r="D10323">
            <v>10013</v>
          </cell>
          <cell r="E10323">
            <v>0</v>
          </cell>
          <cell r="F10323">
            <v>42874</v>
          </cell>
          <cell r="G10323">
            <v>9186</v>
          </cell>
          <cell r="H10323">
            <v>1.0900000000000001</v>
          </cell>
          <cell r="I10323">
            <v>43465</v>
          </cell>
        </row>
        <row r="10324">
          <cell r="A10324" t="str">
            <v>UNION COBRE Ø 3/4"</v>
          </cell>
          <cell r="B10324">
            <v>106432</v>
          </cell>
          <cell r="C10324" t="str">
            <v>UNI</v>
          </cell>
          <cell r="D10324">
            <v>2415</v>
          </cell>
          <cell r="E10324">
            <v>0</v>
          </cell>
          <cell r="F10324">
            <v>43363</v>
          </cell>
          <cell r="G10324">
            <v>2300</v>
          </cell>
          <cell r="H10324">
            <v>1.05</v>
          </cell>
          <cell r="I10324">
            <v>43465</v>
          </cell>
        </row>
        <row r="10325">
          <cell r="A10325" t="str">
            <v>UNION CONDUIT C/DFLEX ½" PAVCO</v>
          </cell>
          <cell r="B10325">
            <v>1116</v>
          </cell>
          <cell r="C10325" t="str">
            <v>UNI</v>
          </cell>
          <cell r="D10325">
            <v>134</v>
          </cell>
          <cell r="E10325">
            <v>12848</v>
          </cell>
          <cell r="F10325">
            <v>40785</v>
          </cell>
          <cell r="G10325">
            <v>100</v>
          </cell>
          <cell r="H10325">
            <v>1.34</v>
          </cell>
          <cell r="I10325">
            <v>43465</v>
          </cell>
        </row>
        <row r="10326">
          <cell r="A10326" t="str">
            <v>UNION CONDUIT PVC ½"</v>
          </cell>
          <cell r="B10326">
            <v>1634</v>
          </cell>
          <cell r="C10326" t="str">
            <v>UNI</v>
          </cell>
          <cell r="D10326">
            <v>195</v>
          </cell>
          <cell r="E10326">
            <v>1950259218</v>
          </cell>
          <cell r="F10326">
            <v>41164</v>
          </cell>
          <cell r="G10326">
            <v>150</v>
          </cell>
          <cell r="H10326">
            <v>1.3</v>
          </cell>
          <cell r="I10326">
            <v>43465</v>
          </cell>
        </row>
        <row r="10327">
          <cell r="A10327" t="str">
            <v>UNION CONDUIT PVC 1 "</v>
          </cell>
          <cell r="B10327">
            <v>1661</v>
          </cell>
          <cell r="C10327" t="str">
            <v>UNI</v>
          </cell>
          <cell r="D10327">
            <v>557</v>
          </cell>
          <cell r="E10327">
            <v>12843</v>
          </cell>
          <cell r="F10327">
            <v>43251</v>
          </cell>
          <cell r="G10327">
            <v>530</v>
          </cell>
          <cell r="H10327">
            <v>1.05</v>
          </cell>
          <cell r="I10327">
            <v>43465</v>
          </cell>
        </row>
        <row r="10328">
          <cell r="A10328" t="str">
            <v>UNION CONDUIT PVC 1 ¼"</v>
          </cell>
          <cell r="B10328">
            <v>1662</v>
          </cell>
          <cell r="C10328" t="str">
            <v>UNI</v>
          </cell>
          <cell r="D10328">
            <v>1835</v>
          </cell>
          <cell r="E10328">
            <v>1950559211</v>
          </cell>
          <cell r="F10328">
            <v>40150</v>
          </cell>
          <cell r="G10328">
            <v>1320</v>
          </cell>
          <cell r="H10328">
            <v>1.39</v>
          </cell>
          <cell r="I10328">
            <v>43465</v>
          </cell>
        </row>
        <row r="10329">
          <cell r="A10329" t="str">
            <v>UNION CONDUIT PVC 1½"</v>
          </cell>
          <cell r="B10329">
            <v>1686</v>
          </cell>
          <cell r="C10329" t="str">
            <v>UNI</v>
          </cell>
          <cell r="D10329">
            <v>1967</v>
          </cell>
          <cell r="E10329">
            <v>1950659211</v>
          </cell>
          <cell r="F10329">
            <v>40144</v>
          </cell>
          <cell r="G10329">
            <v>1415</v>
          </cell>
          <cell r="H10329">
            <v>1.39</v>
          </cell>
          <cell r="I10329">
            <v>43465</v>
          </cell>
        </row>
        <row r="10330">
          <cell r="A10330" t="str">
            <v>UNION CONDUIT PVC 2"</v>
          </cell>
          <cell r="B10330">
            <v>811</v>
          </cell>
          <cell r="C10330" t="str">
            <v>UNI</v>
          </cell>
          <cell r="D10330">
            <v>1989</v>
          </cell>
          <cell r="E10330">
            <v>1950959207</v>
          </cell>
          <cell r="F10330">
            <v>43251</v>
          </cell>
          <cell r="G10330">
            <v>1894</v>
          </cell>
          <cell r="H10330">
            <v>1.05</v>
          </cell>
          <cell r="I10330">
            <v>43465</v>
          </cell>
        </row>
        <row r="10331">
          <cell r="A10331" t="str">
            <v>UNION CONDUIT PVC 3/4"</v>
          </cell>
          <cell r="B10331">
            <v>1635</v>
          </cell>
          <cell r="C10331" t="str">
            <v>UNI</v>
          </cell>
          <cell r="D10331">
            <v>438</v>
          </cell>
          <cell r="E10331">
            <v>12856</v>
          </cell>
          <cell r="F10331">
            <v>43271</v>
          </cell>
          <cell r="G10331">
            <v>417</v>
          </cell>
          <cell r="H10331">
            <v>1.05</v>
          </cell>
          <cell r="I10331">
            <v>43465</v>
          </cell>
        </row>
        <row r="10332">
          <cell r="A10332" t="str">
            <v>UNION CONICA 4" ETERNIT</v>
          </cell>
          <cell r="B10332">
            <v>1163</v>
          </cell>
          <cell r="C10332" t="str">
            <v>UNI</v>
          </cell>
          <cell r="D10332">
            <v>10484</v>
          </cell>
          <cell r="E10332">
            <v>0</v>
          </cell>
          <cell r="F10332">
            <v>39664</v>
          </cell>
          <cell r="G10332">
            <v>7132</v>
          </cell>
          <cell r="H10332">
            <v>1.47</v>
          </cell>
          <cell r="I10332">
            <v>43465</v>
          </cell>
        </row>
        <row r="10333">
          <cell r="A10333" t="str">
            <v>UNION CPVC 1 1/2" **</v>
          </cell>
          <cell r="B10333">
            <v>101612</v>
          </cell>
          <cell r="C10333" t="str">
            <v>UNI</v>
          </cell>
          <cell r="D10333">
            <v>6503</v>
          </cell>
          <cell r="E10333">
            <v>12926</v>
          </cell>
          <cell r="F10333">
            <v>40631</v>
          </cell>
          <cell r="G10333">
            <v>4853</v>
          </cell>
          <cell r="H10333">
            <v>1.34</v>
          </cell>
          <cell r="I10333">
            <v>43465</v>
          </cell>
        </row>
        <row r="10334">
          <cell r="A10334" t="str">
            <v>UNION CPVC 1" **</v>
          </cell>
          <cell r="B10334">
            <v>101611</v>
          </cell>
          <cell r="C10334" t="str">
            <v>UNI</v>
          </cell>
          <cell r="D10334">
            <v>3714</v>
          </cell>
          <cell r="E10334">
            <v>12926</v>
          </cell>
          <cell r="F10334">
            <v>43271</v>
          </cell>
          <cell r="G10334">
            <v>3537</v>
          </cell>
          <cell r="H10334">
            <v>1.05</v>
          </cell>
          <cell r="I10334">
            <v>43465</v>
          </cell>
        </row>
        <row r="10335">
          <cell r="A10335" t="str">
            <v>UNION CPVC 1½" **</v>
          </cell>
          <cell r="B10335">
            <v>101562</v>
          </cell>
          <cell r="C10335" t="str">
            <v>UNI</v>
          </cell>
          <cell r="D10335">
            <v>7211</v>
          </cell>
          <cell r="E10335">
            <v>0</v>
          </cell>
          <cell r="F10335">
            <v>43271</v>
          </cell>
          <cell r="G10335">
            <v>6868</v>
          </cell>
          <cell r="H10335">
            <v>1.05</v>
          </cell>
          <cell r="I10335">
            <v>43465</v>
          </cell>
        </row>
        <row r="10336">
          <cell r="A10336" t="str">
            <v>UNION CPVC 3/4 **</v>
          </cell>
          <cell r="B10336">
            <v>102816</v>
          </cell>
          <cell r="C10336" t="str">
            <v>UNI</v>
          </cell>
          <cell r="D10336">
            <v>871</v>
          </cell>
          <cell r="E10336">
            <v>12926</v>
          </cell>
          <cell r="F10336">
            <v>40631</v>
          </cell>
          <cell r="G10336">
            <v>650</v>
          </cell>
          <cell r="H10336">
            <v>1.34</v>
          </cell>
          <cell r="I10336">
            <v>43465</v>
          </cell>
        </row>
        <row r="10337">
          <cell r="A10337" t="str">
            <v>UNION CPVC Ø ½" S/NORMA ICONTEC</v>
          </cell>
          <cell r="B10337">
            <v>101609</v>
          </cell>
          <cell r="C10337" t="str">
            <v>UNI</v>
          </cell>
          <cell r="D10337">
            <v>515</v>
          </cell>
          <cell r="E10337">
            <v>12926</v>
          </cell>
          <cell r="F10337">
            <v>43213</v>
          </cell>
          <cell r="G10337">
            <v>490</v>
          </cell>
          <cell r="H10337">
            <v>1.05</v>
          </cell>
          <cell r="I10337">
            <v>43465</v>
          </cell>
        </row>
        <row r="10338">
          <cell r="A10338" t="str">
            <v>UNION CPVC Ø 1 1/4"</v>
          </cell>
          <cell r="B10338">
            <v>106381</v>
          </cell>
          <cell r="C10338" t="str">
            <v>UNI</v>
          </cell>
          <cell r="D10338">
            <v>7245</v>
          </cell>
          <cell r="E10338">
            <v>0</v>
          </cell>
          <cell r="F10338">
            <v>43271</v>
          </cell>
          <cell r="G10338">
            <v>6900</v>
          </cell>
          <cell r="H10338">
            <v>1.05</v>
          </cell>
          <cell r="I10338">
            <v>43465</v>
          </cell>
        </row>
        <row r="10339">
          <cell r="A10339" t="str">
            <v>UNION CPVC Ø 1 1/4"</v>
          </cell>
          <cell r="B10339">
            <v>106382</v>
          </cell>
          <cell r="C10339" t="str">
            <v>UNI</v>
          </cell>
          <cell r="D10339">
            <v>7047</v>
          </cell>
          <cell r="E10339">
            <v>0</v>
          </cell>
          <cell r="F10339">
            <v>42874</v>
          </cell>
          <cell r="G10339">
            <v>6465</v>
          </cell>
          <cell r="H10339">
            <v>1.0900000000000001</v>
          </cell>
          <cell r="I10339">
            <v>43465</v>
          </cell>
        </row>
        <row r="10340">
          <cell r="A10340" t="str">
            <v>UNION CPVC Ø 2 1/2"</v>
          </cell>
          <cell r="B10340">
            <v>106379</v>
          </cell>
          <cell r="C10340" t="str">
            <v>UNI</v>
          </cell>
          <cell r="D10340">
            <v>18853</v>
          </cell>
          <cell r="E10340">
            <v>0</v>
          </cell>
          <cell r="F10340">
            <v>42874</v>
          </cell>
          <cell r="G10340">
            <v>17296</v>
          </cell>
          <cell r="H10340">
            <v>1.0900000000000001</v>
          </cell>
          <cell r="I10340">
            <v>43465</v>
          </cell>
        </row>
        <row r="10341">
          <cell r="A10341" t="str">
            <v>UNION CPVC Ø 2" S/NORMA ICONTEC</v>
          </cell>
          <cell r="B10341">
            <v>101613</v>
          </cell>
          <cell r="C10341" t="str">
            <v>UNI</v>
          </cell>
          <cell r="D10341">
            <v>16903</v>
          </cell>
          <cell r="E10341">
            <v>12926</v>
          </cell>
          <cell r="F10341">
            <v>43213</v>
          </cell>
          <cell r="G10341">
            <v>16098</v>
          </cell>
          <cell r="H10341">
            <v>1.05</v>
          </cell>
          <cell r="I10341">
            <v>43465</v>
          </cell>
        </row>
        <row r="10342">
          <cell r="A10342" t="str">
            <v>UNION CPVC Ø 3/4 S/NORMA ICONTEC</v>
          </cell>
          <cell r="B10342">
            <v>101610</v>
          </cell>
          <cell r="C10342" t="str">
            <v>UNI</v>
          </cell>
          <cell r="D10342">
            <v>835</v>
          </cell>
          <cell r="E10342">
            <v>12926</v>
          </cell>
          <cell r="F10342">
            <v>43213</v>
          </cell>
          <cell r="G10342">
            <v>795</v>
          </cell>
          <cell r="H10342">
            <v>1.05</v>
          </cell>
          <cell r="I10342">
            <v>43465</v>
          </cell>
        </row>
        <row r="10343">
          <cell r="A10343" t="str">
            <v>UNION CPVC Ø3/4" S/NORMA ICONTEC</v>
          </cell>
          <cell r="B10343">
            <v>2058</v>
          </cell>
          <cell r="C10343" t="str">
            <v>UNI</v>
          </cell>
          <cell r="D10343">
            <v>842</v>
          </cell>
          <cell r="E10343">
            <v>12951</v>
          </cell>
          <cell r="F10343">
            <v>43271</v>
          </cell>
          <cell r="G10343">
            <v>802</v>
          </cell>
          <cell r="H10343">
            <v>1.05</v>
          </cell>
          <cell r="I10343">
            <v>43465</v>
          </cell>
        </row>
        <row r="10344">
          <cell r="A10344" t="str">
            <v>UNION CU RIGIDO DE ½</v>
          </cell>
          <cell r="B10344">
            <v>1572</v>
          </cell>
          <cell r="C10344" t="str">
            <v>UNI</v>
          </cell>
          <cell r="D10344">
            <v>821</v>
          </cell>
          <cell r="E10344">
            <v>0</v>
          </cell>
          <cell r="F10344">
            <v>43213</v>
          </cell>
          <cell r="G10344">
            <v>782</v>
          </cell>
          <cell r="H10344">
            <v>1.05</v>
          </cell>
          <cell r="I10344">
            <v>43465</v>
          </cell>
        </row>
        <row r="10345">
          <cell r="A10345" t="str">
            <v>UNION DE REMATE PARA 6MM, (2,10m)</v>
          </cell>
          <cell r="B10345">
            <v>104832</v>
          </cell>
          <cell r="C10345" t="str">
            <v>UNI</v>
          </cell>
          <cell r="D10345">
            <v>10160</v>
          </cell>
          <cell r="E10345">
            <v>0</v>
          </cell>
          <cell r="F10345">
            <v>41211</v>
          </cell>
          <cell r="G10345">
            <v>7815</v>
          </cell>
          <cell r="H10345">
            <v>1.3</v>
          </cell>
          <cell r="I10345">
            <v>43465</v>
          </cell>
        </row>
        <row r="10346">
          <cell r="A10346" t="str">
            <v>UNION DRENAJE PVC 100mm. PAVCO</v>
          </cell>
          <cell r="B10346">
            <v>1785</v>
          </cell>
          <cell r="C10346" t="str">
            <v>UNI</v>
          </cell>
          <cell r="D10346">
            <v>13022</v>
          </cell>
          <cell r="E10346">
            <v>12859</v>
          </cell>
          <cell r="F10346">
            <v>40122</v>
          </cell>
          <cell r="G10346">
            <v>9368</v>
          </cell>
          <cell r="H10346">
            <v>1.39</v>
          </cell>
          <cell r="I10346">
            <v>43465</v>
          </cell>
        </row>
        <row r="10347">
          <cell r="A10347" t="str">
            <v>UNION DRENAJE PVC 250mm. PAVCO</v>
          </cell>
          <cell r="B10347">
            <v>101384</v>
          </cell>
          <cell r="C10347" t="str">
            <v>UNI</v>
          </cell>
          <cell r="D10347">
            <v>121626</v>
          </cell>
          <cell r="E10347">
            <v>0</v>
          </cell>
          <cell r="F10347">
            <v>39917</v>
          </cell>
          <cell r="G10347">
            <v>87501</v>
          </cell>
          <cell r="H10347">
            <v>1.39</v>
          </cell>
          <cell r="I10347">
            <v>43465</v>
          </cell>
        </row>
        <row r="10348">
          <cell r="A10348" t="str">
            <v>UNION DRENAJE PVC 315mm. PAVCO</v>
          </cell>
          <cell r="B10348">
            <v>101385</v>
          </cell>
          <cell r="C10348" t="str">
            <v>UNI</v>
          </cell>
          <cell r="D10348">
            <v>197299</v>
          </cell>
          <cell r="E10348">
            <v>0</v>
          </cell>
          <cell r="F10348">
            <v>39917</v>
          </cell>
          <cell r="G10348">
            <v>141942</v>
          </cell>
          <cell r="H10348">
            <v>1.39</v>
          </cell>
          <cell r="I10348">
            <v>43465</v>
          </cell>
        </row>
        <row r="10349">
          <cell r="A10349" t="str">
            <v>UNION DRENAJE PVC 65mm. PAVCO</v>
          </cell>
          <cell r="B10349">
            <v>1782</v>
          </cell>
          <cell r="C10349" t="str">
            <v>UNI</v>
          </cell>
          <cell r="D10349">
            <v>9278</v>
          </cell>
          <cell r="E10349">
            <v>12858</v>
          </cell>
          <cell r="F10349">
            <v>40122</v>
          </cell>
          <cell r="G10349">
            <v>6675</v>
          </cell>
          <cell r="H10349">
            <v>1.39</v>
          </cell>
          <cell r="I10349">
            <v>43465</v>
          </cell>
        </row>
        <row r="10350">
          <cell r="A10350" t="str">
            <v>UNION DRESER DE 3"</v>
          </cell>
          <cell r="B10350">
            <v>104452</v>
          </cell>
          <cell r="C10350" t="str">
            <v>UNI</v>
          </cell>
          <cell r="D10350">
            <v>160602</v>
          </cell>
          <cell r="E10350">
            <v>0</v>
          </cell>
          <cell r="F10350">
            <v>41121</v>
          </cell>
          <cell r="G10350">
            <v>123540</v>
          </cell>
          <cell r="H10350">
            <v>1.3</v>
          </cell>
          <cell r="I10350">
            <v>43465</v>
          </cell>
        </row>
        <row r="10351">
          <cell r="A10351" t="str">
            <v>Union ducto electrico corrugado tipo TDP 3"</v>
          </cell>
          <cell r="B10351">
            <v>104928</v>
          </cell>
          <cell r="C10351" t="str">
            <v>UNI</v>
          </cell>
          <cell r="D10351">
            <v>3620</v>
          </cell>
          <cell r="E10351">
            <v>0</v>
          </cell>
          <cell r="F10351">
            <v>43167</v>
          </cell>
          <cell r="G10351">
            <v>3448</v>
          </cell>
          <cell r="H10351">
            <v>1.05</v>
          </cell>
          <cell r="I10351">
            <v>43465</v>
          </cell>
        </row>
        <row r="10352">
          <cell r="A10352" t="str">
            <v>Union ducto electrico tipo TDP 4" **</v>
          </cell>
          <cell r="B10352">
            <v>100416</v>
          </cell>
          <cell r="C10352" t="str">
            <v>UNI</v>
          </cell>
          <cell r="D10352">
            <v>3780</v>
          </cell>
          <cell r="E10352">
            <v>0</v>
          </cell>
          <cell r="F10352">
            <v>43213</v>
          </cell>
          <cell r="G10352">
            <v>3600</v>
          </cell>
          <cell r="H10352">
            <v>1.05</v>
          </cell>
          <cell r="I10352">
            <v>43465</v>
          </cell>
        </row>
        <row r="10353">
          <cell r="A10353" t="str">
            <v>UNION ELECTROFUSION-PEAD-PE100PN10**</v>
          </cell>
          <cell r="B10353">
            <v>103452</v>
          </cell>
          <cell r="C10353" t="str">
            <v>UNI</v>
          </cell>
          <cell r="D10353">
            <v>78090</v>
          </cell>
          <cell r="E10353">
            <v>0</v>
          </cell>
          <cell r="F10353">
            <v>40477</v>
          </cell>
          <cell r="G10353">
            <v>57000</v>
          </cell>
          <cell r="H10353">
            <v>1.37</v>
          </cell>
          <cell r="I10353">
            <v>43465</v>
          </cell>
        </row>
        <row r="10354">
          <cell r="A10354" t="str">
            <v>UNION ELECTROFUSION-PEAD-PE100PN16**</v>
          </cell>
          <cell r="B10354">
            <v>103453</v>
          </cell>
          <cell r="C10354" t="str">
            <v>UNI</v>
          </cell>
          <cell r="D10354">
            <v>151345</v>
          </cell>
          <cell r="E10354">
            <v>0</v>
          </cell>
          <cell r="F10354">
            <v>40477</v>
          </cell>
          <cell r="G10354">
            <v>110471</v>
          </cell>
          <cell r="H10354">
            <v>1.37</v>
          </cell>
          <cell r="I10354">
            <v>43465</v>
          </cell>
        </row>
        <row r="10355">
          <cell r="A10355" t="str">
            <v>UNIÓN EMT - 1/2"</v>
          </cell>
          <cell r="B10355">
            <v>105194</v>
          </cell>
          <cell r="C10355" t="str">
            <v>UNI</v>
          </cell>
          <cell r="D10355">
            <v>499</v>
          </cell>
          <cell r="E10355">
            <v>0</v>
          </cell>
          <cell r="F10355">
            <v>41806</v>
          </cell>
          <cell r="G10355">
            <v>396</v>
          </cell>
          <cell r="H10355">
            <v>1.26</v>
          </cell>
          <cell r="I10355">
            <v>43465</v>
          </cell>
        </row>
        <row r="10356">
          <cell r="A10356" t="str">
            <v>UNION EMT - 3/4"</v>
          </cell>
          <cell r="B10356">
            <v>104101</v>
          </cell>
          <cell r="C10356" t="str">
            <v>UNI</v>
          </cell>
          <cell r="D10356">
            <v>876</v>
          </cell>
          <cell r="E10356">
            <v>0</v>
          </cell>
          <cell r="F10356">
            <v>43174</v>
          </cell>
          <cell r="G10356">
            <v>834</v>
          </cell>
          <cell r="H10356">
            <v>1.05</v>
          </cell>
          <cell r="I10356">
            <v>43465</v>
          </cell>
        </row>
        <row r="10357">
          <cell r="A10357" t="str">
            <v>UNION EMT 1 1/2"Acero</v>
          </cell>
          <cell r="B10357">
            <v>101433</v>
          </cell>
          <cell r="C10357" t="str">
            <v>UNI</v>
          </cell>
          <cell r="D10357">
            <v>2477</v>
          </cell>
          <cell r="E10357">
            <v>12856</v>
          </cell>
          <cell r="F10357">
            <v>41429</v>
          </cell>
          <cell r="G10357">
            <v>1950</v>
          </cell>
          <cell r="H10357">
            <v>1.27</v>
          </cell>
          <cell r="I10357">
            <v>43465</v>
          </cell>
        </row>
        <row r="10358">
          <cell r="A10358" t="str">
            <v>UNION EMT 1 1/4" Acero</v>
          </cell>
          <cell r="B10358">
            <v>101318</v>
          </cell>
          <cell r="C10358" t="str">
            <v>UNI</v>
          </cell>
          <cell r="D10358">
            <v>2310</v>
          </cell>
          <cell r="E10358">
            <v>12856</v>
          </cell>
          <cell r="F10358">
            <v>43363</v>
          </cell>
          <cell r="G10358">
            <v>2200</v>
          </cell>
          <cell r="H10358">
            <v>1.05</v>
          </cell>
          <cell r="I10358">
            <v>43465</v>
          </cell>
        </row>
        <row r="10359">
          <cell r="A10359" t="str">
            <v>UNION EMT 1" Acero</v>
          </cell>
          <cell r="B10359">
            <v>101329</v>
          </cell>
          <cell r="C10359" t="str">
            <v>UNI</v>
          </cell>
          <cell r="D10359">
            <v>1405</v>
          </cell>
          <cell r="E10359">
            <v>12856</v>
          </cell>
          <cell r="F10359">
            <v>43238</v>
          </cell>
          <cell r="G10359">
            <v>1338</v>
          </cell>
          <cell r="H10359">
            <v>1.05</v>
          </cell>
          <cell r="I10359">
            <v>43465</v>
          </cell>
        </row>
        <row r="10360">
          <cell r="A10360" t="str">
            <v>UNION EMT 1"Acero</v>
          </cell>
          <cell r="B10360">
            <v>101317</v>
          </cell>
          <cell r="C10360" t="str">
            <v>UNI</v>
          </cell>
          <cell r="D10360">
            <v>2247</v>
          </cell>
          <cell r="E10360">
            <v>12856</v>
          </cell>
          <cell r="F10360">
            <v>40472</v>
          </cell>
          <cell r="G10360">
            <v>1640</v>
          </cell>
          <cell r="H10360">
            <v>1.37</v>
          </cell>
          <cell r="I10360">
            <v>43465</v>
          </cell>
        </row>
        <row r="10361">
          <cell r="A10361" t="str">
            <v>UNION EMT 2" GALVANIZADA</v>
          </cell>
          <cell r="B10361">
            <v>101319</v>
          </cell>
          <cell r="C10361" t="str">
            <v>UNI</v>
          </cell>
          <cell r="D10361">
            <v>3331</v>
          </cell>
          <cell r="E10361">
            <v>12856</v>
          </cell>
          <cell r="F10361">
            <v>43238</v>
          </cell>
          <cell r="G10361">
            <v>3172</v>
          </cell>
          <cell r="H10361">
            <v>1.05</v>
          </cell>
          <cell r="I10361">
            <v>43465</v>
          </cell>
        </row>
        <row r="10362">
          <cell r="A10362" t="str">
            <v>UNION EMT 3 "Acero</v>
          </cell>
          <cell r="B10362">
            <v>101337</v>
          </cell>
          <cell r="C10362" t="str">
            <v>UNI</v>
          </cell>
          <cell r="D10362">
            <v>9579</v>
          </cell>
          <cell r="E10362">
            <v>12856</v>
          </cell>
          <cell r="F10362">
            <v>43266</v>
          </cell>
          <cell r="G10362">
            <v>9123</v>
          </cell>
          <cell r="H10362">
            <v>1.05</v>
          </cell>
          <cell r="I10362">
            <v>43465</v>
          </cell>
        </row>
        <row r="10363">
          <cell r="A10363" t="str">
            <v>UNION EMT 3/4"Acero</v>
          </cell>
          <cell r="B10363">
            <v>101316</v>
          </cell>
          <cell r="C10363" t="str">
            <v>UNI</v>
          </cell>
          <cell r="D10363">
            <v>925</v>
          </cell>
          <cell r="E10363">
            <v>12856</v>
          </cell>
          <cell r="F10363">
            <v>43174</v>
          </cell>
          <cell r="G10363">
            <v>881</v>
          </cell>
          <cell r="H10363">
            <v>1.05</v>
          </cell>
          <cell r="I10363">
            <v>43465</v>
          </cell>
        </row>
        <row r="10364">
          <cell r="A10364" t="str">
            <v>UNION EXTERNA – SNAP TYPE ADS 10”</v>
          </cell>
          <cell r="B10364">
            <v>106039</v>
          </cell>
          <cell r="C10364" t="str">
            <v>UNI</v>
          </cell>
          <cell r="D10364">
            <v>51314</v>
          </cell>
          <cell r="E10364">
            <v>0</v>
          </cell>
          <cell r="F10364">
            <v>42709</v>
          </cell>
          <cell r="G10364">
            <v>44621.02</v>
          </cell>
          <cell r="H10364">
            <v>1.1499999999999999</v>
          </cell>
          <cell r="I10364">
            <v>43465</v>
          </cell>
        </row>
        <row r="10365">
          <cell r="A10365" t="str">
            <v>UNION EXTERNA – SNAP TYPE ADS 6”</v>
          </cell>
          <cell r="B10365">
            <v>106037</v>
          </cell>
          <cell r="C10365" t="str">
            <v>UNI</v>
          </cell>
          <cell r="D10365">
            <v>13620</v>
          </cell>
          <cell r="E10365">
            <v>0</v>
          </cell>
          <cell r="F10365">
            <v>42709</v>
          </cell>
          <cell r="G10365">
            <v>11843.83</v>
          </cell>
          <cell r="H10365">
            <v>1.1499999999999999</v>
          </cell>
          <cell r="I10365">
            <v>43465</v>
          </cell>
        </row>
        <row r="10366">
          <cell r="A10366" t="str">
            <v>UNION EXTERNA – SNAP TYPE ADS 8”</v>
          </cell>
          <cell r="B10366">
            <v>106038</v>
          </cell>
          <cell r="C10366" t="str">
            <v>UNI</v>
          </cell>
          <cell r="D10366">
            <v>21457</v>
          </cell>
          <cell r="E10366">
            <v>0</v>
          </cell>
          <cell r="F10366">
            <v>42709</v>
          </cell>
          <cell r="G10366">
            <v>18658.14</v>
          </cell>
          <cell r="H10366">
            <v>1.1499999999999999</v>
          </cell>
          <cell r="I10366">
            <v>43465</v>
          </cell>
        </row>
        <row r="10367">
          <cell r="A10367" t="str">
            <v>UNION FLEXIBLE 1” x 12”</v>
          </cell>
          <cell r="B10367">
            <v>105949</v>
          </cell>
          <cell r="C10367" t="str">
            <v>UNI</v>
          </cell>
          <cell r="D10367">
            <v>107400</v>
          </cell>
          <cell r="E10367">
            <v>0</v>
          </cell>
          <cell r="F10367">
            <v>42828</v>
          </cell>
          <cell r="G10367">
            <v>98532</v>
          </cell>
          <cell r="H10367">
            <v>1.0900000000000001</v>
          </cell>
          <cell r="I10367">
            <v>43465</v>
          </cell>
        </row>
        <row r="10368">
          <cell r="A10368" t="str">
            <v>UNION GALV EMT 1 1/4"</v>
          </cell>
          <cell r="B10368">
            <v>104350</v>
          </cell>
          <cell r="C10368" t="str">
            <v>UNI</v>
          </cell>
          <cell r="D10368">
            <v>2892</v>
          </cell>
          <cell r="E10368">
            <v>0</v>
          </cell>
          <cell r="F10368">
            <v>43325</v>
          </cell>
          <cell r="G10368">
            <v>2754</v>
          </cell>
          <cell r="H10368">
            <v>1.05</v>
          </cell>
          <cell r="I10368">
            <v>43465</v>
          </cell>
        </row>
        <row r="10369">
          <cell r="A10369" t="str">
            <v>UNION GALV EMT 3"</v>
          </cell>
          <cell r="B10369">
            <v>104349</v>
          </cell>
          <cell r="C10369" t="str">
            <v>UNI</v>
          </cell>
          <cell r="D10369">
            <v>21741</v>
          </cell>
          <cell r="E10369">
            <v>0</v>
          </cell>
          <cell r="F10369">
            <v>43327</v>
          </cell>
          <cell r="G10369">
            <v>20706</v>
          </cell>
          <cell r="H10369">
            <v>1.05</v>
          </cell>
          <cell r="I10369">
            <v>43465</v>
          </cell>
        </row>
        <row r="10370">
          <cell r="A10370" t="str">
            <v>UNION GALV EMT 3/4"</v>
          </cell>
          <cell r="B10370">
            <v>104351</v>
          </cell>
          <cell r="C10370" t="str">
            <v>UNI</v>
          </cell>
          <cell r="D10370">
            <v>1260</v>
          </cell>
          <cell r="E10370">
            <v>0</v>
          </cell>
          <cell r="F10370">
            <v>41803</v>
          </cell>
          <cell r="G10370">
            <v>1000</v>
          </cell>
          <cell r="H10370">
            <v>1.26</v>
          </cell>
          <cell r="I10370">
            <v>43465</v>
          </cell>
        </row>
        <row r="10371">
          <cell r="A10371" t="str">
            <v>UNION GALV IMC 1 1/2"</v>
          </cell>
          <cell r="B10371">
            <v>104359</v>
          </cell>
          <cell r="C10371" t="str">
            <v>UNI</v>
          </cell>
          <cell r="D10371">
            <v>4238</v>
          </cell>
          <cell r="E10371">
            <v>0</v>
          </cell>
          <cell r="F10371">
            <v>43213</v>
          </cell>
          <cell r="G10371">
            <v>4036</v>
          </cell>
          <cell r="H10371">
            <v>1.05</v>
          </cell>
          <cell r="I10371">
            <v>43465</v>
          </cell>
        </row>
        <row r="10372">
          <cell r="A10372" t="str">
            <v>UNION GALV IMC 1 1/4"</v>
          </cell>
          <cell r="B10372">
            <v>104361</v>
          </cell>
          <cell r="C10372" t="str">
            <v>UNI</v>
          </cell>
          <cell r="D10372">
            <v>3972</v>
          </cell>
          <cell r="E10372">
            <v>0</v>
          </cell>
          <cell r="F10372">
            <v>41073</v>
          </cell>
          <cell r="G10372">
            <v>3055</v>
          </cell>
          <cell r="H10372">
            <v>1.3</v>
          </cell>
          <cell r="I10372">
            <v>43465</v>
          </cell>
        </row>
        <row r="10373">
          <cell r="A10373" t="str">
            <v>UNION GALV IMC 1"</v>
          </cell>
          <cell r="B10373">
            <v>104364</v>
          </cell>
          <cell r="C10373" t="str">
            <v>UNI</v>
          </cell>
          <cell r="D10373">
            <v>3016</v>
          </cell>
          <cell r="E10373">
            <v>0</v>
          </cell>
          <cell r="F10373">
            <v>41073</v>
          </cell>
          <cell r="G10373">
            <v>2320</v>
          </cell>
          <cell r="H10373">
            <v>1.3</v>
          </cell>
          <cell r="I10373">
            <v>43465</v>
          </cell>
        </row>
        <row r="10374">
          <cell r="A10374" t="str">
            <v>UNION GALV IMC 1/2"</v>
          </cell>
          <cell r="B10374">
            <v>104370</v>
          </cell>
          <cell r="C10374" t="str">
            <v>UNI</v>
          </cell>
          <cell r="D10374">
            <v>1116</v>
          </cell>
          <cell r="E10374">
            <v>0</v>
          </cell>
          <cell r="F10374">
            <v>43364</v>
          </cell>
          <cell r="G10374">
            <v>1063</v>
          </cell>
          <cell r="H10374">
            <v>1.05</v>
          </cell>
          <cell r="I10374">
            <v>43465</v>
          </cell>
        </row>
        <row r="10375">
          <cell r="A10375" t="str">
            <v>UNION GALV IMC 2"</v>
          </cell>
          <cell r="B10375">
            <v>104094</v>
          </cell>
          <cell r="C10375" t="str">
            <v>UNI</v>
          </cell>
          <cell r="D10375">
            <v>5185</v>
          </cell>
          <cell r="E10375">
            <v>0</v>
          </cell>
          <cell r="F10375">
            <v>43180</v>
          </cell>
          <cell r="G10375">
            <v>4938</v>
          </cell>
          <cell r="H10375">
            <v>1.05</v>
          </cell>
          <cell r="I10375">
            <v>43465</v>
          </cell>
        </row>
        <row r="10376">
          <cell r="A10376" t="str">
            <v>UNION GALV IMC 3"</v>
          </cell>
          <cell r="B10376">
            <v>104066</v>
          </cell>
          <cell r="C10376" t="str">
            <v>UNI</v>
          </cell>
          <cell r="D10376">
            <v>14700</v>
          </cell>
          <cell r="E10376">
            <v>0</v>
          </cell>
          <cell r="F10376">
            <v>43342</v>
          </cell>
          <cell r="G10376">
            <v>14000</v>
          </cell>
          <cell r="H10376">
            <v>1.05</v>
          </cell>
          <cell r="I10376">
            <v>43465</v>
          </cell>
        </row>
        <row r="10377">
          <cell r="A10377" t="str">
            <v>UNION GALV IMC 3/4"</v>
          </cell>
          <cell r="B10377">
            <v>104358</v>
          </cell>
          <cell r="C10377" t="str">
            <v>UNI</v>
          </cell>
          <cell r="D10377">
            <v>3016</v>
          </cell>
          <cell r="E10377">
            <v>0</v>
          </cell>
          <cell r="F10377">
            <v>41073</v>
          </cell>
          <cell r="G10377">
            <v>2320</v>
          </cell>
          <cell r="H10377">
            <v>1.3</v>
          </cell>
          <cell r="I10377">
            <v>43465</v>
          </cell>
        </row>
        <row r="10378">
          <cell r="A10378" t="str">
            <v>UNION GALV. 1" EMT</v>
          </cell>
          <cell r="B10378">
            <v>807</v>
          </cell>
          <cell r="C10378" t="str">
            <v>UNI</v>
          </cell>
          <cell r="D10378">
            <v>1583</v>
          </cell>
          <cell r="E10378" t="str">
            <v>14UG100MT</v>
          </cell>
          <cell r="F10378">
            <v>43174</v>
          </cell>
          <cell r="G10378">
            <v>1508</v>
          </cell>
          <cell r="H10378">
            <v>1.05</v>
          </cell>
          <cell r="I10378">
            <v>43465</v>
          </cell>
        </row>
        <row r="10379">
          <cell r="A10379" t="str">
            <v>UNION GALV. 1/2" EMT</v>
          </cell>
          <cell r="B10379">
            <v>808</v>
          </cell>
          <cell r="C10379" t="str">
            <v>UNI</v>
          </cell>
          <cell r="D10379">
            <v>666</v>
          </cell>
          <cell r="E10379" t="str">
            <v>14UG050MT</v>
          </cell>
          <cell r="F10379">
            <v>43213</v>
          </cell>
          <cell r="G10379">
            <v>634</v>
          </cell>
          <cell r="H10379">
            <v>1.05</v>
          </cell>
          <cell r="I10379">
            <v>43465</v>
          </cell>
        </row>
        <row r="10380">
          <cell r="A10380" t="str">
            <v>UNION GALV. 2" EMT</v>
          </cell>
          <cell r="B10380">
            <v>806</v>
          </cell>
          <cell r="C10380" t="str">
            <v>UNI</v>
          </cell>
          <cell r="D10380">
            <v>4930</v>
          </cell>
          <cell r="E10380" t="str">
            <v>14UG200MT</v>
          </cell>
          <cell r="F10380">
            <v>41072</v>
          </cell>
          <cell r="G10380">
            <v>3792</v>
          </cell>
          <cell r="H10380">
            <v>1.3</v>
          </cell>
          <cell r="I10380">
            <v>43465</v>
          </cell>
        </row>
        <row r="10381">
          <cell r="A10381" t="str">
            <v>UNION GALV. 3/4" EMT</v>
          </cell>
          <cell r="B10381">
            <v>810</v>
          </cell>
          <cell r="C10381" t="str">
            <v>UNI</v>
          </cell>
          <cell r="D10381">
            <v>897</v>
          </cell>
          <cell r="E10381" t="str">
            <v>14UG075MT</v>
          </cell>
          <cell r="F10381">
            <v>43196</v>
          </cell>
          <cell r="G10381">
            <v>854</v>
          </cell>
          <cell r="H10381">
            <v>1.05</v>
          </cell>
          <cell r="I10381">
            <v>43465</v>
          </cell>
        </row>
        <row r="10382">
          <cell r="A10382" t="str">
            <v>UNION GALVANIZ.6"</v>
          </cell>
          <cell r="B10382">
            <v>104444</v>
          </cell>
          <cell r="C10382" t="str">
            <v>UNI</v>
          </cell>
          <cell r="D10382">
            <v>77390</v>
          </cell>
          <cell r="E10382">
            <v>0</v>
          </cell>
          <cell r="F10382">
            <v>42829</v>
          </cell>
          <cell r="G10382">
            <v>71000</v>
          </cell>
          <cell r="H10382">
            <v>1.0900000000000001</v>
          </cell>
          <cell r="I10382">
            <v>43465</v>
          </cell>
        </row>
        <row r="10383">
          <cell r="A10383" t="str">
            <v>UNIÓN GALVANIZADA DE 1 1/2"</v>
          </cell>
          <cell r="B10383">
            <v>104486</v>
          </cell>
          <cell r="C10383" t="str">
            <v>UNI</v>
          </cell>
          <cell r="D10383">
            <v>2740</v>
          </cell>
          <cell r="E10383">
            <v>0</v>
          </cell>
          <cell r="F10383">
            <v>41137</v>
          </cell>
          <cell r="G10383">
            <v>2108</v>
          </cell>
          <cell r="H10383">
            <v>1.3</v>
          </cell>
          <cell r="I10383">
            <v>43465</v>
          </cell>
        </row>
        <row r="10384">
          <cell r="A10384" t="str">
            <v>UNION GALVANIZADA Ø 4"</v>
          </cell>
          <cell r="B10384">
            <v>104445</v>
          </cell>
          <cell r="C10384" t="str">
            <v>UNI</v>
          </cell>
          <cell r="D10384">
            <v>16403</v>
          </cell>
          <cell r="E10384">
            <v>0</v>
          </cell>
          <cell r="F10384">
            <v>43168</v>
          </cell>
          <cell r="G10384">
            <v>15622</v>
          </cell>
          <cell r="H10384">
            <v>1.05</v>
          </cell>
          <cell r="I10384">
            <v>43465</v>
          </cell>
        </row>
        <row r="10385">
          <cell r="A10385" t="str">
            <v>UNION GAS ½" PAVCO</v>
          </cell>
          <cell r="B10385">
            <v>931</v>
          </cell>
          <cell r="C10385" t="str">
            <v>UNI</v>
          </cell>
          <cell r="D10385">
            <v>5866</v>
          </cell>
          <cell r="E10385">
            <v>12871</v>
          </cell>
          <cell r="F10385">
            <v>40448</v>
          </cell>
          <cell r="G10385">
            <v>4282</v>
          </cell>
          <cell r="H10385">
            <v>1.37</v>
          </cell>
          <cell r="I10385">
            <v>43465</v>
          </cell>
        </row>
        <row r="10386">
          <cell r="A10386" t="str">
            <v>UNION GAS 1" PAVCO</v>
          </cell>
          <cell r="B10386">
            <v>1016</v>
          </cell>
          <cell r="C10386" t="str">
            <v>UNI</v>
          </cell>
          <cell r="D10386">
            <v>9935</v>
          </cell>
          <cell r="E10386">
            <v>12869</v>
          </cell>
          <cell r="F10386">
            <v>40451</v>
          </cell>
          <cell r="G10386">
            <v>7252</v>
          </cell>
          <cell r="H10386">
            <v>1.37</v>
          </cell>
          <cell r="I10386">
            <v>43465</v>
          </cell>
        </row>
        <row r="10387">
          <cell r="A10387" t="str">
            <v>UNION GAS 3/4" PAVCO</v>
          </cell>
          <cell r="B10387">
            <v>983</v>
          </cell>
          <cell r="C10387" t="str">
            <v>UNI</v>
          </cell>
          <cell r="D10387">
            <v>5858</v>
          </cell>
          <cell r="E10387">
            <v>12873</v>
          </cell>
          <cell r="F10387">
            <v>40451</v>
          </cell>
          <cell r="G10387">
            <v>4276</v>
          </cell>
          <cell r="H10387">
            <v>1.37</v>
          </cell>
          <cell r="I10387">
            <v>43465</v>
          </cell>
        </row>
        <row r="10388">
          <cell r="A10388" t="str">
            <v>Union gas polietil 1" tipo socket (campana) **</v>
          </cell>
          <cell r="B10388">
            <v>100182</v>
          </cell>
          <cell r="C10388" t="str">
            <v>UNI</v>
          </cell>
          <cell r="D10388">
            <v>9935</v>
          </cell>
          <cell r="E10388">
            <v>240408001</v>
          </cell>
          <cell r="F10388">
            <v>40451</v>
          </cell>
          <cell r="G10388">
            <v>7252</v>
          </cell>
          <cell r="H10388">
            <v>1.37</v>
          </cell>
          <cell r="I10388">
            <v>43465</v>
          </cell>
        </row>
        <row r="10389">
          <cell r="A10389" t="str">
            <v>Union gas polietil 1/2" tipo socket (campana) **</v>
          </cell>
          <cell r="B10389">
            <v>100180</v>
          </cell>
          <cell r="C10389" t="str">
            <v>UNI</v>
          </cell>
          <cell r="D10389">
            <v>5866</v>
          </cell>
          <cell r="E10389">
            <v>240408001</v>
          </cell>
          <cell r="F10389">
            <v>40451</v>
          </cell>
          <cell r="G10389">
            <v>4282</v>
          </cell>
          <cell r="H10389">
            <v>1.37</v>
          </cell>
          <cell r="I10389">
            <v>43465</v>
          </cell>
        </row>
        <row r="10390">
          <cell r="A10390" t="str">
            <v>Union gas polietil 2" tipo socket (campana) **</v>
          </cell>
          <cell r="B10390">
            <v>100183</v>
          </cell>
          <cell r="C10390" t="str">
            <v>UNI</v>
          </cell>
          <cell r="D10390">
            <v>18540</v>
          </cell>
          <cell r="E10390">
            <v>240408001</v>
          </cell>
          <cell r="F10390">
            <v>40451</v>
          </cell>
          <cell r="G10390">
            <v>13533</v>
          </cell>
          <cell r="H10390">
            <v>1.37</v>
          </cell>
          <cell r="I10390">
            <v>43465</v>
          </cell>
        </row>
        <row r="10391">
          <cell r="A10391" t="str">
            <v>Union gas polietil 3/4" tipo socket (campana) **</v>
          </cell>
          <cell r="B10391">
            <v>100181</v>
          </cell>
          <cell r="C10391" t="str">
            <v>UNI</v>
          </cell>
          <cell r="D10391">
            <v>5858</v>
          </cell>
          <cell r="E10391">
            <v>240408001</v>
          </cell>
          <cell r="F10391">
            <v>40451</v>
          </cell>
          <cell r="G10391">
            <v>4276</v>
          </cell>
          <cell r="H10391">
            <v>1.37</v>
          </cell>
          <cell r="I10391">
            <v>43465</v>
          </cell>
        </row>
        <row r="10392">
          <cell r="A10392" t="str">
            <v>Unión HG 1/2" **</v>
          </cell>
          <cell r="B10392">
            <v>101657</v>
          </cell>
          <cell r="C10392" t="str">
            <v>UNI</v>
          </cell>
          <cell r="D10392">
            <v>980</v>
          </cell>
          <cell r="E10392">
            <v>1530248118</v>
          </cell>
          <cell r="F10392">
            <v>43276</v>
          </cell>
          <cell r="G10392">
            <v>933</v>
          </cell>
          <cell r="H10392">
            <v>1.05</v>
          </cell>
          <cell r="I10392">
            <v>43465</v>
          </cell>
        </row>
        <row r="10393">
          <cell r="A10393" t="str">
            <v>Unión HG 2" **</v>
          </cell>
          <cell r="B10393">
            <v>101662</v>
          </cell>
          <cell r="C10393" t="str">
            <v>UNI</v>
          </cell>
          <cell r="D10393">
            <v>5802</v>
          </cell>
          <cell r="E10393">
            <v>1530248118</v>
          </cell>
          <cell r="F10393">
            <v>42081</v>
          </cell>
          <cell r="G10393">
            <v>4756</v>
          </cell>
          <cell r="H10393">
            <v>1.22</v>
          </cell>
          <cell r="I10393">
            <v>43465</v>
          </cell>
        </row>
        <row r="10394">
          <cell r="A10394" t="str">
            <v>Unión HG 3/4" **</v>
          </cell>
          <cell r="B10394">
            <v>101658</v>
          </cell>
          <cell r="C10394" t="str">
            <v>UNI</v>
          </cell>
          <cell r="D10394">
            <v>1506</v>
          </cell>
          <cell r="E10394">
            <v>1530248118</v>
          </cell>
          <cell r="F10394">
            <v>43269</v>
          </cell>
          <cell r="G10394">
            <v>1434</v>
          </cell>
          <cell r="H10394">
            <v>1.05</v>
          </cell>
          <cell r="I10394">
            <v>43465</v>
          </cell>
        </row>
        <row r="10395">
          <cell r="A10395" t="str">
            <v>UNIÓN HG Ø 1"</v>
          </cell>
          <cell r="B10395">
            <v>101660</v>
          </cell>
          <cell r="C10395" t="str">
            <v>UNI</v>
          </cell>
          <cell r="D10395">
            <v>1698</v>
          </cell>
          <cell r="E10395">
            <v>1530248118</v>
          </cell>
          <cell r="F10395">
            <v>42128</v>
          </cell>
          <cell r="G10395">
            <v>1392</v>
          </cell>
          <cell r="H10395">
            <v>1.22</v>
          </cell>
          <cell r="I10395">
            <v>43465</v>
          </cell>
        </row>
        <row r="10396">
          <cell r="A10396" t="str">
            <v>Unión HG Ø 11/2" **</v>
          </cell>
          <cell r="B10396">
            <v>101661</v>
          </cell>
          <cell r="C10396" t="str">
            <v>UNI</v>
          </cell>
          <cell r="D10396">
            <v>4108</v>
          </cell>
          <cell r="E10396">
            <v>1530248118</v>
          </cell>
          <cell r="F10396">
            <v>42857</v>
          </cell>
          <cell r="G10396">
            <v>3769</v>
          </cell>
          <cell r="H10396">
            <v>1.0900000000000001</v>
          </cell>
          <cell r="I10396">
            <v>43465</v>
          </cell>
        </row>
        <row r="10397">
          <cell r="A10397" t="str">
            <v>Unión HG Ø 2 1/2" **</v>
          </cell>
          <cell r="B10397">
            <v>101701</v>
          </cell>
          <cell r="C10397" t="str">
            <v>UNI</v>
          </cell>
          <cell r="D10397">
            <v>14009</v>
          </cell>
          <cell r="E10397">
            <v>1530248118</v>
          </cell>
          <cell r="F10397">
            <v>42857</v>
          </cell>
          <cell r="G10397">
            <v>12852</v>
          </cell>
          <cell r="H10397">
            <v>1.0900000000000001</v>
          </cell>
          <cell r="I10397">
            <v>43465</v>
          </cell>
        </row>
        <row r="10398">
          <cell r="A10398" t="str">
            <v>Unión HG Ø 3" **</v>
          </cell>
          <cell r="B10398">
            <v>101664</v>
          </cell>
          <cell r="C10398" t="str">
            <v>UNI</v>
          </cell>
          <cell r="D10398">
            <v>18270</v>
          </cell>
          <cell r="E10398">
            <v>1530248118</v>
          </cell>
          <cell r="F10398">
            <v>43266</v>
          </cell>
          <cell r="G10398">
            <v>17400</v>
          </cell>
          <cell r="H10398">
            <v>1.05</v>
          </cell>
          <cell r="I10398">
            <v>43465</v>
          </cell>
        </row>
        <row r="10399">
          <cell r="A10399" t="str">
            <v>UNION HIERRO GALV. 1 1/2"</v>
          </cell>
          <cell r="B10399">
            <v>101089</v>
          </cell>
          <cell r="C10399" t="str">
            <v>UNI</v>
          </cell>
          <cell r="D10399">
            <v>3753</v>
          </cell>
          <cell r="E10399" t="str">
            <v>14UG150MT</v>
          </cell>
          <cell r="F10399">
            <v>40177</v>
          </cell>
          <cell r="G10399">
            <v>2700</v>
          </cell>
          <cell r="H10399">
            <v>1.39</v>
          </cell>
          <cell r="I10399">
            <v>43465</v>
          </cell>
        </row>
        <row r="10400">
          <cell r="A10400" t="str">
            <v>UNION IMC- GALVANIZADA- Ø 6"</v>
          </cell>
          <cell r="B10400">
            <v>106787</v>
          </cell>
          <cell r="C10400" t="str">
            <v>UNI</v>
          </cell>
          <cell r="D10400">
            <v>93088</v>
          </cell>
          <cell r="E10400">
            <v>0</v>
          </cell>
          <cell r="F10400">
            <v>43192</v>
          </cell>
          <cell r="G10400">
            <v>88655</v>
          </cell>
          <cell r="H10400">
            <v>1.05</v>
          </cell>
          <cell r="I10400">
            <v>43465</v>
          </cell>
        </row>
        <row r="10401">
          <cell r="A10401" t="str">
            <v>UNIÓN MECANICA PEAD 110MM</v>
          </cell>
          <cell r="B10401">
            <v>104689</v>
          </cell>
          <cell r="C10401" t="str">
            <v>UNI</v>
          </cell>
          <cell r="D10401">
            <v>139625</v>
          </cell>
          <cell r="E10401">
            <v>0</v>
          </cell>
          <cell r="F10401">
            <v>42857</v>
          </cell>
          <cell r="G10401">
            <v>128096</v>
          </cell>
          <cell r="H10401">
            <v>1.0900000000000001</v>
          </cell>
          <cell r="I10401">
            <v>43465</v>
          </cell>
        </row>
        <row r="10402">
          <cell r="A10402" t="str">
            <v>UNIÓN MECANICA PEAD 63MM</v>
          </cell>
          <cell r="B10402">
            <v>104687</v>
          </cell>
          <cell r="C10402" t="str">
            <v>UNI</v>
          </cell>
          <cell r="D10402">
            <v>42175</v>
          </cell>
          <cell r="E10402">
            <v>0</v>
          </cell>
          <cell r="F10402">
            <v>42857</v>
          </cell>
          <cell r="G10402">
            <v>38693</v>
          </cell>
          <cell r="H10402">
            <v>1.0900000000000001</v>
          </cell>
          <cell r="I10402">
            <v>43465</v>
          </cell>
        </row>
        <row r="10403">
          <cell r="A10403" t="str">
            <v>UNIÓN MECANICA PEAD 90MM</v>
          </cell>
          <cell r="B10403">
            <v>104688</v>
          </cell>
          <cell r="C10403" t="str">
            <v>UNI</v>
          </cell>
          <cell r="D10403">
            <v>85702</v>
          </cell>
          <cell r="E10403">
            <v>0</v>
          </cell>
          <cell r="F10403">
            <v>42857</v>
          </cell>
          <cell r="G10403">
            <v>78626</v>
          </cell>
          <cell r="H10403">
            <v>1.0900000000000001</v>
          </cell>
          <cell r="I10403">
            <v>43465</v>
          </cell>
        </row>
        <row r="10404">
          <cell r="A10404" t="str">
            <v>Unión novafort (200mm) S4</v>
          </cell>
          <cell r="B10404">
            <v>106948</v>
          </cell>
          <cell r="C10404" t="str">
            <v>UNI</v>
          </cell>
          <cell r="D10404">
            <v>24837</v>
          </cell>
          <cell r="E10404">
            <v>0</v>
          </cell>
          <cell r="F10404">
            <v>43337</v>
          </cell>
          <cell r="G10404">
            <v>23654</v>
          </cell>
          <cell r="H10404">
            <v>1.05</v>
          </cell>
          <cell r="I10404">
            <v>43465</v>
          </cell>
        </row>
        <row r="10405">
          <cell r="A10405" t="str">
            <v>UNION Ø 1 1/2" EMT</v>
          </cell>
          <cell r="B10405">
            <v>809</v>
          </cell>
          <cell r="C10405" t="str">
            <v>UNI</v>
          </cell>
          <cell r="D10405">
            <v>3092</v>
          </cell>
          <cell r="E10405" t="str">
            <v>14UG150MT</v>
          </cell>
          <cell r="F10405">
            <v>43182</v>
          </cell>
          <cell r="G10405">
            <v>2945</v>
          </cell>
          <cell r="H10405">
            <v>1.05</v>
          </cell>
          <cell r="I10405">
            <v>43465</v>
          </cell>
        </row>
        <row r="10406">
          <cell r="A10406" t="str">
            <v>Union platino 10" Pavco **</v>
          </cell>
          <cell r="B10406">
            <v>101742</v>
          </cell>
          <cell r="C10406" t="str">
            <v>UNI</v>
          </cell>
          <cell r="D10406">
            <v>501379</v>
          </cell>
          <cell r="E10406">
            <v>12767</v>
          </cell>
          <cell r="F10406">
            <v>40451</v>
          </cell>
          <cell r="G10406">
            <v>365970</v>
          </cell>
          <cell r="H10406">
            <v>1.37</v>
          </cell>
          <cell r="I10406">
            <v>43465</v>
          </cell>
        </row>
        <row r="10407">
          <cell r="A10407" t="str">
            <v>Union platino 12" Pavco **</v>
          </cell>
          <cell r="B10407">
            <v>101744</v>
          </cell>
          <cell r="C10407" t="str">
            <v>UNI</v>
          </cell>
          <cell r="D10407">
            <v>777026</v>
          </cell>
          <cell r="E10407">
            <v>12771</v>
          </cell>
          <cell r="F10407">
            <v>40451</v>
          </cell>
          <cell r="G10407">
            <v>567172</v>
          </cell>
          <cell r="H10407">
            <v>1.37</v>
          </cell>
          <cell r="I10407">
            <v>43465</v>
          </cell>
        </row>
        <row r="10408">
          <cell r="A10408" t="str">
            <v>Union platino 4" PVC</v>
          </cell>
          <cell r="B10408">
            <v>101771</v>
          </cell>
          <cell r="C10408" t="str">
            <v>UNI</v>
          </cell>
          <cell r="D10408">
            <v>22335</v>
          </cell>
          <cell r="E10408">
            <v>12785</v>
          </cell>
          <cell r="F10408">
            <v>42853</v>
          </cell>
          <cell r="G10408">
            <v>20491</v>
          </cell>
          <cell r="H10408">
            <v>1.0900000000000001</v>
          </cell>
          <cell r="I10408">
            <v>43465</v>
          </cell>
        </row>
        <row r="10409">
          <cell r="A10409" t="str">
            <v>Union platino 6" Pavco **</v>
          </cell>
          <cell r="B10409">
            <v>101746</v>
          </cell>
          <cell r="C10409" t="str">
            <v>UNI</v>
          </cell>
          <cell r="D10409">
            <v>15739</v>
          </cell>
          <cell r="E10409">
            <v>12789</v>
          </cell>
          <cell r="F10409">
            <v>40451</v>
          </cell>
          <cell r="G10409">
            <v>11488</v>
          </cell>
          <cell r="H10409">
            <v>1.37</v>
          </cell>
          <cell r="I10409">
            <v>43465</v>
          </cell>
        </row>
        <row r="10410">
          <cell r="A10410" t="str">
            <v>Union platino 8" Pavco **</v>
          </cell>
          <cell r="B10410">
            <v>101741</v>
          </cell>
          <cell r="C10410" t="str">
            <v>UNI</v>
          </cell>
          <cell r="D10410">
            <v>220026</v>
          </cell>
          <cell r="E10410">
            <v>12794</v>
          </cell>
          <cell r="F10410">
            <v>43367</v>
          </cell>
          <cell r="G10410">
            <v>209549</v>
          </cell>
          <cell r="H10410">
            <v>1.05</v>
          </cell>
          <cell r="I10410">
            <v>43465</v>
          </cell>
        </row>
        <row r="10411">
          <cell r="A10411" t="str">
            <v>UNION POLIETILENO ½" PAVCO</v>
          </cell>
          <cell r="B10411">
            <v>2053</v>
          </cell>
          <cell r="C10411" t="str">
            <v>UNI</v>
          </cell>
          <cell r="D10411">
            <v>5866</v>
          </cell>
          <cell r="E10411">
            <v>2040259109</v>
          </cell>
          <cell r="F10411">
            <v>40452</v>
          </cell>
          <cell r="G10411">
            <v>4282</v>
          </cell>
          <cell r="H10411">
            <v>1.37</v>
          </cell>
          <cell r="I10411">
            <v>43465</v>
          </cell>
        </row>
        <row r="10412">
          <cell r="A10412" t="str">
            <v>UNION POLIETILENO 3/4" PAVCO</v>
          </cell>
          <cell r="B10412">
            <v>1836</v>
          </cell>
          <cell r="C10412" t="str">
            <v>UNI</v>
          </cell>
          <cell r="D10412">
            <v>5858</v>
          </cell>
          <cell r="E10412">
            <v>2040359109</v>
          </cell>
          <cell r="F10412">
            <v>40452</v>
          </cell>
          <cell r="G10412">
            <v>4276</v>
          </cell>
          <cell r="H10412">
            <v>1.37</v>
          </cell>
          <cell r="I10412">
            <v>43465</v>
          </cell>
        </row>
        <row r="10413">
          <cell r="A10413" t="str">
            <v>UNION POLIPROPILENO Ø 1/2” (20MM)</v>
          </cell>
          <cell r="B10413">
            <v>106077</v>
          </cell>
          <cell r="C10413" t="str">
            <v>UNI</v>
          </cell>
          <cell r="D10413">
            <v>714</v>
          </cell>
          <cell r="E10413">
            <v>0</v>
          </cell>
          <cell r="F10413">
            <v>42831</v>
          </cell>
          <cell r="G10413">
            <v>655</v>
          </cell>
          <cell r="H10413">
            <v>1.0900000000000001</v>
          </cell>
          <cell r="I10413">
            <v>43465</v>
          </cell>
        </row>
        <row r="10414">
          <cell r="A10414" t="str">
            <v>UNION POLIPROPILENO Ø 1” (32MM)</v>
          </cell>
          <cell r="B10414">
            <v>106070</v>
          </cell>
          <cell r="C10414" t="str">
            <v>UNI</v>
          </cell>
          <cell r="D10414">
            <v>2141</v>
          </cell>
          <cell r="E10414">
            <v>0</v>
          </cell>
          <cell r="F10414">
            <v>42831</v>
          </cell>
          <cell r="G10414">
            <v>1964</v>
          </cell>
          <cell r="H10414">
            <v>1.0900000000000001</v>
          </cell>
          <cell r="I10414">
            <v>43465</v>
          </cell>
        </row>
        <row r="10415">
          <cell r="A10415" t="str">
            <v>UNION POLIPROPILENO Ø 11/2” (50MM)</v>
          </cell>
          <cell r="B10415">
            <v>106066</v>
          </cell>
          <cell r="C10415" t="str">
            <v>UNI</v>
          </cell>
          <cell r="D10415">
            <v>6551</v>
          </cell>
          <cell r="E10415">
            <v>0</v>
          </cell>
          <cell r="F10415">
            <v>42831</v>
          </cell>
          <cell r="G10415">
            <v>6010</v>
          </cell>
          <cell r="H10415">
            <v>1.0900000000000001</v>
          </cell>
          <cell r="I10415">
            <v>43465</v>
          </cell>
        </row>
        <row r="10416">
          <cell r="A10416" t="str">
            <v>UNION POLIPROPILENO Ø 11/4” (40MM)</v>
          </cell>
          <cell r="B10416">
            <v>106068</v>
          </cell>
          <cell r="C10416" t="str">
            <v>UNI</v>
          </cell>
          <cell r="D10416">
            <v>4021</v>
          </cell>
          <cell r="E10416">
            <v>0</v>
          </cell>
          <cell r="F10416">
            <v>42831</v>
          </cell>
          <cell r="G10416">
            <v>3689</v>
          </cell>
          <cell r="H10416">
            <v>1.0900000000000001</v>
          </cell>
          <cell r="I10416">
            <v>43465</v>
          </cell>
        </row>
        <row r="10417">
          <cell r="A10417" t="str">
            <v>UNION POLIPROPILENO Ø 2” (63MM)</v>
          </cell>
          <cell r="B10417">
            <v>106083</v>
          </cell>
          <cell r="C10417" t="str">
            <v>UNI</v>
          </cell>
          <cell r="D10417">
            <v>11544</v>
          </cell>
          <cell r="E10417">
            <v>0</v>
          </cell>
          <cell r="F10417">
            <v>42831</v>
          </cell>
          <cell r="G10417">
            <v>10591</v>
          </cell>
          <cell r="H10417">
            <v>1.0900000000000001</v>
          </cell>
          <cell r="I10417">
            <v>43465</v>
          </cell>
        </row>
        <row r="10418">
          <cell r="A10418" t="str">
            <v>UNION POLIPROPILENO Ø 3/4” (25MM)</v>
          </cell>
          <cell r="B10418">
            <v>106075</v>
          </cell>
          <cell r="C10418" t="str">
            <v>UNI</v>
          </cell>
          <cell r="D10418">
            <v>1154</v>
          </cell>
          <cell r="E10418">
            <v>0</v>
          </cell>
          <cell r="F10418">
            <v>42831</v>
          </cell>
          <cell r="G10418">
            <v>1059</v>
          </cell>
          <cell r="H10418">
            <v>1.0900000000000001</v>
          </cell>
          <cell r="I10418">
            <v>43465</v>
          </cell>
        </row>
        <row r="10419">
          <cell r="A10419" t="str">
            <v>unión PP agua 32 mm</v>
          </cell>
          <cell r="B10419">
            <v>105880</v>
          </cell>
          <cell r="C10419" t="str">
            <v>UNI</v>
          </cell>
          <cell r="D10419">
            <v>9417</v>
          </cell>
          <cell r="E10419">
            <v>0</v>
          </cell>
          <cell r="F10419">
            <v>42599</v>
          </cell>
          <cell r="G10419">
            <v>8189</v>
          </cell>
          <cell r="H10419">
            <v>1.1499999999999999</v>
          </cell>
          <cell r="I10419">
            <v>43465</v>
          </cell>
        </row>
        <row r="10420">
          <cell r="A10420" t="str">
            <v>UNION PRESION 2 1/2" PVC S/NORMA</v>
          </cell>
          <cell r="B10420">
            <v>100702</v>
          </cell>
          <cell r="C10420" t="str">
            <v>UNI</v>
          </cell>
          <cell r="D10420">
            <v>8206</v>
          </cell>
          <cell r="E10420">
            <v>12938</v>
          </cell>
          <cell r="F10420">
            <v>43168</v>
          </cell>
          <cell r="G10420">
            <v>7815</v>
          </cell>
          <cell r="H10420">
            <v>1.05</v>
          </cell>
          <cell r="I10420">
            <v>43465</v>
          </cell>
        </row>
        <row r="10421">
          <cell r="A10421" t="str">
            <v>UNION PRESION Ø ½" PVC S/NORMA ICONTEC</v>
          </cell>
          <cell r="B10421">
            <v>1122</v>
          </cell>
          <cell r="C10421" t="str">
            <v>UNI</v>
          </cell>
          <cell r="D10421">
            <v>205</v>
          </cell>
          <cell r="E10421">
            <v>12926</v>
          </cell>
          <cell r="F10421">
            <v>43271</v>
          </cell>
          <cell r="G10421">
            <v>195</v>
          </cell>
          <cell r="H10421">
            <v>1.05</v>
          </cell>
          <cell r="I10421">
            <v>43465</v>
          </cell>
        </row>
        <row r="10422">
          <cell r="A10422" t="str">
            <v>UNION PRESIÓN Ø 1 1/2" PVC S/NORMA</v>
          </cell>
          <cell r="B10422">
            <v>100325</v>
          </cell>
          <cell r="C10422" t="str">
            <v>UNI</v>
          </cell>
          <cell r="D10422">
            <v>1262</v>
          </cell>
          <cell r="E10422">
            <v>1531004106</v>
          </cell>
          <cell r="F10422">
            <v>43377</v>
          </cell>
          <cell r="G10422">
            <v>1202</v>
          </cell>
          <cell r="H10422">
            <v>1.05</v>
          </cell>
          <cell r="I10422">
            <v>43465</v>
          </cell>
        </row>
        <row r="10423">
          <cell r="A10423" t="str">
            <v>UNION PRESIÓN Ø 1 1/4"PVCS/NORMA</v>
          </cell>
          <cell r="B10423">
            <v>100324</v>
          </cell>
          <cell r="C10423" t="str">
            <v>UNI</v>
          </cell>
          <cell r="D10423">
            <v>903</v>
          </cell>
          <cell r="E10423">
            <v>1531004106</v>
          </cell>
          <cell r="F10423">
            <v>43168</v>
          </cell>
          <cell r="G10423">
            <v>860</v>
          </cell>
          <cell r="H10423">
            <v>1.05</v>
          </cell>
          <cell r="I10423">
            <v>43465</v>
          </cell>
        </row>
        <row r="10424">
          <cell r="A10424" t="str">
            <v>UNION PRESION Ø 1" PVC S/NORMA ICONTEC</v>
          </cell>
          <cell r="B10424">
            <v>459</v>
          </cell>
          <cell r="C10424" t="str">
            <v>UNI</v>
          </cell>
          <cell r="D10424">
            <v>504</v>
          </cell>
          <cell r="E10424">
            <v>12906</v>
          </cell>
          <cell r="F10424">
            <v>43167</v>
          </cell>
          <cell r="G10424">
            <v>480</v>
          </cell>
          <cell r="H10424">
            <v>1.05</v>
          </cell>
          <cell r="I10424">
            <v>43465</v>
          </cell>
        </row>
        <row r="10425">
          <cell r="A10425" t="str">
            <v>UNION PRESIÓN Ø 1" PVC S/NORMA ICONTEC</v>
          </cell>
          <cell r="B10425">
            <v>100323</v>
          </cell>
          <cell r="C10425" t="str">
            <v>UNI</v>
          </cell>
          <cell r="D10425">
            <v>528</v>
          </cell>
          <cell r="E10425">
            <v>1531004106</v>
          </cell>
          <cell r="F10425">
            <v>43297</v>
          </cell>
          <cell r="G10425">
            <v>503</v>
          </cell>
          <cell r="H10425">
            <v>1.05</v>
          </cell>
          <cell r="I10425">
            <v>43465</v>
          </cell>
        </row>
        <row r="10426">
          <cell r="A10426" t="str">
            <v>UNION PRESIÓN Ø 1/2"PVC S/NORMA</v>
          </cell>
          <cell r="B10426">
            <v>100321</v>
          </cell>
          <cell r="C10426" t="str">
            <v>UNI</v>
          </cell>
          <cell r="D10426">
            <v>194</v>
          </cell>
          <cell r="E10426">
            <v>1531004106</v>
          </cell>
          <cell r="F10426">
            <v>43168</v>
          </cell>
          <cell r="G10426">
            <v>185</v>
          </cell>
          <cell r="H10426">
            <v>1.05</v>
          </cell>
          <cell r="I10426">
            <v>43465</v>
          </cell>
        </row>
        <row r="10427">
          <cell r="A10427" t="str">
            <v>UNION PRESION Ø 1¼"PVC S/NORMA</v>
          </cell>
          <cell r="B10427">
            <v>517</v>
          </cell>
          <cell r="C10427" t="str">
            <v>UNI</v>
          </cell>
          <cell r="D10427">
            <v>838</v>
          </cell>
          <cell r="E10427">
            <v>12916</v>
          </cell>
          <cell r="F10427">
            <v>43271</v>
          </cell>
          <cell r="G10427">
            <v>798</v>
          </cell>
          <cell r="H10427">
            <v>1.05</v>
          </cell>
          <cell r="I10427">
            <v>43465</v>
          </cell>
        </row>
        <row r="10428">
          <cell r="A10428" t="str">
            <v>UNION PRESIÓN Ø 3" PVC-S/NORMA ICONTEC</v>
          </cell>
          <cell r="B10428">
            <v>100708</v>
          </cell>
          <cell r="C10428" t="str">
            <v>UNI</v>
          </cell>
          <cell r="D10428">
            <v>10112</v>
          </cell>
          <cell r="E10428">
            <v>12945</v>
          </cell>
          <cell r="F10428">
            <v>43168</v>
          </cell>
          <cell r="G10428">
            <v>9630</v>
          </cell>
          <cell r="H10428">
            <v>1.05</v>
          </cell>
          <cell r="I10428">
            <v>43465</v>
          </cell>
        </row>
        <row r="10429">
          <cell r="A10429" t="str">
            <v>UNION PRESION Ø1½"PVC -S/NORMA</v>
          </cell>
          <cell r="B10429">
            <v>2035</v>
          </cell>
          <cell r="C10429" t="str">
            <v>UNI</v>
          </cell>
          <cell r="D10429">
            <v>1262</v>
          </cell>
          <cell r="E10429">
            <v>12911</v>
          </cell>
          <cell r="F10429">
            <v>43168</v>
          </cell>
          <cell r="G10429">
            <v>1202</v>
          </cell>
          <cell r="H10429">
            <v>1.05</v>
          </cell>
          <cell r="I10429">
            <v>43465</v>
          </cell>
        </row>
        <row r="10430">
          <cell r="A10430" t="str">
            <v>UNION PRESION Ø3/4"PVC- S/NORMA</v>
          </cell>
          <cell r="B10430">
            <v>458</v>
          </cell>
          <cell r="C10430" t="str">
            <v>UNI</v>
          </cell>
          <cell r="D10430">
            <v>308</v>
          </cell>
          <cell r="E10430">
            <v>12952</v>
          </cell>
          <cell r="F10430">
            <v>43167</v>
          </cell>
          <cell r="G10430">
            <v>293</v>
          </cell>
          <cell r="H10430">
            <v>1.05</v>
          </cell>
          <cell r="I10430">
            <v>43465</v>
          </cell>
        </row>
        <row r="10431">
          <cell r="A10431" t="str">
            <v>UNION PRESION Ø4"PVC- S/NORMA ICONTEC</v>
          </cell>
          <cell r="B10431">
            <v>67</v>
          </cell>
          <cell r="C10431" t="str">
            <v>UNI</v>
          </cell>
          <cell r="D10431">
            <v>20837</v>
          </cell>
          <cell r="E10431">
            <v>12958</v>
          </cell>
          <cell r="F10431">
            <v>43327</v>
          </cell>
          <cell r="G10431">
            <v>19845</v>
          </cell>
          <cell r="H10431">
            <v>1.05</v>
          </cell>
          <cell r="I10431">
            <v>43465</v>
          </cell>
        </row>
        <row r="10432">
          <cell r="A10432" t="str">
            <v>UNION PRESION PVC Ø3" S/NORMA ICONTEC</v>
          </cell>
          <cell r="B10432">
            <v>2036</v>
          </cell>
          <cell r="C10432" t="str">
            <v>UNI</v>
          </cell>
          <cell r="D10432">
            <v>10298</v>
          </cell>
          <cell r="E10432">
            <v>12945</v>
          </cell>
          <cell r="F10432">
            <v>43266</v>
          </cell>
          <cell r="G10432">
            <v>9808</v>
          </cell>
          <cell r="H10432">
            <v>1.05</v>
          </cell>
          <cell r="I10432">
            <v>43465</v>
          </cell>
        </row>
        <row r="10433">
          <cell r="A10433" t="str">
            <v>Union Presion PVCP 10" **</v>
          </cell>
          <cell r="B10433">
            <v>100333</v>
          </cell>
          <cell r="C10433" t="str">
            <v>UNI</v>
          </cell>
          <cell r="D10433">
            <v>501379</v>
          </cell>
          <cell r="E10433">
            <v>1531004106</v>
          </cell>
          <cell r="F10433">
            <v>40451</v>
          </cell>
          <cell r="G10433">
            <v>365970</v>
          </cell>
          <cell r="H10433">
            <v>1.37</v>
          </cell>
          <cell r="I10433">
            <v>43465</v>
          </cell>
        </row>
        <row r="10434">
          <cell r="A10434" t="str">
            <v>Union Presion PVCP 6" S/NORMA ICONTEC</v>
          </cell>
          <cell r="B10434">
            <v>100331</v>
          </cell>
          <cell r="C10434" t="str">
            <v>UNI</v>
          </cell>
          <cell r="D10434">
            <v>87178</v>
          </cell>
          <cell r="E10434">
            <v>1531004106</v>
          </cell>
          <cell r="F10434">
            <v>43266</v>
          </cell>
          <cell r="G10434">
            <v>83027</v>
          </cell>
          <cell r="H10434">
            <v>1.05</v>
          </cell>
          <cell r="I10434">
            <v>43465</v>
          </cell>
        </row>
        <row r="10435">
          <cell r="A10435" t="str">
            <v>Union Presion SW PVCP 12" SCH40 **</v>
          </cell>
          <cell r="B10435">
            <v>100334</v>
          </cell>
          <cell r="C10435" t="str">
            <v>UNI</v>
          </cell>
          <cell r="D10435">
            <v>777026</v>
          </cell>
          <cell r="E10435">
            <v>1531004106</v>
          </cell>
          <cell r="F10435">
            <v>40451</v>
          </cell>
          <cell r="G10435">
            <v>567172</v>
          </cell>
          <cell r="H10435">
            <v>1.37</v>
          </cell>
          <cell r="I10435">
            <v>43465</v>
          </cell>
        </row>
        <row r="10436">
          <cell r="A10436" t="str">
            <v>Union Presion SW PVCP 2 1/2" SCH40 **</v>
          </cell>
          <cell r="B10436">
            <v>100327</v>
          </cell>
          <cell r="C10436" t="str">
            <v>UNI</v>
          </cell>
          <cell r="D10436">
            <v>27924</v>
          </cell>
          <cell r="E10436">
            <v>1531004106</v>
          </cell>
          <cell r="F10436">
            <v>40147</v>
          </cell>
          <cell r="G10436">
            <v>20089</v>
          </cell>
          <cell r="H10436">
            <v>1.39</v>
          </cell>
          <cell r="I10436">
            <v>43465</v>
          </cell>
        </row>
        <row r="10437">
          <cell r="A10437" t="str">
            <v>Union Presion SW PVCP 2" SCH40 **</v>
          </cell>
          <cell r="B10437">
            <v>100326</v>
          </cell>
          <cell r="C10437" t="str">
            <v>UNI</v>
          </cell>
          <cell r="D10437">
            <v>2600</v>
          </cell>
          <cell r="E10437">
            <v>1531004106</v>
          </cell>
          <cell r="F10437">
            <v>41135</v>
          </cell>
          <cell r="G10437">
            <v>2000</v>
          </cell>
          <cell r="H10437">
            <v>1.3</v>
          </cell>
          <cell r="I10437">
            <v>43465</v>
          </cell>
        </row>
        <row r="10438">
          <cell r="A10438" t="str">
            <v>Union Presion SW PVCP 3" SCH40 **</v>
          </cell>
          <cell r="B10438">
            <v>100328</v>
          </cell>
          <cell r="C10438" t="str">
            <v>UNI</v>
          </cell>
          <cell r="D10438">
            <v>19168</v>
          </cell>
          <cell r="E10438">
            <v>1531004106</v>
          </cell>
          <cell r="F10438">
            <v>40452</v>
          </cell>
          <cell r="G10438">
            <v>13991</v>
          </cell>
          <cell r="H10438">
            <v>1.37</v>
          </cell>
          <cell r="I10438">
            <v>43465</v>
          </cell>
        </row>
        <row r="10439">
          <cell r="A10439" t="str">
            <v>Union Presion SW PVCP 3/4" SCH40 **</v>
          </cell>
          <cell r="B10439">
            <v>100322</v>
          </cell>
          <cell r="C10439" t="str">
            <v>UNI</v>
          </cell>
          <cell r="D10439">
            <v>335</v>
          </cell>
          <cell r="E10439">
            <v>1531004106</v>
          </cell>
          <cell r="F10439">
            <v>40627</v>
          </cell>
          <cell r="G10439">
            <v>250</v>
          </cell>
          <cell r="H10439">
            <v>1.34</v>
          </cell>
          <cell r="I10439">
            <v>43465</v>
          </cell>
        </row>
        <row r="10440">
          <cell r="A10440" t="str">
            <v>Union Presion SW PVCP 3/8" SCH40 **</v>
          </cell>
          <cell r="B10440">
            <v>100320</v>
          </cell>
          <cell r="C10440" t="str">
            <v>UNI</v>
          </cell>
          <cell r="D10440">
            <v>341</v>
          </cell>
          <cell r="E10440">
            <v>1531004106</v>
          </cell>
          <cell r="F10440">
            <v>40151</v>
          </cell>
          <cell r="G10440">
            <v>245</v>
          </cell>
          <cell r="H10440">
            <v>1.39</v>
          </cell>
          <cell r="I10440">
            <v>43465</v>
          </cell>
        </row>
        <row r="10441">
          <cell r="A10441" t="str">
            <v>Union Presion SW PVCP 4" SCH40 **</v>
          </cell>
          <cell r="B10441">
            <v>100329</v>
          </cell>
          <cell r="C10441" t="str">
            <v>UNI</v>
          </cell>
          <cell r="D10441">
            <v>41637</v>
          </cell>
          <cell r="E10441">
            <v>1531004106</v>
          </cell>
          <cell r="F10441">
            <v>40452</v>
          </cell>
          <cell r="G10441">
            <v>30392</v>
          </cell>
          <cell r="H10441">
            <v>1.37</v>
          </cell>
          <cell r="I10441">
            <v>43465</v>
          </cell>
        </row>
        <row r="10442">
          <cell r="A10442" t="str">
            <v>Union Presion SW PVCP 5" SCH40 **</v>
          </cell>
          <cell r="B10442">
            <v>100330</v>
          </cell>
          <cell r="C10442" t="str">
            <v>UNI</v>
          </cell>
          <cell r="D10442">
            <v>78931</v>
          </cell>
          <cell r="E10442">
            <v>1531004106</v>
          </cell>
          <cell r="F10442">
            <v>40151</v>
          </cell>
          <cell r="G10442">
            <v>56785</v>
          </cell>
          <cell r="H10442">
            <v>1.39</v>
          </cell>
          <cell r="I10442">
            <v>43465</v>
          </cell>
        </row>
        <row r="10443">
          <cell r="A10443" t="str">
            <v>Union Presion SW PVCP 8" SCH40 **</v>
          </cell>
          <cell r="B10443">
            <v>100332</v>
          </cell>
          <cell r="C10443" t="str">
            <v>UNI</v>
          </cell>
          <cell r="D10443">
            <v>280650</v>
          </cell>
          <cell r="E10443">
            <v>1531004106</v>
          </cell>
          <cell r="F10443">
            <v>40452</v>
          </cell>
          <cell r="G10443">
            <v>204854</v>
          </cell>
          <cell r="H10443">
            <v>1.37</v>
          </cell>
          <cell r="I10443">
            <v>43465</v>
          </cell>
        </row>
        <row r="10444">
          <cell r="A10444" t="str">
            <v>UNION PRESIONØ 2"PVC S/NORMA ICONTEC</v>
          </cell>
          <cell r="B10444">
            <v>602</v>
          </cell>
          <cell r="C10444" t="str">
            <v>UNI</v>
          </cell>
          <cell r="D10444">
            <v>2067</v>
          </cell>
          <cell r="E10444">
            <v>12933</v>
          </cell>
          <cell r="F10444">
            <v>43167</v>
          </cell>
          <cell r="G10444">
            <v>1969</v>
          </cell>
          <cell r="H10444">
            <v>1.05</v>
          </cell>
          <cell r="I10444">
            <v>43465</v>
          </cell>
        </row>
        <row r="10445">
          <cell r="A10445" t="str">
            <v>UNION PVC 1 1/2" **</v>
          </cell>
          <cell r="B10445">
            <v>103872</v>
          </cell>
          <cell r="C10445" t="str">
            <v>UNI</v>
          </cell>
          <cell r="D10445">
            <v>1320</v>
          </cell>
          <cell r="E10445">
            <v>0</v>
          </cell>
          <cell r="F10445">
            <v>43242</v>
          </cell>
          <cell r="G10445">
            <v>1257</v>
          </cell>
          <cell r="H10445">
            <v>1.05</v>
          </cell>
          <cell r="I10445">
            <v>43465</v>
          </cell>
        </row>
        <row r="10446">
          <cell r="A10446" t="str">
            <v>UNION PVC 1 1/4"</v>
          </cell>
          <cell r="B10446">
            <v>103873</v>
          </cell>
          <cell r="C10446" t="str">
            <v>UNI</v>
          </cell>
          <cell r="D10446">
            <v>910</v>
          </cell>
          <cell r="E10446">
            <v>0</v>
          </cell>
          <cell r="F10446">
            <v>41198</v>
          </cell>
          <cell r="G10446">
            <v>700</v>
          </cell>
          <cell r="H10446">
            <v>1.3</v>
          </cell>
          <cell r="I10446">
            <v>43465</v>
          </cell>
        </row>
        <row r="10447">
          <cell r="A10447" t="str">
            <v>UNION PVC 1" PRESION S(NORMA ICONTEC</v>
          </cell>
          <cell r="B10447">
            <v>103877</v>
          </cell>
          <cell r="C10447" t="str">
            <v>UNI</v>
          </cell>
          <cell r="D10447">
            <v>504</v>
          </cell>
          <cell r="E10447">
            <v>0</v>
          </cell>
          <cell r="F10447">
            <v>43185</v>
          </cell>
          <cell r="G10447">
            <v>480</v>
          </cell>
          <cell r="H10447">
            <v>1.05</v>
          </cell>
          <cell r="I10447">
            <v>43465</v>
          </cell>
        </row>
        <row r="10448">
          <cell r="A10448" t="str">
            <v>UNION PVC CONDUIT 3"</v>
          </cell>
          <cell r="B10448">
            <v>104352</v>
          </cell>
          <cell r="C10448" t="str">
            <v>UNI</v>
          </cell>
          <cell r="D10448">
            <v>3167</v>
          </cell>
          <cell r="E10448">
            <v>0</v>
          </cell>
          <cell r="F10448">
            <v>41072</v>
          </cell>
          <cell r="G10448">
            <v>2436</v>
          </cell>
          <cell r="H10448">
            <v>1.3</v>
          </cell>
          <cell r="I10448">
            <v>43465</v>
          </cell>
        </row>
        <row r="10449">
          <cell r="A10449" t="str">
            <v>Union PVCP 2 " SCH80 **</v>
          </cell>
          <cell r="B10449">
            <v>100505</v>
          </cell>
          <cell r="C10449" t="str">
            <v>UNI</v>
          </cell>
          <cell r="D10449">
            <v>11326</v>
          </cell>
          <cell r="E10449">
            <v>1531004106</v>
          </cell>
          <cell r="F10449">
            <v>43297</v>
          </cell>
          <cell r="G10449">
            <v>10787</v>
          </cell>
          <cell r="H10449">
            <v>1.05</v>
          </cell>
          <cell r="I10449">
            <v>43465</v>
          </cell>
        </row>
        <row r="10450">
          <cell r="A10450" t="str">
            <v>Union PVCP 2 1/2" SCH40 **</v>
          </cell>
          <cell r="B10450">
            <v>100499</v>
          </cell>
          <cell r="C10450" t="str">
            <v>UNI</v>
          </cell>
          <cell r="D10450">
            <v>15118</v>
          </cell>
          <cell r="E10450">
            <v>1531004106</v>
          </cell>
          <cell r="F10450">
            <v>40681</v>
          </cell>
          <cell r="G10450">
            <v>11282</v>
          </cell>
          <cell r="H10450">
            <v>1.34</v>
          </cell>
          <cell r="I10450">
            <v>43465</v>
          </cell>
        </row>
        <row r="10451">
          <cell r="A10451" t="str">
            <v>Union PVCP 4" SCH80 **</v>
          </cell>
          <cell r="B10451">
            <v>100504</v>
          </cell>
          <cell r="C10451" t="str">
            <v>UNI</v>
          </cell>
          <cell r="D10451">
            <v>36085</v>
          </cell>
          <cell r="E10451">
            <v>1531004106</v>
          </cell>
          <cell r="F10451">
            <v>43297</v>
          </cell>
          <cell r="G10451">
            <v>34367</v>
          </cell>
          <cell r="H10451">
            <v>1.05</v>
          </cell>
          <cell r="I10451">
            <v>43465</v>
          </cell>
        </row>
        <row r="10452">
          <cell r="A10452" t="str">
            <v>Union PVCP 6" SCH40 **</v>
          </cell>
          <cell r="B10452">
            <v>100497</v>
          </cell>
          <cell r="C10452" t="str">
            <v>UNI</v>
          </cell>
          <cell r="D10452">
            <v>146192</v>
          </cell>
          <cell r="E10452">
            <v>1531004106</v>
          </cell>
          <cell r="F10452">
            <v>40148</v>
          </cell>
          <cell r="G10452">
            <v>105174</v>
          </cell>
          <cell r="H10452">
            <v>1.39</v>
          </cell>
          <cell r="I10452">
            <v>43465</v>
          </cell>
        </row>
        <row r="10453">
          <cell r="A10453" t="str">
            <v>UNION PVCP Ø4"-S/NORMA ICONTEC</v>
          </cell>
          <cell r="B10453">
            <v>100498</v>
          </cell>
          <cell r="C10453" t="str">
            <v>UNI</v>
          </cell>
          <cell r="D10453">
            <v>22304</v>
          </cell>
          <cell r="E10453">
            <v>12958</v>
          </cell>
          <cell r="F10453">
            <v>43266</v>
          </cell>
          <cell r="G10453">
            <v>21242</v>
          </cell>
          <cell r="H10453">
            <v>1.05</v>
          </cell>
          <cell r="I10453">
            <v>43465</v>
          </cell>
        </row>
        <row r="10454">
          <cell r="A10454" t="str">
            <v>UNION PVC-P SCH 80 2 1/2"</v>
          </cell>
          <cell r="B10454">
            <v>107262</v>
          </cell>
          <cell r="C10454" t="str">
            <v>UNI</v>
          </cell>
          <cell r="D10454">
            <v>23305</v>
          </cell>
          <cell r="E10454">
            <v>0</v>
          </cell>
          <cell r="F10454">
            <v>43410</v>
          </cell>
          <cell r="G10454">
            <v>22195</v>
          </cell>
          <cell r="H10454">
            <v>1.05</v>
          </cell>
          <cell r="I10454">
            <v>43465</v>
          </cell>
        </row>
        <row r="10455">
          <cell r="A10455" t="str">
            <v>UNION PVC-P SCH 80 3"</v>
          </cell>
          <cell r="B10455">
            <v>107008</v>
          </cell>
          <cell r="C10455" t="str">
            <v>UNI</v>
          </cell>
          <cell r="D10455">
            <v>26765</v>
          </cell>
          <cell r="E10455">
            <v>1531004106</v>
          </cell>
          <cell r="F10455">
            <v>43357</v>
          </cell>
          <cell r="G10455">
            <v>25490</v>
          </cell>
          <cell r="H10455">
            <v>1.05</v>
          </cell>
          <cell r="I10455">
            <v>43465</v>
          </cell>
        </row>
        <row r="10456">
          <cell r="A10456" t="str">
            <v>UNION PVC-P SCH 80 3"</v>
          </cell>
          <cell r="B10456">
            <v>107266</v>
          </cell>
          <cell r="C10456" t="str">
            <v>UNI</v>
          </cell>
          <cell r="D10456">
            <v>26765</v>
          </cell>
          <cell r="E10456">
            <v>0</v>
          </cell>
          <cell r="F10456">
            <v>43410</v>
          </cell>
          <cell r="G10456">
            <v>25490</v>
          </cell>
          <cell r="H10456">
            <v>1.05</v>
          </cell>
          <cell r="I10456">
            <v>43465</v>
          </cell>
        </row>
        <row r="10457">
          <cell r="A10457" t="str">
            <v>UNION PVC-P SCH 80 6"</v>
          </cell>
          <cell r="B10457">
            <v>107013</v>
          </cell>
          <cell r="C10457" t="str">
            <v>UNI</v>
          </cell>
          <cell r="D10457">
            <v>72151</v>
          </cell>
          <cell r="E10457">
            <v>1531004106</v>
          </cell>
          <cell r="F10457">
            <v>43357</v>
          </cell>
          <cell r="G10457">
            <v>68715</v>
          </cell>
          <cell r="H10457">
            <v>1.05</v>
          </cell>
          <cell r="I10457">
            <v>43465</v>
          </cell>
        </row>
        <row r="10458">
          <cell r="A10458" t="str">
            <v>UNION PVC-P SCH 80 6"</v>
          </cell>
          <cell r="B10458">
            <v>107199</v>
          </cell>
          <cell r="C10458" t="str">
            <v>UNI</v>
          </cell>
          <cell r="D10458">
            <v>72151</v>
          </cell>
          <cell r="E10458">
            <v>0</v>
          </cell>
          <cell r="F10458">
            <v>43410</v>
          </cell>
          <cell r="G10458">
            <v>68715</v>
          </cell>
          <cell r="H10458">
            <v>1.05</v>
          </cell>
          <cell r="I10458">
            <v>43465</v>
          </cell>
        </row>
        <row r="10459">
          <cell r="A10459" t="str">
            <v>UNION PVC-P SCH-80 2 1/2" CDRC 3</v>
          </cell>
          <cell r="B10459">
            <v>107143</v>
          </cell>
          <cell r="C10459" t="str">
            <v>UNI</v>
          </cell>
          <cell r="D10459">
            <v>23305</v>
          </cell>
          <cell r="E10459">
            <v>0</v>
          </cell>
          <cell r="F10459">
            <v>43284</v>
          </cell>
          <cell r="G10459">
            <v>22195</v>
          </cell>
          <cell r="H10459">
            <v>1.05</v>
          </cell>
          <cell r="I10459">
            <v>43465</v>
          </cell>
        </row>
        <row r="10460">
          <cell r="A10460" t="str">
            <v>UNION PVC-S 8"</v>
          </cell>
          <cell r="B10460">
            <v>107166</v>
          </cell>
          <cell r="C10460" t="str">
            <v>UNI</v>
          </cell>
          <cell r="D10460">
            <v>56427</v>
          </cell>
          <cell r="E10460">
            <v>0</v>
          </cell>
          <cell r="F10460">
            <v>43396</v>
          </cell>
          <cell r="G10460">
            <v>53740</v>
          </cell>
          <cell r="H10460">
            <v>1.05</v>
          </cell>
          <cell r="I10460">
            <v>43465</v>
          </cell>
        </row>
        <row r="10461">
          <cell r="A10461" t="str">
            <v>UNION REPARACION MECANICA ø 4"</v>
          </cell>
          <cell r="B10461">
            <v>106974</v>
          </cell>
          <cell r="C10461" t="str">
            <v>UNI</v>
          </cell>
          <cell r="D10461">
            <v>45173</v>
          </cell>
          <cell r="E10461">
            <v>0</v>
          </cell>
          <cell r="F10461">
            <v>43343</v>
          </cell>
          <cell r="G10461">
            <v>43022</v>
          </cell>
          <cell r="H10461">
            <v>1.05</v>
          </cell>
          <cell r="I10461">
            <v>43465</v>
          </cell>
        </row>
        <row r="10462">
          <cell r="A10462" t="str">
            <v>UNION SANITARIA 8"</v>
          </cell>
          <cell r="B10462">
            <v>101717</v>
          </cell>
          <cell r="C10462" t="str">
            <v>UNI</v>
          </cell>
          <cell r="D10462">
            <v>25887</v>
          </cell>
          <cell r="E10462">
            <v>0</v>
          </cell>
          <cell r="F10462">
            <v>40625</v>
          </cell>
          <cell r="G10462">
            <v>19319</v>
          </cell>
          <cell r="H10462">
            <v>1.34</v>
          </cell>
          <cell r="I10462">
            <v>43465</v>
          </cell>
        </row>
        <row r="10463">
          <cell r="A10463" t="str">
            <v>UNION SANITARIA Ø1 1/2" PVC-S/NORMA</v>
          </cell>
          <cell r="B10463">
            <v>104775</v>
          </cell>
          <cell r="C10463" t="str">
            <v>UNI</v>
          </cell>
          <cell r="D10463">
            <v>945</v>
          </cell>
          <cell r="E10463">
            <v>0</v>
          </cell>
          <cell r="F10463">
            <v>43378</v>
          </cell>
          <cell r="G10463">
            <v>900</v>
          </cell>
          <cell r="H10463">
            <v>1.05</v>
          </cell>
          <cell r="I10463">
            <v>43465</v>
          </cell>
        </row>
        <row r="10464">
          <cell r="A10464" t="str">
            <v>UNION SANITARIA Ø2" PVC- S/NORMA</v>
          </cell>
          <cell r="B10464">
            <v>100706</v>
          </cell>
          <cell r="C10464" t="str">
            <v>UNI</v>
          </cell>
          <cell r="D10464">
            <v>1281</v>
          </cell>
          <cell r="E10464">
            <v>13034</v>
          </cell>
          <cell r="F10464">
            <v>43168</v>
          </cell>
          <cell r="G10464">
            <v>1220</v>
          </cell>
          <cell r="H10464">
            <v>1.05</v>
          </cell>
          <cell r="I10464">
            <v>43465</v>
          </cell>
        </row>
        <row r="10465">
          <cell r="A10465" t="str">
            <v>UNION SANITARIA Ø3"PVC- S/NORMA</v>
          </cell>
          <cell r="B10465">
            <v>1630</v>
          </cell>
          <cell r="C10465" t="str">
            <v>UNI</v>
          </cell>
          <cell r="D10465">
            <v>1670</v>
          </cell>
          <cell r="E10465">
            <v>13037</v>
          </cell>
          <cell r="F10465">
            <v>43168</v>
          </cell>
          <cell r="G10465">
            <v>1590</v>
          </cell>
          <cell r="H10465">
            <v>1.05</v>
          </cell>
          <cell r="I10465">
            <v>43465</v>
          </cell>
        </row>
        <row r="10466">
          <cell r="A10466" t="str">
            <v>UNION SANITARIA Ø4" PVC S/NORMA</v>
          </cell>
          <cell r="B10466">
            <v>2063</v>
          </cell>
          <cell r="C10466" t="str">
            <v>UNI</v>
          </cell>
          <cell r="D10466">
            <v>3360</v>
          </cell>
          <cell r="E10466">
            <v>13041</v>
          </cell>
          <cell r="F10466">
            <v>43167</v>
          </cell>
          <cell r="G10466">
            <v>3200</v>
          </cell>
          <cell r="H10466">
            <v>1.05</v>
          </cell>
          <cell r="I10466">
            <v>43465</v>
          </cell>
        </row>
        <row r="10467">
          <cell r="A10467" t="str">
            <v>UNION SANITARIA Ø6"PVC S/NORMA ICONTEC</v>
          </cell>
          <cell r="B10467">
            <v>1633</v>
          </cell>
          <cell r="C10467" t="str">
            <v>UNI</v>
          </cell>
          <cell r="D10467">
            <v>16750</v>
          </cell>
          <cell r="E10467">
            <v>13044</v>
          </cell>
          <cell r="F10467">
            <v>43168</v>
          </cell>
          <cell r="G10467">
            <v>15952</v>
          </cell>
          <cell r="H10467">
            <v>1.05</v>
          </cell>
          <cell r="I10467">
            <v>43465</v>
          </cell>
        </row>
        <row r="10468">
          <cell r="A10468" t="str">
            <v>UNION TIPO RANURADO 1 1/2"</v>
          </cell>
          <cell r="B10468">
            <v>103527</v>
          </cell>
          <cell r="C10468" t="str">
            <v>UNI</v>
          </cell>
          <cell r="D10468">
            <v>15565</v>
          </cell>
          <cell r="E10468">
            <v>0</v>
          </cell>
          <cell r="F10468">
            <v>43040</v>
          </cell>
          <cell r="G10468">
            <v>14280</v>
          </cell>
          <cell r="H10468">
            <v>1.0900000000000001</v>
          </cell>
          <cell r="I10468">
            <v>43465</v>
          </cell>
        </row>
        <row r="10469">
          <cell r="A10469" t="str">
            <v>UNION TIPO RANURADO 4"</v>
          </cell>
          <cell r="B10469">
            <v>103528</v>
          </cell>
          <cell r="C10469" t="str">
            <v>UNI</v>
          </cell>
          <cell r="D10469">
            <v>23043</v>
          </cell>
          <cell r="E10469">
            <v>0</v>
          </cell>
          <cell r="F10469">
            <v>40518</v>
          </cell>
          <cell r="G10469">
            <v>16820</v>
          </cell>
          <cell r="H10469">
            <v>1.37</v>
          </cell>
          <cell r="I10469">
            <v>43465</v>
          </cell>
        </row>
        <row r="10470">
          <cell r="A10470" t="str">
            <v>UNIÓN TUBERIA DRENAJE PEAD-PERF.</v>
          </cell>
          <cell r="B10470">
            <v>105025</v>
          </cell>
          <cell r="C10470" t="str">
            <v>UNI</v>
          </cell>
          <cell r="D10470">
            <v>18477</v>
          </cell>
          <cell r="E10470">
            <v>0</v>
          </cell>
          <cell r="F10470">
            <v>42429</v>
          </cell>
          <cell r="G10470">
            <v>16067</v>
          </cell>
          <cell r="H10470">
            <v>1.1499999999999999</v>
          </cell>
          <cell r="I10470">
            <v>43465</v>
          </cell>
        </row>
        <row r="10471">
          <cell r="A10471" t="str">
            <v>UNION TUBERIA PLANAR Ø 12”PEAD-ADVAN</v>
          </cell>
          <cell r="B10471">
            <v>106035</v>
          </cell>
          <cell r="C10471" t="str">
            <v>UNI</v>
          </cell>
          <cell r="D10471">
            <v>54577</v>
          </cell>
          <cell r="E10471">
            <v>0</v>
          </cell>
          <cell r="F10471">
            <v>43171</v>
          </cell>
          <cell r="G10471">
            <v>51978</v>
          </cell>
          <cell r="H10471">
            <v>1.05</v>
          </cell>
          <cell r="I10471">
            <v>43465</v>
          </cell>
        </row>
        <row r="10472">
          <cell r="A10472" t="str">
            <v>UNION TUBO DRENAJE PVC PERF. CORRUG-</v>
          </cell>
          <cell r="B10472">
            <v>106097</v>
          </cell>
          <cell r="C10472" t="str">
            <v>UNI</v>
          </cell>
          <cell r="D10472">
            <v>38748</v>
          </cell>
          <cell r="E10472">
            <v>0</v>
          </cell>
          <cell r="F10472">
            <v>43179</v>
          </cell>
          <cell r="G10472">
            <v>36903</v>
          </cell>
          <cell r="H10472">
            <v>1.05</v>
          </cell>
          <cell r="I10472">
            <v>43465</v>
          </cell>
        </row>
        <row r="10473">
          <cell r="A10473" t="str">
            <v>Unión Z -RDE17 -Ø4"(250Psi)</v>
          </cell>
          <cell r="B10473">
            <v>106952</v>
          </cell>
          <cell r="C10473" t="str">
            <v>UNI</v>
          </cell>
          <cell r="D10473">
            <v>170365</v>
          </cell>
          <cell r="E10473">
            <v>0</v>
          </cell>
          <cell r="F10473">
            <v>43337</v>
          </cell>
          <cell r="G10473">
            <v>162252</v>
          </cell>
          <cell r="H10473">
            <v>1.05</v>
          </cell>
          <cell r="I10473">
            <v>43465</v>
          </cell>
        </row>
        <row r="10474">
          <cell r="A10474" t="str">
            <v>UniónGibaul T DØ4"(Sumin+Ins)</v>
          </cell>
          <cell r="B10474">
            <v>106992</v>
          </cell>
          <cell r="C10474" t="str">
            <v>UNI</v>
          </cell>
          <cell r="D10474">
            <v>64630</v>
          </cell>
          <cell r="E10474">
            <v>0</v>
          </cell>
          <cell r="F10474">
            <v>43343</v>
          </cell>
          <cell r="G10474">
            <v>61552</v>
          </cell>
          <cell r="H10474">
            <v>1.05</v>
          </cell>
          <cell r="I10474">
            <v>43465</v>
          </cell>
        </row>
        <row r="10475">
          <cell r="A10475" t="str">
            <v>UniónPVCTipoU.M.NormaNTC382Ø4"</v>
          </cell>
          <cell r="B10475">
            <v>106990</v>
          </cell>
          <cell r="C10475" t="str">
            <v>UNI</v>
          </cell>
          <cell r="D10475">
            <v>51290</v>
          </cell>
          <cell r="E10475">
            <v>0</v>
          </cell>
          <cell r="F10475">
            <v>43343</v>
          </cell>
          <cell r="G10475">
            <v>48848</v>
          </cell>
          <cell r="H10475">
            <v>1.05</v>
          </cell>
          <cell r="I10475">
            <v>43465</v>
          </cell>
        </row>
        <row r="10476">
          <cell r="A10476" t="str">
            <v>UNIVERSAL ACERO 1 1/4"</v>
          </cell>
          <cell r="B10476">
            <v>106250</v>
          </cell>
          <cell r="C10476" t="str">
            <v>UNI</v>
          </cell>
          <cell r="D10476">
            <v>17672</v>
          </cell>
          <cell r="E10476">
            <v>0</v>
          </cell>
          <cell r="F10476">
            <v>42849</v>
          </cell>
          <cell r="G10476">
            <v>16213</v>
          </cell>
          <cell r="H10476">
            <v>1.0900000000000001</v>
          </cell>
          <cell r="I10476">
            <v>43465</v>
          </cell>
        </row>
        <row r="10477">
          <cell r="A10477" t="str">
            <v>Universal bronce d= 2 " **</v>
          </cell>
          <cell r="B10477">
            <v>100048</v>
          </cell>
          <cell r="C10477" t="str">
            <v>ML</v>
          </cell>
          <cell r="D10477">
            <v>108482</v>
          </cell>
          <cell r="E10477" t="str">
            <v>T-117</v>
          </cell>
          <cell r="F10477">
            <v>40478</v>
          </cell>
          <cell r="G10477">
            <v>79184</v>
          </cell>
          <cell r="H10477">
            <v>1.37</v>
          </cell>
          <cell r="I10477">
            <v>43465</v>
          </cell>
        </row>
        <row r="10478">
          <cell r="A10478" t="str">
            <v>UNIVERSAL CALIENTE ½" PAVCO</v>
          </cell>
          <cell r="B10478">
            <v>2059</v>
          </cell>
          <cell r="C10478" t="str">
            <v>UNI</v>
          </cell>
          <cell r="D10478">
            <v>8889</v>
          </cell>
          <cell r="E10478">
            <v>12969</v>
          </cell>
          <cell r="F10478">
            <v>40470</v>
          </cell>
          <cell r="G10478">
            <v>6488</v>
          </cell>
          <cell r="H10478">
            <v>1.37</v>
          </cell>
          <cell r="I10478">
            <v>43465</v>
          </cell>
        </row>
        <row r="10479">
          <cell r="A10479" t="str">
            <v>UNIVERSAL GALVANIZADA 3"X150PSI</v>
          </cell>
          <cell r="B10479">
            <v>101673</v>
          </cell>
          <cell r="C10479" t="str">
            <v>UNI</v>
          </cell>
          <cell r="D10479">
            <v>77043</v>
          </cell>
          <cell r="E10479">
            <v>1530248118</v>
          </cell>
          <cell r="F10479">
            <v>42340</v>
          </cell>
          <cell r="G10479">
            <v>63150</v>
          </cell>
          <cell r="H10479">
            <v>1.22</v>
          </cell>
          <cell r="I10479">
            <v>43465</v>
          </cell>
        </row>
        <row r="10480">
          <cell r="A10480" t="str">
            <v>UNIVERSAL GALVANIZADA DE 1 1/4"</v>
          </cell>
          <cell r="B10480">
            <v>104527</v>
          </cell>
          <cell r="C10480" t="str">
            <v>UNI</v>
          </cell>
          <cell r="D10480">
            <v>13668</v>
          </cell>
          <cell r="E10480">
            <v>0</v>
          </cell>
          <cell r="F10480">
            <v>43213</v>
          </cell>
          <cell r="G10480">
            <v>13017</v>
          </cell>
          <cell r="H10480">
            <v>1.05</v>
          </cell>
          <cell r="I10480">
            <v>43465</v>
          </cell>
        </row>
        <row r="10481">
          <cell r="A10481" t="str">
            <v>UNIVERSAL GALVANIZADA DE 1”</v>
          </cell>
          <cell r="B10481">
            <v>105758</v>
          </cell>
          <cell r="C10481" t="str">
            <v>UNI</v>
          </cell>
          <cell r="D10481">
            <v>9703</v>
          </cell>
          <cell r="E10481">
            <v>0</v>
          </cell>
          <cell r="F10481">
            <v>43220</v>
          </cell>
          <cell r="G10481">
            <v>9241</v>
          </cell>
          <cell r="H10481">
            <v>1.05</v>
          </cell>
          <cell r="I10481">
            <v>43465</v>
          </cell>
        </row>
        <row r="10482">
          <cell r="A10482" t="str">
            <v>UNIVERSAL GALVANIZADA DE 3"</v>
          </cell>
          <cell r="B10482">
            <v>106163</v>
          </cell>
          <cell r="C10482" t="str">
            <v>UNI</v>
          </cell>
          <cell r="D10482">
            <v>72883</v>
          </cell>
          <cell r="E10482">
            <v>0</v>
          </cell>
          <cell r="F10482">
            <v>43369</v>
          </cell>
          <cell r="G10482">
            <v>69412</v>
          </cell>
          <cell r="H10482">
            <v>1.05</v>
          </cell>
          <cell r="I10482">
            <v>43465</v>
          </cell>
        </row>
        <row r="10483">
          <cell r="A10483" t="str">
            <v>UNIVERSAL GALVANIZADA Ø 1 1/2"</v>
          </cell>
          <cell r="B10483">
            <v>102840</v>
          </cell>
          <cell r="C10483" t="str">
            <v>UNI</v>
          </cell>
          <cell r="D10483">
            <v>17100</v>
          </cell>
          <cell r="E10483" t="str">
            <v>37530G</v>
          </cell>
          <cell r="F10483">
            <v>43220</v>
          </cell>
          <cell r="G10483">
            <v>16286</v>
          </cell>
          <cell r="H10483">
            <v>1.05</v>
          </cell>
          <cell r="I10483">
            <v>43465</v>
          </cell>
        </row>
        <row r="10484">
          <cell r="A10484" t="str">
            <v>UNIVERSAL GALVANIZADA Ø 1/2"</v>
          </cell>
          <cell r="B10484">
            <v>877</v>
          </cell>
          <cell r="C10484" t="str">
            <v>UNI</v>
          </cell>
          <cell r="D10484">
            <v>6831</v>
          </cell>
          <cell r="E10484" t="str">
            <v>37510G</v>
          </cell>
          <cell r="F10484">
            <v>43220</v>
          </cell>
          <cell r="G10484">
            <v>6506</v>
          </cell>
          <cell r="H10484">
            <v>1.05</v>
          </cell>
          <cell r="I10484">
            <v>43465</v>
          </cell>
        </row>
        <row r="10485">
          <cell r="A10485" t="str">
            <v>UNIVERSAL GALVANIZADA Ø 2"</v>
          </cell>
          <cell r="B10485">
            <v>104715</v>
          </cell>
          <cell r="C10485" t="str">
            <v>UNI</v>
          </cell>
          <cell r="D10485">
            <v>29521</v>
          </cell>
          <cell r="E10485">
            <v>0</v>
          </cell>
          <cell r="F10485">
            <v>43213</v>
          </cell>
          <cell r="G10485">
            <v>28115</v>
          </cell>
          <cell r="H10485">
            <v>1.05</v>
          </cell>
          <cell r="I10485">
            <v>43465</v>
          </cell>
        </row>
        <row r="10486">
          <cell r="A10486" t="str">
            <v>UNIVERSAL GALVANIZADA Ø 4"</v>
          </cell>
          <cell r="B10486">
            <v>104760</v>
          </cell>
          <cell r="C10486" t="str">
            <v>UNI</v>
          </cell>
          <cell r="D10486">
            <v>189924</v>
          </cell>
          <cell r="E10486">
            <v>1530248118</v>
          </cell>
          <cell r="F10486">
            <v>43305</v>
          </cell>
          <cell r="G10486">
            <v>180880</v>
          </cell>
          <cell r="H10486">
            <v>1.05</v>
          </cell>
          <cell r="I10486">
            <v>43465</v>
          </cell>
        </row>
        <row r="10487">
          <cell r="A10487" t="str">
            <v>UNIVERSAL GALVANIZADA Ø 6"</v>
          </cell>
          <cell r="B10487">
            <v>106296</v>
          </cell>
          <cell r="C10487" t="str">
            <v>UNI</v>
          </cell>
          <cell r="D10487">
            <v>432566</v>
          </cell>
          <cell r="E10487">
            <v>0</v>
          </cell>
          <cell r="F10487">
            <v>43273</v>
          </cell>
          <cell r="G10487">
            <v>411968</v>
          </cell>
          <cell r="H10487">
            <v>1.05</v>
          </cell>
          <cell r="I10487">
            <v>43465</v>
          </cell>
        </row>
        <row r="10488">
          <cell r="A10488" t="str">
            <v>UNIVERSAL GALVANIZADO 3/4"</v>
          </cell>
          <cell r="B10488">
            <v>878</v>
          </cell>
          <cell r="C10488" t="str">
            <v>UNI</v>
          </cell>
          <cell r="D10488">
            <v>7350</v>
          </cell>
          <cell r="E10488" t="str">
            <v>3 7520G</v>
          </cell>
          <cell r="F10488">
            <v>43297</v>
          </cell>
          <cell r="G10488">
            <v>7000</v>
          </cell>
          <cell r="H10488">
            <v>1.05</v>
          </cell>
          <cell r="I10488">
            <v>43465</v>
          </cell>
        </row>
        <row r="10489">
          <cell r="A10489" t="str">
            <v>Universal Galvanizado HG Ø 2 1/2" **</v>
          </cell>
          <cell r="B10489">
            <v>100520</v>
          </cell>
          <cell r="C10489" t="str">
            <v>UNI</v>
          </cell>
          <cell r="D10489">
            <v>29289</v>
          </cell>
          <cell r="E10489">
            <v>0</v>
          </cell>
          <cell r="F10489">
            <v>43362</v>
          </cell>
          <cell r="G10489">
            <v>27894</v>
          </cell>
          <cell r="H10489">
            <v>1.05</v>
          </cell>
          <cell r="I10489">
            <v>43465</v>
          </cell>
        </row>
        <row r="10490">
          <cell r="A10490" t="str">
            <v>UNIVERSAL GALVANIZADO Ø 1"</v>
          </cell>
          <cell r="B10490">
            <v>876</v>
          </cell>
          <cell r="C10490" t="str">
            <v>UNI</v>
          </cell>
          <cell r="D10490">
            <v>9767</v>
          </cell>
          <cell r="E10490" t="str">
            <v>37530G</v>
          </cell>
          <cell r="F10490">
            <v>43213</v>
          </cell>
          <cell r="G10490">
            <v>9302</v>
          </cell>
          <cell r="H10490">
            <v>1.05</v>
          </cell>
          <cell r="I10490">
            <v>43465</v>
          </cell>
        </row>
        <row r="10491">
          <cell r="A10491" t="str">
            <v>Universal HG 1" **</v>
          </cell>
          <cell r="B10491">
            <v>101669</v>
          </cell>
          <cell r="C10491" t="str">
            <v>UNI</v>
          </cell>
          <cell r="D10491">
            <v>16770</v>
          </cell>
          <cell r="E10491">
            <v>1530248118</v>
          </cell>
          <cell r="F10491">
            <v>40940</v>
          </cell>
          <cell r="G10491">
            <v>12900</v>
          </cell>
          <cell r="H10491">
            <v>1.3</v>
          </cell>
          <cell r="I10491">
            <v>43465</v>
          </cell>
        </row>
        <row r="10492">
          <cell r="A10492" t="str">
            <v>Universal HG 1/2" **</v>
          </cell>
          <cell r="B10492">
            <v>101665</v>
          </cell>
          <cell r="C10492" t="str">
            <v>UNI</v>
          </cell>
          <cell r="D10492">
            <v>5850</v>
          </cell>
          <cell r="E10492">
            <v>1530248118</v>
          </cell>
          <cell r="F10492">
            <v>41162</v>
          </cell>
          <cell r="G10492">
            <v>4500</v>
          </cell>
          <cell r="H10492">
            <v>1.3</v>
          </cell>
          <cell r="I10492">
            <v>43465</v>
          </cell>
        </row>
        <row r="10493">
          <cell r="A10493" t="str">
            <v>Universal HG 2" **</v>
          </cell>
          <cell r="B10493">
            <v>101672</v>
          </cell>
          <cell r="C10493" t="str">
            <v>UNI</v>
          </cell>
          <cell r="D10493">
            <v>33360</v>
          </cell>
          <cell r="E10493">
            <v>1530248118</v>
          </cell>
          <cell r="F10493">
            <v>40147</v>
          </cell>
          <cell r="G10493">
            <v>24000</v>
          </cell>
          <cell r="H10493">
            <v>1.39</v>
          </cell>
          <cell r="I10493">
            <v>43465</v>
          </cell>
        </row>
        <row r="10494">
          <cell r="A10494" t="str">
            <v>Universal HG 3/4" **</v>
          </cell>
          <cell r="B10494">
            <v>101667</v>
          </cell>
          <cell r="C10494" t="str">
            <v>UNI</v>
          </cell>
          <cell r="D10494">
            <v>14170</v>
          </cell>
          <cell r="E10494">
            <v>1530248118</v>
          </cell>
          <cell r="F10494">
            <v>40940</v>
          </cell>
          <cell r="G10494">
            <v>10900</v>
          </cell>
          <cell r="H10494">
            <v>1.3</v>
          </cell>
          <cell r="I10494">
            <v>43465</v>
          </cell>
        </row>
        <row r="10495">
          <cell r="A10495" t="str">
            <v>Universal HG 6"</v>
          </cell>
          <cell r="B10495">
            <v>104762</v>
          </cell>
          <cell r="C10495" t="str">
            <v>UNI</v>
          </cell>
          <cell r="D10495">
            <v>375470</v>
          </cell>
          <cell r="E10495">
            <v>1530248118</v>
          </cell>
          <cell r="F10495">
            <v>43369</v>
          </cell>
          <cell r="G10495">
            <v>357590</v>
          </cell>
          <cell r="H10495">
            <v>1.05</v>
          </cell>
          <cell r="I10495">
            <v>43465</v>
          </cell>
        </row>
        <row r="10496">
          <cell r="A10496" t="str">
            <v>Universal HG Ø1 1/2" **</v>
          </cell>
          <cell r="B10496">
            <v>101670</v>
          </cell>
          <cell r="C10496" t="str">
            <v>UNI</v>
          </cell>
          <cell r="D10496">
            <v>18678</v>
          </cell>
          <cell r="E10496">
            <v>1530248118</v>
          </cell>
          <cell r="F10496">
            <v>42849</v>
          </cell>
          <cell r="G10496">
            <v>17136</v>
          </cell>
          <cell r="H10496">
            <v>1.0900000000000001</v>
          </cell>
          <cell r="I10496">
            <v>43465</v>
          </cell>
        </row>
        <row r="10497">
          <cell r="A10497" t="str">
            <v>UNIVERSAL PRESION ½" PAVCO</v>
          </cell>
          <cell r="B10497">
            <v>407</v>
          </cell>
          <cell r="C10497" t="str">
            <v>UNI</v>
          </cell>
          <cell r="D10497">
            <v>2017</v>
          </cell>
          <cell r="E10497">
            <v>12971</v>
          </cell>
          <cell r="F10497">
            <v>43364</v>
          </cell>
          <cell r="G10497">
            <v>1921</v>
          </cell>
          <cell r="H10497">
            <v>1.05</v>
          </cell>
          <cell r="I10497">
            <v>43465</v>
          </cell>
        </row>
        <row r="10498">
          <cell r="A10498" t="str">
            <v>UNIVERSAL PRESION 1" PAVCO</v>
          </cell>
          <cell r="B10498">
            <v>420</v>
          </cell>
          <cell r="C10498" t="str">
            <v>UNI</v>
          </cell>
          <cell r="D10498">
            <v>4288</v>
          </cell>
          <cell r="E10498">
            <v>12964</v>
          </cell>
          <cell r="F10498">
            <v>40630</v>
          </cell>
          <cell r="G10498">
            <v>3200</v>
          </cell>
          <cell r="H10498">
            <v>1.34</v>
          </cell>
          <cell r="I10498">
            <v>43465</v>
          </cell>
        </row>
        <row r="10499">
          <cell r="A10499" t="str">
            <v>UNIVERSAL PRESION 2 1/2" PAVCO</v>
          </cell>
          <cell r="B10499">
            <v>101636</v>
          </cell>
          <cell r="C10499" t="str">
            <v>UNI</v>
          </cell>
          <cell r="D10499">
            <v>34543</v>
          </cell>
          <cell r="E10499">
            <v>0</v>
          </cell>
          <cell r="F10499">
            <v>39962</v>
          </cell>
          <cell r="G10499">
            <v>24851</v>
          </cell>
          <cell r="H10499">
            <v>1.39</v>
          </cell>
          <cell r="I10499">
            <v>43465</v>
          </cell>
        </row>
        <row r="10500">
          <cell r="A10500" t="str">
            <v>UNIVERSAL PRESION 3/4" PAVCO</v>
          </cell>
          <cell r="B10500">
            <v>419</v>
          </cell>
          <cell r="C10500" t="str">
            <v>UNI</v>
          </cell>
          <cell r="D10500">
            <v>3149</v>
          </cell>
          <cell r="E10500">
            <v>12977</v>
          </cell>
          <cell r="F10500">
            <v>40630</v>
          </cell>
          <cell r="G10500">
            <v>2350</v>
          </cell>
          <cell r="H10500">
            <v>1.34</v>
          </cell>
          <cell r="I10500">
            <v>43465</v>
          </cell>
        </row>
        <row r="10501">
          <cell r="A10501" t="str">
            <v>Universal Presion PVCP 4" SCH80 **</v>
          </cell>
          <cell r="B10501">
            <v>100503</v>
          </cell>
          <cell r="C10501" t="str">
            <v>UNI</v>
          </cell>
          <cell r="D10501">
            <v>100120</v>
          </cell>
          <cell r="E10501">
            <v>1531004106</v>
          </cell>
          <cell r="F10501">
            <v>40228</v>
          </cell>
          <cell r="G10501">
            <v>73080</v>
          </cell>
          <cell r="H10501">
            <v>1.37</v>
          </cell>
          <cell r="I10501">
            <v>43465</v>
          </cell>
        </row>
        <row r="10502">
          <cell r="A10502" t="str">
            <v>Universal Presion SW PVCP 1 1/2" SCH40 **</v>
          </cell>
          <cell r="B10502">
            <v>100339</v>
          </cell>
          <cell r="C10502" t="str">
            <v>UNI</v>
          </cell>
          <cell r="D10502">
            <v>9916</v>
          </cell>
          <cell r="E10502">
            <v>1531004106</v>
          </cell>
          <cell r="F10502">
            <v>40630</v>
          </cell>
          <cell r="G10502">
            <v>7400</v>
          </cell>
          <cell r="H10502">
            <v>1.34</v>
          </cell>
          <cell r="I10502">
            <v>43465</v>
          </cell>
        </row>
        <row r="10503">
          <cell r="A10503" t="str">
            <v>Universal Presion SW PVCP 1 1/4" SCH40 **</v>
          </cell>
          <cell r="B10503">
            <v>100338</v>
          </cell>
          <cell r="C10503" t="str">
            <v>UNI</v>
          </cell>
          <cell r="D10503">
            <v>12233</v>
          </cell>
          <cell r="E10503">
            <v>1531004106</v>
          </cell>
          <cell r="F10503">
            <v>40147</v>
          </cell>
          <cell r="G10503">
            <v>8801</v>
          </cell>
          <cell r="H10503">
            <v>1.39</v>
          </cell>
          <cell r="I10503">
            <v>43465</v>
          </cell>
        </row>
        <row r="10504">
          <cell r="A10504" t="str">
            <v>Universal Presion SW PVCP 1" SCH40 **</v>
          </cell>
          <cell r="B10504">
            <v>100337</v>
          </cell>
          <cell r="C10504" t="str">
            <v>UNI</v>
          </cell>
          <cell r="D10504">
            <v>6778</v>
          </cell>
          <cell r="E10504">
            <v>1531004106</v>
          </cell>
          <cell r="F10504">
            <v>40147</v>
          </cell>
          <cell r="G10504">
            <v>4876</v>
          </cell>
          <cell r="H10504">
            <v>1.39</v>
          </cell>
          <cell r="I10504">
            <v>43465</v>
          </cell>
        </row>
        <row r="10505">
          <cell r="A10505" t="str">
            <v>Universal Presion SW PVCP 1/2" SCH40 **</v>
          </cell>
          <cell r="B10505">
            <v>100335</v>
          </cell>
          <cell r="C10505" t="str">
            <v>UNI</v>
          </cell>
          <cell r="D10505">
            <v>2524</v>
          </cell>
          <cell r="E10505">
            <v>1531004106</v>
          </cell>
          <cell r="F10505">
            <v>40147</v>
          </cell>
          <cell r="G10505">
            <v>1816</v>
          </cell>
          <cell r="H10505">
            <v>1.39</v>
          </cell>
          <cell r="I10505">
            <v>43465</v>
          </cell>
        </row>
        <row r="10506">
          <cell r="A10506" t="str">
            <v>Universal Presion SW PVCP 2 1/2" SCH40 **</v>
          </cell>
          <cell r="B10506">
            <v>100341</v>
          </cell>
          <cell r="C10506" t="str">
            <v>UNI</v>
          </cell>
          <cell r="D10506">
            <v>94705</v>
          </cell>
          <cell r="E10506">
            <v>1531004106</v>
          </cell>
          <cell r="F10506">
            <v>40150</v>
          </cell>
          <cell r="G10506">
            <v>68133</v>
          </cell>
          <cell r="H10506">
            <v>1.39</v>
          </cell>
          <cell r="I10506">
            <v>43465</v>
          </cell>
        </row>
        <row r="10507">
          <cell r="A10507" t="str">
            <v>Universal Presion SW PVCP 2" SCH40 **</v>
          </cell>
          <cell r="B10507">
            <v>100340</v>
          </cell>
          <cell r="C10507" t="str">
            <v>UNI</v>
          </cell>
          <cell r="D10507">
            <v>32344</v>
          </cell>
          <cell r="E10507">
            <v>1531004106</v>
          </cell>
          <cell r="F10507">
            <v>40935</v>
          </cell>
          <cell r="G10507">
            <v>24880</v>
          </cell>
          <cell r="H10507">
            <v>1.3</v>
          </cell>
          <cell r="I10507">
            <v>43465</v>
          </cell>
        </row>
        <row r="10508">
          <cell r="A10508" t="str">
            <v>Universal Presion SW PVCP 3" SCH40 **</v>
          </cell>
          <cell r="B10508">
            <v>100342</v>
          </cell>
          <cell r="C10508" t="str">
            <v>UNI</v>
          </cell>
          <cell r="D10508">
            <v>61774</v>
          </cell>
          <cell r="E10508">
            <v>1531004106</v>
          </cell>
          <cell r="F10508">
            <v>40177</v>
          </cell>
          <cell r="G10508">
            <v>44442</v>
          </cell>
          <cell r="H10508">
            <v>1.39</v>
          </cell>
          <cell r="I10508">
            <v>43465</v>
          </cell>
        </row>
        <row r="10509">
          <cell r="A10509" t="str">
            <v>Universal Presion SW PVCP 3/4" SCH40 **</v>
          </cell>
          <cell r="B10509">
            <v>100336</v>
          </cell>
          <cell r="C10509" t="str">
            <v>UNI</v>
          </cell>
          <cell r="D10509">
            <v>4481</v>
          </cell>
          <cell r="E10509">
            <v>1531004106</v>
          </cell>
          <cell r="F10509">
            <v>40147</v>
          </cell>
          <cell r="G10509">
            <v>3224</v>
          </cell>
          <cell r="H10509">
            <v>1.39</v>
          </cell>
          <cell r="I10509">
            <v>43465</v>
          </cell>
        </row>
        <row r="10510">
          <cell r="A10510" t="str">
            <v>Universal Presion SW PVCP 4" SCH40 **</v>
          </cell>
          <cell r="B10510">
            <v>100343</v>
          </cell>
          <cell r="C10510" t="str">
            <v>UNI</v>
          </cell>
          <cell r="D10510">
            <v>78813</v>
          </cell>
          <cell r="E10510">
            <v>1531004106</v>
          </cell>
          <cell r="F10510">
            <v>40177</v>
          </cell>
          <cell r="G10510">
            <v>56700</v>
          </cell>
          <cell r="H10510">
            <v>1.39</v>
          </cell>
          <cell r="I10510">
            <v>43465</v>
          </cell>
        </row>
        <row r="10511">
          <cell r="A10511" t="str">
            <v>Universal Presion SW PVCP 6" SCH40 **</v>
          </cell>
          <cell r="B10511">
            <v>100344</v>
          </cell>
          <cell r="C10511" t="str">
            <v>UNI</v>
          </cell>
          <cell r="D10511">
            <v>528680</v>
          </cell>
          <cell r="E10511">
            <v>1531004106</v>
          </cell>
          <cell r="F10511">
            <v>40150</v>
          </cell>
          <cell r="G10511">
            <v>380345</v>
          </cell>
          <cell r="H10511">
            <v>1.39</v>
          </cell>
          <cell r="I10511">
            <v>43465</v>
          </cell>
        </row>
        <row r="10512">
          <cell r="A10512" t="str">
            <v>UNIVERSAL PVC-P Ø 2"</v>
          </cell>
          <cell r="B10512">
            <v>104284</v>
          </cell>
          <cell r="C10512" t="str">
            <v>UNI</v>
          </cell>
          <cell r="D10512">
            <v>30339</v>
          </cell>
          <cell r="E10512">
            <v>0</v>
          </cell>
          <cell r="F10512">
            <v>41208</v>
          </cell>
          <cell r="G10512">
            <v>23338</v>
          </cell>
          <cell r="H10512">
            <v>1.3</v>
          </cell>
          <cell r="I10512">
            <v>43465</v>
          </cell>
        </row>
        <row r="10513">
          <cell r="A10513" t="str">
            <v>UPS 1 KVA ON LINE</v>
          </cell>
          <cell r="B10513">
            <v>103500</v>
          </cell>
          <cell r="C10513" t="str">
            <v>UNI</v>
          </cell>
          <cell r="D10513">
            <v>1085800</v>
          </cell>
          <cell r="E10513">
            <v>0</v>
          </cell>
          <cell r="F10513">
            <v>42220</v>
          </cell>
          <cell r="G10513">
            <v>890000</v>
          </cell>
          <cell r="H10513">
            <v>1.22</v>
          </cell>
          <cell r="I10513">
            <v>43465</v>
          </cell>
        </row>
        <row r="10514">
          <cell r="A10514" t="str">
            <v>UPS ON-LINE CON POLO A TIERRA (10KVA)**</v>
          </cell>
          <cell r="B10514">
            <v>102793</v>
          </cell>
          <cell r="C10514" t="str">
            <v>UNI</v>
          </cell>
          <cell r="D10514">
            <v>8275498</v>
          </cell>
          <cell r="E10514">
            <v>0</v>
          </cell>
          <cell r="F10514">
            <v>42849</v>
          </cell>
          <cell r="G10514">
            <v>7592200</v>
          </cell>
          <cell r="H10514">
            <v>1.0900000000000001</v>
          </cell>
          <cell r="I10514">
            <v>43465</v>
          </cell>
        </row>
        <row r="10515">
          <cell r="A10515" t="str">
            <v>UPS-10 KVA BIFASICA- AUTONOMIA: 8 A10</v>
          </cell>
          <cell r="B10515">
            <v>106152</v>
          </cell>
          <cell r="C10515" t="str">
            <v>UNI</v>
          </cell>
          <cell r="D10515">
            <v>8513192</v>
          </cell>
          <cell r="E10515">
            <v>0</v>
          </cell>
          <cell r="F10515">
            <v>42833</v>
          </cell>
          <cell r="G10515">
            <v>7810268</v>
          </cell>
          <cell r="H10515">
            <v>1.0900000000000001</v>
          </cell>
          <cell r="I10515">
            <v>43465</v>
          </cell>
        </row>
        <row r="10516">
          <cell r="A10516" t="str">
            <v>UPS-20 KVA BIFASICA- AUTONOMIA: 8 A10</v>
          </cell>
          <cell r="B10516">
            <v>106154</v>
          </cell>
          <cell r="C10516" t="str">
            <v>UNI</v>
          </cell>
          <cell r="D10516">
            <v>29701515</v>
          </cell>
          <cell r="E10516">
            <v>0</v>
          </cell>
          <cell r="F10516">
            <v>42833</v>
          </cell>
          <cell r="G10516">
            <v>27249096</v>
          </cell>
          <cell r="H10516">
            <v>1.0900000000000001</v>
          </cell>
          <cell r="I10516">
            <v>43465</v>
          </cell>
        </row>
        <row r="10517">
          <cell r="A10517" t="str">
            <v>UPS-6 KVA BIFASICA- AUTONOMIA: 8 A10</v>
          </cell>
          <cell r="B10517">
            <v>106153</v>
          </cell>
          <cell r="C10517" t="str">
            <v>UNI</v>
          </cell>
          <cell r="D10517">
            <v>6716903</v>
          </cell>
          <cell r="E10517">
            <v>0</v>
          </cell>
          <cell r="F10517">
            <v>42833</v>
          </cell>
          <cell r="G10517">
            <v>6162296</v>
          </cell>
          <cell r="H10517">
            <v>1.0900000000000001</v>
          </cell>
          <cell r="I10517">
            <v>43465</v>
          </cell>
        </row>
        <row r="10518">
          <cell r="A10518" t="str">
            <v>V-1 aluminio+vidrio lam 4+4mm Col Gim Sur</v>
          </cell>
          <cell r="B10518">
            <v>104616</v>
          </cell>
          <cell r="C10518" t="str">
            <v>UNI</v>
          </cell>
          <cell r="D10518">
            <v>597168</v>
          </cell>
          <cell r="E10518">
            <v>0</v>
          </cell>
          <cell r="F10518">
            <v>41176</v>
          </cell>
          <cell r="G10518">
            <v>459360</v>
          </cell>
          <cell r="H10518">
            <v>1.3</v>
          </cell>
          <cell r="I10518">
            <v>43465</v>
          </cell>
        </row>
        <row r="10519">
          <cell r="A10519" t="str">
            <v>V-10 a y b aluminio+vidrio lam 4+4mm Col Gim Sur</v>
          </cell>
          <cell r="B10519">
            <v>104629</v>
          </cell>
          <cell r="C10519" t="str">
            <v>UNI</v>
          </cell>
          <cell r="D10519">
            <v>444860</v>
          </cell>
          <cell r="E10519">
            <v>0</v>
          </cell>
          <cell r="F10519">
            <v>41177</v>
          </cell>
          <cell r="G10519">
            <v>342200</v>
          </cell>
          <cell r="H10519">
            <v>1.3</v>
          </cell>
          <cell r="I10519">
            <v>43465</v>
          </cell>
        </row>
        <row r="10520">
          <cell r="A10520" t="str">
            <v>V-10 aluminio+vidrio lam 4+4mm Col Gim Sur</v>
          </cell>
          <cell r="B10520">
            <v>104628</v>
          </cell>
          <cell r="C10520" t="str">
            <v>UNI</v>
          </cell>
          <cell r="D10520">
            <v>384540</v>
          </cell>
          <cell r="E10520">
            <v>0</v>
          </cell>
          <cell r="F10520">
            <v>41177</v>
          </cell>
          <cell r="G10520">
            <v>295800</v>
          </cell>
          <cell r="H10520">
            <v>1.3</v>
          </cell>
          <cell r="I10520">
            <v>43465</v>
          </cell>
        </row>
        <row r="10521">
          <cell r="A10521" t="str">
            <v>V-11 aluminio+vidrio lam 4+4mm Col Gim Sur</v>
          </cell>
          <cell r="B10521">
            <v>104630</v>
          </cell>
          <cell r="C10521" t="str">
            <v>UNI</v>
          </cell>
          <cell r="D10521">
            <v>392080</v>
          </cell>
          <cell r="E10521">
            <v>0</v>
          </cell>
          <cell r="F10521">
            <v>41177</v>
          </cell>
          <cell r="G10521">
            <v>301600</v>
          </cell>
          <cell r="H10521">
            <v>1.3</v>
          </cell>
          <cell r="I10521">
            <v>43465</v>
          </cell>
        </row>
        <row r="10522">
          <cell r="A10522" t="str">
            <v>V-12 a y b aluminio+vidrio lam 4+4mm Col Gim Sur</v>
          </cell>
          <cell r="B10522">
            <v>104632</v>
          </cell>
          <cell r="C10522" t="str">
            <v>UNI</v>
          </cell>
          <cell r="D10522">
            <v>452400</v>
          </cell>
          <cell r="E10522">
            <v>0</v>
          </cell>
          <cell r="F10522">
            <v>41177</v>
          </cell>
          <cell r="G10522">
            <v>348000</v>
          </cell>
          <cell r="H10522">
            <v>1.3</v>
          </cell>
          <cell r="I10522">
            <v>43465</v>
          </cell>
        </row>
        <row r="10523">
          <cell r="A10523" t="str">
            <v>V-13 aluminio+vidrio lam 4+4mm Col Gim Sur</v>
          </cell>
          <cell r="B10523">
            <v>104634</v>
          </cell>
          <cell r="C10523" t="str">
            <v>UNI</v>
          </cell>
          <cell r="D10523">
            <v>482560</v>
          </cell>
          <cell r="E10523">
            <v>0</v>
          </cell>
          <cell r="F10523">
            <v>41177</v>
          </cell>
          <cell r="G10523">
            <v>371200</v>
          </cell>
          <cell r="H10523">
            <v>1.3</v>
          </cell>
          <cell r="I10523">
            <v>43465</v>
          </cell>
        </row>
        <row r="10524">
          <cell r="A10524" t="str">
            <v>V-2 aluminio+vidrio lam 4+4mm Col Gim Sur</v>
          </cell>
          <cell r="B10524">
            <v>104618</v>
          </cell>
          <cell r="C10524" t="str">
            <v>UNI</v>
          </cell>
          <cell r="D10524">
            <v>138736</v>
          </cell>
          <cell r="E10524">
            <v>0</v>
          </cell>
          <cell r="F10524">
            <v>41176</v>
          </cell>
          <cell r="G10524">
            <v>106720</v>
          </cell>
          <cell r="H10524">
            <v>1.3</v>
          </cell>
          <cell r="I10524">
            <v>43465</v>
          </cell>
        </row>
        <row r="10525">
          <cell r="A10525" t="str">
            <v>V-3 aluminio+vidrio lam 4+4mm Col Gim Sur</v>
          </cell>
          <cell r="B10525">
            <v>104619</v>
          </cell>
          <cell r="C10525" t="str">
            <v>UNI</v>
          </cell>
          <cell r="D10525">
            <v>1447680</v>
          </cell>
          <cell r="E10525">
            <v>0</v>
          </cell>
          <cell r="F10525">
            <v>41176</v>
          </cell>
          <cell r="G10525">
            <v>1113600</v>
          </cell>
          <cell r="H10525">
            <v>1.3</v>
          </cell>
          <cell r="I10525">
            <v>43465</v>
          </cell>
        </row>
        <row r="10526">
          <cell r="A10526" t="str">
            <v>V-4a V-4b aluminio+vidrio lam 4+4mm Col Gim Sur</v>
          </cell>
          <cell r="B10526">
            <v>104621</v>
          </cell>
          <cell r="C10526" t="str">
            <v>UNI</v>
          </cell>
          <cell r="D10526">
            <v>610740</v>
          </cell>
          <cell r="E10526">
            <v>0</v>
          </cell>
          <cell r="F10526">
            <v>41176</v>
          </cell>
          <cell r="G10526">
            <v>469800</v>
          </cell>
          <cell r="H10526">
            <v>1.3</v>
          </cell>
          <cell r="I10526">
            <v>43465</v>
          </cell>
        </row>
        <row r="10527">
          <cell r="A10527" t="str">
            <v>V-5 aluminio+vidrio lam 4+4mm Col Gim Sur</v>
          </cell>
          <cell r="B10527">
            <v>104622</v>
          </cell>
          <cell r="C10527" t="str">
            <v>UNI</v>
          </cell>
          <cell r="D10527">
            <v>535340</v>
          </cell>
          <cell r="E10527">
            <v>0</v>
          </cell>
          <cell r="F10527">
            <v>41176</v>
          </cell>
          <cell r="G10527">
            <v>411800</v>
          </cell>
          <cell r="H10527">
            <v>1.3</v>
          </cell>
          <cell r="I10527">
            <v>43465</v>
          </cell>
        </row>
        <row r="10528">
          <cell r="A10528" t="str">
            <v>V-6a y b aluminio+vidrio lam 4+4mm Col Gim Sur</v>
          </cell>
          <cell r="B10528">
            <v>104623</v>
          </cell>
          <cell r="C10528" t="str">
            <v>UNI</v>
          </cell>
          <cell r="D10528">
            <v>557960</v>
          </cell>
          <cell r="E10528">
            <v>0</v>
          </cell>
          <cell r="F10528">
            <v>41177</v>
          </cell>
          <cell r="G10528">
            <v>429200</v>
          </cell>
          <cell r="H10528">
            <v>1.3</v>
          </cell>
          <cell r="I10528">
            <v>43465</v>
          </cell>
        </row>
        <row r="10529">
          <cell r="A10529" t="str">
            <v>V-7-V7a y b aluminio+vidrio lam 4+4mm Col Gim</v>
          </cell>
          <cell r="B10529">
            <v>104625</v>
          </cell>
          <cell r="C10529" t="str">
            <v>UNI</v>
          </cell>
          <cell r="D10529">
            <v>625820</v>
          </cell>
          <cell r="E10529">
            <v>0</v>
          </cell>
          <cell r="F10529">
            <v>41177</v>
          </cell>
          <cell r="G10529">
            <v>481400</v>
          </cell>
          <cell r="H10529">
            <v>1.3</v>
          </cell>
          <cell r="I10529">
            <v>43465</v>
          </cell>
        </row>
        <row r="10530">
          <cell r="A10530" t="str">
            <v>V-8 aluminio+vidrio lam 4+4mm Col Gim Sur</v>
          </cell>
          <cell r="B10530">
            <v>104626</v>
          </cell>
          <cell r="C10530" t="str">
            <v>UNI</v>
          </cell>
          <cell r="D10530">
            <v>117624</v>
          </cell>
          <cell r="E10530">
            <v>0</v>
          </cell>
          <cell r="F10530">
            <v>41177</v>
          </cell>
          <cell r="G10530">
            <v>90480</v>
          </cell>
          <cell r="H10530">
            <v>1.3</v>
          </cell>
          <cell r="I10530">
            <v>43465</v>
          </cell>
        </row>
        <row r="10531">
          <cell r="A10531" t="str">
            <v>V-9 aluminio+vidrio lam 4+4mm Col Gim Sur</v>
          </cell>
          <cell r="B10531">
            <v>104627</v>
          </cell>
          <cell r="C10531" t="str">
            <v>UNI</v>
          </cell>
          <cell r="D10531">
            <v>117624</v>
          </cell>
          <cell r="E10531">
            <v>0</v>
          </cell>
          <cell r="F10531">
            <v>41177</v>
          </cell>
          <cell r="G10531">
            <v>90480</v>
          </cell>
          <cell r="H10531">
            <v>1.3</v>
          </cell>
          <cell r="I10531">
            <v>43465</v>
          </cell>
        </row>
        <row r="10532">
          <cell r="A10532" t="str">
            <v>Vale Botadero Escombrera (NO USAR)</v>
          </cell>
          <cell r="B10532">
            <v>102812</v>
          </cell>
          <cell r="C10532" t="str">
            <v>M3</v>
          </cell>
          <cell r="D10532">
            <v>4983</v>
          </cell>
          <cell r="E10532">
            <v>0</v>
          </cell>
          <cell r="F10532">
            <v>42461</v>
          </cell>
          <cell r="G10532">
            <v>4333</v>
          </cell>
          <cell r="H10532">
            <v>1.1499999999999999</v>
          </cell>
          <cell r="I10532">
            <v>43465</v>
          </cell>
        </row>
        <row r="10533">
          <cell r="A10533" t="str">
            <v>Vale Demolición RCD Concreto/Mampostería</v>
          </cell>
          <cell r="B10533">
            <v>106085</v>
          </cell>
          <cell r="C10533" t="str">
            <v>M3</v>
          </cell>
          <cell r="D10533">
            <v>2346</v>
          </cell>
          <cell r="E10533">
            <v>0</v>
          </cell>
          <cell r="F10533">
            <v>43166</v>
          </cell>
          <cell r="G10533">
            <v>2234</v>
          </cell>
          <cell r="H10533">
            <v>1.05</v>
          </cell>
          <cell r="I10533">
            <v>43465</v>
          </cell>
        </row>
        <row r="10534">
          <cell r="A10534" t="str">
            <v>Vale Demolición RCD Concreto/Mampostería</v>
          </cell>
          <cell r="B10534">
            <v>106084</v>
          </cell>
          <cell r="C10534" t="str">
            <v>M3</v>
          </cell>
          <cell r="D10534">
            <v>2976</v>
          </cell>
          <cell r="E10534">
            <v>0</v>
          </cell>
          <cell r="F10534">
            <v>43166</v>
          </cell>
          <cell r="G10534">
            <v>2834</v>
          </cell>
          <cell r="H10534">
            <v>1.05</v>
          </cell>
          <cell r="I10534">
            <v>43465</v>
          </cell>
        </row>
        <row r="10535">
          <cell r="A10535" t="str">
            <v>Vale Excavación RCD- Arcilla/Recebo (Vj:15m3)</v>
          </cell>
          <cell r="B10535">
            <v>106086</v>
          </cell>
          <cell r="C10535" t="str">
            <v>M3</v>
          </cell>
          <cell r="D10535">
            <v>5059</v>
          </cell>
          <cell r="E10535">
            <v>0</v>
          </cell>
          <cell r="F10535">
            <v>43166</v>
          </cell>
          <cell r="G10535">
            <v>4818</v>
          </cell>
          <cell r="H10535">
            <v>1.05</v>
          </cell>
          <cell r="I10535">
            <v>43465</v>
          </cell>
        </row>
        <row r="10536">
          <cell r="A10536" t="str">
            <v>Vale Excavación RCD- Arcilla/Recebo (Vj:6m3)</v>
          </cell>
          <cell r="B10536">
            <v>106089</v>
          </cell>
          <cell r="C10536" t="str">
            <v>M3</v>
          </cell>
          <cell r="D10536">
            <v>6563</v>
          </cell>
          <cell r="E10536">
            <v>0</v>
          </cell>
          <cell r="F10536">
            <v>43166</v>
          </cell>
          <cell r="G10536">
            <v>6250</v>
          </cell>
          <cell r="H10536">
            <v>1.05</v>
          </cell>
          <cell r="I10536">
            <v>43465</v>
          </cell>
        </row>
        <row r="10537">
          <cell r="A10537" t="str">
            <v>Vale Excavación RCD Capa Vegetal(Vj:15M3)</v>
          </cell>
          <cell r="B10537">
            <v>106091</v>
          </cell>
          <cell r="C10537" t="str">
            <v>M3</v>
          </cell>
          <cell r="D10537">
            <v>5075</v>
          </cell>
          <cell r="E10537">
            <v>0</v>
          </cell>
          <cell r="F10537">
            <v>43166</v>
          </cell>
          <cell r="G10537">
            <v>4833</v>
          </cell>
          <cell r="H10537">
            <v>1.05</v>
          </cell>
          <cell r="I10537">
            <v>43465</v>
          </cell>
        </row>
        <row r="10538">
          <cell r="A10538" t="str">
            <v>Vale Excavación RCD Capa Vegetal(Vj:6M3)</v>
          </cell>
          <cell r="B10538">
            <v>106092</v>
          </cell>
          <cell r="C10538" t="str">
            <v>M3</v>
          </cell>
          <cell r="D10538">
            <v>6966</v>
          </cell>
          <cell r="E10538">
            <v>0</v>
          </cell>
          <cell r="F10538">
            <v>43166</v>
          </cell>
          <cell r="G10538">
            <v>6634</v>
          </cell>
          <cell r="H10538">
            <v>1.05</v>
          </cell>
          <cell r="I10538">
            <v>43465</v>
          </cell>
        </row>
        <row r="10539">
          <cell r="A10539" t="str">
            <v>Vale Excavación RCD Lodos l(Vj:15M3)</v>
          </cell>
          <cell r="B10539">
            <v>106093</v>
          </cell>
          <cell r="C10539" t="str">
            <v>M3</v>
          </cell>
          <cell r="D10539">
            <v>6650</v>
          </cell>
          <cell r="E10539">
            <v>0</v>
          </cell>
          <cell r="F10539">
            <v>43179</v>
          </cell>
          <cell r="G10539">
            <v>6333</v>
          </cell>
          <cell r="H10539">
            <v>1.05</v>
          </cell>
          <cell r="I10539">
            <v>43465</v>
          </cell>
        </row>
        <row r="10540">
          <cell r="A10540" t="str">
            <v>Vale Excavación RCD Lodos l(Vj:6M3)</v>
          </cell>
          <cell r="B10540">
            <v>106094</v>
          </cell>
          <cell r="C10540" t="str">
            <v>M3</v>
          </cell>
          <cell r="D10540">
            <v>9538</v>
          </cell>
          <cell r="E10540">
            <v>0</v>
          </cell>
          <cell r="F10540">
            <v>43179</v>
          </cell>
          <cell r="G10540">
            <v>9084</v>
          </cell>
          <cell r="H10540">
            <v>1.05</v>
          </cell>
          <cell r="I10540">
            <v>43465</v>
          </cell>
        </row>
        <row r="10541">
          <cell r="A10541" t="str">
            <v>Vale Excavación RCD- Tierra (Vj:15m3)</v>
          </cell>
          <cell r="B10541">
            <v>106088</v>
          </cell>
          <cell r="C10541" t="str">
            <v>M3</v>
          </cell>
          <cell r="D10541">
            <v>2310</v>
          </cell>
          <cell r="E10541">
            <v>0</v>
          </cell>
          <cell r="F10541">
            <v>43166</v>
          </cell>
          <cell r="G10541">
            <v>2200</v>
          </cell>
          <cell r="H10541">
            <v>1.05</v>
          </cell>
          <cell r="I10541">
            <v>43465</v>
          </cell>
        </row>
        <row r="10542">
          <cell r="A10542" t="str">
            <v>Vale Excavación RCD- Tierra (Vj:6m3)</v>
          </cell>
          <cell r="B10542">
            <v>106087</v>
          </cell>
          <cell r="C10542" t="str">
            <v>M3</v>
          </cell>
          <cell r="D10542">
            <v>3150</v>
          </cell>
          <cell r="E10542">
            <v>0</v>
          </cell>
          <cell r="F10542">
            <v>43166</v>
          </cell>
          <cell r="G10542">
            <v>3000</v>
          </cell>
          <cell r="H10542">
            <v>1.05</v>
          </cell>
          <cell r="I10542">
            <v>43465</v>
          </cell>
        </row>
        <row r="10543">
          <cell r="A10543" t="str">
            <v>VALLA ESPECIAL 6X3 ( SOLO BANNER )</v>
          </cell>
          <cell r="B10543">
            <v>103820</v>
          </cell>
          <cell r="C10543" t="str">
            <v>UNI</v>
          </cell>
          <cell r="D10543">
            <v>561363</v>
          </cell>
          <cell r="E10543">
            <v>0</v>
          </cell>
          <cell r="F10543">
            <v>43223</v>
          </cell>
          <cell r="G10543">
            <v>534631</v>
          </cell>
          <cell r="H10543">
            <v>1.05</v>
          </cell>
          <cell r="I10543">
            <v>43465</v>
          </cell>
        </row>
        <row r="10544">
          <cell r="A10544" t="str">
            <v>VALLA ESPECIAL 6X3 ( SOLO LAMINA Y</v>
          </cell>
          <cell r="B10544">
            <v>103819</v>
          </cell>
          <cell r="C10544" t="str">
            <v>UNI</v>
          </cell>
          <cell r="D10544">
            <v>1397333</v>
          </cell>
          <cell r="E10544">
            <v>0</v>
          </cell>
          <cell r="F10544">
            <v>43223</v>
          </cell>
          <cell r="G10544">
            <v>1330793</v>
          </cell>
          <cell r="H10544">
            <v>1.05</v>
          </cell>
          <cell r="I10544">
            <v>43465</v>
          </cell>
        </row>
        <row r="10545">
          <cell r="A10545" t="str">
            <v>VALLA ESPECIAL 6X3 angulo de 2"x 3/16"</v>
          </cell>
          <cell r="B10545">
            <v>103746</v>
          </cell>
          <cell r="C10545" t="str">
            <v>UNI</v>
          </cell>
          <cell r="D10545">
            <v>2449020</v>
          </cell>
          <cell r="E10545">
            <v>0</v>
          </cell>
          <cell r="F10545">
            <v>43179</v>
          </cell>
          <cell r="G10545">
            <v>2332400</v>
          </cell>
          <cell r="H10545">
            <v>1.05</v>
          </cell>
          <cell r="I10545">
            <v>43465</v>
          </cell>
        </row>
        <row r="10546">
          <cell r="A10546" t="str">
            <v>Valla informativa de obra 1.50X2.50M (sumi+insta)l</v>
          </cell>
          <cell r="B10546">
            <v>100700</v>
          </cell>
          <cell r="C10546" t="str">
            <v>UNI</v>
          </cell>
          <cell r="D10546">
            <v>624290</v>
          </cell>
          <cell r="E10546" t="str">
            <v>SC-120</v>
          </cell>
          <cell r="F10546">
            <v>43179</v>
          </cell>
          <cell r="G10546">
            <v>594562.07999999996</v>
          </cell>
          <cell r="H10546">
            <v>1.05</v>
          </cell>
          <cell r="I10546">
            <v>43465</v>
          </cell>
        </row>
        <row r="10547">
          <cell r="A10547" t="str">
            <v>Valla informativa de obra Dimensiones 3.0M X</v>
          </cell>
          <cell r="B10547">
            <v>106754</v>
          </cell>
          <cell r="C10547" t="str">
            <v>UNI</v>
          </cell>
          <cell r="D10547">
            <v>2449020</v>
          </cell>
          <cell r="E10547">
            <v>0</v>
          </cell>
          <cell r="F10547">
            <v>43179</v>
          </cell>
          <cell r="G10547">
            <v>2332400</v>
          </cell>
          <cell r="H10547">
            <v>1.05</v>
          </cell>
          <cell r="I10547">
            <v>43465</v>
          </cell>
        </row>
        <row r="10548">
          <cell r="A10548" t="str">
            <v>VALLA PARA MÓDULOS</v>
          </cell>
          <cell r="B10548">
            <v>104638</v>
          </cell>
          <cell r="C10548" t="str">
            <v>UNI</v>
          </cell>
          <cell r="D10548">
            <v>1905000</v>
          </cell>
          <cell r="E10548">
            <v>0</v>
          </cell>
          <cell r="F10548">
            <v>41491</v>
          </cell>
          <cell r="G10548">
            <v>1500000</v>
          </cell>
          <cell r="H10548">
            <v>1.27</v>
          </cell>
          <cell r="I10548">
            <v>43465</v>
          </cell>
        </row>
        <row r="10549">
          <cell r="A10549" t="str">
            <v>VALLAS INSTRUCCIÓN 3 EJERCICIOS</v>
          </cell>
          <cell r="B10549">
            <v>103799</v>
          </cell>
          <cell r="C10549" t="str">
            <v>UNI</v>
          </cell>
          <cell r="D10549">
            <v>1163500</v>
          </cell>
          <cell r="E10549">
            <v>0</v>
          </cell>
          <cell r="F10549">
            <v>41242</v>
          </cell>
          <cell r="G10549">
            <v>895000</v>
          </cell>
          <cell r="H10549">
            <v>1.3</v>
          </cell>
          <cell r="I10549">
            <v>43465</v>
          </cell>
        </row>
        <row r="10550">
          <cell r="A10550" t="str">
            <v>VallasObstáculosAtletisto- (3)</v>
          </cell>
          <cell r="B10550">
            <v>105986</v>
          </cell>
          <cell r="C10550" t="str">
            <v>JG</v>
          </cell>
          <cell r="D10550">
            <v>12266046</v>
          </cell>
          <cell r="E10550">
            <v>0</v>
          </cell>
          <cell r="F10550">
            <v>42829</v>
          </cell>
          <cell r="G10550">
            <v>11253253</v>
          </cell>
          <cell r="H10550">
            <v>1.0900000000000001</v>
          </cell>
          <cell r="I10550">
            <v>43465</v>
          </cell>
        </row>
        <row r="10551">
          <cell r="A10551" t="str">
            <v>VallasPistaAtletisto-80Unidades/Juego(Sumini)</v>
          </cell>
          <cell r="B10551">
            <v>105985</v>
          </cell>
          <cell r="C10551" t="str">
            <v>JG</v>
          </cell>
          <cell r="D10551">
            <v>73813374</v>
          </cell>
          <cell r="E10551">
            <v>0</v>
          </cell>
          <cell r="F10551">
            <v>42829</v>
          </cell>
          <cell r="G10551">
            <v>67718692</v>
          </cell>
          <cell r="H10551">
            <v>1.0900000000000001</v>
          </cell>
          <cell r="I10551">
            <v>43465</v>
          </cell>
        </row>
        <row r="10552">
          <cell r="A10552" t="str">
            <v>VALV. ANTIV. CROMO GRIVAL CORONA **</v>
          </cell>
          <cell r="B10552">
            <v>101796</v>
          </cell>
          <cell r="C10552" t="str">
            <v>UNI</v>
          </cell>
          <cell r="D10552">
            <v>279195</v>
          </cell>
          <cell r="E10552">
            <v>757200001</v>
          </cell>
          <cell r="F10552">
            <v>43273</v>
          </cell>
          <cell r="G10552">
            <v>265900</v>
          </cell>
          <cell r="H10552">
            <v>1.05</v>
          </cell>
          <cell r="I10552">
            <v>43465</v>
          </cell>
        </row>
        <row r="10553">
          <cell r="A10553" t="str">
            <v>VALVULA ALIVIO AGUA 1”X1” Pmin(175 Psi)</v>
          </cell>
          <cell r="B10553">
            <v>106271</v>
          </cell>
          <cell r="C10553" t="str">
            <v>UNI</v>
          </cell>
          <cell r="D10553">
            <v>233478</v>
          </cell>
          <cell r="E10553">
            <v>0</v>
          </cell>
          <cell r="F10553">
            <v>42849</v>
          </cell>
          <cell r="G10553">
            <v>214200</v>
          </cell>
          <cell r="H10553">
            <v>1.0900000000000001</v>
          </cell>
          <cell r="I10553">
            <v>43465</v>
          </cell>
        </row>
        <row r="10554">
          <cell r="A10554" t="str">
            <v>VALVULA ALIVIO-AC (Ø11/2")-300PSI</v>
          </cell>
          <cell r="B10554">
            <v>106334</v>
          </cell>
          <cell r="C10554" t="str">
            <v>UNI</v>
          </cell>
          <cell r="D10554">
            <v>2367467</v>
          </cell>
          <cell r="E10554">
            <v>0</v>
          </cell>
          <cell r="F10554">
            <v>42853</v>
          </cell>
          <cell r="G10554">
            <v>2171988</v>
          </cell>
          <cell r="H10554">
            <v>1.0900000000000001</v>
          </cell>
          <cell r="I10554">
            <v>43465</v>
          </cell>
        </row>
        <row r="10555">
          <cell r="A10555" t="str">
            <v>VALVULA ANTIFRAUDE (3/4")AGUA</v>
          </cell>
          <cell r="B10555">
            <v>104914</v>
          </cell>
          <cell r="C10555" t="str">
            <v>UNI</v>
          </cell>
          <cell r="D10555">
            <v>18215</v>
          </cell>
          <cell r="E10555">
            <v>0</v>
          </cell>
          <cell r="F10555">
            <v>43168</v>
          </cell>
          <cell r="G10555">
            <v>17348</v>
          </cell>
          <cell r="H10555">
            <v>1.05</v>
          </cell>
          <cell r="I10555">
            <v>43465</v>
          </cell>
        </row>
        <row r="10556">
          <cell r="A10556" t="str">
            <v>VALVULA ANTIVANDALICA ORINAL</v>
          </cell>
          <cell r="B10556">
            <v>104480</v>
          </cell>
          <cell r="C10556" t="str">
            <v>UNI</v>
          </cell>
          <cell r="D10556">
            <v>147407</v>
          </cell>
          <cell r="E10556">
            <v>0</v>
          </cell>
          <cell r="F10556">
            <v>41135</v>
          </cell>
          <cell r="G10556">
            <v>113390</v>
          </cell>
          <cell r="H10556">
            <v>1.3</v>
          </cell>
          <cell r="I10556">
            <v>43465</v>
          </cell>
        </row>
        <row r="10557">
          <cell r="A10557" t="str">
            <v>VALVULA ANTIVANDALICA ORINAL EMPOTRAR</v>
          </cell>
          <cell r="B10557">
            <v>104271</v>
          </cell>
          <cell r="C10557" t="str">
            <v>UNI</v>
          </cell>
          <cell r="D10557">
            <v>284570</v>
          </cell>
          <cell r="E10557">
            <v>0</v>
          </cell>
          <cell r="F10557">
            <v>40913</v>
          </cell>
          <cell r="G10557">
            <v>218900</v>
          </cell>
          <cell r="H10557">
            <v>1.3</v>
          </cell>
          <cell r="I10557">
            <v>43465</v>
          </cell>
        </row>
        <row r="10558">
          <cell r="A10558" t="str">
            <v>VALVULA ANTIVANDALICA SANITARIO BAJO</v>
          </cell>
          <cell r="B10558">
            <v>104273</v>
          </cell>
          <cell r="C10558" t="str">
            <v>UNI</v>
          </cell>
          <cell r="D10558">
            <v>220870</v>
          </cell>
          <cell r="E10558">
            <v>0</v>
          </cell>
          <cell r="F10558">
            <v>40913</v>
          </cell>
          <cell r="G10558">
            <v>169900</v>
          </cell>
          <cell r="H10558">
            <v>1.3</v>
          </cell>
          <cell r="I10558">
            <v>43465</v>
          </cell>
        </row>
        <row r="10559">
          <cell r="A10559" t="str">
            <v>Valvula Antivandalica.Sanitario.AltaPresión.11/4"</v>
          </cell>
          <cell r="B10559">
            <v>101005</v>
          </cell>
          <cell r="C10559" t="str">
            <v>UNI</v>
          </cell>
          <cell r="D10559">
            <v>109572</v>
          </cell>
          <cell r="E10559" t="str">
            <v>96700Cromo</v>
          </cell>
          <cell r="F10559">
            <v>43213</v>
          </cell>
          <cell r="G10559">
            <v>104354</v>
          </cell>
          <cell r="H10559">
            <v>1.05</v>
          </cell>
          <cell r="I10559">
            <v>43465</v>
          </cell>
        </row>
        <row r="10560">
          <cell r="A10560" t="str">
            <v>VALVULA BALANCEADORA DE FLUJO 1/2"</v>
          </cell>
          <cell r="B10560">
            <v>107152</v>
          </cell>
          <cell r="C10560" t="str">
            <v>UNI</v>
          </cell>
          <cell r="D10560">
            <v>193691</v>
          </cell>
          <cell r="E10560">
            <v>0</v>
          </cell>
          <cell r="F10560">
            <v>43287</v>
          </cell>
          <cell r="G10560">
            <v>184468</v>
          </cell>
          <cell r="H10560">
            <v>1.05</v>
          </cell>
          <cell r="I10560">
            <v>43465</v>
          </cell>
        </row>
        <row r="10561">
          <cell r="A10561" t="str">
            <v>VALVULA BALANCEADORA DE FLUJO 2" CDRC</v>
          </cell>
          <cell r="B10561">
            <v>107155</v>
          </cell>
          <cell r="C10561" t="str">
            <v>UNI</v>
          </cell>
          <cell r="D10561">
            <v>737279</v>
          </cell>
          <cell r="E10561">
            <v>0</v>
          </cell>
          <cell r="F10561">
            <v>43287</v>
          </cell>
          <cell r="G10561">
            <v>702170</v>
          </cell>
          <cell r="H10561">
            <v>1.05</v>
          </cell>
          <cell r="I10561">
            <v>43465</v>
          </cell>
        </row>
        <row r="10562">
          <cell r="A10562" t="str">
            <v>VALVULA BALANCEADORA DE FLUJO 3/4"</v>
          </cell>
          <cell r="B10562">
            <v>107154</v>
          </cell>
          <cell r="C10562" t="str">
            <v>UNI</v>
          </cell>
          <cell r="D10562">
            <v>218684</v>
          </cell>
          <cell r="E10562">
            <v>0</v>
          </cell>
          <cell r="F10562">
            <v>43287</v>
          </cell>
          <cell r="G10562">
            <v>208270</v>
          </cell>
          <cell r="H10562">
            <v>1.05</v>
          </cell>
          <cell r="I10562">
            <v>43465</v>
          </cell>
        </row>
        <row r="10563">
          <cell r="A10563" t="str">
            <v>VALVULA BOLA P/MEDIDOR GAS 1"</v>
          </cell>
          <cell r="B10563">
            <v>9415</v>
          </cell>
          <cell r="C10563" t="str">
            <v>UNI</v>
          </cell>
          <cell r="D10563">
            <v>35650</v>
          </cell>
          <cell r="E10563" t="str">
            <v>VBB30GA</v>
          </cell>
          <cell r="F10563">
            <v>42619</v>
          </cell>
          <cell r="G10563">
            <v>31000</v>
          </cell>
          <cell r="H10563">
            <v>1.1499999999999999</v>
          </cell>
          <cell r="I10563">
            <v>43465</v>
          </cell>
        </row>
        <row r="10564">
          <cell r="A10564" t="str">
            <v>VALVULA BOLA P/MEDIDOR GAS 1/2"</v>
          </cell>
          <cell r="B10564">
            <v>3828</v>
          </cell>
          <cell r="C10564" t="str">
            <v>UNI</v>
          </cell>
          <cell r="D10564">
            <v>14585</v>
          </cell>
          <cell r="E10564" t="str">
            <v>VBB10GA</v>
          </cell>
          <cell r="F10564">
            <v>43395</v>
          </cell>
          <cell r="G10564">
            <v>13890</v>
          </cell>
          <cell r="H10564">
            <v>1.05</v>
          </cell>
          <cell r="I10564">
            <v>43465</v>
          </cell>
        </row>
        <row r="10565">
          <cell r="A10565" t="str">
            <v>VALVULA BOLA P/MEDIDOR GAS 3/4"</v>
          </cell>
          <cell r="B10565">
            <v>9414</v>
          </cell>
          <cell r="C10565" t="str">
            <v>UNI</v>
          </cell>
          <cell r="D10565">
            <v>12685</v>
          </cell>
          <cell r="E10565" t="str">
            <v>VBB20GA</v>
          </cell>
          <cell r="F10565">
            <v>43269</v>
          </cell>
          <cell r="G10565">
            <v>12081</v>
          </cell>
          <cell r="H10565">
            <v>1.05</v>
          </cell>
          <cell r="I10565">
            <v>43465</v>
          </cell>
        </row>
        <row r="10566">
          <cell r="A10566" t="str">
            <v>VÁLVULA CHEQUE CORTINA 1 1/4 - 250PSI EN</v>
          </cell>
          <cell r="B10566">
            <v>106653</v>
          </cell>
          <cell r="C10566" t="str">
            <v>UNI</v>
          </cell>
          <cell r="D10566">
            <v>123873</v>
          </cell>
          <cell r="E10566">
            <v>0</v>
          </cell>
          <cell r="F10566">
            <v>43060</v>
          </cell>
          <cell r="G10566">
            <v>113645</v>
          </cell>
          <cell r="H10566">
            <v>1.0900000000000001</v>
          </cell>
          <cell r="I10566">
            <v>43465</v>
          </cell>
        </row>
        <row r="10567">
          <cell r="A10567" t="str">
            <v>VALVULA CHEQUE CORTINA Ø</v>
          </cell>
          <cell r="B10567">
            <v>105458</v>
          </cell>
          <cell r="C10567" t="str">
            <v>UNI</v>
          </cell>
          <cell r="D10567">
            <v>510094</v>
          </cell>
          <cell r="E10567">
            <v>0</v>
          </cell>
          <cell r="F10567">
            <v>43325</v>
          </cell>
          <cell r="G10567">
            <v>485804</v>
          </cell>
          <cell r="H10567">
            <v>1.05</v>
          </cell>
          <cell r="I10567">
            <v>43465</v>
          </cell>
        </row>
        <row r="10568">
          <cell r="A10568" t="str">
            <v>VALVULA CHEQUE Ø 1 1/2" CORTINA HELBERT</v>
          </cell>
          <cell r="B10568">
            <v>104763</v>
          </cell>
          <cell r="C10568" t="str">
            <v>UNI</v>
          </cell>
          <cell r="D10568">
            <v>139752</v>
          </cell>
          <cell r="E10568">
            <v>0</v>
          </cell>
          <cell r="F10568">
            <v>43276</v>
          </cell>
          <cell r="G10568">
            <v>133097</v>
          </cell>
          <cell r="H10568">
            <v>1.05</v>
          </cell>
          <cell r="I10568">
            <v>43465</v>
          </cell>
        </row>
        <row r="10569">
          <cell r="A10569" t="str">
            <v>VALVULA CHEQUE Ø 1" CORTINA</v>
          </cell>
          <cell r="B10569">
            <v>105341</v>
          </cell>
          <cell r="C10569" t="str">
            <v>UNI</v>
          </cell>
          <cell r="D10569">
            <v>36975</v>
          </cell>
          <cell r="E10569">
            <v>0</v>
          </cell>
          <cell r="F10569">
            <v>43195</v>
          </cell>
          <cell r="G10569">
            <v>35214</v>
          </cell>
          <cell r="H10569">
            <v>1.05</v>
          </cell>
          <cell r="I10569">
            <v>43465</v>
          </cell>
        </row>
        <row r="10570">
          <cell r="A10570" t="str">
            <v>VALVULA CHEQUE Ø 2 1/2" CORTINA HELBERT</v>
          </cell>
          <cell r="B10570">
            <v>104765</v>
          </cell>
          <cell r="C10570" t="str">
            <v>UNI</v>
          </cell>
          <cell r="D10570">
            <v>422624</v>
          </cell>
          <cell r="E10570">
            <v>0</v>
          </cell>
          <cell r="F10570">
            <v>43242</v>
          </cell>
          <cell r="G10570">
            <v>402499</v>
          </cell>
          <cell r="H10570">
            <v>1.05</v>
          </cell>
          <cell r="I10570">
            <v>43465</v>
          </cell>
        </row>
        <row r="10571">
          <cell r="A10571" t="str">
            <v>VALVULA CHEQUE Ø 2" CON CORTINA</v>
          </cell>
          <cell r="B10571">
            <v>105563</v>
          </cell>
          <cell r="C10571" t="str">
            <v>UNI</v>
          </cell>
          <cell r="D10571">
            <v>118453</v>
          </cell>
          <cell r="E10571">
            <v>0</v>
          </cell>
          <cell r="F10571">
            <v>43325</v>
          </cell>
          <cell r="G10571">
            <v>112812</v>
          </cell>
          <cell r="H10571">
            <v>1.05</v>
          </cell>
          <cell r="I10571">
            <v>43465</v>
          </cell>
        </row>
        <row r="10572">
          <cell r="A10572" t="str">
            <v>VALVULA CHEQUE Ø 2" CORTINA HELVERT</v>
          </cell>
          <cell r="B10572">
            <v>103642</v>
          </cell>
          <cell r="C10572" t="str">
            <v>UNI</v>
          </cell>
          <cell r="D10572">
            <v>206388</v>
          </cell>
          <cell r="E10572">
            <v>0</v>
          </cell>
          <cell r="F10572">
            <v>43371</v>
          </cell>
          <cell r="G10572">
            <v>196560</v>
          </cell>
          <cell r="H10572">
            <v>1.05</v>
          </cell>
          <cell r="I10572">
            <v>43465</v>
          </cell>
        </row>
        <row r="10573">
          <cell r="A10573" t="str">
            <v>VALVULA CHEQUE Ø 4" CORTINA S/MORMA</v>
          </cell>
          <cell r="B10573">
            <v>104769</v>
          </cell>
          <cell r="C10573" t="str">
            <v>UNI</v>
          </cell>
          <cell r="D10573">
            <v>1167128</v>
          </cell>
          <cell r="E10573">
            <v>0</v>
          </cell>
          <cell r="F10573">
            <v>43242</v>
          </cell>
          <cell r="G10573">
            <v>1111550</v>
          </cell>
          <cell r="H10573">
            <v>1.05</v>
          </cell>
          <cell r="I10573">
            <v>43465</v>
          </cell>
        </row>
        <row r="10574">
          <cell r="A10574" t="str">
            <v>Valvula compuert bridada d=2" Usa A-216 WCB</v>
          </cell>
          <cell r="B10574">
            <v>100166</v>
          </cell>
          <cell r="C10574" t="str">
            <v>UNI</v>
          </cell>
          <cell r="D10574">
            <v>715140</v>
          </cell>
          <cell r="E10574" t="str">
            <v>C6430 Gris</v>
          </cell>
          <cell r="F10574">
            <v>40241</v>
          </cell>
          <cell r="G10574">
            <v>522000</v>
          </cell>
          <cell r="H10574">
            <v>1.37</v>
          </cell>
          <cell r="I10574">
            <v>43465</v>
          </cell>
        </row>
        <row r="10575">
          <cell r="A10575" t="str">
            <v>Valvula compuert bridada d=3" **</v>
          </cell>
          <cell r="B10575">
            <v>100588</v>
          </cell>
          <cell r="C10575" t="str">
            <v>UNI</v>
          </cell>
          <cell r="D10575">
            <v>874060</v>
          </cell>
          <cell r="E10575" t="str">
            <v>C6430 Gris</v>
          </cell>
          <cell r="F10575">
            <v>40241</v>
          </cell>
          <cell r="G10575">
            <v>638000</v>
          </cell>
          <cell r="H10575">
            <v>1.37</v>
          </cell>
          <cell r="I10575">
            <v>43465</v>
          </cell>
        </row>
        <row r="10576">
          <cell r="A10576" t="str">
            <v>Valvula compuert bridada d=3" Usa A-216 WCB</v>
          </cell>
          <cell r="B10576">
            <v>100167</v>
          </cell>
          <cell r="C10576" t="str">
            <v>UNI</v>
          </cell>
          <cell r="D10576">
            <v>1032980</v>
          </cell>
          <cell r="E10576" t="str">
            <v>C6430 Gris</v>
          </cell>
          <cell r="F10576">
            <v>40241</v>
          </cell>
          <cell r="G10576">
            <v>754000</v>
          </cell>
          <cell r="H10576">
            <v>1.37</v>
          </cell>
          <cell r="I10576">
            <v>43465</v>
          </cell>
        </row>
        <row r="10577">
          <cell r="A10577" t="str">
            <v>Valvula compuert bridada d=4" Usa A-216 WCB</v>
          </cell>
          <cell r="B10577">
            <v>100168</v>
          </cell>
          <cell r="C10577" t="str">
            <v>UNI</v>
          </cell>
          <cell r="D10577">
            <v>1032980</v>
          </cell>
          <cell r="E10577" t="str">
            <v>C6430 Gris</v>
          </cell>
          <cell r="F10577">
            <v>40241</v>
          </cell>
          <cell r="G10577">
            <v>754000</v>
          </cell>
          <cell r="H10577">
            <v>1.37</v>
          </cell>
          <cell r="I10577">
            <v>43465</v>
          </cell>
        </row>
        <row r="10578">
          <cell r="A10578" t="str">
            <v>Valvula compuert Elástica Beta d=6" **</v>
          </cell>
          <cell r="B10578">
            <v>100991</v>
          </cell>
          <cell r="C10578" t="str">
            <v>UNI</v>
          </cell>
          <cell r="D10578">
            <v>1389373</v>
          </cell>
          <cell r="E10578" t="str">
            <v>C6430 Gris</v>
          </cell>
          <cell r="F10578">
            <v>42206</v>
          </cell>
          <cell r="G10578">
            <v>1138830</v>
          </cell>
          <cell r="H10578">
            <v>1.22</v>
          </cell>
          <cell r="I10578">
            <v>43465</v>
          </cell>
        </row>
        <row r="10579">
          <cell r="A10579" t="str">
            <v>Valvula compuert elástica extremo liso 3"***</v>
          </cell>
          <cell r="B10579">
            <v>100616</v>
          </cell>
          <cell r="C10579" t="str">
            <v>UNI</v>
          </cell>
          <cell r="D10579">
            <v>397300</v>
          </cell>
          <cell r="E10579" t="str">
            <v>C6430 Gris</v>
          </cell>
          <cell r="F10579">
            <v>40241</v>
          </cell>
          <cell r="G10579">
            <v>290000</v>
          </cell>
          <cell r="H10579">
            <v>1.37</v>
          </cell>
          <cell r="I10579">
            <v>43465</v>
          </cell>
        </row>
        <row r="10580">
          <cell r="A10580" t="str">
            <v>VALVULA CORTINA (3/4")AGUA (R.W.)</v>
          </cell>
          <cell r="B10580">
            <v>104915</v>
          </cell>
          <cell r="C10580" t="str">
            <v>UNI</v>
          </cell>
          <cell r="D10580">
            <v>51655</v>
          </cell>
          <cell r="E10580">
            <v>0</v>
          </cell>
          <cell r="F10580">
            <v>42128</v>
          </cell>
          <cell r="G10580">
            <v>42340</v>
          </cell>
          <cell r="H10580">
            <v>1.22</v>
          </cell>
          <cell r="I10580">
            <v>43465</v>
          </cell>
        </row>
        <row r="10581">
          <cell r="A10581" t="str">
            <v>VALVULA DE ALIVIO 1/2" -AMERICANA</v>
          </cell>
          <cell r="B10581">
            <v>104291</v>
          </cell>
          <cell r="C10581" t="str">
            <v>UNI</v>
          </cell>
          <cell r="D10581">
            <v>63700</v>
          </cell>
          <cell r="E10581">
            <v>0</v>
          </cell>
          <cell r="F10581">
            <v>40940</v>
          </cell>
          <cell r="G10581">
            <v>49000</v>
          </cell>
          <cell r="H10581">
            <v>1.3</v>
          </cell>
          <cell r="I10581">
            <v>43465</v>
          </cell>
        </row>
        <row r="10582">
          <cell r="A10582" t="str">
            <v>VALVULA DE ALIVIO ACERO/BRONCE</v>
          </cell>
          <cell r="B10582">
            <v>106322</v>
          </cell>
          <cell r="C10582" t="str">
            <v>UNI</v>
          </cell>
          <cell r="D10582">
            <v>683442</v>
          </cell>
          <cell r="E10582">
            <v>0</v>
          </cell>
          <cell r="F10582">
            <v>42853</v>
          </cell>
          <cell r="G10582">
            <v>627011</v>
          </cell>
          <cell r="H10582">
            <v>1.0900000000000001</v>
          </cell>
          <cell r="I10582">
            <v>43465</v>
          </cell>
        </row>
        <row r="10583">
          <cell r="A10583" t="str">
            <v>VALVULA DE ALIVIO Ø2" (AIRE Y AGUA)</v>
          </cell>
          <cell r="B10583">
            <v>103901</v>
          </cell>
          <cell r="C10583" t="str">
            <v>UNI</v>
          </cell>
          <cell r="D10583">
            <v>966001</v>
          </cell>
          <cell r="E10583">
            <v>0</v>
          </cell>
          <cell r="F10583">
            <v>43371</v>
          </cell>
          <cell r="G10583">
            <v>920001</v>
          </cell>
          <cell r="H10583">
            <v>1.05</v>
          </cell>
          <cell r="I10583">
            <v>43465</v>
          </cell>
        </row>
        <row r="10584">
          <cell r="A10584" t="str">
            <v>Valvula de bola acero d=2" **</v>
          </cell>
          <cell r="B10584">
            <v>100050</v>
          </cell>
          <cell r="C10584" t="str">
            <v>UNI</v>
          </cell>
          <cell r="D10584">
            <v>173349</v>
          </cell>
          <cell r="E10584" t="str">
            <v>C6430 Gris</v>
          </cell>
          <cell r="F10584">
            <v>40207</v>
          </cell>
          <cell r="G10584">
            <v>126532</v>
          </cell>
          <cell r="H10584">
            <v>1.37</v>
          </cell>
          <cell r="I10584">
            <v>43465</v>
          </cell>
        </row>
        <row r="10585">
          <cell r="A10585" t="str">
            <v>Valvula de bola acero d=2" Usa A-216 WCB a/c **</v>
          </cell>
          <cell r="B10585">
            <v>100165</v>
          </cell>
          <cell r="C10585" t="str">
            <v>UNI</v>
          </cell>
          <cell r="D10585">
            <v>131947</v>
          </cell>
          <cell r="E10585" t="str">
            <v>C6430 Gris</v>
          </cell>
          <cell r="F10585">
            <v>43370</v>
          </cell>
          <cell r="G10585">
            <v>125664</v>
          </cell>
          <cell r="H10585">
            <v>1.05</v>
          </cell>
          <cell r="I10585">
            <v>43465</v>
          </cell>
        </row>
        <row r="10586">
          <cell r="A10586" t="str">
            <v>Valvula de bola acero d=3" Usa A-216 WCB a/c **</v>
          </cell>
          <cell r="B10586">
            <v>100164</v>
          </cell>
          <cell r="C10586" t="str">
            <v>UNI</v>
          </cell>
          <cell r="D10586">
            <v>1112440</v>
          </cell>
          <cell r="E10586" t="str">
            <v>C6430 Gris</v>
          </cell>
          <cell r="F10586">
            <v>40207</v>
          </cell>
          <cell r="G10586">
            <v>812000</v>
          </cell>
          <cell r="H10586">
            <v>1.37</v>
          </cell>
          <cell r="I10586">
            <v>43465</v>
          </cell>
        </row>
        <row r="10587">
          <cell r="A10587" t="str">
            <v>Válvula de bola gas 1 1/2"</v>
          </cell>
          <cell r="B10587">
            <v>103638</v>
          </cell>
          <cell r="C10587" t="str">
            <v>UNI</v>
          </cell>
          <cell r="D10587">
            <v>47413</v>
          </cell>
          <cell r="E10587">
            <v>0</v>
          </cell>
          <cell r="F10587">
            <v>43269</v>
          </cell>
          <cell r="G10587">
            <v>45155</v>
          </cell>
          <cell r="H10587">
            <v>1.05</v>
          </cell>
          <cell r="I10587">
            <v>43465</v>
          </cell>
        </row>
        <row r="10588">
          <cell r="A10588" t="str">
            <v>Válvula de bola gas 2"</v>
          </cell>
          <cell r="B10588">
            <v>103641</v>
          </cell>
          <cell r="C10588" t="str">
            <v>UNI</v>
          </cell>
          <cell r="D10588">
            <v>128149</v>
          </cell>
          <cell r="E10588">
            <v>0</v>
          </cell>
          <cell r="F10588">
            <v>43269</v>
          </cell>
          <cell r="G10588">
            <v>122047</v>
          </cell>
          <cell r="H10588">
            <v>1.05</v>
          </cell>
          <cell r="I10588">
            <v>43465</v>
          </cell>
        </row>
        <row r="10589">
          <cell r="A10589" t="str">
            <v>VALVULA DE BOLA LISTADA 3” Pmin(175 Psi)</v>
          </cell>
          <cell r="B10589">
            <v>106268</v>
          </cell>
          <cell r="C10589" t="str">
            <v>UNI</v>
          </cell>
          <cell r="D10589">
            <v>544886</v>
          </cell>
          <cell r="E10589">
            <v>0</v>
          </cell>
          <cell r="F10589">
            <v>42849</v>
          </cell>
          <cell r="G10589">
            <v>499895</v>
          </cell>
          <cell r="H10589">
            <v>1.0900000000000001</v>
          </cell>
          <cell r="I10589">
            <v>43465</v>
          </cell>
        </row>
        <row r="10590">
          <cell r="A10590" t="str">
            <v>VÁLVULA DE BOLA PVC 1 1/2" (MONORADIAL</v>
          </cell>
          <cell r="B10590">
            <v>107249</v>
          </cell>
          <cell r="C10590" t="str">
            <v>UNI</v>
          </cell>
          <cell r="D10590">
            <v>29488</v>
          </cell>
          <cell r="E10590">
            <v>0</v>
          </cell>
          <cell r="F10590">
            <v>43411</v>
          </cell>
          <cell r="G10590">
            <v>28084</v>
          </cell>
          <cell r="H10590">
            <v>1.05</v>
          </cell>
          <cell r="I10590">
            <v>43465</v>
          </cell>
        </row>
        <row r="10591">
          <cell r="A10591" t="str">
            <v>VÁLVULA DE BOLA PVC 3" (MONORADIAL</v>
          </cell>
          <cell r="B10591">
            <v>107179</v>
          </cell>
          <cell r="C10591" t="str">
            <v>UNI</v>
          </cell>
          <cell r="D10591">
            <v>194321</v>
          </cell>
          <cell r="E10591">
            <v>0</v>
          </cell>
          <cell r="F10591">
            <v>43374</v>
          </cell>
          <cell r="G10591">
            <v>185068</v>
          </cell>
          <cell r="H10591">
            <v>1.05</v>
          </cell>
          <cell r="I10591">
            <v>43465</v>
          </cell>
        </row>
        <row r="10592">
          <cell r="A10592" t="str">
            <v>VÁLVULA DE BOLA PVC 4" (MONORADIAL</v>
          </cell>
          <cell r="B10592">
            <v>107181</v>
          </cell>
          <cell r="C10592" t="str">
            <v>UNI</v>
          </cell>
          <cell r="D10592">
            <v>284886</v>
          </cell>
          <cell r="E10592">
            <v>0</v>
          </cell>
          <cell r="F10592">
            <v>43374</v>
          </cell>
          <cell r="G10592">
            <v>271320</v>
          </cell>
          <cell r="H10592">
            <v>1.05</v>
          </cell>
          <cell r="I10592">
            <v>43465</v>
          </cell>
        </row>
        <row r="10593">
          <cell r="A10593" t="str">
            <v>Valvula de globo acero 150 lbs d=10" bridada **</v>
          </cell>
          <cell r="B10593">
            <v>100063</v>
          </cell>
          <cell r="C10593" t="str">
            <v>UNI</v>
          </cell>
          <cell r="D10593">
            <v>8586030</v>
          </cell>
          <cell r="E10593" t="str">
            <v>C6430 Gris</v>
          </cell>
          <cell r="F10593">
            <v>40177</v>
          </cell>
          <cell r="G10593">
            <v>6177000</v>
          </cell>
          <cell r="H10593">
            <v>1.39</v>
          </cell>
          <cell r="I10593">
            <v>43465</v>
          </cell>
        </row>
        <row r="10594">
          <cell r="A10594" t="str">
            <v>Valvula de globo acero 150 lbs d=4" **</v>
          </cell>
          <cell r="B10594">
            <v>100061</v>
          </cell>
          <cell r="C10594" t="str">
            <v>UNI</v>
          </cell>
          <cell r="D10594">
            <v>1271360</v>
          </cell>
          <cell r="E10594" t="str">
            <v>C6430 Gris</v>
          </cell>
          <cell r="F10594">
            <v>40207</v>
          </cell>
          <cell r="G10594">
            <v>928000</v>
          </cell>
          <cell r="H10594">
            <v>1.37</v>
          </cell>
          <cell r="I10594">
            <v>43465</v>
          </cell>
        </row>
        <row r="10595">
          <cell r="A10595" t="str">
            <v>Valvula de globo acero 150 lbs d=6" **</v>
          </cell>
          <cell r="B10595">
            <v>100038</v>
          </cell>
          <cell r="C10595" t="str">
            <v>UNI</v>
          </cell>
          <cell r="D10595">
            <v>1748120</v>
          </cell>
          <cell r="E10595" t="str">
            <v>C6430 Gris</v>
          </cell>
          <cell r="F10595">
            <v>40207</v>
          </cell>
          <cell r="G10595">
            <v>1276000</v>
          </cell>
          <cell r="H10595">
            <v>1.37</v>
          </cell>
          <cell r="I10595">
            <v>43465</v>
          </cell>
        </row>
        <row r="10596">
          <cell r="A10596" t="str">
            <v>Valvula de globo acero 150 lbs d=8" **</v>
          </cell>
          <cell r="B10596">
            <v>100062</v>
          </cell>
          <cell r="C10596" t="str">
            <v>UNI</v>
          </cell>
          <cell r="D10596">
            <v>9165438</v>
          </cell>
          <cell r="E10596" t="str">
            <v>C6430 Gris</v>
          </cell>
          <cell r="F10596">
            <v>40177</v>
          </cell>
          <cell r="G10596">
            <v>6593840</v>
          </cell>
          <cell r="H10596">
            <v>1.39</v>
          </cell>
          <cell r="I10596">
            <v>43465</v>
          </cell>
        </row>
        <row r="10597">
          <cell r="A10597" t="str">
            <v>VALVULA DE GLOBO Ø 1" (200PSI)</v>
          </cell>
          <cell r="B10597">
            <v>106307</v>
          </cell>
          <cell r="C10597" t="str">
            <v>UNI</v>
          </cell>
          <cell r="D10597">
            <v>171130</v>
          </cell>
          <cell r="E10597">
            <v>0</v>
          </cell>
          <cell r="F10597">
            <v>42851</v>
          </cell>
          <cell r="G10597">
            <v>157000</v>
          </cell>
          <cell r="H10597">
            <v>1.0900000000000001</v>
          </cell>
          <cell r="I10597">
            <v>43465</v>
          </cell>
        </row>
        <row r="10598">
          <cell r="A10598" t="str">
            <v>VALVULA DE GLOBO Ø 2"(200PSI)</v>
          </cell>
          <cell r="B10598">
            <v>106306</v>
          </cell>
          <cell r="C10598" t="str">
            <v>UNI</v>
          </cell>
          <cell r="D10598">
            <v>479600</v>
          </cell>
          <cell r="E10598">
            <v>0</v>
          </cell>
          <cell r="F10598">
            <v>42851</v>
          </cell>
          <cell r="G10598">
            <v>440000</v>
          </cell>
          <cell r="H10598">
            <v>1.0900000000000001</v>
          </cell>
          <cell r="I10598">
            <v>43465</v>
          </cell>
        </row>
        <row r="10599">
          <cell r="A10599" t="str">
            <v>VALVULA DE GLOBO Ø21/2” (200PSI)</v>
          </cell>
          <cell r="B10599">
            <v>106323</v>
          </cell>
          <cell r="C10599" t="str">
            <v>UNI</v>
          </cell>
          <cell r="D10599">
            <v>979051</v>
          </cell>
          <cell r="E10599">
            <v>0</v>
          </cell>
          <cell r="F10599">
            <v>42853</v>
          </cell>
          <cell r="G10599">
            <v>898212</v>
          </cell>
          <cell r="H10599">
            <v>1.0900000000000001</v>
          </cell>
          <cell r="I10599">
            <v>43465</v>
          </cell>
        </row>
        <row r="10600">
          <cell r="A10600" t="str">
            <v>VALVULA DE LIBERACION DE VACIO - Piscina</v>
          </cell>
          <cell r="B10600">
            <v>107134</v>
          </cell>
          <cell r="C10600" t="str">
            <v>UNI</v>
          </cell>
          <cell r="D10600">
            <v>2061675</v>
          </cell>
          <cell r="E10600">
            <v>0</v>
          </cell>
          <cell r="F10600">
            <v>43396</v>
          </cell>
          <cell r="G10600">
            <v>1963500</v>
          </cell>
          <cell r="H10600">
            <v>1.05</v>
          </cell>
          <cell r="I10600">
            <v>43465</v>
          </cell>
        </row>
        <row r="10601">
          <cell r="A10601" t="str">
            <v>VALVULA DE PASO DIRECTO (1 1/2") TIPO</v>
          </cell>
          <cell r="B10601">
            <v>106335</v>
          </cell>
          <cell r="C10601" t="str">
            <v>UNI</v>
          </cell>
          <cell r="D10601">
            <v>139532</v>
          </cell>
          <cell r="E10601">
            <v>0</v>
          </cell>
          <cell r="F10601">
            <v>43276</v>
          </cell>
          <cell r="G10601">
            <v>132888</v>
          </cell>
          <cell r="H10601">
            <v>1.05</v>
          </cell>
          <cell r="I10601">
            <v>43465</v>
          </cell>
        </row>
        <row r="10602">
          <cell r="A10602" t="str">
            <v>VALVULA DE PIE</v>
          </cell>
          <cell r="B10602">
            <v>105437</v>
          </cell>
          <cell r="C10602" t="str">
            <v>UNI</v>
          </cell>
          <cell r="D10602">
            <v>43955</v>
          </cell>
          <cell r="E10602">
            <v>0</v>
          </cell>
          <cell r="F10602">
            <v>42509</v>
          </cell>
          <cell r="G10602">
            <v>38222</v>
          </cell>
          <cell r="H10602">
            <v>1.1499999999999999</v>
          </cell>
          <cell r="I10602">
            <v>43465</v>
          </cell>
        </row>
        <row r="10603">
          <cell r="A10603" t="str">
            <v>VALVULA DE PIE DE 4"BRONCE + CANASTILLA</v>
          </cell>
          <cell r="B10603">
            <v>104440</v>
          </cell>
          <cell r="C10603" t="str">
            <v>UNI</v>
          </cell>
          <cell r="D10603">
            <v>546266</v>
          </cell>
          <cell r="E10603">
            <v>0</v>
          </cell>
          <cell r="F10603">
            <v>43276</v>
          </cell>
          <cell r="G10603">
            <v>520253</v>
          </cell>
          <cell r="H10603">
            <v>1.05</v>
          </cell>
          <cell r="I10603">
            <v>43465</v>
          </cell>
        </row>
        <row r="10604">
          <cell r="A10604" t="str">
            <v>VALVULA DE PIE DE 6"+CANASTILLA HELBERT</v>
          </cell>
          <cell r="B10604">
            <v>104767</v>
          </cell>
          <cell r="C10604" t="str">
            <v>UNI</v>
          </cell>
          <cell r="D10604">
            <v>1796881</v>
          </cell>
          <cell r="E10604">
            <v>0</v>
          </cell>
          <cell r="F10604">
            <v>43361</v>
          </cell>
          <cell r="G10604">
            <v>1711315</v>
          </cell>
          <cell r="H10604">
            <v>1.05</v>
          </cell>
          <cell r="I10604">
            <v>43465</v>
          </cell>
        </row>
        <row r="10605">
          <cell r="A10605" t="str">
            <v>VALVULA DE PIE EN ACERO INOXIDABLE DE</v>
          </cell>
          <cell r="B10605">
            <v>105632</v>
          </cell>
          <cell r="C10605" t="str">
            <v>UNI</v>
          </cell>
          <cell r="D10605">
            <v>286272</v>
          </cell>
          <cell r="E10605">
            <v>0</v>
          </cell>
          <cell r="F10605">
            <v>42207</v>
          </cell>
          <cell r="G10605">
            <v>234649</v>
          </cell>
          <cell r="H10605">
            <v>1.22</v>
          </cell>
          <cell r="I10605">
            <v>43465</v>
          </cell>
        </row>
        <row r="10606">
          <cell r="A10606" t="str">
            <v>VALVULA DE PIE EN ACERO INOXIDABLE DE</v>
          </cell>
          <cell r="B10606">
            <v>105633</v>
          </cell>
          <cell r="C10606" t="str">
            <v>UNI</v>
          </cell>
          <cell r="D10606">
            <v>1327594</v>
          </cell>
          <cell r="E10606">
            <v>0</v>
          </cell>
          <cell r="F10606">
            <v>43371</v>
          </cell>
          <cell r="G10606">
            <v>1264375</v>
          </cell>
          <cell r="H10606">
            <v>1.05</v>
          </cell>
          <cell r="I10606">
            <v>43465</v>
          </cell>
        </row>
        <row r="10607">
          <cell r="A10607" t="str">
            <v>VALVULA DE PIE Ø 1” cuerpo bronce Malla</v>
          </cell>
          <cell r="B10607">
            <v>105559</v>
          </cell>
          <cell r="C10607" t="str">
            <v>UNI</v>
          </cell>
          <cell r="D10607">
            <v>41372</v>
          </cell>
          <cell r="E10607">
            <v>0</v>
          </cell>
          <cell r="F10607">
            <v>43168</v>
          </cell>
          <cell r="G10607">
            <v>39402</v>
          </cell>
          <cell r="H10607">
            <v>1.05</v>
          </cell>
          <cell r="I10607">
            <v>43465</v>
          </cell>
        </row>
        <row r="10608">
          <cell r="A10608" t="str">
            <v>VALVULA DE PIE Ø 2"BRONCE(125-150)PSI</v>
          </cell>
          <cell r="B10608">
            <v>105434</v>
          </cell>
          <cell r="C10608" t="str">
            <v>UNI</v>
          </cell>
          <cell r="D10608">
            <v>140595</v>
          </cell>
          <cell r="E10608">
            <v>0</v>
          </cell>
          <cell r="F10608">
            <v>43242</v>
          </cell>
          <cell r="G10608">
            <v>133900</v>
          </cell>
          <cell r="H10608">
            <v>1.05</v>
          </cell>
          <cell r="I10608">
            <v>43465</v>
          </cell>
        </row>
        <row r="10609">
          <cell r="A10609" t="str">
            <v>VALVULA DE PIE Ø11/2"BRONCE(125-150)PSI</v>
          </cell>
          <cell r="B10609">
            <v>105435</v>
          </cell>
          <cell r="C10609" t="str">
            <v>UNI</v>
          </cell>
          <cell r="D10609">
            <v>77437</v>
          </cell>
          <cell r="E10609">
            <v>0</v>
          </cell>
          <cell r="F10609">
            <v>43049</v>
          </cell>
          <cell r="G10609">
            <v>71043</v>
          </cell>
          <cell r="H10609">
            <v>1.0900000000000001</v>
          </cell>
          <cell r="I10609">
            <v>43465</v>
          </cell>
        </row>
        <row r="10610">
          <cell r="A10610" t="str">
            <v>VALVULA DE PIE Ø11/4"BRONCE(125-150)PSI</v>
          </cell>
          <cell r="B10610">
            <v>105436</v>
          </cell>
          <cell r="C10610" t="str">
            <v>UNI</v>
          </cell>
          <cell r="D10610">
            <v>61367</v>
          </cell>
          <cell r="E10610">
            <v>0</v>
          </cell>
          <cell r="F10610">
            <v>43010</v>
          </cell>
          <cell r="G10610">
            <v>56300</v>
          </cell>
          <cell r="H10610">
            <v>1.0900000000000001</v>
          </cell>
          <cell r="I10610">
            <v>43465</v>
          </cell>
        </row>
        <row r="10611">
          <cell r="A10611" t="str">
            <v>VALVULA DE PIE PRESION 1¼"</v>
          </cell>
          <cell r="B10611">
            <v>2050</v>
          </cell>
          <cell r="C10611" t="str">
            <v>UNI</v>
          </cell>
          <cell r="D10611">
            <v>6772</v>
          </cell>
          <cell r="E10611">
            <v>13102</v>
          </cell>
          <cell r="F10611">
            <v>40148</v>
          </cell>
          <cell r="G10611">
            <v>4872</v>
          </cell>
          <cell r="H10611">
            <v>1.39</v>
          </cell>
          <cell r="I10611">
            <v>43465</v>
          </cell>
        </row>
        <row r="10612">
          <cell r="A10612" t="str">
            <v>VALVULA DE PIEØ</v>
          </cell>
          <cell r="B10612">
            <v>104450</v>
          </cell>
          <cell r="C10612" t="str">
            <v>UNI</v>
          </cell>
          <cell r="D10612">
            <v>279426</v>
          </cell>
          <cell r="E10612">
            <v>0</v>
          </cell>
          <cell r="F10612">
            <v>43049</v>
          </cell>
          <cell r="G10612">
            <v>256354</v>
          </cell>
          <cell r="H10612">
            <v>1.0900000000000001</v>
          </cell>
          <cell r="I10612">
            <v>43465</v>
          </cell>
        </row>
        <row r="10613">
          <cell r="A10613" t="str">
            <v>VALVULA DE SEGURIDAD BOLA PARA GAS CU</v>
          </cell>
          <cell r="B10613">
            <v>2776</v>
          </cell>
          <cell r="C10613" t="str">
            <v>UNI</v>
          </cell>
          <cell r="D10613">
            <v>9465</v>
          </cell>
          <cell r="E10613">
            <v>0</v>
          </cell>
          <cell r="F10613">
            <v>39661</v>
          </cell>
          <cell r="G10613">
            <v>6439</v>
          </cell>
          <cell r="H10613">
            <v>1.47</v>
          </cell>
          <cell r="I10613">
            <v>43465</v>
          </cell>
        </row>
        <row r="10614">
          <cell r="A10614" t="str">
            <v>VALVULA DOBLE COMPUERTA ELAS. 2" (Ver</v>
          </cell>
          <cell r="B10614">
            <v>105560</v>
          </cell>
          <cell r="C10614" t="str">
            <v>UNI</v>
          </cell>
          <cell r="D10614">
            <v>341716</v>
          </cell>
          <cell r="E10614">
            <v>0</v>
          </cell>
          <cell r="F10614">
            <v>43325</v>
          </cell>
          <cell r="G10614">
            <v>325444</v>
          </cell>
          <cell r="H10614">
            <v>1.05</v>
          </cell>
          <cell r="I10614">
            <v>43465</v>
          </cell>
        </row>
        <row r="10615">
          <cell r="A10615" t="str">
            <v>VALVULA DOBLE COMPUERTA ELAS. 3" (Ver</v>
          </cell>
          <cell r="B10615">
            <v>105561</v>
          </cell>
          <cell r="C10615" t="str">
            <v>UNI</v>
          </cell>
          <cell r="D10615">
            <v>469825</v>
          </cell>
          <cell r="E10615">
            <v>0</v>
          </cell>
          <cell r="F10615">
            <v>43276</v>
          </cell>
          <cell r="G10615">
            <v>447452</v>
          </cell>
          <cell r="H10615">
            <v>1.05</v>
          </cell>
          <cell r="I10615">
            <v>43465</v>
          </cell>
        </row>
        <row r="10616">
          <cell r="A10616" t="str">
            <v>VALVULA DOBLE COMPUERTA ELAS. 4" (Ver</v>
          </cell>
          <cell r="B10616">
            <v>105562</v>
          </cell>
          <cell r="C10616" t="str">
            <v>UNI</v>
          </cell>
          <cell r="D10616">
            <v>611077</v>
          </cell>
          <cell r="E10616">
            <v>0</v>
          </cell>
          <cell r="F10616">
            <v>43325</v>
          </cell>
          <cell r="G10616">
            <v>581978</v>
          </cell>
          <cell r="H10616">
            <v>1.05</v>
          </cell>
          <cell r="I10616">
            <v>43465</v>
          </cell>
        </row>
        <row r="10617">
          <cell r="A10617" t="str">
            <v>VALVULA ENTRADA ATLANTIS GRIVAL</v>
          </cell>
          <cell r="B10617">
            <v>880</v>
          </cell>
          <cell r="C10617" t="str">
            <v>UNI</v>
          </cell>
          <cell r="D10617">
            <v>54822</v>
          </cell>
          <cell r="E10617" t="str">
            <v>80670Neutro</v>
          </cell>
          <cell r="F10617">
            <v>40177</v>
          </cell>
          <cell r="G10617">
            <v>39440</v>
          </cell>
          <cell r="H10617">
            <v>1.39</v>
          </cell>
          <cell r="I10617">
            <v>43465</v>
          </cell>
        </row>
        <row r="10618">
          <cell r="A10618" t="str">
            <v>VALVULA EXPULSADORA DE AIRE</v>
          </cell>
          <cell r="B10618">
            <v>106324</v>
          </cell>
          <cell r="C10618" t="str">
            <v>UNI</v>
          </cell>
          <cell r="D10618">
            <v>25572</v>
          </cell>
          <cell r="E10618">
            <v>0</v>
          </cell>
          <cell r="F10618">
            <v>43276</v>
          </cell>
          <cell r="G10618">
            <v>24354</v>
          </cell>
          <cell r="H10618">
            <v>1.05</v>
          </cell>
          <cell r="I10618">
            <v>43465</v>
          </cell>
        </row>
        <row r="10619">
          <cell r="A10619" t="str">
            <v>Valvula flotador 1"(valvula+varilla+bola bronce)</v>
          </cell>
          <cell r="B10619">
            <v>104774</v>
          </cell>
          <cell r="C10619" t="str">
            <v>UNI</v>
          </cell>
          <cell r="D10619">
            <v>133736</v>
          </cell>
          <cell r="E10619">
            <v>0</v>
          </cell>
          <cell r="F10619">
            <v>42089</v>
          </cell>
          <cell r="G10619">
            <v>109620</v>
          </cell>
          <cell r="H10619">
            <v>1.22</v>
          </cell>
          <cell r="I10619">
            <v>43465</v>
          </cell>
        </row>
        <row r="10620">
          <cell r="A10620" t="str">
            <v>VALVULA FLOTADOR ROSCADA Ø3"COMPLETA</v>
          </cell>
          <cell r="B10620">
            <v>104747</v>
          </cell>
          <cell r="C10620" t="str">
            <v>UNI</v>
          </cell>
          <cell r="D10620">
            <v>992022</v>
          </cell>
          <cell r="E10620">
            <v>0</v>
          </cell>
          <cell r="F10620">
            <v>42857</v>
          </cell>
          <cell r="G10620">
            <v>910112</v>
          </cell>
          <cell r="H10620">
            <v>1.0900000000000001</v>
          </cell>
          <cell r="I10620">
            <v>43465</v>
          </cell>
        </row>
        <row r="10621">
          <cell r="A10621" t="str">
            <v>VALVULA FLOTADORA COMPLETA.BOLA</v>
          </cell>
          <cell r="B10621">
            <v>104782</v>
          </cell>
          <cell r="C10621" t="str">
            <v>UNI</v>
          </cell>
          <cell r="D10621">
            <v>708605</v>
          </cell>
          <cell r="E10621">
            <v>0</v>
          </cell>
          <cell r="F10621">
            <v>41206</v>
          </cell>
          <cell r="G10621">
            <v>545081</v>
          </cell>
          <cell r="H10621">
            <v>1.3</v>
          </cell>
          <cell r="I10621">
            <v>43465</v>
          </cell>
        </row>
        <row r="10622">
          <cell r="A10622" t="str">
            <v>Valvula flotadora sola d=1/2"Helbert o similar</v>
          </cell>
          <cell r="B10622">
            <v>102734</v>
          </cell>
          <cell r="C10622" t="str">
            <v>UNI</v>
          </cell>
          <cell r="D10622">
            <v>27596</v>
          </cell>
          <cell r="E10622" t="str">
            <v>C6430 Gris</v>
          </cell>
          <cell r="F10622">
            <v>42128</v>
          </cell>
          <cell r="G10622">
            <v>22620</v>
          </cell>
          <cell r="H10622">
            <v>1.22</v>
          </cell>
          <cell r="I10622">
            <v>43465</v>
          </cell>
        </row>
        <row r="10623">
          <cell r="A10623" t="str">
            <v>VALVULA GAS MEDIA MARIPOSA SEGURO P/T</v>
          </cell>
          <cell r="B10623">
            <v>4054</v>
          </cell>
          <cell r="C10623" t="str">
            <v>UNI</v>
          </cell>
          <cell r="D10623">
            <v>7617</v>
          </cell>
          <cell r="E10623">
            <v>0</v>
          </cell>
          <cell r="F10623">
            <v>40026</v>
          </cell>
          <cell r="G10623">
            <v>5480</v>
          </cell>
          <cell r="H10623">
            <v>1.39</v>
          </cell>
          <cell r="I10623">
            <v>43465</v>
          </cell>
        </row>
        <row r="10624">
          <cell r="A10624" t="str">
            <v>Valvula Inst. sanitaria tipo push REF: 7512500001</v>
          </cell>
          <cell r="B10624">
            <v>104802</v>
          </cell>
          <cell r="C10624" t="str">
            <v>UNI</v>
          </cell>
          <cell r="D10624">
            <v>89726</v>
          </cell>
          <cell r="E10624" t="str">
            <v>96700Cromo</v>
          </cell>
          <cell r="F10624">
            <v>41135</v>
          </cell>
          <cell r="G10624">
            <v>69020</v>
          </cell>
          <cell r="H10624">
            <v>1.3</v>
          </cell>
          <cell r="I10624">
            <v>43465</v>
          </cell>
        </row>
        <row r="10625">
          <cell r="A10625" t="str">
            <v>Valvula Institu. Sanitario Antivandalica Ref.75127</v>
          </cell>
          <cell r="B10625">
            <v>104503</v>
          </cell>
          <cell r="C10625" t="str">
            <v>UNI</v>
          </cell>
          <cell r="D10625">
            <v>286561</v>
          </cell>
          <cell r="E10625">
            <v>0</v>
          </cell>
          <cell r="F10625">
            <v>42857</v>
          </cell>
          <cell r="G10625">
            <v>262900</v>
          </cell>
          <cell r="H10625">
            <v>1.0900000000000001</v>
          </cell>
          <cell r="I10625">
            <v>43465</v>
          </cell>
        </row>
        <row r="10626">
          <cell r="A10626" t="str">
            <v>VALVULA LAVADERO 2"</v>
          </cell>
          <cell r="B10626">
            <v>632</v>
          </cell>
          <cell r="C10626" t="str">
            <v>UNI</v>
          </cell>
          <cell r="D10626">
            <v>2224</v>
          </cell>
          <cell r="E10626">
            <v>0</v>
          </cell>
          <cell r="F10626">
            <v>40134</v>
          </cell>
          <cell r="G10626">
            <v>1600</v>
          </cell>
          <cell r="H10626">
            <v>1.39</v>
          </cell>
          <cell r="I10626">
            <v>43465</v>
          </cell>
        </row>
        <row r="10627">
          <cell r="A10627" t="str">
            <v>VALVULA MARIPOSA</v>
          </cell>
          <cell r="B10627">
            <v>106266</v>
          </cell>
          <cell r="C10627" t="str">
            <v>UNI</v>
          </cell>
          <cell r="D10627">
            <v>464100</v>
          </cell>
          <cell r="E10627">
            <v>0</v>
          </cell>
          <cell r="F10627">
            <v>43276</v>
          </cell>
          <cell r="G10627">
            <v>442000</v>
          </cell>
          <cell r="H10627">
            <v>1.05</v>
          </cell>
          <cell r="I10627">
            <v>43465</v>
          </cell>
        </row>
        <row r="10628">
          <cell r="A10628" t="str">
            <v>VALVULA MARIPOSA EXTRE. RANURA.UL/FM</v>
          </cell>
          <cell r="B10628">
            <v>106270</v>
          </cell>
          <cell r="C10628" t="str">
            <v>UNI</v>
          </cell>
          <cell r="D10628">
            <v>751887</v>
          </cell>
          <cell r="E10628">
            <v>0</v>
          </cell>
          <cell r="F10628">
            <v>43371</v>
          </cell>
          <cell r="G10628">
            <v>716083</v>
          </cell>
          <cell r="H10628">
            <v>1.05</v>
          </cell>
          <cell r="I10628">
            <v>43465</v>
          </cell>
        </row>
        <row r="10629">
          <cell r="A10629" t="str">
            <v>VALVULA MARIPOSA EXTREM. RANURA</v>
          </cell>
          <cell r="B10629">
            <v>106265</v>
          </cell>
          <cell r="C10629" t="str">
            <v>UNI</v>
          </cell>
          <cell r="D10629">
            <v>364954</v>
          </cell>
          <cell r="E10629">
            <v>0</v>
          </cell>
          <cell r="F10629">
            <v>43276</v>
          </cell>
          <cell r="G10629">
            <v>347575</v>
          </cell>
          <cell r="H10629">
            <v>1.05</v>
          </cell>
          <cell r="I10629">
            <v>43465</v>
          </cell>
        </row>
        <row r="10630">
          <cell r="A10630" t="str">
            <v>VALVULA MARIPOSA EXTREMO RANURADO</v>
          </cell>
          <cell r="B10630">
            <v>103449</v>
          </cell>
          <cell r="C10630" t="str">
            <v>UNI</v>
          </cell>
          <cell r="D10630">
            <v>1853007</v>
          </cell>
          <cell r="E10630">
            <v>0</v>
          </cell>
          <cell r="F10630">
            <v>40477</v>
          </cell>
          <cell r="G10630">
            <v>1352560</v>
          </cell>
          <cell r="H10630">
            <v>1.37</v>
          </cell>
          <cell r="I10630">
            <v>43465</v>
          </cell>
        </row>
        <row r="10631">
          <cell r="A10631" t="str">
            <v>Valvula Mezcladora Ducha Ref. 4-AA-00000906</v>
          </cell>
          <cell r="B10631">
            <v>104511</v>
          </cell>
          <cell r="C10631" t="str">
            <v>UNI</v>
          </cell>
          <cell r="D10631">
            <v>292383</v>
          </cell>
          <cell r="E10631" t="str">
            <v>4-AA-0000906</v>
          </cell>
          <cell r="F10631">
            <v>43438</v>
          </cell>
          <cell r="G10631">
            <v>278460</v>
          </cell>
          <cell r="H10631">
            <v>1.05</v>
          </cell>
          <cell r="I10631">
            <v>43465</v>
          </cell>
        </row>
        <row r="10632">
          <cell r="A10632" t="str">
            <v>Valvula Orinal Antivand. tipo push Ref. 751290001</v>
          </cell>
          <cell r="B10632">
            <v>104504</v>
          </cell>
          <cell r="C10632" t="str">
            <v>UNI</v>
          </cell>
          <cell r="D10632">
            <v>272865</v>
          </cell>
          <cell r="E10632">
            <v>0</v>
          </cell>
          <cell r="F10632">
            <v>43276</v>
          </cell>
          <cell r="G10632">
            <v>259871</v>
          </cell>
          <cell r="H10632">
            <v>1.05</v>
          </cell>
          <cell r="I10632">
            <v>43465</v>
          </cell>
        </row>
        <row r="10633">
          <cell r="A10633" t="str">
            <v>VALVULA PLASTIC. VENTILACION 2"- 145PSI-</v>
          </cell>
          <cell r="B10633">
            <v>104797</v>
          </cell>
          <cell r="C10633" t="str">
            <v>UNI</v>
          </cell>
          <cell r="D10633">
            <v>119220</v>
          </cell>
          <cell r="E10633">
            <v>0</v>
          </cell>
          <cell r="F10633">
            <v>42857</v>
          </cell>
          <cell r="G10633">
            <v>109376</v>
          </cell>
          <cell r="H10633">
            <v>1.0900000000000001</v>
          </cell>
          <cell r="I10633">
            <v>43465</v>
          </cell>
        </row>
        <row r="10634">
          <cell r="A10634" t="str">
            <v>VALVULA POZUELO 2 ½" S/sosco</v>
          </cell>
          <cell r="B10634">
            <v>2395</v>
          </cell>
          <cell r="C10634" t="str">
            <v>UNI</v>
          </cell>
          <cell r="D10634">
            <v>2715</v>
          </cell>
          <cell r="E10634">
            <v>504</v>
          </cell>
          <cell r="F10634">
            <v>40122</v>
          </cell>
          <cell r="G10634">
            <v>1953</v>
          </cell>
          <cell r="H10634">
            <v>1.39</v>
          </cell>
          <cell r="I10634">
            <v>43465</v>
          </cell>
        </row>
        <row r="10635">
          <cell r="A10635" t="str">
            <v>VALVULA POZUELO 2 ½"x1¼"C/sosco</v>
          </cell>
          <cell r="B10635">
            <v>2372</v>
          </cell>
          <cell r="C10635" t="str">
            <v>UNI</v>
          </cell>
          <cell r="D10635">
            <v>2699</v>
          </cell>
          <cell r="E10635">
            <v>500</v>
          </cell>
          <cell r="F10635">
            <v>40122</v>
          </cell>
          <cell r="G10635">
            <v>1942</v>
          </cell>
          <cell r="H10635">
            <v>1.39</v>
          </cell>
          <cell r="I10635">
            <v>43465</v>
          </cell>
        </row>
        <row r="10636">
          <cell r="A10636" t="str">
            <v>VALVULA POZUELO VP-2 1/2" Br.</v>
          </cell>
          <cell r="B10636">
            <v>2432</v>
          </cell>
          <cell r="C10636" t="str">
            <v>UNI</v>
          </cell>
          <cell r="D10636">
            <v>1626</v>
          </cell>
          <cell r="E10636" t="str">
            <v>VP 2"</v>
          </cell>
          <cell r="F10636">
            <v>40023</v>
          </cell>
          <cell r="G10636">
            <v>1170</v>
          </cell>
          <cell r="H10636">
            <v>1.39</v>
          </cell>
          <cell r="I10636">
            <v>43465</v>
          </cell>
        </row>
        <row r="10637">
          <cell r="A10637" t="str">
            <v>VALVULA PRUEBA-DRENAJE 1" BR C-VISOR</v>
          </cell>
          <cell r="B10637">
            <v>105395</v>
          </cell>
          <cell r="C10637" t="str">
            <v>UNI</v>
          </cell>
          <cell r="D10637">
            <v>347752</v>
          </cell>
          <cell r="E10637">
            <v>0</v>
          </cell>
          <cell r="F10637">
            <v>43271</v>
          </cell>
          <cell r="G10637">
            <v>331192</v>
          </cell>
          <cell r="H10637">
            <v>1.05</v>
          </cell>
          <cell r="I10637">
            <v>43465</v>
          </cell>
        </row>
        <row r="10638">
          <cell r="A10638" t="str">
            <v>VALVULA Regul. ½" Metal GRIVAL</v>
          </cell>
          <cell r="B10638">
            <v>631</v>
          </cell>
          <cell r="C10638" t="str">
            <v>UNI</v>
          </cell>
          <cell r="D10638">
            <v>29190</v>
          </cell>
          <cell r="E10638" t="str">
            <v>96700Cromo</v>
          </cell>
          <cell r="F10638">
            <v>40134</v>
          </cell>
          <cell r="G10638">
            <v>21000</v>
          </cell>
          <cell r="H10638">
            <v>1.39</v>
          </cell>
          <cell r="I10638">
            <v>43465</v>
          </cell>
        </row>
        <row r="10639">
          <cell r="A10639" t="str">
            <v>VALVULA Regul. ½" Plast GRIVAL</v>
          </cell>
          <cell r="B10639">
            <v>879</v>
          </cell>
          <cell r="C10639" t="str">
            <v>UNI</v>
          </cell>
          <cell r="D10639">
            <v>30474</v>
          </cell>
          <cell r="E10639" t="str">
            <v>C6430 Gris</v>
          </cell>
          <cell r="F10639">
            <v>40177</v>
          </cell>
          <cell r="G10639">
            <v>21924</v>
          </cell>
          <cell r="H10639">
            <v>1.39</v>
          </cell>
          <cell r="I10639">
            <v>43465</v>
          </cell>
        </row>
        <row r="10640">
          <cell r="A10640" t="str">
            <v>Valvula Selenoide d=2"(Suministro). **</v>
          </cell>
          <cell r="B10640">
            <v>102563</v>
          </cell>
          <cell r="C10640" t="str">
            <v>UNI</v>
          </cell>
          <cell r="D10640">
            <v>405738</v>
          </cell>
          <cell r="E10640" t="str">
            <v>C6430 Gris</v>
          </cell>
          <cell r="F10640">
            <v>43179</v>
          </cell>
          <cell r="G10640">
            <v>386417</v>
          </cell>
          <cell r="H10640">
            <v>1.05</v>
          </cell>
          <cell r="I10640">
            <v>43465</v>
          </cell>
        </row>
        <row r="10641">
          <cell r="A10641" t="str">
            <v>VALVULA SOLENOIDES DE 2"</v>
          </cell>
          <cell r="B10641">
            <v>105946</v>
          </cell>
          <cell r="C10641" t="str">
            <v>UNI</v>
          </cell>
          <cell r="D10641">
            <v>700434</v>
          </cell>
          <cell r="E10641">
            <v>0</v>
          </cell>
          <cell r="F10641">
            <v>42828</v>
          </cell>
          <cell r="G10641">
            <v>642600</v>
          </cell>
          <cell r="H10641">
            <v>1.0900000000000001</v>
          </cell>
          <cell r="I10641">
            <v>43465</v>
          </cell>
        </row>
        <row r="10642">
          <cell r="A10642" t="str">
            <v>VALVULA VASTAGO ASCEND.TIPOOS&amp;YUL/FM</v>
          </cell>
          <cell r="B10642">
            <v>106267</v>
          </cell>
          <cell r="C10642" t="str">
            <v>UNI</v>
          </cell>
          <cell r="D10642">
            <v>1479169</v>
          </cell>
          <cell r="E10642">
            <v>0</v>
          </cell>
          <cell r="F10642">
            <v>43276</v>
          </cell>
          <cell r="G10642">
            <v>1408732</v>
          </cell>
          <cell r="H10642">
            <v>1.05</v>
          </cell>
          <cell r="I10642">
            <v>43465</v>
          </cell>
        </row>
        <row r="10643">
          <cell r="A10643" t="str">
            <v>VALVULA/REGISTRO BOLA Ø 1" (MANIJA -</v>
          </cell>
          <cell r="B10643">
            <v>104187</v>
          </cell>
          <cell r="C10643" t="str">
            <v>UNI</v>
          </cell>
          <cell r="D10643">
            <v>20874</v>
          </cell>
          <cell r="E10643">
            <v>0</v>
          </cell>
          <cell r="F10643">
            <v>43195</v>
          </cell>
          <cell r="G10643">
            <v>19880</v>
          </cell>
          <cell r="H10643">
            <v>1.05</v>
          </cell>
          <cell r="I10643">
            <v>43465</v>
          </cell>
        </row>
        <row r="10644">
          <cell r="A10644" t="str">
            <v>VALVULA/REGISTRO BOLA Ø2 EN BRONCE DE</v>
          </cell>
          <cell r="B10644">
            <v>103223</v>
          </cell>
          <cell r="C10644" t="str">
            <v>UNI</v>
          </cell>
          <cell r="D10644">
            <v>95689</v>
          </cell>
          <cell r="E10644">
            <v>0</v>
          </cell>
          <cell r="F10644">
            <v>43195</v>
          </cell>
          <cell r="G10644">
            <v>91132</v>
          </cell>
          <cell r="H10644">
            <v>1.05</v>
          </cell>
          <cell r="I10644">
            <v>43465</v>
          </cell>
        </row>
        <row r="10645">
          <cell r="A10645" t="str">
            <v>VALVULA/REGISTRO DE BOLA Ø 1/2"(MANIJA -</v>
          </cell>
          <cell r="B10645">
            <v>104549</v>
          </cell>
          <cell r="C10645" t="str">
            <v>UNI</v>
          </cell>
          <cell r="D10645">
            <v>10146</v>
          </cell>
          <cell r="E10645">
            <v>0</v>
          </cell>
          <cell r="F10645">
            <v>43195</v>
          </cell>
          <cell r="G10645">
            <v>9663</v>
          </cell>
          <cell r="H10645">
            <v>1.05</v>
          </cell>
          <cell r="I10645">
            <v>43465</v>
          </cell>
        </row>
        <row r="10646">
          <cell r="A10646" t="str">
            <v>ValvulaAngularDrenaje/pruebaVictaulicRosc1"(17</v>
          </cell>
          <cell r="B10646">
            <v>106269</v>
          </cell>
          <cell r="C10646" t="str">
            <v>UNI</v>
          </cell>
          <cell r="D10646">
            <v>340383</v>
          </cell>
          <cell r="E10646">
            <v>0</v>
          </cell>
          <cell r="F10646">
            <v>43371</v>
          </cell>
          <cell r="G10646">
            <v>324174</v>
          </cell>
          <cell r="H10646">
            <v>1.05</v>
          </cell>
          <cell r="I10646">
            <v>43465</v>
          </cell>
        </row>
        <row r="10647">
          <cell r="A10647" t="str">
            <v>VálvulaMariposa</v>
          </cell>
          <cell r="B10647">
            <v>105822</v>
          </cell>
          <cell r="C10647" t="str">
            <v>UNI</v>
          </cell>
          <cell r="D10647">
            <v>1028514</v>
          </cell>
          <cell r="E10647">
            <v>0</v>
          </cell>
          <cell r="F10647">
            <v>42565</v>
          </cell>
          <cell r="G10647">
            <v>894360</v>
          </cell>
          <cell r="H10647">
            <v>1.1499999999999999</v>
          </cell>
          <cell r="I10647">
            <v>43465</v>
          </cell>
        </row>
        <row r="10648">
          <cell r="A10648" t="str">
            <v>VálvulaMariposa</v>
          </cell>
          <cell r="B10648">
            <v>105823</v>
          </cell>
          <cell r="C10648" t="str">
            <v>UNI</v>
          </cell>
          <cell r="D10648">
            <v>622311</v>
          </cell>
          <cell r="E10648">
            <v>0</v>
          </cell>
          <cell r="F10648">
            <v>42565</v>
          </cell>
          <cell r="G10648">
            <v>541140</v>
          </cell>
          <cell r="H10648">
            <v>1.1499999999999999</v>
          </cell>
          <cell r="I10648">
            <v>43465</v>
          </cell>
        </row>
        <row r="10649">
          <cell r="A10649" t="str">
            <v>VARA CORREDOR D=8CM (L=3M)</v>
          </cell>
          <cell r="B10649">
            <v>104321</v>
          </cell>
          <cell r="C10649" t="str">
            <v>UNI</v>
          </cell>
          <cell r="D10649">
            <v>5460</v>
          </cell>
          <cell r="E10649">
            <v>0</v>
          </cell>
          <cell r="F10649">
            <v>43371</v>
          </cell>
          <cell r="G10649">
            <v>5200</v>
          </cell>
          <cell r="H10649">
            <v>1.05</v>
          </cell>
          <cell r="I10649">
            <v>43465</v>
          </cell>
        </row>
        <row r="10650">
          <cell r="A10650" t="str">
            <v>VARA DE CLAVO (Ø 4-5CM) L=3.00M</v>
          </cell>
          <cell r="B10650">
            <v>104322</v>
          </cell>
          <cell r="C10650" t="str">
            <v>UNI</v>
          </cell>
          <cell r="D10650">
            <v>3660</v>
          </cell>
          <cell r="E10650">
            <v>0</v>
          </cell>
          <cell r="F10650">
            <v>42081</v>
          </cell>
          <cell r="G10650">
            <v>3000</v>
          </cell>
          <cell r="H10650">
            <v>1.22</v>
          </cell>
          <cell r="I10650">
            <v>43465</v>
          </cell>
        </row>
        <row r="10651">
          <cell r="A10651" t="str">
            <v>VARA DE CLAVO (Ø4 -5cm) L=6 METROS.</v>
          </cell>
          <cell r="B10651">
            <v>2672</v>
          </cell>
          <cell r="C10651" t="str">
            <v>ML</v>
          </cell>
          <cell r="D10651">
            <v>1470</v>
          </cell>
          <cell r="E10651">
            <v>0</v>
          </cell>
          <cell r="F10651">
            <v>43162</v>
          </cell>
          <cell r="G10651">
            <v>1400</v>
          </cell>
          <cell r="H10651">
            <v>1.05</v>
          </cell>
          <cell r="I10651">
            <v>43465</v>
          </cell>
        </row>
        <row r="10652">
          <cell r="A10652" t="str">
            <v>VARA DE CORREDOR L= 6 M.</v>
          </cell>
          <cell r="B10652">
            <v>963</v>
          </cell>
          <cell r="C10652" t="str">
            <v>ML</v>
          </cell>
          <cell r="D10652">
            <v>1526</v>
          </cell>
          <cell r="E10652">
            <v>0</v>
          </cell>
          <cell r="F10652">
            <v>42934</v>
          </cell>
          <cell r="G10652">
            <v>1400</v>
          </cell>
          <cell r="H10652">
            <v>1.0900000000000001</v>
          </cell>
          <cell r="I10652">
            <v>43465</v>
          </cell>
        </row>
        <row r="10653">
          <cell r="A10653" t="str">
            <v>VARA DE LIMATON L=4 M.</v>
          </cell>
          <cell r="B10653">
            <v>175</v>
          </cell>
          <cell r="C10653" t="str">
            <v>ML</v>
          </cell>
          <cell r="D10653">
            <v>4563</v>
          </cell>
          <cell r="E10653">
            <v>0</v>
          </cell>
          <cell r="F10653">
            <v>42081</v>
          </cell>
          <cell r="G10653">
            <v>3740</v>
          </cell>
          <cell r="H10653">
            <v>1.22</v>
          </cell>
          <cell r="I10653">
            <v>43465</v>
          </cell>
        </row>
        <row r="10654">
          <cell r="A10654" t="str">
            <v>VARA DE LIMATON L=6 M.</v>
          </cell>
          <cell r="B10654">
            <v>174</v>
          </cell>
          <cell r="C10654" t="str">
            <v>ML</v>
          </cell>
          <cell r="D10654">
            <v>3258</v>
          </cell>
          <cell r="E10654">
            <v>0</v>
          </cell>
          <cell r="F10654">
            <v>42625</v>
          </cell>
          <cell r="G10654">
            <v>2833</v>
          </cell>
          <cell r="H10654">
            <v>1.1499999999999999</v>
          </cell>
          <cell r="I10654">
            <v>43465</v>
          </cell>
        </row>
        <row r="10655">
          <cell r="A10655" t="str">
            <v>VARA DE LIMATON L=6 M.</v>
          </cell>
          <cell r="B10655">
            <v>920</v>
          </cell>
          <cell r="C10655" t="str">
            <v>ML</v>
          </cell>
          <cell r="D10655">
            <v>3308</v>
          </cell>
          <cell r="E10655">
            <v>0</v>
          </cell>
          <cell r="F10655">
            <v>43162</v>
          </cell>
          <cell r="G10655">
            <v>3150</v>
          </cell>
          <cell r="H10655">
            <v>1.05</v>
          </cell>
          <cell r="I10655">
            <v>43465</v>
          </cell>
        </row>
        <row r="10656">
          <cell r="A10656" t="str">
            <v>VARA ROLLIZA EN PINO PATULA INMUNIZ Ø</v>
          </cell>
          <cell r="B10656">
            <v>103646</v>
          </cell>
          <cell r="C10656" t="str">
            <v>UNI</v>
          </cell>
          <cell r="D10656">
            <v>31668</v>
          </cell>
          <cell r="E10656">
            <v>0</v>
          </cell>
          <cell r="F10656">
            <v>41115</v>
          </cell>
          <cell r="G10656">
            <v>24360</v>
          </cell>
          <cell r="H10656">
            <v>1.3</v>
          </cell>
          <cell r="I10656">
            <v>43465</v>
          </cell>
        </row>
        <row r="10657">
          <cell r="A10657" t="str">
            <v>VARA ROLLIZA EN PINO PATULA INMUNIZ Ø</v>
          </cell>
          <cell r="B10657">
            <v>103647</v>
          </cell>
          <cell r="C10657" t="str">
            <v>UNI</v>
          </cell>
          <cell r="D10657">
            <v>37700</v>
          </cell>
          <cell r="E10657">
            <v>0</v>
          </cell>
          <cell r="F10657">
            <v>41115</v>
          </cell>
          <cell r="G10657">
            <v>29000</v>
          </cell>
          <cell r="H10657">
            <v>1.3</v>
          </cell>
          <cell r="I10657">
            <v>43465</v>
          </cell>
        </row>
        <row r="10658">
          <cell r="A10658" t="str">
            <v>VARIADOR DE FRECUENCIA PARA MOTOR DE</v>
          </cell>
          <cell r="B10658">
            <v>107408</v>
          </cell>
          <cell r="C10658" t="str">
            <v>UNI</v>
          </cell>
          <cell r="D10658">
            <v>4200000</v>
          </cell>
          <cell r="E10658">
            <v>0</v>
          </cell>
          <cell r="F10658">
            <v>43298</v>
          </cell>
          <cell r="G10658">
            <v>4000000</v>
          </cell>
          <cell r="H10658">
            <v>1.05</v>
          </cell>
          <cell r="I10658">
            <v>43465</v>
          </cell>
        </row>
        <row r="10659">
          <cell r="A10659" t="str">
            <v>VARILLA 1/2" CUADRADA</v>
          </cell>
          <cell r="B10659">
            <v>103147</v>
          </cell>
          <cell r="C10659" t="str">
            <v>MTS</v>
          </cell>
          <cell r="D10659">
            <v>3710</v>
          </cell>
          <cell r="E10659">
            <v>0</v>
          </cell>
          <cell r="F10659">
            <v>43437</v>
          </cell>
          <cell r="G10659">
            <v>3533</v>
          </cell>
          <cell r="H10659">
            <v>1.05</v>
          </cell>
          <cell r="I10659">
            <v>43465</v>
          </cell>
        </row>
        <row r="10660">
          <cell r="A10660" t="str">
            <v>VARILLA ANCLAJE 1/2" X0,15M soldadda a angulo</v>
          </cell>
          <cell r="B10660">
            <v>100953</v>
          </cell>
          <cell r="C10660" t="str">
            <v>UNI</v>
          </cell>
          <cell r="D10660">
            <v>4345</v>
          </cell>
          <cell r="E10660">
            <v>0</v>
          </cell>
          <cell r="F10660">
            <v>43354</v>
          </cell>
          <cell r="G10660">
            <v>4138</v>
          </cell>
          <cell r="H10660">
            <v>1.05</v>
          </cell>
          <cell r="I10660">
            <v>43465</v>
          </cell>
        </row>
        <row r="10661">
          <cell r="A10661" t="str">
            <v>VARILLA ANCLAJE 3/4" X2M</v>
          </cell>
          <cell r="B10661">
            <v>3728</v>
          </cell>
          <cell r="C10661" t="str">
            <v>UNI</v>
          </cell>
          <cell r="D10661">
            <v>9797</v>
          </cell>
          <cell r="E10661">
            <v>0</v>
          </cell>
          <cell r="F10661">
            <v>43335</v>
          </cell>
          <cell r="G10661">
            <v>9330</v>
          </cell>
          <cell r="H10661">
            <v>1.05</v>
          </cell>
          <cell r="I10661">
            <v>43465</v>
          </cell>
        </row>
        <row r="10662">
          <cell r="A10662" t="str">
            <v>VARILLA ANCLAJE 5/8" X 1.80 HIERRO</v>
          </cell>
          <cell r="B10662">
            <v>103108</v>
          </cell>
          <cell r="C10662" t="str">
            <v>UNI</v>
          </cell>
          <cell r="D10662">
            <v>8033</v>
          </cell>
          <cell r="E10662">
            <v>0</v>
          </cell>
          <cell r="F10662">
            <v>40675</v>
          </cell>
          <cell r="G10662">
            <v>5995</v>
          </cell>
          <cell r="H10662">
            <v>1.34</v>
          </cell>
          <cell r="I10662">
            <v>43465</v>
          </cell>
        </row>
        <row r="10663">
          <cell r="A10663" t="str">
            <v>VARILLA CORRUGADA 1/4" X 6M</v>
          </cell>
          <cell r="B10663">
            <v>7004</v>
          </cell>
          <cell r="C10663" t="str">
            <v>UNI</v>
          </cell>
          <cell r="D10663">
            <v>3255</v>
          </cell>
          <cell r="E10663">
            <v>0</v>
          </cell>
          <cell r="F10663">
            <v>43196</v>
          </cell>
          <cell r="G10663">
            <v>3100</v>
          </cell>
          <cell r="H10663">
            <v>1.05</v>
          </cell>
          <cell r="I10663">
            <v>43465</v>
          </cell>
        </row>
        <row r="10664">
          <cell r="A10664" t="str">
            <v>VARILLA CORRUGADA 12MM X 6M</v>
          </cell>
          <cell r="B10664">
            <v>7006</v>
          </cell>
          <cell r="C10664" t="str">
            <v>UNI</v>
          </cell>
          <cell r="D10664">
            <v>15709</v>
          </cell>
          <cell r="E10664">
            <v>0</v>
          </cell>
          <cell r="F10664">
            <v>42095</v>
          </cell>
          <cell r="G10664">
            <v>12876</v>
          </cell>
          <cell r="H10664">
            <v>1.22</v>
          </cell>
          <cell r="I10664">
            <v>43465</v>
          </cell>
        </row>
        <row r="10665">
          <cell r="A10665" t="str">
            <v>VARILLA CORRUGADA 3/8" X 6M</v>
          </cell>
          <cell r="B10665">
            <v>7005</v>
          </cell>
          <cell r="C10665" t="str">
            <v>UNI</v>
          </cell>
          <cell r="D10665">
            <v>7035</v>
          </cell>
          <cell r="E10665">
            <v>0</v>
          </cell>
          <cell r="F10665">
            <v>43196</v>
          </cell>
          <cell r="G10665">
            <v>6700</v>
          </cell>
          <cell r="H10665">
            <v>1.05</v>
          </cell>
          <cell r="I10665">
            <v>43465</v>
          </cell>
        </row>
        <row r="10666">
          <cell r="A10666" t="str">
            <v>VARILLA CORRUGADA DE 1'' 60.000 Lbs X 6 Mts</v>
          </cell>
          <cell r="B10666">
            <v>1328</v>
          </cell>
          <cell r="C10666" t="str">
            <v>UNI</v>
          </cell>
          <cell r="D10666">
            <v>68549</v>
          </cell>
          <cell r="E10666">
            <v>0</v>
          </cell>
          <cell r="F10666">
            <v>40675</v>
          </cell>
          <cell r="G10666">
            <v>51156</v>
          </cell>
          <cell r="H10666">
            <v>1.34</v>
          </cell>
          <cell r="I10666">
            <v>43465</v>
          </cell>
        </row>
        <row r="10667">
          <cell r="A10667" t="str">
            <v>VARILLA CORRUGADA DE 1/2 60.000 Lbs X 6</v>
          </cell>
          <cell r="B10667">
            <v>1329</v>
          </cell>
          <cell r="C10667" t="str">
            <v>UNI</v>
          </cell>
          <cell r="D10667">
            <v>17152</v>
          </cell>
          <cell r="E10667">
            <v>0</v>
          </cell>
          <cell r="F10667">
            <v>40675</v>
          </cell>
          <cell r="G10667">
            <v>12800</v>
          </cell>
          <cell r="H10667">
            <v>1.34</v>
          </cell>
          <cell r="I10667">
            <v>43465</v>
          </cell>
        </row>
        <row r="10668">
          <cell r="A10668" t="str">
            <v>VARILLA CORRUGADA DE 3/8 X 6 ML</v>
          </cell>
          <cell r="B10668">
            <v>1331</v>
          </cell>
          <cell r="C10668" t="str">
            <v>UNI</v>
          </cell>
          <cell r="D10668">
            <v>7954</v>
          </cell>
          <cell r="E10668">
            <v>0</v>
          </cell>
          <cell r="F10668">
            <v>43222</v>
          </cell>
          <cell r="G10668">
            <v>7575</v>
          </cell>
          <cell r="H10668">
            <v>1.05</v>
          </cell>
          <cell r="I10668">
            <v>43465</v>
          </cell>
        </row>
        <row r="10669">
          <cell r="A10669" t="str">
            <v>VARILLA CORRUGADA DE 5/8'' 60,000 lbs X 6</v>
          </cell>
          <cell r="B10669">
            <v>1333</v>
          </cell>
          <cell r="C10669" t="str">
            <v>UNI</v>
          </cell>
          <cell r="D10669">
            <v>26779</v>
          </cell>
          <cell r="E10669">
            <v>0</v>
          </cell>
          <cell r="F10669">
            <v>40675</v>
          </cell>
          <cell r="G10669">
            <v>19984</v>
          </cell>
          <cell r="H10669">
            <v>1.34</v>
          </cell>
          <cell r="I10669">
            <v>43465</v>
          </cell>
        </row>
        <row r="10670">
          <cell r="A10670" t="str">
            <v>VARILLA CORRUGADA DE 7/8'' 60,000 lbs X 6</v>
          </cell>
          <cell r="B10670">
            <v>1334</v>
          </cell>
          <cell r="C10670" t="str">
            <v>UNI</v>
          </cell>
          <cell r="D10670">
            <v>52486</v>
          </cell>
          <cell r="E10670">
            <v>0</v>
          </cell>
          <cell r="F10670">
            <v>40675</v>
          </cell>
          <cell r="G10670">
            <v>39169</v>
          </cell>
          <cell r="H10670">
            <v>1.34</v>
          </cell>
          <cell r="I10670">
            <v>43465</v>
          </cell>
        </row>
        <row r="10671">
          <cell r="A10671" t="str">
            <v>VARILLA CORRUGADA DE 9mm x 6 mts</v>
          </cell>
          <cell r="B10671">
            <v>1330</v>
          </cell>
          <cell r="C10671" t="str">
            <v>UNI</v>
          </cell>
          <cell r="D10671">
            <v>9355</v>
          </cell>
          <cell r="E10671">
            <v>0</v>
          </cell>
          <cell r="F10671">
            <v>40675</v>
          </cell>
          <cell r="G10671">
            <v>6981</v>
          </cell>
          <cell r="H10671">
            <v>1.34</v>
          </cell>
          <cell r="I10671">
            <v>43465</v>
          </cell>
        </row>
        <row r="10672">
          <cell r="A10672" t="str">
            <v>VARILLA CUADRADA 1"X1"</v>
          </cell>
          <cell r="B10672">
            <v>100962</v>
          </cell>
          <cell r="C10672" t="str">
            <v>ML</v>
          </cell>
          <cell r="D10672">
            <v>17009</v>
          </cell>
          <cell r="E10672">
            <v>0</v>
          </cell>
          <cell r="F10672">
            <v>40675</v>
          </cell>
          <cell r="G10672">
            <v>12693</v>
          </cell>
          <cell r="H10672">
            <v>1.34</v>
          </cell>
          <cell r="I10672">
            <v>43465</v>
          </cell>
        </row>
        <row r="10673">
          <cell r="A10673" t="str">
            <v>VARILLA CW 5/8" X 2.40 M EN COBRE</v>
          </cell>
          <cell r="B10673">
            <v>787</v>
          </cell>
          <cell r="C10673" t="str">
            <v>UNI</v>
          </cell>
          <cell r="D10673">
            <v>136080</v>
          </cell>
          <cell r="E10673">
            <v>0</v>
          </cell>
          <cell r="F10673">
            <v>43167</v>
          </cell>
          <cell r="G10673">
            <v>129600</v>
          </cell>
          <cell r="H10673">
            <v>1.05</v>
          </cell>
          <cell r="I10673">
            <v>43465</v>
          </cell>
        </row>
        <row r="10674">
          <cell r="A10674" t="str">
            <v>Varilla de 3/8" Zincada (Sumin) **</v>
          </cell>
          <cell r="B10674">
            <v>102496</v>
          </cell>
          <cell r="C10674" t="str">
            <v>ML</v>
          </cell>
          <cell r="D10674">
            <v>2085</v>
          </cell>
          <cell r="E10674">
            <v>0</v>
          </cell>
          <cell r="F10674">
            <v>40158</v>
          </cell>
          <cell r="G10674">
            <v>1500</v>
          </cell>
          <cell r="H10674">
            <v>1.39</v>
          </cell>
          <cell r="I10674">
            <v>43465</v>
          </cell>
        </row>
        <row r="10675">
          <cell r="A10675" t="str">
            <v>VARILLA DE COBRE 2.40 m (5/8")</v>
          </cell>
          <cell r="B10675">
            <v>102508</v>
          </cell>
          <cell r="C10675" t="str">
            <v>UNI</v>
          </cell>
          <cell r="D10675">
            <v>148995</v>
          </cell>
          <cell r="E10675">
            <v>0</v>
          </cell>
          <cell r="F10675">
            <v>43238</v>
          </cell>
          <cell r="G10675">
            <v>141900</v>
          </cell>
          <cell r="H10675">
            <v>1.05</v>
          </cell>
          <cell r="I10675">
            <v>43465</v>
          </cell>
        </row>
        <row r="10676">
          <cell r="A10676" t="str">
            <v>Varilla Franklin 1/2"X0,6 m Cob-Cob con base</v>
          </cell>
          <cell r="B10676">
            <v>101624</v>
          </cell>
          <cell r="C10676" t="str">
            <v>UNI</v>
          </cell>
          <cell r="D10676">
            <v>120316</v>
          </cell>
          <cell r="E10676">
            <v>0</v>
          </cell>
          <cell r="F10676">
            <v>43182</v>
          </cell>
          <cell r="G10676">
            <v>114587</v>
          </cell>
          <cell r="H10676">
            <v>1.05</v>
          </cell>
          <cell r="I10676">
            <v>43465</v>
          </cell>
        </row>
        <row r="10677">
          <cell r="A10677" t="str">
            <v>VARILLA LISA DE 1 1/4" Y 3/8"</v>
          </cell>
          <cell r="B10677">
            <v>1849</v>
          </cell>
          <cell r="C10677" t="str">
            <v>KG</v>
          </cell>
          <cell r="D10677">
            <v>3176</v>
          </cell>
          <cell r="E10677">
            <v>0</v>
          </cell>
          <cell r="F10677">
            <v>40675</v>
          </cell>
          <cell r="G10677">
            <v>2370</v>
          </cell>
          <cell r="H10677">
            <v>1.34</v>
          </cell>
          <cell r="I10677">
            <v>43465</v>
          </cell>
        </row>
        <row r="10678">
          <cell r="A10678" t="str">
            <v>VARILLA LISA DE 1/4" A 1"</v>
          </cell>
          <cell r="B10678">
            <v>1745</v>
          </cell>
          <cell r="C10678" t="str">
            <v>KG</v>
          </cell>
          <cell r="D10678">
            <v>2686</v>
          </cell>
          <cell r="E10678">
            <v>0</v>
          </cell>
          <cell r="F10678">
            <v>43363</v>
          </cell>
          <cell r="G10678">
            <v>2558</v>
          </cell>
          <cell r="H10678">
            <v>1.05</v>
          </cell>
          <cell r="I10678">
            <v>43465</v>
          </cell>
        </row>
        <row r="10679">
          <cell r="A10679" t="str">
            <v>VARILLA LISA DE 3/4"(A-36)</v>
          </cell>
          <cell r="B10679">
            <v>101009</v>
          </cell>
          <cell r="C10679" t="str">
            <v>ML</v>
          </cell>
          <cell r="D10679">
            <v>6043</v>
          </cell>
          <cell r="E10679">
            <v>0</v>
          </cell>
          <cell r="F10679">
            <v>43167</v>
          </cell>
          <cell r="G10679">
            <v>5755</v>
          </cell>
          <cell r="H10679">
            <v>1.05</v>
          </cell>
          <cell r="I10679">
            <v>43465</v>
          </cell>
        </row>
        <row r="10680">
          <cell r="A10680" t="str">
            <v>VARILLA ROSCADA 3/4" (1M) (Mobiliario Parques)</v>
          </cell>
          <cell r="B10680">
            <v>102975</v>
          </cell>
          <cell r="C10680" t="str">
            <v>UNI</v>
          </cell>
          <cell r="D10680">
            <v>12488</v>
          </cell>
          <cell r="E10680">
            <v>0</v>
          </cell>
          <cell r="F10680">
            <v>43222</v>
          </cell>
          <cell r="G10680">
            <v>11893</v>
          </cell>
          <cell r="H10680">
            <v>1.05</v>
          </cell>
          <cell r="I10680">
            <v>43465</v>
          </cell>
        </row>
        <row r="10681">
          <cell r="A10681" t="str">
            <v>VARILLA ROSCADA 3/8" ZINCADA</v>
          </cell>
          <cell r="B10681">
            <v>104061</v>
          </cell>
          <cell r="C10681" t="str">
            <v>ML</v>
          </cell>
          <cell r="D10681">
            <v>3136</v>
          </cell>
          <cell r="E10681">
            <v>0</v>
          </cell>
          <cell r="F10681">
            <v>43272</v>
          </cell>
          <cell r="G10681">
            <v>2986.67</v>
          </cell>
          <cell r="H10681">
            <v>1.05</v>
          </cell>
          <cell r="I10681">
            <v>43465</v>
          </cell>
        </row>
        <row r="10682">
          <cell r="A10682" t="str">
            <v>VARSOL PHILAAC DISOLVENTES ESMALTES</v>
          </cell>
          <cell r="B10682">
            <v>1074</v>
          </cell>
          <cell r="C10682" t="str">
            <v>GN</v>
          </cell>
          <cell r="D10682">
            <v>20475</v>
          </cell>
          <cell r="E10682">
            <v>8038</v>
          </cell>
          <cell r="F10682">
            <v>43437</v>
          </cell>
          <cell r="G10682">
            <v>19500</v>
          </cell>
          <cell r="H10682">
            <v>1.05</v>
          </cell>
          <cell r="I10682">
            <v>43465</v>
          </cell>
        </row>
        <row r="10683">
          <cell r="A10683" t="str">
            <v>Vegetación Arbustiva Rastrera</v>
          </cell>
          <cell r="B10683">
            <v>101212</v>
          </cell>
          <cell r="C10683" t="str">
            <v>M2</v>
          </cell>
          <cell r="D10683">
            <v>13700</v>
          </cell>
          <cell r="E10683">
            <v>0</v>
          </cell>
          <cell r="F10683">
            <v>40493</v>
          </cell>
          <cell r="G10683">
            <v>10000</v>
          </cell>
          <cell r="H10683">
            <v>1.37</v>
          </cell>
          <cell r="I10683">
            <v>43465</v>
          </cell>
        </row>
        <row r="10684">
          <cell r="A10684" t="str">
            <v>Vehículo con Capacidad Mayor a 3 Ton.</v>
          </cell>
          <cell r="B10684">
            <v>100846</v>
          </cell>
          <cell r="C10684" t="str">
            <v>MES</v>
          </cell>
          <cell r="D10684">
            <v>10366310</v>
          </cell>
          <cell r="E10684">
            <v>0</v>
          </cell>
          <cell r="F10684">
            <v>41400</v>
          </cell>
          <cell r="G10684">
            <v>8162449</v>
          </cell>
          <cell r="H10684">
            <v>1.27</v>
          </cell>
          <cell r="I10684">
            <v>43465</v>
          </cell>
        </row>
        <row r="10685">
          <cell r="A10685" t="str">
            <v>Vehículo de transporte de 1300 a 2000cc.</v>
          </cell>
          <cell r="B10685">
            <v>100834</v>
          </cell>
          <cell r="C10685" t="str">
            <v>MES</v>
          </cell>
          <cell r="D10685">
            <v>5319884</v>
          </cell>
          <cell r="E10685">
            <v>0</v>
          </cell>
          <cell r="F10685">
            <v>41400</v>
          </cell>
          <cell r="G10685">
            <v>4188885</v>
          </cell>
          <cell r="H10685">
            <v>1.27</v>
          </cell>
          <cell r="I10685">
            <v>43465</v>
          </cell>
        </row>
        <row r="10686">
          <cell r="A10686" t="str">
            <v>Vehículo de transporte Mayores a 2000cc.</v>
          </cell>
          <cell r="B10686">
            <v>100845</v>
          </cell>
          <cell r="C10686" t="str">
            <v>MES</v>
          </cell>
          <cell r="D10686">
            <v>7619840</v>
          </cell>
          <cell r="E10686">
            <v>0</v>
          </cell>
          <cell r="F10686">
            <v>41400</v>
          </cell>
          <cell r="G10686">
            <v>5999874</v>
          </cell>
          <cell r="H10686">
            <v>1.27</v>
          </cell>
          <cell r="I10686">
            <v>43465</v>
          </cell>
        </row>
        <row r="10687">
          <cell r="A10687" t="str">
            <v>VELETA(0.08X0.25M)Lam.Cal.18+Impres.Alta+Vini</v>
          </cell>
          <cell r="B10687">
            <v>105857</v>
          </cell>
          <cell r="C10687" t="str">
            <v>UNI</v>
          </cell>
          <cell r="D10687">
            <v>39773</v>
          </cell>
          <cell r="E10687">
            <v>0</v>
          </cell>
          <cell r="F10687">
            <v>43222</v>
          </cell>
          <cell r="G10687">
            <v>37879</v>
          </cell>
          <cell r="H10687">
            <v>1.05</v>
          </cell>
          <cell r="I10687">
            <v>43465</v>
          </cell>
        </row>
        <row r="10688">
          <cell r="A10688" t="str">
            <v>Vent Alum Tub4"x1.3/4"Corred Vid Lam 3+3</v>
          </cell>
          <cell r="B10688">
            <v>104668</v>
          </cell>
          <cell r="C10688" t="str">
            <v>M2</v>
          </cell>
          <cell r="D10688">
            <v>405600</v>
          </cell>
          <cell r="E10688">
            <v>0</v>
          </cell>
          <cell r="F10688">
            <v>41180</v>
          </cell>
          <cell r="G10688">
            <v>312000</v>
          </cell>
          <cell r="H10688">
            <v>1.3</v>
          </cell>
          <cell r="I10688">
            <v>43465</v>
          </cell>
        </row>
        <row r="10689">
          <cell r="A10689" t="str">
            <v>VENTANA AL. ANONIZ.MATE.1.20</v>
          </cell>
          <cell r="B10689">
            <v>103217</v>
          </cell>
          <cell r="C10689" t="str">
            <v>UNI</v>
          </cell>
          <cell r="D10689">
            <v>638420</v>
          </cell>
          <cell r="E10689">
            <v>0</v>
          </cell>
          <cell r="F10689">
            <v>40429</v>
          </cell>
          <cell r="G10689">
            <v>466000</v>
          </cell>
          <cell r="H10689">
            <v>1.37</v>
          </cell>
          <cell r="I10689">
            <v>43465</v>
          </cell>
        </row>
        <row r="10690">
          <cell r="A10690" t="str">
            <v>VENTANA ALCOBA Cal. 20</v>
          </cell>
          <cell r="B10690">
            <v>59</v>
          </cell>
          <cell r="C10690" t="str">
            <v>M2</v>
          </cell>
          <cell r="D10690">
            <v>64288</v>
          </cell>
          <cell r="E10690">
            <v>0</v>
          </cell>
          <cell r="F10690">
            <v>40045</v>
          </cell>
          <cell r="G10690">
            <v>46250</v>
          </cell>
          <cell r="H10690">
            <v>1.39</v>
          </cell>
          <cell r="I10690">
            <v>43465</v>
          </cell>
        </row>
        <row r="10691">
          <cell r="A10691" t="str">
            <v>Ventana Alum Tub.4"x1.3/4" Vid Lam 3+3 Squash</v>
          </cell>
          <cell r="B10691">
            <v>104667</v>
          </cell>
          <cell r="C10691" t="str">
            <v>M2</v>
          </cell>
          <cell r="D10691">
            <v>405600</v>
          </cell>
          <cell r="E10691">
            <v>0</v>
          </cell>
          <cell r="F10691">
            <v>41180</v>
          </cell>
          <cell r="G10691">
            <v>312000</v>
          </cell>
          <cell r="H10691">
            <v>1.3</v>
          </cell>
          <cell r="I10691">
            <v>43465</v>
          </cell>
        </row>
        <row r="10692">
          <cell r="A10692" t="str">
            <v>Ventana Alum. Natural1.40x1.60Vidrio</v>
          </cell>
          <cell r="B10692">
            <v>100999</v>
          </cell>
          <cell r="C10692" t="str">
            <v>UNI</v>
          </cell>
          <cell r="D10692">
            <v>3122819</v>
          </cell>
          <cell r="E10692">
            <v>34925</v>
          </cell>
          <cell r="F10692">
            <v>39582</v>
          </cell>
          <cell r="G10692">
            <v>2124367</v>
          </cell>
          <cell r="H10692">
            <v>1.47</v>
          </cell>
          <cell r="I10692">
            <v>43465</v>
          </cell>
        </row>
        <row r="10693">
          <cell r="A10693" t="str">
            <v>Ventana Alumin M-3831 Vidrio lam4+4mm mont rej</v>
          </cell>
          <cell r="B10693">
            <v>104796</v>
          </cell>
          <cell r="C10693" t="str">
            <v>M2</v>
          </cell>
          <cell r="D10693">
            <v>285362</v>
          </cell>
          <cell r="E10693">
            <v>0</v>
          </cell>
          <cell r="F10693">
            <v>42856</v>
          </cell>
          <cell r="G10693">
            <v>261800</v>
          </cell>
          <cell r="H10693">
            <v>1.0900000000000001</v>
          </cell>
          <cell r="I10693">
            <v>43465</v>
          </cell>
        </row>
        <row r="10694">
          <cell r="A10694" t="str">
            <v>Ventana Alumin M3831 Vidrio lam4+4mm Pleg 3" x</v>
          </cell>
          <cell r="B10694">
            <v>104826</v>
          </cell>
          <cell r="C10694" t="str">
            <v>M2</v>
          </cell>
          <cell r="D10694">
            <v>396256</v>
          </cell>
          <cell r="E10694">
            <v>0</v>
          </cell>
          <cell r="F10694">
            <v>42206</v>
          </cell>
          <cell r="G10694">
            <v>324800</v>
          </cell>
          <cell r="H10694">
            <v>1.22</v>
          </cell>
          <cell r="I10694">
            <v>43465</v>
          </cell>
        </row>
        <row r="10695">
          <cell r="A10695" t="str">
            <v>Ventana Alumin mate 38-31 tipo Persiana</v>
          </cell>
          <cell r="B10695">
            <v>104799</v>
          </cell>
          <cell r="C10695" t="str">
            <v>M2</v>
          </cell>
          <cell r="D10695">
            <v>285362</v>
          </cell>
          <cell r="E10695">
            <v>0</v>
          </cell>
          <cell r="F10695">
            <v>42971</v>
          </cell>
          <cell r="G10695">
            <v>261800</v>
          </cell>
          <cell r="H10695">
            <v>1.0900000000000001</v>
          </cell>
          <cell r="I10695">
            <v>43465</v>
          </cell>
        </row>
        <row r="10696">
          <cell r="A10696" t="str">
            <v>Ventana Alumin mate 38-31 Vidrio lam4+4mm</v>
          </cell>
          <cell r="B10696">
            <v>104798</v>
          </cell>
          <cell r="C10696" t="str">
            <v>M2</v>
          </cell>
          <cell r="D10696">
            <v>439674</v>
          </cell>
          <cell r="E10696">
            <v>0</v>
          </cell>
          <cell r="F10696">
            <v>41208</v>
          </cell>
          <cell r="G10696">
            <v>338211</v>
          </cell>
          <cell r="H10696">
            <v>1.3</v>
          </cell>
          <cell r="I10696">
            <v>43465</v>
          </cell>
        </row>
        <row r="10697">
          <cell r="A10697" t="str">
            <v>Ventana Alumin mate 38-31+Policarb.8mm+mont</v>
          </cell>
          <cell r="B10697">
            <v>104807</v>
          </cell>
          <cell r="C10697" t="str">
            <v>M2</v>
          </cell>
          <cell r="D10697">
            <v>381500</v>
          </cell>
          <cell r="E10697">
            <v>0</v>
          </cell>
          <cell r="F10697">
            <v>42857</v>
          </cell>
          <cell r="G10697">
            <v>350000</v>
          </cell>
          <cell r="H10697">
            <v>1.0900000000000001</v>
          </cell>
          <cell r="I10697">
            <v>43465</v>
          </cell>
        </row>
        <row r="10698">
          <cell r="A10698" t="str">
            <v>VENTANA ALUMINIO CORREDIZA TIPO</v>
          </cell>
          <cell r="B10698">
            <v>1019</v>
          </cell>
          <cell r="C10698" t="str">
            <v>M2</v>
          </cell>
          <cell r="D10698">
            <v>339648</v>
          </cell>
          <cell r="E10698">
            <v>0</v>
          </cell>
          <cell r="F10698">
            <v>42206</v>
          </cell>
          <cell r="G10698">
            <v>278400</v>
          </cell>
          <cell r="H10698">
            <v>1.22</v>
          </cell>
          <cell r="I10698">
            <v>43465</v>
          </cell>
        </row>
        <row r="10699">
          <cell r="A10699" t="str">
            <v>VENTANA ALUMINIO FIJA 38 - 31</v>
          </cell>
          <cell r="B10699">
            <v>1021</v>
          </cell>
          <cell r="C10699" t="str">
            <v>M2</v>
          </cell>
          <cell r="D10699">
            <v>168950</v>
          </cell>
          <cell r="E10699">
            <v>0</v>
          </cell>
          <cell r="F10699">
            <v>42853</v>
          </cell>
          <cell r="G10699">
            <v>155000</v>
          </cell>
          <cell r="H10699">
            <v>1.0900000000000001</v>
          </cell>
          <cell r="I10699">
            <v>43465</v>
          </cell>
        </row>
        <row r="10700">
          <cell r="A10700" t="str">
            <v>VENTANA ALUMINIO PROY.3831+VIDRIO LAM</v>
          </cell>
          <cell r="B10700">
            <v>106408</v>
          </cell>
          <cell r="C10700" t="str">
            <v>M2</v>
          </cell>
          <cell r="D10700">
            <v>246449</v>
          </cell>
          <cell r="E10700">
            <v>0</v>
          </cell>
          <cell r="F10700">
            <v>42971</v>
          </cell>
          <cell r="G10700">
            <v>226100</v>
          </cell>
          <cell r="H10700">
            <v>1.0900000000000001</v>
          </cell>
          <cell r="I10700">
            <v>43465</v>
          </cell>
        </row>
        <row r="10701">
          <cell r="A10701" t="str">
            <v>VENTANA ALUMINIO Proyect. DE 2.00 x 1.50 -</v>
          </cell>
          <cell r="B10701">
            <v>1022</v>
          </cell>
          <cell r="C10701" t="str">
            <v>M2</v>
          </cell>
          <cell r="D10701">
            <v>198860</v>
          </cell>
          <cell r="E10701">
            <v>0</v>
          </cell>
          <cell r="F10701">
            <v>42206</v>
          </cell>
          <cell r="G10701">
            <v>163000</v>
          </cell>
          <cell r="H10701">
            <v>1.22</v>
          </cell>
          <cell r="I10701">
            <v>43465</v>
          </cell>
        </row>
        <row r="10702">
          <cell r="A10702" t="str">
            <v>VENTANA ALUMINIO PROYECT.V-3831+VIDRIO</v>
          </cell>
          <cell r="B10702">
            <v>103371</v>
          </cell>
          <cell r="C10702" t="str">
            <v>M2</v>
          </cell>
          <cell r="D10702">
            <v>312420</v>
          </cell>
          <cell r="E10702">
            <v>0</v>
          </cell>
          <cell r="F10702">
            <v>41432</v>
          </cell>
          <cell r="G10702">
            <v>246000</v>
          </cell>
          <cell r="H10702">
            <v>1.27</v>
          </cell>
          <cell r="I10702">
            <v>43465</v>
          </cell>
        </row>
        <row r="10703">
          <cell r="A10703" t="str">
            <v>VENTANA ANDINA VIDRIO</v>
          </cell>
          <cell r="B10703">
            <v>2477</v>
          </cell>
          <cell r="C10703" t="str">
            <v>M2</v>
          </cell>
          <cell r="D10703">
            <v>106476</v>
          </cell>
          <cell r="E10703">
            <v>0</v>
          </cell>
          <cell r="F10703">
            <v>40478</v>
          </cell>
          <cell r="G10703">
            <v>77720</v>
          </cell>
          <cell r="H10703">
            <v>1.37</v>
          </cell>
          <cell r="I10703">
            <v>43465</v>
          </cell>
        </row>
        <row r="10704">
          <cell r="A10704" t="str">
            <v>VENTANA BAÑO 0.60X0.60</v>
          </cell>
          <cell r="B10704">
            <v>119</v>
          </cell>
          <cell r="C10704" t="str">
            <v>UNI</v>
          </cell>
          <cell r="D10704">
            <v>222488</v>
          </cell>
          <cell r="E10704">
            <v>0</v>
          </cell>
          <cell r="F10704">
            <v>40478</v>
          </cell>
          <cell r="G10704">
            <v>162400</v>
          </cell>
          <cell r="H10704">
            <v>1.37</v>
          </cell>
          <cell r="I10704">
            <v>43465</v>
          </cell>
        </row>
        <row r="10705">
          <cell r="A10705" t="str">
            <v>VENTANA COCINA 0.90X1.20</v>
          </cell>
          <cell r="B10705">
            <v>295</v>
          </cell>
          <cell r="C10705" t="str">
            <v>UNI</v>
          </cell>
          <cell r="D10705">
            <v>326424</v>
          </cell>
          <cell r="E10705">
            <v>0</v>
          </cell>
          <cell r="F10705">
            <v>40808</v>
          </cell>
          <cell r="G10705">
            <v>243600</v>
          </cell>
          <cell r="H10705">
            <v>1.34</v>
          </cell>
          <cell r="I10705">
            <v>43465</v>
          </cell>
        </row>
        <row r="10706">
          <cell r="A10706" t="str">
            <v>VENTANA CON PERSIANA CR 18(0.65X0.60M)</v>
          </cell>
          <cell r="B10706">
            <v>103351</v>
          </cell>
          <cell r="C10706" t="str">
            <v>UNI</v>
          </cell>
          <cell r="D10706">
            <v>165407</v>
          </cell>
          <cell r="E10706">
            <v>0</v>
          </cell>
          <cell r="F10706">
            <v>43371</v>
          </cell>
          <cell r="G10706">
            <v>157530</v>
          </cell>
          <cell r="H10706">
            <v>1.05</v>
          </cell>
          <cell r="I10706">
            <v>43465</v>
          </cell>
        </row>
        <row r="10707">
          <cell r="A10707" t="str">
            <v>VENTANA CORRED.ALUM. 1.63 x 1.60+Vidrio</v>
          </cell>
          <cell r="B10707">
            <v>102691</v>
          </cell>
          <cell r="C10707" t="str">
            <v>UNI</v>
          </cell>
          <cell r="D10707">
            <v>1021746</v>
          </cell>
          <cell r="E10707">
            <v>0</v>
          </cell>
          <cell r="F10707">
            <v>40283</v>
          </cell>
          <cell r="G10707">
            <v>745800</v>
          </cell>
          <cell r="H10707">
            <v>1.37</v>
          </cell>
          <cell r="I10707">
            <v>43465</v>
          </cell>
        </row>
        <row r="10708">
          <cell r="A10708" t="str">
            <v>VENTANA CORRED.ALUM. 1.94 x 1.80+Vidrio</v>
          </cell>
          <cell r="B10708">
            <v>102692</v>
          </cell>
          <cell r="C10708" t="str">
            <v>UNI</v>
          </cell>
          <cell r="D10708">
            <v>1371370</v>
          </cell>
          <cell r="E10708">
            <v>0</v>
          </cell>
          <cell r="F10708">
            <v>40281</v>
          </cell>
          <cell r="G10708">
            <v>1001000</v>
          </cell>
          <cell r="H10708">
            <v>1.37</v>
          </cell>
          <cell r="I10708">
            <v>43465</v>
          </cell>
        </row>
        <row r="10709">
          <cell r="A10709" t="str">
            <v>VENTANA CORREDIZA ALUM. 1.50 x 0.9+Vidrio</v>
          </cell>
          <cell r="B10709">
            <v>102686</v>
          </cell>
          <cell r="C10709" t="str">
            <v>UNI</v>
          </cell>
          <cell r="D10709">
            <v>492898</v>
          </cell>
          <cell r="E10709">
            <v>0</v>
          </cell>
          <cell r="F10709">
            <v>42836</v>
          </cell>
          <cell r="G10709">
            <v>452200</v>
          </cell>
          <cell r="H10709">
            <v>1.0900000000000001</v>
          </cell>
          <cell r="I10709">
            <v>43465</v>
          </cell>
        </row>
        <row r="10710">
          <cell r="A10710" t="str">
            <v>VENTANA CORREDIZA ALUM. 1.80 x 0.9+Vidrio</v>
          </cell>
          <cell r="B10710">
            <v>102687</v>
          </cell>
          <cell r="C10710" t="str">
            <v>UNI</v>
          </cell>
          <cell r="D10710">
            <v>632940</v>
          </cell>
          <cell r="E10710">
            <v>0</v>
          </cell>
          <cell r="F10710">
            <v>40283</v>
          </cell>
          <cell r="G10710">
            <v>462000</v>
          </cell>
          <cell r="H10710">
            <v>1.37</v>
          </cell>
          <cell r="I10710">
            <v>43465</v>
          </cell>
        </row>
        <row r="10711">
          <cell r="A10711" t="str">
            <v>VENTANA EUROPA</v>
          </cell>
          <cell r="B10711">
            <v>2814</v>
          </cell>
          <cell r="C10711" t="str">
            <v>M2</v>
          </cell>
          <cell r="D10711">
            <v>238380</v>
          </cell>
          <cell r="E10711">
            <v>0</v>
          </cell>
          <cell r="F10711">
            <v>40478</v>
          </cell>
          <cell r="G10711">
            <v>174000</v>
          </cell>
          <cell r="H10711">
            <v>1.37</v>
          </cell>
          <cell r="I10711">
            <v>43465</v>
          </cell>
        </row>
        <row r="10712">
          <cell r="A10712" t="str">
            <v>VENTANA FIJA ALUM. 1.60 x 0.60+Vidrio iNC.</v>
          </cell>
          <cell r="B10712">
            <v>102690</v>
          </cell>
          <cell r="C10712" t="str">
            <v>UNI</v>
          </cell>
          <cell r="D10712">
            <v>361680</v>
          </cell>
          <cell r="E10712">
            <v>0</v>
          </cell>
          <cell r="F10712">
            <v>40283</v>
          </cell>
          <cell r="G10712">
            <v>264000</v>
          </cell>
          <cell r="H10712">
            <v>1.37</v>
          </cell>
          <cell r="I10712">
            <v>43465</v>
          </cell>
        </row>
        <row r="10713">
          <cell r="A10713" t="str">
            <v>VENTANA FIJA ALUM. 1.80 x 2.1+Vidrio.</v>
          </cell>
          <cell r="B10713">
            <v>102688</v>
          </cell>
          <cell r="C10713" t="str">
            <v>M2</v>
          </cell>
          <cell r="D10713">
            <v>949410</v>
          </cell>
          <cell r="E10713">
            <v>0</v>
          </cell>
          <cell r="F10713">
            <v>40283</v>
          </cell>
          <cell r="G10713">
            <v>693000</v>
          </cell>
          <cell r="H10713">
            <v>1.37</v>
          </cell>
          <cell r="I10713">
            <v>43465</v>
          </cell>
        </row>
        <row r="10714">
          <cell r="A10714" t="str">
            <v>Ventana Fija alumin mate 38-31 Vidrio laminado</v>
          </cell>
          <cell r="B10714">
            <v>103687</v>
          </cell>
          <cell r="C10714" t="str">
            <v>M2</v>
          </cell>
          <cell r="D10714">
            <v>290121</v>
          </cell>
          <cell r="E10714">
            <v>0</v>
          </cell>
          <cell r="F10714">
            <v>41093</v>
          </cell>
          <cell r="G10714">
            <v>223170</v>
          </cell>
          <cell r="H10714">
            <v>1.3</v>
          </cell>
          <cell r="I10714">
            <v>43465</v>
          </cell>
        </row>
        <row r="10715">
          <cell r="A10715" t="str">
            <v>VENTANA METALIC.CAL.20+BASCULANTE</v>
          </cell>
          <cell r="B10715">
            <v>102350</v>
          </cell>
          <cell r="C10715" t="str">
            <v>M2</v>
          </cell>
          <cell r="D10715">
            <v>105142</v>
          </cell>
          <cell r="E10715">
            <v>0</v>
          </cell>
          <cell r="F10715">
            <v>40128</v>
          </cell>
          <cell r="G10715">
            <v>75642</v>
          </cell>
          <cell r="H10715">
            <v>1.39</v>
          </cell>
          <cell r="I10715">
            <v>43465</v>
          </cell>
        </row>
        <row r="10716">
          <cell r="A10716" t="str">
            <v>VENTANA PROYECTANTE</v>
          </cell>
          <cell r="B10716">
            <v>2813</v>
          </cell>
          <cell r="C10716" t="str">
            <v>M2</v>
          </cell>
          <cell r="D10716">
            <v>144617</v>
          </cell>
          <cell r="E10716">
            <v>0</v>
          </cell>
          <cell r="F10716">
            <v>40478</v>
          </cell>
          <cell r="G10716">
            <v>105560</v>
          </cell>
          <cell r="H10716">
            <v>1.37</v>
          </cell>
          <cell r="I10716">
            <v>43465</v>
          </cell>
        </row>
        <row r="10717">
          <cell r="A10717" t="str">
            <v>VENTANA SALA COMEDOR 1.5X1.8</v>
          </cell>
          <cell r="B10717">
            <v>57</v>
          </cell>
          <cell r="C10717" t="str">
            <v>M2</v>
          </cell>
          <cell r="D10717">
            <v>206596</v>
          </cell>
          <cell r="E10717">
            <v>0</v>
          </cell>
          <cell r="F10717">
            <v>40478</v>
          </cell>
          <cell r="G10717">
            <v>150800</v>
          </cell>
          <cell r="H10717">
            <v>1.37</v>
          </cell>
          <cell r="I10717">
            <v>43465</v>
          </cell>
        </row>
        <row r="10718">
          <cell r="A10718" t="str">
            <v>VENTANA SERIE 2000</v>
          </cell>
          <cell r="B10718">
            <v>2812</v>
          </cell>
          <cell r="C10718" t="str">
            <v>M2</v>
          </cell>
          <cell r="D10718">
            <v>314662</v>
          </cell>
          <cell r="E10718">
            <v>0</v>
          </cell>
          <cell r="F10718">
            <v>40478</v>
          </cell>
          <cell r="G10718">
            <v>229680</v>
          </cell>
          <cell r="H10718">
            <v>1.37</v>
          </cell>
          <cell r="I10718">
            <v>43465</v>
          </cell>
        </row>
        <row r="10719">
          <cell r="A10719" t="str">
            <v>Ventana V-01(56.45x3.10m)</v>
          </cell>
          <cell r="B10719">
            <v>107367</v>
          </cell>
          <cell r="C10719" t="str">
            <v>UNI</v>
          </cell>
          <cell r="D10719">
            <v>162359520</v>
          </cell>
          <cell r="E10719">
            <v>0</v>
          </cell>
          <cell r="F10719">
            <v>43413</v>
          </cell>
          <cell r="G10719">
            <v>154628113.86000001</v>
          </cell>
          <cell r="H10719">
            <v>1.05</v>
          </cell>
          <cell r="I10719">
            <v>43465</v>
          </cell>
        </row>
        <row r="10720">
          <cell r="A10720" t="str">
            <v>Ventana V-02(46.85x3.10m)</v>
          </cell>
          <cell r="B10720">
            <v>107368</v>
          </cell>
          <cell r="C10720" t="str">
            <v>UNI</v>
          </cell>
          <cell r="D10720">
            <v>134748335</v>
          </cell>
          <cell r="E10720">
            <v>0</v>
          </cell>
          <cell r="F10720">
            <v>43413</v>
          </cell>
          <cell r="G10720">
            <v>128331747.29000001</v>
          </cell>
          <cell r="H10720">
            <v>1.05</v>
          </cell>
          <cell r="I10720">
            <v>43465</v>
          </cell>
        </row>
        <row r="10721">
          <cell r="A10721" t="str">
            <v>Ventana V-03(27.65x3.60m)</v>
          </cell>
          <cell r="B10721">
            <v>107370</v>
          </cell>
          <cell r="C10721" t="str">
            <v>UNI</v>
          </cell>
          <cell r="D10721">
            <v>92352733</v>
          </cell>
          <cell r="E10721">
            <v>0</v>
          </cell>
          <cell r="F10721">
            <v>43413</v>
          </cell>
          <cell r="G10721">
            <v>87954984.159999996</v>
          </cell>
          <cell r="H10721">
            <v>1.05</v>
          </cell>
          <cell r="I10721">
            <v>43465</v>
          </cell>
        </row>
        <row r="10722">
          <cell r="A10722" t="str">
            <v>Ventana V-04(37.25x3.60m)</v>
          </cell>
          <cell r="B10722">
            <v>107371</v>
          </cell>
          <cell r="C10722" t="str">
            <v>UNI</v>
          </cell>
          <cell r="D10722">
            <v>124417335</v>
          </cell>
          <cell r="E10722">
            <v>0</v>
          </cell>
          <cell r="F10722">
            <v>43413</v>
          </cell>
          <cell r="G10722">
            <v>118492700.19</v>
          </cell>
          <cell r="H10722">
            <v>1.05</v>
          </cell>
          <cell r="I10722">
            <v>43465</v>
          </cell>
        </row>
        <row r="10723">
          <cell r="A10723" t="str">
            <v>Ventana V-37(29.31x3.30m)</v>
          </cell>
          <cell r="B10723">
            <v>107372</v>
          </cell>
          <cell r="C10723" t="str">
            <v>UNI</v>
          </cell>
          <cell r="D10723">
            <v>89739134</v>
          </cell>
          <cell r="E10723">
            <v>0</v>
          </cell>
          <cell r="F10723">
            <v>43413</v>
          </cell>
          <cell r="G10723">
            <v>85465842.209999993</v>
          </cell>
          <cell r="H10723">
            <v>1.05</v>
          </cell>
          <cell r="I10723">
            <v>43465</v>
          </cell>
        </row>
        <row r="10724">
          <cell r="A10724" t="str">
            <v>VENTANA+MARC.ALUM.BLANCO MATE</v>
          </cell>
          <cell r="B10724">
            <v>102353</v>
          </cell>
          <cell r="C10724" t="str">
            <v>UNI</v>
          </cell>
          <cell r="D10724">
            <v>220496</v>
          </cell>
          <cell r="E10724">
            <v>0</v>
          </cell>
          <cell r="F10724">
            <v>40130</v>
          </cell>
          <cell r="G10724">
            <v>158630</v>
          </cell>
          <cell r="H10724">
            <v>1.39</v>
          </cell>
          <cell r="I10724">
            <v>43465</v>
          </cell>
        </row>
        <row r="10725">
          <cell r="A10725" t="str">
            <v>VENTAS CONO DE ABRAMS PARA ENSAYO DE</v>
          </cell>
          <cell r="B10725">
            <v>3592</v>
          </cell>
          <cell r="C10725" t="str">
            <v>UNI</v>
          </cell>
          <cell r="D10725">
            <v>145116</v>
          </cell>
          <cell r="E10725">
            <v>0</v>
          </cell>
          <cell r="F10725">
            <v>40150</v>
          </cell>
          <cell r="G10725">
            <v>104400</v>
          </cell>
          <cell r="H10725">
            <v>1.39</v>
          </cell>
          <cell r="I10725">
            <v>43465</v>
          </cell>
        </row>
        <row r="10726">
          <cell r="A10726" t="str">
            <v>VENTILACION MAXI-VANT STUDOR</v>
          </cell>
          <cell r="B10726">
            <v>103520</v>
          </cell>
          <cell r="C10726" t="str">
            <v>UNI</v>
          </cell>
          <cell r="D10726">
            <v>212280</v>
          </cell>
          <cell r="E10726">
            <v>0</v>
          </cell>
          <cell r="F10726">
            <v>42207</v>
          </cell>
          <cell r="G10726">
            <v>174000</v>
          </cell>
          <cell r="H10726">
            <v>1.22</v>
          </cell>
          <cell r="I10726">
            <v>43465</v>
          </cell>
        </row>
        <row r="10727">
          <cell r="A10727" t="str">
            <v>VENTILADOR EXTRACCION BAÑOS</v>
          </cell>
          <cell r="B10727">
            <v>1697</v>
          </cell>
          <cell r="C10727" t="str">
            <v>UNI</v>
          </cell>
          <cell r="D10727">
            <v>189457</v>
          </cell>
          <cell r="E10727">
            <v>0</v>
          </cell>
          <cell r="F10727">
            <v>40024</v>
          </cell>
          <cell r="G10727">
            <v>136300</v>
          </cell>
          <cell r="H10727">
            <v>1.39</v>
          </cell>
          <cell r="I10727">
            <v>43465</v>
          </cell>
        </row>
        <row r="10728">
          <cell r="A10728" t="str">
            <v>VENTILADOR SUMINISTRO FARMACIA</v>
          </cell>
          <cell r="B10728">
            <v>757</v>
          </cell>
          <cell r="C10728" t="str">
            <v>UNI</v>
          </cell>
          <cell r="D10728">
            <v>9330153</v>
          </cell>
          <cell r="E10728">
            <v>0</v>
          </cell>
          <cell r="F10728">
            <v>40024</v>
          </cell>
          <cell r="G10728">
            <v>6712340</v>
          </cell>
          <cell r="H10728">
            <v>1.39</v>
          </cell>
          <cell r="I10728">
            <v>43465</v>
          </cell>
        </row>
        <row r="10729">
          <cell r="A10729" t="str">
            <v>VERTICUTTER (OPER+COMB)</v>
          </cell>
          <cell r="B10729">
            <v>102551</v>
          </cell>
          <cell r="C10729" t="str">
            <v>M2</v>
          </cell>
          <cell r="D10729">
            <v>365</v>
          </cell>
          <cell r="E10729">
            <v>0</v>
          </cell>
          <cell r="F10729">
            <v>43182</v>
          </cell>
          <cell r="G10729">
            <v>348</v>
          </cell>
          <cell r="H10729">
            <v>1.05</v>
          </cell>
          <cell r="I10729">
            <v>43465</v>
          </cell>
        </row>
        <row r="10730">
          <cell r="A10730" t="str">
            <v>VETANA ALUMINIO CORREDIZA 50-20</v>
          </cell>
          <cell r="B10730">
            <v>104400</v>
          </cell>
          <cell r="C10730" t="str">
            <v>M2</v>
          </cell>
          <cell r="D10730">
            <v>424121</v>
          </cell>
          <cell r="E10730">
            <v>0</v>
          </cell>
          <cell r="F10730">
            <v>41094</v>
          </cell>
          <cell r="G10730">
            <v>326247</v>
          </cell>
          <cell r="H10730">
            <v>1.3</v>
          </cell>
          <cell r="I10730">
            <v>43465</v>
          </cell>
        </row>
        <row r="10731">
          <cell r="A10731" t="str">
            <v>VETANA ALUMINIO CORREDIZA ECONOMICA</v>
          </cell>
          <cell r="B10731">
            <v>1020</v>
          </cell>
          <cell r="C10731" t="str">
            <v>M2</v>
          </cell>
          <cell r="D10731">
            <v>190704</v>
          </cell>
          <cell r="E10731">
            <v>0</v>
          </cell>
          <cell r="F10731">
            <v>40478</v>
          </cell>
          <cell r="G10731">
            <v>139200</v>
          </cell>
          <cell r="H10731">
            <v>1.37</v>
          </cell>
          <cell r="I10731">
            <v>43465</v>
          </cell>
        </row>
        <row r="10732">
          <cell r="A10732" t="str">
            <v>VIAJE DE LEÑA</v>
          </cell>
          <cell r="B10732">
            <v>2674</v>
          </cell>
          <cell r="C10732" t="str">
            <v>VJ</v>
          </cell>
          <cell r="D10732">
            <v>496230</v>
          </cell>
          <cell r="E10732">
            <v>0</v>
          </cell>
          <cell r="F10732">
            <v>40130</v>
          </cell>
          <cell r="G10732">
            <v>357000</v>
          </cell>
          <cell r="H10732">
            <v>1.39</v>
          </cell>
          <cell r="I10732">
            <v>43465</v>
          </cell>
        </row>
        <row r="10733">
          <cell r="A10733" t="str">
            <v>VIBRADOR A GASOLINA</v>
          </cell>
          <cell r="B10733">
            <v>400</v>
          </cell>
          <cell r="C10733" t="str">
            <v>DIA</v>
          </cell>
          <cell r="D10733">
            <v>40102</v>
          </cell>
          <cell r="E10733">
            <v>0</v>
          </cell>
          <cell r="F10733">
            <v>43167</v>
          </cell>
          <cell r="G10733">
            <v>38192</v>
          </cell>
          <cell r="H10733">
            <v>1.05</v>
          </cell>
          <cell r="I10733">
            <v>43465</v>
          </cell>
        </row>
        <row r="10734">
          <cell r="A10734" t="str">
            <v>VIBRADOR A GASOLINA (NO USAR)</v>
          </cell>
          <cell r="B10734">
            <v>102455</v>
          </cell>
          <cell r="C10734" t="str">
            <v>DD</v>
          </cell>
          <cell r="D10734">
            <v>40250</v>
          </cell>
          <cell r="E10734">
            <v>0</v>
          </cell>
          <cell r="F10734">
            <v>42465</v>
          </cell>
          <cell r="G10734">
            <v>35000</v>
          </cell>
          <cell r="H10734">
            <v>1.1499999999999999</v>
          </cell>
          <cell r="I10734">
            <v>43465</v>
          </cell>
        </row>
        <row r="10735">
          <cell r="A10735" t="str">
            <v>VIBRADOR ELECTRICO</v>
          </cell>
          <cell r="B10735">
            <v>720</v>
          </cell>
          <cell r="C10735" t="str">
            <v>DD</v>
          </cell>
          <cell r="D10735">
            <v>35543</v>
          </cell>
          <cell r="E10735">
            <v>0</v>
          </cell>
          <cell r="F10735">
            <v>43250</v>
          </cell>
          <cell r="G10735">
            <v>33850</v>
          </cell>
          <cell r="H10735">
            <v>1.05</v>
          </cell>
          <cell r="I10735">
            <v>43465</v>
          </cell>
        </row>
        <row r="10736">
          <cell r="A10736" t="str">
            <v>VIBRADOR ELECTRICO</v>
          </cell>
          <cell r="B10736">
            <v>961</v>
          </cell>
          <cell r="C10736" t="str">
            <v>DD</v>
          </cell>
          <cell r="D10736">
            <v>30500</v>
          </cell>
          <cell r="E10736">
            <v>0</v>
          </cell>
          <cell r="F10736">
            <v>42331</v>
          </cell>
          <cell r="G10736">
            <v>25000</v>
          </cell>
          <cell r="H10736">
            <v>1.22</v>
          </cell>
          <cell r="I10736">
            <v>43465</v>
          </cell>
        </row>
        <row r="10737">
          <cell r="A10737" t="str">
            <v>VIBRADOR ELECTRICO</v>
          </cell>
          <cell r="B10737">
            <v>968</v>
          </cell>
          <cell r="C10737" t="str">
            <v>MES</v>
          </cell>
          <cell r="D10737">
            <v>447873</v>
          </cell>
          <cell r="E10737">
            <v>0</v>
          </cell>
          <cell r="F10737">
            <v>43168</v>
          </cell>
          <cell r="G10737">
            <v>426546</v>
          </cell>
          <cell r="H10737">
            <v>1.05</v>
          </cell>
          <cell r="I10737">
            <v>43465</v>
          </cell>
        </row>
        <row r="10738">
          <cell r="A10738" t="str">
            <v>VIBRADOR ELECTRICO (NO USAR)</v>
          </cell>
          <cell r="B10738">
            <v>743</v>
          </cell>
          <cell r="C10738" t="str">
            <v>MES</v>
          </cell>
          <cell r="D10738">
            <v>398112</v>
          </cell>
          <cell r="E10738">
            <v>0</v>
          </cell>
          <cell r="F10738">
            <v>41236</v>
          </cell>
          <cell r="G10738">
            <v>306240</v>
          </cell>
          <cell r="H10738">
            <v>1.3</v>
          </cell>
          <cell r="I10738">
            <v>43465</v>
          </cell>
        </row>
        <row r="10739">
          <cell r="A10739" t="str">
            <v>VIBRADOR ELECTRICO (NO USAR)</v>
          </cell>
          <cell r="B10739">
            <v>2444</v>
          </cell>
          <cell r="C10739" t="str">
            <v>MS</v>
          </cell>
          <cell r="D10739">
            <v>398112</v>
          </cell>
          <cell r="E10739" t="str">
            <v>Monofasico</v>
          </cell>
          <cell r="F10739">
            <v>41236</v>
          </cell>
          <cell r="G10739">
            <v>306240</v>
          </cell>
          <cell r="H10739">
            <v>1.3</v>
          </cell>
          <cell r="I10739">
            <v>43465</v>
          </cell>
        </row>
        <row r="10740">
          <cell r="A10740" t="str">
            <v>VIBRO CMPACTA (7.0 TON).Dynapac o</v>
          </cell>
          <cell r="B10740">
            <v>101263</v>
          </cell>
          <cell r="C10740" t="str">
            <v>HR</v>
          </cell>
          <cell r="D10740">
            <v>96291</v>
          </cell>
          <cell r="E10740">
            <v>0</v>
          </cell>
          <cell r="F10740">
            <v>43376</v>
          </cell>
          <cell r="G10740">
            <v>91706</v>
          </cell>
          <cell r="H10740">
            <v>1.05</v>
          </cell>
          <cell r="I10740">
            <v>43465</v>
          </cell>
        </row>
        <row r="10741">
          <cell r="A10741" t="str">
            <v>VIBRO DYNAPAC 2.5 TONELADAS</v>
          </cell>
          <cell r="B10741">
            <v>3246</v>
          </cell>
          <cell r="C10741" t="str">
            <v>HR</v>
          </cell>
          <cell r="D10741">
            <v>45938</v>
          </cell>
          <cell r="E10741">
            <v>0</v>
          </cell>
          <cell r="F10741">
            <v>43245</v>
          </cell>
          <cell r="G10741">
            <v>43750</v>
          </cell>
          <cell r="H10741">
            <v>1.05</v>
          </cell>
          <cell r="I10741">
            <v>43465</v>
          </cell>
        </row>
        <row r="10742">
          <cell r="A10742" t="str">
            <v>VIBRO DYNAPAC 2.5 TONELADAS</v>
          </cell>
          <cell r="B10742">
            <v>3247</v>
          </cell>
          <cell r="C10742" t="str">
            <v>MES</v>
          </cell>
          <cell r="D10742">
            <v>9535200</v>
          </cell>
          <cell r="E10742">
            <v>0</v>
          </cell>
          <cell r="F10742">
            <v>40368</v>
          </cell>
          <cell r="G10742">
            <v>6960000</v>
          </cell>
          <cell r="H10742">
            <v>1.37</v>
          </cell>
          <cell r="I10742">
            <v>43465</v>
          </cell>
        </row>
        <row r="10743">
          <cell r="A10743" t="str">
            <v>VIBRO REX 7 TONELADAS</v>
          </cell>
          <cell r="B10743">
            <v>3250</v>
          </cell>
          <cell r="C10743" t="str">
            <v>DD</v>
          </cell>
          <cell r="D10743">
            <v>572112</v>
          </cell>
          <cell r="E10743" t="str">
            <v>c/c</v>
          </cell>
          <cell r="F10743">
            <v>40368</v>
          </cell>
          <cell r="G10743">
            <v>417600</v>
          </cell>
          <cell r="H10743">
            <v>1.37</v>
          </cell>
          <cell r="I10743">
            <v>43465</v>
          </cell>
        </row>
        <row r="10744">
          <cell r="A10744" t="str">
            <v>VIBROCOMP. BENITIN 1.5TON(Oper+Comb)**</v>
          </cell>
          <cell r="B10744">
            <v>101784</v>
          </cell>
          <cell r="C10744" t="str">
            <v>hr</v>
          </cell>
          <cell r="D10744">
            <v>28114</v>
          </cell>
          <cell r="E10744" t="str">
            <v>DIMAPACK</v>
          </cell>
          <cell r="F10744">
            <v>43168</v>
          </cell>
          <cell r="G10744">
            <v>26775</v>
          </cell>
          <cell r="H10744">
            <v>1.05</v>
          </cell>
          <cell r="I10744">
            <v>43465</v>
          </cell>
        </row>
        <row r="10745">
          <cell r="A10745" t="str">
            <v>VIBROCOMP. BENITIN 1.TON(Oper+Comb)**</v>
          </cell>
          <cell r="B10745">
            <v>104666</v>
          </cell>
          <cell r="C10745" t="str">
            <v>DIA</v>
          </cell>
          <cell r="D10745">
            <v>199500</v>
          </cell>
          <cell r="E10745" t="str">
            <v>DIMAPACK</v>
          </cell>
          <cell r="F10745">
            <v>43202</v>
          </cell>
          <cell r="G10745">
            <v>190000</v>
          </cell>
          <cell r="H10745">
            <v>1.05</v>
          </cell>
          <cell r="I10745">
            <v>43465</v>
          </cell>
        </row>
        <row r="10746">
          <cell r="A10746" t="str">
            <v>VIBROCOMPACT.DOBLE RODILLO 11/2</v>
          </cell>
          <cell r="B10746">
            <v>104242</v>
          </cell>
          <cell r="C10746" t="str">
            <v>DD</v>
          </cell>
          <cell r="D10746">
            <v>248704</v>
          </cell>
          <cell r="E10746">
            <v>0</v>
          </cell>
          <cell r="F10746">
            <v>40876</v>
          </cell>
          <cell r="G10746">
            <v>185600</v>
          </cell>
          <cell r="H10746">
            <v>1.34</v>
          </cell>
          <cell r="I10746">
            <v>43465</v>
          </cell>
        </row>
        <row r="10747">
          <cell r="A10747" t="str">
            <v>VIBROCOMPACT.DOBLE RODILLO 3 TON</v>
          </cell>
          <cell r="B10747">
            <v>3248</v>
          </cell>
          <cell r="C10747" t="str">
            <v>HR</v>
          </cell>
          <cell r="D10747">
            <v>40316</v>
          </cell>
          <cell r="E10747" t="str">
            <v>c/c</v>
          </cell>
          <cell r="F10747">
            <v>43182</v>
          </cell>
          <cell r="G10747">
            <v>38396</v>
          </cell>
          <cell r="H10747">
            <v>1.05</v>
          </cell>
          <cell r="I10747">
            <v>43465</v>
          </cell>
        </row>
        <row r="10748">
          <cell r="A10748" t="str">
            <v>VIBROCOMPACT.DOBLE RODILLO 7 TON+OPE</v>
          </cell>
          <cell r="B10748">
            <v>104241</v>
          </cell>
          <cell r="C10748" t="str">
            <v>HR</v>
          </cell>
          <cell r="D10748">
            <v>85492</v>
          </cell>
          <cell r="E10748">
            <v>0</v>
          </cell>
          <cell r="F10748">
            <v>40876</v>
          </cell>
          <cell r="G10748">
            <v>63800</v>
          </cell>
          <cell r="H10748">
            <v>1.34</v>
          </cell>
          <cell r="I10748">
            <v>43465</v>
          </cell>
        </row>
        <row r="10749">
          <cell r="A10749" t="str">
            <v>VIBROCOMPACT.DOBLE RODILLO 800</v>
          </cell>
          <cell r="B10749">
            <v>104243</v>
          </cell>
          <cell r="C10749" t="str">
            <v>DD</v>
          </cell>
          <cell r="D10749">
            <v>233160</v>
          </cell>
          <cell r="E10749">
            <v>0</v>
          </cell>
          <cell r="F10749">
            <v>40876</v>
          </cell>
          <cell r="G10749">
            <v>174000</v>
          </cell>
          <cell r="H10749">
            <v>1.34</v>
          </cell>
          <cell r="I10749">
            <v>43465</v>
          </cell>
        </row>
        <row r="10750">
          <cell r="A10750" t="str">
            <v>VIBROCOMPACTADOR (TIPO</v>
          </cell>
          <cell r="B10750">
            <v>972</v>
          </cell>
          <cell r="C10750" t="str">
            <v>MES</v>
          </cell>
          <cell r="D10750">
            <v>509472</v>
          </cell>
          <cell r="E10750">
            <v>0</v>
          </cell>
          <cell r="F10750">
            <v>42279</v>
          </cell>
          <cell r="G10750">
            <v>417600</v>
          </cell>
          <cell r="H10750">
            <v>1.22</v>
          </cell>
          <cell r="I10750">
            <v>43465</v>
          </cell>
        </row>
        <row r="10751">
          <cell r="A10751" t="str">
            <v>VIBROCOMPACTADOR (TIPO RANA)</v>
          </cell>
          <cell r="B10751">
            <v>976</v>
          </cell>
          <cell r="C10751" t="str">
            <v>MES</v>
          </cell>
          <cell r="D10751">
            <v>437320</v>
          </cell>
          <cell r="E10751">
            <v>0</v>
          </cell>
          <cell r="F10751">
            <v>41219</v>
          </cell>
          <cell r="G10751">
            <v>336400</v>
          </cell>
          <cell r="H10751">
            <v>1.3</v>
          </cell>
          <cell r="I10751">
            <v>43465</v>
          </cell>
        </row>
        <row r="10752">
          <cell r="A10752" t="str">
            <v>VIBROCOMPACTADOR 2 TON (Oper+Comb)</v>
          </cell>
          <cell r="B10752">
            <v>3308</v>
          </cell>
          <cell r="C10752" t="str">
            <v>HR</v>
          </cell>
          <cell r="D10752">
            <v>29988</v>
          </cell>
          <cell r="E10752" t="str">
            <v>Manual</v>
          </cell>
          <cell r="F10752">
            <v>43173</v>
          </cell>
          <cell r="G10752">
            <v>28560</v>
          </cell>
          <cell r="H10752">
            <v>1.05</v>
          </cell>
          <cell r="I10752">
            <v>43465</v>
          </cell>
        </row>
        <row r="10753">
          <cell r="A10753" t="str">
            <v>VIBROCOMPACTADOR DOBLE RODILLO 3 TON</v>
          </cell>
          <cell r="B10753">
            <v>138</v>
          </cell>
          <cell r="C10753" t="str">
            <v>HR</v>
          </cell>
          <cell r="D10753">
            <v>39981</v>
          </cell>
          <cell r="E10753" t="str">
            <v>DIMAPACK</v>
          </cell>
          <cell r="F10753">
            <v>43174</v>
          </cell>
          <cell r="G10753">
            <v>38077</v>
          </cell>
          <cell r="H10753">
            <v>1.05</v>
          </cell>
          <cell r="I10753">
            <v>43465</v>
          </cell>
        </row>
        <row r="10754">
          <cell r="A10754" t="str">
            <v>VIBROCOMPACTADOR(TIPO</v>
          </cell>
          <cell r="B10754">
            <v>969</v>
          </cell>
          <cell r="C10754" t="str">
            <v>DD</v>
          </cell>
          <cell r="D10754">
            <v>36795</v>
          </cell>
          <cell r="E10754">
            <v>0</v>
          </cell>
          <cell r="F10754">
            <v>42072</v>
          </cell>
          <cell r="G10754">
            <v>30160</v>
          </cell>
          <cell r="H10754">
            <v>1.22</v>
          </cell>
          <cell r="I10754">
            <v>43465</v>
          </cell>
        </row>
        <row r="10755">
          <cell r="A10755" t="str">
            <v>VIBROCOMPACTADOR(TIPO</v>
          </cell>
          <cell r="B10755">
            <v>102113</v>
          </cell>
          <cell r="C10755" t="str">
            <v>DD</v>
          </cell>
          <cell r="D10755">
            <v>36795</v>
          </cell>
          <cell r="E10755">
            <v>0</v>
          </cell>
          <cell r="F10755">
            <v>42279</v>
          </cell>
          <cell r="G10755">
            <v>30160</v>
          </cell>
          <cell r="H10755">
            <v>1.22</v>
          </cell>
          <cell r="I10755">
            <v>43465</v>
          </cell>
        </row>
        <row r="10756">
          <cell r="A10756" t="str">
            <v>VIBROCOMPACTADOR(TIPORANA)ELECT(50X</v>
          </cell>
          <cell r="B10756">
            <v>973</v>
          </cell>
          <cell r="C10756" t="str">
            <v>DD</v>
          </cell>
          <cell r="D10756">
            <v>37306</v>
          </cell>
          <cell r="E10756">
            <v>0</v>
          </cell>
          <cell r="F10756">
            <v>40868</v>
          </cell>
          <cell r="G10756">
            <v>27840</v>
          </cell>
          <cell r="H10756">
            <v>1.34</v>
          </cell>
          <cell r="I10756">
            <v>43465</v>
          </cell>
        </row>
        <row r="10757">
          <cell r="A10757" t="str">
            <v>VIBROCOMPACTADORA</v>
          </cell>
          <cell r="B10757">
            <v>3237</v>
          </cell>
          <cell r="C10757" t="str">
            <v>DD</v>
          </cell>
          <cell r="D10757">
            <v>34197</v>
          </cell>
          <cell r="E10757">
            <v>0</v>
          </cell>
          <cell r="F10757">
            <v>40868</v>
          </cell>
          <cell r="G10757">
            <v>25520</v>
          </cell>
          <cell r="H10757">
            <v>1.34</v>
          </cell>
          <cell r="I10757">
            <v>43465</v>
          </cell>
        </row>
        <row r="10758">
          <cell r="A10758" t="str">
            <v>VIBROCOMPACTADORA ELECTRICA</v>
          </cell>
          <cell r="B10758">
            <v>3238</v>
          </cell>
          <cell r="C10758" t="str">
            <v>MS</v>
          </cell>
          <cell r="D10758">
            <v>419688</v>
          </cell>
          <cell r="E10758">
            <v>0</v>
          </cell>
          <cell r="F10758">
            <v>40868</v>
          </cell>
          <cell r="G10758">
            <v>313200</v>
          </cell>
          <cell r="H10758">
            <v>1.34</v>
          </cell>
          <cell r="I10758">
            <v>43465</v>
          </cell>
        </row>
        <row r="10759">
          <cell r="A10759" t="str">
            <v>VIDRIO ARQUITECTONICO NIVEL II 18 mm</v>
          </cell>
          <cell r="B10759">
            <v>2641</v>
          </cell>
          <cell r="C10759" t="str">
            <v>M2</v>
          </cell>
          <cell r="D10759">
            <v>452100</v>
          </cell>
          <cell r="E10759">
            <v>0</v>
          </cell>
          <cell r="F10759">
            <v>40371</v>
          </cell>
          <cell r="G10759">
            <v>330000</v>
          </cell>
          <cell r="H10759">
            <v>1.37</v>
          </cell>
          <cell r="I10759">
            <v>43465</v>
          </cell>
        </row>
        <row r="10760">
          <cell r="A10760" t="str">
            <v>VIDRIO ARQUITECTONICO NIVEL III 22 mm</v>
          </cell>
          <cell r="B10760">
            <v>9491</v>
          </cell>
          <cell r="C10760" t="str">
            <v>M2</v>
          </cell>
          <cell r="D10760">
            <v>521970</v>
          </cell>
          <cell r="E10760">
            <v>0</v>
          </cell>
          <cell r="F10760">
            <v>40371</v>
          </cell>
          <cell r="G10760">
            <v>381000</v>
          </cell>
          <cell r="H10760">
            <v>1.37</v>
          </cell>
          <cell r="I10760">
            <v>43465</v>
          </cell>
        </row>
        <row r="10761">
          <cell r="A10761" t="str">
            <v>VIDRIO BALA DULUX /HQI SERIGRAFIADO CON</v>
          </cell>
          <cell r="B10761">
            <v>102886</v>
          </cell>
          <cell r="C10761" t="str">
            <v>UNI</v>
          </cell>
          <cell r="D10761">
            <v>11645</v>
          </cell>
          <cell r="E10761" t="str">
            <v>52BIFBL</v>
          </cell>
          <cell r="F10761">
            <v>40336</v>
          </cell>
          <cell r="G10761">
            <v>8500</v>
          </cell>
          <cell r="H10761">
            <v>1.37</v>
          </cell>
          <cell r="I10761">
            <v>43465</v>
          </cell>
        </row>
        <row r="10762">
          <cell r="A10762" t="str">
            <v>VIDRIO BRONCE 244x330 4mm</v>
          </cell>
          <cell r="B10762">
            <v>3092</v>
          </cell>
          <cell r="C10762" t="str">
            <v>M2</v>
          </cell>
          <cell r="D10762">
            <v>47950</v>
          </cell>
          <cell r="E10762" t="str">
            <v>4mm</v>
          </cell>
          <cell r="F10762">
            <v>40371</v>
          </cell>
          <cell r="G10762">
            <v>35000</v>
          </cell>
          <cell r="H10762">
            <v>1.37</v>
          </cell>
          <cell r="I10762">
            <v>43465</v>
          </cell>
        </row>
        <row r="10763">
          <cell r="A10763" t="str">
            <v>VIDRIO CRISTAL BRONC. 4mm</v>
          </cell>
          <cell r="B10763">
            <v>262</v>
          </cell>
          <cell r="C10763" t="str">
            <v>M2</v>
          </cell>
          <cell r="D10763">
            <v>48730</v>
          </cell>
          <cell r="E10763" t="str">
            <v>4 mm.</v>
          </cell>
          <cell r="F10763">
            <v>40863</v>
          </cell>
          <cell r="G10763">
            <v>36366</v>
          </cell>
          <cell r="H10763">
            <v>1.34</v>
          </cell>
          <cell r="I10763">
            <v>43465</v>
          </cell>
        </row>
        <row r="10764">
          <cell r="A10764" t="str">
            <v>VIDRIO CRISTAL BRONC. 5mm</v>
          </cell>
          <cell r="B10764">
            <v>264</v>
          </cell>
          <cell r="C10764" t="str">
            <v>M2</v>
          </cell>
          <cell r="D10764">
            <v>57591</v>
          </cell>
          <cell r="E10764" t="str">
            <v>5 mm.</v>
          </cell>
          <cell r="F10764">
            <v>40863</v>
          </cell>
          <cell r="G10764">
            <v>42978</v>
          </cell>
          <cell r="H10764">
            <v>1.34</v>
          </cell>
          <cell r="I10764">
            <v>43465</v>
          </cell>
        </row>
        <row r="10765">
          <cell r="A10765" t="str">
            <v>VIDRIO CRISTAL BRONC. 6mm</v>
          </cell>
          <cell r="B10765">
            <v>269</v>
          </cell>
          <cell r="C10765" t="str">
            <v>M2</v>
          </cell>
          <cell r="D10765">
            <v>69948</v>
          </cell>
          <cell r="E10765" t="str">
            <v>6 mm.</v>
          </cell>
          <cell r="F10765">
            <v>40863</v>
          </cell>
          <cell r="G10765">
            <v>52200</v>
          </cell>
          <cell r="H10765">
            <v>1.34</v>
          </cell>
          <cell r="I10765">
            <v>43465</v>
          </cell>
        </row>
        <row r="10766">
          <cell r="A10766" t="str">
            <v>VIDRIO CRISTAL BRONC. 8mm</v>
          </cell>
          <cell r="B10766">
            <v>286</v>
          </cell>
          <cell r="C10766" t="str">
            <v>M2</v>
          </cell>
          <cell r="D10766">
            <v>132124</v>
          </cell>
          <cell r="E10766" t="str">
            <v>8 mm</v>
          </cell>
          <cell r="F10766">
            <v>40793</v>
          </cell>
          <cell r="G10766">
            <v>98600</v>
          </cell>
          <cell r="H10766">
            <v>1.34</v>
          </cell>
          <cell r="I10766">
            <v>43465</v>
          </cell>
        </row>
        <row r="10767">
          <cell r="A10767" t="str">
            <v>VIDRIO CRISTAL BRONC.10mm</v>
          </cell>
          <cell r="B10767">
            <v>1205</v>
          </cell>
          <cell r="C10767" t="str">
            <v>M2</v>
          </cell>
          <cell r="D10767">
            <v>96174</v>
          </cell>
          <cell r="E10767" t="str">
            <v>10 mm</v>
          </cell>
          <cell r="F10767">
            <v>40393</v>
          </cell>
          <cell r="G10767">
            <v>70200</v>
          </cell>
          <cell r="H10767">
            <v>1.37</v>
          </cell>
          <cell r="I10767">
            <v>43465</v>
          </cell>
        </row>
        <row r="10768">
          <cell r="A10768" t="str">
            <v>VIDRIO CRISTAL INCOLO.10mm</v>
          </cell>
          <cell r="B10768">
            <v>3966</v>
          </cell>
          <cell r="C10768" t="str">
            <v>M2</v>
          </cell>
          <cell r="D10768">
            <v>76446</v>
          </cell>
          <cell r="E10768">
            <v>0</v>
          </cell>
          <cell r="F10768">
            <v>40359</v>
          </cell>
          <cell r="G10768">
            <v>55800</v>
          </cell>
          <cell r="H10768">
            <v>1.37</v>
          </cell>
          <cell r="I10768">
            <v>43465</v>
          </cell>
        </row>
        <row r="10769">
          <cell r="A10769" t="str">
            <v>VIDRIO CRISTAL INCOLORO 3mm</v>
          </cell>
          <cell r="B10769">
            <v>105635</v>
          </cell>
          <cell r="C10769" t="str">
            <v>M2</v>
          </cell>
          <cell r="D10769">
            <v>30520</v>
          </cell>
          <cell r="E10769">
            <v>0</v>
          </cell>
          <cell r="F10769">
            <v>42857</v>
          </cell>
          <cell r="G10769">
            <v>28000</v>
          </cell>
          <cell r="H10769">
            <v>1.0900000000000001</v>
          </cell>
          <cell r="I10769">
            <v>43465</v>
          </cell>
        </row>
        <row r="10770">
          <cell r="A10770" t="str">
            <v>VIDRIO CRISTAL INCOLORO 4mm</v>
          </cell>
          <cell r="B10770">
            <v>104803</v>
          </cell>
          <cell r="C10770" t="str">
            <v>M2</v>
          </cell>
          <cell r="D10770">
            <v>37485</v>
          </cell>
          <cell r="E10770">
            <v>0</v>
          </cell>
          <cell r="F10770">
            <v>43196</v>
          </cell>
          <cell r="G10770">
            <v>35700</v>
          </cell>
          <cell r="H10770">
            <v>1.05</v>
          </cell>
          <cell r="I10770">
            <v>43465</v>
          </cell>
        </row>
        <row r="10771">
          <cell r="A10771" t="str">
            <v>VIDRIO CRISTAL INCOLORO 5mm</v>
          </cell>
          <cell r="B10771">
            <v>261</v>
          </cell>
          <cell r="C10771" t="str">
            <v>M2</v>
          </cell>
          <cell r="D10771">
            <v>49980</v>
          </cell>
          <cell r="E10771" t="str">
            <v>5 mm.</v>
          </cell>
          <cell r="F10771">
            <v>43196</v>
          </cell>
          <cell r="G10771">
            <v>47600</v>
          </cell>
          <cell r="H10771">
            <v>1.05</v>
          </cell>
          <cell r="I10771">
            <v>43465</v>
          </cell>
        </row>
        <row r="10772">
          <cell r="A10772" t="str">
            <v>VIDRIO CRISTAL INCOLORO 6mm</v>
          </cell>
          <cell r="B10772">
            <v>3964</v>
          </cell>
          <cell r="C10772" t="str">
            <v>M2</v>
          </cell>
          <cell r="D10772">
            <v>57540</v>
          </cell>
          <cell r="E10772">
            <v>0</v>
          </cell>
          <cell r="F10772">
            <v>40393</v>
          </cell>
          <cell r="G10772">
            <v>42000</v>
          </cell>
          <cell r="H10772">
            <v>1.37</v>
          </cell>
          <cell r="I10772">
            <v>43465</v>
          </cell>
        </row>
        <row r="10773">
          <cell r="A10773" t="str">
            <v>VIDRIO CRISTAL INCOLORO 8mm</v>
          </cell>
          <cell r="B10773">
            <v>3965</v>
          </cell>
          <cell r="C10773" t="str">
            <v>M2</v>
          </cell>
          <cell r="D10773">
            <v>89050</v>
          </cell>
          <cell r="E10773">
            <v>0</v>
          </cell>
          <cell r="F10773">
            <v>40393</v>
          </cell>
          <cell r="G10773">
            <v>65000</v>
          </cell>
          <cell r="H10773">
            <v>1.37</v>
          </cell>
          <cell r="I10773">
            <v>43465</v>
          </cell>
        </row>
        <row r="10774">
          <cell r="A10774" t="str">
            <v>VIDRIO CRISTAL LAMINADO INCOL. 6mm</v>
          </cell>
          <cell r="B10774">
            <v>104404</v>
          </cell>
          <cell r="C10774" t="str">
            <v>M2</v>
          </cell>
          <cell r="D10774">
            <v>101407</v>
          </cell>
          <cell r="E10774" t="str">
            <v>5 mm</v>
          </cell>
          <cell r="F10774">
            <v>43214</v>
          </cell>
          <cell r="G10774">
            <v>96578</v>
          </cell>
          <cell r="H10774">
            <v>1.05</v>
          </cell>
          <cell r="I10774">
            <v>43465</v>
          </cell>
        </row>
        <row r="10775">
          <cell r="A10775" t="str">
            <v>VIDRIO CRISTAL Templ.BRONC.4mm</v>
          </cell>
          <cell r="B10775">
            <v>280</v>
          </cell>
          <cell r="C10775" t="str">
            <v>M2</v>
          </cell>
          <cell r="D10775">
            <v>108066</v>
          </cell>
          <cell r="E10775" t="str">
            <v>4 mm</v>
          </cell>
          <cell r="F10775">
            <v>40359</v>
          </cell>
          <cell r="G10775">
            <v>78880</v>
          </cell>
          <cell r="H10775">
            <v>1.37</v>
          </cell>
          <cell r="I10775">
            <v>43465</v>
          </cell>
        </row>
        <row r="10776">
          <cell r="A10776" t="str">
            <v>VIDRIO CRISTAL Templ.BRONC.5mm</v>
          </cell>
          <cell r="B10776">
            <v>279</v>
          </cell>
          <cell r="C10776" t="str">
            <v>M2</v>
          </cell>
          <cell r="D10776">
            <v>99960</v>
          </cell>
          <cell r="E10776" t="str">
            <v>5 mm</v>
          </cell>
          <cell r="F10776">
            <v>43196</v>
          </cell>
          <cell r="G10776">
            <v>95200</v>
          </cell>
          <cell r="H10776">
            <v>1.05</v>
          </cell>
          <cell r="I10776">
            <v>43465</v>
          </cell>
        </row>
        <row r="10777">
          <cell r="A10777" t="str">
            <v>VIDRIO CRISTAL Templ.BRONC.6mm</v>
          </cell>
          <cell r="B10777">
            <v>1206</v>
          </cell>
          <cell r="C10777" t="str">
            <v>M2</v>
          </cell>
          <cell r="D10777">
            <v>112455</v>
          </cell>
          <cell r="E10777" t="str">
            <v>6 mm</v>
          </cell>
          <cell r="F10777">
            <v>43196</v>
          </cell>
          <cell r="G10777">
            <v>107100</v>
          </cell>
          <cell r="H10777">
            <v>1.05</v>
          </cell>
          <cell r="I10777">
            <v>43465</v>
          </cell>
        </row>
        <row r="10778">
          <cell r="A10778" t="str">
            <v>VIDRIO CRISTAL Templ.CRISTAL AZUL 4mm</v>
          </cell>
          <cell r="B10778">
            <v>3963</v>
          </cell>
          <cell r="C10778" t="str">
            <v>M2</v>
          </cell>
          <cell r="D10778">
            <v>143028</v>
          </cell>
          <cell r="E10778">
            <v>0</v>
          </cell>
          <cell r="F10778">
            <v>40393</v>
          </cell>
          <cell r="G10778">
            <v>104400</v>
          </cell>
          <cell r="H10778">
            <v>1.37</v>
          </cell>
          <cell r="I10778">
            <v>43465</v>
          </cell>
        </row>
        <row r="10779">
          <cell r="A10779" t="str">
            <v>VIDRIO CRISTAL Templ.INCOL.10 mm</v>
          </cell>
          <cell r="B10779">
            <v>1207</v>
          </cell>
          <cell r="C10779" t="str">
            <v>M2</v>
          </cell>
          <cell r="D10779">
            <v>162138</v>
          </cell>
          <cell r="E10779" t="str">
            <v>10 mm</v>
          </cell>
          <cell r="F10779">
            <v>42970</v>
          </cell>
          <cell r="G10779">
            <v>148750</v>
          </cell>
          <cell r="H10779">
            <v>1.0900000000000001</v>
          </cell>
          <cell r="I10779">
            <v>43465</v>
          </cell>
        </row>
        <row r="10780">
          <cell r="A10780" t="str">
            <v>VIDRIO CRISTAL Templ.INCOL.12mm</v>
          </cell>
          <cell r="B10780">
            <v>3958</v>
          </cell>
          <cell r="C10780" t="str">
            <v>M2</v>
          </cell>
          <cell r="D10780">
            <v>349</v>
          </cell>
          <cell r="E10780" t="str">
            <v>12 mm</v>
          </cell>
          <cell r="F10780">
            <v>40393</v>
          </cell>
          <cell r="G10780">
            <v>255</v>
          </cell>
          <cell r="H10780">
            <v>1.37</v>
          </cell>
          <cell r="I10780">
            <v>43465</v>
          </cell>
        </row>
        <row r="10781">
          <cell r="A10781" t="str">
            <v>VIDRIO CRISTAL Templ.INCOL.15mm</v>
          </cell>
          <cell r="B10781">
            <v>3959</v>
          </cell>
          <cell r="C10781" t="str">
            <v>M2</v>
          </cell>
          <cell r="D10781">
            <v>476760</v>
          </cell>
          <cell r="E10781">
            <v>0</v>
          </cell>
          <cell r="F10781">
            <v>40393</v>
          </cell>
          <cell r="G10781">
            <v>348000</v>
          </cell>
          <cell r="H10781">
            <v>1.37</v>
          </cell>
          <cell r="I10781">
            <v>43465</v>
          </cell>
        </row>
        <row r="10782">
          <cell r="A10782" t="str">
            <v>VIDRIO CRISTAL Templ.INCOL.4mm</v>
          </cell>
          <cell r="B10782">
            <v>334</v>
          </cell>
          <cell r="C10782" t="str">
            <v>M2</v>
          </cell>
          <cell r="D10782">
            <v>95352</v>
          </cell>
          <cell r="E10782" t="str">
            <v>4 mm</v>
          </cell>
          <cell r="F10782">
            <v>40359</v>
          </cell>
          <cell r="G10782">
            <v>69600</v>
          </cell>
          <cell r="H10782">
            <v>1.37</v>
          </cell>
          <cell r="I10782">
            <v>43465</v>
          </cell>
        </row>
        <row r="10783">
          <cell r="A10783" t="str">
            <v>VIDRIO CRISTAL Templ.INCOL.5mm</v>
          </cell>
          <cell r="B10783">
            <v>337</v>
          </cell>
          <cell r="C10783" t="str">
            <v>M2</v>
          </cell>
          <cell r="D10783">
            <v>87465</v>
          </cell>
          <cell r="E10783" t="str">
            <v>5 mm</v>
          </cell>
          <cell r="F10783">
            <v>43196</v>
          </cell>
          <cell r="G10783">
            <v>83300</v>
          </cell>
          <cell r="H10783">
            <v>1.05</v>
          </cell>
          <cell r="I10783">
            <v>43465</v>
          </cell>
        </row>
        <row r="10784">
          <cell r="A10784" t="str">
            <v>VIDRIO CRISTAL Templ.INCOL.6mm</v>
          </cell>
          <cell r="B10784">
            <v>1211</v>
          </cell>
          <cell r="C10784" t="str">
            <v>M2</v>
          </cell>
          <cell r="D10784">
            <v>99960</v>
          </cell>
          <cell r="E10784" t="str">
            <v>6 mm</v>
          </cell>
          <cell r="F10784">
            <v>43196</v>
          </cell>
          <cell r="G10784">
            <v>95200</v>
          </cell>
          <cell r="H10784">
            <v>1.05</v>
          </cell>
          <cell r="I10784">
            <v>43465</v>
          </cell>
        </row>
        <row r="10785">
          <cell r="A10785" t="str">
            <v>VIDRIO CRISTAL Templ.REFLECTIVO</v>
          </cell>
          <cell r="B10785">
            <v>3960</v>
          </cell>
          <cell r="C10785" t="str">
            <v>M2</v>
          </cell>
          <cell r="D10785">
            <v>164400</v>
          </cell>
          <cell r="E10785" t="str">
            <v>6 mm</v>
          </cell>
          <cell r="F10785">
            <v>40393</v>
          </cell>
          <cell r="G10785">
            <v>120000</v>
          </cell>
          <cell r="H10785">
            <v>1.37</v>
          </cell>
          <cell r="I10785">
            <v>43465</v>
          </cell>
        </row>
        <row r="10786">
          <cell r="A10786" t="str">
            <v>VIDRIO CRISTAL Templ.REFLECTIVO</v>
          </cell>
          <cell r="B10786">
            <v>3961</v>
          </cell>
          <cell r="C10786" t="str">
            <v>M2</v>
          </cell>
          <cell r="D10786">
            <v>227256</v>
          </cell>
          <cell r="E10786" t="str">
            <v>5 mm</v>
          </cell>
          <cell r="F10786">
            <v>40393</v>
          </cell>
          <cell r="G10786">
            <v>165880</v>
          </cell>
          <cell r="H10786">
            <v>1.37</v>
          </cell>
          <cell r="I10786">
            <v>43465</v>
          </cell>
        </row>
        <row r="10787">
          <cell r="A10787" t="str">
            <v>VIDRIO CRISTAL Templ.REFLECTIVO AZUL.4mm</v>
          </cell>
          <cell r="B10787">
            <v>3962</v>
          </cell>
          <cell r="C10787" t="str">
            <v>M2</v>
          </cell>
          <cell r="D10787">
            <v>157550</v>
          </cell>
          <cell r="E10787" t="str">
            <v>4 mm</v>
          </cell>
          <cell r="F10787">
            <v>40393</v>
          </cell>
          <cell r="G10787">
            <v>115000</v>
          </cell>
          <cell r="H10787">
            <v>1.37</v>
          </cell>
          <cell r="I10787">
            <v>43465</v>
          </cell>
        </row>
        <row r="10788">
          <cell r="A10788" t="str">
            <v>VIDRIO CRISTALTempl. REFLECTIVO BRONCE</v>
          </cell>
          <cell r="B10788">
            <v>9360</v>
          </cell>
          <cell r="C10788" t="str">
            <v>M2</v>
          </cell>
          <cell r="D10788">
            <v>227256</v>
          </cell>
          <cell r="E10788" t="str">
            <v>5 mm</v>
          </cell>
          <cell r="F10788">
            <v>40393</v>
          </cell>
          <cell r="G10788">
            <v>165880</v>
          </cell>
          <cell r="H10788">
            <v>1.37</v>
          </cell>
          <cell r="I10788">
            <v>43465</v>
          </cell>
        </row>
        <row r="10789">
          <cell r="A10789" t="str">
            <v>VIDRIO CRUD.INCOLO.4mm TRANSPARENTE</v>
          </cell>
          <cell r="B10789">
            <v>260</v>
          </cell>
          <cell r="C10789" t="str">
            <v>M2</v>
          </cell>
          <cell r="D10789">
            <v>36400</v>
          </cell>
          <cell r="E10789" t="str">
            <v>4 mm.</v>
          </cell>
          <cell r="F10789">
            <v>41208</v>
          </cell>
          <cell r="G10789">
            <v>28000</v>
          </cell>
          <cell r="H10789">
            <v>1.3</v>
          </cell>
          <cell r="I10789">
            <v>43465</v>
          </cell>
        </row>
        <row r="10790">
          <cell r="A10790" t="str">
            <v>VIDRIO GRABADO BRONCE BOREAL 4mm</v>
          </cell>
          <cell r="B10790">
            <v>253</v>
          </cell>
          <cell r="C10790" t="str">
            <v>M2</v>
          </cell>
          <cell r="D10790">
            <v>34250</v>
          </cell>
          <cell r="E10790" t="str">
            <v>4 mm</v>
          </cell>
          <cell r="F10790">
            <v>40393</v>
          </cell>
          <cell r="G10790">
            <v>25000</v>
          </cell>
          <cell r="H10790">
            <v>1.37</v>
          </cell>
          <cell r="I10790">
            <v>43465</v>
          </cell>
        </row>
        <row r="10791">
          <cell r="A10791" t="str">
            <v>VIDRIO GRABADO INCOLOR0 4mm.</v>
          </cell>
          <cell r="B10791">
            <v>1214</v>
          </cell>
          <cell r="C10791" t="str">
            <v>M2</v>
          </cell>
          <cell r="D10791">
            <v>24660</v>
          </cell>
          <cell r="E10791" t="str">
            <v>4 mm</v>
          </cell>
          <cell r="F10791">
            <v>40393</v>
          </cell>
          <cell r="G10791">
            <v>18000</v>
          </cell>
          <cell r="H10791">
            <v>1.37</v>
          </cell>
          <cell r="I10791">
            <v>43465</v>
          </cell>
        </row>
        <row r="10792">
          <cell r="A10792" t="str">
            <v>VIDRIO LAMINADO 3+3 (6 mm)VERDE.</v>
          </cell>
          <cell r="B10792">
            <v>102862</v>
          </cell>
          <cell r="C10792" t="str">
            <v>M2</v>
          </cell>
          <cell r="D10792">
            <v>121930</v>
          </cell>
          <cell r="E10792" t="str">
            <v>6 mm</v>
          </cell>
          <cell r="F10792">
            <v>40334</v>
          </cell>
          <cell r="G10792">
            <v>89000</v>
          </cell>
          <cell r="H10792">
            <v>1.37</v>
          </cell>
          <cell r="I10792">
            <v>43465</v>
          </cell>
        </row>
        <row r="10793">
          <cell r="A10793" t="str">
            <v>VIDRIO LAMINADO TRANS. PEATONAL 5+5</v>
          </cell>
          <cell r="B10793">
            <v>103283</v>
          </cell>
          <cell r="C10793" t="str">
            <v>UNI</v>
          </cell>
          <cell r="D10793">
            <v>166866</v>
          </cell>
          <cell r="E10793">
            <v>0</v>
          </cell>
          <cell r="F10793">
            <v>40434</v>
          </cell>
          <cell r="G10793">
            <v>121800</v>
          </cell>
          <cell r="H10793">
            <v>1.37</v>
          </cell>
          <cell r="I10793">
            <v>43465</v>
          </cell>
        </row>
        <row r="10794">
          <cell r="A10794" t="str">
            <v>Vidrio Laminado Transparente 3+3mm (Inc.</v>
          </cell>
          <cell r="B10794">
            <v>106028</v>
          </cell>
          <cell r="C10794" t="str">
            <v>M2</v>
          </cell>
          <cell r="D10794">
            <v>95887</v>
          </cell>
          <cell r="E10794">
            <v>0</v>
          </cell>
          <cell r="F10794">
            <v>42699</v>
          </cell>
          <cell r="G10794">
            <v>83380</v>
          </cell>
          <cell r="H10794">
            <v>1.1499999999999999</v>
          </cell>
          <cell r="I10794">
            <v>43465</v>
          </cell>
        </row>
        <row r="10795">
          <cell r="A10795" t="str">
            <v>VIDRIO PELDAR CRUDO 3mm</v>
          </cell>
          <cell r="B10795">
            <v>1217</v>
          </cell>
          <cell r="C10795" t="str">
            <v>M2</v>
          </cell>
          <cell r="D10795">
            <v>16510</v>
          </cell>
          <cell r="E10795" t="str">
            <v>3 mm</v>
          </cell>
          <cell r="F10795">
            <v>41488</v>
          </cell>
          <cell r="G10795">
            <v>13000</v>
          </cell>
          <cell r="H10795">
            <v>1.27</v>
          </cell>
          <cell r="I10795">
            <v>43465</v>
          </cell>
        </row>
        <row r="10796">
          <cell r="A10796" t="str">
            <v>VIDRIO PELDAR CRUDO 4mm.</v>
          </cell>
          <cell r="B10796">
            <v>1218</v>
          </cell>
          <cell r="C10796" t="str">
            <v>M2</v>
          </cell>
          <cell r="D10796">
            <v>17563</v>
          </cell>
          <cell r="E10796" t="str">
            <v>4 mm</v>
          </cell>
          <cell r="F10796">
            <v>41208</v>
          </cell>
          <cell r="G10796">
            <v>13510</v>
          </cell>
          <cell r="H10796">
            <v>1.3</v>
          </cell>
          <cell r="I10796">
            <v>43465</v>
          </cell>
        </row>
        <row r="10797">
          <cell r="A10797" t="str">
            <v>VIDRIO PELDAR CRUDO 5 mm</v>
          </cell>
          <cell r="B10797">
            <v>1219</v>
          </cell>
          <cell r="C10797" t="str">
            <v>M2</v>
          </cell>
          <cell r="D10797">
            <v>41100</v>
          </cell>
          <cell r="E10797" t="str">
            <v>5 mm.</v>
          </cell>
          <cell r="F10797">
            <v>40393</v>
          </cell>
          <cell r="G10797">
            <v>30000</v>
          </cell>
          <cell r="H10797">
            <v>1.37</v>
          </cell>
          <cell r="I10797">
            <v>43465</v>
          </cell>
        </row>
        <row r="10798">
          <cell r="A10798" t="str">
            <v>VIDRIO PELDAR CRUDO 6 mm.</v>
          </cell>
          <cell r="B10798">
            <v>1220</v>
          </cell>
          <cell r="C10798" t="str">
            <v>M2</v>
          </cell>
          <cell r="D10798">
            <v>41100</v>
          </cell>
          <cell r="E10798" t="str">
            <v>6 mm</v>
          </cell>
          <cell r="F10798">
            <v>40393</v>
          </cell>
          <cell r="G10798">
            <v>30000</v>
          </cell>
          <cell r="H10798">
            <v>1.37</v>
          </cell>
          <cell r="I10798">
            <v>43465</v>
          </cell>
        </row>
        <row r="10799">
          <cell r="A10799" t="str">
            <v>VIDRIO PELDAR CRUDO BRONCE 4mm</v>
          </cell>
          <cell r="B10799">
            <v>219</v>
          </cell>
          <cell r="C10799" t="str">
            <v>M2</v>
          </cell>
          <cell r="D10799">
            <v>32880</v>
          </cell>
          <cell r="E10799" t="str">
            <v>4 mm</v>
          </cell>
          <cell r="F10799">
            <v>40393</v>
          </cell>
          <cell r="G10799">
            <v>24000</v>
          </cell>
          <cell r="H10799">
            <v>1.37</v>
          </cell>
          <cell r="I10799">
            <v>43465</v>
          </cell>
        </row>
        <row r="10800">
          <cell r="A10800" t="str">
            <v>VIDRIO PELDAR CRUDO BRONCE 5mm</v>
          </cell>
          <cell r="B10800">
            <v>244</v>
          </cell>
          <cell r="C10800" t="str">
            <v>M2</v>
          </cell>
          <cell r="D10800">
            <v>40977</v>
          </cell>
          <cell r="E10800" t="str">
            <v>5 mm</v>
          </cell>
          <cell r="F10800">
            <v>40393</v>
          </cell>
          <cell r="G10800">
            <v>29910</v>
          </cell>
          <cell r="H10800">
            <v>1.37</v>
          </cell>
          <cell r="I10800">
            <v>43465</v>
          </cell>
        </row>
        <row r="10801">
          <cell r="A10801" t="str">
            <v>VIDRIO PELDAR ESMERILADO 4mm</v>
          </cell>
          <cell r="B10801">
            <v>124</v>
          </cell>
          <cell r="C10801" t="str">
            <v>M2</v>
          </cell>
          <cell r="D10801">
            <v>51937</v>
          </cell>
          <cell r="E10801" t="str">
            <v>4 mm.</v>
          </cell>
          <cell r="F10801">
            <v>40393</v>
          </cell>
          <cell r="G10801">
            <v>37910</v>
          </cell>
          <cell r="H10801">
            <v>1.37</v>
          </cell>
          <cell r="I10801">
            <v>43465</v>
          </cell>
        </row>
        <row r="10802">
          <cell r="A10802" t="str">
            <v>VIDRIO PELDAR ESMERILADO 5mm</v>
          </cell>
          <cell r="B10802">
            <v>672</v>
          </cell>
          <cell r="C10802" t="str">
            <v>M2</v>
          </cell>
          <cell r="D10802">
            <v>57417</v>
          </cell>
          <cell r="E10802" t="str">
            <v>5 mm.</v>
          </cell>
          <cell r="F10802">
            <v>40393</v>
          </cell>
          <cell r="G10802">
            <v>41910</v>
          </cell>
          <cell r="H10802">
            <v>1.37</v>
          </cell>
          <cell r="I10802">
            <v>43465</v>
          </cell>
        </row>
        <row r="10803">
          <cell r="A10803" t="str">
            <v>VIDRIO PELDAR Templ.BRONCE 5mm</v>
          </cell>
          <cell r="B10803">
            <v>1216</v>
          </cell>
          <cell r="C10803" t="str">
            <v>M2</v>
          </cell>
          <cell r="D10803">
            <v>138195</v>
          </cell>
          <cell r="E10803" t="str">
            <v>5 mm</v>
          </cell>
          <cell r="F10803">
            <v>40393</v>
          </cell>
          <cell r="G10803">
            <v>100872</v>
          </cell>
          <cell r="H10803">
            <v>1.37</v>
          </cell>
          <cell r="I10803">
            <v>43465</v>
          </cell>
        </row>
        <row r="10804">
          <cell r="A10804" t="str">
            <v>VIDRIO PELDAR Templ.BRONCE 6mm</v>
          </cell>
          <cell r="B10804">
            <v>2887</v>
          </cell>
          <cell r="C10804" t="str">
            <v>M2</v>
          </cell>
          <cell r="D10804">
            <v>123300</v>
          </cell>
          <cell r="E10804" t="str">
            <v>6 mm</v>
          </cell>
          <cell r="F10804">
            <v>40393</v>
          </cell>
          <cell r="G10804">
            <v>90000</v>
          </cell>
          <cell r="H10804">
            <v>1.37</v>
          </cell>
          <cell r="I10804">
            <v>43465</v>
          </cell>
        </row>
        <row r="10805">
          <cell r="A10805" t="str">
            <v>VIDRIO PELDAR Templ.INCOLO 4mm</v>
          </cell>
          <cell r="B10805">
            <v>311</v>
          </cell>
          <cell r="C10805" t="str">
            <v>M2</v>
          </cell>
          <cell r="D10805">
            <v>117710</v>
          </cell>
          <cell r="E10805" t="str">
            <v>4 mm</v>
          </cell>
          <cell r="F10805">
            <v>40393</v>
          </cell>
          <cell r="G10805">
            <v>85920</v>
          </cell>
          <cell r="H10805">
            <v>1.37</v>
          </cell>
          <cell r="I10805">
            <v>43465</v>
          </cell>
        </row>
        <row r="10806">
          <cell r="A10806" t="str">
            <v>VIDRIO PIRAMIDE-240x120-130 4mm FAVIDRIO</v>
          </cell>
          <cell r="B10806">
            <v>3090</v>
          </cell>
          <cell r="C10806" t="str">
            <v>M2</v>
          </cell>
          <cell r="D10806">
            <v>24660</v>
          </cell>
          <cell r="E10806" t="str">
            <v>4mm</v>
          </cell>
          <cell r="F10806">
            <v>40393</v>
          </cell>
          <cell r="G10806">
            <v>18000</v>
          </cell>
          <cell r="H10806">
            <v>1.37</v>
          </cell>
          <cell r="I10806">
            <v>43465</v>
          </cell>
        </row>
        <row r="10807">
          <cell r="A10807" t="str">
            <v>VIDRIO PLANO 2.00x2.44 4mm</v>
          </cell>
          <cell r="B10807">
            <v>199</v>
          </cell>
          <cell r="C10807" t="str">
            <v>M2</v>
          </cell>
          <cell r="D10807">
            <v>30140</v>
          </cell>
          <cell r="E10807" t="str">
            <v>2mm</v>
          </cell>
          <cell r="F10807">
            <v>40393</v>
          </cell>
          <cell r="G10807">
            <v>22000</v>
          </cell>
          <cell r="H10807">
            <v>1.37</v>
          </cell>
          <cell r="I10807">
            <v>43465</v>
          </cell>
        </row>
        <row r="10808">
          <cell r="A10808" t="str">
            <v>VIDRIO PLANO 225x100-120-130-140 -160 4mm</v>
          </cell>
          <cell r="B10808">
            <v>580</v>
          </cell>
          <cell r="C10808" t="str">
            <v>M2</v>
          </cell>
          <cell r="D10808">
            <v>23290</v>
          </cell>
          <cell r="E10808" t="str">
            <v>4mm</v>
          </cell>
          <cell r="F10808">
            <v>40393</v>
          </cell>
          <cell r="G10808">
            <v>17000</v>
          </cell>
          <cell r="H10808">
            <v>1.37</v>
          </cell>
          <cell r="I10808">
            <v>43465</v>
          </cell>
        </row>
        <row r="10809">
          <cell r="A10809" t="str">
            <v>VIDRIO PLANO 225x100-120-130-140 -160-180</v>
          </cell>
          <cell r="B10809">
            <v>3039</v>
          </cell>
          <cell r="C10809" t="str">
            <v>M2</v>
          </cell>
          <cell r="D10809">
            <v>31510</v>
          </cell>
          <cell r="E10809" t="str">
            <v>5mm</v>
          </cell>
          <cell r="F10809">
            <v>40393</v>
          </cell>
          <cell r="G10809">
            <v>23000</v>
          </cell>
          <cell r="H10809">
            <v>1.37</v>
          </cell>
          <cell r="I10809">
            <v>43465</v>
          </cell>
        </row>
        <row r="10810">
          <cell r="A10810" t="str">
            <v>VIDRIO PLANO 225x100-120-130-140 -160-180</v>
          </cell>
          <cell r="B10810">
            <v>3061</v>
          </cell>
          <cell r="C10810" t="str">
            <v>M2</v>
          </cell>
          <cell r="D10810">
            <v>31510</v>
          </cell>
          <cell r="E10810" t="str">
            <v>6mm</v>
          </cell>
          <cell r="F10810">
            <v>40393</v>
          </cell>
          <cell r="G10810">
            <v>23000</v>
          </cell>
          <cell r="H10810">
            <v>1.37</v>
          </cell>
          <cell r="I10810">
            <v>43465</v>
          </cell>
        </row>
        <row r="10811">
          <cell r="A10811" t="str">
            <v>VIDRIO PLANO 225x100-120-130-140 3mm</v>
          </cell>
          <cell r="B10811">
            <v>452</v>
          </cell>
          <cell r="C10811" t="str">
            <v>M2</v>
          </cell>
          <cell r="D10811">
            <v>20100</v>
          </cell>
          <cell r="E10811" t="str">
            <v>3mm</v>
          </cell>
          <cell r="F10811">
            <v>40858</v>
          </cell>
          <cell r="G10811">
            <v>15000</v>
          </cell>
          <cell r="H10811">
            <v>1.34</v>
          </cell>
          <cell r="I10811">
            <v>43465</v>
          </cell>
        </row>
        <row r="10812">
          <cell r="A10812" t="str">
            <v>VIDRIO TEMP.10MM+MARCO</v>
          </cell>
          <cell r="B10812">
            <v>104210</v>
          </cell>
          <cell r="C10812" t="str">
            <v>M2</v>
          </cell>
          <cell r="D10812">
            <v>469000</v>
          </cell>
          <cell r="E10812">
            <v>0</v>
          </cell>
          <cell r="F10812">
            <v>40816</v>
          </cell>
          <cell r="G10812">
            <v>350000</v>
          </cell>
          <cell r="H10812">
            <v>1.34</v>
          </cell>
          <cell r="I10812">
            <v>43465</v>
          </cell>
        </row>
        <row r="10813">
          <cell r="A10813" t="str">
            <v>VIDRIO TEMPL.GRABD.BRONCE 5mm</v>
          </cell>
          <cell r="B10813">
            <v>321</v>
          </cell>
          <cell r="C10813" t="str">
            <v>M2</v>
          </cell>
          <cell r="D10813">
            <v>146206</v>
          </cell>
          <cell r="E10813" t="str">
            <v>4 mm</v>
          </cell>
          <cell r="F10813">
            <v>40217</v>
          </cell>
          <cell r="G10813">
            <v>106720</v>
          </cell>
          <cell r="H10813">
            <v>1.37</v>
          </cell>
          <cell r="I10813">
            <v>43465</v>
          </cell>
        </row>
        <row r="10814">
          <cell r="A10814" t="str">
            <v>VIDRIO TEMPLADO 6MM**</v>
          </cell>
          <cell r="B10814">
            <v>103609</v>
          </cell>
          <cell r="C10814" t="str">
            <v>M2</v>
          </cell>
          <cell r="D10814">
            <v>103550</v>
          </cell>
          <cell r="E10814">
            <v>0</v>
          </cell>
          <cell r="F10814">
            <v>42857</v>
          </cell>
          <cell r="G10814">
            <v>95000</v>
          </cell>
          <cell r="H10814">
            <v>1.0900000000000001</v>
          </cell>
          <cell r="I10814">
            <v>43465</v>
          </cell>
        </row>
        <row r="10815">
          <cell r="A10815" t="str">
            <v>VIDRIO TEMPLADO incoloro 10 MM (Suministro)</v>
          </cell>
          <cell r="B10815">
            <v>104670</v>
          </cell>
          <cell r="C10815" t="str">
            <v>M2</v>
          </cell>
          <cell r="D10815">
            <v>188500</v>
          </cell>
          <cell r="E10815">
            <v>0</v>
          </cell>
          <cell r="F10815">
            <v>41180</v>
          </cell>
          <cell r="G10815">
            <v>145000</v>
          </cell>
          <cell r="H10815">
            <v>1.3</v>
          </cell>
          <cell r="I10815">
            <v>43465</v>
          </cell>
        </row>
        <row r="10816">
          <cell r="A10816" t="str">
            <v>VIDRIOS Y ESPEJOS</v>
          </cell>
          <cell r="B10816">
            <v>21</v>
          </cell>
          <cell r="C10816">
            <v>0</v>
          </cell>
          <cell r="D10816" t="e">
            <v>#DIV/0!</v>
          </cell>
          <cell r="E10816">
            <v>0</v>
          </cell>
          <cell r="F10816">
            <v>0</v>
          </cell>
          <cell r="G10816">
            <v>0</v>
          </cell>
          <cell r="H10816" t="e">
            <v>#DIV/0!</v>
          </cell>
          <cell r="I10816">
            <v>43465</v>
          </cell>
        </row>
        <row r="10817">
          <cell r="A10817" t="str">
            <v>VIGA DE 18X8 X4 M ORDINARIO CEPILLADA.</v>
          </cell>
          <cell r="B10817">
            <v>101289</v>
          </cell>
          <cell r="C10817" t="str">
            <v>UNI</v>
          </cell>
          <cell r="D10817">
            <v>56434</v>
          </cell>
          <cell r="E10817">
            <v>0</v>
          </cell>
          <cell r="F10817">
            <v>40087</v>
          </cell>
          <cell r="G10817">
            <v>40600</v>
          </cell>
          <cell r="H10817">
            <v>1.39</v>
          </cell>
          <cell r="I10817">
            <v>43465</v>
          </cell>
        </row>
        <row r="10818">
          <cell r="A10818" t="str">
            <v>VIGA DE 18X8 X5M ORDINARIO CEPILLADA.</v>
          </cell>
          <cell r="B10818">
            <v>101290</v>
          </cell>
          <cell r="C10818" t="str">
            <v>UNI</v>
          </cell>
          <cell r="D10818">
            <v>83845</v>
          </cell>
          <cell r="E10818">
            <v>0</v>
          </cell>
          <cell r="F10818">
            <v>40087</v>
          </cell>
          <cell r="G10818">
            <v>60320</v>
          </cell>
          <cell r="H10818">
            <v>1.39</v>
          </cell>
          <cell r="I10818">
            <v>43465</v>
          </cell>
        </row>
        <row r="10819">
          <cell r="A10819" t="str">
            <v>VIGA DE ABARCO 17X7 X 3 MTS CEPILLADA.</v>
          </cell>
          <cell r="B10819">
            <v>964</v>
          </cell>
          <cell r="C10819" t="str">
            <v>UNI</v>
          </cell>
          <cell r="D10819">
            <v>148740</v>
          </cell>
          <cell r="E10819">
            <v>0</v>
          </cell>
          <cell r="F10819">
            <v>40778</v>
          </cell>
          <cell r="G10819">
            <v>111000</v>
          </cell>
          <cell r="H10819">
            <v>1.34</v>
          </cell>
          <cell r="I10819">
            <v>43465</v>
          </cell>
        </row>
        <row r="10820">
          <cell r="A10820" t="str">
            <v>VIGA DE ABARCO17X7 X 6 MTS CEPILLADA.</v>
          </cell>
          <cell r="B10820">
            <v>2668</v>
          </cell>
          <cell r="C10820" t="str">
            <v>UNI</v>
          </cell>
          <cell r="D10820">
            <v>385920</v>
          </cell>
          <cell r="E10820">
            <v>0</v>
          </cell>
          <cell r="F10820">
            <v>40778</v>
          </cell>
          <cell r="G10820">
            <v>288000</v>
          </cell>
          <cell r="H10820">
            <v>1.34</v>
          </cell>
          <cell r="I10820">
            <v>43465</v>
          </cell>
        </row>
        <row r="10821">
          <cell r="A10821" t="str">
            <v>VIGA DE ACERO CUBIERTA DE PVC</v>
          </cell>
          <cell r="B10821">
            <v>3488</v>
          </cell>
          <cell r="C10821" t="str">
            <v>ML</v>
          </cell>
          <cell r="D10821">
            <v>116488</v>
          </cell>
          <cell r="E10821">
            <v>0</v>
          </cell>
          <cell r="F10821">
            <v>40242</v>
          </cell>
          <cell r="G10821">
            <v>85028</v>
          </cell>
          <cell r="H10821">
            <v>1.37</v>
          </cell>
          <cell r="I10821">
            <v>43465</v>
          </cell>
        </row>
        <row r="10822">
          <cell r="A10822" t="str">
            <v>Viga de transicion pozo 1.5 prefab **</v>
          </cell>
          <cell r="B10822">
            <v>100645</v>
          </cell>
          <cell r="C10822" t="str">
            <v>UNI</v>
          </cell>
          <cell r="D10822">
            <v>128334</v>
          </cell>
          <cell r="E10822" t="str">
            <v>MTPA-60</v>
          </cell>
          <cell r="F10822">
            <v>39665</v>
          </cell>
          <cell r="G10822">
            <v>87302</v>
          </cell>
          <cell r="H10822">
            <v>1.47</v>
          </cell>
          <cell r="I10822">
            <v>43465</v>
          </cell>
        </row>
        <row r="10823">
          <cell r="A10823" t="str">
            <v>VIGA EN "I" 4" PESADA 6Mts.</v>
          </cell>
          <cell r="B10823">
            <v>56</v>
          </cell>
          <cell r="C10823" t="str">
            <v>ML</v>
          </cell>
          <cell r="D10823">
            <v>27069</v>
          </cell>
          <cell r="E10823" t="str">
            <v>tiros de 6 m</v>
          </cell>
          <cell r="F10823">
            <v>40675</v>
          </cell>
          <cell r="G10823">
            <v>20201</v>
          </cell>
          <cell r="H10823">
            <v>1.34</v>
          </cell>
          <cell r="I10823">
            <v>43465</v>
          </cell>
        </row>
        <row r="10824">
          <cell r="A10824" t="str">
            <v>VIGA I P E 140 mm</v>
          </cell>
          <cell r="B10824">
            <v>2523</v>
          </cell>
          <cell r="C10824" t="str">
            <v>ML</v>
          </cell>
          <cell r="D10824">
            <v>47046</v>
          </cell>
          <cell r="E10824">
            <v>0</v>
          </cell>
          <cell r="F10824">
            <v>40675</v>
          </cell>
          <cell r="G10824">
            <v>35109</v>
          </cell>
          <cell r="H10824">
            <v>1.34</v>
          </cell>
          <cell r="I10824">
            <v>43465</v>
          </cell>
        </row>
        <row r="10825">
          <cell r="A10825" t="str">
            <v>VIGA IPE 200</v>
          </cell>
          <cell r="B10825">
            <v>104554</v>
          </cell>
          <cell r="C10825" t="str">
            <v>ML</v>
          </cell>
          <cell r="D10825">
            <v>74967</v>
          </cell>
          <cell r="E10825">
            <v>0</v>
          </cell>
          <cell r="F10825">
            <v>41164</v>
          </cell>
          <cell r="G10825">
            <v>57667</v>
          </cell>
          <cell r="H10825">
            <v>1.3</v>
          </cell>
          <cell r="I10825">
            <v>43465</v>
          </cell>
        </row>
        <row r="10826">
          <cell r="A10826" t="str">
            <v>VIGA IPE 240</v>
          </cell>
          <cell r="B10826">
            <v>104544</v>
          </cell>
          <cell r="C10826" t="str">
            <v>ML</v>
          </cell>
          <cell r="D10826">
            <v>102917</v>
          </cell>
          <cell r="E10826">
            <v>0</v>
          </cell>
          <cell r="F10826">
            <v>41162</v>
          </cell>
          <cell r="G10826">
            <v>79167</v>
          </cell>
          <cell r="H10826">
            <v>1.3</v>
          </cell>
          <cell r="I10826">
            <v>43465</v>
          </cell>
        </row>
        <row r="10827">
          <cell r="A10827" t="str">
            <v>VIGUETA</v>
          </cell>
          <cell r="B10827">
            <v>1676</v>
          </cell>
          <cell r="C10827" t="str">
            <v>ML</v>
          </cell>
          <cell r="D10827">
            <v>25619</v>
          </cell>
          <cell r="E10827">
            <v>0</v>
          </cell>
          <cell r="F10827">
            <v>40479</v>
          </cell>
          <cell r="G10827">
            <v>18700</v>
          </cell>
          <cell r="H10827">
            <v>1.37</v>
          </cell>
          <cell r="I10827">
            <v>43465</v>
          </cell>
        </row>
        <row r="10828">
          <cell r="A10828" t="str">
            <v>Vigueta 41.3mmX2.44mm</v>
          </cell>
          <cell r="B10828">
            <v>104149</v>
          </cell>
          <cell r="C10828" t="str">
            <v>UNI</v>
          </cell>
          <cell r="D10828">
            <v>5226</v>
          </cell>
          <cell r="E10828">
            <v>0</v>
          </cell>
          <cell r="F10828">
            <v>40742</v>
          </cell>
          <cell r="G10828">
            <v>3900</v>
          </cell>
          <cell r="H10828">
            <v>1.34</v>
          </cell>
          <cell r="I10828">
            <v>43465</v>
          </cell>
        </row>
        <row r="10829">
          <cell r="A10829" t="str">
            <v>VIGUETA CIELO RASO CALIBRE 26 (2.44M)</v>
          </cell>
          <cell r="B10829">
            <v>3470</v>
          </cell>
          <cell r="C10829" t="str">
            <v>UNI</v>
          </cell>
          <cell r="D10829">
            <v>2924</v>
          </cell>
          <cell r="E10829">
            <v>0</v>
          </cell>
          <cell r="F10829">
            <v>43213</v>
          </cell>
          <cell r="G10829">
            <v>2785</v>
          </cell>
          <cell r="H10829">
            <v>1.05</v>
          </cell>
          <cell r="I10829">
            <v>43465</v>
          </cell>
        </row>
        <row r="10830">
          <cell r="A10830" t="str">
            <v>VIGUETA CIELO RASO CALIBRE 28 L=2.44</v>
          </cell>
          <cell r="B10830">
            <v>103269</v>
          </cell>
          <cell r="C10830" t="str">
            <v>UNI</v>
          </cell>
          <cell r="D10830">
            <v>3161</v>
          </cell>
          <cell r="E10830">
            <v>0</v>
          </cell>
          <cell r="F10830">
            <v>42886</v>
          </cell>
          <cell r="G10830">
            <v>2900</v>
          </cell>
          <cell r="H10830">
            <v>1.0900000000000001</v>
          </cell>
          <cell r="I10830">
            <v>43465</v>
          </cell>
        </row>
        <row r="10831">
          <cell r="A10831" t="str">
            <v>VIGUETA PRINCIPAL(L=3.05M) CAL.26</v>
          </cell>
          <cell r="B10831">
            <v>104529</v>
          </cell>
          <cell r="C10831" t="str">
            <v>UNI</v>
          </cell>
          <cell r="D10831">
            <v>3799</v>
          </cell>
          <cell r="E10831">
            <v>0</v>
          </cell>
          <cell r="F10831">
            <v>43270</v>
          </cell>
          <cell r="G10831">
            <v>3618</v>
          </cell>
          <cell r="H10831">
            <v>1.05</v>
          </cell>
          <cell r="I10831">
            <v>43465</v>
          </cell>
        </row>
        <row r="10832">
          <cell r="A10832" t="str">
            <v>VINCA MAJOR PARA JARDIN</v>
          </cell>
          <cell r="B10832">
            <v>105075</v>
          </cell>
          <cell r="C10832" t="str">
            <v>UNI</v>
          </cell>
          <cell r="D10832">
            <v>2440</v>
          </cell>
          <cell r="E10832">
            <v>0</v>
          </cell>
          <cell r="F10832">
            <v>42131</v>
          </cell>
          <cell r="G10832">
            <v>2000</v>
          </cell>
          <cell r="H10832">
            <v>1.22</v>
          </cell>
          <cell r="I10832">
            <v>43465</v>
          </cell>
        </row>
        <row r="10833">
          <cell r="A10833" t="str">
            <v>VINICOLOR TIPO 1 PHILAAC</v>
          </cell>
          <cell r="B10833">
            <v>1075</v>
          </cell>
          <cell r="C10833" t="str">
            <v>GN</v>
          </cell>
          <cell r="D10833">
            <v>62550</v>
          </cell>
          <cell r="E10833">
            <v>1601</v>
          </cell>
          <cell r="F10833">
            <v>40134</v>
          </cell>
          <cell r="G10833">
            <v>45000</v>
          </cell>
          <cell r="H10833">
            <v>1.39</v>
          </cell>
          <cell r="I10833">
            <v>43465</v>
          </cell>
        </row>
        <row r="10834">
          <cell r="A10834" t="str">
            <v>VINIHOGAR TIPO 3 PHILAAC 0901</v>
          </cell>
          <cell r="B10834">
            <v>1754</v>
          </cell>
          <cell r="C10834" t="str">
            <v>GN</v>
          </cell>
          <cell r="D10834">
            <v>22780</v>
          </cell>
          <cell r="E10834">
            <v>901</v>
          </cell>
          <cell r="F10834">
            <v>40799</v>
          </cell>
          <cell r="G10834">
            <v>17000</v>
          </cell>
          <cell r="H10834">
            <v>1.34</v>
          </cell>
          <cell r="I10834">
            <v>43465</v>
          </cell>
        </row>
        <row r="10835">
          <cell r="A10835" t="str">
            <v>VINIL0 MURAL TIPO1 PHILAAC 1701</v>
          </cell>
          <cell r="B10835">
            <v>1763</v>
          </cell>
          <cell r="C10835" t="str">
            <v>GN</v>
          </cell>
          <cell r="D10835">
            <v>56280</v>
          </cell>
          <cell r="E10835">
            <v>1701</v>
          </cell>
          <cell r="F10835">
            <v>40799</v>
          </cell>
          <cell r="G10835">
            <v>42000</v>
          </cell>
          <cell r="H10835">
            <v>1.34</v>
          </cell>
          <cell r="I10835">
            <v>43465</v>
          </cell>
        </row>
        <row r="10836">
          <cell r="A10836" t="str">
            <v>VINILICO NEGRO ICO</v>
          </cell>
          <cell r="B10836">
            <v>1847</v>
          </cell>
          <cell r="C10836" t="str">
            <v>GN</v>
          </cell>
          <cell r="D10836">
            <v>76187</v>
          </cell>
          <cell r="E10836">
            <v>2027</v>
          </cell>
          <cell r="F10836">
            <v>40127</v>
          </cell>
          <cell r="G10836">
            <v>54811</v>
          </cell>
          <cell r="H10836">
            <v>1.39</v>
          </cell>
          <cell r="I10836">
            <v>43465</v>
          </cell>
        </row>
        <row r="10837">
          <cell r="A10837" t="str">
            <v>VINILICO OCRE ICO</v>
          </cell>
          <cell r="B10837">
            <v>1846</v>
          </cell>
          <cell r="C10837" t="str">
            <v>GN</v>
          </cell>
          <cell r="D10837">
            <v>76187</v>
          </cell>
          <cell r="E10837">
            <v>2027</v>
          </cell>
          <cell r="F10837">
            <v>40026</v>
          </cell>
          <cell r="G10837">
            <v>54811</v>
          </cell>
          <cell r="H10837">
            <v>1.39</v>
          </cell>
          <cell r="I10837">
            <v>43465</v>
          </cell>
        </row>
        <row r="10838">
          <cell r="A10838" t="str">
            <v>VINILICO VERDE INTENSO ICO</v>
          </cell>
          <cell r="B10838">
            <v>1848</v>
          </cell>
          <cell r="C10838" t="str">
            <v>GN</v>
          </cell>
          <cell r="D10838">
            <v>50735</v>
          </cell>
          <cell r="E10838">
            <v>2027</v>
          </cell>
          <cell r="F10838">
            <v>40136</v>
          </cell>
          <cell r="G10838">
            <v>36500</v>
          </cell>
          <cell r="H10838">
            <v>1.39</v>
          </cell>
          <cell r="I10838">
            <v>43465</v>
          </cell>
        </row>
        <row r="10839">
          <cell r="A10839" t="str">
            <v>Vinilo publicitario para modulos de servicio</v>
          </cell>
          <cell r="B10839">
            <v>106724</v>
          </cell>
          <cell r="C10839" t="str">
            <v>M2</v>
          </cell>
          <cell r="D10839">
            <v>194823</v>
          </cell>
          <cell r="E10839">
            <v>0</v>
          </cell>
          <cell r="F10839">
            <v>43224</v>
          </cell>
          <cell r="G10839">
            <v>185546</v>
          </cell>
          <cell r="H10839">
            <v>1.05</v>
          </cell>
          <cell r="I10839">
            <v>43465</v>
          </cell>
        </row>
        <row r="10840">
          <cell r="A10840" t="str">
            <v>VINILO TIPO- 1</v>
          </cell>
          <cell r="B10840">
            <v>1829</v>
          </cell>
          <cell r="C10840" t="str">
            <v>GN</v>
          </cell>
          <cell r="D10840">
            <v>57086</v>
          </cell>
          <cell r="E10840">
            <v>0</v>
          </cell>
          <cell r="F10840">
            <v>41247</v>
          </cell>
          <cell r="G10840">
            <v>43912</v>
          </cell>
          <cell r="H10840">
            <v>1.3</v>
          </cell>
          <cell r="I10840">
            <v>43465</v>
          </cell>
        </row>
        <row r="10841">
          <cell r="A10841" t="str">
            <v>VINILO TIPO 1- (Cuñete de 5 gal)**</v>
          </cell>
          <cell r="B10841">
            <v>102210</v>
          </cell>
          <cell r="C10841" t="str">
            <v>gln</v>
          </cell>
          <cell r="D10841">
            <v>30450</v>
          </cell>
          <cell r="E10841">
            <v>0</v>
          </cell>
          <cell r="F10841">
            <v>43179</v>
          </cell>
          <cell r="G10841">
            <v>29000</v>
          </cell>
          <cell r="H10841">
            <v>1.05</v>
          </cell>
          <cell r="I10841">
            <v>43465</v>
          </cell>
        </row>
        <row r="10842">
          <cell r="A10842" t="str">
            <v>VINILO TIPO 2 **</v>
          </cell>
          <cell r="B10842">
            <v>102616</v>
          </cell>
          <cell r="C10842" t="str">
            <v>gln</v>
          </cell>
          <cell r="D10842">
            <v>26033</v>
          </cell>
          <cell r="E10842">
            <v>0</v>
          </cell>
          <cell r="F10842">
            <v>43179</v>
          </cell>
          <cell r="G10842">
            <v>24793</v>
          </cell>
          <cell r="H10842">
            <v>1.05</v>
          </cell>
          <cell r="I10842">
            <v>43465</v>
          </cell>
        </row>
        <row r="10843">
          <cell r="A10843" t="str">
            <v>VINILO TIPO II</v>
          </cell>
          <cell r="B10843">
            <v>1830</v>
          </cell>
          <cell r="C10843" t="str">
            <v>GN</v>
          </cell>
          <cell r="D10843">
            <v>23928</v>
          </cell>
          <cell r="E10843">
            <v>2022</v>
          </cell>
          <cell r="F10843">
            <v>43207</v>
          </cell>
          <cell r="G10843">
            <v>22789</v>
          </cell>
          <cell r="H10843">
            <v>1.05</v>
          </cell>
          <cell r="I10843">
            <v>43465</v>
          </cell>
        </row>
        <row r="10844">
          <cell r="A10844" t="str">
            <v>VINILO TIPO II</v>
          </cell>
          <cell r="B10844">
            <v>1831</v>
          </cell>
          <cell r="C10844" t="str">
            <v>GN</v>
          </cell>
          <cell r="D10844">
            <v>24604</v>
          </cell>
          <cell r="E10844">
            <v>2024</v>
          </cell>
          <cell r="F10844">
            <v>43273</v>
          </cell>
          <cell r="G10844">
            <v>23432</v>
          </cell>
          <cell r="H10844">
            <v>1.05</v>
          </cell>
          <cell r="I10844">
            <v>43465</v>
          </cell>
        </row>
        <row r="10845">
          <cell r="A10845" t="str">
            <v>VINILO TIPO II TITO PABON</v>
          </cell>
          <cell r="B10845">
            <v>104398</v>
          </cell>
          <cell r="C10845" t="str">
            <v>GN</v>
          </cell>
          <cell r="D10845">
            <v>22204</v>
          </cell>
          <cell r="E10845">
            <v>2024</v>
          </cell>
          <cell r="F10845">
            <v>42209</v>
          </cell>
          <cell r="G10845">
            <v>18200</v>
          </cell>
          <cell r="H10845">
            <v>1.22</v>
          </cell>
          <cell r="I10845">
            <v>43465</v>
          </cell>
        </row>
        <row r="10846">
          <cell r="A10846" t="str">
            <v>vinilo tipo walltalkers o equivalente</v>
          </cell>
          <cell r="B10846">
            <v>107240</v>
          </cell>
          <cell r="C10846" t="str">
            <v>M2</v>
          </cell>
          <cell r="D10846">
            <v>189674</v>
          </cell>
          <cell r="E10846">
            <v>0</v>
          </cell>
          <cell r="F10846">
            <v>43327</v>
          </cell>
          <cell r="G10846">
            <v>180642</v>
          </cell>
          <cell r="H10846">
            <v>1.05</v>
          </cell>
          <cell r="I10846">
            <v>43465</v>
          </cell>
        </row>
        <row r="10847">
          <cell r="A10847" t="str">
            <v>VINILTEX CANECA 5 GN. PINTUCO</v>
          </cell>
          <cell r="B10847">
            <v>1077</v>
          </cell>
          <cell r="C10847" t="str">
            <v>UNI</v>
          </cell>
          <cell r="D10847">
            <v>301140</v>
          </cell>
          <cell r="E10847">
            <v>0</v>
          </cell>
          <cell r="F10847">
            <v>41759</v>
          </cell>
          <cell r="G10847">
            <v>239000</v>
          </cell>
          <cell r="H10847">
            <v>1.26</v>
          </cell>
          <cell r="I10847">
            <v>43465</v>
          </cell>
        </row>
        <row r="10848">
          <cell r="A10848" t="str">
            <v>VINILTEX O SIMILAR ( ACRILICA BASE</v>
          </cell>
          <cell r="B10848">
            <v>1078</v>
          </cell>
          <cell r="C10848" t="str">
            <v>GN</v>
          </cell>
          <cell r="D10848">
            <v>56779</v>
          </cell>
          <cell r="E10848">
            <v>0</v>
          </cell>
          <cell r="F10848">
            <v>43206</v>
          </cell>
          <cell r="G10848">
            <v>54075</v>
          </cell>
          <cell r="H10848">
            <v>1.05</v>
          </cell>
          <cell r="I10848">
            <v>43465</v>
          </cell>
        </row>
        <row r="10849">
          <cell r="A10849" t="str">
            <v>VINISOL 1.6 RESIDENCIAL TERRAZO (sum+</v>
          </cell>
          <cell r="B10849">
            <v>357</v>
          </cell>
          <cell r="C10849" t="str">
            <v>M2</v>
          </cell>
          <cell r="D10849">
            <v>34639</v>
          </cell>
          <cell r="E10849">
            <v>0</v>
          </cell>
          <cell r="F10849">
            <v>42976</v>
          </cell>
          <cell r="G10849">
            <v>31779</v>
          </cell>
          <cell r="H10849">
            <v>1.0900000000000001</v>
          </cell>
          <cell r="I10849">
            <v>43465</v>
          </cell>
        </row>
        <row r="10850">
          <cell r="A10850" t="str">
            <v>VINISOL 2.0 TRAFICO Inst.</v>
          </cell>
          <cell r="B10850">
            <v>358</v>
          </cell>
          <cell r="C10850" t="str">
            <v>M2</v>
          </cell>
          <cell r="D10850">
            <v>35558</v>
          </cell>
          <cell r="E10850">
            <v>0</v>
          </cell>
          <cell r="F10850">
            <v>40798</v>
          </cell>
          <cell r="G10850">
            <v>26536</v>
          </cell>
          <cell r="H10850">
            <v>1.34</v>
          </cell>
          <cell r="I10850">
            <v>43465</v>
          </cell>
        </row>
        <row r="10851">
          <cell r="A10851" t="str">
            <v>VINISOL 3.0 TraficoPesadoTableta</v>
          </cell>
          <cell r="B10851">
            <v>359</v>
          </cell>
          <cell r="C10851" t="str">
            <v>M2</v>
          </cell>
          <cell r="D10851">
            <v>39456</v>
          </cell>
          <cell r="E10851">
            <v>0</v>
          </cell>
          <cell r="F10851">
            <v>42263</v>
          </cell>
          <cell r="G10851">
            <v>32341</v>
          </cell>
          <cell r="H10851">
            <v>1.22</v>
          </cell>
          <cell r="I10851">
            <v>43465</v>
          </cell>
        </row>
        <row r="10852">
          <cell r="A10852" t="str">
            <v>VINISOL 3.2 Trafico (Suministro)</v>
          </cell>
          <cell r="B10852">
            <v>103376</v>
          </cell>
          <cell r="C10852" t="str">
            <v>M2</v>
          </cell>
          <cell r="D10852">
            <v>48635</v>
          </cell>
          <cell r="E10852">
            <v>0</v>
          </cell>
          <cell r="F10852">
            <v>40460</v>
          </cell>
          <cell r="G10852">
            <v>35500</v>
          </cell>
          <cell r="H10852">
            <v>1.37</v>
          </cell>
          <cell r="I10852">
            <v>43465</v>
          </cell>
        </row>
        <row r="10853">
          <cell r="A10853" t="str">
            <v>VINISOL 3.2 Trafico Instalado</v>
          </cell>
          <cell r="B10853">
            <v>103375</v>
          </cell>
          <cell r="C10853" t="str">
            <v>M2</v>
          </cell>
          <cell r="D10853">
            <v>57718</v>
          </cell>
          <cell r="E10853">
            <v>0</v>
          </cell>
          <cell r="F10853">
            <v>40359</v>
          </cell>
          <cell r="G10853">
            <v>42130</v>
          </cell>
          <cell r="H10853">
            <v>1.37</v>
          </cell>
          <cell r="I10853">
            <v>43465</v>
          </cell>
        </row>
        <row r="10854">
          <cell r="A10854" t="str">
            <v>VITRIFLEX BARNIZ SEMIMATE 2150 PINTUCO</v>
          </cell>
          <cell r="B10854">
            <v>1049</v>
          </cell>
          <cell r="C10854" t="str">
            <v>GN</v>
          </cell>
          <cell r="D10854">
            <v>124670</v>
          </cell>
          <cell r="E10854">
            <v>2150</v>
          </cell>
          <cell r="F10854">
            <v>41057</v>
          </cell>
          <cell r="G10854">
            <v>95900</v>
          </cell>
          <cell r="H10854">
            <v>1.3</v>
          </cell>
          <cell r="I10854">
            <v>43465</v>
          </cell>
        </row>
        <row r="10855">
          <cell r="A10855" t="str">
            <v>VITROBLOCK PISO</v>
          </cell>
          <cell r="B10855">
            <v>2347</v>
          </cell>
          <cell r="C10855" t="str">
            <v>UNI</v>
          </cell>
          <cell r="D10855">
            <v>4578</v>
          </cell>
          <cell r="E10855" t="str">
            <v>SOL</v>
          </cell>
          <cell r="F10855">
            <v>42857</v>
          </cell>
          <cell r="G10855">
            <v>4200</v>
          </cell>
          <cell r="H10855">
            <v>1.0900000000000001</v>
          </cell>
          <cell r="I10855">
            <v>43465</v>
          </cell>
        </row>
        <row r="10856">
          <cell r="A10856" t="str">
            <v>VITROLIT (MARQUESINAS)</v>
          </cell>
          <cell r="B10856">
            <v>1814</v>
          </cell>
          <cell r="C10856" t="str">
            <v>M2</v>
          </cell>
          <cell r="D10856">
            <v>73980</v>
          </cell>
          <cell r="E10856" t="str">
            <v>6mm</v>
          </cell>
          <cell r="F10856">
            <v>40325</v>
          </cell>
          <cell r="G10856">
            <v>54000</v>
          </cell>
          <cell r="H10856">
            <v>1.37</v>
          </cell>
          <cell r="I10856">
            <v>43465</v>
          </cell>
        </row>
        <row r="10857">
          <cell r="A10857" t="str">
            <v>VITROMURO .0.19 x0.19x0.08</v>
          </cell>
          <cell r="B10857">
            <v>103</v>
          </cell>
          <cell r="C10857" t="str">
            <v>UNI</v>
          </cell>
          <cell r="D10857">
            <v>10275</v>
          </cell>
          <cell r="E10857">
            <v>0</v>
          </cell>
          <cell r="F10857">
            <v>40344</v>
          </cell>
          <cell r="G10857">
            <v>7500</v>
          </cell>
          <cell r="H10857">
            <v>1.37</v>
          </cell>
          <cell r="I10857">
            <v>43465</v>
          </cell>
        </row>
        <row r="10858">
          <cell r="A10858" t="str">
            <v>VLAVULA DE BOLA PVC 11/2"(MONORADIAL</v>
          </cell>
          <cell r="B10858">
            <v>107022</v>
          </cell>
          <cell r="C10858" t="str">
            <v>UNI</v>
          </cell>
          <cell r="D10858">
            <v>29488</v>
          </cell>
          <cell r="E10858">
            <v>0</v>
          </cell>
          <cell r="F10858">
            <v>43357</v>
          </cell>
          <cell r="G10858">
            <v>28084</v>
          </cell>
          <cell r="H10858">
            <v>1.05</v>
          </cell>
          <cell r="I10858">
            <v>43465</v>
          </cell>
        </row>
        <row r="10859">
          <cell r="A10859" t="str">
            <v>Volantes Con diferente Diseño por Millar</v>
          </cell>
          <cell r="B10859">
            <v>106792</v>
          </cell>
          <cell r="C10859" t="str">
            <v>milla</v>
          </cell>
          <cell r="D10859">
            <v>181178</v>
          </cell>
          <cell r="E10859">
            <v>0</v>
          </cell>
          <cell r="F10859">
            <v>43195</v>
          </cell>
          <cell r="G10859">
            <v>172550</v>
          </cell>
          <cell r="H10859">
            <v>1.05</v>
          </cell>
          <cell r="I10859">
            <v>43465</v>
          </cell>
        </row>
        <row r="10860">
          <cell r="A10860" t="str">
            <v>VOLQUETA ( VIAJE DE 15 M3)</v>
          </cell>
          <cell r="B10860">
            <v>105775</v>
          </cell>
          <cell r="C10860" t="str">
            <v>VJ</v>
          </cell>
          <cell r="D10860">
            <v>262850</v>
          </cell>
          <cell r="E10860">
            <v>0</v>
          </cell>
          <cell r="F10860">
            <v>43124</v>
          </cell>
          <cell r="G10860">
            <v>250333</v>
          </cell>
          <cell r="H10860">
            <v>1.05</v>
          </cell>
          <cell r="I10860">
            <v>43465</v>
          </cell>
        </row>
        <row r="10861">
          <cell r="A10861" t="str">
            <v>VOLQUETA (VIAJE 6M3 Max.3O KM)</v>
          </cell>
          <cell r="B10861">
            <v>102412</v>
          </cell>
          <cell r="C10861" t="str">
            <v>VJ</v>
          </cell>
          <cell r="D10861">
            <v>113561</v>
          </cell>
          <cell r="E10861">
            <v>0</v>
          </cell>
          <cell r="F10861">
            <v>43122</v>
          </cell>
          <cell r="G10861">
            <v>108153</v>
          </cell>
          <cell r="H10861">
            <v>1.05</v>
          </cell>
          <cell r="I10861">
            <v>43465</v>
          </cell>
        </row>
        <row r="10862">
          <cell r="A10862" t="str">
            <v>VOLQUETA (VIAJE 6M3 Max.3O KM) (NO USAR)</v>
          </cell>
          <cell r="B10862">
            <v>402</v>
          </cell>
          <cell r="C10862" t="str">
            <v>VJ</v>
          </cell>
          <cell r="D10862">
            <v>122789</v>
          </cell>
          <cell r="E10862">
            <v>0</v>
          </cell>
          <cell r="F10862">
            <v>42072</v>
          </cell>
          <cell r="G10862">
            <v>100647</v>
          </cell>
          <cell r="H10862">
            <v>1.22</v>
          </cell>
          <cell r="I10862">
            <v>43465</v>
          </cell>
        </row>
        <row r="10863">
          <cell r="A10863" t="str">
            <v>VOLQUETA (VIAJE 6M3) ASFALTO (NO USAR)</v>
          </cell>
          <cell r="B10863">
            <v>100764</v>
          </cell>
          <cell r="C10863" t="str">
            <v>VJ</v>
          </cell>
          <cell r="D10863">
            <v>241200</v>
          </cell>
          <cell r="E10863">
            <v>0</v>
          </cell>
          <cell r="F10863">
            <v>40604</v>
          </cell>
          <cell r="G10863">
            <v>180000</v>
          </cell>
          <cell r="H10863">
            <v>1.34</v>
          </cell>
          <cell r="I10863">
            <v>43465</v>
          </cell>
        </row>
        <row r="10864">
          <cell r="A10864" t="str">
            <v>VOLQUETA (VIAJE 6M3.)MAX:30KM (NO USAR)</v>
          </cell>
          <cell r="B10864">
            <v>2629</v>
          </cell>
          <cell r="C10864" t="str">
            <v>VJ</v>
          </cell>
          <cell r="D10864">
            <v>122789</v>
          </cell>
          <cell r="E10864">
            <v>0</v>
          </cell>
          <cell r="F10864">
            <v>42072</v>
          </cell>
          <cell r="G10864">
            <v>100647</v>
          </cell>
          <cell r="H10864">
            <v>1.22</v>
          </cell>
          <cell r="I10864">
            <v>43465</v>
          </cell>
        </row>
        <row r="10865">
          <cell r="A10865" t="str">
            <v>Voltímetro análogo 0-600 V</v>
          </cell>
          <cell r="B10865">
            <v>101548</v>
          </cell>
          <cell r="C10865" t="str">
            <v>UNI</v>
          </cell>
          <cell r="D10865">
            <v>60964</v>
          </cell>
          <cell r="E10865" t="str">
            <v>TWC-12M</v>
          </cell>
          <cell r="F10865">
            <v>42832</v>
          </cell>
          <cell r="G10865">
            <v>55930</v>
          </cell>
          <cell r="H10865">
            <v>1.0900000000000001</v>
          </cell>
          <cell r="I10865">
            <v>43465</v>
          </cell>
        </row>
        <row r="10866">
          <cell r="A10866" t="str">
            <v>VR-1Rejilla aluminio natural Col Gim Sur</v>
          </cell>
          <cell r="B10866">
            <v>104635</v>
          </cell>
          <cell r="C10866" t="str">
            <v>UNI</v>
          </cell>
          <cell r="D10866">
            <v>117624</v>
          </cell>
          <cell r="E10866">
            <v>0</v>
          </cell>
          <cell r="F10866">
            <v>41177</v>
          </cell>
          <cell r="G10866">
            <v>90480</v>
          </cell>
          <cell r="H10866">
            <v>1.3</v>
          </cell>
          <cell r="I10866">
            <v>43465</v>
          </cell>
        </row>
        <row r="10867">
          <cell r="A10867" t="str">
            <v>VR-2 Rejilla Aluminio Natural Col Gim Sur sum+ins</v>
          </cell>
          <cell r="B10867">
            <v>104636</v>
          </cell>
          <cell r="C10867" t="str">
            <v>UNI</v>
          </cell>
          <cell r="D10867">
            <v>117624</v>
          </cell>
          <cell r="E10867">
            <v>0</v>
          </cell>
          <cell r="F10867">
            <v>41177</v>
          </cell>
          <cell r="G10867">
            <v>90480</v>
          </cell>
          <cell r="H10867">
            <v>1.3</v>
          </cell>
          <cell r="I10867">
            <v>43465</v>
          </cell>
        </row>
        <row r="10868">
          <cell r="A10868" t="str">
            <v>VR-3 y 4 Rejilla Alum Natural Col Gim Sur sum+inst</v>
          </cell>
          <cell r="B10868">
            <v>104637</v>
          </cell>
          <cell r="C10868" t="str">
            <v>UNI</v>
          </cell>
          <cell r="D10868">
            <v>203580</v>
          </cell>
          <cell r="E10868">
            <v>0</v>
          </cell>
          <cell r="F10868">
            <v>41177</v>
          </cell>
          <cell r="G10868">
            <v>156600</v>
          </cell>
          <cell r="H10868">
            <v>1.3</v>
          </cell>
          <cell r="I10868">
            <v>43465</v>
          </cell>
        </row>
        <row r="10869">
          <cell r="A10869" t="str">
            <v>WALL PLATE AJUSTE DOBLE AMP</v>
          </cell>
          <cell r="B10869">
            <v>100949</v>
          </cell>
          <cell r="C10869" t="str">
            <v>UNI</v>
          </cell>
          <cell r="D10869">
            <v>6104</v>
          </cell>
          <cell r="E10869">
            <v>0</v>
          </cell>
          <cell r="F10869">
            <v>42976</v>
          </cell>
          <cell r="G10869">
            <v>5600</v>
          </cell>
          <cell r="H10869">
            <v>1.0900000000000001</v>
          </cell>
          <cell r="I10869">
            <v>43465</v>
          </cell>
        </row>
        <row r="10870">
          <cell r="A10870" t="str">
            <v>WALL PLATE AJUSTE SENCILL CUPICON</v>
          </cell>
          <cell r="B10870">
            <v>1912</v>
          </cell>
          <cell r="C10870" t="str">
            <v>UNI</v>
          </cell>
          <cell r="D10870">
            <v>2653</v>
          </cell>
          <cell r="E10870">
            <v>0</v>
          </cell>
          <cell r="F10870">
            <v>43362</v>
          </cell>
          <cell r="G10870">
            <v>2527</v>
          </cell>
          <cell r="H10870">
            <v>1.05</v>
          </cell>
          <cell r="I10870">
            <v>43465</v>
          </cell>
        </row>
        <row r="10871">
          <cell r="A10871" t="str">
            <v>WASH PRIMER B CATALIZADOR</v>
          </cell>
          <cell r="B10871">
            <v>103151</v>
          </cell>
          <cell r="C10871" t="str">
            <v>1/4GL</v>
          </cell>
          <cell r="D10871">
            <v>13463</v>
          </cell>
          <cell r="E10871">
            <v>0</v>
          </cell>
          <cell r="F10871">
            <v>42261</v>
          </cell>
          <cell r="G10871">
            <v>11035</v>
          </cell>
          <cell r="H10871">
            <v>1.22</v>
          </cell>
          <cell r="I10871">
            <v>43465</v>
          </cell>
        </row>
        <row r="10872">
          <cell r="A10872" t="str">
            <v>WASH PRIMER COMPONENTE- A (PINTURA)</v>
          </cell>
          <cell r="B10872">
            <v>103150</v>
          </cell>
          <cell r="C10872" t="str">
            <v>1/4GL</v>
          </cell>
          <cell r="D10872">
            <v>21433</v>
          </cell>
          <cell r="E10872">
            <v>0</v>
          </cell>
          <cell r="F10872">
            <v>43199</v>
          </cell>
          <cell r="G10872">
            <v>20412</v>
          </cell>
          <cell r="H10872">
            <v>1.05</v>
          </cell>
          <cell r="I10872">
            <v>43465</v>
          </cell>
        </row>
        <row r="10873">
          <cell r="A10873" t="str">
            <v>WASH PRIMER COMPONENTE A+B (POR 1/4)</v>
          </cell>
          <cell r="B10873">
            <v>1079</v>
          </cell>
          <cell r="C10873" t="str">
            <v>1/4 g</v>
          </cell>
          <cell r="D10873">
            <v>34294</v>
          </cell>
          <cell r="E10873">
            <v>0</v>
          </cell>
          <cell r="F10873">
            <v>43199</v>
          </cell>
          <cell r="G10873">
            <v>32661</v>
          </cell>
          <cell r="H10873">
            <v>1.05</v>
          </cell>
          <cell r="I10873">
            <v>43465</v>
          </cell>
        </row>
        <row r="10874">
          <cell r="A10874" t="str">
            <v>WASH PRIMER COMPONENTES A+B</v>
          </cell>
          <cell r="B10874">
            <v>103353</v>
          </cell>
          <cell r="C10874" t="str">
            <v>gln</v>
          </cell>
          <cell r="D10874">
            <v>125895</v>
          </cell>
          <cell r="E10874">
            <v>0</v>
          </cell>
          <cell r="F10874">
            <v>43206</v>
          </cell>
          <cell r="G10874">
            <v>119900</v>
          </cell>
          <cell r="H10874">
            <v>1.05</v>
          </cell>
          <cell r="I10874">
            <v>43465</v>
          </cell>
        </row>
        <row r="10875">
          <cell r="A10875" t="str">
            <v>Win aluminio blanco x 6 metros **</v>
          </cell>
          <cell r="B10875">
            <v>100571</v>
          </cell>
          <cell r="C10875" t="str">
            <v>UNI</v>
          </cell>
          <cell r="D10875">
            <v>8052</v>
          </cell>
          <cell r="E10875">
            <v>0</v>
          </cell>
          <cell r="F10875">
            <v>42207</v>
          </cell>
          <cell r="G10875">
            <v>6600</v>
          </cell>
          <cell r="H10875">
            <v>1.22</v>
          </cell>
          <cell r="I10875">
            <v>43465</v>
          </cell>
        </row>
        <row r="10876">
          <cell r="A10876" t="str">
            <v>Win aluminio Crudo x 6 metros **</v>
          </cell>
          <cell r="B10876">
            <v>100572</v>
          </cell>
          <cell r="C10876" t="str">
            <v>UNI</v>
          </cell>
          <cell r="D10876">
            <v>11760</v>
          </cell>
          <cell r="E10876">
            <v>0</v>
          </cell>
          <cell r="F10876">
            <v>43195</v>
          </cell>
          <cell r="G10876">
            <v>11200</v>
          </cell>
          <cell r="H10876">
            <v>1.05</v>
          </cell>
          <cell r="I10876">
            <v>43465</v>
          </cell>
        </row>
        <row r="10877">
          <cell r="A10877" t="str">
            <v>Win aluminio x 3 metros **</v>
          </cell>
          <cell r="B10877">
            <v>104969</v>
          </cell>
          <cell r="C10877" t="str">
            <v>UNI</v>
          </cell>
          <cell r="D10877">
            <v>6804</v>
          </cell>
          <cell r="E10877">
            <v>0</v>
          </cell>
          <cell r="F10877">
            <v>41766</v>
          </cell>
          <cell r="G10877">
            <v>5400</v>
          </cell>
          <cell r="H10877">
            <v>1.26</v>
          </cell>
          <cell r="I10877">
            <v>43465</v>
          </cell>
        </row>
        <row r="10878">
          <cell r="A10878" t="str">
            <v>Win plástico marmolizado x 2.40 metros **</v>
          </cell>
          <cell r="B10878">
            <v>100574</v>
          </cell>
          <cell r="C10878" t="str">
            <v>UNI</v>
          </cell>
          <cell r="D10878">
            <v>3014</v>
          </cell>
          <cell r="E10878">
            <v>0</v>
          </cell>
          <cell r="F10878">
            <v>40506</v>
          </cell>
          <cell r="G10878">
            <v>2200</v>
          </cell>
          <cell r="H10878">
            <v>1.37</v>
          </cell>
          <cell r="I10878">
            <v>43465</v>
          </cell>
        </row>
        <row r="10879">
          <cell r="A10879" t="str">
            <v>Win plástico tipo español x 2.40 metros **</v>
          </cell>
          <cell r="B10879">
            <v>100575</v>
          </cell>
          <cell r="C10879" t="str">
            <v>UNI</v>
          </cell>
          <cell r="D10879">
            <v>3014</v>
          </cell>
          <cell r="E10879">
            <v>0</v>
          </cell>
          <cell r="F10879">
            <v>40506</v>
          </cell>
          <cell r="G10879">
            <v>2200</v>
          </cell>
          <cell r="H10879">
            <v>1.37</v>
          </cell>
          <cell r="I10879">
            <v>43465</v>
          </cell>
        </row>
        <row r="10880">
          <cell r="A10880" t="str">
            <v>Win plástico x 2.40 metros **</v>
          </cell>
          <cell r="B10880">
            <v>100573</v>
          </cell>
          <cell r="C10880" t="str">
            <v>UNI</v>
          </cell>
          <cell r="D10880">
            <v>3810</v>
          </cell>
          <cell r="E10880">
            <v>0</v>
          </cell>
          <cell r="F10880">
            <v>41564</v>
          </cell>
          <cell r="G10880">
            <v>3000</v>
          </cell>
          <cell r="H10880">
            <v>1.27</v>
          </cell>
          <cell r="I10880">
            <v>43465</v>
          </cell>
        </row>
        <row r="10881">
          <cell r="A10881" t="str">
            <v>XILENO</v>
          </cell>
          <cell r="B10881">
            <v>104344</v>
          </cell>
          <cell r="C10881" t="str">
            <v>KG</v>
          </cell>
          <cell r="D10881">
            <v>4610</v>
          </cell>
          <cell r="E10881">
            <v>0</v>
          </cell>
          <cell r="F10881">
            <v>41491</v>
          </cell>
          <cell r="G10881">
            <v>3630</v>
          </cell>
          <cell r="H10881">
            <v>1.27</v>
          </cell>
          <cell r="I10881">
            <v>43465</v>
          </cell>
        </row>
        <row r="10882">
          <cell r="A10882" t="str">
            <v>YEE ADVAN EDGE DE 8” A 10”</v>
          </cell>
          <cell r="B10882">
            <v>106044</v>
          </cell>
          <cell r="C10882" t="str">
            <v>UNI</v>
          </cell>
          <cell r="D10882">
            <v>270120</v>
          </cell>
          <cell r="E10882">
            <v>0</v>
          </cell>
          <cell r="F10882">
            <v>42710</v>
          </cell>
          <cell r="G10882">
            <v>234887.24</v>
          </cell>
          <cell r="H10882">
            <v>1.1499999999999999</v>
          </cell>
          <cell r="I10882">
            <v>43465</v>
          </cell>
        </row>
        <row r="10883">
          <cell r="A10883" t="str">
            <v>YEE ADVAN EDGE DE 8”A 6"</v>
          </cell>
          <cell r="B10883">
            <v>106043</v>
          </cell>
          <cell r="C10883" t="str">
            <v>UNI</v>
          </cell>
          <cell r="D10883">
            <v>67778</v>
          </cell>
          <cell r="E10883">
            <v>0</v>
          </cell>
          <cell r="F10883">
            <v>43174</v>
          </cell>
          <cell r="G10883">
            <v>64550</v>
          </cell>
          <cell r="H10883">
            <v>1.05</v>
          </cell>
          <cell r="I10883">
            <v>43465</v>
          </cell>
        </row>
        <row r="10884">
          <cell r="A10884" t="str">
            <v>YEE ALCANT CxC 6" W RETEN PAVCO</v>
          </cell>
          <cell r="B10884">
            <v>1776</v>
          </cell>
          <cell r="C10884" t="str">
            <v>UNI</v>
          </cell>
          <cell r="D10884">
            <v>103577</v>
          </cell>
          <cell r="E10884">
            <v>0</v>
          </cell>
          <cell r="F10884">
            <v>39891</v>
          </cell>
          <cell r="G10884">
            <v>74516</v>
          </cell>
          <cell r="H10884">
            <v>1.39</v>
          </cell>
          <cell r="I10884">
            <v>43465</v>
          </cell>
        </row>
        <row r="10885">
          <cell r="A10885" t="str">
            <v>YEE ALCANT NOVAFORT 160x160 PAVCO</v>
          </cell>
          <cell r="B10885">
            <v>3541</v>
          </cell>
          <cell r="C10885" t="str">
            <v>UNI</v>
          </cell>
          <cell r="D10885">
            <v>63157</v>
          </cell>
          <cell r="E10885">
            <v>13175</v>
          </cell>
          <cell r="F10885">
            <v>41036</v>
          </cell>
          <cell r="G10885">
            <v>48582</v>
          </cell>
          <cell r="H10885">
            <v>1.3</v>
          </cell>
          <cell r="I10885">
            <v>43465</v>
          </cell>
        </row>
        <row r="10886">
          <cell r="A10886" t="str">
            <v>YEE ALCANT NOVAFORT 200x160 PAVCO</v>
          </cell>
          <cell r="B10886">
            <v>3542</v>
          </cell>
          <cell r="C10886" t="str">
            <v>UNI</v>
          </cell>
          <cell r="D10886">
            <v>120830</v>
          </cell>
          <cell r="E10886">
            <v>13207</v>
          </cell>
          <cell r="F10886">
            <v>41036</v>
          </cell>
          <cell r="G10886">
            <v>92946</v>
          </cell>
          <cell r="H10886">
            <v>1.3</v>
          </cell>
          <cell r="I10886">
            <v>43465</v>
          </cell>
        </row>
        <row r="10887">
          <cell r="A10887" t="str">
            <v>YEE ALCANT REDUCIDA 8x6" W RETEN PAVCO</v>
          </cell>
          <cell r="B10887">
            <v>1165</v>
          </cell>
          <cell r="C10887" t="str">
            <v>UNI</v>
          </cell>
          <cell r="D10887">
            <v>134792</v>
          </cell>
          <cell r="E10887">
            <v>13212</v>
          </cell>
          <cell r="F10887">
            <v>39891</v>
          </cell>
          <cell r="G10887">
            <v>96973</v>
          </cell>
          <cell r="H10887">
            <v>1.39</v>
          </cell>
          <cell r="I10887">
            <v>43465</v>
          </cell>
        </row>
        <row r="10888">
          <cell r="A10888" t="str">
            <v>YEE GRES 10 x 6" MOORE AA-1A (150)</v>
          </cell>
          <cell r="B10888">
            <v>1134</v>
          </cell>
          <cell r="C10888" t="str">
            <v>UNI</v>
          </cell>
          <cell r="D10888">
            <v>108231</v>
          </cell>
          <cell r="E10888">
            <v>332</v>
          </cell>
          <cell r="F10888">
            <v>40085</v>
          </cell>
          <cell r="G10888">
            <v>77864</v>
          </cell>
          <cell r="H10888">
            <v>1.39</v>
          </cell>
          <cell r="I10888">
            <v>43465</v>
          </cell>
        </row>
        <row r="10889">
          <cell r="A10889" t="str">
            <v>YEE GRES 12 x 6" MOORE AA-1A (150)</v>
          </cell>
          <cell r="B10889">
            <v>2486</v>
          </cell>
          <cell r="C10889" t="str">
            <v>UNI</v>
          </cell>
          <cell r="D10889">
            <v>134110</v>
          </cell>
          <cell r="E10889">
            <v>333</v>
          </cell>
          <cell r="F10889">
            <v>40085</v>
          </cell>
          <cell r="G10889">
            <v>96482</v>
          </cell>
          <cell r="H10889">
            <v>1.39</v>
          </cell>
          <cell r="I10889">
            <v>43465</v>
          </cell>
        </row>
        <row r="10890">
          <cell r="A10890" t="str">
            <v>YEE GRES 14 x 6" MOORE AA-1A (150)</v>
          </cell>
          <cell r="B10890">
            <v>2488</v>
          </cell>
          <cell r="C10890" t="str">
            <v>UNI</v>
          </cell>
          <cell r="D10890">
            <v>158810</v>
          </cell>
          <cell r="E10890">
            <v>334</v>
          </cell>
          <cell r="F10890">
            <v>39864</v>
          </cell>
          <cell r="G10890">
            <v>114252</v>
          </cell>
          <cell r="H10890">
            <v>1.39</v>
          </cell>
          <cell r="I10890">
            <v>43465</v>
          </cell>
        </row>
        <row r="10891">
          <cell r="A10891" t="str">
            <v>YEE GRES 16 x 6" MOORE AA-1A (150)</v>
          </cell>
          <cell r="B10891">
            <v>2489</v>
          </cell>
          <cell r="C10891" t="str">
            <v>UNI</v>
          </cell>
          <cell r="D10891">
            <v>228225</v>
          </cell>
          <cell r="E10891">
            <v>336</v>
          </cell>
          <cell r="F10891">
            <v>40085</v>
          </cell>
          <cell r="G10891">
            <v>164191</v>
          </cell>
          <cell r="H10891">
            <v>1.39</v>
          </cell>
          <cell r="I10891">
            <v>43465</v>
          </cell>
        </row>
        <row r="10892">
          <cell r="A10892" t="str">
            <v>YEE GRES 18 x 6" MOORE AA-1A (150)</v>
          </cell>
          <cell r="B10892">
            <v>1155</v>
          </cell>
          <cell r="C10892" t="str">
            <v>UNI</v>
          </cell>
          <cell r="D10892">
            <v>310570</v>
          </cell>
          <cell r="E10892">
            <v>337</v>
          </cell>
          <cell r="F10892">
            <v>40085</v>
          </cell>
          <cell r="G10892">
            <v>223432</v>
          </cell>
          <cell r="H10892">
            <v>1.39</v>
          </cell>
          <cell r="I10892">
            <v>43465</v>
          </cell>
        </row>
        <row r="10893">
          <cell r="A10893" t="str">
            <v>YEE GRES 20 x 6" MOORE AA-1A(150)</v>
          </cell>
          <cell r="B10893">
            <v>2492</v>
          </cell>
          <cell r="C10893" t="str">
            <v>UNI</v>
          </cell>
          <cell r="D10893">
            <v>284657</v>
          </cell>
          <cell r="E10893">
            <v>338</v>
          </cell>
          <cell r="F10893">
            <v>40025</v>
          </cell>
          <cell r="G10893">
            <v>204789</v>
          </cell>
          <cell r="H10893">
            <v>1.39</v>
          </cell>
          <cell r="I10893">
            <v>43465</v>
          </cell>
        </row>
        <row r="10894">
          <cell r="A10894" t="str">
            <v>YEE GRES 24 x 6" MOORE AA-1A(150)</v>
          </cell>
          <cell r="B10894">
            <v>2493</v>
          </cell>
          <cell r="C10894" t="str">
            <v>UNI</v>
          </cell>
          <cell r="D10894">
            <v>595258</v>
          </cell>
          <cell r="E10894">
            <v>339</v>
          </cell>
          <cell r="F10894">
            <v>40085</v>
          </cell>
          <cell r="G10894">
            <v>428243</v>
          </cell>
          <cell r="H10894">
            <v>1.39</v>
          </cell>
          <cell r="I10894">
            <v>43465</v>
          </cell>
        </row>
        <row r="10895">
          <cell r="A10895" t="str">
            <v>YEE GRES 27 x 6" MOORE AA-1A(103)</v>
          </cell>
          <cell r="B10895">
            <v>2495</v>
          </cell>
          <cell r="C10895" t="str">
            <v>UNI</v>
          </cell>
          <cell r="D10895">
            <v>788204</v>
          </cell>
          <cell r="E10895">
            <v>340</v>
          </cell>
          <cell r="F10895">
            <v>40085</v>
          </cell>
          <cell r="G10895">
            <v>567053</v>
          </cell>
          <cell r="H10895">
            <v>1.39</v>
          </cell>
          <cell r="I10895">
            <v>43465</v>
          </cell>
        </row>
        <row r="10896">
          <cell r="A10896" t="str">
            <v>YEE GRES 30 x 6" MOORE AA-1A(150)</v>
          </cell>
          <cell r="B10896">
            <v>481</v>
          </cell>
          <cell r="C10896" t="str">
            <v>UNI</v>
          </cell>
          <cell r="D10896">
            <v>988195</v>
          </cell>
          <cell r="E10896">
            <v>341</v>
          </cell>
          <cell r="F10896">
            <v>40085</v>
          </cell>
          <cell r="G10896">
            <v>710932</v>
          </cell>
          <cell r="H10896">
            <v>1.39</v>
          </cell>
          <cell r="I10896">
            <v>43465</v>
          </cell>
        </row>
        <row r="10897">
          <cell r="A10897" t="str">
            <v>YEE GRES 4 x 4" GENERICO CTE.</v>
          </cell>
          <cell r="B10897">
            <v>1167</v>
          </cell>
          <cell r="C10897" t="str">
            <v>UNI</v>
          </cell>
          <cell r="D10897">
            <v>17989</v>
          </cell>
          <cell r="E10897">
            <v>303</v>
          </cell>
          <cell r="F10897">
            <v>40085</v>
          </cell>
          <cell r="G10897">
            <v>12942</v>
          </cell>
          <cell r="H10897">
            <v>1.39</v>
          </cell>
          <cell r="I10897">
            <v>43465</v>
          </cell>
        </row>
        <row r="10898">
          <cell r="A10898" t="str">
            <v>YEE GRES 6 x 4" MOORE AA-1A (150)</v>
          </cell>
          <cell r="B10898">
            <v>2012</v>
          </cell>
          <cell r="C10898" t="str">
            <v>UNI</v>
          </cell>
          <cell r="D10898">
            <v>37644</v>
          </cell>
          <cell r="E10898">
            <v>305</v>
          </cell>
          <cell r="F10898">
            <v>40085</v>
          </cell>
          <cell r="G10898">
            <v>27082</v>
          </cell>
          <cell r="H10898">
            <v>1.39</v>
          </cell>
          <cell r="I10898">
            <v>43465</v>
          </cell>
        </row>
        <row r="10899">
          <cell r="A10899" t="str">
            <v>YEE GRES 6 x 6" MOORE AA-1A (150)</v>
          </cell>
          <cell r="B10899">
            <v>1169</v>
          </cell>
          <cell r="C10899" t="str">
            <v>UNI</v>
          </cell>
          <cell r="D10899">
            <v>49408</v>
          </cell>
          <cell r="E10899">
            <v>329</v>
          </cell>
          <cell r="F10899">
            <v>40085</v>
          </cell>
          <cell r="G10899">
            <v>35545</v>
          </cell>
          <cell r="H10899">
            <v>1.39</v>
          </cell>
          <cell r="I10899">
            <v>43465</v>
          </cell>
        </row>
        <row r="10900">
          <cell r="A10900" t="str">
            <v>YEE GRES 8 x 6" MOORE AA-1A (150)</v>
          </cell>
          <cell r="B10900">
            <v>1989</v>
          </cell>
          <cell r="C10900" t="str">
            <v>UNI</v>
          </cell>
          <cell r="D10900">
            <v>84700</v>
          </cell>
          <cell r="E10900">
            <v>330</v>
          </cell>
          <cell r="F10900">
            <v>40085</v>
          </cell>
          <cell r="G10900">
            <v>60935</v>
          </cell>
          <cell r="H10900">
            <v>1.39</v>
          </cell>
          <cell r="I10900">
            <v>43465</v>
          </cell>
        </row>
        <row r="10901">
          <cell r="A10901" t="str">
            <v>YEE HIERRO FUNDIDO NH 20 2"</v>
          </cell>
          <cell r="B10901">
            <v>107302</v>
          </cell>
          <cell r="C10901" t="str">
            <v>UNI</v>
          </cell>
          <cell r="D10901">
            <v>53729</v>
          </cell>
          <cell r="E10901">
            <v>0</v>
          </cell>
          <cell r="F10901">
            <v>43412</v>
          </cell>
          <cell r="G10901">
            <v>51170</v>
          </cell>
          <cell r="H10901">
            <v>1.05</v>
          </cell>
          <cell r="I10901">
            <v>43465</v>
          </cell>
        </row>
        <row r="10902">
          <cell r="A10902" t="str">
            <v>YEE HIERRO FUNDIDO NH 20 3"</v>
          </cell>
          <cell r="B10902">
            <v>107359</v>
          </cell>
          <cell r="C10902" t="str">
            <v>UNI</v>
          </cell>
          <cell r="D10902">
            <v>75970</v>
          </cell>
          <cell r="E10902">
            <v>0</v>
          </cell>
          <cell r="F10902">
            <v>43413</v>
          </cell>
          <cell r="G10902">
            <v>72352</v>
          </cell>
          <cell r="H10902">
            <v>1.05</v>
          </cell>
          <cell r="I10902">
            <v>43465</v>
          </cell>
        </row>
        <row r="10903">
          <cell r="A10903" t="str">
            <v>YEE HIERRO FUNDIDO NH 20 4"</v>
          </cell>
          <cell r="B10903">
            <v>107365</v>
          </cell>
          <cell r="C10903" t="str">
            <v>UNI</v>
          </cell>
          <cell r="D10903">
            <v>123825</v>
          </cell>
          <cell r="E10903">
            <v>0</v>
          </cell>
          <cell r="F10903">
            <v>43413</v>
          </cell>
          <cell r="G10903">
            <v>117929</v>
          </cell>
          <cell r="H10903">
            <v>1.05</v>
          </cell>
          <cell r="I10903">
            <v>43465</v>
          </cell>
        </row>
        <row r="10904">
          <cell r="A10904" t="str">
            <v>YEE SANITARIA PVC Ø 2" S/NORMA ICONTEC</v>
          </cell>
          <cell r="B10904">
            <v>451</v>
          </cell>
          <cell r="C10904" t="str">
            <v>UNI</v>
          </cell>
          <cell r="D10904">
            <v>3636</v>
          </cell>
          <cell r="E10904">
            <v>13226</v>
          </cell>
          <cell r="F10904">
            <v>43166</v>
          </cell>
          <cell r="G10904">
            <v>3463</v>
          </cell>
          <cell r="H10904">
            <v>1.05</v>
          </cell>
          <cell r="I10904">
            <v>43465</v>
          </cell>
        </row>
        <row r="10905">
          <cell r="A10905" t="str">
            <v>YEE SANITARIA PVC Ø 3" S/NORMA ICONTEC</v>
          </cell>
          <cell r="B10905">
            <v>1179</v>
          </cell>
          <cell r="C10905" t="str">
            <v>UNI</v>
          </cell>
          <cell r="D10905">
            <v>7743</v>
          </cell>
          <cell r="E10905">
            <v>13229</v>
          </cell>
          <cell r="F10905">
            <v>43166</v>
          </cell>
          <cell r="G10905">
            <v>7374</v>
          </cell>
          <cell r="H10905">
            <v>1.05</v>
          </cell>
          <cell r="I10905">
            <v>43465</v>
          </cell>
        </row>
        <row r="10906">
          <cell r="A10906" t="str">
            <v>YEE SANITARIA PVC Ø 4" S/NORMA ICONTEC</v>
          </cell>
          <cell r="B10906">
            <v>2062</v>
          </cell>
          <cell r="C10906" t="str">
            <v>UNI</v>
          </cell>
          <cell r="D10906">
            <v>11970</v>
          </cell>
          <cell r="E10906">
            <v>13233</v>
          </cell>
          <cell r="F10906">
            <v>43213</v>
          </cell>
          <cell r="G10906">
            <v>11400</v>
          </cell>
          <cell r="H10906">
            <v>1.05</v>
          </cell>
          <cell r="I10906">
            <v>43465</v>
          </cell>
        </row>
        <row r="10907">
          <cell r="A10907" t="str">
            <v>YEE SANITARIA PVC Ø 6" S/NORMA ICONTEC</v>
          </cell>
          <cell r="B10907">
            <v>1182</v>
          </cell>
          <cell r="C10907" t="str">
            <v>UNI</v>
          </cell>
          <cell r="D10907">
            <v>63917</v>
          </cell>
          <cell r="E10907">
            <v>13236</v>
          </cell>
          <cell r="F10907">
            <v>43266</v>
          </cell>
          <cell r="G10907">
            <v>60873</v>
          </cell>
          <cell r="H10907">
            <v>1.05</v>
          </cell>
          <cell r="I10907">
            <v>43465</v>
          </cell>
        </row>
        <row r="10908">
          <cell r="A10908" t="str">
            <v>Yee Sanitaria PVC Reducida 10x4"</v>
          </cell>
          <cell r="B10908">
            <v>106959</v>
          </cell>
          <cell r="C10908" t="str">
            <v>UNI</v>
          </cell>
          <cell r="D10908">
            <v>251515</v>
          </cell>
          <cell r="E10908">
            <v>0</v>
          </cell>
          <cell r="F10908">
            <v>43337</v>
          </cell>
          <cell r="G10908">
            <v>239538</v>
          </cell>
          <cell r="H10908">
            <v>1.05</v>
          </cell>
          <cell r="I10908">
            <v>43465</v>
          </cell>
        </row>
        <row r="10909">
          <cell r="A10909" t="str">
            <v>YEE SANITARIA PVC reducida 3" x 2"</v>
          </cell>
          <cell r="B10909">
            <v>101758</v>
          </cell>
          <cell r="C10909" t="str">
            <v>UNI</v>
          </cell>
          <cell r="D10909">
            <v>13211</v>
          </cell>
          <cell r="E10909">
            <v>13216</v>
          </cell>
          <cell r="F10909">
            <v>40470</v>
          </cell>
          <cell r="G10909">
            <v>9643</v>
          </cell>
          <cell r="H10909">
            <v>1.37</v>
          </cell>
          <cell r="I10909">
            <v>43465</v>
          </cell>
        </row>
        <row r="10910">
          <cell r="A10910" t="str">
            <v>YEE SANITARIA PVC reducida 4" x 2"</v>
          </cell>
          <cell r="B10910">
            <v>101757</v>
          </cell>
          <cell r="C10910" t="str">
            <v>UNI</v>
          </cell>
          <cell r="D10910">
            <v>20703</v>
          </cell>
          <cell r="E10910">
            <v>13219</v>
          </cell>
          <cell r="F10910">
            <v>40470</v>
          </cell>
          <cell r="G10910">
            <v>15112</v>
          </cell>
          <cell r="H10910">
            <v>1.37</v>
          </cell>
          <cell r="I10910">
            <v>43465</v>
          </cell>
        </row>
        <row r="10911">
          <cell r="A10911" t="str">
            <v>YESO (saco de 25Kg)</v>
          </cell>
          <cell r="B10911">
            <v>1962</v>
          </cell>
          <cell r="C10911" t="str">
            <v>KG</v>
          </cell>
          <cell r="D10911">
            <v>869</v>
          </cell>
          <cell r="E10911">
            <v>0</v>
          </cell>
          <cell r="F10911">
            <v>43210</v>
          </cell>
          <cell r="G10911">
            <v>828</v>
          </cell>
          <cell r="H10911">
            <v>1.05</v>
          </cell>
          <cell r="I10911">
            <v>43465</v>
          </cell>
        </row>
        <row r="10912">
          <cell r="A10912" t="str">
            <v>YESO BULTO DE (25 KG)</v>
          </cell>
          <cell r="B10912">
            <v>1080</v>
          </cell>
          <cell r="C10912" t="str">
            <v>BULTO</v>
          </cell>
          <cell r="D10912">
            <v>23625</v>
          </cell>
          <cell r="E10912">
            <v>0</v>
          </cell>
          <cell r="F10912">
            <v>43195</v>
          </cell>
          <cell r="G10912">
            <v>22500</v>
          </cell>
          <cell r="H10912">
            <v>1.05</v>
          </cell>
          <cell r="I10912">
            <v>43465</v>
          </cell>
        </row>
        <row r="10913">
          <cell r="A10913" t="str">
            <v>YESO PIRAMIDE</v>
          </cell>
          <cell r="B10913">
            <v>3195</v>
          </cell>
          <cell r="C10913" t="str">
            <v>BULTO</v>
          </cell>
          <cell r="D10913">
            <v>23975</v>
          </cell>
          <cell r="E10913" t="str">
            <v>Piramide</v>
          </cell>
          <cell r="F10913">
            <v>40409</v>
          </cell>
          <cell r="G10913">
            <v>17500</v>
          </cell>
          <cell r="H10913">
            <v>1.37</v>
          </cell>
          <cell r="I10913">
            <v>43465</v>
          </cell>
        </row>
        <row r="10914">
          <cell r="A10914" t="str">
            <v>YUMBOLON 2 mm</v>
          </cell>
          <cell r="B10914">
            <v>104645</v>
          </cell>
          <cell r="C10914" t="str">
            <v>M2</v>
          </cell>
          <cell r="D10914">
            <v>2825</v>
          </cell>
          <cell r="E10914">
            <v>0</v>
          </cell>
          <cell r="F10914">
            <v>41180</v>
          </cell>
          <cell r="G10914">
            <v>2173</v>
          </cell>
          <cell r="H10914">
            <v>1.3</v>
          </cell>
          <cell r="I10914">
            <v>43465</v>
          </cell>
        </row>
        <row r="10915">
          <cell r="A10915" t="str">
            <v>Zanjadora Autopropulsada llanta(Oper+Comb)**</v>
          </cell>
          <cell r="B10915">
            <v>102576</v>
          </cell>
          <cell r="C10915" t="str">
            <v>HR</v>
          </cell>
          <cell r="D10915">
            <v>41100</v>
          </cell>
          <cell r="E10915" t="str">
            <v>hyundai 200</v>
          </cell>
          <cell r="F10915">
            <v>40236</v>
          </cell>
          <cell r="G10915">
            <v>30000</v>
          </cell>
          <cell r="H10915">
            <v>1.37</v>
          </cell>
          <cell r="I10915">
            <v>43465</v>
          </cell>
        </row>
        <row r="10916">
          <cell r="A10916" t="str">
            <v>Zanjadora Autopropulsada Oruga(Oper+Comb)**</v>
          </cell>
          <cell r="B10916">
            <v>102575</v>
          </cell>
          <cell r="C10916" t="str">
            <v>HR</v>
          </cell>
          <cell r="D10916">
            <v>62265</v>
          </cell>
          <cell r="E10916" t="str">
            <v>hyundai 200</v>
          </cell>
          <cell r="F10916">
            <v>43185</v>
          </cell>
          <cell r="G10916">
            <v>59300</v>
          </cell>
          <cell r="H10916">
            <v>1.05</v>
          </cell>
          <cell r="I10916">
            <v>43465</v>
          </cell>
        </row>
        <row r="10917">
          <cell r="A10917" t="str">
            <v>ZAPAPICO</v>
          </cell>
          <cell r="B10917">
            <v>536</v>
          </cell>
          <cell r="C10917" t="str">
            <v>UNI</v>
          </cell>
          <cell r="D10917">
            <v>23838</v>
          </cell>
          <cell r="E10917">
            <v>0</v>
          </cell>
          <cell r="F10917">
            <v>40345</v>
          </cell>
          <cell r="G10917">
            <v>17400</v>
          </cell>
          <cell r="H10917">
            <v>1.37</v>
          </cell>
          <cell r="I10917">
            <v>43465</v>
          </cell>
        </row>
        <row r="10918">
          <cell r="A10918" t="str">
            <v>ZIG ZAG PARA GIMNASIO CANINO</v>
          </cell>
          <cell r="B10918">
            <v>105261</v>
          </cell>
          <cell r="C10918" t="str">
            <v>UNI</v>
          </cell>
          <cell r="D10918">
            <v>1071000</v>
          </cell>
          <cell r="E10918">
            <v>0</v>
          </cell>
          <cell r="F10918">
            <v>41880</v>
          </cell>
          <cell r="G10918">
            <v>850000</v>
          </cell>
          <cell r="H10918">
            <v>1.26</v>
          </cell>
          <cell r="I10918">
            <v>43465</v>
          </cell>
        </row>
        <row r="10919">
          <cell r="A10919" t="str">
            <v>ZINC</v>
          </cell>
          <cell r="B10919">
            <v>105526</v>
          </cell>
          <cell r="C10919" t="str">
            <v>UNI</v>
          </cell>
          <cell r="D10919">
            <v>35420</v>
          </cell>
          <cell r="E10919">
            <v>0</v>
          </cell>
          <cell r="F10919">
            <v>42810</v>
          </cell>
          <cell r="G10919">
            <v>32495</v>
          </cell>
          <cell r="H10919">
            <v>1.0900000000000001</v>
          </cell>
          <cell r="I10919">
            <v>43465</v>
          </cell>
        </row>
        <row r="10920">
          <cell r="A10920" t="str">
            <v>ZOCALO Bald.GRANO 1 MELAT ALFA</v>
          </cell>
          <cell r="B10920">
            <v>364</v>
          </cell>
          <cell r="C10920" t="str">
            <v>ML</v>
          </cell>
          <cell r="D10920">
            <v>14409</v>
          </cell>
          <cell r="E10920">
            <v>0</v>
          </cell>
          <cell r="F10920">
            <v>40808</v>
          </cell>
          <cell r="G10920">
            <v>10753</v>
          </cell>
          <cell r="H10920">
            <v>1.34</v>
          </cell>
          <cell r="I10920">
            <v>43465</v>
          </cell>
        </row>
        <row r="10921">
          <cell r="A10921" t="str">
            <v>ZOCALO Bald.GRANO 5 MELAT ALFA</v>
          </cell>
          <cell r="B10921">
            <v>363</v>
          </cell>
          <cell r="C10921" t="str">
            <v>ML</v>
          </cell>
          <cell r="D10921">
            <v>14409</v>
          </cell>
          <cell r="E10921">
            <v>0</v>
          </cell>
          <cell r="F10921">
            <v>40808</v>
          </cell>
          <cell r="G10921">
            <v>10753</v>
          </cell>
          <cell r="H10921">
            <v>1.34</v>
          </cell>
          <cell r="I10921">
            <v>43465</v>
          </cell>
        </row>
        <row r="10922">
          <cell r="A10922" t="str">
            <v>ZOCALO Bald.GRANO 5-BHV ALFA</v>
          </cell>
          <cell r="B10922">
            <v>362</v>
          </cell>
          <cell r="C10922" t="str">
            <v>ML</v>
          </cell>
          <cell r="D10922">
            <v>14409</v>
          </cell>
          <cell r="E10922">
            <v>0</v>
          </cell>
          <cell r="F10922">
            <v>40808</v>
          </cell>
          <cell r="G10922">
            <v>10753</v>
          </cell>
          <cell r="H10922">
            <v>1.34</v>
          </cell>
          <cell r="I10922">
            <v>43465</v>
          </cell>
        </row>
        <row r="10923">
          <cell r="A10923" t="str">
            <v>ZOCALO GRANITO PERLADO</v>
          </cell>
          <cell r="B10923">
            <v>103354</v>
          </cell>
          <cell r="C10923" t="str">
            <v>ML</v>
          </cell>
          <cell r="D10923">
            <v>10275</v>
          </cell>
          <cell r="E10923">
            <v>0</v>
          </cell>
          <cell r="F10923">
            <v>40507</v>
          </cell>
          <cell r="G10923">
            <v>7500</v>
          </cell>
          <cell r="H10923">
            <v>1.37</v>
          </cell>
          <cell r="I10923">
            <v>43465</v>
          </cell>
        </row>
        <row r="10924">
          <cell r="A10924" t="str">
            <v>ZOCALO MEDIA CAÑA GRANITO BH1-1</v>
          </cell>
          <cell r="B10924">
            <v>101381</v>
          </cell>
          <cell r="C10924" t="str">
            <v>ML</v>
          </cell>
          <cell r="D10924">
            <v>28552</v>
          </cell>
          <cell r="E10924">
            <v>0</v>
          </cell>
          <cell r="F10924">
            <v>43272</v>
          </cell>
          <cell r="G10924">
            <v>27192</v>
          </cell>
          <cell r="H10924">
            <v>1.05</v>
          </cell>
          <cell r="I10924">
            <v>43465</v>
          </cell>
        </row>
        <row r="10925">
          <cell r="A10925" t="str">
            <v>Zona de</v>
          </cell>
          <cell r="B10925">
            <v>105989</v>
          </cell>
          <cell r="C10925" t="str">
            <v>UNI</v>
          </cell>
          <cell r="D10925">
            <v>48505000</v>
          </cell>
          <cell r="E10925">
            <v>0</v>
          </cell>
          <cell r="F10925">
            <v>42829</v>
          </cell>
          <cell r="G10925">
            <v>44500000</v>
          </cell>
          <cell r="H10925">
            <v>1.0900000000000001</v>
          </cell>
          <cell r="I10925">
            <v>43465</v>
          </cell>
        </row>
        <row r="10926">
          <cell r="A10926" t="str">
            <v>ZUMBADOR 110 V. 200 SOBREPARED AVE</v>
          </cell>
          <cell r="B10926">
            <v>3007</v>
          </cell>
          <cell r="C10926" t="str">
            <v>UNI</v>
          </cell>
          <cell r="D10926">
            <v>6387</v>
          </cell>
          <cell r="E10926">
            <v>207</v>
          </cell>
          <cell r="F10926">
            <v>40240</v>
          </cell>
          <cell r="G10926">
            <v>4662</v>
          </cell>
          <cell r="H10926">
            <v>1.37</v>
          </cell>
          <cell r="I10926">
            <v>43465</v>
          </cell>
        </row>
        <row r="10927">
          <cell r="A10927" t="str">
            <v>ZUMBADOR 110 V. 600 AVE</v>
          </cell>
          <cell r="B10927">
            <v>812</v>
          </cell>
          <cell r="C10927" t="str">
            <v>UNI</v>
          </cell>
          <cell r="D10927">
            <v>7619</v>
          </cell>
          <cell r="E10927">
            <v>607</v>
          </cell>
          <cell r="F10927">
            <v>40240</v>
          </cell>
          <cell r="G10927">
            <v>5561</v>
          </cell>
          <cell r="H10927">
            <v>1.37</v>
          </cell>
          <cell r="I10927">
            <v>43465</v>
          </cell>
        </row>
        <row r="10928">
          <cell r="A10928" t="str">
            <v>ZUMBADOR 110 V. AVE</v>
          </cell>
          <cell r="B10928">
            <v>3025</v>
          </cell>
          <cell r="C10928" t="str">
            <v>UNI</v>
          </cell>
          <cell r="D10928">
            <v>7994</v>
          </cell>
          <cell r="E10928">
            <v>907</v>
          </cell>
          <cell r="F10928">
            <v>40240</v>
          </cell>
          <cell r="G10928">
            <v>5835</v>
          </cell>
          <cell r="H10928">
            <v>1.37</v>
          </cell>
          <cell r="I10928">
            <v>43465</v>
          </cell>
        </row>
        <row r="10929">
          <cell r="A10929" t="str">
            <v>ZUMBADOR 110V VOLARE</v>
          </cell>
          <cell r="B10929">
            <v>3210</v>
          </cell>
          <cell r="C10929" t="str">
            <v>UNI</v>
          </cell>
          <cell r="D10929">
            <v>8793</v>
          </cell>
          <cell r="E10929">
            <v>1007</v>
          </cell>
          <cell r="F10929">
            <v>40240</v>
          </cell>
          <cell r="G10929">
            <v>6418</v>
          </cell>
          <cell r="H10929">
            <v>1.37</v>
          </cell>
          <cell r="I10929">
            <v>43465</v>
          </cell>
        </row>
        <row r="10930">
          <cell r="A10930" t="str">
            <v>ZUNCHO METALICO Ø3/8" (Bnad-it)</v>
          </cell>
          <cell r="B10930">
            <v>105852</v>
          </cell>
          <cell r="C10930" t="str">
            <v>ML</v>
          </cell>
          <cell r="D10930">
            <v>1734</v>
          </cell>
          <cell r="E10930">
            <v>0</v>
          </cell>
          <cell r="F10930">
            <v>42591</v>
          </cell>
          <cell r="G10930">
            <v>1508</v>
          </cell>
          <cell r="H10930">
            <v>1.1499999999999999</v>
          </cell>
          <cell r="I10930">
            <v>43465</v>
          </cell>
        </row>
        <row r="10931">
          <cell r="A10931" t="str">
            <v>ZUNCHO PLÁSTICO DE 3/4" POR 500mts</v>
          </cell>
          <cell r="B10931">
            <v>105482</v>
          </cell>
          <cell r="C10931" t="str">
            <v>UNI</v>
          </cell>
          <cell r="D10931">
            <v>14870</v>
          </cell>
          <cell r="E10931">
            <v>0</v>
          </cell>
          <cell r="F10931">
            <v>42872</v>
          </cell>
          <cell r="G10931">
            <v>13642</v>
          </cell>
          <cell r="H10931">
            <v>1.0900000000000001</v>
          </cell>
          <cell r="I10931">
            <v>43465</v>
          </cell>
        </row>
      </sheetData>
      <sheetData sheetId="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 AdoVh"/>
    </sheetNames>
    <sheetDataSet>
      <sheetData sheetId="0"/>
      <sheetData sheetId="1"/>
      <sheetData sheetId="2"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INDICE ALFABETICO"/>
      <sheetName val="MATERIALES"/>
      <sheetName val="OTROS"/>
      <sheetName val="AIU"/>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row r="1">
          <cell r="A1" t="str">
            <v>EQUIPO</v>
          </cell>
        </row>
      </sheetData>
      <sheetData sheetId="1" refreshError="1">
        <row r="1">
          <cell r="A1" t="str">
            <v>ITEM</v>
          </cell>
        </row>
      </sheetData>
      <sheetData sheetId="2" refreshError="1"/>
      <sheetData sheetId="3" refreshError="1">
        <row r="1">
          <cell r="A1" t="str">
            <v>ADMINISTRACION</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efreshError="1"/>
      <sheetData sheetId="79" refreshError="1"/>
      <sheetData sheetId="80" refreshError="1"/>
      <sheetData sheetId="81" refreshError="1"/>
      <sheetData sheetId="82"/>
      <sheetData sheetId="83"/>
      <sheetData sheetId="84"/>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FLUJ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v>0</v>
          </cell>
        </row>
      </sheetData>
      <sheetData sheetId="17"/>
      <sheetData sheetId="18"/>
      <sheetData sheetId="19">
        <row r="10">
          <cell r="A10">
            <v>0</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Anexo No. 5"/>
      <sheetName val="Index"/>
      <sheetName val="NPV Summary"/>
      <sheetName val="Equip Data"/>
      <sheetName val="Royalties"/>
      <sheetName val="Title"/>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 val="PRESUPUEST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210.6</v>
          </cell>
          <cell r="D28">
            <v>210</v>
          </cell>
          <cell r="E28" t="str">
            <v>210P-1</v>
          </cell>
          <cell r="F28" t="str">
            <v>Conformación del separador</v>
          </cell>
          <cell r="G28" t="str">
            <v>m3</v>
          </cell>
        </row>
        <row r="29">
          <cell r="C29">
            <v>210.7</v>
          </cell>
          <cell r="D29">
            <v>210</v>
          </cell>
          <cell r="E29" t="str">
            <v>210P-1</v>
          </cell>
          <cell r="F29" t="str">
            <v>Conformación y perfilación de zonas verdes</v>
          </cell>
          <cell r="G29" t="str">
            <v>m2</v>
          </cell>
        </row>
        <row r="30">
          <cell r="C30">
            <v>211</v>
          </cell>
          <cell r="D30">
            <v>211</v>
          </cell>
          <cell r="F30" t="str">
            <v>Remoción de derrumbes</v>
          </cell>
          <cell r="G30" t="str">
            <v>m3</v>
          </cell>
          <cell r="H30" t="str">
            <v>No incluye el transporte a distancias mayores a 100 ml</v>
          </cell>
        </row>
        <row r="31">
          <cell r="C31">
            <v>220</v>
          </cell>
          <cell r="D31">
            <v>220</v>
          </cell>
          <cell r="F31" t="str">
            <v>Terraplenes</v>
          </cell>
          <cell r="G31" t="str">
            <v>m3</v>
          </cell>
          <cell r="H31" t="str">
            <v>No incluye el suministro de materiales y el transporte</v>
          </cell>
        </row>
        <row r="32">
          <cell r="C32">
            <v>220.1</v>
          </cell>
          <cell r="D32">
            <v>220</v>
          </cell>
          <cell r="E32" t="str">
            <v>220P</v>
          </cell>
          <cell r="F32" t="str">
            <v>Terraplenes</v>
          </cell>
          <cell r="G32" t="str">
            <v>m3</v>
          </cell>
          <cell r="H32" t="str">
            <v>Incluye el suministro y transporte de materiales</v>
          </cell>
        </row>
        <row r="33">
          <cell r="C33">
            <v>221.1</v>
          </cell>
          <cell r="D33">
            <v>221</v>
          </cell>
          <cell r="F33" t="str">
            <v>Pedraplén compacto</v>
          </cell>
          <cell r="G33" t="str">
            <v>m3</v>
          </cell>
          <cell r="H33" t="str">
            <v>No incluye la corona, el suministro de materiales y el transporte</v>
          </cell>
        </row>
        <row r="34">
          <cell r="C34">
            <v>221.2</v>
          </cell>
          <cell r="D34">
            <v>221</v>
          </cell>
          <cell r="F34" t="str">
            <v>Pedraplén suelto</v>
          </cell>
          <cell r="G34" t="str">
            <v>m3</v>
          </cell>
        </row>
        <row r="35">
          <cell r="C35">
            <v>230.1</v>
          </cell>
          <cell r="D35">
            <v>230</v>
          </cell>
          <cell r="F35" t="str">
            <v>Mejoramiento de la subrasante involucrando el suelo existente</v>
          </cell>
          <cell r="G35" t="str">
            <v>m2</v>
          </cell>
          <cell r="H35" t="str">
            <v>No incluye suministro y transporte de material adicionado y transporte de material inadecuado.</v>
          </cell>
        </row>
        <row r="36">
          <cell r="C36">
            <v>230.2</v>
          </cell>
          <cell r="D36">
            <v>230</v>
          </cell>
          <cell r="F36" t="str">
            <v>Mejoramiento de la subrasante empleando únicamente material adicionado</v>
          </cell>
          <cell r="G36" t="str">
            <v>m3</v>
          </cell>
        </row>
        <row r="37">
          <cell r="C37">
            <v>310</v>
          </cell>
          <cell r="D37">
            <v>310</v>
          </cell>
          <cell r="F37" t="str">
            <v>Conformación de la calzada existente</v>
          </cell>
          <cell r="G37" t="str">
            <v>m2</v>
          </cell>
          <cell r="H37" t="str">
            <v>No incluye suministro transporte y colocación de los materiales de afirmado y subbase.</v>
          </cell>
        </row>
        <row r="38">
          <cell r="C38">
            <v>311</v>
          </cell>
          <cell r="D38">
            <v>311</v>
          </cell>
          <cell r="F38" t="str">
            <v>Afirmado</v>
          </cell>
          <cell r="G38" t="str">
            <v>m3</v>
          </cell>
          <cell r="H38" t="str">
            <v>No incluye producto estabilizante</v>
          </cell>
        </row>
        <row r="39">
          <cell r="C39">
            <v>311.10000000000002</v>
          </cell>
          <cell r="D39">
            <v>311</v>
          </cell>
          <cell r="E39" t="str">
            <v>311P</v>
          </cell>
          <cell r="F39" t="str">
            <v>Bacheo con material de afirmado</v>
          </cell>
          <cell r="G39" t="str">
            <v>m3</v>
          </cell>
          <cell r="H39" t="str">
            <v>Varia el cálculo del volumen</v>
          </cell>
        </row>
        <row r="40">
          <cell r="C40">
            <v>311.2</v>
          </cell>
          <cell r="D40">
            <v>311</v>
          </cell>
          <cell r="E40" t="str">
            <v>311P-1</v>
          </cell>
          <cell r="F40" t="str">
            <v>Relleno con material de afirmado</v>
          </cell>
          <cell r="G40" t="str">
            <v>m3</v>
          </cell>
        </row>
        <row r="41">
          <cell r="C41">
            <v>312</v>
          </cell>
          <cell r="E41" t="str">
            <v>312P</v>
          </cell>
          <cell r="F41" t="str">
            <v>Relleno con material de afirmado para realce de cunetas</v>
          </cell>
          <cell r="G41" t="str">
            <v>m3</v>
          </cell>
        </row>
        <row r="42">
          <cell r="C42">
            <v>320.10000000000002</v>
          </cell>
          <cell r="D42">
            <v>320</v>
          </cell>
          <cell r="F42" t="str">
            <v>Subbase granular de C.B.R.&gt; 20%</v>
          </cell>
          <cell r="G42" t="str">
            <v>m3</v>
          </cell>
          <cell r="H42" t="str">
            <v>No incluye producto estabilizante</v>
          </cell>
        </row>
        <row r="43">
          <cell r="C43">
            <v>320.2</v>
          </cell>
          <cell r="D43">
            <v>320</v>
          </cell>
          <cell r="F43" t="str">
            <v>Subbase granular de C.B.R.&gt; 30%</v>
          </cell>
          <cell r="G43" t="str">
            <v>m3</v>
          </cell>
        </row>
        <row r="44">
          <cell r="C44">
            <v>320.3</v>
          </cell>
          <cell r="D44">
            <v>320</v>
          </cell>
          <cell r="F44" t="str">
            <v>Subbase granular de C.B.R.&gt; 40%</v>
          </cell>
          <cell r="G44" t="str">
            <v>m3</v>
          </cell>
        </row>
        <row r="45">
          <cell r="C45">
            <v>320.39999999999998</v>
          </cell>
          <cell r="D45">
            <v>320</v>
          </cell>
          <cell r="F45" t="str">
            <v>Subbase granular para bacheo</v>
          </cell>
          <cell r="G45" t="str">
            <v>m3</v>
          </cell>
        </row>
        <row r="46">
          <cell r="C46">
            <v>330.1</v>
          </cell>
          <cell r="D46">
            <v>330</v>
          </cell>
          <cell r="F46" t="str">
            <v>Base granular</v>
          </cell>
          <cell r="G46" t="str">
            <v>m3</v>
          </cell>
          <cell r="H46" t="str">
            <v>No incluye producto estabilizante</v>
          </cell>
        </row>
        <row r="47">
          <cell r="C47">
            <v>330.2</v>
          </cell>
          <cell r="D47">
            <v>330</v>
          </cell>
          <cell r="F47" t="str">
            <v>Base granular para bacheo</v>
          </cell>
          <cell r="G47" t="str">
            <v>m3</v>
          </cell>
        </row>
        <row r="48">
          <cell r="C48">
            <v>330.3</v>
          </cell>
          <cell r="D48">
            <v>330</v>
          </cell>
          <cell r="E48" t="str">
            <v>330P</v>
          </cell>
          <cell r="F48" t="str">
            <v>Base triturada</v>
          </cell>
          <cell r="G48" t="str">
            <v>m³</v>
          </cell>
        </row>
        <row r="49">
          <cell r="C49">
            <v>340.1</v>
          </cell>
          <cell r="D49">
            <v>340</v>
          </cell>
          <cell r="F49" t="str">
            <v>Base estabilizada con emulsión asfáltica tipo BEE-1</v>
          </cell>
          <cell r="G49" t="str">
            <v>m3</v>
          </cell>
          <cell r="H49" t="str">
            <v>No incluye la emulsión asfáltica</v>
          </cell>
        </row>
        <row r="50">
          <cell r="C50">
            <v>340.2</v>
          </cell>
          <cell r="D50">
            <v>340</v>
          </cell>
          <cell r="F50" t="str">
            <v>Base estabilizada con emulsión asfáltica tipo BEE-2</v>
          </cell>
          <cell r="G50" t="str">
            <v>m3</v>
          </cell>
        </row>
        <row r="51">
          <cell r="C51">
            <v>340.3</v>
          </cell>
          <cell r="D51">
            <v>340</v>
          </cell>
          <cell r="F51" t="str">
            <v>Base estabilizada con emulsión asfáltica tipo BEE-3</v>
          </cell>
          <cell r="G51" t="str">
            <v>m3</v>
          </cell>
        </row>
        <row r="52">
          <cell r="C52">
            <v>341.1</v>
          </cell>
          <cell r="D52">
            <v>341</v>
          </cell>
          <cell r="F52" t="str">
            <v>Base estabilizada con cemento</v>
          </cell>
          <cell r="G52" t="str">
            <v>m3</v>
          </cell>
        </row>
        <row r="53">
          <cell r="C53">
            <v>341.2</v>
          </cell>
          <cell r="D53">
            <v>341</v>
          </cell>
          <cell r="F53" t="str">
            <v>Cemento</v>
          </cell>
          <cell r="G53" t="str">
            <v>Kg</v>
          </cell>
        </row>
        <row r="54">
          <cell r="C54">
            <v>341.3</v>
          </cell>
          <cell r="D54">
            <v>341</v>
          </cell>
          <cell r="F54" t="str">
            <v xml:space="preserve">Base estabilizada fresado-cemento(3%) con adición de base granular(10%) </v>
          </cell>
          <cell r="G54" t="str">
            <v>m3</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432.1</v>
          </cell>
          <cell r="E71" t="str">
            <v>432P</v>
          </cell>
          <cell r="F71" t="str">
            <v>Sello de fisuras con emulsión asfáltica tipo CRL-PM</v>
          </cell>
          <cell r="G71" t="str">
            <v>m2</v>
          </cell>
        </row>
        <row r="72">
          <cell r="C72">
            <v>433</v>
          </cell>
          <cell r="D72">
            <v>433</v>
          </cell>
          <cell r="F72" t="str">
            <v>Lechada asfáltica</v>
          </cell>
          <cell r="G72" t="str">
            <v>m2</v>
          </cell>
        </row>
        <row r="73">
          <cell r="C73">
            <v>434</v>
          </cell>
          <cell r="E73" t="str">
            <v>434P</v>
          </cell>
          <cell r="F73" t="str">
            <v>Sello de grietas</v>
          </cell>
          <cell r="G73" t="str">
            <v>ml</v>
          </cell>
        </row>
        <row r="74">
          <cell r="C74">
            <v>435</v>
          </cell>
          <cell r="E74" t="str">
            <v>435P</v>
          </cell>
          <cell r="F74" t="str">
            <v>Sello de juntas de pavimento de concreto hidráulico</v>
          </cell>
          <cell r="G74" t="str">
            <v>ml</v>
          </cell>
        </row>
        <row r="75">
          <cell r="C75">
            <v>440.1</v>
          </cell>
          <cell r="D75">
            <v>440</v>
          </cell>
          <cell r="F75" t="str">
            <v>Mezcla densa en frío tipo MDF-1</v>
          </cell>
          <cell r="G75" t="str">
            <v>m3</v>
          </cell>
          <cell r="H75" t="str">
            <v>No incluye suministro y almacenamiento del cemento asfáltico</v>
          </cell>
        </row>
        <row r="76">
          <cell r="C76">
            <v>440.2</v>
          </cell>
          <cell r="D76">
            <v>440</v>
          </cell>
          <cell r="F76" t="str">
            <v>Mezcla densa en frío tipo MDF-2</v>
          </cell>
          <cell r="G76" t="str">
            <v>m3</v>
          </cell>
        </row>
        <row r="77">
          <cell r="C77">
            <v>440.3</v>
          </cell>
          <cell r="D77">
            <v>440</v>
          </cell>
          <cell r="F77" t="str">
            <v>Mezcla densa en frío tipo MDF-3</v>
          </cell>
          <cell r="G77" t="str">
            <v>m3</v>
          </cell>
        </row>
        <row r="78">
          <cell r="C78">
            <v>440.5</v>
          </cell>
          <cell r="D78">
            <v>440</v>
          </cell>
          <cell r="F78" t="str">
            <v>Mezcla densa en frío para bacheo</v>
          </cell>
          <cell r="G78" t="str">
            <v>m3</v>
          </cell>
        </row>
        <row r="79">
          <cell r="C79">
            <v>441.1</v>
          </cell>
          <cell r="D79">
            <v>441</v>
          </cell>
          <cell r="F79" t="str">
            <v>Mezcla abierta en frío tipo MAF-1</v>
          </cell>
          <cell r="G79" t="str">
            <v>m3</v>
          </cell>
        </row>
        <row r="80">
          <cell r="C80">
            <v>441.2</v>
          </cell>
          <cell r="D80">
            <v>441</v>
          </cell>
          <cell r="F80" t="str">
            <v>Mezcla abierta en frío tipo MAF-2</v>
          </cell>
          <cell r="G80" t="str">
            <v>m3</v>
          </cell>
        </row>
        <row r="81">
          <cell r="C81">
            <v>441.3</v>
          </cell>
          <cell r="D81">
            <v>441</v>
          </cell>
          <cell r="F81" t="str">
            <v>Mezcla abierta en frío tipo MAF-3</v>
          </cell>
          <cell r="G81" t="str">
            <v>m3</v>
          </cell>
        </row>
        <row r="82">
          <cell r="C82">
            <v>441.4</v>
          </cell>
          <cell r="D82">
            <v>441</v>
          </cell>
          <cell r="F82" t="str">
            <v>Mezcla abierta en frío para bacheo</v>
          </cell>
          <cell r="G82" t="str">
            <v>m3</v>
          </cell>
        </row>
        <row r="83">
          <cell r="C83">
            <v>450.1</v>
          </cell>
          <cell r="D83">
            <v>450</v>
          </cell>
          <cell r="F83" t="str">
            <v>Mezcla densa en caliente tipo MDC-1</v>
          </cell>
          <cell r="G83" t="str">
            <v>m3</v>
          </cell>
        </row>
        <row r="84">
          <cell r="C84">
            <v>450.2</v>
          </cell>
          <cell r="D84">
            <v>450</v>
          </cell>
          <cell r="F84" t="str">
            <v>Mezcla densa en caliente tipo MDC-2</v>
          </cell>
          <cell r="G84" t="str">
            <v>m3</v>
          </cell>
        </row>
        <row r="85">
          <cell r="C85">
            <v>450.3</v>
          </cell>
          <cell r="D85">
            <v>450</v>
          </cell>
          <cell r="F85" t="str">
            <v>Mezcla densa en caliente tipo MDC-3</v>
          </cell>
          <cell r="G85" t="str">
            <v>m3</v>
          </cell>
        </row>
        <row r="86">
          <cell r="C86">
            <v>450.4</v>
          </cell>
          <cell r="D86">
            <v>450</v>
          </cell>
          <cell r="F86" t="str">
            <v>Mezcla densa en caliente para bacheo</v>
          </cell>
          <cell r="G86" t="str">
            <v>m3</v>
          </cell>
        </row>
        <row r="87">
          <cell r="C87">
            <v>450.5</v>
          </cell>
          <cell r="D87">
            <v>450</v>
          </cell>
          <cell r="E87" t="str">
            <v>450P</v>
          </cell>
          <cell r="F87" t="str">
            <v>Parcheo con mezcla densa en caliente tipo MDC-2</v>
          </cell>
          <cell r="G87" t="str">
            <v>m3</v>
          </cell>
          <cell r="H87" t="str">
            <v>Incluye cajeo, riego de liga, suministro y transporte del cemento asfáltico</v>
          </cell>
        </row>
        <row r="88">
          <cell r="C88">
            <v>450.6</v>
          </cell>
          <cell r="D88">
            <v>450</v>
          </cell>
          <cell r="E88" t="str">
            <v>450P-1</v>
          </cell>
          <cell r="F88" t="str">
            <v>Mezcla densa en caliente tipo MDC-2</v>
          </cell>
          <cell r="G88" t="str">
            <v>m3</v>
          </cell>
          <cell r="H88" t="str">
            <v>Incluye riego de liga, suministro y transporte del cemento asfáltico</v>
          </cell>
        </row>
        <row r="89">
          <cell r="C89">
            <v>450.7</v>
          </cell>
          <cell r="D89">
            <v>450</v>
          </cell>
          <cell r="E89" t="str">
            <v>450P-1</v>
          </cell>
          <cell r="F89" t="str">
            <v>Mezcla densa en caliente tipo MDC-1</v>
          </cell>
          <cell r="G89" t="str">
            <v>m3</v>
          </cell>
          <cell r="H89" t="str">
            <v>Incluye riego de liga, suministro y transporte del cemento asfáltico</v>
          </cell>
        </row>
        <row r="90">
          <cell r="C90">
            <v>450.8</v>
          </cell>
          <cell r="D90">
            <v>450</v>
          </cell>
          <cell r="E90" t="str">
            <v>450P-1</v>
          </cell>
          <cell r="F90" t="str">
            <v>Mezcla densa en caliente tipo MDC-3</v>
          </cell>
          <cell r="G90" t="str">
            <v>m3</v>
          </cell>
          <cell r="H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str">
            <v>Incluye cajeo, riego de liga, suministro y transporte del cemento asfáltico</v>
          </cell>
        </row>
        <row r="92">
          <cell r="C92">
            <v>450.11</v>
          </cell>
          <cell r="D92">
            <v>450</v>
          </cell>
          <cell r="E92" t="str">
            <v>450P-3</v>
          </cell>
          <cell r="F92" t="str">
            <v>Mezcla densa en caliente tipo MDC-1 para bacheo</v>
          </cell>
          <cell r="G92" t="str">
            <v>m3</v>
          </cell>
          <cell r="H92" t="str">
            <v>Incluye riego de liga, suministro y transporte del cemento asfáltico</v>
          </cell>
        </row>
        <row r="93">
          <cell r="C93">
            <v>450.12</v>
          </cell>
          <cell r="D93">
            <v>450</v>
          </cell>
          <cell r="E93" t="str">
            <v>450P-3</v>
          </cell>
          <cell r="F93" t="str">
            <v>Mezcla densa en caliente tipo MDC-1 para bacheo</v>
          </cell>
          <cell r="G93" t="str">
            <v>m3</v>
          </cell>
          <cell r="H93" t="str">
            <v>Incluye cajeo, riego de liga, suministro y transporte del cemento asfáltico</v>
          </cell>
        </row>
        <row r="94">
          <cell r="C94">
            <v>450.13</v>
          </cell>
          <cell r="D94">
            <v>450</v>
          </cell>
          <cell r="E94" t="str">
            <v>450P-3</v>
          </cell>
          <cell r="F94" t="str">
            <v>Mezcla densa en caliente tipo MDC-2 para bacheo</v>
          </cell>
          <cell r="G94" t="str">
            <v>m3</v>
          </cell>
          <cell r="H94" t="str">
            <v>Incluye cajeo, riego de liga, suministro y transporte del cemento asfáltico</v>
          </cell>
        </row>
        <row r="95">
          <cell r="C95">
            <v>450.14</v>
          </cell>
          <cell r="D95">
            <v>450</v>
          </cell>
          <cell r="E95" t="str">
            <v>450P-1</v>
          </cell>
          <cell r="F95" t="str">
            <v>Mezcla densa en caliente tipo MDC-1</v>
          </cell>
          <cell r="G95" t="str">
            <v>m3</v>
          </cell>
          <cell r="H95" t="str">
            <v>Incluye suministro y transporte del cemento asfáltico</v>
          </cell>
        </row>
        <row r="96">
          <cell r="C96">
            <v>450.15</v>
          </cell>
          <cell r="D96">
            <v>450</v>
          </cell>
          <cell r="E96" t="str">
            <v>450P-1</v>
          </cell>
          <cell r="F96" t="str">
            <v>Mezcla densa en caliente tipo MDC-2</v>
          </cell>
          <cell r="G96" t="str">
            <v>m3</v>
          </cell>
          <cell r="H96" t="str">
            <v>Incluye suministro y transporte del cemento asfáltico</v>
          </cell>
        </row>
        <row r="97">
          <cell r="C97">
            <v>450.16</v>
          </cell>
          <cell r="D97">
            <v>450</v>
          </cell>
          <cell r="E97" t="str">
            <v>450P</v>
          </cell>
          <cell r="F97" t="str">
            <v>Parcheo con mezcla densa en caliente tipo MDC-2</v>
          </cell>
          <cell r="G97" t="str">
            <v>m3</v>
          </cell>
          <cell r="H97" t="str">
            <v>Incluye estudios y diseños, cajeo, riego de liga, suministro y transporte del cemento asfáltico</v>
          </cell>
        </row>
        <row r="98">
          <cell r="C98">
            <v>450.17</v>
          </cell>
          <cell r="D98">
            <v>450</v>
          </cell>
          <cell r="E98" t="str">
            <v>450P-1</v>
          </cell>
          <cell r="F98" t="str">
            <v>Mezcla densa en caliente tipo MDC-2</v>
          </cell>
          <cell r="G98" t="str">
            <v>m3</v>
          </cell>
          <cell r="H98" t="str">
            <v>Incluye estudios y diseños, riego de liga, suministro y transporte del cemento asfáltico</v>
          </cell>
        </row>
        <row r="99">
          <cell r="C99">
            <v>450.18</v>
          </cell>
          <cell r="D99">
            <v>450</v>
          </cell>
          <cell r="E99" t="str">
            <v>450P</v>
          </cell>
          <cell r="F99" t="str">
            <v>Parcheo con mezcla densa en caliente tipo MDC-2</v>
          </cell>
          <cell r="G99" t="str">
            <v>m3</v>
          </cell>
          <cell r="H99" t="str">
            <v>Incluye riego de liga, suministro y transporte del cemento asfáltico</v>
          </cell>
        </row>
        <row r="100">
          <cell r="C100">
            <v>450.19</v>
          </cell>
          <cell r="D100">
            <v>450</v>
          </cell>
          <cell r="E100" t="str">
            <v>450P-3</v>
          </cell>
          <cell r="F100" t="str">
            <v>Mezcla densa en caliente tipo MDC-2 para bacheo</v>
          </cell>
          <cell r="G100" t="str">
            <v>m3</v>
          </cell>
          <cell r="H100" t="str">
            <v>Incluye riego de liga, suministro y transporte del cemento asfáltico</v>
          </cell>
        </row>
        <row r="101">
          <cell r="C101">
            <v>450.21</v>
          </cell>
          <cell r="D101">
            <v>450</v>
          </cell>
          <cell r="E101" t="str">
            <v>450P-1</v>
          </cell>
          <cell r="F101" t="str">
            <v>Mezcla densa en caliente tipo MDC-3</v>
          </cell>
          <cell r="G101" t="str">
            <v>m3</v>
          </cell>
          <cell r="H101" t="str">
            <v>Incluye estudios y diseños, riego de liga, suministro y transporte del cemento asfáltico</v>
          </cell>
        </row>
        <row r="102">
          <cell r="C102">
            <v>450.22</v>
          </cell>
          <cell r="D102">
            <v>450</v>
          </cell>
          <cell r="E102" t="str">
            <v>450P</v>
          </cell>
          <cell r="F102" t="str">
            <v>Parcheo con mezcla densa en caliente tipo MDC-3</v>
          </cell>
          <cell r="G102" t="str">
            <v>m3</v>
          </cell>
          <cell r="H102" t="str">
            <v>Incluye estudios y diseños, cajeo, riego de liga, suministro y transporte del cemento asfáltico</v>
          </cell>
        </row>
        <row r="103">
          <cell r="C103">
            <v>450.23</v>
          </cell>
          <cell r="D103">
            <v>450</v>
          </cell>
          <cell r="E103" t="str">
            <v>450P-1</v>
          </cell>
          <cell r="F103" t="str">
            <v>Mezcla densa en caliente tipo MDC-1</v>
          </cell>
          <cell r="G103" t="str">
            <v>m3</v>
          </cell>
          <cell r="H103" t="str">
            <v>Incluye estudios y diseños y suministro y transporte del cemento asfáltico</v>
          </cell>
        </row>
        <row r="104">
          <cell r="C104">
            <v>450.24</v>
          </cell>
          <cell r="D104">
            <v>450</v>
          </cell>
          <cell r="E104" t="str">
            <v>450P-1</v>
          </cell>
          <cell r="F104" t="str">
            <v>Mezcla densa en caliente tipo MDC-2</v>
          </cell>
          <cell r="G104" t="str">
            <v>m3</v>
          </cell>
          <cell r="H104" t="str">
            <v>Incluye estudios y diseños y suministro y transporte del cemento asfáltico</v>
          </cell>
        </row>
        <row r="105">
          <cell r="C105">
            <v>450.25</v>
          </cell>
          <cell r="D105">
            <v>450</v>
          </cell>
          <cell r="E105" t="str">
            <v>450P</v>
          </cell>
          <cell r="F105" t="str">
            <v>Parcheo con mezcla densa en caliente tipo MDC-2</v>
          </cell>
          <cell r="G105" t="str">
            <v>m3</v>
          </cell>
          <cell r="H105" t="str">
            <v>Incluye estudios y diseños, riego de liga, suministro y transporte del cemento asfáltico</v>
          </cell>
        </row>
        <row r="106">
          <cell r="C106">
            <v>450.26</v>
          </cell>
          <cell r="D106">
            <v>450</v>
          </cell>
          <cell r="E106" t="str">
            <v>450P-3</v>
          </cell>
          <cell r="F106" t="str">
            <v>Mezcla densa en caliente tipo MDC-2 para bacheo</v>
          </cell>
          <cell r="G106" t="str">
            <v>m3</v>
          </cell>
          <cell r="H106" t="str">
            <v>Incluye estudios y diseños, suministro y transporte del cemento asfáltico</v>
          </cell>
        </row>
        <row r="107">
          <cell r="C107">
            <v>450.27</v>
          </cell>
          <cell r="D107">
            <v>450</v>
          </cell>
          <cell r="E107" t="str">
            <v>450P-1</v>
          </cell>
          <cell r="F107" t="str">
            <v>Mezcla densa en caliente tipo MDC-1</v>
          </cell>
          <cell r="G107" t="str">
            <v>m3</v>
          </cell>
          <cell r="H107" t="str">
            <v>Incluye estudios y diseños, riego de liga, suministro y transporte del cemento asfáltico</v>
          </cell>
        </row>
        <row r="108">
          <cell r="C108">
            <v>450.28</v>
          </cell>
          <cell r="D108">
            <v>450</v>
          </cell>
          <cell r="E108" t="str">
            <v>450P-1</v>
          </cell>
          <cell r="F108" t="str">
            <v>Mezcla densa en caliente tipo MDC-3</v>
          </cell>
          <cell r="G108" t="str">
            <v>m3</v>
          </cell>
          <cell r="H108" t="str">
            <v>Incluye estudios y diseños, suministro y transporte del cemento asfáltico</v>
          </cell>
        </row>
        <row r="109">
          <cell r="C109">
            <v>450.29</v>
          </cell>
          <cell r="D109">
            <v>450</v>
          </cell>
          <cell r="E109" t="str">
            <v>450P-3</v>
          </cell>
          <cell r="F109" t="str">
            <v>Mezcla densa en caliente tipo MDC-2 para bacheo</v>
          </cell>
          <cell r="G109" t="str">
            <v>m3</v>
          </cell>
          <cell r="H109" t="str">
            <v>Incluye suministro y transporte del cemento asfáltico</v>
          </cell>
        </row>
        <row r="110">
          <cell r="C110">
            <v>451.1</v>
          </cell>
          <cell r="D110">
            <v>451</v>
          </cell>
          <cell r="F110" t="str">
            <v>Mezcla abierta en caliente tipo MAC-1</v>
          </cell>
          <cell r="G110" t="str">
            <v>m3</v>
          </cell>
        </row>
        <row r="111">
          <cell r="C111">
            <v>451.2</v>
          </cell>
          <cell r="D111">
            <v>451</v>
          </cell>
          <cell r="F111" t="str">
            <v>Mezcla abierta en caliente tipo MAC-2</v>
          </cell>
          <cell r="G111" t="str">
            <v>m3</v>
          </cell>
        </row>
        <row r="112">
          <cell r="C112">
            <v>451.3</v>
          </cell>
          <cell r="D112">
            <v>451</v>
          </cell>
          <cell r="F112" t="str">
            <v>Mezcla abierta en caliente tipo MAC-3</v>
          </cell>
          <cell r="G112" t="str">
            <v>m3</v>
          </cell>
        </row>
        <row r="113">
          <cell r="C113">
            <v>451.4</v>
          </cell>
          <cell r="D113">
            <v>451</v>
          </cell>
          <cell r="E113" t="str">
            <v>451P</v>
          </cell>
          <cell r="F113" t="str">
            <v>Mezcla abierta en caliente tipo MAC-3</v>
          </cell>
          <cell r="G113" t="str">
            <v>m3</v>
          </cell>
          <cell r="H113" t="str">
            <v>Incluye suministro y transporte del cemento asfáltico</v>
          </cell>
        </row>
        <row r="114">
          <cell r="C114">
            <v>460</v>
          </cell>
          <cell r="D114">
            <v>460</v>
          </cell>
          <cell r="F114" t="str">
            <v>Fresado de pavimento asfáltico</v>
          </cell>
          <cell r="G114" t="str">
            <v>m2</v>
          </cell>
        </row>
        <row r="115">
          <cell r="C115">
            <v>460.1</v>
          </cell>
          <cell r="D115">
            <v>460</v>
          </cell>
          <cell r="E115" t="str">
            <v>460P</v>
          </cell>
          <cell r="F115" t="str">
            <v>Fresado de pavimento asfáltico</v>
          </cell>
          <cell r="G115" t="str">
            <v>m³</v>
          </cell>
          <cell r="H115" t="str">
            <v>La unidad de medida es el metro cúbico</v>
          </cell>
        </row>
        <row r="116">
          <cell r="C116">
            <v>460.3</v>
          </cell>
          <cell r="D116">
            <v>460</v>
          </cell>
          <cell r="E116" t="str">
            <v>460P</v>
          </cell>
          <cell r="F116" t="str">
            <v>Fresado de pavimento asfáltico con transporte</v>
          </cell>
          <cell r="G116" t="str">
            <v>m3</v>
          </cell>
          <cell r="H116" t="str">
            <v>Incluye transporte del fresado, se mide en metro cúbico</v>
          </cell>
        </row>
        <row r="117">
          <cell r="C117">
            <v>460.2</v>
          </cell>
          <cell r="D117">
            <v>460</v>
          </cell>
          <cell r="E117" t="str">
            <v>460P-1</v>
          </cell>
          <cell r="F117" t="str">
            <v>Fresado de pavimento asfáltico sin transporte</v>
          </cell>
          <cell r="G117" t="str">
            <v>m3</v>
          </cell>
          <cell r="H117" t="str">
            <v>No Incluye transporte del fresado, se mide en metro cúbico</v>
          </cell>
        </row>
        <row r="118">
          <cell r="C118">
            <v>461</v>
          </cell>
          <cell r="D118">
            <v>461</v>
          </cell>
          <cell r="F118" t="str">
            <v>Pavimento asfáltico reciclado en frío</v>
          </cell>
          <cell r="G118" t="str">
            <v>m3</v>
          </cell>
          <cell r="H118" t="str">
            <v>No incluye suministro y almacenamiento del cemento asfáltico o la emulsión.</v>
          </cell>
        </row>
        <row r="119">
          <cell r="C119">
            <v>461.1</v>
          </cell>
          <cell r="D119">
            <v>461</v>
          </cell>
          <cell r="E119" t="str">
            <v>461P</v>
          </cell>
          <cell r="F119" t="str">
            <v>Pavimento asfáltico reciclado en frío</v>
          </cell>
          <cell r="G119" t="str">
            <v>m3</v>
          </cell>
          <cell r="H119" t="str">
            <v>Incluye el cemento asfáltico o la emulsión asfáltica</v>
          </cell>
        </row>
        <row r="120">
          <cell r="C120">
            <v>461.2</v>
          </cell>
          <cell r="D120">
            <v>461</v>
          </cell>
          <cell r="E120" t="str">
            <v>461P-1</v>
          </cell>
          <cell r="F120" t="str">
            <v>Pavimento asfáltico reciclado en frío</v>
          </cell>
          <cell r="G120" t="str">
            <v>m3</v>
          </cell>
          <cell r="H120" t="str">
            <v>Incluye estudios y diseños</v>
          </cell>
        </row>
        <row r="121">
          <cell r="C121">
            <v>461.3</v>
          </cell>
          <cell r="D121">
            <v>461</v>
          </cell>
          <cell r="E121" t="str">
            <v>461P-1</v>
          </cell>
          <cell r="F121" t="str">
            <v>Pavimento asfáltico reciclado en frío</v>
          </cell>
          <cell r="G121" t="str">
            <v>m3</v>
          </cell>
          <cell r="H121" t="str">
            <v>Incluye estudios y diseños y el cemento asfáltico o la emulsión.</v>
          </cell>
        </row>
        <row r="122">
          <cell r="C122">
            <v>462.1</v>
          </cell>
          <cell r="D122">
            <v>462</v>
          </cell>
          <cell r="F122" t="str">
            <v>Pavimento asfáltico reciclado en caliente tipo MDC-1</v>
          </cell>
          <cell r="G122" t="str">
            <v>m3</v>
          </cell>
          <cell r="H122" t="str">
            <v>No incluye suministro y almacenamiento del cemento asfáltico o la emulsión. Tampoco el agente rejuvenecedor</v>
          </cell>
        </row>
        <row r="123">
          <cell r="C123">
            <v>462.2</v>
          </cell>
          <cell r="D123">
            <v>462</v>
          </cell>
          <cell r="F123" t="str">
            <v>Pavimento asfáltico reciclado en caliente tipo MDC-2</v>
          </cell>
          <cell r="G123" t="str">
            <v>m3</v>
          </cell>
        </row>
        <row r="124">
          <cell r="C124">
            <v>462.3</v>
          </cell>
          <cell r="D124">
            <v>462</v>
          </cell>
          <cell r="F124" t="str">
            <v>Pavimento asfáltico reciclado en caliente tipo MDC-3</v>
          </cell>
          <cell r="G124" t="str">
            <v>m3</v>
          </cell>
        </row>
        <row r="125">
          <cell r="C125">
            <v>462.4</v>
          </cell>
          <cell r="D125">
            <v>462</v>
          </cell>
          <cell r="F125" t="str">
            <v>Pavimento asfáltico reciclado en caliente para bacheo</v>
          </cell>
          <cell r="G125" t="str">
            <v>m3</v>
          </cell>
        </row>
        <row r="126">
          <cell r="C126">
            <v>470</v>
          </cell>
          <cell r="E126" t="str">
            <v>470P</v>
          </cell>
          <cell r="F126" t="str">
            <v>Asfalto Natural (Asfaltita)</v>
          </cell>
          <cell r="G126" t="str">
            <v>m3</v>
          </cell>
        </row>
        <row r="127">
          <cell r="C127">
            <v>500</v>
          </cell>
          <cell r="D127">
            <v>500</v>
          </cell>
          <cell r="F127" t="str">
            <v>Pavimento de concreto hidráulico</v>
          </cell>
          <cell r="G127" t="str">
            <v>m3</v>
          </cell>
          <cell r="H127" t="str">
            <v>No incluye la preparación de la superficie existente</v>
          </cell>
        </row>
        <row r="128">
          <cell r="C128">
            <v>501</v>
          </cell>
          <cell r="E128" t="str">
            <v>501P</v>
          </cell>
          <cell r="F128" t="str">
            <v>Corte en losas de pavimento rígido</v>
          </cell>
          <cell r="G128" t="str">
            <v>ml</v>
          </cell>
        </row>
        <row r="129">
          <cell r="C129">
            <v>510</v>
          </cell>
          <cell r="D129">
            <v>510</v>
          </cell>
          <cell r="F129" t="str">
            <v>Pavimento de adoquines de concreto</v>
          </cell>
          <cell r="G129" t="str">
            <v>m2</v>
          </cell>
          <cell r="H129" t="str">
            <v>No incluye la preparación de la superficie existente. Tampoco las obras de confinamiento del pavimento.</v>
          </cell>
        </row>
        <row r="130">
          <cell r="C130">
            <v>510.1</v>
          </cell>
          <cell r="D130">
            <v>510</v>
          </cell>
          <cell r="E130" t="str">
            <v>510P</v>
          </cell>
          <cell r="F130" t="str">
            <v>Andenes en adoquín peatonal</v>
          </cell>
          <cell r="G130" t="str">
            <v>m2</v>
          </cell>
        </row>
        <row r="131">
          <cell r="C131">
            <v>510.2</v>
          </cell>
          <cell r="D131">
            <v>510</v>
          </cell>
          <cell r="E131" t="str">
            <v>510P</v>
          </cell>
          <cell r="F131" t="str">
            <v>Andenes en adoquín estructural vehicular Tipo 1</v>
          </cell>
          <cell r="G131" t="str">
            <v>m2</v>
          </cell>
        </row>
        <row r="132">
          <cell r="C132">
            <v>510.3</v>
          </cell>
          <cell r="D132">
            <v>510</v>
          </cell>
          <cell r="E132" t="str">
            <v>510P</v>
          </cell>
          <cell r="F132" t="str">
            <v>Andenes en adoquín estructural vehicular Tipo 2</v>
          </cell>
          <cell r="G132" t="str">
            <v>m2</v>
          </cell>
        </row>
        <row r="133">
          <cell r="C133">
            <v>510.4</v>
          </cell>
          <cell r="D133">
            <v>510</v>
          </cell>
          <cell r="E133" t="str">
            <v>510P</v>
          </cell>
          <cell r="F133" t="str">
            <v>Zona dura en adoquín peatonal</v>
          </cell>
          <cell r="G133" t="str">
            <v>m2</v>
          </cell>
        </row>
        <row r="134">
          <cell r="C134">
            <v>510.5</v>
          </cell>
          <cell r="D134">
            <v>510</v>
          </cell>
          <cell r="E134" t="str">
            <v>510P</v>
          </cell>
          <cell r="F134" t="str">
            <v>Zona dura en adoquín estructural vehicular</v>
          </cell>
          <cell r="G134" t="str">
            <v>m2</v>
          </cell>
        </row>
        <row r="135">
          <cell r="C135">
            <v>600.1</v>
          </cell>
          <cell r="D135">
            <v>600</v>
          </cell>
          <cell r="F135" t="str">
            <v>Excavaciones varias sin clasificar</v>
          </cell>
          <cell r="G135" t="str">
            <v>m3</v>
          </cell>
        </row>
        <row r="136">
          <cell r="C136">
            <v>600.20000000000005</v>
          </cell>
          <cell r="D136">
            <v>600</v>
          </cell>
          <cell r="F136" t="str">
            <v>Excavaciones varias en roca en seco</v>
          </cell>
          <cell r="G136" t="str">
            <v>m3</v>
          </cell>
        </row>
        <row r="137">
          <cell r="C137">
            <v>600.29999999999995</v>
          </cell>
          <cell r="D137">
            <v>600</v>
          </cell>
          <cell r="F137" t="str">
            <v>Excavaciones varias en roca bajo agua</v>
          </cell>
          <cell r="G137" t="str">
            <v>m3</v>
          </cell>
        </row>
        <row r="138">
          <cell r="C138">
            <v>600.4</v>
          </cell>
          <cell r="D138">
            <v>600</v>
          </cell>
          <cell r="F138" t="str">
            <v>Excavaciones varias en material común en seco</v>
          </cell>
          <cell r="G138" t="str">
            <v>m3</v>
          </cell>
        </row>
        <row r="139">
          <cell r="C139">
            <v>600.5</v>
          </cell>
          <cell r="D139">
            <v>600</v>
          </cell>
          <cell r="F139" t="str">
            <v>Excavaciones varias en material común bajo agua</v>
          </cell>
          <cell r="G139" t="str">
            <v>m3</v>
          </cell>
        </row>
        <row r="140">
          <cell r="C140">
            <v>600.6</v>
          </cell>
          <cell r="D140">
            <v>600</v>
          </cell>
          <cell r="E140" t="str">
            <v>600P</v>
          </cell>
          <cell r="F140" t="str">
            <v>Excavaciones varias sin clasificar</v>
          </cell>
          <cell r="G140" t="str">
            <v>m3</v>
          </cell>
          <cell r="H140" t="str">
            <v>Tiene en cuenta el programa PICO y PALA</v>
          </cell>
        </row>
        <row r="141">
          <cell r="C141">
            <v>600.70000000000005</v>
          </cell>
          <cell r="D141">
            <v>600</v>
          </cell>
          <cell r="E141" t="str">
            <v>600P</v>
          </cell>
          <cell r="F141" t="str">
            <v>Excavaciones varias en material común en seco</v>
          </cell>
          <cell r="G141" t="str">
            <v>m3</v>
          </cell>
          <cell r="H141" t="str">
            <v>Tiene en cuenta el programa PICO y PALA</v>
          </cell>
        </row>
        <row r="142">
          <cell r="C142">
            <v>600.79999999999995</v>
          </cell>
          <cell r="D142">
            <v>600</v>
          </cell>
          <cell r="E142" t="str">
            <v>600P</v>
          </cell>
          <cell r="F142" t="str">
            <v>Excavaciones varias en material común bajo agua</v>
          </cell>
          <cell r="G142" t="str">
            <v>m3</v>
          </cell>
          <cell r="H142" t="str">
            <v>Tiene en cuenta el programa PICO y PALA</v>
          </cell>
        </row>
        <row r="143">
          <cell r="C143">
            <v>600.9</v>
          </cell>
          <cell r="D143">
            <v>600</v>
          </cell>
          <cell r="E143" t="str">
            <v>600P</v>
          </cell>
          <cell r="F143" t="str">
            <v>Excavaciones varias en roca bajo agua</v>
          </cell>
          <cell r="G143" t="str">
            <v>m³</v>
          </cell>
          <cell r="H143" t="str">
            <v>Tiene en cuenta el programa PICO y PALA</v>
          </cell>
        </row>
        <row r="144">
          <cell r="C144">
            <v>601.1</v>
          </cell>
          <cell r="D144">
            <v>601</v>
          </cell>
          <cell r="F144" t="str">
            <v>Excavaciones varias en roca en seco</v>
          </cell>
          <cell r="G144" t="str">
            <v>m3</v>
          </cell>
        </row>
        <row r="145">
          <cell r="C145">
            <v>601.20000000000005</v>
          </cell>
          <cell r="D145">
            <v>601</v>
          </cell>
          <cell r="F145" t="str">
            <v>Excavaciones varias en roca bajo agua</v>
          </cell>
          <cell r="G145" t="str">
            <v>m3</v>
          </cell>
        </row>
        <row r="146">
          <cell r="C146">
            <v>601.29999999999995</v>
          </cell>
          <cell r="D146">
            <v>601</v>
          </cell>
          <cell r="F146" t="str">
            <v>Excavaciones varias en material común en seco</v>
          </cell>
          <cell r="G146" t="str">
            <v>m3</v>
          </cell>
        </row>
        <row r="147">
          <cell r="C147">
            <v>601.4</v>
          </cell>
          <cell r="D147">
            <v>601</v>
          </cell>
          <cell r="F147" t="str">
            <v>Excavaciones varias en material común bajo agua</v>
          </cell>
          <cell r="G147" t="str">
            <v>m3</v>
          </cell>
        </row>
        <row r="148">
          <cell r="C148">
            <v>610.1</v>
          </cell>
          <cell r="D148">
            <v>610</v>
          </cell>
          <cell r="F148" t="str">
            <v>Rellenos para estructuras</v>
          </cell>
          <cell r="G148" t="str">
            <v>m3</v>
          </cell>
          <cell r="H148" t="str">
            <v>No incluye la preparación de la superficie sobre la que irá el relleno.</v>
          </cell>
        </row>
        <row r="149">
          <cell r="C149">
            <v>610.20000000000005</v>
          </cell>
          <cell r="D149">
            <v>610</v>
          </cell>
          <cell r="F149" t="str">
            <v>Material filtrante</v>
          </cell>
          <cell r="G149" t="str">
            <v>m3</v>
          </cell>
        </row>
        <row r="150">
          <cell r="C150">
            <v>612</v>
          </cell>
          <cell r="E150" t="str">
            <v>612P</v>
          </cell>
          <cell r="F150" t="str">
            <v>Geobloques</v>
          </cell>
          <cell r="G150" t="str">
            <v>m3</v>
          </cell>
        </row>
        <row r="151">
          <cell r="C151">
            <v>620.1</v>
          </cell>
          <cell r="D151">
            <v>620</v>
          </cell>
          <cell r="F151" t="str">
            <v>Pilotes prefabricados de concreto</v>
          </cell>
          <cell r="G151" t="str">
            <v>ml</v>
          </cell>
        </row>
        <row r="152">
          <cell r="C152">
            <v>620.20000000000005</v>
          </cell>
          <cell r="D152">
            <v>620</v>
          </cell>
          <cell r="F152" t="str">
            <v>Extensión de pilotes</v>
          </cell>
          <cell r="G152" t="str">
            <v>ml</v>
          </cell>
        </row>
        <row r="153">
          <cell r="C153">
            <v>620.29999999999995</v>
          </cell>
          <cell r="D153">
            <v>620</v>
          </cell>
          <cell r="F153" t="str">
            <v>Prueba de carga</v>
          </cell>
          <cell r="G153" t="str">
            <v>Un</v>
          </cell>
        </row>
        <row r="154">
          <cell r="C154">
            <v>621.1</v>
          </cell>
          <cell r="D154">
            <v>621</v>
          </cell>
          <cell r="F154" t="str">
            <v>Pilote de concreto fundido in-situ de diámetro____</v>
          </cell>
          <cell r="G154" t="str">
            <v>ml</v>
          </cell>
        </row>
        <row r="155">
          <cell r="C155">
            <v>621.20000000000005</v>
          </cell>
          <cell r="D155">
            <v>621</v>
          </cell>
          <cell r="F155" t="str">
            <v>Base acampanada</v>
          </cell>
          <cell r="G155" t="str">
            <v>m3</v>
          </cell>
        </row>
        <row r="156">
          <cell r="C156">
            <v>621.29999999999995</v>
          </cell>
          <cell r="D156">
            <v>621</v>
          </cell>
          <cell r="F156" t="str">
            <v>Pilote de prueba de diámetro ____</v>
          </cell>
          <cell r="G156" t="str">
            <v>ml</v>
          </cell>
        </row>
        <row r="157">
          <cell r="C157">
            <v>621.4</v>
          </cell>
          <cell r="D157">
            <v>621</v>
          </cell>
          <cell r="F157" t="str">
            <v>Base acampanada de prueba</v>
          </cell>
          <cell r="G157" t="str">
            <v>m3</v>
          </cell>
        </row>
        <row r="158">
          <cell r="C158">
            <v>621.5</v>
          </cell>
          <cell r="D158">
            <v>621</v>
          </cell>
          <cell r="F158" t="str">
            <v>Camisa permanente de diámetro exterior ____</v>
          </cell>
          <cell r="G158" t="str">
            <v>ml</v>
          </cell>
        </row>
        <row r="159">
          <cell r="C159">
            <v>621.6</v>
          </cell>
          <cell r="D159">
            <v>621</v>
          </cell>
          <cell r="F159" t="str">
            <v>Prueba de carga</v>
          </cell>
          <cell r="G159" t="str">
            <v>Un</v>
          </cell>
        </row>
        <row r="160">
          <cell r="C160">
            <v>622.1</v>
          </cell>
          <cell r="D160">
            <v>622</v>
          </cell>
          <cell r="F160" t="str">
            <v>Tablestacado de madera</v>
          </cell>
          <cell r="G160" t="str">
            <v>m2</v>
          </cell>
        </row>
        <row r="161">
          <cell r="C161">
            <v>622.20000000000005</v>
          </cell>
          <cell r="D161">
            <v>622</v>
          </cell>
          <cell r="F161" t="str">
            <v>Tablestacado metálico</v>
          </cell>
          <cell r="G161" t="str">
            <v>m2</v>
          </cell>
        </row>
        <row r="162">
          <cell r="C162">
            <v>622.29999999999995</v>
          </cell>
          <cell r="D162">
            <v>622</v>
          </cell>
          <cell r="F162" t="str">
            <v>Tablestacado de concreto reforzado</v>
          </cell>
          <cell r="G162" t="str">
            <v>m2</v>
          </cell>
        </row>
        <row r="163">
          <cell r="C163">
            <v>622.4</v>
          </cell>
          <cell r="D163">
            <v>622</v>
          </cell>
          <cell r="F163" t="str">
            <v>Tablestacado de concreto preesforzado</v>
          </cell>
          <cell r="G163" t="str">
            <v>m2</v>
          </cell>
        </row>
        <row r="164">
          <cell r="C164">
            <v>622.5</v>
          </cell>
          <cell r="D164">
            <v>622</v>
          </cell>
          <cell r="F164" t="str">
            <v>Corte del extremo superior del elemento</v>
          </cell>
          <cell r="G164" t="str">
            <v>ml</v>
          </cell>
        </row>
        <row r="165">
          <cell r="C165">
            <v>622.6</v>
          </cell>
          <cell r="D165">
            <v>622</v>
          </cell>
          <cell r="E165" t="str">
            <v>622P</v>
          </cell>
          <cell r="F165" t="str">
            <v>Tablestacado metálico</v>
          </cell>
          <cell r="G165" t="str">
            <v>ml</v>
          </cell>
          <cell r="H165" t="str">
            <v>La unidad de medida es el metro lineal</v>
          </cell>
        </row>
        <row r="166">
          <cell r="C166">
            <v>623.1</v>
          </cell>
          <cell r="E166" t="str">
            <v>623P</v>
          </cell>
          <cell r="F166" t="str">
            <v>Suministro e hincamiento de rieles</v>
          </cell>
          <cell r="G166" t="str">
            <v>ml</v>
          </cell>
        </row>
        <row r="167">
          <cell r="C167">
            <v>623.20000000000005</v>
          </cell>
          <cell r="E167" t="str">
            <v>623P</v>
          </cell>
          <cell r="F167" t="str">
            <v>Suministro e instalación de rieles</v>
          </cell>
          <cell r="G167" t="str">
            <v>ml</v>
          </cell>
        </row>
        <row r="168">
          <cell r="C168">
            <v>630.1</v>
          </cell>
          <cell r="D168">
            <v>630</v>
          </cell>
          <cell r="F168" t="str">
            <v>Concreto Clase A</v>
          </cell>
          <cell r="G168" t="str">
            <v>m3</v>
          </cell>
        </row>
        <row r="169">
          <cell r="C169">
            <v>630.20000000000005</v>
          </cell>
          <cell r="D169">
            <v>630</v>
          </cell>
          <cell r="F169" t="str">
            <v>Concreto Clase B</v>
          </cell>
          <cell r="G169" t="str">
            <v>m3</v>
          </cell>
        </row>
        <row r="170">
          <cell r="C170">
            <v>630.29999999999995</v>
          </cell>
          <cell r="D170">
            <v>630</v>
          </cell>
          <cell r="F170" t="str">
            <v>Concreto Clase C</v>
          </cell>
          <cell r="G170" t="str">
            <v>m3</v>
          </cell>
        </row>
        <row r="171">
          <cell r="C171">
            <v>630.4</v>
          </cell>
          <cell r="D171">
            <v>630</v>
          </cell>
          <cell r="F171" t="str">
            <v>Concreto Clase D</v>
          </cell>
          <cell r="G171" t="str">
            <v>m3</v>
          </cell>
        </row>
        <row r="172">
          <cell r="C172">
            <v>630.5</v>
          </cell>
          <cell r="D172">
            <v>630</v>
          </cell>
          <cell r="F172" t="str">
            <v>Concreto Clase E</v>
          </cell>
          <cell r="G172" t="str">
            <v>m3</v>
          </cell>
        </row>
        <row r="173">
          <cell r="C173">
            <v>630.6</v>
          </cell>
          <cell r="D173">
            <v>630</v>
          </cell>
          <cell r="F173" t="str">
            <v>Concreto Clase F</v>
          </cell>
          <cell r="G173" t="str">
            <v>m3</v>
          </cell>
        </row>
        <row r="174">
          <cell r="C174">
            <v>630.70000000000005</v>
          </cell>
          <cell r="D174">
            <v>630</v>
          </cell>
          <cell r="F174" t="str">
            <v>Concreto Clase G</v>
          </cell>
          <cell r="G174" t="str">
            <v>m3</v>
          </cell>
        </row>
        <row r="175">
          <cell r="C175">
            <v>630.79999999999995</v>
          </cell>
          <cell r="D175">
            <v>630</v>
          </cell>
          <cell r="E175" t="str">
            <v>630P</v>
          </cell>
          <cell r="F175" t="str">
            <v>Concreto Clase A con aditivo</v>
          </cell>
          <cell r="G175" t="str">
            <v>m3</v>
          </cell>
        </row>
        <row r="176">
          <cell r="C176">
            <v>630.9</v>
          </cell>
          <cell r="D176">
            <v>630</v>
          </cell>
          <cell r="E176" t="str">
            <v>630P</v>
          </cell>
          <cell r="F176" t="str">
            <v>Concreto Clase D con aditivo</v>
          </cell>
          <cell r="G176" t="str">
            <v>m3</v>
          </cell>
        </row>
        <row r="177">
          <cell r="C177">
            <v>630.1</v>
          </cell>
          <cell r="D177">
            <v>630</v>
          </cell>
          <cell r="E177" t="str">
            <v>630P-1</v>
          </cell>
          <cell r="F177" t="str">
            <v>Realce de cabezotes de alcantarillas</v>
          </cell>
          <cell r="G177" t="str">
            <v>m3</v>
          </cell>
        </row>
        <row r="178">
          <cell r="C178">
            <v>630.11</v>
          </cell>
          <cell r="D178">
            <v>630</v>
          </cell>
          <cell r="E178" t="str">
            <v>630P-2</v>
          </cell>
          <cell r="F178" t="str">
            <v>Realce de bordillo de cunetas</v>
          </cell>
          <cell r="G178" t="str">
            <v>m3</v>
          </cell>
        </row>
        <row r="179">
          <cell r="C179">
            <v>630.12</v>
          </cell>
          <cell r="D179">
            <v>630</v>
          </cell>
          <cell r="E179" t="str">
            <v>630P-3</v>
          </cell>
          <cell r="F179" t="str">
            <v>Concreto Clase G para cimientos</v>
          </cell>
          <cell r="G179" t="str">
            <v>m3</v>
          </cell>
        </row>
        <row r="180">
          <cell r="C180">
            <v>630.13</v>
          </cell>
          <cell r="D180">
            <v>630</v>
          </cell>
          <cell r="E180" t="str">
            <v>630P-3</v>
          </cell>
          <cell r="F180" t="str">
            <v>Concreto Clase G para elevaciones</v>
          </cell>
          <cell r="G180" t="str">
            <v>m3</v>
          </cell>
        </row>
        <row r="181">
          <cell r="C181">
            <v>630.14</v>
          </cell>
          <cell r="D181">
            <v>630</v>
          </cell>
          <cell r="E181" t="str">
            <v>630P-4</v>
          </cell>
          <cell r="F181" t="str">
            <v>Recubrimiento con malla y mortero 1:4, e=5cm</v>
          </cell>
          <cell r="G181" t="str">
            <v>m2</v>
          </cell>
        </row>
        <row r="182">
          <cell r="C182">
            <v>630.15</v>
          </cell>
          <cell r="D182">
            <v>630</v>
          </cell>
          <cell r="E182" t="str">
            <v>630P-5</v>
          </cell>
          <cell r="F182" t="str">
            <v>Suministro y colocación de bolsacretos, concreto Clase E, amarrados con hierro de media pulgada.</v>
          </cell>
          <cell r="G182" t="str">
            <v>m3</v>
          </cell>
        </row>
        <row r="183">
          <cell r="C183">
            <v>630.16</v>
          </cell>
          <cell r="D183">
            <v>630</v>
          </cell>
          <cell r="E183" t="str">
            <v>630P-5</v>
          </cell>
          <cell r="F183" t="str">
            <v>Suministro y colocación de pentápodos, concreto Clase E.</v>
          </cell>
          <cell r="G183" t="str">
            <v>m3</v>
          </cell>
        </row>
        <row r="184">
          <cell r="C184">
            <v>632</v>
          </cell>
          <cell r="D184">
            <v>632</v>
          </cell>
          <cell r="F184" t="str">
            <v>Baranda de concreto</v>
          </cell>
          <cell r="G184" t="str">
            <v>ml</v>
          </cell>
          <cell r="H184" t="str">
            <v>No incluye el acero de refuerzo</v>
          </cell>
        </row>
        <row r="185">
          <cell r="C185">
            <v>632.1</v>
          </cell>
          <cell r="E185" t="str">
            <v>632P</v>
          </cell>
          <cell r="F185" t="str">
            <v>Baranda metálica tubular</v>
          </cell>
          <cell r="G185" t="str">
            <v>ml</v>
          </cell>
        </row>
        <row r="186">
          <cell r="C186">
            <v>632.20000000000005</v>
          </cell>
          <cell r="E186" t="str">
            <v>632P</v>
          </cell>
          <cell r="F186" t="str">
            <v>Desinstalación de baranda metálica</v>
          </cell>
          <cell r="G186" t="str">
            <v>ml</v>
          </cell>
        </row>
        <row r="187">
          <cell r="C187">
            <v>632.29999999999995</v>
          </cell>
          <cell r="E187" t="str">
            <v>632P-1</v>
          </cell>
          <cell r="F187" t="str">
            <v>Suministro e instalación de baranda de tubería de hierro galvanizado D=2" con platinas y anclaje</v>
          </cell>
          <cell r="G187" t="str">
            <v>ml</v>
          </cell>
        </row>
        <row r="188">
          <cell r="C188">
            <v>632.4</v>
          </cell>
          <cell r="E188" t="str">
            <v>632P-1</v>
          </cell>
          <cell r="F188" t="str">
            <v>Suministro e instalación de tubería de hierro galvanizado D=2"</v>
          </cell>
          <cell r="G188" t="str">
            <v>ml</v>
          </cell>
        </row>
        <row r="189">
          <cell r="C189">
            <v>640.1</v>
          </cell>
          <cell r="D189">
            <v>640</v>
          </cell>
          <cell r="F189" t="str">
            <v>Acero de refuerzo Grado 37</v>
          </cell>
          <cell r="G189" t="str">
            <v>Kg</v>
          </cell>
        </row>
        <row r="190">
          <cell r="C190">
            <v>640.20000000000005</v>
          </cell>
          <cell r="D190">
            <v>640</v>
          </cell>
          <cell r="F190" t="str">
            <v>Acero de refuerzo Grado 40</v>
          </cell>
          <cell r="G190" t="str">
            <v>Kg</v>
          </cell>
        </row>
        <row r="191">
          <cell r="C191">
            <v>640.29999999999995</v>
          </cell>
          <cell r="D191">
            <v>640</v>
          </cell>
          <cell r="F191" t="str">
            <v>Acero de refuerzo Grado 60</v>
          </cell>
          <cell r="G191" t="str">
            <v>Kg</v>
          </cell>
        </row>
        <row r="192">
          <cell r="C192">
            <v>641</v>
          </cell>
          <cell r="D192">
            <v>641</v>
          </cell>
          <cell r="F192" t="str">
            <v>Acero de preesfuerzo</v>
          </cell>
          <cell r="G192" t="str">
            <v>t-m</v>
          </cell>
        </row>
        <row r="193">
          <cell r="C193">
            <v>642.1</v>
          </cell>
          <cell r="D193">
            <v>642</v>
          </cell>
          <cell r="F193" t="str">
            <v>Apoyo elastomérico</v>
          </cell>
          <cell r="G193" t="str">
            <v>Un</v>
          </cell>
        </row>
        <row r="194">
          <cell r="C194">
            <v>642.20000000000005</v>
          </cell>
          <cell r="D194">
            <v>642</v>
          </cell>
          <cell r="F194" t="str">
            <v>Sello para juntas de puentes</v>
          </cell>
          <cell r="G194" t="str">
            <v>ml</v>
          </cell>
        </row>
        <row r="195">
          <cell r="C195">
            <v>643</v>
          </cell>
          <cell r="E195" t="str">
            <v>643P</v>
          </cell>
          <cell r="F195" t="str">
            <v>Suministro e instalación de juntas de dilatación</v>
          </cell>
          <cell r="G195" t="str">
            <v>ml</v>
          </cell>
        </row>
        <row r="196">
          <cell r="C196">
            <v>644</v>
          </cell>
          <cell r="E196" t="str">
            <v>644P</v>
          </cell>
          <cell r="F196" t="str">
            <v>Suministro e instalación de sellos para juntas de puentes</v>
          </cell>
          <cell r="G196" t="str">
            <v>ml</v>
          </cell>
        </row>
        <row r="197">
          <cell r="C197">
            <v>645</v>
          </cell>
          <cell r="E197" t="str">
            <v>645P</v>
          </cell>
          <cell r="F197" t="str">
            <v>Rejilla en varilla (2.0m x 2.52 m), D=1".</v>
          </cell>
          <cell r="G197" t="str">
            <v>Un</v>
          </cell>
        </row>
        <row r="198">
          <cell r="C198">
            <v>646</v>
          </cell>
          <cell r="E198" t="str">
            <v>646P</v>
          </cell>
          <cell r="F198" t="str">
            <v>Anclajes o Tiebacks</v>
          </cell>
          <cell r="G198" t="str">
            <v>ml</v>
          </cell>
        </row>
        <row r="199">
          <cell r="C199">
            <v>650.1</v>
          </cell>
          <cell r="D199">
            <v>650</v>
          </cell>
          <cell r="F199" t="str">
            <v>Diseño y fabricación de estructura metálica</v>
          </cell>
          <cell r="G199" t="str">
            <v>Kg</v>
          </cell>
        </row>
        <row r="200">
          <cell r="C200">
            <v>650.20000000000005</v>
          </cell>
          <cell r="D200">
            <v>650</v>
          </cell>
          <cell r="F200" t="str">
            <v>Fabricación de la estructura metálica</v>
          </cell>
          <cell r="G200" t="str">
            <v>Kg</v>
          </cell>
        </row>
        <row r="201">
          <cell r="C201">
            <v>650.29999999999995</v>
          </cell>
          <cell r="D201">
            <v>650</v>
          </cell>
          <cell r="F201" t="str">
            <v>Transporte de estructura metálica</v>
          </cell>
          <cell r="G201" t="str">
            <v>Kg</v>
          </cell>
        </row>
        <row r="202">
          <cell r="C202">
            <v>650.4</v>
          </cell>
          <cell r="D202">
            <v>650</v>
          </cell>
          <cell r="F202" t="str">
            <v>Montaje y pintura de estructura metálica</v>
          </cell>
          <cell r="G202" t="str">
            <v>Kg</v>
          </cell>
        </row>
        <row r="203">
          <cell r="C203">
            <v>660.1</v>
          </cell>
          <cell r="D203">
            <v>660</v>
          </cell>
          <cell r="F203" t="str">
            <v>Tubería de concreto simple de diámetro 450 mm</v>
          </cell>
          <cell r="G203" t="str">
            <v>ml</v>
          </cell>
        </row>
        <row r="204">
          <cell r="C204">
            <v>660.2</v>
          </cell>
          <cell r="D204">
            <v>660</v>
          </cell>
          <cell r="F204" t="str">
            <v>Tubería de concreto simple de diámetro 600 mm</v>
          </cell>
          <cell r="G204" t="str">
            <v>ml</v>
          </cell>
        </row>
        <row r="205">
          <cell r="C205">
            <v>660.3</v>
          </cell>
          <cell r="D205">
            <v>660</v>
          </cell>
          <cell r="F205" t="str">
            <v>Tubería de concreto simple de diámetro 750 mm</v>
          </cell>
          <cell r="G205" t="str">
            <v>ml</v>
          </cell>
        </row>
        <row r="206">
          <cell r="C206">
            <v>660.4</v>
          </cell>
          <cell r="E206" t="str">
            <v>660P</v>
          </cell>
          <cell r="F206" t="str">
            <v>Tubería perforada de gres de 6 pulgadas de diámetro</v>
          </cell>
          <cell r="G206" t="str">
            <v>ml</v>
          </cell>
        </row>
        <row r="207">
          <cell r="C207">
            <v>661</v>
          </cell>
          <cell r="D207">
            <v>661</v>
          </cell>
          <cell r="F207" t="str">
            <v>Tubería de concreto reforzado de 900 mm diámetro interior</v>
          </cell>
          <cell r="G207" t="str">
            <v>ml</v>
          </cell>
        </row>
        <row r="208">
          <cell r="C208">
            <v>662.1</v>
          </cell>
          <cell r="D208">
            <v>662</v>
          </cell>
          <cell r="F208" t="str">
            <v>Tubería corrugada de acero galvanizado de lámina calibre __ y diámetro __ mm</v>
          </cell>
          <cell r="G208" t="str">
            <v>ml</v>
          </cell>
        </row>
        <row r="209">
          <cell r="C209">
            <v>662.2</v>
          </cell>
          <cell r="D209">
            <v>662</v>
          </cell>
          <cell r="F209" t="str">
            <v>Tubería corrugada de acero con recubrimiento bituminoso de lámina calibre __ y diámetro __ mm</v>
          </cell>
          <cell r="G209" t="str">
            <v>ml</v>
          </cell>
        </row>
        <row r="210">
          <cell r="C210">
            <v>669.1</v>
          </cell>
          <cell r="E210" t="str">
            <v>669P</v>
          </cell>
          <cell r="F210" t="str">
            <v>Andenes de sección 2m de ancho x 0.12 m de espesor</v>
          </cell>
          <cell r="G210" t="str">
            <v>m2</v>
          </cell>
        </row>
        <row r="211">
          <cell r="C211">
            <v>670.1</v>
          </cell>
          <cell r="D211">
            <v>670</v>
          </cell>
          <cell r="F211" t="str">
            <v>Disipadores de energía y sedimentadores en gaviones</v>
          </cell>
          <cell r="G211" t="str">
            <v>m3</v>
          </cell>
        </row>
        <row r="212">
          <cell r="C212">
            <v>670.2</v>
          </cell>
          <cell r="D212">
            <v>670</v>
          </cell>
          <cell r="F212" t="str">
            <v>Disipadores de energía y sedimentadores en concreto ciclópeo</v>
          </cell>
          <cell r="G212" t="str">
            <v>m3</v>
          </cell>
        </row>
        <row r="213">
          <cell r="C213">
            <v>671</v>
          </cell>
          <cell r="D213">
            <v>671</v>
          </cell>
          <cell r="F213" t="str">
            <v>Cunetas revestidas en concreto</v>
          </cell>
          <cell r="G213" t="str">
            <v>m3</v>
          </cell>
        </row>
        <row r="214">
          <cell r="C214">
            <v>671.1</v>
          </cell>
          <cell r="D214">
            <v>671</v>
          </cell>
          <cell r="E214" t="str">
            <v>671P</v>
          </cell>
          <cell r="F214" t="str">
            <v>Cunetas revestidas en concreto clase D, Sección # 1 y Sección No. 2</v>
          </cell>
          <cell r="G214" t="str">
            <v>m3</v>
          </cell>
        </row>
        <row r="215">
          <cell r="C215">
            <v>671.2</v>
          </cell>
          <cell r="E215" t="str">
            <v>671P-1</v>
          </cell>
          <cell r="F215" t="str">
            <v>Limpieza de cunetas</v>
          </cell>
          <cell r="G215" t="str">
            <v>ml</v>
          </cell>
        </row>
        <row r="216">
          <cell r="C216">
            <v>672</v>
          </cell>
          <cell r="D216">
            <v>672</v>
          </cell>
          <cell r="F216" t="str">
            <v>Bordillo</v>
          </cell>
          <cell r="G216" t="str">
            <v>ml</v>
          </cell>
        </row>
        <row r="217">
          <cell r="C217">
            <v>672.1</v>
          </cell>
          <cell r="D217">
            <v>672</v>
          </cell>
          <cell r="E217" t="str">
            <v>672P</v>
          </cell>
          <cell r="F217" t="str">
            <v>Realce de bordillo</v>
          </cell>
          <cell r="G217" t="str">
            <v>ml</v>
          </cell>
        </row>
        <row r="218">
          <cell r="C218">
            <v>673</v>
          </cell>
          <cell r="D218">
            <v>673</v>
          </cell>
          <cell r="F218" t="str">
            <v>Material filtrante</v>
          </cell>
          <cell r="G218" t="str">
            <v>m3</v>
          </cell>
        </row>
        <row r="219">
          <cell r="C219">
            <v>673.1</v>
          </cell>
          <cell r="D219">
            <v>673</v>
          </cell>
          <cell r="E219" t="str">
            <v>673P</v>
          </cell>
          <cell r="F219" t="str">
            <v>Dren horizontal 0-10 m</v>
          </cell>
          <cell r="G219" t="str">
            <v>ml</v>
          </cell>
        </row>
        <row r="220">
          <cell r="C220">
            <v>673.2</v>
          </cell>
          <cell r="D220">
            <v>673</v>
          </cell>
          <cell r="E220" t="str">
            <v>673P</v>
          </cell>
          <cell r="F220" t="str">
            <v>Dren horizontal 0-30 m</v>
          </cell>
          <cell r="G220" t="str">
            <v>ml</v>
          </cell>
        </row>
        <row r="221">
          <cell r="C221">
            <v>673.3</v>
          </cell>
          <cell r="D221">
            <v>673</v>
          </cell>
          <cell r="E221" t="str">
            <v>673P-1</v>
          </cell>
          <cell r="F221" t="str">
            <v>Filtros geocompuestos Tipo Geodren o Pack drain</v>
          </cell>
          <cell r="G221" t="str">
            <v>ml</v>
          </cell>
        </row>
        <row r="222">
          <cell r="C222">
            <v>673.4</v>
          </cell>
          <cell r="D222">
            <v>673</v>
          </cell>
          <cell r="E222" t="str">
            <v>673P-2</v>
          </cell>
          <cell r="F222" t="str">
            <v>Material filtrante, entre 3" y 6", para dren profundo</v>
          </cell>
          <cell r="G222" t="str">
            <v>ml</v>
          </cell>
        </row>
        <row r="223">
          <cell r="C223">
            <v>674.1</v>
          </cell>
          <cell r="E223" t="str">
            <v>674P</v>
          </cell>
          <cell r="F223" t="str">
            <v>Nivelación y reconstrucción de pozos de inspección</v>
          </cell>
          <cell r="G223" t="str">
            <v>Un</v>
          </cell>
        </row>
        <row r="224">
          <cell r="C224">
            <v>674.2</v>
          </cell>
          <cell r="E224" t="str">
            <v>674P</v>
          </cell>
          <cell r="F224" t="str">
            <v>Nivelación y reconstrucción de sumideros</v>
          </cell>
          <cell r="G224" t="str">
            <v>Un</v>
          </cell>
        </row>
        <row r="225">
          <cell r="C225">
            <v>674.3</v>
          </cell>
          <cell r="E225" t="str">
            <v>674P</v>
          </cell>
          <cell r="F225" t="str">
            <v>Nivelación y reconstrucción de cajas de válvulas de la EAAB</v>
          </cell>
          <cell r="G225" t="str">
            <v>Un</v>
          </cell>
        </row>
        <row r="226">
          <cell r="C226">
            <v>674.4</v>
          </cell>
          <cell r="E226" t="str">
            <v>674P</v>
          </cell>
          <cell r="F226" t="str">
            <v>Nivelación y reconstrucción de cajas de energía de CODENSA</v>
          </cell>
          <cell r="G226" t="str">
            <v>Un</v>
          </cell>
        </row>
        <row r="227">
          <cell r="C227">
            <v>674.5</v>
          </cell>
          <cell r="E227" t="str">
            <v>674P</v>
          </cell>
          <cell r="F227" t="str">
            <v>Nivelación y reconstrucción de cajas de la ETB</v>
          </cell>
          <cell r="G227" t="str">
            <v>Un</v>
          </cell>
        </row>
        <row r="228">
          <cell r="C228">
            <v>674.6</v>
          </cell>
          <cell r="E228" t="str">
            <v>674P</v>
          </cell>
          <cell r="F228" t="str">
            <v>Reubicación de postes de CODENSA</v>
          </cell>
          <cell r="G228" t="str">
            <v>Un</v>
          </cell>
        </row>
        <row r="229">
          <cell r="C229">
            <v>675</v>
          </cell>
          <cell r="E229" t="str">
            <v>675P</v>
          </cell>
          <cell r="F229" t="str">
            <v>Caja de inspección para alumbrado público</v>
          </cell>
          <cell r="G229" t="str">
            <v>Un</v>
          </cell>
        </row>
        <row r="230">
          <cell r="C230">
            <v>678.1</v>
          </cell>
          <cell r="E230" t="str">
            <v>678P</v>
          </cell>
          <cell r="F230" t="str">
            <v>Suministro y colocación de ductos de PVC o similar</v>
          </cell>
          <cell r="G230" t="str">
            <v>ml</v>
          </cell>
        </row>
        <row r="231">
          <cell r="C231">
            <v>680.1</v>
          </cell>
          <cell r="D231">
            <v>680</v>
          </cell>
          <cell r="F231" t="str">
            <v>Escamas en concreto</v>
          </cell>
          <cell r="G231" t="str">
            <v>m2</v>
          </cell>
        </row>
        <row r="232">
          <cell r="C232">
            <v>680.2</v>
          </cell>
          <cell r="D232">
            <v>680</v>
          </cell>
          <cell r="F232" t="str">
            <v>Armadura galvanizada</v>
          </cell>
          <cell r="G232" t="str">
            <v>ml</v>
          </cell>
        </row>
        <row r="233">
          <cell r="C233">
            <v>680.3</v>
          </cell>
          <cell r="D233">
            <v>680</v>
          </cell>
          <cell r="F233" t="str">
            <v>Relleno granular para tierra armada</v>
          </cell>
          <cell r="G233" t="str">
            <v>m3</v>
          </cell>
        </row>
        <row r="234">
          <cell r="C234">
            <v>681.1</v>
          </cell>
          <cell r="D234">
            <v>681</v>
          </cell>
          <cell r="F234" t="str">
            <v>Gaviones</v>
          </cell>
          <cell r="G234" t="str">
            <v>m3</v>
          </cell>
        </row>
        <row r="235">
          <cell r="C235">
            <v>681.2</v>
          </cell>
          <cell r="E235" t="str">
            <v>681P</v>
          </cell>
          <cell r="F235" t="str">
            <v>Gaviones con malla calibre 12</v>
          </cell>
          <cell r="G235" t="str">
            <v>m3</v>
          </cell>
        </row>
        <row r="236">
          <cell r="C236">
            <v>681.3</v>
          </cell>
          <cell r="E236" t="str">
            <v>681P</v>
          </cell>
          <cell r="F236" t="str">
            <v>Retiro de gaviones fallados</v>
          </cell>
          <cell r="G236" t="str">
            <v>m3</v>
          </cell>
        </row>
        <row r="237">
          <cell r="C237">
            <v>682</v>
          </cell>
          <cell r="D237">
            <v>682</v>
          </cell>
          <cell r="F237" t="str">
            <v>Muro de contención de suelo reforzado con geotextil</v>
          </cell>
          <cell r="G237" t="str">
            <v>m3</v>
          </cell>
          <cell r="H237" t="str">
            <v>No incluye geotextil ni recubrimiento del muro</v>
          </cell>
        </row>
        <row r="238">
          <cell r="C238">
            <v>682.1</v>
          </cell>
          <cell r="E238" t="str">
            <v>682P</v>
          </cell>
          <cell r="F238" t="str">
            <v>Geotextil para refuerzo</v>
          </cell>
          <cell r="G238" t="str">
            <v>m²</v>
          </cell>
        </row>
        <row r="239">
          <cell r="C239">
            <v>682.2</v>
          </cell>
          <cell r="E239" t="str">
            <v>682P</v>
          </cell>
          <cell r="F239" t="str">
            <v>Suministro y colocación de malla de gallinero recubierta con mortero</v>
          </cell>
          <cell r="G239" t="str">
            <v>m²</v>
          </cell>
        </row>
        <row r="240">
          <cell r="C240">
            <v>682.3</v>
          </cell>
          <cell r="E240" t="str">
            <v>682P</v>
          </cell>
          <cell r="F240" t="str">
            <v>Relleno para muro de tierra</v>
          </cell>
          <cell r="G240" t="str">
            <v>m³</v>
          </cell>
        </row>
        <row r="241">
          <cell r="C241">
            <v>683</v>
          </cell>
          <cell r="E241" t="str">
            <v>683P</v>
          </cell>
          <cell r="F241" t="str">
            <v>Bolsacretos en concreto Clase F</v>
          </cell>
          <cell r="G241" t="str">
            <v>m3</v>
          </cell>
        </row>
        <row r="242">
          <cell r="C242">
            <v>683.1</v>
          </cell>
          <cell r="E242" t="str">
            <v>683P-1</v>
          </cell>
          <cell r="F242" t="str">
            <v>Bolsacretos en concreto Clase D</v>
          </cell>
          <cell r="G242" t="str">
            <v>m³</v>
          </cell>
        </row>
        <row r="243">
          <cell r="C243">
            <v>683.2</v>
          </cell>
          <cell r="E243" t="str">
            <v>683P-1</v>
          </cell>
          <cell r="F243" t="str">
            <v>Bolsacretos en concreto Clase E</v>
          </cell>
          <cell r="G243" t="str">
            <v>m³</v>
          </cell>
        </row>
        <row r="244">
          <cell r="C244">
            <v>700.1</v>
          </cell>
          <cell r="D244">
            <v>700</v>
          </cell>
          <cell r="F244" t="str">
            <v>Línea de demarcación</v>
          </cell>
          <cell r="G244" t="str">
            <v>ml</v>
          </cell>
        </row>
        <row r="245">
          <cell r="C245">
            <v>700.2</v>
          </cell>
          <cell r="D245">
            <v>700</v>
          </cell>
          <cell r="F245" t="str">
            <v>Marca vial</v>
          </cell>
          <cell r="G245" t="str">
            <v>m2</v>
          </cell>
        </row>
        <row r="246">
          <cell r="C246">
            <v>700.3</v>
          </cell>
          <cell r="D246">
            <v>700</v>
          </cell>
          <cell r="E246" t="str">
            <v>700P</v>
          </cell>
          <cell r="F246" t="str">
            <v>Línea de demarcación sobre concreto rígido</v>
          </cell>
          <cell r="G246" t="str">
            <v>ml</v>
          </cell>
        </row>
        <row r="247">
          <cell r="C247">
            <v>701</v>
          </cell>
          <cell r="D247">
            <v>701</v>
          </cell>
          <cell r="F247" t="str">
            <v>Tacha reflectiva</v>
          </cell>
          <cell r="G247" t="str">
            <v>Un</v>
          </cell>
        </row>
        <row r="248">
          <cell r="C248">
            <v>710.1</v>
          </cell>
          <cell r="D248">
            <v>710</v>
          </cell>
          <cell r="F248" t="str">
            <v>Señal de tránsito grupo I</v>
          </cell>
          <cell r="G248" t="str">
            <v>Un</v>
          </cell>
        </row>
        <row r="249">
          <cell r="C249">
            <v>710.2</v>
          </cell>
          <cell r="D249">
            <v>710</v>
          </cell>
          <cell r="F249" t="str">
            <v>Señal de tránsito grupo II</v>
          </cell>
          <cell r="G249" t="str">
            <v>Un</v>
          </cell>
        </row>
        <row r="250">
          <cell r="C250">
            <v>710.3</v>
          </cell>
          <cell r="D250">
            <v>710</v>
          </cell>
          <cell r="F250" t="str">
            <v>Señal de tránsito grupo III</v>
          </cell>
          <cell r="G250" t="str">
            <v>Un</v>
          </cell>
        </row>
        <row r="251">
          <cell r="C251">
            <v>710.4</v>
          </cell>
          <cell r="D251">
            <v>710</v>
          </cell>
          <cell r="F251" t="str">
            <v>Señal de tránsito grupo IV</v>
          </cell>
          <cell r="G251" t="str">
            <v>Un</v>
          </cell>
        </row>
        <row r="252">
          <cell r="C252">
            <v>710.5</v>
          </cell>
          <cell r="D252">
            <v>710</v>
          </cell>
          <cell r="F252" t="str">
            <v>Señal de tránsito grupo V</v>
          </cell>
          <cell r="G252" t="str">
            <v>m2</v>
          </cell>
        </row>
        <row r="253">
          <cell r="C253">
            <v>710.6</v>
          </cell>
          <cell r="D253">
            <v>710</v>
          </cell>
          <cell r="E253" t="str">
            <v>710P</v>
          </cell>
          <cell r="F253" t="str">
            <v>Suministro e intalación de pasavías</v>
          </cell>
          <cell r="G253" t="str">
            <v>Un</v>
          </cell>
        </row>
        <row r="254">
          <cell r="C254">
            <v>711.1</v>
          </cell>
          <cell r="E254" t="str">
            <v>711P</v>
          </cell>
          <cell r="F254" t="str">
            <v>Aislamiento con cinta de peligro de la zona verde</v>
          </cell>
          <cell r="G254" t="str">
            <v>ml</v>
          </cell>
        </row>
        <row r="255">
          <cell r="C255">
            <v>720</v>
          </cell>
          <cell r="D255">
            <v>720</v>
          </cell>
          <cell r="F255" t="str">
            <v>Poste de kilometraje</v>
          </cell>
          <cell r="G255" t="str">
            <v>Un</v>
          </cell>
        </row>
        <row r="256">
          <cell r="C256">
            <v>730.1</v>
          </cell>
          <cell r="D256">
            <v>730</v>
          </cell>
          <cell r="F256" t="str">
            <v>Defensa metálica</v>
          </cell>
          <cell r="G256" t="str">
            <v>ml</v>
          </cell>
        </row>
        <row r="257">
          <cell r="C257">
            <v>730.2</v>
          </cell>
          <cell r="D257">
            <v>730</v>
          </cell>
          <cell r="F257" t="str">
            <v>Sección final</v>
          </cell>
          <cell r="G257" t="str">
            <v>Un</v>
          </cell>
        </row>
        <row r="258">
          <cell r="C258">
            <v>730.3</v>
          </cell>
          <cell r="D258">
            <v>730</v>
          </cell>
          <cell r="F258" t="str">
            <v>Sección de tope</v>
          </cell>
          <cell r="G258" t="str">
            <v>Un</v>
          </cell>
        </row>
        <row r="259">
          <cell r="C259">
            <v>731</v>
          </cell>
          <cell r="E259" t="str">
            <v>731P</v>
          </cell>
          <cell r="F259" t="str">
            <v>Amortiguadores para defensa metálica</v>
          </cell>
          <cell r="G259" t="str">
            <v>Un</v>
          </cell>
        </row>
        <row r="260">
          <cell r="C260">
            <v>740</v>
          </cell>
          <cell r="D260">
            <v>740</v>
          </cell>
          <cell r="F260" t="str">
            <v>Captafaros</v>
          </cell>
          <cell r="G260" t="str">
            <v>Un</v>
          </cell>
        </row>
        <row r="261">
          <cell r="C261">
            <v>741</v>
          </cell>
          <cell r="E261" t="str">
            <v>741P</v>
          </cell>
          <cell r="F261" t="str">
            <v>Pintura de muros</v>
          </cell>
          <cell r="G261" t="str">
            <v>m2</v>
          </cell>
        </row>
        <row r="262">
          <cell r="C262">
            <v>741.1</v>
          </cell>
          <cell r="E262" t="str">
            <v>741P-1</v>
          </cell>
          <cell r="F262" t="str">
            <v>Pintura de muros</v>
          </cell>
          <cell r="G262" t="str">
            <v>m2</v>
          </cell>
        </row>
        <row r="263">
          <cell r="C263">
            <v>750</v>
          </cell>
          <cell r="E263" t="str">
            <v>750P</v>
          </cell>
          <cell r="F263" t="str">
            <v>Bandas sonoras reductoras de velocidad</v>
          </cell>
          <cell r="G263" t="str">
            <v>m2</v>
          </cell>
        </row>
        <row r="264">
          <cell r="C264">
            <v>800.1</v>
          </cell>
          <cell r="D264">
            <v>800</v>
          </cell>
          <cell r="F264" t="str">
            <v>Cerca de alambre de púas con postes de madera</v>
          </cell>
          <cell r="G264" t="str">
            <v>ml</v>
          </cell>
        </row>
        <row r="265">
          <cell r="C265">
            <v>800.2</v>
          </cell>
          <cell r="D265">
            <v>800</v>
          </cell>
          <cell r="F265" t="str">
            <v>Cerca de alambre de púas con postes de concreto</v>
          </cell>
          <cell r="G265" t="str">
            <v>ml</v>
          </cell>
        </row>
        <row r="266">
          <cell r="C266">
            <v>800.3</v>
          </cell>
          <cell r="D266">
            <v>800</v>
          </cell>
          <cell r="F266" t="str">
            <v>Cerca de malla con postes de madera</v>
          </cell>
          <cell r="G266" t="str">
            <v>ml</v>
          </cell>
        </row>
        <row r="267">
          <cell r="C267">
            <v>800.4</v>
          </cell>
          <cell r="D267">
            <v>800</v>
          </cell>
          <cell r="F267" t="str">
            <v>Cerca de malla con postes de concreto</v>
          </cell>
          <cell r="G267" t="str">
            <v>ml</v>
          </cell>
        </row>
        <row r="268">
          <cell r="C268">
            <v>810.1</v>
          </cell>
          <cell r="D268">
            <v>810</v>
          </cell>
          <cell r="F268" t="str">
            <v>Empradización de taludes con bloques de césped</v>
          </cell>
          <cell r="G268" t="str">
            <v>m2</v>
          </cell>
          <cell r="H268" t="str">
            <v>No incluye transporte de materiales</v>
          </cell>
        </row>
        <row r="269">
          <cell r="C269">
            <v>810.2</v>
          </cell>
          <cell r="D269">
            <v>810</v>
          </cell>
          <cell r="F269" t="str">
            <v>Empradización de taludes con tierra orgánica y semillas</v>
          </cell>
          <cell r="G269" t="str">
            <v>m2</v>
          </cell>
          <cell r="H269" t="str">
            <v>No incluye transporte de materiales</v>
          </cell>
        </row>
        <row r="270">
          <cell r="C270">
            <v>810.3</v>
          </cell>
          <cell r="D270">
            <v>810</v>
          </cell>
          <cell r="E270" t="str">
            <v>810P</v>
          </cell>
          <cell r="F270" t="str">
            <v>Empradización de taludes con bloques de césped</v>
          </cell>
          <cell r="G270" t="str">
            <v>m2</v>
          </cell>
          <cell r="H270" t="str">
            <v>Incluye transporte de materiales</v>
          </cell>
        </row>
        <row r="271">
          <cell r="C271">
            <v>810.4</v>
          </cell>
          <cell r="D271">
            <v>810</v>
          </cell>
          <cell r="E271" t="str">
            <v>810P</v>
          </cell>
          <cell r="F271" t="str">
            <v>Empradización de taludes con tierra orgánica y semillas</v>
          </cell>
          <cell r="G271" t="str">
            <v>m2</v>
          </cell>
          <cell r="H271" t="str">
            <v>Incluye transporte de materiales</v>
          </cell>
        </row>
        <row r="272">
          <cell r="C272">
            <v>810.7</v>
          </cell>
          <cell r="D272">
            <v>810</v>
          </cell>
          <cell r="E272" t="str">
            <v>810P</v>
          </cell>
          <cell r="F272" t="str">
            <v>Empradización con Hiedra altura 0.05 metros</v>
          </cell>
          <cell r="G272" t="str">
            <v>m2</v>
          </cell>
          <cell r="H272" t="str">
            <v>Incluye transporte de materiales</v>
          </cell>
        </row>
        <row r="273">
          <cell r="C273">
            <v>810.5</v>
          </cell>
          <cell r="D273">
            <v>810</v>
          </cell>
          <cell r="E273" t="str">
            <v>810P-1</v>
          </cell>
          <cell r="F273" t="str">
            <v>Suministro y riego del separador (6 meses)</v>
          </cell>
          <cell r="G273" t="str">
            <v>m2</v>
          </cell>
        </row>
        <row r="274">
          <cell r="C274">
            <v>810.6</v>
          </cell>
          <cell r="D274">
            <v>810</v>
          </cell>
          <cell r="E274" t="str">
            <v>810P-1</v>
          </cell>
          <cell r="F274" t="str">
            <v>Suministro y aplicación de tierra para sangrado</v>
          </cell>
          <cell r="G274" t="str">
            <v>m³</v>
          </cell>
        </row>
        <row r="275">
          <cell r="C275">
            <v>810.8</v>
          </cell>
          <cell r="D275">
            <v>810</v>
          </cell>
          <cell r="E275" t="str">
            <v>810P-1</v>
          </cell>
          <cell r="F275" t="str">
            <v>Suministro y riego de la empradización y árboles (6 meses)</v>
          </cell>
          <cell r="G275" t="str">
            <v>m2</v>
          </cell>
        </row>
        <row r="276">
          <cell r="C276">
            <v>811.1</v>
          </cell>
          <cell r="E276" t="str">
            <v>811P-1</v>
          </cell>
          <cell r="F276" t="str">
            <v>Suministro y siembra de árboles de Guayacán de Manizalez</v>
          </cell>
          <cell r="G276" t="str">
            <v>Un</v>
          </cell>
        </row>
        <row r="277">
          <cell r="C277">
            <v>811.2</v>
          </cell>
          <cell r="E277" t="str">
            <v>811P-1</v>
          </cell>
          <cell r="F277" t="str">
            <v>Suministro y siembra de árboles de Pimiento</v>
          </cell>
          <cell r="G277" t="str">
            <v>Un</v>
          </cell>
        </row>
        <row r="278">
          <cell r="C278">
            <v>811.3</v>
          </cell>
          <cell r="E278" t="str">
            <v>811P-1</v>
          </cell>
          <cell r="F278" t="str">
            <v>Suministro y siembra de árboles de Caucho Sabanero</v>
          </cell>
          <cell r="G278" t="str">
            <v>Un</v>
          </cell>
        </row>
        <row r="279">
          <cell r="C279">
            <v>811.4</v>
          </cell>
          <cell r="E279" t="str">
            <v>811P-1</v>
          </cell>
          <cell r="F279" t="str">
            <v>Suministro y colocación de tierra negra abonada</v>
          </cell>
          <cell r="G279" t="str">
            <v>m³</v>
          </cell>
        </row>
        <row r="280">
          <cell r="C280">
            <v>811.5</v>
          </cell>
          <cell r="E280" t="str">
            <v>811P-1</v>
          </cell>
          <cell r="F280" t="str">
            <v>Suministro y siembra de árboles de Magnolio</v>
          </cell>
          <cell r="G280" t="str">
            <v>Un</v>
          </cell>
        </row>
        <row r="281">
          <cell r="C281">
            <v>811.6</v>
          </cell>
          <cell r="E281" t="str">
            <v>811P-1</v>
          </cell>
          <cell r="F281" t="str">
            <v>Suministro y siembra de árboles de Calesierro</v>
          </cell>
          <cell r="G281" t="str">
            <v>Un</v>
          </cell>
        </row>
        <row r="282">
          <cell r="C282">
            <v>811.7</v>
          </cell>
          <cell r="E282" t="str">
            <v>811P-1</v>
          </cell>
          <cell r="F282" t="str">
            <v>Suministro y siembra de árboles de Dividivi</v>
          </cell>
          <cell r="G282" t="str">
            <v>Un</v>
          </cell>
        </row>
        <row r="284">
          <cell r="C284">
            <v>820.1</v>
          </cell>
          <cell r="D284">
            <v>820</v>
          </cell>
          <cell r="F284" t="str">
            <v>Geotextil</v>
          </cell>
          <cell r="G284" t="str">
            <v>m2</v>
          </cell>
        </row>
        <row r="285">
          <cell r="C285">
            <v>820.2</v>
          </cell>
          <cell r="D285">
            <v>820</v>
          </cell>
          <cell r="F285" t="str">
            <v>Geotextil para refuerzo del pavimento</v>
          </cell>
          <cell r="G285" t="str">
            <v>m2</v>
          </cell>
        </row>
        <row r="286">
          <cell r="C286">
            <v>820.3</v>
          </cell>
          <cell r="D286">
            <v>820</v>
          </cell>
          <cell r="E286" t="str">
            <v>820P</v>
          </cell>
          <cell r="F286" t="str">
            <v>Suministro y colocación de Geomalla biaxial tipo BX 1100</v>
          </cell>
          <cell r="G286" t="str">
            <v>m2</v>
          </cell>
        </row>
        <row r="287">
          <cell r="C287">
            <v>830</v>
          </cell>
          <cell r="E287" t="str">
            <v>830P</v>
          </cell>
          <cell r="F287" t="str">
            <v>Limpieza de bermas, incluye cargue y retiro del material sobrante</v>
          </cell>
          <cell r="G287" t="str">
            <v>m2</v>
          </cell>
        </row>
        <row r="288">
          <cell r="C288">
            <v>900.1</v>
          </cell>
          <cell r="D288">
            <v>900</v>
          </cell>
          <cell r="F288" t="str">
            <v>Transporte de materiales provenientes de excavación de la explanación, canales y préstamos, entre 100m y 1000m</v>
          </cell>
          <cell r="G288" t="str">
            <v>m³-E</v>
          </cell>
        </row>
        <row r="289">
          <cell r="C289">
            <v>900.2</v>
          </cell>
          <cell r="D289">
            <v>900</v>
          </cell>
          <cell r="F289" t="str">
            <v>Transporte de materiales provenientes de la excavación de la explanación, canales y préstamos para distancias mayores de 1000m</v>
          </cell>
          <cell r="G289" t="str">
            <v>m³-km</v>
          </cell>
        </row>
        <row r="290">
          <cell r="C290">
            <v>900.3</v>
          </cell>
          <cell r="D290">
            <v>900</v>
          </cell>
          <cell r="F290" t="str">
            <v>Transporte de materiales provenientes de derrumbes</v>
          </cell>
          <cell r="G290" t="str">
            <v>m³-km</v>
          </cell>
        </row>
        <row r="291">
          <cell r="C291">
            <v>1000.1</v>
          </cell>
          <cell r="E291" t="str">
            <v>1000P</v>
          </cell>
          <cell r="F291" t="str">
            <v>Retroexcavadora sobre orugas de capacidad mínima 1.5 yardas cúbicas</v>
          </cell>
          <cell r="G29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88">
          <cell r="F188">
            <v>8.4629999999999992</v>
          </cell>
        </row>
        <row r="199">
          <cell r="F199">
            <v>4.25</v>
          </cell>
        </row>
      </sheetData>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Otros"/>
    </sheetNames>
    <sheetDataSet>
      <sheetData sheetId="0" refreshError="1"/>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MPLIMIENTO"/>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PU"/>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sheetNames>
    <definedNames>
      <definedName name="absc"/>
    </defined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IE"/>
      <sheetName val="APUS  IE"/>
      <sheetName val="Hoja1"/>
    </sheetNames>
    <sheetDataSet>
      <sheetData sheetId="0" refreshError="1">
        <row r="4">
          <cell r="I4">
            <v>1</v>
          </cell>
        </row>
        <row r="7">
          <cell r="I7">
            <v>1.4</v>
          </cell>
        </row>
      </sheetData>
      <sheetData sheetId="1"/>
      <sheetData sheetId="2"/>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Indicadores"/>
      <sheetName val="1"/>
      <sheetName val="Cronograma"/>
      <sheetName val="Presupuesto Infra"/>
      <sheetName val="Presupuesto Comp-Prom (NO)"/>
    </sheetNames>
    <sheetDataSet>
      <sheetData sheetId="0"/>
      <sheetData sheetId="1"/>
      <sheetData sheetId="2">
        <row r="2">
          <cell r="A2" t="str">
            <v>Indicadores_de_Gestión_de_Competitividad</v>
          </cell>
          <cell r="B2" t="str">
            <v>Indicadores_de_Impacto_de_Competitividad</v>
          </cell>
        </row>
        <row r="3">
          <cell r="A3" t="str">
            <v>Indicadores_de_Gestión_de_Infraestructura</v>
          </cell>
          <cell r="B3" t="str">
            <v>Indicadores_de_Impacto_de_Infraestructura</v>
          </cell>
        </row>
        <row r="4">
          <cell r="A4" t="str">
            <v>Indicadores_de_Gestión_de_Promoción</v>
          </cell>
          <cell r="B4" t="str">
            <v>Indicadores_de_Impacto_de_Promoción</v>
          </cell>
        </row>
      </sheetData>
      <sheetData sheetId="3"/>
      <sheetData sheetId="4"/>
      <sheetData sheetId="5"/>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EqpBasica"/>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 val="PPTO OBRA"/>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uadro p. Capital Vs estimado"/>
      <sheetName val="CRA.MODI"/>
      <sheetName val="1,0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persons/person.xml><?xml version="1.0" encoding="utf-8"?>
<personList xmlns="http://schemas.microsoft.com/office/spreadsheetml/2018/threadedcomments" xmlns:x="http://schemas.openxmlformats.org/spreadsheetml/2006/main">
  <person displayName="GONZALEZ CASTRO ALEX JOSE" id="{A993EEBD-6FE2-42AC-8BF0-AE1DA73C19A6}" userId="GONZALEZ CASTRO ALEX JOSE"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41" dT="2022-10-20T13:31:22.71" personId="{A993EEBD-6FE2-42AC-8BF0-AE1DA73C19A6}" id="{80182A68-437B-4D19-A1A4-F334734B480A}">
    <text>Acero material</text>
  </threadedComment>
  <threadedComment ref="E772" dT="2022-10-20T13:32:21.46" personId="{A993EEBD-6FE2-42AC-8BF0-AE1DA73C19A6}" id="{D87DEEF9-2826-40AB-9AFE-AA2E8CA78700}">
    <text>Acero precios 2022</text>
  </threadedComment>
</ThreadedComments>
</file>

<file path=xl/threadedComments/threadedComment2.xml><?xml version="1.0" encoding="utf-8"?>
<ThreadedComments xmlns="http://schemas.microsoft.com/office/spreadsheetml/2018/threadedcomments" xmlns:x="http://schemas.openxmlformats.org/spreadsheetml/2006/main">
  <threadedComment ref="G212" dT="2022-10-19T20:41:17.03" personId="{A993EEBD-6FE2-42AC-8BF0-AE1DA73C19A6}" id="{89C8D349-80AE-4351-B17B-D1D6647DB851}">
    <text>apu</text>
  </threadedComment>
</ThreadedComments>
</file>

<file path=xl/threadedComments/threadedComment3.xml><?xml version="1.0" encoding="utf-8"?>
<ThreadedComments xmlns="http://schemas.microsoft.com/office/spreadsheetml/2018/threadedcomments" xmlns:x="http://schemas.openxmlformats.org/spreadsheetml/2006/main">
  <threadedComment ref="G360" dT="2022-10-19T20:39:23.69" personId="{A993EEBD-6FE2-42AC-8BF0-AE1DA73C19A6}" id="{525268FB-50C4-4319-BCA9-7A1A012201DD}">
    <text>insumo</text>
  </threadedComment>
</ThreadedComments>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vmlDrawing" Target="../drawings/vmlDrawing10.vml"/><Relationship Id="rId1" Type="http://schemas.openxmlformats.org/officeDocument/2006/relationships/printerSettings" Target="../printerSettings/printerSettings9.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xml"/><Relationship Id="rId1" Type="http://schemas.openxmlformats.org/officeDocument/2006/relationships/printerSettings" Target="../printerSettings/printerSettings12.bin"/><Relationship Id="rId6" Type="http://schemas.microsoft.com/office/2017/10/relationships/threadedComment" Target="../threadedComments/threadedComment3.xml"/><Relationship Id="rId5" Type="http://schemas.openxmlformats.org/officeDocument/2006/relationships/comments" Target="../comments3.xml"/><Relationship Id="rId4" Type="http://schemas.openxmlformats.org/officeDocument/2006/relationships/vmlDrawing" Target="../drawings/vmlDrawing15.v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6.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7.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8.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9.v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515"/>
  <sheetViews>
    <sheetView topLeftCell="A720" zoomScale="85" zoomScaleNormal="85" workbookViewId="0">
      <selection activeCell="B738" sqref="B738"/>
    </sheetView>
  </sheetViews>
  <sheetFormatPr baseColWidth="10" defaultColWidth="9.140625" defaultRowHeight="19.5" customHeight="1"/>
  <cols>
    <col min="1" max="1" width="11.140625" style="627" customWidth="1"/>
    <col min="2" max="2" width="63" style="625" customWidth="1"/>
    <col min="3" max="3" width="10" style="3" customWidth="1"/>
    <col min="4" max="4" width="21.42578125" style="626" customWidth="1"/>
    <col min="5" max="16384" width="9.140625" style="2"/>
  </cols>
  <sheetData>
    <row r="1" spans="1:4" ht="21.75" customHeight="1" thickBot="1">
      <c r="A1" s="970" t="s">
        <v>1429</v>
      </c>
      <c r="B1" s="970"/>
      <c r="C1" s="970"/>
      <c r="D1" s="970"/>
    </row>
    <row r="2" spans="1:4" ht="21.75" customHeight="1" thickBot="1">
      <c r="A2" s="971" t="s">
        <v>1430</v>
      </c>
      <c r="B2" s="971"/>
      <c r="C2" s="971"/>
      <c r="D2" s="971"/>
    </row>
    <row r="3" spans="1:4" ht="21.75" customHeight="1" thickBot="1">
      <c r="A3" s="593" t="s">
        <v>5</v>
      </c>
      <c r="B3" s="594" t="s">
        <v>6</v>
      </c>
      <c r="C3" s="595" t="s">
        <v>3338</v>
      </c>
      <c r="D3" s="596" t="s">
        <v>492</v>
      </c>
    </row>
    <row r="4" spans="1:4" s="600" customFormat="1" ht="19.5" customHeight="1">
      <c r="A4" s="52" t="s">
        <v>2413</v>
      </c>
      <c r="B4" s="597" t="s">
        <v>1431</v>
      </c>
      <c r="C4" s="598" t="s">
        <v>29</v>
      </c>
      <c r="D4" s="599">
        <v>428320</v>
      </c>
    </row>
    <row r="5" spans="1:4" s="600" customFormat="1" ht="19.5" customHeight="1">
      <c r="A5" s="52" t="s">
        <v>2414</v>
      </c>
      <c r="B5" s="597" t="s">
        <v>1432</v>
      </c>
      <c r="C5" s="598" t="s">
        <v>29</v>
      </c>
      <c r="D5" s="599">
        <v>472051</v>
      </c>
    </row>
    <row r="6" spans="1:4" s="600" customFormat="1" ht="19.5" customHeight="1">
      <c r="A6" s="52" t="s">
        <v>2415</v>
      </c>
      <c r="B6" s="597" t="s">
        <v>1433</v>
      </c>
      <c r="C6" s="598" t="s">
        <v>29</v>
      </c>
      <c r="D6" s="599">
        <v>636266</v>
      </c>
    </row>
    <row r="7" spans="1:4" s="600" customFormat="1" ht="19.5" customHeight="1">
      <c r="A7" s="52" t="s">
        <v>2416</v>
      </c>
      <c r="B7" s="597" t="s">
        <v>1434</v>
      </c>
      <c r="C7" s="598" t="s">
        <v>29</v>
      </c>
      <c r="D7" s="599">
        <v>575097</v>
      </c>
    </row>
    <row r="8" spans="1:4" s="600" customFormat="1" ht="19.5" customHeight="1">
      <c r="A8" s="52" t="s">
        <v>2417</v>
      </c>
      <c r="B8" s="597" t="s">
        <v>1435</v>
      </c>
      <c r="C8" s="598" t="s">
        <v>29</v>
      </c>
      <c r="D8" s="599">
        <v>114497152</v>
      </c>
    </row>
    <row r="9" spans="1:4" s="600" customFormat="1" ht="19.5" customHeight="1">
      <c r="A9" s="52" t="s">
        <v>2418</v>
      </c>
      <c r="B9" s="597" t="s">
        <v>1436</v>
      </c>
      <c r="C9" s="598" t="s">
        <v>29</v>
      </c>
      <c r="D9" s="599">
        <v>120424122</v>
      </c>
    </row>
    <row r="10" spans="1:4" s="600" customFormat="1" ht="44.25" customHeight="1">
      <c r="A10" s="52" t="s">
        <v>2419</v>
      </c>
      <c r="B10" s="597" t="s">
        <v>1437</v>
      </c>
      <c r="C10" s="598" t="s">
        <v>29</v>
      </c>
      <c r="D10" s="599">
        <v>582093</v>
      </c>
    </row>
    <row r="11" spans="1:4" s="600" customFormat="1" ht="39" customHeight="1">
      <c r="A11" s="52" t="s">
        <v>2420</v>
      </c>
      <c r="B11" s="597" t="s">
        <v>1438</v>
      </c>
      <c r="C11" s="598" t="s">
        <v>29</v>
      </c>
      <c r="D11" s="599">
        <v>1315637</v>
      </c>
    </row>
    <row r="12" spans="1:4" s="600" customFormat="1" ht="44.25" customHeight="1">
      <c r="A12" s="52" t="s">
        <v>2421</v>
      </c>
      <c r="B12" s="597" t="s">
        <v>1439</v>
      </c>
      <c r="C12" s="598" t="s">
        <v>29</v>
      </c>
      <c r="D12" s="599">
        <v>120431118</v>
      </c>
    </row>
    <row r="13" spans="1:4" s="600" customFormat="1" ht="19.5" customHeight="1">
      <c r="A13" s="52" t="s">
        <v>2422</v>
      </c>
      <c r="B13" s="597" t="s">
        <v>1440</v>
      </c>
      <c r="C13" s="598" t="s">
        <v>29</v>
      </c>
      <c r="D13" s="599">
        <v>121270453</v>
      </c>
    </row>
    <row r="14" spans="1:4" s="600" customFormat="1" ht="20.25" customHeight="1">
      <c r="A14" s="52" t="s">
        <v>2423</v>
      </c>
      <c r="B14" s="597" t="s">
        <v>1441</v>
      </c>
      <c r="C14" s="598" t="s">
        <v>29</v>
      </c>
      <c r="D14" s="599">
        <v>436665</v>
      </c>
    </row>
    <row r="15" spans="1:4" s="600" customFormat="1" ht="18.75" customHeight="1">
      <c r="A15" s="52" t="s">
        <v>2424</v>
      </c>
      <c r="B15" s="597" t="s">
        <v>1442</v>
      </c>
      <c r="C15" s="598" t="s">
        <v>29</v>
      </c>
      <c r="D15" s="599">
        <v>782661</v>
      </c>
    </row>
    <row r="16" spans="1:4" s="600" customFormat="1" ht="21" customHeight="1">
      <c r="A16" s="52" t="s">
        <v>2425</v>
      </c>
      <c r="B16" s="597" t="s">
        <v>1443</v>
      </c>
      <c r="C16" s="598" t="s">
        <v>29</v>
      </c>
      <c r="D16" s="599">
        <v>826134</v>
      </c>
    </row>
    <row r="17" spans="1:4" s="600" customFormat="1" ht="15.75" customHeight="1">
      <c r="A17" s="52" t="s">
        <v>2426</v>
      </c>
      <c r="B17" s="597" t="s">
        <v>1444</v>
      </c>
      <c r="C17" s="598" t="s">
        <v>29</v>
      </c>
      <c r="D17" s="599">
        <f>+'APU GENERALES'!H424</f>
        <v>425935</v>
      </c>
    </row>
    <row r="18" spans="1:4" s="600" customFormat="1" ht="19.5" customHeight="1">
      <c r="A18" s="52" t="s">
        <v>2427</v>
      </c>
      <c r="B18" s="597" t="s">
        <v>1445</v>
      </c>
      <c r="C18" s="598" t="s">
        <v>29</v>
      </c>
      <c r="D18" s="599">
        <f>+'APU GENERALES'!H453</f>
        <v>335812</v>
      </c>
    </row>
    <row r="19" spans="1:4" s="600" customFormat="1" ht="19.5" customHeight="1">
      <c r="A19" s="52" t="s">
        <v>2428</v>
      </c>
      <c r="B19" s="597" t="s">
        <v>1446</v>
      </c>
      <c r="C19" s="598" t="s">
        <v>29</v>
      </c>
      <c r="D19" s="599">
        <v>127324</v>
      </c>
    </row>
    <row r="20" spans="1:4" s="600" customFormat="1" ht="19.5" customHeight="1">
      <c r="A20" s="52" t="s">
        <v>2429</v>
      </c>
      <c r="B20" s="597" t="s">
        <v>1447</v>
      </c>
      <c r="C20" s="598" t="s">
        <v>29</v>
      </c>
      <c r="D20" s="599">
        <v>128596</v>
      </c>
    </row>
    <row r="21" spans="1:4" s="600" customFormat="1" ht="19.5" customHeight="1">
      <c r="A21" s="52" t="s">
        <v>2430</v>
      </c>
      <c r="B21" s="597" t="s">
        <v>1448</v>
      </c>
      <c r="C21" s="598" t="s">
        <v>29</v>
      </c>
      <c r="D21" s="599">
        <v>132124395</v>
      </c>
    </row>
    <row r="22" spans="1:4" s="600" customFormat="1" ht="21" customHeight="1">
      <c r="A22" s="972" t="s">
        <v>1449</v>
      </c>
      <c r="B22" s="973"/>
      <c r="C22" s="973"/>
      <c r="D22" s="974"/>
    </row>
    <row r="23" spans="1:4" s="604" customFormat="1" ht="21.75" customHeight="1">
      <c r="A23" s="601" t="s">
        <v>5</v>
      </c>
      <c r="B23" s="602" t="s">
        <v>6</v>
      </c>
      <c r="C23" s="601" t="s">
        <v>3338</v>
      </c>
      <c r="D23" s="603" t="s">
        <v>492</v>
      </c>
    </row>
    <row r="24" spans="1:4" s="600" customFormat="1" ht="19.5" customHeight="1">
      <c r="A24" s="52" t="s">
        <v>2431</v>
      </c>
      <c r="B24" s="597" t="s">
        <v>1450</v>
      </c>
      <c r="C24" s="598" t="s">
        <v>21</v>
      </c>
      <c r="D24" s="599">
        <v>42197</v>
      </c>
    </row>
    <row r="25" spans="1:4" s="600" customFormat="1" ht="19.5" customHeight="1">
      <c r="A25" s="52" t="s">
        <v>2432</v>
      </c>
      <c r="B25" s="597" t="s">
        <v>1451</v>
      </c>
      <c r="C25" s="598" t="s">
        <v>21</v>
      </c>
      <c r="D25" s="599">
        <v>7598</v>
      </c>
    </row>
    <row r="26" spans="1:4" s="600" customFormat="1" ht="45.75" customHeight="1">
      <c r="A26" s="52" t="s">
        <v>2433</v>
      </c>
      <c r="B26" s="597" t="s">
        <v>1452</v>
      </c>
      <c r="C26" s="598" t="s">
        <v>21</v>
      </c>
      <c r="D26" s="599">
        <v>46434</v>
      </c>
    </row>
    <row r="27" spans="1:4" s="600" customFormat="1" ht="24.75" customHeight="1">
      <c r="A27" s="972" t="s">
        <v>1453</v>
      </c>
      <c r="B27" s="973"/>
      <c r="C27" s="973"/>
      <c r="D27" s="974"/>
    </row>
    <row r="28" spans="1:4" s="604" customFormat="1" ht="21.75" customHeight="1">
      <c r="A28" s="601" t="s">
        <v>5</v>
      </c>
      <c r="B28" s="602" t="s">
        <v>6</v>
      </c>
      <c r="C28" s="601" t="s">
        <v>3338</v>
      </c>
      <c r="D28" s="603" t="s">
        <v>492</v>
      </c>
    </row>
    <row r="29" spans="1:4" s="600" customFormat="1" ht="39.75" customHeight="1">
      <c r="A29" s="52" t="s">
        <v>2434</v>
      </c>
      <c r="B29" s="597" t="s">
        <v>1454</v>
      </c>
      <c r="C29" s="598" t="s">
        <v>1455</v>
      </c>
      <c r="D29" s="599">
        <v>1375</v>
      </c>
    </row>
    <row r="30" spans="1:4" s="600" customFormat="1" ht="17.25" customHeight="1">
      <c r="A30" s="52" t="s">
        <v>2435</v>
      </c>
      <c r="B30" s="597" t="s">
        <v>1456</v>
      </c>
      <c r="C30" s="598" t="s">
        <v>1457</v>
      </c>
      <c r="D30" s="599">
        <v>51658</v>
      </c>
    </row>
    <row r="31" spans="1:4" s="600" customFormat="1" ht="18" customHeight="1">
      <c r="A31" s="52" t="s">
        <v>2436</v>
      </c>
      <c r="B31" s="597" t="s">
        <v>1458</v>
      </c>
      <c r="C31" s="598" t="s">
        <v>1459</v>
      </c>
      <c r="D31" s="599">
        <v>5000</v>
      </c>
    </row>
    <row r="32" spans="1:4" s="600" customFormat="1" ht="19.5" customHeight="1">
      <c r="A32" s="52" t="s">
        <v>2437</v>
      </c>
      <c r="B32" s="597" t="s">
        <v>1460</v>
      </c>
      <c r="C32" s="598" t="s">
        <v>1461</v>
      </c>
      <c r="D32" s="599">
        <v>5000</v>
      </c>
    </row>
    <row r="33" spans="1:4" s="600" customFormat="1" ht="19.5" customHeight="1">
      <c r="A33" s="52" t="s">
        <v>1462</v>
      </c>
      <c r="B33" s="597" t="s">
        <v>1463</v>
      </c>
      <c r="C33" s="605" t="s">
        <v>29</v>
      </c>
      <c r="D33" s="599">
        <v>2500</v>
      </c>
    </row>
    <row r="34" spans="1:4" s="600" customFormat="1" ht="19.5" customHeight="1">
      <c r="A34" s="52" t="s">
        <v>2533</v>
      </c>
      <c r="B34" s="606" t="s">
        <v>1463</v>
      </c>
      <c r="C34" s="605" t="s">
        <v>29</v>
      </c>
      <c r="D34" s="607">
        <v>2500</v>
      </c>
    </row>
    <row r="35" spans="1:4" s="600" customFormat="1" ht="27.75" customHeight="1">
      <c r="A35" s="972" t="s">
        <v>1464</v>
      </c>
      <c r="B35" s="973"/>
      <c r="C35" s="973"/>
      <c r="D35" s="974"/>
    </row>
    <row r="36" spans="1:4" s="600" customFormat="1" ht="27.75" customHeight="1">
      <c r="A36" s="972" t="s">
        <v>1465</v>
      </c>
      <c r="B36" s="973"/>
      <c r="C36" s="973"/>
      <c r="D36" s="974"/>
    </row>
    <row r="37" spans="1:4" ht="21.75" customHeight="1">
      <c r="A37" s="608" t="s">
        <v>5</v>
      </c>
      <c r="B37" s="609" t="s">
        <v>6</v>
      </c>
      <c r="C37" s="608" t="s">
        <v>3338</v>
      </c>
      <c r="D37" s="610" t="s">
        <v>492</v>
      </c>
    </row>
    <row r="38" spans="1:4" s="600" customFormat="1" ht="43.5" customHeight="1">
      <c r="A38" s="52" t="s">
        <v>2412</v>
      </c>
      <c r="B38" s="611" t="s">
        <v>1466</v>
      </c>
      <c r="C38" s="598" t="s">
        <v>23</v>
      </c>
      <c r="D38" s="599" t="e">
        <f>+#REF!</f>
        <v>#REF!</v>
      </c>
    </row>
    <row r="39" spans="1:4" s="600" customFormat="1" ht="52.5" customHeight="1">
      <c r="A39" s="52" t="s">
        <v>2438</v>
      </c>
      <c r="B39" s="611" t="s">
        <v>1467</v>
      </c>
      <c r="C39" s="598" t="s">
        <v>23</v>
      </c>
      <c r="D39" s="599">
        <v>139833</v>
      </c>
    </row>
    <row r="40" spans="1:4" s="600" customFormat="1" ht="30.75" customHeight="1">
      <c r="A40" s="52" t="s">
        <v>2439</v>
      </c>
      <c r="B40" s="597" t="s">
        <v>3004</v>
      </c>
      <c r="C40" s="598" t="s">
        <v>23</v>
      </c>
      <c r="D40" s="599">
        <v>1203958</v>
      </c>
    </row>
    <row r="41" spans="1:4" s="600" customFormat="1" ht="18" customHeight="1">
      <c r="A41" s="52" t="s">
        <v>2440</v>
      </c>
      <c r="B41" s="597" t="s">
        <v>0</v>
      </c>
      <c r="C41" s="598" t="s">
        <v>23</v>
      </c>
      <c r="D41" s="599">
        <v>79825</v>
      </c>
    </row>
    <row r="42" spans="1:4" s="600" customFormat="1" ht="18" customHeight="1">
      <c r="A42" s="52" t="s">
        <v>2441</v>
      </c>
      <c r="B42" s="597" t="s">
        <v>1468</v>
      </c>
      <c r="C42" s="598" t="s">
        <v>23</v>
      </c>
      <c r="D42" s="599">
        <v>5138</v>
      </c>
    </row>
    <row r="43" spans="1:4" s="600" customFormat="1" ht="18" customHeight="1">
      <c r="A43" s="52" t="s">
        <v>2442</v>
      </c>
      <c r="B43" s="597" t="s">
        <v>1469</v>
      </c>
      <c r="C43" s="598" t="s">
        <v>23</v>
      </c>
      <c r="D43" s="599">
        <v>7536</v>
      </c>
    </row>
    <row r="44" spans="1:4" s="600" customFormat="1" ht="18" customHeight="1">
      <c r="A44" s="52" t="s">
        <v>2443</v>
      </c>
      <c r="B44" s="597" t="s">
        <v>1470</v>
      </c>
      <c r="C44" s="598" t="s">
        <v>23</v>
      </c>
      <c r="D44" s="599">
        <v>4725</v>
      </c>
    </row>
    <row r="45" spans="1:4" s="600" customFormat="1" ht="18" customHeight="1">
      <c r="A45" s="52" t="s">
        <v>2444</v>
      </c>
      <c r="B45" s="597" t="s">
        <v>1471</v>
      </c>
      <c r="C45" s="598" t="s">
        <v>23</v>
      </c>
      <c r="D45" s="599">
        <v>4111</v>
      </c>
    </row>
    <row r="46" spans="1:4" s="600" customFormat="1" ht="18" customHeight="1">
      <c r="A46" s="52" t="s">
        <v>2445</v>
      </c>
      <c r="B46" s="597" t="s">
        <v>1472</v>
      </c>
      <c r="C46" s="598" t="s">
        <v>29</v>
      </c>
      <c r="D46" s="599">
        <v>5748</v>
      </c>
    </row>
    <row r="47" spans="1:4" s="600" customFormat="1" ht="18" customHeight="1">
      <c r="A47" s="52" t="s">
        <v>2446</v>
      </c>
      <c r="B47" s="597" t="s">
        <v>1473</v>
      </c>
      <c r="C47" s="598" t="s">
        <v>29</v>
      </c>
      <c r="D47" s="599">
        <v>23623</v>
      </c>
    </row>
    <row r="48" spans="1:4" s="600" customFormat="1" ht="22.5" customHeight="1">
      <c r="A48" s="52" t="s">
        <v>2447</v>
      </c>
      <c r="B48" s="597" t="s">
        <v>1474</v>
      </c>
      <c r="C48" s="598" t="s">
        <v>29</v>
      </c>
      <c r="D48" s="599">
        <v>40335</v>
      </c>
    </row>
    <row r="49" spans="1:4" s="600" customFormat="1" ht="18" customHeight="1">
      <c r="A49" s="52" t="s">
        <v>2448</v>
      </c>
      <c r="B49" s="597" t="s">
        <v>1475</v>
      </c>
      <c r="C49" s="598" t="s">
        <v>29</v>
      </c>
      <c r="D49" s="599">
        <v>28873</v>
      </c>
    </row>
    <row r="50" spans="1:4" s="600" customFormat="1" ht="18" customHeight="1">
      <c r="A50" s="52" t="s">
        <v>2449</v>
      </c>
      <c r="B50" s="597" t="s">
        <v>1476</v>
      </c>
      <c r="C50" s="598" t="s">
        <v>29</v>
      </c>
      <c r="D50" s="599">
        <v>30526</v>
      </c>
    </row>
    <row r="51" spans="1:4" s="600" customFormat="1" ht="37.5" customHeight="1">
      <c r="A51" s="52" t="s">
        <v>2450</v>
      </c>
      <c r="B51" s="597" t="s">
        <v>1477</v>
      </c>
      <c r="C51" s="598" t="s">
        <v>52</v>
      </c>
      <c r="D51" s="599">
        <v>10204</v>
      </c>
    </row>
    <row r="52" spans="1:4" s="600" customFormat="1" ht="18" customHeight="1">
      <c r="A52" s="52" t="s">
        <v>2451</v>
      </c>
      <c r="B52" s="597" t="s">
        <v>376</v>
      </c>
      <c r="C52" s="598" t="s">
        <v>23</v>
      </c>
      <c r="D52" s="599">
        <v>28481</v>
      </c>
    </row>
    <row r="53" spans="1:4" s="600" customFormat="1" ht="18" customHeight="1">
      <c r="A53" s="52" t="s">
        <v>2452</v>
      </c>
      <c r="B53" s="597" t="s">
        <v>1478</v>
      </c>
      <c r="C53" s="598" t="s">
        <v>23</v>
      </c>
      <c r="D53" s="599">
        <v>2913072</v>
      </c>
    </row>
    <row r="54" spans="1:4" s="600" customFormat="1" ht="18" customHeight="1">
      <c r="A54" s="52" t="s">
        <v>2453</v>
      </c>
      <c r="B54" s="597" t="s">
        <v>1479</v>
      </c>
      <c r="C54" s="598" t="s">
        <v>23</v>
      </c>
      <c r="D54" s="599">
        <v>2912659</v>
      </c>
    </row>
    <row r="55" spans="1:4" s="600" customFormat="1" ht="31.5" customHeight="1">
      <c r="A55" s="52" t="s">
        <v>2454</v>
      </c>
      <c r="B55" s="597" t="s">
        <v>1480</v>
      </c>
      <c r="C55" s="598" t="s">
        <v>28</v>
      </c>
      <c r="D55" s="599">
        <v>21796</v>
      </c>
    </row>
    <row r="56" spans="1:4" s="600" customFormat="1" ht="35.25" customHeight="1">
      <c r="A56" s="52" t="s">
        <v>2455</v>
      </c>
      <c r="B56" s="597" t="s">
        <v>1481</v>
      </c>
      <c r="C56" s="598" t="s">
        <v>28</v>
      </c>
      <c r="D56" s="599">
        <v>83073</v>
      </c>
    </row>
    <row r="57" spans="1:4" s="600" customFormat="1" ht="34.5" customHeight="1">
      <c r="A57" s="52" t="s">
        <v>2456</v>
      </c>
      <c r="B57" s="597" t="s">
        <v>1482</v>
      </c>
      <c r="C57" s="598" t="s">
        <v>28</v>
      </c>
      <c r="D57" s="599">
        <v>52167</v>
      </c>
    </row>
    <row r="58" spans="1:4" s="600" customFormat="1" ht="18" customHeight="1">
      <c r="A58" s="52" t="s">
        <v>2457</v>
      </c>
      <c r="B58" s="597" t="s">
        <v>1483</v>
      </c>
      <c r="C58" s="598" t="s">
        <v>28</v>
      </c>
      <c r="D58" s="599">
        <v>10374874</v>
      </c>
    </row>
    <row r="59" spans="1:4" s="600" customFormat="1" ht="18" customHeight="1">
      <c r="A59" s="52" t="s">
        <v>2458</v>
      </c>
      <c r="B59" s="597" t="s">
        <v>1484</v>
      </c>
      <c r="C59" s="598" t="s">
        <v>28</v>
      </c>
      <c r="D59" s="599">
        <v>483770</v>
      </c>
    </row>
    <row r="60" spans="1:4" s="600" customFormat="1" ht="38.25" customHeight="1">
      <c r="A60" s="52" t="s">
        <v>2459</v>
      </c>
      <c r="B60" s="597" t="s">
        <v>1485</v>
      </c>
      <c r="C60" s="598" t="s">
        <v>28</v>
      </c>
      <c r="D60" s="599">
        <v>1121967</v>
      </c>
    </row>
    <row r="61" spans="1:4" s="600" customFormat="1" ht="93" customHeight="1">
      <c r="A61" s="52" t="s">
        <v>2460</v>
      </c>
      <c r="B61" s="597" t="s">
        <v>1486</v>
      </c>
      <c r="C61" s="598" t="s">
        <v>28</v>
      </c>
      <c r="D61" s="599">
        <v>17168817</v>
      </c>
    </row>
    <row r="62" spans="1:4" s="600" customFormat="1" ht="71.25" customHeight="1">
      <c r="A62" s="52" t="s">
        <v>2461</v>
      </c>
      <c r="B62" s="597" t="s">
        <v>1487</v>
      </c>
      <c r="C62" s="598" t="s">
        <v>28</v>
      </c>
      <c r="D62" s="599">
        <v>17381094</v>
      </c>
    </row>
    <row r="63" spans="1:4" s="600" customFormat="1" ht="57.75" customHeight="1">
      <c r="A63" s="52" t="s">
        <v>2462</v>
      </c>
      <c r="B63" s="597" t="s">
        <v>1488</v>
      </c>
      <c r="C63" s="598" t="s">
        <v>28</v>
      </c>
      <c r="D63" s="599">
        <v>18390172</v>
      </c>
    </row>
    <row r="64" spans="1:4" s="600" customFormat="1" ht="57" customHeight="1">
      <c r="A64" s="52" t="s">
        <v>2463</v>
      </c>
      <c r="B64" s="597" t="s">
        <v>1489</v>
      </c>
      <c r="C64" s="598" t="s">
        <v>28</v>
      </c>
      <c r="D64" s="599">
        <v>844504</v>
      </c>
    </row>
    <row r="65" spans="1:4" s="600" customFormat="1" ht="59.25" customHeight="1">
      <c r="A65" s="52" t="s">
        <v>2464</v>
      </c>
      <c r="B65" s="597" t="s">
        <v>1490</v>
      </c>
      <c r="C65" s="598" t="s">
        <v>28</v>
      </c>
      <c r="D65" s="599">
        <v>844504</v>
      </c>
    </row>
    <row r="66" spans="1:4" s="600" customFormat="1" ht="17.25" customHeight="1">
      <c r="A66" s="52" t="s">
        <v>2465</v>
      </c>
      <c r="B66" s="597" t="s">
        <v>1491</v>
      </c>
      <c r="C66" s="598" t="s">
        <v>23</v>
      </c>
      <c r="D66" s="599">
        <v>756282</v>
      </c>
    </row>
    <row r="67" spans="1:4" s="600" customFormat="1" ht="18" customHeight="1">
      <c r="A67" s="52" t="s">
        <v>2466</v>
      </c>
      <c r="B67" s="597" t="s">
        <v>1492</v>
      </c>
      <c r="C67" s="598" t="s">
        <v>23</v>
      </c>
      <c r="D67" s="599">
        <v>392019</v>
      </c>
    </row>
    <row r="68" spans="1:4" s="600" customFormat="1" ht="37.5" customHeight="1">
      <c r="A68" s="52" t="s">
        <v>2467</v>
      </c>
      <c r="B68" s="597" t="s">
        <v>1493</v>
      </c>
      <c r="C68" s="598" t="s">
        <v>28</v>
      </c>
      <c r="D68" s="599">
        <v>141248</v>
      </c>
    </row>
    <row r="69" spans="1:4" s="600" customFormat="1" ht="18" customHeight="1">
      <c r="A69" s="52" t="s">
        <v>1494</v>
      </c>
      <c r="B69" s="597" t="s">
        <v>1495</v>
      </c>
      <c r="C69" s="598" t="s">
        <v>1496</v>
      </c>
      <c r="D69" s="599">
        <v>291783663</v>
      </c>
    </row>
    <row r="70" spans="1:4" s="600" customFormat="1" ht="18" customHeight="1">
      <c r="A70" s="975" t="s">
        <v>1497</v>
      </c>
      <c r="B70" s="976"/>
      <c r="C70" s="976"/>
      <c r="D70" s="977"/>
    </row>
    <row r="71" spans="1:4" ht="21.75" customHeight="1">
      <c r="A71" s="608" t="s">
        <v>5</v>
      </c>
      <c r="B71" s="609" t="s">
        <v>6</v>
      </c>
      <c r="C71" s="608" t="s">
        <v>3338</v>
      </c>
      <c r="D71" s="610" t="s">
        <v>492</v>
      </c>
    </row>
    <row r="72" spans="1:4" s="600" customFormat="1" ht="18" customHeight="1">
      <c r="A72" s="612" t="s">
        <v>2575</v>
      </c>
      <c r="B72" s="597" t="s">
        <v>1498</v>
      </c>
      <c r="C72" s="598" t="s">
        <v>28</v>
      </c>
      <c r="D72" s="599">
        <v>48536</v>
      </c>
    </row>
    <row r="73" spans="1:4" s="600" customFormat="1" ht="18" customHeight="1">
      <c r="A73" s="612" t="s">
        <v>2574</v>
      </c>
      <c r="B73" s="597" t="s">
        <v>1499</v>
      </c>
      <c r="C73" s="598" t="s">
        <v>28</v>
      </c>
      <c r="D73" s="599">
        <v>99199</v>
      </c>
    </row>
    <row r="74" spans="1:4" s="600" customFormat="1" ht="18" customHeight="1">
      <c r="A74" s="612" t="s">
        <v>2958</v>
      </c>
      <c r="B74" s="597" t="s">
        <v>1500</v>
      </c>
      <c r="C74" s="598" t="s">
        <v>23</v>
      </c>
      <c r="D74" s="599">
        <v>8819</v>
      </c>
    </row>
    <row r="75" spans="1:4" s="600" customFormat="1" ht="18" customHeight="1">
      <c r="A75" s="612" t="s">
        <v>2573</v>
      </c>
      <c r="B75" s="597" t="s">
        <v>1501</v>
      </c>
      <c r="C75" s="598" t="s">
        <v>23</v>
      </c>
      <c r="D75" s="599">
        <v>5119</v>
      </c>
    </row>
    <row r="76" spans="1:4" s="600" customFormat="1" ht="26.25" customHeight="1">
      <c r="A76" s="612" t="s">
        <v>2572</v>
      </c>
      <c r="B76" s="597" t="s">
        <v>1502</v>
      </c>
      <c r="C76" s="598" t="s">
        <v>23</v>
      </c>
      <c r="D76" s="599">
        <v>7679</v>
      </c>
    </row>
    <row r="77" spans="1:4" s="600" customFormat="1" ht="18" customHeight="1">
      <c r="A77" s="612" t="s">
        <v>2571</v>
      </c>
      <c r="B77" s="597" t="s">
        <v>1503</v>
      </c>
      <c r="C77" s="598" t="s">
        <v>29</v>
      </c>
      <c r="D77" s="599">
        <v>173698</v>
      </c>
    </row>
    <row r="78" spans="1:4" s="600" customFormat="1" ht="18" customHeight="1">
      <c r="A78" s="612" t="s">
        <v>2570</v>
      </c>
      <c r="B78" s="597" t="s">
        <v>1504</v>
      </c>
      <c r="C78" s="598" t="s">
        <v>29</v>
      </c>
      <c r="D78" s="599">
        <v>164048</v>
      </c>
    </row>
    <row r="79" spans="1:4" s="600" customFormat="1" ht="18" customHeight="1">
      <c r="A79" s="612" t="s">
        <v>2569</v>
      </c>
      <c r="B79" s="597" t="s">
        <v>1505</v>
      </c>
      <c r="C79" s="598" t="s">
        <v>23</v>
      </c>
      <c r="D79" s="599">
        <v>9842</v>
      </c>
    </row>
    <row r="80" spans="1:4" s="600" customFormat="1" ht="18" customHeight="1">
      <c r="A80" s="612" t="s">
        <v>2568</v>
      </c>
      <c r="B80" s="597" t="s">
        <v>1506</v>
      </c>
      <c r="C80" s="598" t="s">
        <v>29</v>
      </c>
      <c r="D80" s="599">
        <v>204731</v>
      </c>
    </row>
    <row r="81" spans="1:4" s="600" customFormat="1" ht="18" customHeight="1">
      <c r="A81" s="612" t="s">
        <v>2567</v>
      </c>
      <c r="B81" s="597" t="s">
        <v>1507</v>
      </c>
      <c r="C81" s="598" t="s">
        <v>23</v>
      </c>
      <c r="D81" s="599">
        <v>8603</v>
      </c>
    </row>
    <row r="82" spans="1:4" s="600" customFormat="1" ht="27" customHeight="1">
      <c r="A82" s="612" t="s">
        <v>2566</v>
      </c>
      <c r="B82" s="597" t="s">
        <v>1508</v>
      </c>
      <c r="C82" s="598" t="s">
        <v>2805</v>
      </c>
      <c r="D82" s="599">
        <v>19404</v>
      </c>
    </row>
    <row r="83" spans="1:4" s="600" customFormat="1" ht="18" customHeight="1">
      <c r="A83" s="612" t="s">
        <v>2565</v>
      </c>
      <c r="B83" s="597" t="s">
        <v>1509</v>
      </c>
      <c r="C83" s="598" t="s">
        <v>23</v>
      </c>
      <c r="D83" s="599">
        <v>10703</v>
      </c>
    </row>
    <row r="84" spans="1:4" s="600" customFormat="1" ht="18" customHeight="1">
      <c r="A84" s="612" t="s">
        <v>2564</v>
      </c>
      <c r="B84" s="597" t="s">
        <v>1510</v>
      </c>
      <c r="C84" s="598" t="s">
        <v>23</v>
      </c>
      <c r="D84" s="599">
        <v>5872</v>
      </c>
    </row>
    <row r="85" spans="1:4" s="600" customFormat="1" ht="29.25" customHeight="1">
      <c r="A85" s="612" t="s">
        <v>2563</v>
      </c>
      <c r="B85" s="597" t="s">
        <v>1511</v>
      </c>
      <c r="C85" s="598" t="s">
        <v>28</v>
      </c>
      <c r="D85" s="599">
        <v>6850</v>
      </c>
    </row>
    <row r="86" spans="1:4" s="600" customFormat="1" ht="33.75" customHeight="1">
      <c r="A86" s="612" t="s">
        <v>2562</v>
      </c>
      <c r="B86" s="597" t="s">
        <v>1512</v>
      </c>
      <c r="C86" s="598" t="s">
        <v>28</v>
      </c>
      <c r="D86" s="599">
        <v>29687</v>
      </c>
    </row>
    <row r="87" spans="1:4" s="600" customFormat="1" ht="18" customHeight="1">
      <c r="A87" s="612" t="s">
        <v>2561</v>
      </c>
      <c r="B87" s="597" t="s">
        <v>1513</v>
      </c>
      <c r="C87" s="598" t="s">
        <v>23</v>
      </c>
      <c r="D87" s="599">
        <v>7087</v>
      </c>
    </row>
    <row r="88" spans="1:4" s="600" customFormat="1" ht="30.75" customHeight="1">
      <c r="A88" s="612" t="s">
        <v>2560</v>
      </c>
      <c r="B88" s="597" t="s">
        <v>1514</v>
      </c>
      <c r="C88" s="598" t="s">
        <v>23</v>
      </c>
      <c r="D88" s="599">
        <v>12349</v>
      </c>
    </row>
    <row r="89" spans="1:4" s="600" customFormat="1" ht="18" customHeight="1">
      <c r="A89" s="612" t="s">
        <v>2559</v>
      </c>
      <c r="B89" s="597" t="s">
        <v>1515</v>
      </c>
      <c r="C89" s="598" t="s">
        <v>23</v>
      </c>
      <c r="D89" s="599">
        <v>6792</v>
      </c>
    </row>
    <row r="90" spans="1:4" s="600" customFormat="1" ht="18" customHeight="1">
      <c r="A90" s="612" t="s">
        <v>2558</v>
      </c>
      <c r="B90" s="597" t="s">
        <v>1516</v>
      </c>
      <c r="C90" s="598" t="s">
        <v>23</v>
      </c>
      <c r="D90" s="599">
        <v>5486</v>
      </c>
    </row>
    <row r="91" spans="1:4" s="600" customFormat="1" ht="18" customHeight="1">
      <c r="A91" s="612" t="s">
        <v>2557</v>
      </c>
      <c r="B91" s="597" t="s">
        <v>1517</v>
      </c>
      <c r="C91" s="598" t="s">
        <v>23</v>
      </c>
      <c r="D91" s="599">
        <v>8120</v>
      </c>
    </row>
    <row r="92" spans="1:4" s="600" customFormat="1" ht="18" customHeight="1">
      <c r="A92" s="612" t="s">
        <v>2556</v>
      </c>
      <c r="B92" s="597" t="s">
        <v>1518</v>
      </c>
      <c r="C92" s="598" t="s">
        <v>28</v>
      </c>
      <c r="D92" s="599">
        <v>4725</v>
      </c>
    </row>
    <row r="93" spans="1:4" s="600" customFormat="1" ht="18" customHeight="1">
      <c r="A93" s="612" t="s">
        <v>2555</v>
      </c>
      <c r="B93" s="597" t="s">
        <v>1519</v>
      </c>
      <c r="C93" s="598" t="s">
        <v>28</v>
      </c>
      <c r="D93" s="599">
        <v>3910</v>
      </c>
    </row>
    <row r="94" spans="1:4" s="600" customFormat="1" ht="18" customHeight="1">
      <c r="A94" s="612" t="s">
        <v>2554</v>
      </c>
      <c r="B94" s="597" t="s">
        <v>1520</v>
      </c>
      <c r="C94" s="598" t="s">
        <v>28</v>
      </c>
      <c r="D94" s="599">
        <v>6719</v>
      </c>
    </row>
    <row r="95" spans="1:4" s="600" customFormat="1" ht="18" customHeight="1">
      <c r="A95" s="612" t="s">
        <v>2553</v>
      </c>
      <c r="B95" s="597" t="s">
        <v>1521</v>
      </c>
      <c r="C95" s="598" t="s">
        <v>28</v>
      </c>
      <c r="D95" s="599">
        <v>38584</v>
      </c>
    </row>
    <row r="96" spans="1:4" s="600" customFormat="1" ht="29.25" customHeight="1">
      <c r="A96" s="612" t="s">
        <v>2959</v>
      </c>
      <c r="B96" s="597" t="s">
        <v>1522</v>
      </c>
      <c r="C96" s="598" t="s">
        <v>23</v>
      </c>
      <c r="D96" s="599">
        <v>3846</v>
      </c>
    </row>
    <row r="97" spans="1:4" s="600" customFormat="1" ht="18" customHeight="1">
      <c r="A97" s="612" t="s">
        <v>2552</v>
      </c>
      <c r="B97" s="597" t="s">
        <v>1523</v>
      </c>
      <c r="C97" s="598" t="s">
        <v>23</v>
      </c>
      <c r="D97" s="599">
        <v>8268</v>
      </c>
    </row>
    <row r="98" spans="1:4" s="600" customFormat="1" ht="18" customHeight="1">
      <c r="A98" s="612" t="s">
        <v>2551</v>
      </c>
      <c r="B98" s="597" t="s">
        <v>1524</v>
      </c>
      <c r="C98" s="598" t="s">
        <v>23</v>
      </c>
      <c r="D98" s="599">
        <v>23624</v>
      </c>
    </row>
    <row r="99" spans="1:4" s="600" customFormat="1" ht="18" customHeight="1">
      <c r="A99" s="612" t="s">
        <v>2549</v>
      </c>
      <c r="B99" s="597" t="s">
        <v>1525</v>
      </c>
      <c r="C99" s="598" t="s">
        <v>23</v>
      </c>
      <c r="D99" s="599">
        <v>11339</v>
      </c>
    </row>
    <row r="100" spans="1:4" s="600" customFormat="1" ht="18" customHeight="1">
      <c r="A100" s="612" t="s">
        <v>2548</v>
      </c>
      <c r="B100" s="597" t="s">
        <v>1526</v>
      </c>
      <c r="C100" s="598" t="s">
        <v>23</v>
      </c>
      <c r="D100" s="599">
        <v>3543</v>
      </c>
    </row>
    <row r="101" spans="1:4" s="600" customFormat="1" ht="18" customHeight="1">
      <c r="A101" s="612" t="s">
        <v>2547</v>
      </c>
      <c r="B101" s="597" t="s">
        <v>1527</v>
      </c>
      <c r="C101" s="598" t="s">
        <v>23</v>
      </c>
      <c r="D101" s="599">
        <v>11811</v>
      </c>
    </row>
    <row r="102" spans="1:4" s="600" customFormat="1" ht="18" customHeight="1">
      <c r="A102" s="612" t="s">
        <v>2546</v>
      </c>
      <c r="B102" s="597" t="s">
        <v>1528</v>
      </c>
      <c r="C102" s="598" t="s">
        <v>23</v>
      </c>
      <c r="D102" s="599">
        <v>11811</v>
      </c>
    </row>
    <row r="103" spans="1:4" s="600" customFormat="1" ht="18" customHeight="1">
      <c r="A103" s="612" t="s">
        <v>2545</v>
      </c>
      <c r="B103" s="597" t="s">
        <v>1529</v>
      </c>
      <c r="C103" s="598" t="s">
        <v>28</v>
      </c>
      <c r="D103" s="599">
        <v>3070</v>
      </c>
    </row>
    <row r="104" spans="1:4" s="600" customFormat="1" ht="18" customHeight="1">
      <c r="A104" s="612" t="s">
        <v>2544</v>
      </c>
      <c r="B104" s="597" t="s">
        <v>1530</v>
      </c>
      <c r="C104" s="598" t="s">
        <v>23</v>
      </c>
      <c r="D104" s="599">
        <v>15354</v>
      </c>
    </row>
    <row r="105" spans="1:4" s="600" customFormat="1" ht="31.5" customHeight="1">
      <c r="A105" s="612" t="s">
        <v>2543</v>
      </c>
      <c r="B105" s="597" t="s">
        <v>1531</v>
      </c>
      <c r="C105" s="598" t="s">
        <v>23</v>
      </c>
      <c r="D105" s="599">
        <v>17811</v>
      </c>
    </row>
    <row r="106" spans="1:4" s="600" customFormat="1" ht="25.5" customHeight="1">
      <c r="A106" s="612" t="s">
        <v>1532</v>
      </c>
      <c r="B106" s="597" t="s">
        <v>1533</v>
      </c>
      <c r="C106" s="598" t="s">
        <v>28</v>
      </c>
      <c r="D106" s="599">
        <v>584059</v>
      </c>
    </row>
    <row r="107" spans="1:4" s="600" customFormat="1" ht="27" customHeight="1">
      <c r="A107" s="978" t="s">
        <v>1534</v>
      </c>
      <c r="B107" s="979"/>
      <c r="C107" s="979"/>
      <c r="D107" s="980"/>
    </row>
    <row r="108" spans="1:4" ht="21.75" customHeight="1">
      <c r="A108" s="608" t="s">
        <v>5</v>
      </c>
      <c r="B108" s="609" t="s">
        <v>6</v>
      </c>
      <c r="C108" s="608" t="s">
        <v>3338</v>
      </c>
      <c r="D108" s="610" t="s">
        <v>492</v>
      </c>
    </row>
    <row r="109" spans="1:4" s="600" customFormat="1" ht="18" customHeight="1">
      <c r="A109" s="612" t="s">
        <v>1535</v>
      </c>
      <c r="B109" s="597" t="s">
        <v>1536</v>
      </c>
      <c r="C109" s="598" t="s">
        <v>29</v>
      </c>
      <c r="D109" s="599">
        <v>28773</v>
      </c>
    </row>
    <row r="110" spans="1:4" s="600" customFormat="1" ht="18" customHeight="1">
      <c r="A110" s="612" t="s">
        <v>1537</v>
      </c>
      <c r="B110" s="597" t="s">
        <v>1538</v>
      </c>
      <c r="C110" s="598" t="s">
        <v>29</v>
      </c>
      <c r="D110" s="599">
        <v>52236</v>
      </c>
    </row>
    <row r="111" spans="1:4" s="600" customFormat="1" ht="18" customHeight="1">
      <c r="A111" s="612" t="s">
        <v>1539</v>
      </c>
      <c r="B111" s="597" t="s">
        <v>1540</v>
      </c>
      <c r="C111" s="598" t="s">
        <v>29</v>
      </c>
      <c r="D111" s="599">
        <v>85633</v>
      </c>
    </row>
    <row r="112" spans="1:4" s="600" customFormat="1" ht="29.25" customHeight="1">
      <c r="A112" s="612" t="s">
        <v>1541</v>
      </c>
      <c r="B112" s="597" t="s">
        <v>1542</v>
      </c>
      <c r="C112" s="598" t="s">
        <v>29</v>
      </c>
      <c r="D112" s="599">
        <v>55661</v>
      </c>
    </row>
    <row r="113" spans="1:4" s="600" customFormat="1" ht="26.25" customHeight="1">
      <c r="A113" s="612" t="s">
        <v>1543</v>
      </c>
      <c r="B113" s="597" t="s">
        <v>1544</v>
      </c>
      <c r="C113" s="598" t="s">
        <v>29</v>
      </c>
      <c r="D113" s="599">
        <v>71361</v>
      </c>
    </row>
    <row r="114" spans="1:4" s="600" customFormat="1" ht="27" customHeight="1">
      <c r="A114" s="612" t="s">
        <v>1545</v>
      </c>
      <c r="B114" s="597" t="s">
        <v>1546</v>
      </c>
      <c r="C114" s="598" t="s">
        <v>29</v>
      </c>
      <c r="D114" s="599">
        <v>107041</v>
      </c>
    </row>
    <row r="115" spans="1:4" s="600" customFormat="1" ht="18" customHeight="1">
      <c r="A115" s="612" t="s">
        <v>1547</v>
      </c>
      <c r="B115" s="597" t="s">
        <v>1548</v>
      </c>
      <c r="C115" s="598" t="s">
        <v>29</v>
      </c>
      <c r="D115" s="599">
        <v>51380</v>
      </c>
    </row>
    <row r="116" spans="1:4" s="600" customFormat="1" ht="18" customHeight="1">
      <c r="A116" s="612" t="s">
        <v>1549</v>
      </c>
      <c r="B116" s="597" t="s">
        <v>1550</v>
      </c>
      <c r="C116" s="598" t="s">
        <v>29</v>
      </c>
      <c r="D116" s="599">
        <v>61166</v>
      </c>
    </row>
    <row r="117" spans="1:4" s="600" customFormat="1" ht="18" customHeight="1">
      <c r="A117" s="612" t="s">
        <v>1551</v>
      </c>
      <c r="B117" s="597" t="s">
        <v>1552</v>
      </c>
      <c r="C117" s="598" t="s">
        <v>29</v>
      </c>
      <c r="D117" s="599">
        <v>107041</v>
      </c>
    </row>
    <row r="118" spans="1:4" s="600" customFormat="1" ht="18" customHeight="1">
      <c r="A118" s="612" t="s">
        <v>1553</v>
      </c>
      <c r="B118" s="597" t="s">
        <v>1554</v>
      </c>
      <c r="C118" s="598" t="s">
        <v>29</v>
      </c>
      <c r="D118" s="599">
        <v>71361</v>
      </c>
    </row>
    <row r="119" spans="1:4" s="600" customFormat="1" ht="21.75" customHeight="1">
      <c r="A119" s="612" t="s">
        <v>1555</v>
      </c>
      <c r="B119" s="597" t="s">
        <v>1556</v>
      </c>
      <c r="C119" s="598" t="s">
        <v>29</v>
      </c>
      <c r="D119" s="599">
        <v>85633</v>
      </c>
    </row>
    <row r="120" spans="1:4" s="600" customFormat="1" ht="25.5" customHeight="1">
      <c r="A120" s="612" t="s">
        <v>1557</v>
      </c>
      <c r="B120" s="597" t="s">
        <v>1558</v>
      </c>
      <c r="C120" s="598" t="s">
        <v>29</v>
      </c>
      <c r="D120" s="599">
        <v>107041</v>
      </c>
    </row>
    <row r="121" spans="1:4" s="600" customFormat="1" ht="24" customHeight="1">
      <c r="A121" s="612" t="s">
        <v>1559</v>
      </c>
      <c r="B121" s="597" t="s">
        <v>1560</v>
      </c>
      <c r="C121" s="598" t="s">
        <v>29</v>
      </c>
      <c r="D121" s="599">
        <v>451964</v>
      </c>
    </row>
    <row r="122" spans="1:4" s="600" customFormat="1" ht="31.5" customHeight="1">
      <c r="A122" s="612" t="s">
        <v>1561</v>
      </c>
      <c r="B122" s="597" t="s">
        <v>1562</v>
      </c>
      <c r="C122" s="598" t="s">
        <v>29</v>
      </c>
      <c r="D122" s="599">
        <v>44528</v>
      </c>
    </row>
    <row r="123" spans="1:4" s="600" customFormat="1" ht="32.25" customHeight="1">
      <c r="A123" s="612" t="s">
        <v>1563</v>
      </c>
      <c r="B123" s="597" t="s">
        <v>1564</v>
      </c>
      <c r="C123" s="598" t="s">
        <v>29</v>
      </c>
      <c r="D123" s="599">
        <v>63612</v>
      </c>
    </row>
    <row r="124" spans="1:4" s="600" customFormat="1" ht="33.75" customHeight="1">
      <c r="A124" s="612" t="s">
        <v>1565</v>
      </c>
      <c r="B124" s="597" t="s">
        <v>1566</v>
      </c>
      <c r="C124" s="598" t="s">
        <v>29</v>
      </c>
      <c r="D124" s="599">
        <v>505804</v>
      </c>
    </row>
    <row r="125" spans="1:4" s="600" customFormat="1" ht="18" customHeight="1">
      <c r="A125" s="612" t="s">
        <v>1567</v>
      </c>
      <c r="B125" s="597" t="s">
        <v>1568</v>
      </c>
      <c r="C125" s="598" t="s">
        <v>29</v>
      </c>
      <c r="D125" s="599">
        <v>34252</v>
      </c>
    </row>
    <row r="126" spans="1:4" s="600" customFormat="1" ht="18" customHeight="1">
      <c r="A126" s="612" t="s">
        <v>1569</v>
      </c>
      <c r="B126" s="597" t="s">
        <v>1570</v>
      </c>
      <c r="C126" s="598" t="s">
        <v>29</v>
      </c>
      <c r="D126" s="599">
        <v>45671</v>
      </c>
    </row>
    <row r="127" spans="1:4" s="600" customFormat="1" ht="18" customHeight="1">
      <c r="A127" s="612" t="s">
        <v>1571</v>
      </c>
      <c r="B127" s="597" t="s">
        <v>1572</v>
      </c>
      <c r="C127" s="598" t="s">
        <v>29</v>
      </c>
      <c r="D127" s="599">
        <v>2357</v>
      </c>
    </row>
    <row r="128" spans="1:4" s="600" customFormat="1" ht="18" customHeight="1">
      <c r="A128" s="612" t="s">
        <v>1573</v>
      </c>
      <c r="B128" s="597" t="s">
        <v>1574</v>
      </c>
      <c r="C128" s="598" t="s">
        <v>29</v>
      </c>
      <c r="D128" s="599">
        <v>401616</v>
      </c>
    </row>
    <row r="129" spans="1:4" s="600" customFormat="1" ht="18" customHeight="1">
      <c r="A129" s="612" t="s">
        <v>1575</v>
      </c>
      <c r="B129" s="597" t="s">
        <v>1576</v>
      </c>
      <c r="C129" s="598" t="s">
        <v>29</v>
      </c>
      <c r="D129" s="599">
        <v>17705806</v>
      </c>
    </row>
    <row r="130" spans="1:4" s="600" customFormat="1" ht="18" customHeight="1">
      <c r="A130" s="612" t="s">
        <v>1577</v>
      </c>
      <c r="B130" s="597" t="s">
        <v>1578</v>
      </c>
      <c r="C130" s="598" t="s">
        <v>29</v>
      </c>
      <c r="D130" s="599">
        <v>45458</v>
      </c>
    </row>
    <row r="131" spans="1:4" s="600" customFormat="1" ht="18" customHeight="1">
      <c r="A131" s="612" t="s">
        <v>1579</v>
      </c>
      <c r="B131" s="597" t="s">
        <v>1580</v>
      </c>
      <c r="C131" s="598" t="s">
        <v>29</v>
      </c>
      <c r="D131" s="599">
        <v>76550</v>
      </c>
    </row>
    <row r="132" spans="1:4" s="600" customFormat="1" ht="18" customHeight="1">
      <c r="A132" s="612" t="s">
        <v>1581</v>
      </c>
      <c r="B132" s="597" t="s">
        <v>1582</v>
      </c>
      <c r="C132" s="598" t="s">
        <v>29</v>
      </c>
      <c r="D132" s="599">
        <v>59391</v>
      </c>
    </row>
    <row r="133" spans="1:4" s="600" customFormat="1" ht="18" customHeight="1">
      <c r="A133" s="612" t="s">
        <v>1583</v>
      </c>
      <c r="B133" s="597" t="s">
        <v>1584</v>
      </c>
      <c r="C133" s="598" t="s">
        <v>29</v>
      </c>
      <c r="D133" s="599">
        <v>182133</v>
      </c>
    </row>
    <row r="134" spans="1:4" s="600" customFormat="1" ht="18" customHeight="1">
      <c r="A134" s="612" t="s">
        <v>1585</v>
      </c>
      <c r="B134" s="597" t="s">
        <v>1586</v>
      </c>
      <c r="C134" s="598" t="s">
        <v>23</v>
      </c>
      <c r="D134" s="599">
        <v>18128</v>
      </c>
    </row>
    <row r="135" spans="1:4" s="600" customFormat="1" ht="18" customHeight="1">
      <c r="A135" s="612" t="s">
        <v>1587</v>
      </c>
      <c r="B135" s="597" t="s">
        <v>1588</v>
      </c>
      <c r="C135" s="598" t="s">
        <v>29</v>
      </c>
      <c r="D135" s="599">
        <v>59630</v>
      </c>
    </row>
    <row r="136" spans="1:4" s="600" customFormat="1" ht="18" customHeight="1">
      <c r="A136" s="612" t="s">
        <v>1589</v>
      </c>
      <c r="B136" s="597" t="s">
        <v>1590</v>
      </c>
      <c r="C136" s="598" t="s">
        <v>29</v>
      </c>
      <c r="D136" s="599">
        <v>45111</v>
      </c>
    </row>
    <row r="137" spans="1:4" s="600" customFormat="1" ht="30" customHeight="1">
      <c r="A137" s="612" t="s">
        <v>1591</v>
      </c>
      <c r="B137" s="597" t="s">
        <v>1592</v>
      </c>
      <c r="C137" s="598" t="s">
        <v>28</v>
      </c>
      <c r="D137" s="599">
        <v>8941</v>
      </c>
    </row>
    <row r="138" spans="1:4" s="600" customFormat="1" ht="27" customHeight="1">
      <c r="A138" s="967" t="s">
        <v>1593</v>
      </c>
      <c r="B138" s="968"/>
      <c r="C138" s="968"/>
      <c r="D138" s="969"/>
    </row>
    <row r="139" spans="1:4" ht="21.75" customHeight="1">
      <c r="A139" s="608" t="s">
        <v>5</v>
      </c>
      <c r="B139" s="609" t="s">
        <v>6</v>
      </c>
      <c r="C139" s="608" t="s">
        <v>3338</v>
      </c>
      <c r="D139" s="610" t="s">
        <v>492</v>
      </c>
    </row>
    <row r="140" spans="1:4" s="600" customFormat="1" ht="18" customHeight="1">
      <c r="A140" s="612" t="s">
        <v>1594</v>
      </c>
      <c r="B140" s="597" t="s">
        <v>1595</v>
      </c>
      <c r="C140" s="598" t="s">
        <v>29</v>
      </c>
      <c r="D140" s="599">
        <v>515880</v>
      </c>
    </row>
    <row r="141" spans="1:4" s="600" customFormat="1" ht="45" customHeight="1">
      <c r="A141" s="612" t="s">
        <v>1596</v>
      </c>
      <c r="B141" s="597" t="s">
        <v>1597</v>
      </c>
      <c r="C141" s="598" t="s">
        <v>2805</v>
      </c>
      <c r="D141" s="599">
        <v>2087742</v>
      </c>
    </row>
    <row r="142" spans="1:4" s="600" customFormat="1" ht="36" customHeight="1">
      <c r="A142" s="612" t="s">
        <v>1598</v>
      </c>
      <c r="B142" s="597" t="s">
        <v>1599</v>
      </c>
      <c r="C142" s="598" t="s">
        <v>2805</v>
      </c>
      <c r="D142" s="599">
        <v>3231330</v>
      </c>
    </row>
    <row r="143" spans="1:4" s="600" customFormat="1" ht="31.5" customHeight="1">
      <c r="A143" s="612" t="s">
        <v>1600</v>
      </c>
      <c r="B143" s="597" t="s">
        <v>1601</v>
      </c>
      <c r="C143" s="598" t="s">
        <v>2805</v>
      </c>
      <c r="D143" s="599">
        <v>6176601</v>
      </c>
    </row>
    <row r="144" spans="1:4" s="600" customFormat="1" ht="52.5" customHeight="1">
      <c r="A144" s="612" t="s">
        <v>1602</v>
      </c>
      <c r="B144" s="597" t="s">
        <v>1603</v>
      </c>
      <c r="C144" s="598" t="s">
        <v>2805</v>
      </c>
      <c r="D144" s="599">
        <v>12022691</v>
      </c>
    </row>
    <row r="145" spans="1:4" s="600" customFormat="1" ht="39" customHeight="1">
      <c r="A145" s="612" t="s">
        <v>1604</v>
      </c>
      <c r="B145" s="597" t="s">
        <v>1605</v>
      </c>
      <c r="C145" s="598" t="s">
        <v>2805</v>
      </c>
      <c r="D145" s="599">
        <v>8328347</v>
      </c>
    </row>
    <row r="146" spans="1:4" s="600" customFormat="1" ht="37.5" customHeight="1">
      <c r="A146" s="612" t="s">
        <v>1606</v>
      </c>
      <c r="B146" s="597" t="s">
        <v>1607</v>
      </c>
      <c r="C146" s="598" t="s">
        <v>2805</v>
      </c>
      <c r="D146" s="599">
        <v>12393747</v>
      </c>
    </row>
    <row r="147" spans="1:4" s="600" customFormat="1" ht="18" customHeight="1">
      <c r="A147" s="612" t="s">
        <v>1608</v>
      </c>
      <c r="B147" s="597" t="s">
        <v>1609</v>
      </c>
      <c r="C147" s="598" t="s">
        <v>29</v>
      </c>
      <c r="D147" s="599">
        <v>885871</v>
      </c>
    </row>
    <row r="148" spans="1:4" s="600" customFormat="1" ht="30" customHeight="1">
      <c r="A148" s="612" t="s">
        <v>1610</v>
      </c>
      <c r="B148" s="597" t="s">
        <v>1611</v>
      </c>
      <c r="C148" s="598" t="s">
        <v>29</v>
      </c>
      <c r="D148" s="599">
        <v>127553199</v>
      </c>
    </row>
    <row r="149" spans="1:4" s="600" customFormat="1" ht="30" customHeight="1">
      <c r="A149" s="612" t="s">
        <v>1612</v>
      </c>
      <c r="B149" s="597" t="s">
        <v>1613</v>
      </c>
      <c r="C149" s="598" t="s">
        <v>29</v>
      </c>
      <c r="D149" s="599">
        <v>913290</v>
      </c>
    </row>
    <row r="150" spans="1:4" s="600" customFormat="1" ht="30" customHeight="1">
      <c r="A150" s="612" t="s">
        <v>1614</v>
      </c>
      <c r="B150" s="597" t="s">
        <v>1615</v>
      </c>
      <c r="C150" s="598" t="s">
        <v>29</v>
      </c>
      <c r="D150" s="599">
        <v>127654640</v>
      </c>
    </row>
    <row r="151" spans="1:4" s="600" customFormat="1" ht="18" customHeight="1">
      <c r="A151" s="612" t="s">
        <v>1616</v>
      </c>
      <c r="B151" s="597" t="s">
        <v>1617</v>
      </c>
      <c r="C151" s="598" t="s">
        <v>29</v>
      </c>
      <c r="D151" s="599">
        <v>14902926</v>
      </c>
    </row>
    <row r="152" spans="1:4" s="600" customFormat="1" ht="18" customHeight="1">
      <c r="A152" s="612" t="s">
        <v>1618</v>
      </c>
      <c r="B152" s="597" t="s">
        <v>1619</v>
      </c>
      <c r="C152" s="598" t="s">
        <v>23</v>
      </c>
      <c r="D152" s="599">
        <v>182886</v>
      </c>
    </row>
    <row r="153" spans="1:4" s="600" customFormat="1" ht="18" customHeight="1">
      <c r="A153" s="612" t="s">
        <v>1620</v>
      </c>
      <c r="B153" s="597" t="s">
        <v>1621</v>
      </c>
      <c r="C153" s="598" t="s">
        <v>23</v>
      </c>
      <c r="D153" s="599">
        <v>151229</v>
      </c>
    </row>
    <row r="154" spans="1:4" s="600" customFormat="1" ht="18" customHeight="1">
      <c r="A154" s="612" t="s">
        <v>1622</v>
      </c>
      <c r="B154" s="597" t="s">
        <v>1623</v>
      </c>
      <c r="C154" s="598" t="s">
        <v>23</v>
      </c>
      <c r="D154" s="599">
        <v>109628</v>
      </c>
    </row>
    <row r="155" spans="1:4" s="600" customFormat="1" ht="30" customHeight="1">
      <c r="A155" s="612" t="s">
        <v>1624</v>
      </c>
      <c r="B155" s="597" t="s">
        <v>1625</v>
      </c>
      <c r="C155" s="598" t="s">
        <v>29</v>
      </c>
      <c r="D155" s="599">
        <v>10788514</v>
      </c>
    </row>
    <row r="156" spans="1:4" s="600" customFormat="1" ht="30" customHeight="1">
      <c r="A156" s="612" t="s">
        <v>1626</v>
      </c>
      <c r="B156" s="597" t="s">
        <v>1627</v>
      </c>
      <c r="C156" s="598" t="s">
        <v>29</v>
      </c>
      <c r="D156" s="599">
        <v>8085555</v>
      </c>
    </row>
    <row r="157" spans="1:4" s="600" customFormat="1" ht="30" customHeight="1">
      <c r="A157" s="612" t="s">
        <v>1628</v>
      </c>
      <c r="B157" s="597" t="s">
        <v>1629</v>
      </c>
      <c r="C157" s="598" t="s">
        <v>28</v>
      </c>
      <c r="D157" s="599">
        <v>319457</v>
      </c>
    </row>
    <row r="158" spans="1:4" s="600" customFormat="1" ht="30" customHeight="1">
      <c r="A158" s="612" t="s">
        <v>1630</v>
      </c>
      <c r="B158" s="597" t="s">
        <v>1631</v>
      </c>
      <c r="C158" s="598" t="s">
        <v>28</v>
      </c>
      <c r="D158" s="599">
        <v>492065</v>
      </c>
    </row>
    <row r="159" spans="1:4" s="600" customFormat="1" ht="30" customHeight="1">
      <c r="A159" s="612" t="s">
        <v>1632</v>
      </c>
      <c r="B159" s="597" t="s">
        <v>1633</v>
      </c>
      <c r="C159" s="598" t="s">
        <v>28</v>
      </c>
      <c r="D159" s="599">
        <v>842414</v>
      </c>
    </row>
    <row r="160" spans="1:4" s="600" customFormat="1" ht="30" customHeight="1">
      <c r="A160" s="612" t="s">
        <v>1634</v>
      </c>
      <c r="B160" s="597" t="s">
        <v>1635</v>
      </c>
      <c r="C160" s="598" t="s">
        <v>28</v>
      </c>
      <c r="D160" s="599">
        <v>659547</v>
      </c>
    </row>
    <row r="161" spans="1:4" s="600" customFormat="1" ht="30" customHeight="1">
      <c r="A161" s="612" t="s">
        <v>1636</v>
      </c>
      <c r="B161" s="597" t="s">
        <v>1637</v>
      </c>
      <c r="C161" s="598" t="s">
        <v>29</v>
      </c>
      <c r="D161" s="599">
        <v>28758348</v>
      </c>
    </row>
    <row r="162" spans="1:4" s="600" customFormat="1" ht="30" customHeight="1">
      <c r="A162" s="612" t="s">
        <v>1638</v>
      </c>
      <c r="B162" s="597" t="s">
        <v>1639</v>
      </c>
      <c r="C162" s="598" t="s">
        <v>29</v>
      </c>
      <c r="D162" s="599">
        <v>12077465</v>
      </c>
    </row>
    <row r="163" spans="1:4" s="600" customFormat="1" ht="28.5" customHeight="1">
      <c r="A163" s="612" t="s">
        <v>1640</v>
      </c>
      <c r="B163" s="597" t="s">
        <v>1641</v>
      </c>
      <c r="C163" s="598" t="s">
        <v>23</v>
      </c>
      <c r="D163" s="599">
        <v>349490</v>
      </c>
    </row>
    <row r="164" spans="1:4" s="600" customFormat="1" ht="18" customHeight="1">
      <c r="A164" s="612" t="s">
        <v>1642</v>
      </c>
      <c r="B164" s="597" t="s">
        <v>1643</v>
      </c>
      <c r="C164" s="598" t="s">
        <v>23</v>
      </c>
      <c r="D164" s="599">
        <v>779925</v>
      </c>
    </row>
    <row r="165" spans="1:4" s="600" customFormat="1" ht="18" customHeight="1">
      <c r="A165" s="612" t="s">
        <v>1644</v>
      </c>
      <c r="B165" s="597" t="s">
        <v>1645</v>
      </c>
      <c r="C165" s="598" t="s">
        <v>23</v>
      </c>
      <c r="D165" s="599">
        <v>352567</v>
      </c>
    </row>
    <row r="166" spans="1:4" s="600" customFormat="1" ht="18" customHeight="1">
      <c r="A166" s="612" t="s">
        <v>1646</v>
      </c>
      <c r="B166" s="597" t="s">
        <v>1647</v>
      </c>
      <c r="C166" s="598" t="s">
        <v>23</v>
      </c>
      <c r="D166" s="599">
        <v>382760</v>
      </c>
    </row>
    <row r="167" spans="1:4" s="600" customFormat="1" ht="30" customHeight="1">
      <c r="A167" s="612" t="s">
        <v>1648</v>
      </c>
      <c r="B167" s="597" t="s">
        <v>1649</v>
      </c>
      <c r="C167" s="598" t="s">
        <v>23</v>
      </c>
      <c r="D167" s="599">
        <v>525260</v>
      </c>
    </row>
    <row r="168" spans="1:4" s="600" customFormat="1" ht="21" customHeight="1">
      <c r="A168" s="612" t="s">
        <v>1650</v>
      </c>
      <c r="B168" s="597" t="s">
        <v>1651</v>
      </c>
      <c r="C168" s="598" t="s">
        <v>23</v>
      </c>
      <c r="D168" s="599">
        <v>4649615</v>
      </c>
    </row>
    <row r="169" spans="1:4" s="600" customFormat="1" ht="32.25" customHeight="1">
      <c r="A169" s="612" t="s">
        <v>1652</v>
      </c>
      <c r="B169" s="597" t="s">
        <v>1653</v>
      </c>
      <c r="C169" s="598" t="s">
        <v>23</v>
      </c>
      <c r="D169" s="599">
        <v>4587952</v>
      </c>
    </row>
    <row r="170" spans="1:4" s="600" customFormat="1" ht="24" customHeight="1">
      <c r="A170" s="612" t="s">
        <v>1654</v>
      </c>
      <c r="B170" s="597" t="s">
        <v>1655</v>
      </c>
      <c r="C170" s="598" t="s">
        <v>23</v>
      </c>
      <c r="D170" s="599">
        <v>4821229</v>
      </c>
    </row>
    <row r="171" spans="1:4" s="600" customFormat="1" ht="31.5" customHeight="1">
      <c r="A171" s="612" t="s">
        <v>1656</v>
      </c>
      <c r="B171" s="597" t="s">
        <v>1657</v>
      </c>
      <c r="C171" s="598" t="s">
        <v>23</v>
      </c>
      <c r="D171" s="599">
        <v>4736212</v>
      </c>
    </row>
    <row r="172" spans="1:4" s="600" customFormat="1" ht="21" customHeight="1">
      <c r="A172" s="612" t="s">
        <v>1658</v>
      </c>
      <c r="B172" s="597" t="s">
        <v>1659</v>
      </c>
      <c r="C172" s="598" t="s">
        <v>23</v>
      </c>
      <c r="D172" s="599">
        <v>4775588</v>
      </c>
    </row>
    <row r="173" spans="1:4" s="600" customFormat="1" ht="30" customHeight="1">
      <c r="A173" s="612" t="s">
        <v>1660</v>
      </c>
      <c r="B173" s="597" t="s">
        <v>1661</v>
      </c>
      <c r="C173" s="598" t="s">
        <v>23</v>
      </c>
      <c r="D173" s="599">
        <v>205842</v>
      </c>
    </row>
    <row r="174" spans="1:4" s="600" customFormat="1" ht="21.75" customHeight="1">
      <c r="A174" s="612" t="s">
        <v>1662</v>
      </c>
      <c r="B174" s="597" t="s">
        <v>1663</v>
      </c>
      <c r="C174" s="598" t="s">
        <v>29</v>
      </c>
      <c r="D174" s="599">
        <v>20421645</v>
      </c>
    </row>
    <row r="175" spans="1:4" s="600" customFormat="1" ht="30" customHeight="1">
      <c r="A175" s="612" t="s">
        <v>1664</v>
      </c>
      <c r="B175" s="597" t="s">
        <v>1665</v>
      </c>
      <c r="C175" s="598" t="s">
        <v>22</v>
      </c>
      <c r="D175" s="599">
        <v>147105</v>
      </c>
    </row>
    <row r="176" spans="1:4" s="600" customFormat="1" ht="30" customHeight="1">
      <c r="A176" s="612" t="s">
        <v>1666</v>
      </c>
      <c r="B176" s="597" t="s">
        <v>1667</v>
      </c>
      <c r="C176" s="598" t="s">
        <v>28</v>
      </c>
      <c r="D176" s="599">
        <v>167173</v>
      </c>
    </row>
    <row r="177" spans="1:4" s="600" customFormat="1" ht="31.5" customHeight="1">
      <c r="A177" s="612" t="s">
        <v>1668</v>
      </c>
      <c r="B177" s="597" t="s">
        <v>1669</v>
      </c>
      <c r="C177" s="598" t="s">
        <v>28</v>
      </c>
      <c r="D177" s="599">
        <v>105531</v>
      </c>
    </row>
    <row r="178" spans="1:4" s="600" customFormat="1" ht="30" customHeight="1">
      <c r="A178" s="612" t="s">
        <v>1670</v>
      </c>
      <c r="B178" s="597" t="s">
        <v>1671</v>
      </c>
      <c r="C178" s="598" t="s">
        <v>28</v>
      </c>
      <c r="D178" s="599">
        <v>802320</v>
      </c>
    </row>
    <row r="179" spans="1:4" s="600" customFormat="1" ht="30" customHeight="1">
      <c r="A179" s="612" t="s">
        <v>1672</v>
      </c>
      <c r="B179" s="597" t="s">
        <v>1673</v>
      </c>
      <c r="C179" s="598" t="s">
        <v>28</v>
      </c>
      <c r="D179" s="599">
        <v>152029</v>
      </c>
    </row>
    <row r="180" spans="1:4" s="600" customFormat="1" ht="30" customHeight="1">
      <c r="A180" s="612" t="s">
        <v>1674</v>
      </c>
      <c r="B180" s="597" t="s">
        <v>1675</v>
      </c>
      <c r="C180" s="598" t="s">
        <v>28</v>
      </c>
      <c r="D180" s="599">
        <v>85841</v>
      </c>
    </row>
    <row r="181" spans="1:4" s="600" customFormat="1" ht="30" customHeight="1">
      <c r="A181" s="612" t="s">
        <v>1676</v>
      </c>
      <c r="B181" s="597" t="s">
        <v>1677</v>
      </c>
      <c r="C181" s="598" t="s">
        <v>28</v>
      </c>
      <c r="D181" s="599">
        <v>139168</v>
      </c>
    </row>
    <row r="182" spans="1:4" s="600" customFormat="1" ht="18.75" customHeight="1">
      <c r="A182" s="612" t="s">
        <v>1678</v>
      </c>
      <c r="B182" s="597" t="s">
        <v>1679</v>
      </c>
      <c r="C182" s="598" t="s">
        <v>23</v>
      </c>
      <c r="D182" s="599">
        <v>121659</v>
      </c>
    </row>
    <row r="183" spans="1:4" s="600" customFormat="1" ht="44.25" customHeight="1">
      <c r="A183" s="612" t="s">
        <v>1680</v>
      </c>
      <c r="B183" s="597" t="s">
        <v>1681</v>
      </c>
      <c r="C183" s="598" t="s">
        <v>2805</v>
      </c>
      <c r="D183" s="599">
        <v>908746</v>
      </c>
    </row>
    <row r="184" spans="1:4" s="600" customFormat="1" ht="35.25" customHeight="1">
      <c r="A184" s="612" t="s">
        <v>1682</v>
      </c>
      <c r="B184" s="597" t="s">
        <v>1683</v>
      </c>
      <c r="C184" s="598" t="s">
        <v>23</v>
      </c>
      <c r="D184" s="599">
        <v>1563930</v>
      </c>
    </row>
    <row r="185" spans="1:4" s="600" customFormat="1" ht="60.75" customHeight="1">
      <c r="A185" s="612" t="s">
        <v>1684</v>
      </c>
      <c r="B185" s="597" t="s">
        <v>1685</v>
      </c>
      <c r="C185" s="598" t="s">
        <v>2805</v>
      </c>
      <c r="D185" s="599">
        <v>2365564</v>
      </c>
    </row>
    <row r="186" spans="1:4" s="600" customFormat="1" ht="57" customHeight="1">
      <c r="A186" s="612" t="s">
        <v>1686</v>
      </c>
      <c r="B186" s="597" t="s">
        <v>1687</v>
      </c>
      <c r="C186" s="598" t="s">
        <v>2805</v>
      </c>
      <c r="D186" s="599">
        <v>6287565</v>
      </c>
    </row>
    <row r="187" spans="1:4" s="600" customFormat="1" ht="45.75" customHeight="1">
      <c r="A187" s="612" t="s">
        <v>1688</v>
      </c>
      <c r="B187" s="597" t="s">
        <v>1689</v>
      </c>
      <c r="C187" s="598" t="s">
        <v>23</v>
      </c>
      <c r="D187" s="599">
        <v>283637</v>
      </c>
    </row>
    <row r="188" spans="1:4" s="600" customFormat="1" ht="57" customHeight="1">
      <c r="A188" s="612" t="s">
        <v>1690</v>
      </c>
      <c r="B188" s="597" t="s">
        <v>1691</v>
      </c>
      <c r="C188" s="598" t="s">
        <v>2805</v>
      </c>
      <c r="D188" s="599">
        <v>960836</v>
      </c>
    </row>
    <row r="189" spans="1:4" s="600" customFormat="1" ht="48.75" customHeight="1">
      <c r="A189" s="612" t="s">
        <v>1692</v>
      </c>
      <c r="B189" s="597" t="s">
        <v>1693</v>
      </c>
      <c r="C189" s="598" t="s">
        <v>2805</v>
      </c>
      <c r="D189" s="599">
        <v>577212</v>
      </c>
    </row>
    <row r="190" spans="1:4" s="600" customFormat="1" ht="30" customHeight="1">
      <c r="A190" s="612" t="s">
        <v>1694</v>
      </c>
      <c r="B190" s="597" t="s">
        <v>1695</v>
      </c>
      <c r="C190" s="598" t="s">
        <v>28</v>
      </c>
      <c r="D190" s="599">
        <v>84612</v>
      </c>
    </row>
    <row r="191" spans="1:4" s="600" customFormat="1" ht="48" customHeight="1">
      <c r="A191" s="612" t="s">
        <v>1696</v>
      </c>
      <c r="B191" s="597" t="s">
        <v>1697</v>
      </c>
      <c r="C191" s="598" t="s">
        <v>2805</v>
      </c>
      <c r="D191" s="599">
        <v>1721883</v>
      </c>
    </row>
    <row r="192" spans="1:4" s="600" customFormat="1" ht="37.5" customHeight="1">
      <c r="A192" s="612" t="s">
        <v>1698</v>
      </c>
      <c r="B192" s="597" t="s">
        <v>1699</v>
      </c>
      <c r="C192" s="598" t="s">
        <v>2805</v>
      </c>
      <c r="D192" s="599">
        <v>3336056</v>
      </c>
    </row>
    <row r="193" spans="1:4" s="600" customFormat="1" ht="33" customHeight="1">
      <c r="A193" s="612" t="s">
        <v>1700</v>
      </c>
      <c r="B193" s="597" t="s">
        <v>1701</v>
      </c>
      <c r="C193" s="598" t="s">
        <v>29</v>
      </c>
      <c r="D193" s="599">
        <v>2453160</v>
      </c>
    </row>
    <row r="194" spans="1:4" s="600" customFormat="1" ht="33" customHeight="1">
      <c r="A194" s="967" t="s">
        <v>1702</v>
      </c>
      <c r="B194" s="968"/>
      <c r="C194" s="968"/>
      <c r="D194" s="969"/>
    </row>
    <row r="195" spans="1:4" ht="21.75" customHeight="1">
      <c r="A195" s="608" t="s">
        <v>5</v>
      </c>
      <c r="B195" s="609" t="s">
        <v>6</v>
      </c>
      <c r="C195" s="608" t="s">
        <v>3338</v>
      </c>
      <c r="D195" s="610" t="s">
        <v>492</v>
      </c>
    </row>
    <row r="196" spans="1:4" s="600" customFormat="1" ht="18" customHeight="1">
      <c r="A196" s="612" t="s">
        <v>2601</v>
      </c>
      <c r="B196" s="597" t="s">
        <v>1703</v>
      </c>
      <c r="C196" s="598" t="s">
        <v>23</v>
      </c>
      <c r="D196" s="599">
        <v>31828510</v>
      </c>
    </row>
    <row r="197" spans="1:4" s="600" customFormat="1" ht="18" customHeight="1">
      <c r="A197" s="612" t="s">
        <v>2600</v>
      </c>
      <c r="B197" s="597" t="s">
        <v>1704</v>
      </c>
      <c r="C197" s="598" t="s">
        <v>23</v>
      </c>
      <c r="D197" s="599">
        <v>29236237</v>
      </c>
    </row>
    <row r="198" spans="1:4" s="600" customFormat="1" ht="18" customHeight="1">
      <c r="A198" s="612" t="s">
        <v>2599</v>
      </c>
      <c r="B198" s="597" t="s">
        <v>1705</v>
      </c>
      <c r="C198" s="598" t="s">
        <v>23</v>
      </c>
      <c r="D198" s="599">
        <v>33107423</v>
      </c>
    </row>
    <row r="199" spans="1:4" s="600" customFormat="1" ht="18" customHeight="1">
      <c r="A199" s="612" t="s">
        <v>2598</v>
      </c>
      <c r="B199" s="597" t="s">
        <v>1706</v>
      </c>
      <c r="C199" s="598" t="s">
        <v>23</v>
      </c>
      <c r="D199" s="599">
        <v>31566806</v>
      </c>
    </row>
    <row r="200" spans="1:4" s="600" customFormat="1" ht="28.5" customHeight="1">
      <c r="A200" s="612" t="s">
        <v>2597</v>
      </c>
      <c r="B200" s="597" t="s">
        <v>1707</v>
      </c>
      <c r="C200" s="598" t="s">
        <v>23</v>
      </c>
      <c r="D200" s="599">
        <v>36937338</v>
      </c>
    </row>
    <row r="201" spans="1:4" s="600" customFormat="1" ht="18" customHeight="1">
      <c r="A201" s="612" t="s">
        <v>2541</v>
      </c>
      <c r="B201" s="597" t="s">
        <v>1708</v>
      </c>
      <c r="C201" s="598" t="s">
        <v>23</v>
      </c>
      <c r="D201" s="599">
        <v>115017</v>
      </c>
    </row>
    <row r="202" spans="1:4" s="600" customFormat="1" ht="18" customHeight="1">
      <c r="A202" s="612" t="s">
        <v>2596</v>
      </c>
      <c r="B202" s="597" t="s">
        <v>1709</v>
      </c>
      <c r="C202" s="598" t="s">
        <v>23</v>
      </c>
      <c r="D202" s="599">
        <v>7481351</v>
      </c>
    </row>
    <row r="203" spans="1:4" s="600" customFormat="1" ht="28.5" customHeight="1">
      <c r="A203" s="612" t="s">
        <v>2595</v>
      </c>
      <c r="B203" s="597" t="s">
        <v>1710</v>
      </c>
      <c r="C203" s="598" t="s">
        <v>23</v>
      </c>
      <c r="D203" s="599">
        <v>1450852</v>
      </c>
    </row>
    <row r="204" spans="1:4" s="600" customFormat="1" ht="18" customHeight="1">
      <c r="A204" s="612" t="s">
        <v>2594</v>
      </c>
      <c r="B204" s="597" t="s">
        <v>1711</v>
      </c>
      <c r="C204" s="598" t="s">
        <v>23</v>
      </c>
      <c r="D204" s="599">
        <v>3332182</v>
      </c>
    </row>
    <row r="205" spans="1:4" s="600" customFormat="1" ht="31.5" customHeight="1">
      <c r="A205" s="612" t="s">
        <v>2593</v>
      </c>
      <c r="B205" s="597" t="s">
        <v>1712</v>
      </c>
      <c r="C205" s="598" t="s">
        <v>23</v>
      </c>
      <c r="D205" s="599">
        <v>6264766</v>
      </c>
    </row>
    <row r="206" spans="1:4" s="600" customFormat="1" ht="31.5" customHeight="1">
      <c r="A206" s="612" t="s">
        <v>2592</v>
      </c>
      <c r="B206" s="597" t="s">
        <v>1713</v>
      </c>
      <c r="C206" s="598" t="s">
        <v>23</v>
      </c>
      <c r="D206" s="599">
        <v>6263192</v>
      </c>
    </row>
    <row r="207" spans="1:4" s="600" customFormat="1" ht="18" customHeight="1">
      <c r="A207" s="612" t="s">
        <v>2591</v>
      </c>
      <c r="B207" s="597" t="s">
        <v>1714</v>
      </c>
      <c r="C207" s="598" t="s">
        <v>23</v>
      </c>
      <c r="D207" s="599">
        <v>6273646</v>
      </c>
    </row>
    <row r="208" spans="1:4" s="600" customFormat="1" ht="18" customHeight="1">
      <c r="A208" s="612" t="s">
        <v>2590</v>
      </c>
      <c r="B208" s="597" t="s">
        <v>1715</v>
      </c>
      <c r="C208" s="598" t="s">
        <v>23</v>
      </c>
      <c r="D208" s="599">
        <v>5573136</v>
      </c>
    </row>
    <row r="209" spans="1:4" s="600" customFormat="1" ht="18" customHeight="1">
      <c r="A209" s="612" t="s">
        <v>2589</v>
      </c>
      <c r="B209" s="597" t="s">
        <v>104</v>
      </c>
      <c r="C209" s="598" t="s">
        <v>23</v>
      </c>
      <c r="D209" s="599">
        <v>2936593</v>
      </c>
    </row>
    <row r="210" spans="1:4" s="600" customFormat="1" ht="18" customHeight="1">
      <c r="A210" s="612" t="s">
        <v>2960</v>
      </c>
      <c r="B210" s="597" t="s">
        <v>1716</v>
      </c>
      <c r="C210" s="598" t="s">
        <v>23</v>
      </c>
      <c r="D210" s="599">
        <v>1414823</v>
      </c>
    </row>
    <row r="211" spans="1:4" s="600" customFormat="1" ht="18" customHeight="1">
      <c r="A211" s="612" t="s">
        <v>2961</v>
      </c>
      <c r="B211" s="597" t="s">
        <v>1717</v>
      </c>
      <c r="C211" s="598" t="s">
        <v>28</v>
      </c>
      <c r="D211" s="599">
        <v>1423221</v>
      </c>
    </row>
    <row r="212" spans="1:4" s="600" customFormat="1" ht="18" customHeight="1">
      <c r="A212" s="612" t="s">
        <v>2962</v>
      </c>
      <c r="B212" s="597" t="s">
        <v>1718</v>
      </c>
      <c r="C212" s="598" t="s">
        <v>28</v>
      </c>
      <c r="D212" s="599">
        <v>6113</v>
      </c>
    </row>
    <row r="213" spans="1:4" s="600" customFormat="1" ht="18" customHeight="1">
      <c r="A213" s="612" t="s">
        <v>2963</v>
      </c>
      <c r="B213" s="597" t="s">
        <v>1719</v>
      </c>
      <c r="C213" s="598" t="s">
        <v>23</v>
      </c>
      <c r="D213" s="599">
        <v>2808382</v>
      </c>
    </row>
    <row r="214" spans="1:4" s="600" customFormat="1" ht="18" customHeight="1">
      <c r="A214" s="612" t="s">
        <v>2964</v>
      </c>
      <c r="B214" s="597" t="s">
        <v>1720</v>
      </c>
      <c r="C214" s="598" t="s">
        <v>23</v>
      </c>
      <c r="D214" s="599">
        <v>2813136</v>
      </c>
    </row>
    <row r="215" spans="1:4" s="600" customFormat="1" ht="18" customHeight="1">
      <c r="A215" s="612" t="s">
        <v>2965</v>
      </c>
      <c r="B215" s="597" t="s">
        <v>1721</v>
      </c>
      <c r="C215" s="598" t="s">
        <v>23</v>
      </c>
      <c r="D215" s="599">
        <v>2830210</v>
      </c>
    </row>
    <row r="216" spans="1:4" s="600" customFormat="1" ht="18" customHeight="1">
      <c r="A216" s="612" t="s">
        <v>2966</v>
      </c>
      <c r="B216" s="597" t="s">
        <v>1722</v>
      </c>
      <c r="C216" s="598" t="s">
        <v>28</v>
      </c>
      <c r="D216" s="599">
        <v>7332</v>
      </c>
    </row>
    <row r="217" spans="1:4" s="600" customFormat="1" ht="41.25" customHeight="1">
      <c r="A217" s="612" t="s">
        <v>2588</v>
      </c>
      <c r="B217" s="597" t="s">
        <v>1723</v>
      </c>
      <c r="C217" s="598" t="s">
        <v>28</v>
      </c>
      <c r="D217" s="599">
        <v>14231874</v>
      </c>
    </row>
    <row r="218" spans="1:4" s="600" customFormat="1" ht="18" customHeight="1">
      <c r="A218" s="612" t="s">
        <v>2587</v>
      </c>
      <c r="B218" s="597" t="s">
        <v>1724</v>
      </c>
      <c r="C218" s="598" t="s">
        <v>23</v>
      </c>
      <c r="D218" s="599">
        <v>4172612</v>
      </c>
    </row>
    <row r="219" spans="1:4" s="600" customFormat="1" ht="18" customHeight="1">
      <c r="A219" s="613" t="s">
        <v>2586</v>
      </c>
      <c r="B219" s="597" t="s">
        <v>1725</v>
      </c>
      <c r="C219" s="598" t="s">
        <v>28</v>
      </c>
      <c r="D219" s="599">
        <v>560997</v>
      </c>
    </row>
    <row r="220" spans="1:4" s="600" customFormat="1" ht="18" customHeight="1">
      <c r="A220" s="612" t="s">
        <v>2967</v>
      </c>
      <c r="B220" s="597" t="s">
        <v>1726</v>
      </c>
      <c r="C220" s="598" t="s">
        <v>23</v>
      </c>
      <c r="D220" s="599">
        <v>4181064</v>
      </c>
    </row>
    <row r="221" spans="1:4" s="600" customFormat="1" ht="29.25" customHeight="1">
      <c r="A221" s="614" t="s">
        <v>2585</v>
      </c>
      <c r="B221" s="597" t="s">
        <v>1727</v>
      </c>
      <c r="C221" s="598" t="s">
        <v>23</v>
      </c>
      <c r="D221" s="599">
        <v>3480942</v>
      </c>
    </row>
    <row r="222" spans="1:4" s="600" customFormat="1" ht="18" customHeight="1">
      <c r="A222" s="612" t="s">
        <v>2584</v>
      </c>
      <c r="B222" s="597" t="s">
        <v>1728</v>
      </c>
      <c r="C222" s="598" t="s">
        <v>28</v>
      </c>
      <c r="D222" s="599">
        <v>2101777</v>
      </c>
    </row>
    <row r="223" spans="1:4" s="600" customFormat="1" ht="27" customHeight="1">
      <c r="A223" s="967" t="s">
        <v>1729</v>
      </c>
      <c r="B223" s="968"/>
      <c r="C223" s="968"/>
      <c r="D223" s="969"/>
    </row>
    <row r="224" spans="1:4" ht="21.75" customHeight="1">
      <c r="A224" s="608" t="s">
        <v>5</v>
      </c>
      <c r="B224" s="609" t="s">
        <v>6</v>
      </c>
      <c r="C224" s="608" t="s">
        <v>3338</v>
      </c>
      <c r="D224" s="610" t="s">
        <v>492</v>
      </c>
    </row>
    <row r="225" spans="1:4" s="600" customFormat="1" ht="19.5" customHeight="1">
      <c r="A225" s="612" t="s">
        <v>1730</v>
      </c>
      <c r="B225" s="51" t="s">
        <v>1731</v>
      </c>
      <c r="C225" s="605" t="s">
        <v>23</v>
      </c>
      <c r="D225" s="615">
        <v>6945351</v>
      </c>
    </row>
    <row r="226" spans="1:4" s="600" customFormat="1" ht="19.5" customHeight="1">
      <c r="A226" s="612" t="s">
        <v>1732</v>
      </c>
      <c r="B226" s="597" t="s">
        <v>1733</v>
      </c>
      <c r="C226" s="605" t="s">
        <v>23</v>
      </c>
      <c r="D226" s="615">
        <v>273477</v>
      </c>
    </row>
    <row r="227" spans="1:4" s="600" customFormat="1" ht="19.5" customHeight="1">
      <c r="A227" s="612" t="s">
        <v>1734</v>
      </c>
      <c r="B227" s="597" t="s">
        <v>1735</v>
      </c>
      <c r="C227" s="605" t="s">
        <v>23</v>
      </c>
      <c r="D227" s="615">
        <v>279354</v>
      </c>
    </row>
    <row r="228" spans="1:4" s="600" customFormat="1" ht="19.5" customHeight="1">
      <c r="A228" s="612" t="s">
        <v>1736</v>
      </c>
      <c r="B228" s="597" t="s">
        <v>1737</v>
      </c>
      <c r="C228" s="605" t="s">
        <v>23</v>
      </c>
      <c r="D228" s="615">
        <v>4256514</v>
      </c>
    </row>
    <row r="229" spans="1:4" s="600" customFormat="1" ht="19.5" customHeight="1">
      <c r="A229" s="612" t="s">
        <v>1738</v>
      </c>
      <c r="B229" s="597" t="s">
        <v>1739</v>
      </c>
      <c r="C229" s="605" t="s">
        <v>23</v>
      </c>
      <c r="D229" s="615">
        <v>489593</v>
      </c>
    </row>
    <row r="230" spans="1:4" s="600" customFormat="1" ht="19.5" customHeight="1">
      <c r="A230" s="612" t="s">
        <v>1740</v>
      </c>
      <c r="B230" s="597" t="s">
        <v>1741</v>
      </c>
      <c r="C230" s="605" t="s">
        <v>23</v>
      </c>
      <c r="D230" s="615">
        <v>255633</v>
      </c>
    </row>
    <row r="231" spans="1:4" s="600" customFormat="1" ht="19.5" customHeight="1">
      <c r="A231" s="612" t="s">
        <v>1742</v>
      </c>
      <c r="B231" s="597" t="s">
        <v>1743</v>
      </c>
      <c r="C231" s="605" t="s">
        <v>23</v>
      </c>
      <c r="D231" s="615">
        <v>4325054</v>
      </c>
    </row>
    <row r="232" spans="1:4" s="600" customFormat="1" ht="39" customHeight="1">
      <c r="A232" s="612" t="s">
        <v>1744</v>
      </c>
      <c r="B232" s="597" t="s">
        <v>1745</v>
      </c>
      <c r="C232" s="605" t="s">
        <v>23</v>
      </c>
      <c r="D232" s="615">
        <v>461059</v>
      </c>
    </row>
    <row r="233" spans="1:4" s="600" customFormat="1" ht="19.5" customHeight="1">
      <c r="A233" s="612" t="s">
        <v>1746</v>
      </c>
      <c r="B233" s="597" t="s">
        <v>1747</v>
      </c>
      <c r="C233" s="605" t="s">
        <v>23</v>
      </c>
      <c r="D233" s="615">
        <v>457226</v>
      </c>
    </row>
    <row r="234" spans="1:4" s="600" customFormat="1" ht="36" customHeight="1">
      <c r="A234" s="612" t="s">
        <v>1748</v>
      </c>
      <c r="B234" s="597" t="s">
        <v>1749</v>
      </c>
      <c r="C234" s="605" t="s">
        <v>23</v>
      </c>
      <c r="D234" s="615">
        <v>355651</v>
      </c>
    </row>
    <row r="235" spans="1:4" s="600" customFormat="1" ht="33.75" customHeight="1">
      <c r="A235" s="612" t="s">
        <v>1750</v>
      </c>
      <c r="B235" s="597" t="s">
        <v>1751</v>
      </c>
      <c r="C235" s="605" t="s">
        <v>23</v>
      </c>
      <c r="D235" s="615">
        <v>363059</v>
      </c>
    </row>
    <row r="236" spans="1:4" s="600" customFormat="1" ht="39" customHeight="1">
      <c r="A236" s="612" t="s">
        <v>1752</v>
      </c>
      <c r="B236" s="597" t="s">
        <v>1753</v>
      </c>
      <c r="C236" s="605" t="s">
        <v>23</v>
      </c>
      <c r="D236" s="615">
        <v>354964</v>
      </c>
    </row>
    <row r="237" spans="1:4" s="600" customFormat="1" ht="40.5" customHeight="1">
      <c r="A237" s="612" t="s">
        <v>1754</v>
      </c>
      <c r="B237" s="597" t="s">
        <v>1755</v>
      </c>
      <c r="C237" s="605" t="s">
        <v>23</v>
      </c>
      <c r="D237" s="615">
        <v>367718</v>
      </c>
    </row>
    <row r="238" spans="1:4" s="600" customFormat="1" ht="42.75" customHeight="1">
      <c r="A238" s="612" t="s">
        <v>1756</v>
      </c>
      <c r="B238" s="597" t="s">
        <v>1757</v>
      </c>
      <c r="C238" s="605" t="s">
        <v>23</v>
      </c>
      <c r="D238" s="615">
        <v>346462</v>
      </c>
    </row>
    <row r="239" spans="1:4" s="600" customFormat="1" ht="41.25" customHeight="1">
      <c r="A239" s="612" t="s">
        <v>1758</v>
      </c>
      <c r="B239" s="597" t="s">
        <v>1759</v>
      </c>
      <c r="C239" s="605" t="s">
        <v>23</v>
      </c>
      <c r="D239" s="615">
        <v>373256</v>
      </c>
    </row>
    <row r="240" spans="1:4" s="600" customFormat="1" ht="45" customHeight="1">
      <c r="A240" s="612" t="s">
        <v>1760</v>
      </c>
      <c r="B240" s="597" t="s">
        <v>1761</v>
      </c>
      <c r="C240" s="605" t="s">
        <v>23</v>
      </c>
      <c r="D240" s="615">
        <v>24589253</v>
      </c>
    </row>
    <row r="241" spans="1:4" s="600" customFormat="1" ht="69" customHeight="1">
      <c r="A241" s="612" t="s">
        <v>1762</v>
      </c>
      <c r="B241" s="597" t="s">
        <v>1763</v>
      </c>
      <c r="C241" s="605" t="s">
        <v>23</v>
      </c>
      <c r="D241" s="615">
        <v>352564</v>
      </c>
    </row>
    <row r="242" spans="1:4" s="600" customFormat="1" ht="33.75" customHeight="1">
      <c r="A242" s="612" t="s">
        <v>1764</v>
      </c>
      <c r="B242" s="597" t="s">
        <v>1765</v>
      </c>
      <c r="C242" s="605" t="s">
        <v>23</v>
      </c>
      <c r="D242" s="615">
        <v>21476084</v>
      </c>
    </row>
    <row r="243" spans="1:4" s="600" customFormat="1" ht="32.25" customHeight="1">
      <c r="A243" s="612" t="s">
        <v>1766</v>
      </c>
      <c r="B243" s="597" t="s">
        <v>1767</v>
      </c>
      <c r="C243" s="605" t="s">
        <v>23</v>
      </c>
      <c r="D243" s="615">
        <v>20443457</v>
      </c>
    </row>
    <row r="244" spans="1:4" s="600" customFormat="1" ht="33" customHeight="1">
      <c r="A244" s="612" t="s">
        <v>1768</v>
      </c>
      <c r="B244" s="597" t="s">
        <v>1769</v>
      </c>
      <c r="C244" s="605" t="s">
        <v>23</v>
      </c>
      <c r="D244" s="615">
        <v>23239472</v>
      </c>
    </row>
    <row r="245" spans="1:4" s="600" customFormat="1" ht="19.5" customHeight="1">
      <c r="A245" s="612" t="s">
        <v>1770</v>
      </c>
      <c r="B245" s="597" t="s">
        <v>1771</v>
      </c>
      <c r="C245" s="605" t="s">
        <v>23</v>
      </c>
      <c r="D245" s="615">
        <v>343299</v>
      </c>
    </row>
    <row r="246" spans="1:4" s="600" customFormat="1" ht="19.5" customHeight="1">
      <c r="A246" s="612" t="s">
        <v>1772</v>
      </c>
      <c r="B246" s="597" t="s">
        <v>1773</v>
      </c>
      <c r="C246" s="605" t="s">
        <v>23</v>
      </c>
      <c r="D246" s="615">
        <v>82687</v>
      </c>
    </row>
    <row r="247" spans="1:4" s="600" customFormat="1" ht="19.5" customHeight="1">
      <c r="A247" s="612" t="s">
        <v>1774</v>
      </c>
      <c r="B247" s="597" t="s">
        <v>1775</v>
      </c>
      <c r="C247" s="605" t="s">
        <v>23</v>
      </c>
      <c r="D247" s="615">
        <v>49215</v>
      </c>
    </row>
    <row r="248" spans="1:4" s="600" customFormat="1" ht="35.25" customHeight="1">
      <c r="A248" s="612" t="s">
        <v>1776</v>
      </c>
      <c r="B248" s="597" t="s">
        <v>1777</v>
      </c>
      <c r="C248" s="605" t="s">
        <v>23</v>
      </c>
      <c r="D248" s="615">
        <v>216522</v>
      </c>
    </row>
    <row r="249" spans="1:4" s="600" customFormat="1" ht="33" customHeight="1">
      <c r="A249" s="612" t="s">
        <v>1778</v>
      </c>
      <c r="B249" s="597" t="s">
        <v>1779</v>
      </c>
      <c r="C249" s="605" t="s">
        <v>23</v>
      </c>
      <c r="D249" s="615">
        <v>184461</v>
      </c>
    </row>
    <row r="250" spans="1:4" s="600" customFormat="1" ht="42.75" customHeight="1">
      <c r="A250" s="612" t="s">
        <v>1780</v>
      </c>
      <c r="B250" s="597" t="s">
        <v>1781</v>
      </c>
      <c r="C250" s="605" t="s">
        <v>23</v>
      </c>
      <c r="D250" s="615">
        <v>391907</v>
      </c>
    </row>
    <row r="251" spans="1:4" s="600" customFormat="1" ht="19.5" customHeight="1">
      <c r="A251" s="612" t="s">
        <v>1782</v>
      </c>
      <c r="B251" s="597" t="s">
        <v>1783</v>
      </c>
      <c r="C251" s="605" t="s">
        <v>23</v>
      </c>
      <c r="D251" s="615">
        <v>387328</v>
      </c>
    </row>
    <row r="252" spans="1:4" s="600" customFormat="1" ht="45" customHeight="1">
      <c r="A252" s="612" t="s">
        <v>1784</v>
      </c>
      <c r="B252" s="597" t="s">
        <v>1785</v>
      </c>
      <c r="C252" s="605" t="s">
        <v>23</v>
      </c>
      <c r="D252" s="615">
        <v>393432</v>
      </c>
    </row>
    <row r="253" spans="1:4" s="600" customFormat="1" ht="31.5" customHeight="1">
      <c r="A253" s="612" t="s">
        <v>1786</v>
      </c>
      <c r="B253" s="597" t="s">
        <v>1787</v>
      </c>
      <c r="C253" s="605" t="s">
        <v>28</v>
      </c>
      <c r="D253" s="615">
        <v>42541</v>
      </c>
    </row>
    <row r="254" spans="1:4" s="600" customFormat="1" ht="19.5" customHeight="1">
      <c r="A254" s="612" t="s">
        <v>1788</v>
      </c>
      <c r="B254" s="597" t="s">
        <v>1789</v>
      </c>
      <c r="C254" s="605" t="s">
        <v>28</v>
      </c>
      <c r="D254" s="615">
        <v>33253</v>
      </c>
    </row>
    <row r="255" spans="1:4" s="600" customFormat="1" ht="19.5" customHeight="1">
      <c r="A255" s="612" t="s">
        <v>1790</v>
      </c>
      <c r="B255" s="597" t="s">
        <v>1791</v>
      </c>
      <c r="C255" s="605" t="s">
        <v>28</v>
      </c>
      <c r="D255" s="615">
        <v>69574</v>
      </c>
    </row>
    <row r="256" spans="1:4" s="600" customFormat="1" ht="19.5" customHeight="1">
      <c r="A256" s="612" t="s">
        <v>1792</v>
      </c>
      <c r="B256" s="597" t="s">
        <v>1793</v>
      </c>
      <c r="C256" s="605" t="s">
        <v>28</v>
      </c>
      <c r="D256" s="615">
        <v>163088</v>
      </c>
    </row>
    <row r="257" spans="1:4" s="600" customFormat="1" ht="32.25" customHeight="1">
      <c r="A257" s="612" t="s">
        <v>1794</v>
      </c>
      <c r="B257" s="597" t="s">
        <v>1795</v>
      </c>
      <c r="C257" s="605" t="s">
        <v>28</v>
      </c>
      <c r="D257" s="615">
        <v>6071970</v>
      </c>
    </row>
    <row r="258" spans="1:4" s="600" customFormat="1" ht="27" customHeight="1">
      <c r="A258" s="612" t="s">
        <v>1796</v>
      </c>
      <c r="B258" s="597" t="s">
        <v>1797</v>
      </c>
      <c r="C258" s="605" t="s">
        <v>28</v>
      </c>
      <c r="D258" s="615">
        <v>6125036</v>
      </c>
    </row>
    <row r="259" spans="1:4" s="600" customFormat="1" ht="19.5" customHeight="1">
      <c r="A259" s="612" t="s">
        <v>1798</v>
      </c>
      <c r="B259" s="597" t="s">
        <v>1799</v>
      </c>
      <c r="C259" s="605" t="s">
        <v>28</v>
      </c>
      <c r="D259" s="615">
        <v>6997</v>
      </c>
    </row>
    <row r="260" spans="1:4" s="600" customFormat="1" ht="29.25" customHeight="1">
      <c r="A260" s="612" t="s">
        <v>1800</v>
      </c>
      <c r="B260" s="597" t="s">
        <v>1801</v>
      </c>
      <c r="C260" s="605" t="s">
        <v>23</v>
      </c>
      <c r="D260" s="615">
        <v>17454013</v>
      </c>
    </row>
    <row r="261" spans="1:4" s="600" customFormat="1" ht="27.75" customHeight="1">
      <c r="A261" s="612" t="s">
        <v>1802</v>
      </c>
      <c r="B261" s="597" t="s">
        <v>1803</v>
      </c>
      <c r="C261" s="605" t="s">
        <v>23</v>
      </c>
      <c r="D261" s="615">
        <v>20205958</v>
      </c>
    </row>
    <row r="262" spans="1:4" s="600" customFormat="1" ht="30" customHeight="1">
      <c r="A262" s="612" t="s">
        <v>1804</v>
      </c>
      <c r="B262" s="597" t="s">
        <v>1805</v>
      </c>
      <c r="C262" s="605" t="s">
        <v>23</v>
      </c>
      <c r="D262" s="615">
        <v>28976171</v>
      </c>
    </row>
    <row r="263" spans="1:4" s="600" customFormat="1" ht="19.5" customHeight="1">
      <c r="A263" s="612" t="s">
        <v>1806</v>
      </c>
      <c r="B263" s="597" t="s">
        <v>1807</v>
      </c>
      <c r="C263" s="605" t="s">
        <v>23</v>
      </c>
      <c r="D263" s="615">
        <v>24637964</v>
      </c>
    </row>
    <row r="264" spans="1:4" s="600" customFormat="1" ht="19.5" customHeight="1">
      <c r="A264" s="612" t="s">
        <v>1808</v>
      </c>
      <c r="B264" s="597" t="s">
        <v>1809</v>
      </c>
      <c r="C264" s="605" t="s">
        <v>23</v>
      </c>
      <c r="D264" s="615">
        <v>6621528</v>
      </c>
    </row>
    <row r="265" spans="1:4" s="600" customFormat="1" ht="19.5" customHeight="1">
      <c r="A265" s="612" t="s">
        <v>1810</v>
      </c>
      <c r="B265" s="597" t="s">
        <v>1811</v>
      </c>
      <c r="C265" s="605" t="s">
        <v>23</v>
      </c>
      <c r="D265" s="615">
        <v>5851528</v>
      </c>
    </row>
    <row r="266" spans="1:4" s="600" customFormat="1" ht="19.5" customHeight="1">
      <c r="A266" s="612" t="s">
        <v>1812</v>
      </c>
      <c r="B266" s="597" t="s">
        <v>1813</v>
      </c>
      <c r="C266" s="605" t="s">
        <v>23</v>
      </c>
      <c r="D266" s="615">
        <v>6832954</v>
      </c>
    </row>
    <row r="267" spans="1:4" s="600" customFormat="1" ht="19.5" customHeight="1">
      <c r="A267" s="612" t="s">
        <v>1814</v>
      </c>
      <c r="B267" s="597" t="s">
        <v>1815</v>
      </c>
      <c r="C267" s="605" t="s">
        <v>23</v>
      </c>
      <c r="D267" s="615">
        <v>23771</v>
      </c>
    </row>
    <row r="268" spans="1:4" s="600" customFormat="1" ht="19.5" customHeight="1">
      <c r="A268" s="612" t="s">
        <v>1816</v>
      </c>
      <c r="B268" s="597" t="s">
        <v>1817</v>
      </c>
      <c r="C268" s="605" t="s">
        <v>23</v>
      </c>
      <c r="D268" s="615">
        <v>16432662</v>
      </c>
    </row>
    <row r="269" spans="1:4" s="600" customFormat="1" ht="19.5" customHeight="1">
      <c r="A269" s="612" t="s">
        <v>1818</v>
      </c>
      <c r="B269" s="597" t="s">
        <v>1819</v>
      </c>
      <c r="C269" s="605" t="s">
        <v>28</v>
      </c>
      <c r="D269" s="615">
        <v>3688602</v>
      </c>
    </row>
    <row r="270" spans="1:4" s="600" customFormat="1" ht="27" customHeight="1">
      <c r="A270" s="612" t="s">
        <v>1820</v>
      </c>
      <c r="B270" s="597" t="s">
        <v>1821</v>
      </c>
      <c r="C270" s="605" t="s">
        <v>28</v>
      </c>
      <c r="D270" s="615">
        <v>4301280</v>
      </c>
    </row>
    <row r="271" spans="1:4" s="600" customFormat="1" ht="19.5" customHeight="1">
      <c r="A271" s="612" t="s">
        <v>1822</v>
      </c>
      <c r="B271" s="597" t="s">
        <v>1823</v>
      </c>
      <c r="C271" s="605" t="s">
        <v>28</v>
      </c>
      <c r="D271" s="615">
        <v>423598</v>
      </c>
    </row>
    <row r="272" spans="1:4" s="600" customFormat="1" ht="19.5" customHeight="1">
      <c r="A272" s="612" t="s">
        <v>1824</v>
      </c>
      <c r="B272" s="597" t="s">
        <v>1825</v>
      </c>
      <c r="C272" s="605" t="s">
        <v>28</v>
      </c>
      <c r="D272" s="615">
        <v>82015</v>
      </c>
    </row>
    <row r="273" spans="1:4" s="600" customFormat="1" ht="18" customHeight="1">
      <c r="A273" s="967" t="s">
        <v>1826</v>
      </c>
      <c r="B273" s="968"/>
      <c r="C273" s="968"/>
      <c r="D273" s="969"/>
    </row>
    <row r="274" spans="1:4" ht="21.75" customHeight="1">
      <c r="A274" s="608" t="s">
        <v>5</v>
      </c>
      <c r="B274" s="609" t="s">
        <v>6</v>
      </c>
      <c r="C274" s="608" t="s">
        <v>3338</v>
      </c>
      <c r="D274" s="610" t="s">
        <v>492</v>
      </c>
    </row>
    <row r="275" spans="1:4" s="600" customFormat="1" ht="19.5" customHeight="1">
      <c r="A275" s="612" t="s">
        <v>1827</v>
      </c>
      <c r="B275" s="597" t="s">
        <v>3069</v>
      </c>
      <c r="C275" s="605" t="s">
        <v>23</v>
      </c>
      <c r="D275" s="616">
        <v>58115</v>
      </c>
    </row>
    <row r="276" spans="1:4" s="600" customFormat="1" ht="19.5" customHeight="1">
      <c r="A276" s="612" t="s">
        <v>1828</v>
      </c>
      <c r="B276" s="597" t="s">
        <v>1829</v>
      </c>
      <c r="C276" s="605" t="s">
        <v>23</v>
      </c>
      <c r="D276" s="616">
        <v>64984</v>
      </c>
    </row>
    <row r="277" spans="1:4" s="600" customFormat="1" ht="19.5" customHeight="1">
      <c r="A277" s="612" t="s">
        <v>1830</v>
      </c>
      <c r="B277" s="597" t="s">
        <v>1831</v>
      </c>
      <c r="C277" s="605" t="s">
        <v>23</v>
      </c>
      <c r="D277" s="616">
        <v>22513</v>
      </c>
    </row>
    <row r="278" spans="1:4" s="600" customFormat="1" ht="19.5" customHeight="1">
      <c r="A278" s="612" t="s">
        <v>1832</v>
      </c>
      <c r="B278" s="597" t="s">
        <v>1833</v>
      </c>
      <c r="C278" s="605" t="s">
        <v>23</v>
      </c>
      <c r="D278" s="616">
        <v>31573</v>
      </c>
    </row>
    <row r="279" spans="1:4" s="600" customFormat="1" ht="19.5" customHeight="1">
      <c r="A279" s="612" t="s">
        <v>1834</v>
      </c>
      <c r="B279" s="597" t="s">
        <v>1835</v>
      </c>
      <c r="C279" s="605" t="s">
        <v>23</v>
      </c>
      <c r="D279" s="616">
        <v>16712</v>
      </c>
    </row>
    <row r="280" spans="1:4" s="600" customFormat="1" ht="19.5" customHeight="1">
      <c r="A280" s="612" t="s">
        <v>1836</v>
      </c>
      <c r="B280" s="597" t="s">
        <v>1837</v>
      </c>
      <c r="C280" s="605" t="s">
        <v>23</v>
      </c>
      <c r="D280" s="616">
        <v>19435</v>
      </c>
    </row>
    <row r="281" spans="1:4" s="600" customFormat="1" ht="30.75" customHeight="1">
      <c r="A281" s="612" t="s">
        <v>1838</v>
      </c>
      <c r="B281" s="597" t="s">
        <v>1839</v>
      </c>
      <c r="C281" s="605" t="s">
        <v>23</v>
      </c>
      <c r="D281" s="616">
        <v>41242</v>
      </c>
    </row>
    <row r="282" spans="1:4" s="600" customFormat="1" ht="19.5" customHeight="1">
      <c r="A282" s="612" t="s">
        <v>1840</v>
      </c>
      <c r="B282" s="597" t="s">
        <v>1841</v>
      </c>
      <c r="C282" s="605" t="s">
        <v>23</v>
      </c>
      <c r="D282" s="616">
        <v>20145</v>
      </c>
    </row>
    <row r="283" spans="1:4" s="600" customFormat="1" ht="19.5" customHeight="1">
      <c r="A283" s="612" t="s">
        <v>1842</v>
      </c>
      <c r="B283" s="597" t="s">
        <v>1843</v>
      </c>
      <c r="C283" s="605" t="s">
        <v>23</v>
      </c>
      <c r="D283" s="616">
        <v>24534</v>
      </c>
    </row>
    <row r="284" spans="1:4" s="600" customFormat="1" ht="19.5" customHeight="1">
      <c r="A284" s="612" t="s">
        <v>1844</v>
      </c>
      <c r="B284" s="597" t="s">
        <v>1845</v>
      </c>
      <c r="C284" s="605" t="s">
        <v>23</v>
      </c>
      <c r="D284" s="616">
        <v>31493</v>
      </c>
    </row>
    <row r="285" spans="1:4" s="600" customFormat="1" ht="28.5">
      <c r="A285" s="612" t="s">
        <v>1846</v>
      </c>
      <c r="B285" s="597" t="s">
        <v>1847</v>
      </c>
      <c r="C285" s="605" t="s">
        <v>23</v>
      </c>
      <c r="D285" s="616">
        <v>37853</v>
      </c>
    </row>
    <row r="286" spans="1:4" s="600" customFormat="1" ht="19.5" customHeight="1">
      <c r="A286" s="612" t="s">
        <v>1848</v>
      </c>
      <c r="B286" s="597" t="s">
        <v>305</v>
      </c>
      <c r="C286" s="605" t="s">
        <v>23</v>
      </c>
      <c r="D286" s="616">
        <v>21636</v>
      </c>
    </row>
    <row r="287" spans="1:4" s="600" customFormat="1" ht="19.5" customHeight="1">
      <c r="A287" s="612" t="s">
        <v>1849</v>
      </c>
      <c r="B287" s="597" t="s">
        <v>1850</v>
      </c>
      <c r="C287" s="605" t="s">
        <v>23</v>
      </c>
      <c r="D287" s="616">
        <v>16694</v>
      </c>
    </row>
    <row r="288" spans="1:4" s="600" customFormat="1" ht="27" customHeight="1">
      <c r="A288" s="612" t="s">
        <v>1851</v>
      </c>
      <c r="B288" s="597" t="s">
        <v>1852</v>
      </c>
      <c r="C288" s="605" t="s">
        <v>28</v>
      </c>
      <c r="D288" s="616">
        <v>4540</v>
      </c>
    </row>
    <row r="289" spans="1:4" s="600" customFormat="1" ht="19.5" customHeight="1">
      <c r="A289" s="612" t="s">
        <v>1853</v>
      </c>
      <c r="B289" s="597" t="s">
        <v>1854</v>
      </c>
      <c r="C289" s="605" t="s">
        <v>23</v>
      </c>
      <c r="D289" s="616">
        <v>586923</v>
      </c>
    </row>
    <row r="290" spans="1:4" s="600" customFormat="1" ht="19.5" customHeight="1">
      <c r="A290" s="612" t="s">
        <v>1855</v>
      </c>
      <c r="B290" s="597" t="s">
        <v>1856</v>
      </c>
      <c r="C290" s="605" t="s">
        <v>23</v>
      </c>
      <c r="D290" s="616">
        <v>4006</v>
      </c>
    </row>
    <row r="291" spans="1:4" s="600" customFormat="1" ht="19.5" customHeight="1">
      <c r="A291" s="612" t="s">
        <v>1857</v>
      </c>
      <c r="B291" s="597" t="s">
        <v>1858</v>
      </c>
      <c r="C291" s="605" t="s">
        <v>23</v>
      </c>
      <c r="D291" s="616">
        <v>5089</v>
      </c>
    </row>
    <row r="292" spans="1:4" s="600" customFormat="1" ht="36" customHeight="1">
      <c r="A292" s="612" t="s">
        <v>1859</v>
      </c>
      <c r="B292" s="597" t="s">
        <v>1860</v>
      </c>
      <c r="C292" s="605" t="s">
        <v>23</v>
      </c>
      <c r="D292" s="616">
        <v>19325</v>
      </c>
    </row>
    <row r="293" spans="1:4" s="600" customFormat="1" ht="18" customHeight="1">
      <c r="A293" s="967" t="s">
        <v>1861</v>
      </c>
      <c r="B293" s="968"/>
      <c r="C293" s="968"/>
      <c r="D293" s="969"/>
    </row>
    <row r="294" spans="1:4" ht="21.75" customHeight="1">
      <c r="A294" s="608" t="s">
        <v>5</v>
      </c>
      <c r="B294" s="609" t="s">
        <v>6</v>
      </c>
      <c r="C294" s="608" t="s">
        <v>3338</v>
      </c>
      <c r="D294" s="610" t="s">
        <v>492</v>
      </c>
    </row>
    <row r="295" spans="1:4" s="600" customFormat="1" ht="19.5" customHeight="1">
      <c r="A295" s="612" t="s">
        <v>1862</v>
      </c>
      <c r="B295" s="597" t="s">
        <v>1863</v>
      </c>
      <c r="C295" s="605" t="s">
        <v>23</v>
      </c>
      <c r="D295" s="616">
        <v>7606</v>
      </c>
    </row>
    <row r="296" spans="1:4" s="600" customFormat="1" ht="28.5">
      <c r="A296" s="612" t="s">
        <v>1864</v>
      </c>
      <c r="B296" s="597" t="s">
        <v>1865</v>
      </c>
      <c r="C296" s="605" t="s">
        <v>23</v>
      </c>
      <c r="D296" s="616">
        <v>6339</v>
      </c>
    </row>
    <row r="297" spans="1:4" s="600" customFormat="1" ht="28.5">
      <c r="A297" s="612" t="s">
        <v>1866</v>
      </c>
      <c r="B297" s="597" t="s">
        <v>1867</v>
      </c>
      <c r="C297" s="605" t="s">
        <v>28</v>
      </c>
      <c r="D297" s="616">
        <v>6172</v>
      </c>
    </row>
    <row r="298" spans="1:4" s="600" customFormat="1" ht="19.5" customHeight="1">
      <c r="A298" s="612" t="s">
        <v>1868</v>
      </c>
      <c r="B298" s="597" t="s">
        <v>1869</v>
      </c>
      <c r="C298" s="605" t="s">
        <v>23</v>
      </c>
      <c r="D298" s="616">
        <v>96124</v>
      </c>
    </row>
    <row r="299" spans="1:4" s="600" customFormat="1" ht="19.5" customHeight="1">
      <c r="A299" s="612" t="s">
        <v>1870</v>
      </c>
      <c r="B299" s="597" t="s">
        <v>1871</v>
      </c>
      <c r="C299" s="605" t="s">
        <v>23</v>
      </c>
      <c r="D299" s="616">
        <v>125269</v>
      </c>
    </row>
    <row r="300" spans="1:4" s="600" customFormat="1" ht="19.5" customHeight="1">
      <c r="A300" s="612" t="s">
        <v>1872</v>
      </c>
      <c r="B300" s="597" t="s">
        <v>1873</v>
      </c>
      <c r="C300" s="605" t="s">
        <v>23</v>
      </c>
      <c r="D300" s="616">
        <v>102982</v>
      </c>
    </row>
    <row r="301" spans="1:4" s="600" customFormat="1" ht="28.5">
      <c r="A301" s="612" t="s">
        <v>1874</v>
      </c>
      <c r="B301" s="597" t="s">
        <v>1875</v>
      </c>
      <c r="C301" s="605" t="s">
        <v>23</v>
      </c>
      <c r="D301" s="616">
        <v>1926790</v>
      </c>
    </row>
    <row r="302" spans="1:4" s="600" customFormat="1" ht="19.5" customHeight="1">
      <c r="A302" s="612" t="s">
        <v>1876</v>
      </c>
      <c r="B302" s="597" t="s">
        <v>1877</v>
      </c>
      <c r="C302" s="605" t="s">
        <v>23</v>
      </c>
      <c r="D302" s="616">
        <v>243678</v>
      </c>
    </row>
    <row r="303" spans="1:4" s="600" customFormat="1" ht="19.5" customHeight="1">
      <c r="A303" s="612" t="s">
        <v>1878</v>
      </c>
      <c r="B303" s="597" t="s">
        <v>1879</v>
      </c>
      <c r="C303" s="605" t="s">
        <v>23</v>
      </c>
      <c r="D303" s="616">
        <v>321761</v>
      </c>
    </row>
    <row r="304" spans="1:4" s="600" customFormat="1" ht="19.5" customHeight="1">
      <c r="A304" s="612" t="s">
        <v>1880</v>
      </c>
      <c r="B304" s="597" t="s">
        <v>1881</v>
      </c>
      <c r="C304" s="605" t="s">
        <v>28</v>
      </c>
      <c r="D304" s="616">
        <v>175256</v>
      </c>
    </row>
    <row r="305" spans="1:4" s="600" customFormat="1" ht="34.5" customHeight="1">
      <c r="A305" s="612" t="s">
        <v>1882</v>
      </c>
      <c r="B305" s="597" t="s">
        <v>1883</v>
      </c>
      <c r="C305" s="605" t="s">
        <v>28</v>
      </c>
      <c r="D305" s="616">
        <v>166468</v>
      </c>
    </row>
    <row r="306" spans="1:4" s="600" customFormat="1" ht="19.5" customHeight="1">
      <c r="A306" s="612" t="s">
        <v>1884</v>
      </c>
      <c r="B306" s="597" t="s">
        <v>1885</v>
      </c>
      <c r="C306" s="605" t="s">
        <v>28</v>
      </c>
      <c r="D306" s="616">
        <v>634018</v>
      </c>
    </row>
    <row r="307" spans="1:4" s="600" customFormat="1" ht="19.5" customHeight="1">
      <c r="A307" s="612" t="s">
        <v>1886</v>
      </c>
      <c r="B307" s="597" t="s">
        <v>1887</v>
      </c>
      <c r="C307" s="605" t="s">
        <v>2805</v>
      </c>
      <c r="D307" s="616">
        <v>209917</v>
      </c>
    </row>
    <row r="308" spans="1:4" s="600" customFormat="1" ht="19.5" customHeight="1">
      <c r="A308" s="612" t="s">
        <v>1888</v>
      </c>
      <c r="B308" s="597" t="s">
        <v>1889</v>
      </c>
      <c r="C308" s="605" t="s">
        <v>28</v>
      </c>
      <c r="D308" s="616">
        <v>183963</v>
      </c>
    </row>
    <row r="309" spans="1:4" s="600" customFormat="1" ht="14.25">
      <c r="A309" s="612" t="s">
        <v>1890</v>
      </c>
      <c r="B309" s="597" t="s">
        <v>1891</v>
      </c>
      <c r="C309" s="605" t="s">
        <v>23</v>
      </c>
      <c r="D309" s="616">
        <v>59326</v>
      </c>
    </row>
    <row r="310" spans="1:4" s="600" customFormat="1" ht="19.5" customHeight="1">
      <c r="A310" s="612" t="s">
        <v>1892</v>
      </c>
      <c r="B310" s="597" t="s">
        <v>133</v>
      </c>
      <c r="C310" s="605" t="s">
        <v>23</v>
      </c>
      <c r="D310" s="616">
        <v>251628</v>
      </c>
    </row>
    <row r="311" spans="1:4" s="600" customFormat="1" ht="19.5" customHeight="1">
      <c r="A311" s="612" t="s">
        <v>1893</v>
      </c>
      <c r="B311" s="597" t="s">
        <v>131</v>
      </c>
      <c r="C311" s="605" t="s">
        <v>23</v>
      </c>
      <c r="D311" s="616">
        <v>251628</v>
      </c>
    </row>
    <row r="312" spans="1:4" s="600" customFormat="1" ht="19.5" customHeight="1">
      <c r="A312" s="612" t="s">
        <v>1894</v>
      </c>
      <c r="B312" s="597" t="s">
        <v>1895</v>
      </c>
      <c r="C312" s="605" t="s">
        <v>23</v>
      </c>
      <c r="D312" s="616">
        <v>3358182</v>
      </c>
    </row>
    <row r="313" spans="1:4" s="600" customFormat="1" ht="19.5" customHeight="1">
      <c r="A313" s="612" t="s">
        <v>1896</v>
      </c>
      <c r="B313" s="597" t="s">
        <v>1897</v>
      </c>
      <c r="C313" s="605" t="s">
        <v>23</v>
      </c>
      <c r="D313" s="616">
        <v>402254</v>
      </c>
    </row>
    <row r="314" spans="1:4" s="600" customFormat="1" ht="19.5" customHeight="1">
      <c r="A314" s="612" t="s">
        <v>1898</v>
      </c>
      <c r="B314" s="597" t="s">
        <v>1899</v>
      </c>
      <c r="C314" s="605" t="s">
        <v>23</v>
      </c>
      <c r="D314" s="616">
        <v>290902</v>
      </c>
    </row>
    <row r="315" spans="1:4" s="600" customFormat="1" ht="19.5" customHeight="1">
      <c r="A315" s="612" t="s">
        <v>1900</v>
      </c>
      <c r="B315" s="597" t="s">
        <v>1901</v>
      </c>
      <c r="C315" s="605" t="s">
        <v>23</v>
      </c>
      <c r="D315" s="616">
        <v>323657</v>
      </c>
    </row>
    <row r="316" spans="1:4" s="600" customFormat="1" ht="19.5" customHeight="1">
      <c r="A316" s="612" t="s">
        <v>1902</v>
      </c>
      <c r="B316" s="597" t="s">
        <v>1903</v>
      </c>
      <c r="C316" s="605" t="s">
        <v>23</v>
      </c>
      <c r="D316" s="616">
        <v>10276</v>
      </c>
    </row>
    <row r="317" spans="1:4" s="600" customFormat="1" ht="30" customHeight="1">
      <c r="A317" s="612" t="s">
        <v>1904</v>
      </c>
      <c r="B317" s="597" t="s">
        <v>1905</v>
      </c>
      <c r="C317" s="605" t="s">
        <v>28</v>
      </c>
      <c r="D317" s="616">
        <v>621937</v>
      </c>
    </row>
    <row r="318" spans="1:4" s="600" customFormat="1" ht="33" customHeight="1">
      <c r="A318" s="612" t="s">
        <v>1906</v>
      </c>
      <c r="B318" s="597" t="s">
        <v>3007</v>
      </c>
      <c r="C318" s="605" t="s">
        <v>28</v>
      </c>
      <c r="D318" s="616">
        <v>569382</v>
      </c>
    </row>
    <row r="319" spans="1:4" s="600" customFormat="1" ht="27.75" customHeight="1">
      <c r="A319" s="612" t="s">
        <v>1907</v>
      </c>
      <c r="B319" s="597" t="s">
        <v>1908</v>
      </c>
      <c r="C319" s="605" t="s">
        <v>23</v>
      </c>
      <c r="D319" s="616">
        <v>44508</v>
      </c>
    </row>
    <row r="320" spans="1:4" s="600" customFormat="1" ht="27.75" customHeight="1">
      <c r="A320" s="612" t="s">
        <v>1909</v>
      </c>
      <c r="B320" s="597" t="s">
        <v>1910</v>
      </c>
      <c r="C320" s="605" t="s">
        <v>23</v>
      </c>
      <c r="D320" s="616">
        <v>19267</v>
      </c>
    </row>
    <row r="321" spans="1:4" s="600" customFormat="1" ht="33" customHeight="1">
      <c r="A321" s="612" t="s">
        <v>1911</v>
      </c>
      <c r="B321" s="597" t="s">
        <v>1912</v>
      </c>
      <c r="C321" s="605" t="s">
        <v>28</v>
      </c>
      <c r="D321" s="616">
        <v>34681</v>
      </c>
    </row>
    <row r="322" spans="1:4" s="600" customFormat="1" ht="18" customHeight="1">
      <c r="A322" s="967" t="s">
        <v>1913</v>
      </c>
      <c r="B322" s="968"/>
      <c r="C322" s="968"/>
      <c r="D322" s="969"/>
    </row>
    <row r="323" spans="1:4" ht="21.75" customHeight="1">
      <c r="A323" s="608" t="s">
        <v>5</v>
      </c>
      <c r="B323" s="609" t="s">
        <v>6</v>
      </c>
      <c r="C323" s="608" t="s">
        <v>3338</v>
      </c>
      <c r="D323" s="610" t="s">
        <v>492</v>
      </c>
    </row>
    <row r="324" spans="1:4" s="600" customFormat="1" ht="42.75">
      <c r="A324" s="612" t="s">
        <v>1914</v>
      </c>
      <c r="B324" s="597" t="s">
        <v>1915</v>
      </c>
      <c r="C324" s="605" t="s">
        <v>2805</v>
      </c>
      <c r="D324" s="616">
        <v>2084252</v>
      </c>
    </row>
    <row r="325" spans="1:4" s="600" customFormat="1" ht="33" customHeight="1">
      <c r="A325" s="612" t="s">
        <v>1916</v>
      </c>
      <c r="B325" s="597" t="s">
        <v>1917</v>
      </c>
      <c r="C325" s="605" t="s">
        <v>23</v>
      </c>
      <c r="D325" s="616">
        <v>1152446</v>
      </c>
    </row>
    <row r="326" spans="1:4" s="600" customFormat="1" ht="33" customHeight="1">
      <c r="A326" s="612" t="s">
        <v>1918</v>
      </c>
      <c r="B326" s="597" t="s">
        <v>1919</v>
      </c>
      <c r="C326" s="605" t="s">
        <v>2805</v>
      </c>
      <c r="D326" s="616">
        <v>926423</v>
      </c>
    </row>
    <row r="327" spans="1:4" s="600" customFormat="1" ht="33" customHeight="1">
      <c r="A327" s="612" t="s">
        <v>1920</v>
      </c>
      <c r="B327" s="597" t="s">
        <v>1921</v>
      </c>
      <c r="C327" s="605" t="s">
        <v>2805</v>
      </c>
      <c r="D327" s="616">
        <v>1327016</v>
      </c>
    </row>
    <row r="328" spans="1:4" s="600" customFormat="1" ht="33" customHeight="1">
      <c r="A328" s="612" t="s">
        <v>1922</v>
      </c>
      <c r="B328" s="597" t="s">
        <v>1923</v>
      </c>
      <c r="C328" s="605" t="s">
        <v>2805</v>
      </c>
      <c r="D328" s="616">
        <v>951805</v>
      </c>
    </row>
    <row r="329" spans="1:4" s="600" customFormat="1" ht="33" customHeight="1">
      <c r="A329" s="612" t="s">
        <v>1924</v>
      </c>
      <c r="B329" s="597" t="s">
        <v>1925</v>
      </c>
      <c r="C329" s="605" t="s">
        <v>2805</v>
      </c>
      <c r="D329" s="616">
        <v>1229721</v>
      </c>
    </row>
    <row r="330" spans="1:4" s="600" customFormat="1" ht="33" customHeight="1">
      <c r="A330" s="612" t="s">
        <v>1926</v>
      </c>
      <c r="B330" s="597" t="s">
        <v>1927</v>
      </c>
      <c r="C330" s="605" t="s">
        <v>2805</v>
      </c>
      <c r="D330" s="616">
        <v>1277424</v>
      </c>
    </row>
    <row r="331" spans="1:4" s="600" customFormat="1" ht="33" customHeight="1">
      <c r="A331" s="612" t="s">
        <v>1928</v>
      </c>
      <c r="B331" s="597" t="s">
        <v>1929</v>
      </c>
      <c r="C331" s="605" t="s">
        <v>23</v>
      </c>
      <c r="D331" s="616">
        <v>62607</v>
      </c>
    </row>
    <row r="332" spans="1:4" s="600" customFormat="1" ht="33" customHeight="1">
      <c r="A332" s="612" t="s">
        <v>1930</v>
      </c>
      <c r="B332" s="597" t="s">
        <v>1931</v>
      </c>
      <c r="C332" s="605" t="s">
        <v>23</v>
      </c>
      <c r="D332" s="616">
        <v>75289</v>
      </c>
    </row>
    <row r="333" spans="1:4" s="600" customFormat="1" ht="33" customHeight="1">
      <c r="A333" s="612" t="s">
        <v>1932</v>
      </c>
      <c r="B333" s="597" t="s">
        <v>1933</v>
      </c>
      <c r="C333" s="605" t="s">
        <v>23</v>
      </c>
      <c r="D333" s="616">
        <v>470583</v>
      </c>
    </row>
    <row r="334" spans="1:4" s="600" customFormat="1" ht="32.25" customHeight="1">
      <c r="A334" s="612" t="s">
        <v>1934</v>
      </c>
      <c r="B334" s="597" t="s">
        <v>1935</v>
      </c>
      <c r="C334" s="605" t="s">
        <v>23</v>
      </c>
      <c r="D334" s="616">
        <v>26335</v>
      </c>
    </row>
    <row r="335" spans="1:4" s="600" customFormat="1" ht="33" customHeight="1">
      <c r="A335" s="612" t="s">
        <v>1936</v>
      </c>
      <c r="B335" s="597" t="s">
        <v>1937</v>
      </c>
      <c r="C335" s="605" t="s">
        <v>23</v>
      </c>
      <c r="D335" s="616">
        <v>80549</v>
      </c>
    </row>
    <row r="336" spans="1:4" s="600" customFormat="1" ht="33" customHeight="1">
      <c r="A336" s="612" t="s">
        <v>1938</v>
      </c>
      <c r="B336" s="597" t="s">
        <v>1939</v>
      </c>
      <c r="C336" s="605" t="s">
        <v>23</v>
      </c>
      <c r="D336" s="616">
        <v>8762504</v>
      </c>
    </row>
    <row r="337" spans="1:4" s="600" customFormat="1" ht="33" customHeight="1">
      <c r="A337" s="612" t="s">
        <v>1940</v>
      </c>
      <c r="B337" s="597" t="s">
        <v>1941</v>
      </c>
      <c r="C337" s="605" t="s">
        <v>23</v>
      </c>
      <c r="D337" s="616">
        <v>3637413</v>
      </c>
    </row>
    <row r="338" spans="1:4" s="600" customFormat="1" ht="33" customHeight="1">
      <c r="A338" s="612" t="s">
        <v>1942</v>
      </c>
      <c r="B338" s="597" t="s">
        <v>1943</v>
      </c>
      <c r="C338" s="605" t="s">
        <v>28</v>
      </c>
      <c r="D338" s="616">
        <v>548104</v>
      </c>
    </row>
    <row r="339" spans="1:4" s="600" customFormat="1" ht="33" customHeight="1">
      <c r="A339" s="612" t="s">
        <v>1944</v>
      </c>
      <c r="B339" s="597" t="s">
        <v>1945</v>
      </c>
      <c r="C339" s="605" t="s">
        <v>28</v>
      </c>
      <c r="D339" s="616">
        <v>39273</v>
      </c>
    </row>
    <row r="340" spans="1:4" s="600" customFormat="1" ht="34.5" customHeight="1">
      <c r="A340" s="612" t="s">
        <v>1946</v>
      </c>
      <c r="B340" s="597" t="s">
        <v>1947</v>
      </c>
      <c r="C340" s="605" t="s">
        <v>28</v>
      </c>
      <c r="D340" s="616">
        <v>1087583</v>
      </c>
    </row>
    <row r="341" spans="1:4" s="600" customFormat="1" ht="37.5" customHeight="1">
      <c r="A341" s="612" t="s">
        <v>1948</v>
      </c>
      <c r="B341" s="597" t="s">
        <v>1949</v>
      </c>
      <c r="C341" s="605" t="s">
        <v>28</v>
      </c>
      <c r="D341" s="616">
        <v>158538</v>
      </c>
    </row>
    <row r="342" spans="1:4" s="600" customFormat="1" ht="33" customHeight="1">
      <c r="A342" s="612" t="s">
        <v>1950</v>
      </c>
      <c r="B342" s="597" t="s">
        <v>327</v>
      </c>
      <c r="C342" s="605" t="s">
        <v>2805</v>
      </c>
      <c r="D342" s="616">
        <v>305976</v>
      </c>
    </row>
    <row r="343" spans="1:4" s="600" customFormat="1" ht="33" customHeight="1">
      <c r="A343" s="612" t="s">
        <v>1951</v>
      </c>
      <c r="B343" s="597" t="s">
        <v>1952</v>
      </c>
      <c r="C343" s="605" t="s">
        <v>2805</v>
      </c>
      <c r="D343" s="616">
        <v>3451632</v>
      </c>
    </row>
    <row r="344" spans="1:4" s="600" customFormat="1" ht="33" customHeight="1">
      <c r="A344" s="612" t="s">
        <v>1953</v>
      </c>
      <c r="B344" s="597" t="s">
        <v>1954</v>
      </c>
      <c r="C344" s="605" t="s">
        <v>2805</v>
      </c>
      <c r="D344" s="616">
        <v>4008645</v>
      </c>
    </row>
    <row r="345" spans="1:4" s="600" customFormat="1" ht="19.5" customHeight="1">
      <c r="A345" s="612" t="s">
        <v>1955</v>
      </c>
      <c r="B345" s="597" t="s">
        <v>1956</v>
      </c>
      <c r="C345" s="605" t="s">
        <v>2805</v>
      </c>
      <c r="D345" s="616">
        <v>491563</v>
      </c>
    </row>
    <row r="346" spans="1:4" s="600" customFormat="1" ht="19.5" customHeight="1">
      <c r="A346" s="612" t="s">
        <v>1957</v>
      </c>
      <c r="B346" s="597" t="s">
        <v>1958</v>
      </c>
      <c r="C346" s="605" t="s">
        <v>2805</v>
      </c>
      <c r="D346" s="616">
        <v>395764</v>
      </c>
    </row>
    <row r="347" spans="1:4" s="600" customFormat="1" ht="19.5" customHeight="1">
      <c r="A347" s="612" t="s">
        <v>1959</v>
      </c>
      <c r="B347" s="597" t="s">
        <v>1960</v>
      </c>
      <c r="C347" s="605" t="s">
        <v>2805</v>
      </c>
      <c r="D347" s="616" t="e">
        <v>#REF!</v>
      </c>
    </row>
    <row r="348" spans="1:4" s="600" customFormat="1" ht="19.5" customHeight="1">
      <c r="A348" s="612" t="s">
        <v>1961</v>
      </c>
      <c r="B348" s="597" t="s">
        <v>1962</v>
      </c>
      <c r="C348" s="605" t="s">
        <v>2805</v>
      </c>
      <c r="D348" s="616">
        <v>1126790</v>
      </c>
    </row>
    <row r="349" spans="1:4" s="600" customFormat="1" ht="19.5" customHeight="1">
      <c r="A349" s="612" t="s">
        <v>1963</v>
      </c>
      <c r="B349" s="597" t="s">
        <v>1964</v>
      </c>
      <c r="C349" s="605" t="s">
        <v>2805</v>
      </c>
      <c r="D349" s="616">
        <v>662219</v>
      </c>
    </row>
    <row r="350" spans="1:4" s="600" customFormat="1" ht="30" customHeight="1">
      <c r="A350" s="612" t="s">
        <v>1965</v>
      </c>
      <c r="B350" s="597" t="s">
        <v>1966</v>
      </c>
      <c r="C350" s="605" t="s">
        <v>23</v>
      </c>
      <c r="D350" s="616">
        <v>162</v>
      </c>
    </row>
    <row r="351" spans="1:4" s="600" customFormat="1" ht="19.5" customHeight="1">
      <c r="A351" s="612" t="s">
        <v>1967</v>
      </c>
      <c r="B351" s="597" t="s">
        <v>1968</v>
      </c>
      <c r="C351" s="605" t="s">
        <v>23</v>
      </c>
      <c r="D351" s="616">
        <v>27560</v>
      </c>
    </row>
    <row r="352" spans="1:4" s="600" customFormat="1" ht="30" customHeight="1">
      <c r="A352" s="612" t="s">
        <v>1969</v>
      </c>
      <c r="B352" s="597" t="s">
        <v>1970</v>
      </c>
      <c r="C352" s="605" t="s">
        <v>2805</v>
      </c>
      <c r="D352" s="616">
        <v>3561396</v>
      </c>
    </row>
    <row r="353" spans="1:4" s="600" customFormat="1" ht="31.5" customHeight="1">
      <c r="A353" s="612" t="s">
        <v>1971</v>
      </c>
      <c r="B353" s="597" t="s">
        <v>1972</v>
      </c>
      <c r="C353" s="605" t="s">
        <v>2805</v>
      </c>
      <c r="D353" s="616">
        <v>3988851</v>
      </c>
    </row>
    <row r="354" spans="1:4" s="600" customFormat="1" ht="19.5" customHeight="1">
      <c r="A354" s="612" t="s">
        <v>1973</v>
      </c>
      <c r="B354" s="597" t="s">
        <v>1974</v>
      </c>
      <c r="C354" s="605" t="s">
        <v>23</v>
      </c>
      <c r="D354" s="616">
        <v>6964276</v>
      </c>
    </row>
    <row r="355" spans="1:4" s="600" customFormat="1" ht="42.75" customHeight="1">
      <c r="A355" s="612" t="s">
        <v>1975</v>
      </c>
      <c r="B355" s="597" t="s">
        <v>1976</v>
      </c>
      <c r="C355" s="605" t="s">
        <v>28</v>
      </c>
      <c r="D355" s="616">
        <v>794812</v>
      </c>
    </row>
    <row r="356" spans="1:4" s="600" customFormat="1" ht="18" customHeight="1">
      <c r="A356" s="967" t="s">
        <v>1977</v>
      </c>
      <c r="B356" s="968"/>
      <c r="C356" s="968"/>
      <c r="D356" s="969"/>
    </row>
    <row r="357" spans="1:4" ht="21.75" customHeight="1">
      <c r="A357" s="608" t="s">
        <v>5</v>
      </c>
      <c r="B357" s="609" t="s">
        <v>6</v>
      </c>
      <c r="C357" s="608" t="s">
        <v>3338</v>
      </c>
      <c r="D357" s="610" t="s">
        <v>492</v>
      </c>
    </row>
    <row r="358" spans="1:4" s="600" customFormat="1" ht="51.75" customHeight="1">
      <c r="A358" s="612" t="s">
        <v>1978</v>
      </c>
      <c r="B358" s="597" t="s">
        <v>1979</v>
      </c>
      <c r="C358" s="605" t="s">
        <v>2805</v>
      </c>
      <c r="D358" s="616">
        <v>638912</v>
      </c>
    </row>
    <row r="359" spans="1:4" s="600" customFormat="1" ht="43.5" customHeight="1">
      <c r="A359" s="612" t="s">
        <v>1980</v>
      </c>
      <c r="B359" s="597" t="s">
        <v>1981</v>
      </c>
      <c r="C359" s="605" t="s">
        <v>2805</v>
      </c>
      <c r="D359" s="616">
        <v>3567631</v>
      </c>
    </row>
    <row r="360" spans="1:4" s="600" customFormat="1" ht="18" customHeight="1">
      <c r="A360" s="612" t="s">
        <v>1982</v>
      </c>
      <c r="B360" s="597" t="s">
        <v>1983</v>
      </c>
      <c r="C360" s="605" t="s">
        <v>28</v>
      </c>
      <c r="D360" s="616">
        <v>29207</v>
      </c>
    </row>
    <row r="361" spans="1:4" s="600" customFormat="1" ht="33" customHeight="1">
      <c r="A361" s="612" t="s">
        <v>1984</v>
      </c>
      <c r="B361" s="597" t="s">
        <v>1985</v>
      </c>
      <c r="C361" s="605" t="s">
        <v>2805</v>
      </c>
      <c r="D361" s="616">
        <v>3596531</v>
      </c>
    </row>
    <row r="362" spans="1:4" s="600" customFormat="1" ht="18" customHeight="1">
      <c r="A362" s="612" t="s">
        <v>1986</v>
      </c>
      <c r="B362" s="597" t="s">
        <v>1987</v>
      </c>
      <c r="C362" s="605" t="s">
        <v>2805</v>
      </c>
      <c r="D362" s="616">
        <v>479585</v>
      </c>
    </row>
    <row r="363" spans="1:4" s="600" customFormat="1" ht="18" customHeight="1">
      <c r="A363" s="612" t="s">
        <v>1988</v>
      </c>
      <c r="B363" s="597" t="s">
        <v>1989</v>
      </c>
      <c r="C363" s="605" t="s">
        <v>2805</v>
      </c>
      <c r="D363" s="616">
        <v>708541</v>
      </c>
    </row>
    <row r="364" spans="1:4" s="600" customFormat="1" ht="18" customHeight="1">
      <c r="A364" s="967" t="s">
        <v>1990</v>
      </c>
      <c r="B364" s="968"/>
      <c r="C364" s="968"/>
      <c r="D364" s="969"/>
    </row>
    <row r="365" spans="1:4" ht="21.75" customHeight="1">
      <c r="A365" s="608" t="s">
        <v>5</v>
      </c>
      <c r="B365" s="609" t="s">
        <v>6</v>
      </c>
      <c r="C365" s="608" t="s">
        <v>3338</v>
      </c>
      <c r="D365" s="610" t="s">
        <v>492</v>
      </c>
    </row>
    <row r="366" spans="1:4" s="600" customFormat="1" ht="33" customHeight="1">
      <c r="A366" s="612" t="s">
        <v>1991</v>
      </c>
      <c r="B366" s="597" t="s">
        <v>1992</v>
      </c>
      <c r="C366" s="605" t="s">
        <v>2805</v>
      </c>
      <c r="D366" s="616">
        <v>50617855</v>
      </c>
    </row>
    <row r="367" spans="1:4" s="600" customFormat="1" ht="18" customHeight="1">
      <c r="A367" s="612" t="s">
        <v>1993</v>
      </c>
      <c r="B367" s="597" t="s">
        <v>1994</v>
      </c>
      <c r="C367" s="605" t="s">
        <v>2805</v>
      </c>
      <c r="D367" s="616">
        <v>191204</v>
      </c>
    </row>
    <row r="368" spans="1:4" s="600" customFormat="1" ht="18" customHeight="1">
      <c r="A368" s="612" t="s">
        <v>1995</v>
      </c>
      <c r="B368" s="597" t="s">
        <v>1996</v>
      </c>
      <c r="C368" s="605" t="s">
        <v>2805</v>
      </c>
      <c r="D368" s="616">
        <v>157689</v>
      </c>
    </row>
    <row r="369" spans="1:4" s="600" customFormat="1" ht="18" customHeight="1">
      <c r="A369" s="612" t="s">
        <v>1997</v>
      </c>
      <c r="B369" s="597" t="s">
        <v>1998</v>
      </c>
      <c r="C369" s="605" t="s">
        <v>2805</v>
      </c>
      <c r="D369" s="616">
        <v>146625</v>
      </c>
    </row>
    <row r="370" spans="1:4" s="600" customFormat="1" ht="18" customHeight="1">
      <c r="A370" s="612" t="s">
        <v>1999</v>
      </c>
      <c r="B370" s="597" t="s">
        <v>2000</v>
      </c>
      <c r="C370" s="605" t="s">
        <v>2805</v>
      </c>
      <c r="D370" s="616">
        <v>396998</v>
      </c>
    </row>
    <row r="371" spans="1:4" s="600" customFormat="1" ht="18" customHeight="1">
      <c r="A371" s="612" t="s">
        <v>2001</v>
      </c>
      <c r="B371" s="597" t="s">
        <v>2002</v>
      </c>
      <c r="C371" s="605" t="s">
        <v>2805</v>
      </c>
      <c r="D371" s="616">
        <v>153202</v>
      </c>
    </row>
    <row r="372" spans="1:4" s="600" customFormat="1" ht="18" customHeight="1">
      <c r="A372" s="612" t="s">
        <v>2003</v>
      </c>
      <c r="B372" s="597" t="s">
        <v>2004</v>
      </c>
      <c r="C372" s="605" t="s">
        <v>2805</v>
      </c>
      <c r="D372" s="616">
        <v>120208</v>
      </c>
    </row>
    <row r="373" spans="1:4" s="600" customFormat="1" ht="18" customHeight="1">
      <c r="A373" s="612" t="s">
        <v>2005</v>
      </c>
      <c r="B373" s="597" t="s">
        <v>2006</v>
      </c>
      <c r="C373" s="605" t="s">
        <v>2805</v>
      </c>
      <c r="D373" s="616">
        <v>4350560</v>
      </c>
    </row>
    <row r="374" spans="1:4" s="600" customFormat="1" ht="18" customHeight="1">
      <c r="A374" s="612" t="s">
        <v>2007</v>
      </c>
      <c r="B374" s="597" t="s">
        <v>2008</v>
      </c>
      <c r="C374" s="605" t="s">
        <v>2805</v>
      </c>
      <c r="D374" s="616">
        <v>2694824</v>
      </c>
    </row>
    <row r="375" spans="1:4" s="600" customFormat="1" ht="18" customHeight="1">
      <c r="A375" s="612" t="s">
        <v>2009</v>
      </c>
      <c r="B375" s="597" t="s">
        <v>235</v>
      </c>
      <c r="C375" s="605" t="s">
        <v>2805</v>
      </c>
      <c r="D375" s="616">
        <v>398998</v>
      </c>
    </row>
    <row r="376" spans="1:4" s="600" customFormat="1" ht="18" customHeight="1">
      <c r="A376" s="612" t="s">
        <v>2010</v>
      </c>
      <c r="B376" s="597" t="s">
        <v>2011</v>
      </c>
      <c r="C376" s="605" t="s">
        <v>2805</v>
      </c>
      <c r="D376" s="616">
        <v>2694973</v>
      </c>
    </row>
    <row r="377" spans="1:4" s="600" customFormat="1" ht="18" customHeight="1">
      <c r="A377" s="612" t="s">
        <v>2012</v>
      </c>
      <c r="B377" s="597" t="s">
        <v>2013</v>
      </c>
      <c r="C377" s="605" t="s">
        <v>2805</v>
      </c>
      <c r="D377" s="616">
        <v>2395796</v>
      </c>
    </row>
    <row r="378" spans="1:4" s="600" customFormat="1" ht="18" customHeight="1">
      <c r="A378" s="612" t="s">
        <v>2014</v>
      </c>
      <c r="B378" s="597" t="s">
        <v>2015</v>
      </c>
      <c r="C378" s="605" t="s">
        <v>2805</v>
      </c>
      <c r="D378" s="616">
        <v>39749</v>
      </c>
    </row>
    <row r="379" spans="1:4" s="600" customFormat="1" ht="46.5" customHeight="1">
      <c r="A379" s="612" t="s">
        <v>2016</v>
      </c>
      <c r="B379" s="597" t="s">
        <v>2017</v>
      </c>
      <c r="C379" s="605" t="s">
        <v>28</v>
      </c>
      <c r="D379" s="616">
        <v>21785821</v>
      </c>
    </row>
    <row r="380" spans="1:4" s="600" customFormat="1" ht="18" customHeight="1">
      <c r="A380" s="612" t="s">
        <v>2018</v>
      </c>
      <c r="B380" s="597" t="s">
        <v>2019</v>
      </c>
      <c r="C380" s="605" t="s">
        <v>2805</v>
      </c>
      <c r="D380" s="616">
        <v>2773949</v>
      </c>
    </row>
    <row r="381" spans="1:4" s="600" customFormat="1" ht="18" customHeight="1">
      <c r="A381" s="612" t="s">
        <v>2020</v>
      </c>
      <c r="B381" s="597" t="s">
        <v>2021</v>
      </c>
      <c r="C381" s="605" t="s">
        <v>2805</v>
      </c>
      <c r="D381" s="616">
        <v>276891</v>
      </c>
    </row>
    <row r="382" spans="1:4" s="600" customFormat="1" ht="18" customHeight="1">
      <c r="A382" s="612" t="s">
        <v>2022</v>
      </c>
      <c r="B382" s="597" t="s">
        <v>2023</v>
      </c>
      <c r="C382" s="605" t="s">
        <v>2805</v>
      </c>
      <c r="D382" s="616">
        <v>353999</v>
      </c>
    </row>
    <row r="383" spans="1:4" s="600" customFormat="1" ht="18" customHeight="1">
      <c r="A383" s="612" t="s">
        <v>2024</v>
      </c>
      <c r="B383" s="597" t="s">
        <v>2025</v>
      </c>
      <c r="C383" s="605" t="s">
        <v>2805</v>
      </c>
      <c r="D383" s="616">
        <v>332520</v>
      </c>
    </row>
    <row r="384" spans="1:4" s="600" customFormat="1" ht="33" customHeight="1">
      <c r="A384" s="612" t="s">
        <v>2026</v>
      </c>
      <c r="B384" s="597" t="s">
        <v>2027</v>
      </c>
      <c r="C384" s="605" t="s">
        <v>28</v>
      </c>
      <c r="D384" s="616">
        <v>31229418</v>
      </c>
    </row>
    <row r="385" spans="1:4" s="600" customFormat="1" ht="33" customHeight="1">
      <c r="A385" s="612" t="s">
        <v>2028</v>
      </c>
      <c r="B385" s="597" t="s">
        <v>2029</v>
      </c>
      <c r="C385" s="605" t="s">
        <v>23</v>
      </c>
      <c r="D385" s="616">
        <v>20468781</v>
      </c>
    </row>
    <row r="386" spans="1:4" s="600" customFormat="1" ht="33" customHeight="1">
      <c r="A386" s="612" t="s">
        <v>2030</v>
      </c>
      <c r="B386" s="597" t="s">
        <v>2031</v>
      </c>
      <c r="C386" s="605" t="s">
        <v>23</v>
      </c>
      <c r="D386" s="616">
        <v>22085527</v>
      </c>
    </row>
    <row r="387" spans="1:4" s="600" customFormat="1" ht="33" customHeight="1">
      <c r="A387" s="612" t="s">
        <v>2032</v>
      </c>
      <c r="B387" s="597" t="s">
        <v>2033</v>
      </c>
      <c r="C387" s="605" t="s">
        <v>28</v>
      </c>
      <c r="D387" s="616">
        <v>9307945</v>
      </c>
    </row>
    <row r="388" spans="1:4" s="600" customFormat="1" ht="33" customHeight="1">
      <c r="A388" s="612" t="s">
        <v>2034</v>
      </c>
      <c r="B388" s="597" t="s">
        <v>2035</v>
      </c>
      <c r="C388" s="605" t="s">
        <v>2805</v>
      </c>
      <c r="D388" s="616">
        <v>100915</v>
      </c>
    </row>
    <row r="389" spans="1:4" s="600" customFormat="1" ht="21" customHeight="1">
      <c r="A389" s="612" t="s">
        <v>2036</v>
      </c>
      <c r="B389" s="597" t="s">
        <v>2037</v>
      </c>
      <c r="C389" s="605" t="s">
        <v>2805</v>
      </c>
      <c r="D389" s="616">
        <v>100915</v>
      </c>
    </row>
    <row r="390" spans="1:4" s="600" customFormat="1" ht="33" customHeight="1">
      <c r="A390" s="612" t="s">
        <v>2038</v>
      </c>
      <c r="B390" s="597" t="s">
        <v>2039</v>
      </c>
      <c r="C390" s="605" t="s">
        <v>28</v>
      </c>
      <c r="D390" s="616">
        <v>2021698</v>
      </c>
    </row>
    <row r="391" spans="1:4" s="600" customFormat="1" ht="43.5" customHeight="1">
      <c r="A391" s="612" t="s">
        <v>2040</v>
      </c>
      <c r="B391" s="597" t="s">
        <v>2041</v>
      </c>
      <c r="C391" s="605" t="s">
        <v>28</v>
      </c>
      <c r="D391" s="616">
        <v>271178</v>
      </c>
    </row>
    <row r="392" spans="1:4" s="600" customFormat="1" ht="30.75" customHeight="1">
      <c r="A392" s="612" t="s">
        <v>2042</v>
      </c>
      <c r="B392" s="597" t="s">
        <v>2043</v>
      </c>
      <c r="C392" s="605" t="s">
        <v>28</v>
      </c>
      <c r="D392" s="616">
        <v>240024</v>
      </c>
    </row>
    <row r="393" spans="1:4" s="600" customFormat="1" ht="18" customHeight="1">
      <c r="A393" s="612" t="s">
        <v>2044</v>
      </c>
      <c r="B393" s="597" t="s">
        <v>2045</v>
      </c>
      <c r="C393" s="605" t="s">
        <v>2805</v>
      </c>
      <c r="D393" s="616">
        <v>533617</v>
      </c>
    </row>
    <row r="394" spans="1:4" s="600" customFormat="1" ht="18" customHeight="1">
      <c r="A394" s="612" t="s">
        <v>2046</v>
      </c>
      <c r="B394" s="597" t="s">
        <v>2047</v>
      </c>
      <c r="C394" s="605" t="s">
        <v>2805</v>
      </c>
      <c r="D394" s="616">
        <v>41261</v>
      </c>
    </row>
    <row r="395" spans="1:4" s="600" customFormat="1" ht="18" customHeight="1">
      <c r="A395" s="612" t="s">
        <v>2048</v>
      </c>
      <c r="B395" s="597" t="s">
        <v>2049</v>
      </c>
      <c r="C395" s="605" t="s">
        <v>2805</v>
      </c>
      <c r="D395" s="616">
        <v>23111</v>
      </c>
    </row>
    <row r="396" spans="1:4" s="600" customFormat="1" ht="18" customHeight="1">
      <c r="A396" s="612" t="s">
        <v>2050</v>
      </c>
      <c r="B396" s="597" t="s">
        <v>2051</v>
      </c>
      <c r="C396" s="605" t="s">
        <v>2805</v>
      </c>
      <c r="D396" s="616">
        <v>63314</v>
      </c>
    </row>
    <row r="397" spans="1:4" s="600" customFormat="1" ht="18" customHeight="1">
      <c r="A397" s="612" t="s">
        <v>2052</v>
      </c>
      <c r="B397" s="597" t="s">
        <v>2053</v>
      </c>
      <c r="C397" s="605" t="s">
        <v>2805</v>
      </c>
      <c r="D397" s="616">
        <v>19063</v>
      </c>
    </row>
    <row r="398" spans="1:4" s="600" customFormat="1" ht="18" customHeight="1">
      <c r="A398" s="612" t="s">
        <v>2054</v>
      </c>
      <c r="B398" s="597" t="s">
        <v>2055</v>
      </c>
      <c r="C398" s="605" t="s">
        <v>2805</v>
      </c>
      <c r="D398" s="616">
        <v>32006</v>
      </c>
    </row>
    <row r="399" spans="1:4" s="600" customFormat="1" ht="18" customHeight="1">
      <c r="A399" s="612" t="s">
        <v>2056</v>
      </c>
      <c r="B399" s="597" t="s">
        <v>2057</v>
      </c>
      <c r="C399" s="605" t="s">
        <v>2805</v>
      </c>
      <c r="D399" s="616">
        <v>185539</v>
      </c>
    </row>
    <row r="400" spans="1:4" s="600" customFormat="1" ht="18" customHeight="1">
      <c r="A400" s="612" t="s">
        <v>2058</v>
      </c>
      <c r="B400" s="597" t="s">
        <v>267</v>
      </c>
      <c r="C400" s="605" t="s">
        <v>2805</v>
      </c>
      <c r="D400" s="616">
        <v>152918</v>
      </c>
    </row>
    <row r="401" spans="1:4" s="600" customFormat="1" ht="18" customHeight="1">
      <c r="A401" s="612" t="s">
        <v>2059</v>
      </c>
      <c r="B401" s="597" t="s">
        <v>192</v>
      </c>
      <c r="C401" s="605" t="s">
        <v>2805</v>
      </c>
      <c r="D401" s="616">
        <v>43974</v>
      </c>
    </row>
    <row r="402" spans="1:4" s="600" customFormat="1" ht="33.75" customHeight="1">
      <c r="A402" s="612" t="s">
        <v>2060</v>
      </c>
      <c r="B402" s="597" t="s">
        <v>197</v>
      </c>
      <c r="C402" s="605" t="s">
        <v>2805</v>
      </c>
      <c r="D402" s="616">
        <v>6187429</v>
      </c>
    </row>
    <row r="403" spans="1:4" s="600" customFormat="1" ht="18" customHeight="1">
      <c r="A403" s="612" t="s">
        <v>2061</v>
      </c>
      <c r="B403" s="597" t="s">
        <v>2062</v>
      </c>
      <c r="C403" s="605" t="s">
        <v>2805</v>
      </c>
      <c r="D403" s="616">
        <v>41469</v>
      </c>
    </row>
    <row r="404" spans="1:4" s="600" customFormat="1" ht="18" customHeight="1">
      <c r="A404" s="612" t="s">
        <v>2063</v>
      </c>
      <c r="B404" s="597" t="s">
        <v>2064</v>
      </c>
      <c r="C404" s="605" t="s">
        <v>2805</v>
      </c>
      <c r="D404" s="616">
        <v>303435</v>
      </c>
    </row>
    <row r="405" spans="1:4" s="600" customFormat="1" ht="18" customHeight="1">
      <c r="A405" s="612" t="s">
        <v>2065</v>
      </c>
      <c r="B405" s="597" t="s">
        <v>2066</v>
      </c>
      <c r="C405" s="605" t="s">
        <v>2805</v>
      </c>
      <c r="D405" s="616">
        <v>76340</v>
      </c>
    </row>
    <row r="406" spans="1:4" s="600" customFormat="1" ht="18" customHeight="1">
      <c r="A406" s="612" t="s">
        <v>2067</v>
      </c>
      <c r="B406" s="597" t="s">
        <v>2068</v>
      </c>
      <c r="C406" s="605" t="s">
        <v>2805</v>
      </c>
      <c r="D406" s="616">
        <v>134048</v>
      </c>
    </row>
    <row r="407" spans="1:4" s="600" customFormat="1" ht="18" customHeight="1">
      <c r="A407" s="612" t="s">
        <v>2069</v>
      </c>
      <c r="B407" s="597" t="s">
        <v>2070</v>
      </c>
      <c r="C407" s="605" t="s">
        <v>2805</v>
      </c>
      <c r="D407" s="616">
        <v>173988</v>
      </c>
    </row>
    <row r="408" spans="1:4" s="600" customFormat="1" ht="18" customHeight="1">
      <c r="A408" s="612" t="s">
        <v>2071</v>
      </c>
      <c r="B408" s="597" t="s">
        <v>320</v>
      </c>
      <c r="C408" s="605" t="s">
        <v>47</v>
      </c>
      <c r="D408" s="616">
        <v>14678</v>
      </c>
    </row>
    <row r="409" spans="1:4" s="600" customFormat="1" ht="18" customHeight="1">
      <c r="A409" s="967" t="s">
        <v>2072</v>
      </c>
      <c r="B409" s="968"/>
      <c r="C409" s="968"/>
      <c r="D409" s="969"/>
    </row>
    <row r="410" spans="1:4" ht="21.75" customHeight="1">
      <c r="A410" s="608" t="s">
        <v>5</v>
      </c>
      <c r="B410" s="609" t="s">
        <v>6</v>
      </c>
      <c r="C410" s="608" t="s">
        <v>3338</v>
      </c>
      <c r="D410" s="610" t="s">
        <v>492</v>
      </c>
    </row>
    <row r="411" spans="1:4" s="600" customFormat="1" ht="18" customHeight="1">
      <c r="A411" s="612" t="s">
        <v>2073</v>
      </c>
      <c r="B411" s="597" t="s">
        <v>2074</v>
      </c>
      <c r="C411" s="605" t="s">
        <v>2805</v>
      </c>
      <c r="D411" s="616">
        <v>120916</v>
      </c>
    </row>
    <row r="412" spans="1:4" s="600" customFormat="1" ht="18" customHeight="1">
      <c r="A412" s="612" t="s">
        <v>2075</v>
      </c>
      <c r="B412" s="597" t="s">
        <v>2076</v>
      </c>
      <c r="C412" s="605" t="s">
        <v>28</v>
      </c>
      <c r="D412" s="616">
        <v>414723</v>
      </c>
    </row>
    <row r="413" spans="1:4" s="600" customFormat="1" ht="18" customHeight="1">
      <c r="A413" s="612" t="s">
        <v>2077</v>
      </c>
      <c r="B413" s="597" t="s">
        <v>2078</v>
      </c>
      <c r="C413" s="605" t="s">
        <v>28</v>
      </c>
      <c r="D413" s="616">
        <v>77385</v>
      </c>
    </row>
    <row r="414" spans="1:4" s="600" customFormat="1" ht="18" customHeight="1">
      <c r="A414" s="612" t="s">
        <v>2079</v>
      </c>
      <c r="B414" s="597" t="s">
        <v>2080</v>
      </c>
      <c r="C414" s="605" t="s">
        <v>28</v>
      </c>
      <c r="D414" s="616">
        <v>226806</v>
      </c>
    </row>
    <row r="415" spans="1:4" s="600" customFormat="1" ht="18" customHeight="1">
      <c r="A415" s="612" t="s">
        <v>2081</v>
      </c>
      <c r="B415" s="597" t="s">
        <v>2082</v>
      </c>
      <c r="C415" s="605" t="s">
        <v>2083</v>
      </c>
      <c r="D415" s="616">
        <v>1887369</v>
      </c>
    </row>
    <row r="416" spans="1:4" s="600" customFormat="1" ht="18" customHeight="1">
      <c r="A416" s="612" t="s">
        <v>2084</v>
      </c>
      <c r="B416" s="597" t="s">
        <v>2085</v>
      </c>
      <c r="C416" s="605" t="s">
        <v>2083</v>
      </c>
      <c r="D416" s="616">
        <v>2877656</v>
      </c>
    </row>
    <row r="417" spans="1:4" s="600" customFormat="1" ht="18" customHeight="1">
      <c r="A417" s="612" t="s">
        <v>2086</v>
      </c>
      <c r="B417" s="597" t="s">
        <v>2087</v>
      </c>
      <c r="C417" s="605" t="s">
        <v>2083</v>
      </c>
      <c r="D417" s="616">
        <v>2060571</v>
      </c>
    </row>
    <row r="418" spans="1:4" s="600" customFormat="1" ht="18" customHeight="1">
      <c r="A418" s="612" t="s">
        <v>2088</v>
      </c>
      <c r="B418" s="597" t="s">
        <v>2089</v>
      </c>
      <c r="C418" s="605" t="s">
        <v>2083</v>
      </c>
      <c r="D418" s="616">
        <v>2581699</v>
      </c>
    </row>
    <row r="419" spans="1:4" s="600" customFormat="1" ht="18" customHeight="1">
      <c r="A419" s="612" t="s">
        <v>2090</v>
      </c>
      <c r="B419" s="597" t="s">
        <v>2091</v>
      </c>
      <c r="C419" s="605" t="s">
        <v>2083</v>
      </c>
      <c r="D419" s="616">
        <v>2006455</v>
      </c>
    </row>
    <row r="420" spans="1:4" s="600" customFormat="1" ht="18" customHeight="1">
      <c r="A420" s="612" t="s">
        <v>2092</v>
      </c>
      <c r="B420" s="597" t="s">
        <v>2093</v>
      </c>
      <c r="C420" s="605" t="s">
        <v>2083</v>
      </c>
      <c r="D420" s="616">
        <v>2738160</v>
      </c>
    </row>
    <row r="421" spans="1:4" s="600" customFormat="1" ht="18" customHeight="1">
      <c r="A421" s="612" t="s">
        <v>2094</v>
      </c>
      <c r="B421" s="597" t="s">
        <v>2095</v>
      </c>
      <c r="C421" s="605" t="s">
        <v>2083</v>
      </c>
      <c r="D421" s="616">
        <v>2785336</v>
      </c>
    </row>
    <row r="422" spans="1:4" s="600" customFormat="1" ht="18" customHeight="1">
      <c r="A422" s="612" t="s">
        <v>2096</v>
      </c>
      <c r="B422" s="597" t="s">
        <v>2097</v>
      </c>
      <c r="C422" s="605" t="s">
        <v>2083</v>
      </c>
      <c r="D422" s="616">
        <v>3073477</v>
      </c>
    </row>
    <row r="423" spans="1:4" s="600" customFormat="1" ht="18" customHeight="1">
      <c r="A423" s="612" t="s">
        <v>2098</v>
      </c>
      <c r="B423" s="597" t="s">
        <v>2099</v>
      </c>
      <c r="C423" s="605" t="s">
        <v>28</v>
      </c>
      <c r="D423" s="616">
        <v>597442</v>
      </c>
    </row>
    <row r="424" spans="1:4" s="600" customFormat="1" ht="18" customHeight="1">
      <c r="A424" s="612" t="s">
        <v>2100</v>
      </c>
      <c r="B424" s="597" t="s">
        <v>423</v>
      </c>
      <c r="C424" s="605" t="s">
        <v>28</v>
      </c>
      <c r="D424" s="616">
        <v>614601</v>
      </c>
    </row>
    <row r="425" spans="1:4" s="600" customFormat="1" ht="18" customHeight="1">
      <c r="A425" s="612" t="s">
        <v>2101</v>
      </c>
      <c r="B425" s="597" t="s">
        <v>424</v>
      </c>
      <c r="C425" s="605" t="s">
        <v>28</v>
      </c>
      <c r="D425" s="616">
        <v>657213</v>
      </c>
    </row>
    <row r="426" spans="1:4" s="600" customFormat="1" ht="18" customHeight="1">
      <c r="A426" s="612" t="s">
        <v>2102</v>
      </c>
      <c r="B426" s="597" t="s">
        <v>2103</v>
      </c>
      <c r="C426" s="605" t="s">
        <v>28</v>
      </c>
      <c r="D426" s="616">
        <v>782437</v>
      </c>
    </row>
    <row r="427" spans="1:4" s="600" customFormat="1" ht="18" customHeight="1">
      <c r="A427" s="612" t="s">
        <v>2104</v>
      </c>
      <c r="B427" s="597" t="s">
        <v>429</v>
      </c>
      <c r="C427" s="605" t="s">
        <v>28</v>
      </c>
      <c r="D427" s="616">
        <v>632599</v>
      </c>
    </row>
    <row r="428" spans="1:4" s="600" customFormat="1" ht="18" customHeight="1">
      <c r="A428" s="612" t="s">
        <v>2105</v>
      </c>
      <c r="B428" s="597" t="s">
        <v>2106</v>
      </c>
      <c r="C428" s="605" t="s">
        <v>28</v>
      </c>
      <c r="D428" s="616">
        <v>970354</v>
      </c>
    </row>
    <row r="429" spans="1:4" s="600" customFormat="1" ht="18" customHeight="1">
      <c r="A429" s="612" t="s">
        <v>2107</v>
      </c>
      <c r="B429" s="597" t="s">
        <v>2108</v>
      </c>
      <c r="C429" s="605" t="s">
        <v>28</v>
      </c>
      <c r="D429" s="616">
        <v>440016</v>
      </c>
    </row>
    <row r="430" spans="1:4" s="600" customFormat="1" ht="18" customHeight="1">
      <c r="A430" s="612" t="s">
        <v>2109</v>
      </c>
      <c r="B430" s="597" t="s">
        <v>2110</v>
      </c>
      <c r="C430" s="605" t="s">
        <v>28</v>
      </c>
      <c r="D430" s="616">
        <v>12087</v>
      </c>
    </row>
    <row r="431" spans="1:4" s="600" customFormat="1" ht="18" customHeight="1">
      <c r="A431" s="612" t="s">
        <v>2111</v>
      </c>
      <c r="B431" s="597" t="s">
        <v>2112</v>
      </c>
      <c r="C431" s="605" t="s">
        <v>28</v>
      </c>
      <c r="D431" s="616">
        <v>182760</v>
      </c>
    </row>
    <row r="432" spans="1:4" s="600" customFormat="1" ht="18" customHeight="1">
      <c r="A432" s="612" t="s">
        <v>2113</v>
      </c>
      <c r="B432" s="597" t="s">
        <v>2114</v>
      </c>
      <c r="C432" s="605" t="s">
        <v>28</v>
      </c>
      <c r="D432" s="616">
        <v>103840</v>
      </c>
    </row>
    <row r="433" spans="1:4" s="600" customFormat="1" ht="18" customHeight="1">
      <c r="A433" s="612" t="s">
        <v>2115</v>
      </c>
      <c r="B433" s="597" t="s">
        <v>2116</v>
      </c>
      <c r="C433" s="605" t="s">
        <v>28</v>
      </c>
      <c r="D433" s="616">
        <v>72579</v>
      </c>
    </row>
    <row r="434" spans="1:4" s="600" customFormat="1" ht="18" customHeight="1">
      <c r="A434" s="612" t="s">
        <v>2117</v>
      </c>
      <c r="B434" s="597" t="s">
        <v>2118</v>
      </c>
      <c r="C434" s="605" t="s">
        <v>28</v>
      </c>
      <c r="D434" s="616">
        <v>62089</v>
      </c>
    </row>
    <row r="435" spans="1:4" s="600" customFormat="1" ht="18" customHeight="1">
      <c r="A435" s="612" t="s">
        <v>2119</v>
      </c>
      <c r="B435" s="597" t="s">
        <v>2120</v>
      </c>
      <c r="C435" s="605" t="s">
        <v>28</v>
      </c>
      <c r="D435" s="616">
        <v>47155</v>
      </c>
    </row>
    <row r="436" spans="1:4" s="600" customFormat="1" ht="18" customHeight="1">
      <c r="A436" s="612" t="s">
        <v>2121</v>
      </c>
      <c r="B436" s="597" t="s">
        <v>2122</v>
      </c>
      <c r="C436" s="605" t="s">
        <v>28</v>
      </c>
      <c r="D436" s="616">
        <v>22251</v>
      </c>
    </row>
    <row r="437" spans="1:4" s="600" customFormat="1" ht="18" customHeight="1">
      <c r="A437" s="612" t="s">
        <v>2123</v>
      </c>
      <c r="B437" s="597" t="s">
        <v>435</v>
      </c>
      <c r="C437" s="605" t="s">
        <v>2805</v>
      </c>
      <c r="D437" s="616">
        <v>51413</v>
      </c>
    </row>
    <row r="438" spans="1:4" s="600" customFormat="1" ht="18" customHeight="1">
      <c r="A438" s="612" t="s">
        <v>2124</v>
      </c>
      <c r="B438" s="597" t="s">
        <v>434</v>
      </c>
      <c r="C438" s="605" t="s">
        <v>2805</v>
      </c>
      <c r="D438" s="616">
        <v>53224</v>
      </c>
    </row>
    <row r="439" spans="1:4" s="600" customFormat="1" ht="18" customHeight="1">
      <c r="A439" s="612" t="s">
        <v>2125</v>
      </c>
      <c r="B439" s="597" t="s">
        <v>433</v>
      </c>
      <c r="C439" s="605" t="s">
        <v>2805</v>
      </c>
      <c r="D439" s="616">
        <v>125034</v>
      </c>
    </row>
    <row r="440" spans="1:4" s="600" customFormat="1" ht="18" customHeight="1">
      <c r="A440" s="612" t="s">
        <v>2126</v>
      </c>
      <c r="B440" s="597" t="s">
        <v>432</v>
      </c>
      <c r="C440" s="605" t="s">
        <v>2805</v>
      </c>
      <c r="D440" s="616">
        <v>136565</v>
      </c>
    </row>
    <row r="441" spans="1:4" s="600" customFormat="1" ht="18" customHeight="1">
      <c r="A441" s="612" t="s">
        <v>2127</v>
      </c>
      <c r="B441" s="597" t="s">
        <v>430</v>
      </c>
      <c r="C441" s="605" t="s">
        <v>2805</v>
      </c>
      <c r="D441" s="616">
        <v>15015</v>
      </c>
    </row>
    <row r="442" spans="1:4" s="600" customFormat="1" ht="18" customHeight="1">
      <c r="A442" s="612" t="s">
        <v>2128</v>
      </c>
      <c r="B442" s="597" t="s">
        <v>431</v>
      </c>
      <c r="C442" s="605" t="s">
        <v>2805</v>
      </c>
      <c r="D442" s="616">
        <v>108435</v>
      </c>
    </row>
    <row r="443" spans="1:4" s="600" customFormat="1" ht="18" customHeight="1">
      <c r="A443" s="612" t="s">
        <v>2129</v>
      </c>
      <c r="B443" s="597" t="s">
        <v>2130</v>
      </c>
      <c r="C443" s="605" t="s">
        <v>2805</v>
      </c>
      <c r="D443" s="616">
        <v>25914</v>
      </c>
    </row>
    <row r="444" spans="1:4" s="600" customFormat="1" ht="18" customHeight="1">
      <c r="A444" s="612" t="s">
        <v>2131</v>
      </c>
      <c r="B444" s="597" t="s">
        <v>2132</v>
      </c>
      <c r="C444" s="605" t="s">
        <v>2805</v>
      </c>
      <c r="D444" s="616">
        <v>9399</v>
      </c>
    </row>
    <row r="445" spans="1:4" s="600" customFormat="1" ht="18" customHeight="1">
      <c r="A445" s="612" t="s">
        <v>2133</v>
      </c>
      <c r="B445" s="597" t="s">
        <v>2134</v>
      </c>
      <c r="C445" s="605" t="s">
        <v>2805</v>
      </c>
      <c r="D445" s="616">
        <v>32972</v>
      </c>
    </row>
    <row r="446" spans="1:4" s="600" customFormat="1" ht="18" customHeight="1">
      <c r="A446" s="612" t="s">
        <v>2135</v>
      </c>
      <c r="B446" s="597" t="s">
        <v>2136</v>
      </c>
      <c r="C446" s="605" t="s">
        <v>2805</v>
      </c>
      <c r="D446" s="616">
        <v>39408</v>
      </c>
    </row>
    <row r="447" spans="1:4" s="600" customFormat="1" ht="18" customHeight="1">
      <c r="A447" s="612" t="s">
        <v>2137</v>
      </c>
      <c r="B447" s="597" t="s">
        <v>2138</v>
      </c>
      <c r="C447" s="605" t="s">
        <v>2805</v>
      </c>
      <c r="D447" s="616">
        <v>433715</v>
      </c>
    </row>
    <row r="448" spans="1:4" s="600" customFormat="1" ht="18" customHeight="1">
      <c r="A448" s="612" t="s">
        <v>2139</v>
      </c>
      <c r="B448" s="597" t="s">
        <v>2140</v>
      </c>
      <c r="C448" s="605" t="s">
        <v>2805</v>
      </c>
      <c r="D448" s="616">
        <v>47992</v>
      </c>
    </row>
    <row r="449" spans="1:4" s="600" customFormat="1" ht="18" customHeight="1">
      <c r="A449" s="612" t="s">
        <v>2141</v>
      </c>
      <c r="B449" s="597" t="s">
        <v>2142</v>
      </c>
      <c r="C449" s="605" t="s">
        <v>2805</v>
      </c>
      <c r="D449" s="616">
        <v>206913</v>
      </c>
    </row>
    <row r="450" spans="1:4" s="600" customFormat="1" ht="18" customHeight="1">
      <c r="A450" s="612" t="s">
        <v>2143</v>
      </c>
      <c r="B450" s="597" t="s">
        <v>130</v>
      </c>
      <c r="C450" s="605" t="s">
        <v>2805</v>
      </c>
      <c r="D450" s="616">
        <v>121933</v>
      </c>
    </row>
    <row r="451" spans="1:4" s="600" customFormat="1" ht="18" customHeight="1">
      <c r="A451" s="612" t="s">
        <v>2144</v>
      </c>
      <c r="B451" s="597" t="s">
        <v>334</v>
      </c>
      <c r="C451" s="605" t="s">
        <v>2805</v>
      </c>
      <c r="D451" s="616">
        <v>18783</v>
      </c>
    </row>
    <row r="452" spans="1:4" s="600" customFormat="1" ht="18" customHeight="1">
      <c r="A452" s="612" t="s">
        <v>2145</v>
      </c>
      <c r="B452" s="597" t="s">
        <v>2146</v>
      </c>
      <c r="C452" s="605" t="s">
        <v>2805</v>
      </c>
      <c r="D452" s="616">
        <v>421638</v>
      </c>
    </row>
    <row r="453" spans="1:4" s="600" customFormat="1" ht="18" customHeight="1">
      <c r="A453" s="612" t="s">
        <v>2147</v>
      </c>
      <c r="B453" s="597" t="s">
        <v>2148</v>
      </c>
      <c r="C453" s="605" t="s">
        <v>2805</v>
      </c>
      <c r="D453" s="616">
        <v>496230</v>
      </c>
    </row>
    <row r="454" spans="1:4" s="600" customFormat="1" ht="18" customHeight="1">
      <c r="A454" s="612" t="s">
        <v>2149</v>
      </c>
      <c r="B454" s="597" t="s">
        <v>2150</v>
      </c>
      <c r="C454" s="605" t="s">
        <v>2805</v>
      </c>
      <c r="D454" s="616">
        <v>216961</v>
      </c>
    </row>
    <row r="455" spans="1:4" s="600" customFormat="1" ht="18" customHeight="1">
      <c r="A455" s="612" t="s">
        <v>2151</v>
      </c>
      <c r="B455" s="597" t="s">
        <v>2152</v>
      </c>
      <c r="C455" s="605" t="s">
        <v>2805</v>
      </c>
      <c r="D455" s="616">
        <v>235237</v>
      </c>
    </row>
    <row r="456" spans="1:4" s="600" customFormat="1" ht="18" customHeight="1">
      <c r="A456" s="612" t="s">
        <v>2153</v>
      </c>
      <c r="B456" s="597" t="s">
        <v>2154</v>
      </c>
      <c r="C456" s="605" t="s">
        <v>2805</v>
      </c>
      <c r="D456" s="616">
        <v>154879</v>
      </c>
    </row>
    <row r="457" spans="1:4" s="600" customFormat="1" ht="18" customHeight="1">
      <c r="A457" s="612" t="s">
        <v>2155</v>
      </c>
      <c r="B457" s="597" t="s">
        <v>247</v>
      </c>
      <c r="C457" s="605" t="s">
        <v>2805</v>
      </c>
      <c r="D457" s="616">
        <v>177553</v>
      </c>
    </row>
    <row r="458" spans="1:4" s="600" customFormat="1" ht="18" customHeight="1">
      <c r="A458" s="612" t="s">
        <v>2156</v>
      </c>
      <c r="B458" s="597" t="s">
        <v>2157</v>
      </c>
      <c r="C458" s="605" t="s">
        <v>2805</v>
      </c>
      <c r="D458" s="616">
        <v>130553</v>
      </c>
    </row>
    <row r="459" spans="1:4" s="600" customFormat="1" ht="18" customHeight="1">
      <c r="A459" s="612" t="s">
        <v>2158</v>
      </c>
      <c r="B459" s="597" t="s">
        <v>266</v>
      </c>
      <c r="C459" s="605" t="s">
        <v>2805</v>
      </c>
      <c r="D459" s="616">
        <v>202484</v>
      </c>
    </row>
    <row r="460" spans="1:4" s="600" customFormat="1" ht="18" customHeight="1">
      <c r="A460" s="612" t="s">
        <v>2159</v>
      </c>
      <c r="B460" s="597" t="s">
        <v>1368</v>
      </c>
      <c r="C460" s="605" t="s">
        <v>2805</v>
      </c>
      <c r="D460" s="616">
        <v>234018</v>
      </c>
    </row>
    <row r="461" spans="1:4" s="600" customFormat="1" ht="18" customHeight="1">
      <c r="A461" s="612" t="s">
        <v>2160</v>
      </c>
      <c r="B461" s="597" t="s">
        <v>2161</v>
      </c>
      <c r="C461" s="605" t="s">
        <v>2805</v>
      </c>
      <c r="D461" s="616">
        <v>134717</v>
      </c>
    </row>
    <row r="462" spans="1:4" s="600" customFormat="1" ht="18" customHeight="1">
      <c r="A462" s="612" t="s">
        <v>2162</v>
      </c>
      <c r="B462" s="597" t="s">
        <v>141</v>
      </c>
      <c r="C462" s="605" t="s">
        <v>28</v>
      </c>
      <c r="D462" s="616">
        <v>63999</v>
      </c>
    </row>
    <row r="463" spans="1:4" s="600" customFormat="1" ht="18" customHeight="1">
      <c r="A463" s="612" t="s">
        <v>2163</v>
      </c>
      <c r="B463" s="597" t="s">
        <v>142</v>
      </c>
      <c r="C463" s="605" t="s">
        <v>28</v>
      </c>
      <c r="D463" s="616">
        <v>77941</v>
      </c>
    </row>
    <row r="464" spans="1:4" s="600" customFormat="1" ht="33" customHeight="1">
      <c r="A464" s="612" t="s">
        <v>2164</v>
      </c>
      <c r="B464" s="597" t="s">
        <v>2165</v>
      </c>
      <c r="C464" s="605" t="s">
        <v>2805</v>
      </c>
      <c r="D464" s="616">
        <v>512849</v>
      </c>
    </row>
    <row r="465" spans="1:4" s="600" customFormat="1" ht="33" customHeight="1">
      <c r="A465" s="612" t="s">
        <v>2166</v>
      </c>
      <c r="B465" s="597" t="s">
        <v>2167</v>
      </c>
      <c r="C465" s="605" t="s">
        <v>2805</v>
      </c>
      <c r="D465" s="616">
        <v>677691</v>
      </c>
    </row>
    <row r="466" spans="1:4" s="600" customFormat="1" ht="18" customHeight="1">
      <c r="A466" s="612" t="s">
        <v>2168</v>
      </c>
      <c r="B466" s="597" t="s">
        <v>2169</v>
      </c>
      <c r="C466" s="605" t="s">
        <v>2805</v>
      </c>
      <c r="D466" s="616">
        <v>445207</v>
      </c>
    </row>
    <row r="467" spans="1:4" s="600" customFormat="1" ht="18" customHeight="1">
      <c r="A467" s="612" t="s">
        <v>2170</v>
      </c>
      <c r="B467" s="597" t="s">
        <v>371</v>
      </c>
      <c r="C467" s="605" t="s">
        <v>2805</v>
      </c>
      <c r="D467" s="616">
        <v>63743</v>
      </c>
    </row>
    <row r="468" spans="1:4" s="600" customFormat="1" ht="18" customHeight="1">
      <c r="A468" s="967" t="s">
        <v>2171</v>
      </c>
      <c r="B468" s="968"/>
      <c r="C468" s="968"/>
      <c r="D468" s="969"/>
    </row>
    <row r="469" spans="1:4" ht="21.75" customHeight="1">
      <c r="A469" s="608" t="s">
        <v>5</v>
      </c>
      <c r="B469" s="609" t="s">
        <v>6</v>
      </c>
      <c r="C469" s="608" t="s">
        <v>3338</v>
      </c>
      <c r="D469" s="610" t="s">
        <v>492</v>
      </c>
    </row>
    <row r="470" spans="1:4" s="600" customFormat="1" ht="19.5" customHeight="1">
      <c r="A470" s="612" t="s">
        <v>2172</v>
      </c>
      <c r="B470" s="597" t="s">
        <v>1195</v>
      </c>
      <c r="C470" s="605" t="s">
        <v>28</v>
      </c>
      <c r="D470" s="616">
        <v>39008</v>
      </c>
    </row>
    <row r="471" spans="1:4" s="600" customFormat="1" ht="19.5" customHeight="1">
      <c r="A471" s="612" t="s">
        <v>2173</v>
      </c>
      <c r="B471" s="597" t="s">
        <v>1197</v>
      </c>
      <c r="C471" s="605" t="s">
        <v>28</v>
      </c>
      <c r="D471" s="616">
        <v>54520</v>
      </c>
    </row>
    <row r="472" spans="1:4" s="600" customFormat="1" ht="19.5" customHeight="1">
      <c r="A472" s="612" t="s">
        <v>2174</v>
      </c>
      <c r="B472" s="597" t="s">
        <v>1199</v>
      </c>
      <c r="C472" s="605" t="s">
        <v>28</v>
      </c>
      <c r="D472" s="616">
        <v>558706</v>
      </c>
    </row>
    <row r="473" spans="1:4" s="600" customFormat="1" ht="19.5" customHeight="1">
      <c r="A473" s="612" t="s">
        <v>2175</v>
      </c>
      <c r="B473" s="597" t="s">
        <v>2176</v>
      </c>
      <c r="C473" s="605" t="s">
        <v>28</v>
      </c>
      <c r="D473" s="616">
        <v>67490</v>
      </c>
    </row>
    <row r="474" spans="1:4" s="600" customFormat="1" ht="19.5" customHeight="1">
      <c r="A474" s="612" t="s">
        <v>2177</v>
      </c>
      <c r="B474" s="597" t="s">
        <v>2178</v>
      </c>
      <c r="C474" s="605" t="s">
        <v>28</v>
      </c>
      <c r="D474" s="616">
        <v>571676</v>
      </c>
    </row>
    <row r="475" spans="1:4" s="600" customFormat="1" ht="19.5" customHeight="1">
      <c r="A475" s="612" t="s">
        <v>2179</v>
      </c>
      <c r="B475" s="597" t="s">
        <v>2180</v>
      </c>
      <c r="C475" s="605" t="s">
        <v>28</v>
      </c>
      <c r="D475" s="616">
        <v>35416</v>
      </c>
    </row>
    <row r="476" spans="1:4" s="600" customFormat="1" ht="19.5" customHeight="1">
      <c r="A476" s="612" t="s">
        <v>2181</v>
      </c>
      <c r="B476" s="597" t="s">
        <v>723</v>
      </c>
      <c r="C476" s="605" t="s">
        <v>28</v>
      </c>
      <c r="D476" s="616">
        <v>28564</v>
      </c>
    </row>
    <row r="477" spans="1:4" s="600" customFormat="1" ht="19.5" customHeight="1">
      <c r="A477" s="612" t="s">
        <v>2182</v>
      </c>
      <c r="B477" s="597" t="s">
        <v>2183</v>
      </c>
      <c r="C477" s="605" t="s">
        <v>28</v>
      </c>
      <c r="D477" s="616">
        <v>54828</v>
      </c>
    </row>
    <row r="478" spans="1:4" s="600" customFormat="1" ht="19.5" customHeight="1">
      <c r="A478" s="612" t="s">
        <v>2184</v>
      </c>
      <c r="B478" s="597" t="s">
        <v>2185</v>
      </c>
      <c r="C478" s="605" t="s">
        <v>28</v>
      </c>
      <c r="D478" s="616">
        <v>49718</v>
      </c>
    </row>
    <row r="479" spans="1:4" s="600" customFormat="1" ht="19.5" customHeight="1">
      <c r="A479" s="612" t="s">
        <v>2186</v>
      </c>
      <c r="B479" s="597" t="s">
        <v>2187</v>
      </c>
      <c r="C479" s="605" t="s">
        <v>28</v>
      </c>
      <c r="D479" s="616">
        <v>746505</v>
      </c>
    </row>
    <row r="480" spans="1:4" s="600" customFormat="1" ht="19.5" customHeight="1">
      <c r="A480" s="612" t="s">
        <v>2188</v>
      </c>
      <c r="B480" s="597" t="s">
        <v>2189</v>
      </c>
      <c r="C480" s="605" t="s">
        <v>28</v>
      </c>
      <c r="D480" s="616">
        <v>530142</v>
      </c>
    </row>
    <row r="481" spans="1:4" s="600" customFormat="1" ht="19.5" customHeight="1">
      <c r="A481" s="612" t="s">
        <v>2190</v>
      </c>
      <c r="B481" s="597" t="s">
        <v>2191</v>
      </c>
      <c r="C481" s="605" t="s">
        <v>28</v>
      </c>
      <c r="D481" s="616">
        <v>13652</v>
      </c>
    </row>
    <row r="482" spans="1:4" s="600" customFormat="1" ht="19.5" customHeight="1">
      <c r="A482" s="612" t="s">
        <v>2192</v>
      </c>
      <c r="B482" s="597" t="s">
        <v>2193</v>
      </c>
      <c r="C482" s="605" t="s">
        <v>28</v>
      </c>
      <c r="D482" s="616">
        <v>10757</v>
      </c>
    </row>
    <row r="483" spans="1:4" s="600" customFormat="1" ht="19.5" customHeight="1">
      <c r="A483" s="612" t="s">
        <v>2194</v>
      </c>
      <c r="B483" s="597" t="s">
        <v>2195</v>
      </c>
      <c r="C483" s="605" t="s">
        <v>2083</v>
      </c>
      <c r="D483" s="616">
        <v>2490289</v>
      </c>
    </row>
    <row r="484" spans="1:4" s="600" customFormat="1" ht="19.5" customHeight="1">
      <c r="A484" s="612" t="s">
        <v>2196</v>
      </c>
      <c r="B484" s="597" t="s">
        <v>2197</v>
      </c>
      <c r="C484" s="605" t="s">
        <v>2083</v>
      </c>
      <c r="D484" s="616">
        <v>2236330</v>
      </c>
    </row>
    <row r="485" spans="1:4" s="600" customFormat="1" ht="19.5" customHeight="1">
      <c r="A485" s="612" t="s">
        <v>2198</v>
      </c>
      <c r="B485" s="597" t="s">
        <v>2199</v>
      </c>
      <c r="C485" s="605" t="s">
        <v>2083</v>
      </c>
      <c r="D485" s="616">
        <v>803221</v>
      </c>
    </row>
    <row r="486" spans="1:4" s="600" customFormat="1" ht="19.5" customHeight="1">
      <c r="A486" s="612" t="s">
        <v>2200</v>
      </c>
      <c r="B486" s="597" t="s">
        <v>2201</v>
      </c>
      <c r="C486" s="605" t="s">
        <v>28</v>
      </c>
      <c r="D486" s="616">
        <v>1053543</v>
      </c>
    </row>
    <row r="487" spans="1:4" s="600" customFormat="1" ht="19.5" customHeight="1">
      <c r="A487" s="612" t="s">
        <v>2202</v>
      </c>
      <c r="B487" s="597" t="s">
        <v>2203</v>
      </c>
      <c r="C487" s="605" t="s">
        <v>28</v>
      </c>
      <c r="D487" s="616">
        <v>1726280</v>
      </c>
    </row>
    <row r="488" spans="1:4" s="600" customFormat="1" ht="19.5" customHeight="1">
      <c r="A488" s="612" t="s">
        <v>2204</v>
      </c>
      <c r="B488" s="597" t="s">
        <v>2205</v>
      </c>
      <c r="C488" s="605" t="s">
        <v>28</v>
      </c>
      <c r="D488" s="616">
        <v>2268881</v>
      </c>
    </row>
    <row r="489" spans="1:4" s="600" customFormat="1" ht="30" customHeight="1">
      <c r="A489" s="612" t="s">
        <v>2206</v>
      </c>
      <c r="B489" s="597" t="s">
        <v>2207</v>
      </c>
      <c r="C489" s="605" t="s">
        <v>28</v>
      </c>
      <c r="D489" s="616">
        <v>2613950</v>
      </c>
    </row>
    <row r="490" spans="1:4" s="600" customFormat="1" ht="30" customHeight="1">
      <c r="A490" s="612" t="s">
        <v>2208</v>
      </c>
      <c r="B490" s="597" t="s">
        <v>2209</v>
      </c>
      <c r="C490" s="605" t="s">
        <v>28</v>
      </c>
      <c r="D490" s="616">
        <v>29007</v>
      </c>
    </row>
    <row r="491" spans="1:4" s="600" customFormat="1" ht="30" customHeight="1">
      <c r="A491" s="612" t="s">
        <v>2210</v>
      </c>
      <c r="B491" s="597" t="s">
        <v>1226</v>
      </c>
      <c r="C491" s="605" t="s">
        <v>28</v>
      </c>
      <c r="D491" s="616">
        <v>64021</v>
      </c>
    </row>
    <row r="492" spans="1:4" s="600" customFormat="1" ht="30" customHeight="1">
      <c r="A492" s="612" t="s">
        <v>2211</v>
      </c>
      <c r="B492" s="597" t="s">
        <v>1228</v>
      </c>
      <c r="C492" s="605" t="s">
        <v>28</v>
      </c>
      <c r="D492" s="616">
        <v>70674</v>
      </c>
    </row>
    <row r="493" spans="1:4" s="600" customFormat="1" ht="30" customHeight="1">
      <c r="A493" s="612" t="s">
        <v>2212</v>
      </c>
      <c r="B493" s="597" t="s">
        <v>1230</v>
      </c>
      <c r="C493" s="605" t="s">
        <v>28</v>
      </c>
      <c r="D493" s="616">
        <v>91057</v>
      </c>
    </row>
    <row r="494" spans="1:4" s="600" customFormat="1" ht="30" customHeight="1">
      <c r="A494" s="612" t="s">
        <v>2213</v>
      </c>
      <c r="B494" s="597" t="s">
        <v>1232</v>
      </c>
      <c r="C494" s="605" t="s">
        <v>28</v>
      </c>
      <c r="D494" s="616">
        <v>122021</v>
      </c>
    </row>
    <row r="495" spans="1:4" s="600" customFormat="1" ht="30" customHeight="1">
      <c r="A495" s="612" t="s">
        <v>2214</v>
      </c>
      <c r="B495" s="597" t="s">
        <v>1234</v>
      </c>
      <c r="C495" s="605" t="s">
        <v>28</v>
      </c>
      <c r="D495" s="616">
        <v>135671</v>
      </c>
    </row>
    <row r="496" spans="1:4" s="600" customFormat="1" ht="19.5" customHeight="1">
      <c r="A496" s="612" t="s">
        <v>2215</v>
      </c>
      <c r="B496" s="597" t="s">
        <v>2216</v>
      </c>
      <c r="C496" s="605" t="s">
        <v>28</v>
      </c>
      <c r="D496" s="616">
        <v>898974</v>
      </c>
    </row>
    <row r="497" spans="1:4" s="600" customFormat="1" ht="19.5" customHeight="1">
      <c r="A497" s="612" t="s">
        <v>2217</v>
      </c>
      <c r="B497" s="597" t="s">
        <v>2218</v>
      </c>
      <c r="C497" s="605" t="s">
        <v>28</v>
      </c>
      <c r="D497" s="616">
        <v>1010085</v>
      </c>
    </row>
    <row r="498" spans="1:4" s="600" customFormat="1" ht="19.5" customHeight="1">
      <c r="A498" s="612" t="s">
        <v>2219</v>
      </c>
      <c r="B498" s="597" t="s">
        <v>2220</v>
      </c>
      <c r="C498" s="605" t="s">
        <v>28</v>
      </c>
      <c r="D498" s="616">
        <v>1180582</v>
      </c>
    </row>
    <row r="499" spans="1:4" s="600" customFormat="1" ht="19.5" customHeight="1">
      <c r="A499" s="612" t="s">
        <v>2221</v>
      </c>
      <c r="B499" s="597" t="s">
        <v>2222</v>
      </c>
      <c r="C499" s="605" t="s">
        <v>28</v>
      </c>
      <c r="D499" s="616">
        <v>1391763</v>
      </c>
    </row>
    <row r="500" spans="1:4" s="600" customFormat="1" ht="19.5" customHeight="1">
      <c r="A500" s="612" t="s">
        <v>2223</v>
      </c>
      <c r="B500" s="597" t="s">
        <v>2224</v>
      </c>
      <c r="C500" s="605" t="s">
        <v>28</v>
      </c>
      <c r="D500" s="616">
        <v>2036095</v>
      </c>
    </row>
    <row r="501" spans="1:4" s="600" customFormat="1" ht="19.5" customHeight="1">
      <c r="A501" s="612" t="s">
        <v>2225</v>
      </c>
      <c r="B501" s="597" t="s">
        <v>2226</v>
      </c>
      <c r="C501" s="605" t="s">
        <v>28</v>
      </c>
      <c r="D501" s="616">
        <v>1068945</v>
      </c>
    </row>
    <row r="502" spans="1:4" s="600" customFormat="1" ht="19.5" customHeight="1">
      <c r="A502" s="612" t="s">
        <v>2227</v>
      </c>
      <c r="B502" s="597" t="s">
        <v>2228</v>
      </c>
      <c r="C502" s="605" t="s">
        <v>28</v>
      </c>
      <c r="D502" s="616">
        <v>2576190</v>
      </c>
    </row>
    <row r="503" spans="1:4" s="600" customFormat="1" ht="32.25" customHeight="1">
      <c r="A503" s="612" t="s">
        <v>2229</v>
      </c>
      <c r="B503" s="597" t="s">
        <v>2230</v>
      </c>
      <c r="C503" s="605" t="s">
        <v>28</v>
      </c>
      <c r="D503" s="616">
        <v>2576190</v>
      </c>
    </row>
    <row r="504" spans="1:4" s="600" customFormat="1" ht="29.25" customHeight="1">
      <c r="A504" s="612" t="s">
        <v>2231</v>
      </c>
      <c r="B504" s="597" t="s">
        <v>2232</v>
      </c>
      <c r="C504" s="605" t="s">
        <v>28</v>
      </c>
      <c r="D504" s="616">
        <v>7050739</v>
      </c>
    </row>
    <row r="505" spans="1:4" s="600" customFormat="1" ht="30.75" customHeight="1">
      <c r="A505" s="612" t="s">
        <v>2233</v>
      </c>
      <c r="B505" s="597" t="s">
        <v>2234</v>
      </c>
      <c r="C505" s="605" t="s">
        <v>28</v>
      </c>
      <c r="D505" s="616">
        <v>9869229</v>
      </c>
    </row>
    <row r="506" spans="1:4" s="600" customFormat="1" ht="30.75" customHeight="1">
      <c r="A506" s="612" t="s">
        <v>2235</v>
      </c>
      <c r="B506" s="597" t="s">
        <v>2236</v>
      </c>
      <c r="C506" s="605" t="s">
        <v>28</v>
      </c>
      <c r="D506" s="616">
        <v>11340242</v>
      </c>
    </row>
    <row r="507" spans="1:4" s="600" customFormat="1" ht="30.75" customHeight="1">
      <c r="A507" s="612" t="s">
        <v>2237</v>
      </c>
      <c r="B507" s="597" t="s">
        <v>2238</v>
      </c>
      <c r="C507" s="605" t="s">
        <v>28</v>
      </c>
      <c r="D507" s="616">
        <v>14179577</v>
      </c>
    </row>
    <row r="508" spans="1:4" s="600" customFormat="1" ht="30.75" customHeight="1">
      <c r="A508" s="612" t="s">
        <v>2239</v>
      </c>
      <c r="B508" s="597" t="s">
        <v>2240</v>
      </c>
      <c r="C508" s="605" t="s">
        <v>28</v>
      </c>
      <c r="D508" s="616">
        <v>27978656</v>
      </c>
    </row>
    <row r="509" spans="1:4" s="600" customFormat="1" ht="30.75" customHeight="1">
      <c r="A509" s="612" t="s">
        <v>2241</v>
      </c>
      <c r="B509" s="597" t="s">
        <v>2242</v>
      </c>
      <c r="C509" s="605" t="s">
        <v>28</v>
      </c>
      <c r="D509" s="616">
        <v>41869181</v>
      </c>
    </row>
    <row r="510" spans="1:4" s="600" customFormat="1" ht="33" customHeight="1">
      <c r="A510" s="612" t="s">
        <v>2243</v>
      </c>
      <c r="B510" s="597" t="s">
        <v>1212</v>
      </c>
      <c r="C510" s="605" t="s">
        <v>28</v>
      </c>
      <c r="D510" s="616">
        <v>2756268</v>
      </c>
    </row>
    <row r="511" spans="1:4" s="600" customFormat="1" ht="33" customHeight="1">
      <c r="A511" s="612" t="s">
        <v>2244</v>
      </c>
      <c r="B511" s="597" t="s">
        <v>1214</v>
      </c>
      <c r="C511" s="605" t="s">
        <v>28</v>
      </c>
      <c r="D511" s="616">
        <v>2334352</v>
      </c>
    </row>
    <row r="512" spans="1:4" s="600" customFormat="1" ht="33" customHeight="1">
      <c r="A512" s="612" t="s">
        <v>2245</v>
      </c>
      <c r="B512" s="597" t="s">
        <v>1216</v>
      </c>
      <c r="C512" s="605" t="s">
        <v>28</v>
      </c>
      <c r="D512" s="616">
        <v>3262244</v>
      </c>
    </row>
    <row r="513" spans="1:4" s="600" customFormat="1" ht="33" customHeight="1">
      <c r="A513" s="612" t="s">
        <v>2246</v>
      </c>
      <c r="B513" s="597" t="s">
        <v>1206</v>
      </c>
      <c r="C513" s="605" t="s">
        <v>28</v>
      </c>
      <c r="D513" s="616">
        <v>22736</v>
      </c>
    </row>
    <row r="514" spans="1:4" s="600" customFormat="1" ht="33" customHeight="1">
      <c r="A514" s="612" t="s">
        <v>2247</v>
      </c>
      <c r="B514" s="597" t="s">
        <v>1208</v>
      </c>
      <c r="C514" s="605" t="s">
        <v>28</v>
      </c>
      <c r="D514" s="616">
        <v>28701</v>
      </c>
    </row>
    <row r="515" spans="1:4" s="600" customFormat="1" ht="33" customHeight="1">
      <c r="A515" s="612" t="s">
        <v>2248</v>
      </c>
      <c r="B515" s="597" t="s">
        <v>1210</v>
      </c>
      <c r="C515" s="605" t="s">
        <v>28</v>
      </c>
      <c r="D515" s="616">
        <v>36095</v>
      </c>
    </row>
    <row r="516" spans="1:4" s="600" customFormat="1" ht="33" customHeight="1">
      <c r="A516" s="612" t="s">
        <v>2249</v>
      </c>
      <c r="B516" s="597" t="s">
        <v>2250</v>
      </c>
      <c r="C516" s="605" t="s">
        <v>28</v>
      </c>
      <c r="D516" s="616">
        <v>40672</v>
      </c>
    </row>
    <row r="517" spans="1:4" s="600" customFormat="1" ht="33" customHeight="1">
      <c r="A517" s="612" t="s">
        <v>2251</v>
      </c>
      <c r="B517" s="597" t="s">
        <v>2252</v>
      </c>
      <c r="C517" s="605" t="s">
        <v>28</v>
      </c>
      <c r="D517" s="616">
        <v>36792</v>
      </c>
    </row>
    <row r="518" spans="1:4" s="600" customFormat="1" ht="33" customHeight="1">
      <c r="A518" s="612" t="s">
        <v>2253</v>
      </c>
      <c r="B518" s="597" t="s">
        <v>2254</v>
      </c>
      <c r="C518" s="605" t="s">
        <v>28</v>
      </c>
      <c r="D518" s="616">
        <v>36762</v>
      </c>
    </row>
    <row r="519" spans="1:4" s="600" customFormat="1" ht="33" customHeight="1">
      <c r="A519" s="612" t="s">
        <v>2255</v>
      </c>
      <c r="B519" s="597" t="s">
        <v>2256</v>
      </c>
      <c r="C519" s="605" t="s">
        <v>28</v>
      </c>
      <c r="D519" s="616">
        <v>1082988</v>
      </c>
    </row>
    <row r="520" spans="1:4" s="600" customFormat="1" ht="33" customHeight="1">
      <c r="A520" s="612" t="s">
        <v>2257</v>
      </c>
      <c r="B520" s="597" t="s">
        <v>2258</v>
      </c>
      <c r="C520" s="605" t="s">
        <v>28</v>
      </c>
      <c r="D520" s="616">
        <v>64873</v>
      </c>
    </row>
    <row r="521" spans="1:4" s="600" customFormat="1" ht="19.5" customHeight="1">
      <c r="A521" s="612" t="s">
        <v>2259</v>
      </c>
      <c r="B521" s="597" t="s">
        <v>2260</v>
      </c>
      <c r="C521" s="605" t="s">
        <v>2805</v>
      </c>
      <c r="D521" s="616">
        <v>55024</v>
      </c>
    </row>
    <row r="522" spans="1:4" s="600" customFormat="1" ht="19.5" customHeight="1">
      <c r="A522" s="612" t="s">
        <v>2261</v>
      </c>
      <c r="B522" s="597" t="s">
        <v>2262</v>
      </c>
      <c r="C522" s="605" t="s">
        <v>2805</v>
      </c>
      <c r="D522" s="616">
        <v>318977</v>
      </c>
    </row>
    <row r="523" spans="1:4" s="600" customFormat="1" ht="19.5" customHeight="1">
      <c r="A523" s="612" t="s">
        <v>2263</v>
      </c>
      <c r="B523" s="597" t="s">
        <v>2264</v>
      </c>
      <c r="C523" s="605" t="s">
        <v>2805</v>
      </c>
      <c r="D523" s="616">
        <v>342085</v>
      </c>
    </row>
    <row r="524" spans="1:4" s="600" customFormat="1" ht="19.5" customHeight="1">
      <c r="A524" s="612" t="s">
        <v>2265</v>
      </c>
      <c r="B524" s="597" t="s">
        <v>2266</v>
      </c>
      <c r="C524" s="605" t="s">
        <v>23</v>
      </c>
      <c r="D524" s="616">
        <v>36263</v>
      </c>
    </row>
    <row r="525" spans="1:4" s="600" customFormat="1" ht="19.5" customHeight="1">
      <c r="A525" s="612" t="s">
        <v>2267</v>
      </c>
      <c r="B525" s="597" t="s">
        <v>2268</v>
      </c>
      <c r="C525" s="605" t="s">
        <v>23</v>
      </c>
      <c r="D525" s="616">
        <v>38594</v>
      </c>
    </row>
    <row r="526" spans="1:4" s="600" customFormat="1" ht="19.5" customHeight="1">
      <c r="A526" s="612" t="s">
        <v>2269</v>
      </c>
      <c r="B526" s="597" t="s">
        <v>2270</v>
      </c>
      <c r="C526" s="605" t="s">
        <v>23</v>
      </c>
      <c r="D526" s="616">
        <v>26875</v>
      </c>
    </row>
    <row r="527" spans="1:4" s="600" customFormat="1" ht="19.5" customHeight="1">
      <c r="A527" s="612" t="s">
        <v>2271</v>
      </c>
      <c r="B527" s="597" t="s">
        <v>2272</v>
      </c>
      <c r="C527" s="605" t="s">
        <v>23</v>
      </c>
      <c r="D527" s="616">
        <v>150369</v>
      </c>
    </row>
    <row r="528" spans="1:4" s="600" customFormat="1" ht="19.5" customHeight="1">
      <c r="A528" s="612" t="s">
        <v>2273</v>
      </c>
      <c r="B528" s="597" t="s">
        <v>2274</v>
      </c>
      <c r="C528" s="605" t="s">
        <v>23</v>
      </c>
      <c r="D528" s="616">
        <v>422837</v>
      </c>
    </row>
    <row r="529" spans="1:4" s="600" customFormat="1" ht="19.5" customHeight="1">
      <c r="A529" s="612" t="s">
        <v>2275</v>
      </c>
      <c r="B529" s="597" t="s">
        <v>2276</v>
      </c>
      <c r="C529" s="605" t="s">
        <v>2805</v>
      </c>
      <c r="D529" s="616">
        <v>4026</v>
      </c>
    </row>
    <row r="530" spans="1:4" s="600" customFormat="1" ht="19.5" customHeight="1">
      <c r="A530" s="612" t="s">
        <v>2277</v>
      </c>
      <c r="B530" s="597" t="s">
        <v>2278</v>
      </c>
      <c r="C530" s="605" t="s">
        <v>2805</v>
      </c>
      <c r="D530" s="616">
        <v>2445553</v>
      </c>
    </row>
    <row r="531" spans="1:4" s="600" customFormat="1" ht="19.5" customHeight="1">
      <c r="A531" s="612" t="s">
        <v>2279</v>
      </c>
      <c r="B531" s="597" t="s">
        <v>2280</v>
      </c>
      <c r="C531" s="605" t="s">
        <v>2805</v>
      </c>
      <c r="D531" s="616">
        <v>2532074</v>
      </c>
    </row>
    <row r="532" spans="1:4" s="600" customFormat="1" ht="19.5" customHeight="1">
      <c r="A532" s="612" t="s">
        <v>2281</v>
      </c>
      <c r="B532" s="597" t="s">
        <v>390</v>
      </c>
      <c r="C532" s="605" t="s">
        <v>2805</v>
      </c>
      <c r="D532" s="616">
        <v>40936</v>
      </c>
    </row>
    <row r="533" spans="1:4" s="600" customFormat="1" ht="36.75" customHeight="1">
      <c r="A533" s="612" t="s">
        <v>2282</v>
      </c>
      <c r="B533" s="597" t="s">
        <v>2283</v>
      </c>
      <c r="C533" s="605" t="s">
        <v>2805</v>
      </c>
      <c r="D533" s="616">
        <v>246859</v>
      </c>
    </row>
    <row r="534" spans="1:4" s="600" customFormat="1" ht="18" customHeight="1">
      <c r="A534" s="967" t="s">
        <v>2284</v>
      </c>
      <c r="B534" s="968"/>
      <c r="C534" s="968"/>
      <c r="D534" s="969"/>
    </row>
    <row r="535" spans="1:4" ht="21.75" customHeight="1">
      <c r="A535" s="608" t="s">
        <v>5</v>
      </c>
      <c r="B535" s="609" t="s">
        <v>6</v>
      </c>
      <c r="C535" s="608" t="s">
        <v>3338</v>
      </c>
      <c r="D535" s="610" t="s">
        <v>492</v>
      </c>
    </row>
    <row r="536" spans="1:4" s="600" customFormat="1" ht="51" customHeight="1">
      <c r="A536" s="612" t="s">
        <v>2285</v>
      </c>
      <c r="B536" s="617" t="s">
        <v>2286</v>
      </c>
      <c r="C536" s="618" t="s">
        <v>2805</v>
      </c>
      <c r="D536" s="619">
        <v>97915</v>
      </c>
    </row>
    <row r="537" spans="1:4" s="600" customFormat="1" ht="51" customHeight="1">
      <c r="A537" s="612" t="s">
        <v>2287</v>
      </c>
      <c r="B537" s="620" t="s">
        <v>2288</v>
      </c>
      <c r="C537" s="605" t="s">
        <v>2805</v>
      </c>
      <c r="D537" s="619">
        <v>161148</v>
      </c>
    </row>
    <row r="538" spans="1:4" s="600" customFormat="1" ht="58.5" customHeight="1">
      <c r="A538" s="612" t="s">
        <v>2289</v>
      </c>
      <c r="B538" s="617" t="s">
        <v>2290</v>
      </c>
      <c r="C538" s="621" t="s">
        <v>2805</v>
      </c>
      <c r="D538" s="619">
        <v>198311</v>
      </c>
    </row>
    <row r="539" spans="1:4" s="600" customFormat="1" ht="66" customHeight="1">
      <c r="A539" s="612" t="s">
        <v>2291</v>
      </c>
      <c r="B539" s="597" t="s">
        <v>2292</v>
      </c>
      <c r="C539" s="621" t="s">
        <v>2805</v>
      </c>
      <c r="D539" s="619">
        <v>394417</v>
      </c>
    </row>
    <row r="540" spans="1:4" s="600" customFormat="1" ht="66" customHeight="1">
      <c r="A540" s="612" t="s">
        <v>2293</v>
      </c>
      <c r="B540" s="597" t="s">
        <v>2294</v>
      </c>
      <c r="C540" s="621" t="s">
        <v>2805</v>
      </c>
      <c r="D540" s="619">
        <v>440793</v>
      </c>
    </row>
    <row r="541" spans="1:4" s="600" customFormat="1" ht="76.5" customHeight="1">
      <c r="A541" s="612" t="s">
        <v>2295</v>
      </c>
      <c r="B541" s="597" t="s">
        <v>2296</v>
      </c>
      <c r="C541" s="622" t="s">
        <v>2805</v>
      </c>
      <c r="D541" s="619">
        <v>551018</v>
      </c>
    </row>
    <row r="542" spans="1:4" s="600" customFormat="1" ht="33.75" customHeight="1">
      <c r="A542" s="612" t="s">
        <v>2297</v>
      </c>
      <c r="B542" s="623" t="s">
        <v>2298</v>
      </c>
      <c r="C542" s="621" t="s">
        <v>2805</v>
      </c>
      <c r="D542" s="619">
        <v>63371</v>
      </c>
    </row>
    <row r="543" spans="1:4" s="600" customFormat="1" ht="33" customHeight="1">
      <c r="A543" s="612" t="s">
        <v>2299</v>
      </c>
      <c r="B543" s="623" t="s">
        <v>2300</v>
      </c>
      <c r="C543" s="622" t="s">
        <v>2805</v>
      </c>
      <c r="D543" s="619">
        <v>65781</v>
      </c>
    </row>
    <row r="544" spans="1:4" s="600" customFormat="1" ht="32.25" customHeight="1">
      <c r="A544" s="612" t="s">
        <v>2301</v>
      </c>
      <c r="B544" s="617" t="s">
        <v>2302</v>
      </c>
      <c r="C544" s="624" t="s">
        <v>2805</v>
      </c>
      <c r="D544" s="619">
        <v>89839</v>
      </c>
    </row>
    <row r="545" spans="1:4" s="600" customFormat="1" ht="33.75" customHeight="1">
      <c r="A545" s="612" t="s">
        <v>2303</v>
      </c>
      <c r="B545" s="617" t="s">
        <v>2304</v>
      </c>
      <c r="C545" s="621" t="s">
        <v>2805</v>
      </c>
      <c r="D545" s="619">
        <v>76114</v>
      </c>
    </row>
    <row r="546" spans="1:4" s="600" customFormat="1" ht="30" customHeight="1">
      <c r="A546" s="612" t="s">
        <v>2305</v>
      </c>
      <c r="B546" s="617" t="s">
        <v>2306</v>
      </c>
      <c r="C546" s="621" t="s">
        <v>2805</v>
      </c>
      <c r="D546" s="619">
        <v>82051</v>
      </c>
    </row>
    <row r="547" spans="1:4" s="600" customFormat="1" ht="32.25" customHeight="1">
      <c r="A547" s="612" t="s">
        <v>2307</v>
      </c>
      <c r="B547" s="617" t="s">
        <v>2308</v>
      </c>
      <c r="C547" s="621" t="s">
        <v>2805</v>
      </c>
      <c r="D547" s="619">
        <v>85621</v>
      </c>
    </row>
    <row r="548" spans="1:4" s="600" customFormat="1" ht="30.75" customHeight="1">
      <c r="A548" s="612" t="s">
        <v>2309</v>
      </c>
      <c r="B548" s="617" t="s">
        <v>2310</v>
      </c>
      <c r="C548" s="621" t="s">
        <v>2805</v>
      </c>
      <c r="D548" s="619">
        <v>82941</v>
      </c>
    </row>
    <row r="549" spans="1:4" s="600" customFormat="1" ht="33" customHeight="1">
      <c r="A549" s="612" t="s">
        <v>2311</v>
      </c>
      <c r="B549" s="597" t="s">
        <v>2312</v>
      </c>
      <c r="C549" s="621" t="s">
        <v>2805</v>
      </c>
      <c r="D549" s="619">
        <v>79536</v>
      </c>
    </row>
    <row r="550" spans="1:4" s="600" customFormat="1" ht="30.75" customHeight="1">
      <c r="A550" s="612" t="s">
        <v>2313</v>
      </c>
      <c r="B550" s="623" t="s">
        <v>2314</v>
      </c>
      <c r="C550" s="621" t="s">
        <v>2805</v>
      </c>
      <c r="D550" s="619">
        <v>134507</v>
      </c>
    </row>
    <row r="551" spans="1:4" s="600" customFormat="1" ht="31.5" customHeight="1">
      <c r="A551" s="612" t="s">
        <v>2315</v>
      </c>
      <c r="B551" s="623" t="s">
        <v>2316</v>
      </c>
      <c r="C551" s="621" t="s">
        <v>2805</v>
      </c>
      <c r="D551" s="619">
        <v>118875</v>
      </c>
    </row>
    <row r="552" spans="1:4" s="600" customFormat="1" ht="33.75" customHeight="1">
      <c r="A552" s="612" t="s">
        <v>2317</v>
      </c>
      <c r="B552" s="623" t="s">
        <v>2318</v>
      </c>
      <c r="C552" s="621" t="s">
        <v>2805</v>
      </c>
      <c r="D552" s="619">
        <v>115493</v>
      </c>
    </row>
    <row r="553" spans="1:4" s="600" customFormat="1" ht="56.25" customHeight="1">
      <c r="A553" s="612" t="s">
        <v>2319</v>
      </c>
      <c r="B553" s="623" t="s">
        <v>2320</v>
      </c>
      <c r="C553" s="621" t="s">
        <v>2805</v>
      </c>
      <c r="D553" s="619">
        <v>239132</v>
      </c>
    </row>
    <row r="554" spans="1:4" s="600" customFormat="1" ht="30" customHeight="1">
      <c r="A554" s="612" t="s">
        <v>2321</v>
      </c>
      <c r="B554" s="597" t="s">
        <v>2322</v>
      </c>
      <c r="C554" s="605" t="s">
        <v>28</v>
      </c>
      <c r="D554" s="619">
        <v>17494</v>
      </c>
    </row>
    <row r="555" spans="1:4" s="600" customFormat="1" ht="32.25" customHeight="1">
      <c r="A555" s="612" t="s">
        <v>2323</v>
      </c>
      <c r="B555" s="617" t="s">
        <v>2324</v>
      </c>
      <c r="C555" s="605" t="s">
        <v>28</v>
      </c>
      <c r="D555" s="619">
        <v>61469</v>
      </c>
    </row>
    <row r="556" spans="1:4" s="600" customFormat="1" ht="20.25" customHeight="1">
      <c r="A556" s="612" t="s">
        <v>2325</v>
      </c>
      <c r="B556" s="617" t="s">
        <v>2326</v>
      </c>
      <c r="C556" s="605" t="s">
        <v>2805</v>
      </c>
      <c r="D556" s="619">
        <v>79029</v>
      </c>
    </row>
    <row r="557" spans="1:4" s="600" customFormat="1" ht="33" customHeight="1">
      <c r="A557" s="612" t="s">
        <v>2327</v>
      </c>
      <c r="B557" s="617" t="s">
        <v>2328</v>
      </c>
      <c r="C557" s="605" t="s">
        <v>28</v>
      </c>
      <c r="D557" s="619">
        <v>31504</v>
      </c>
    </row>
    <row r="558" spans="1:4" s="600" customFormat="1" ht="31.5" customHeight="1">
      <c r="A558" s="612" t="s">
        <v>2329</v>
      </c>
      <c r="B558" s="597" t="s">
        <v>2330</v>
      </c>
      <c r="C558" s="605" t="s">
        <v>2805</v>
      </c>
      <c r="D558" s="619">
        <v>259059</v>
      </c>
    </row>
    <row r="559" spans="1:4" s="600" customFormat="1" ht="18" customHeight="1">
      <c r="A559" s="612" t="s">
        <v>2331</v>
      </c>
      <c r="B559" s="597" t="s">
        <v>2332</v>
      </c>
      <c r="C559" s="605" t="s">
        <v>2805</v>
      </c>
      <c r="D559" s="619">
        <v>33457</v>
      </c>
    </row>
    <row r="560" spans="1:4" s="600" customFormat="1" ht="30.75" customHeight="1">
      <c r="A560" s="612" t="s">
        <v>2333</v>
      </c>
      <c r="B560" s="597" t="s">
        <v>2334</v>
      </c>
      <c r="C560" s="605" t="s">
        <v>2805</v>
      </c>
      <c r="D560" s="619">
        <v>505733</v>
      </c>
    </row>
    <row r="561" spans="1:4" s="600" customFormat="1" ht="30.75" customHeight="1">
      <c r="A561" s="612" t="s">
        <v>2335</v>
      </c>
      <c r="B561" s="597" t="s">
        <v>2336</v>
      </c>
      <c r="C561" s="605" t="s">
        <v>2805</v>
      </c>
      <c r="D561" s="619">
        <v>408433</v>
      </c>
    </row>
    <row r="562" spans="1:4" s="600" customFormat="1" ht="17.25" customHeight="1">
      <c r="A562" s="612" t="s">
        <v>2337</v>
      </c>
      <c r="B562" s="597" t="s">
        <v>3337</v>
      </c>
      <c r="C562" s="605" t="s">
        <v>2805</v>
      </c>
      <c r="D562" s="619">
        <v>33487</v>
      </c>
    </row>
    <row r="563" spans="1:4" s="600" customFormat="1" ht="29.25" customHeight="1">
      <c r="A563" s="612" t="s">
        <v>2338</v>
      </c>
      <c r="B563" s="597" t="s">
        <v>2339</v>
      </c>
      <c r="C563" s="605" t="s">
        <v>2805</v>
      </c>
      <c r="D563" s="619">
        <v>27163</v>
      </c>
    </row>
    <row r="564" spans="1:4" s="600" customFormat="1" ht="18" customHeight="1">
      <c r="A564" s="612" t="s">
        <v>2340</v>
      </c>
      <c r="B564" s="597" t="s">
        <v>2341</v>
      </c>
      <c r="C564" s="605" t="s">
        <v>28</v>
      </c>
      <c r="D564" s="619">
        <v>26928</v>
      </c>
    </row>
    <row r="565" spans="1:4" s="600" customFormat="1" ht="47.25" customHeight="1">
      <c r="A565" s="612" t="s">
        <v>2342</v>
      </c>
      <c r="B565" s="597" t="s">
        <v>2343</v>
      </c>
      <c r="C565" s="605" t="s">
        <v>2805</v>
      </c>
      <c r="D565" s="619">
        <v>673745</v>
      </c>
    </row>
    <row r="566" spans="1:4" s="600" customFormat="1" ht="18" customHeight="1">
      <c r="A566" s="612" t="s">
        <v>2344</v>
      </c>
      <c r="B566" s="597" t="s">
        <v>2345</v>
      </c>
      <c r="C566" s="605" t="s">
        <v>28</v>
      </c>
      <c r="D566" s="619">
        <v>8545</v>
      </c>
    </row>
    <row r="567" spans="1:4" s="600" customFormat="1" ht="18" customHeight="1">
      <c r="A567" s="612" t="s">
        <v>2346</v>
      </c>
      <c r="B567" s="597" t="s">
        <v>2347</v>
      </c>
      <c r="C567" s="605" t="s">
        <v>28</v>
      </c>
      <c r="D567" s="619">
        <v>15499</v>
      </c>
    </row>
    <row r="568" spans="1:4" s="600" customFormat="1" ht="18" customHeight="1">
      <c r="A568" s="612" t="s">
        <v>2348</v>
      </c>
      <c r="B568" s="597" t="s">
        <v>2349</v>
      </c>
      <c r="C568" s="605" t="s">
        <v>28</v>
      </c>
      <c r="D568" s="619">
        <v>5059</v>
      </c>
    </row>
    <row r="569" spans="1:4" s="600" customFormat="1" ht="18" customHeight="1">
      <c r="A569" s="612" t="s">
        <v>2350</v>
      </c>
      <c r="B569" s="597" t="s">
        <v>2351</v>
      </c>
      <c r="C569" s="605" t="s">
        <v>28</v>
      </c>
      <c r="D569" s="619">
        <v>13571</v>
      </c>
    </row>
    <row r="570" spans="1:4" s="600" customFormat="1" ht="18" customHeight="1">
      <c r="A570" s="612" t="s">
        <v>2352</v>
      </c>
      <c r="B570" s="597" t="s">
        <v>2353</v>
      </c>
      <c r="C570" s="605" t="s">
        <v>28</v>
      </c>
      <c r="D570" s="619">
        <v>6209</v>
      </c>
    </row>
    <row r="571" spans="1:4" s="600" customFormat="1" ht="31.5" customHeight="1">
      <c r="A571" s="612" t="s">
        <v>2354</v>
      </c>
      <c r="B571" s="597" t="s">
        <v>2355</v>
      </c>
      <c r="C571" s="605" t="s">
        <v>2805</v>
      </c>
      <c r="D571" s="619">
        <v>82749</v>
      </c>
    </row>
    <row r="572" spans="1:4" s="600" customFormat="1" ht="33.75" customHeight="1">
      <c r="A572" s="612" t="s">
        <v>2356</v>
      </c>
      <c r="B572" s="597" t="s">
        <v>2357</v>
      </c>
      <c r="C572" s="605" t="s">
        <v>2805</v>
      </c>
      <c r="D572" s="619">
        <v>122088</v>
      </c>
    </row>
    <row r="573" spans="1:4" s="600" customFormat="1" ht="27.75" customHeight="1">
      <c r="A573" s="612" t="s">
        <v>2358</v>
      </c>
      <c r="B573" s="597" t="s">
        <v>2300</v>
      </c>
      <c r="C573" s="605" t="s">
        <v>2805</v>
      </c>
      <c r="D573" s="619">
        <v>65781</v>
      </c>
    </row>
    <row r="574" spans="1:4" s="600" customFormat="1" ht="59.25" customHeight="1">
      <c r="A574" s="612" t="s">
        <v>2359</v>
      </c>
      <c r="B574" s="623" t="s">
        <v>2360</v>
      </c>
      <c r="C574" s="605" t="s">
        <v>2805</v>
      </c>
      <c r="D574" s="619">
        <v>284242</v>
      </c>
    </row>
    <row r="575" spans="1:4" s="600" customFormat="1" ht="18" customHeight="1">
      <c r="A575" s="967" t="s">
        <v>2361</v>
      </c>
      <c r="B575" s="968"/>
      <c r="C575" s="968"/>
      <c r="D575" s="969"/>
    </row>
    <row r="576" spans="1:4" ht="21.75" customHeight="1">
      <c r="A576" s="608" t="s">
        <v>5</v>
      </c>
      <c r="B576" s="609" t="s">
        <v>6</v>
      </c>
      <c r="C576" s="608" t="s">
        <v>3338</v>
      </c>
      <c r="D576" s="610" t="s">
        <v>492</v>
      </c>
    </row>
    <row r="577" spans="1:4" s="600" customFormat="1" ht="18" customHeight="1">
      <c r="A577" s="612" t="s">
        <v>2362</v>
      </c>
      <c r="B577" s="597" t="s">
        <v>2363</v>
      </c>
      <c r="C577" s="605" t="s">
        <v>28</v>
      </c>
      <c r="D577" s="616">
        <v>927321</v>
      </c>
    </row>
    <row r="578" spans="1:4" s="600" customFormat="1" ht="18" customHeight="1">
      <c r="A578" s="612" t="s">
        <v>2364</v>
      </c>
      <c r="B578" s="597" t="s">
        <v>2365</v>
      </c>
      <c r="C578" s="605" t="s">
        <v>28</v>
      </c>
      <c r="D578" s="616">
        <v>1817712</v>
      </c>
    </row>
    <row r="579" spans="1:4" s="600" customFormat="1" ht="18" customHeight="1">
      <c r="A579" s="612" t="s">
        <v>2366</v>
      </c>
      <c r="B579" s="597" t="s">
        <v>2367</v>
      </c>
      <c r="C579" s="605" t="s">
        <v>28</v>
      </c>
      <c r="D579" s="616">
        <v>838295</v>
      </c>
    </row>
    <row r="580" spans="1:4" s="600" customFormat="1" ht="18" customHeight="1">
      <c r="A580" s="612" t="s">
        <v>2368</v>
      </c>
      <c r="B580" s="597" t="s">
        <v>2369</v>
      </c>
      <c r="C580" s="605" t="s">
        <v>28</v>
      </c>
      <c r="D580" s="616">
        <v>142350</v>
      </c>
    </row>
    <row r="581" spans="1:4" s="600" customFormat="1" ht="27" customHeight="1">
      <c r="A581" s="612" t="s">
        <v>2370</v>
      </c>
      <c r="B581" s="597" t="s">
        <v>2371</v>
      </c>
      <c r="C581" s="605" t="s">
        <v>28</v>
      </c>
      <c r="D581" s="616">
        <v>1014487</v>
      </c>
    </row>
    <row r="582" spans="1:4" s="600" customFormat="1" ht="18" customHeight="1">
      <c r="A582" s="612" t="s">
        <v>2372</v>
      </c>
      <c r="B582" s="597" t="s">
        <v>2373</v>
      </c>
      <c r="C582" s="605" t="s">
        <v>28</v>
      </c>
      <c r="D582" s="616">
        <v>319138</v>
      </c>
    </row>
    <row r="583" spans="1:4" s="600" customFormat="1" ht="32.25" customHeight="1">
      <c r="A583" s="612" t="s">
        <v>2374</v>
      </c>
      <c r="B583" s="597" t="s">
        <v>2375</v>
      </c>
      <c r="C583" s="605" t="s">
        <v>28</v>
      </c>
      <c r="D583" s="616">
        <v>32273</v>
      </c>
    </row>
    <row r="584" spans="1:4" s="600" customFormat="1" ht="18" customHeight="1">
      <c r="A584" s="612" t="s">
        <v>2376</v>
      </c>
      <c r="B584" s="597" t="s">
        <v>2377</v>
      </c>
      <c r="C584" s="605" t="s">
        <v>28</v>
      </c>
      <c r="D584" s="616">
        <v>10567</v>
      </c>
    </row>
    <row r="585" spans="1:4" s="600" customFormat="1" ht="18" customHeight="1">
      <c r="A585" s="612" t="s">
        <v>2378</v>
      </c>
      <c r="B585" s="597" t="s">
        <v>2379</v>
      </c>
      <c r="C585" s="605" t="s">
        <v>28</v>
      </c>
      <c r="D585" s="616">
        <v>9148</v>
      </c>
    </row>
    <row r="586" spans="1:4" s="600" customFormat="1" ht="18" customHeight="1">
      <c r="A586" s="612" t="s">
        <v>2380</v>
      </c>
      <c r="B586" s="597" t="s">
        <v>2381</v>
      </c>
      <c r="C586" s="605" t="s">
        <v>28</v>
      </c>
      <c r="D586" s="616">
        <v>7638</v>
      </c>
    </row>
    <row r="587" spans="1:4" s="600" customFormat="1" ht="26.25" customHeight="1">
      <c r="A587" s="612" t="s">
        <v>2382</v>
      </c>
      <c r="B587" s="597" t="s">
        <v>2383</v>
      </c>
      <c r="C587" s="605" t="s">
        <v>28</v>
      </c>
      <c r="D587" s="616">
        <v>24877</v>
      </c>
    </row>
    <row r="588" spans="1:4" s="600" customFormat="1" ht="16.5" customHeight="1">
      <c r="A588" s="612" t="s">
        <v>2384</v>
      </c>
      <c r="B588" s="597" t="s">
        <v>2385</v>
      </c>
      <c r="C588" s="605" t="s">
        <v>28</v>
      </c>
      <c r="D588" s="616">
        <v>21310618</v>
      </c>
    </row>
    <row r="589" spans="1:4" s="600" customFormat="1" ht="18" customHeight="1">
      <c r="A589" s="612" t="s">
        <v>2386</v>
      </c>
      <c r="B589" s="597" t="s">
        <v>2387</v>
      </c>
      <c r="C589" s="605" t="s">
        <v>28</v>
      </c>
      <c r="D589" s="616">
        <v>31963493</v>
      </c>
    </row>
    <row r="590" spans="1:4" s="600" customFormat="1" ht="18" customHeight="1">
      <c r="A590" s="612" t="s">
        <v>2388</v>
      </c>
      <c r="B590" s="597" t="s">
        <v>2389</v>
      </c>
      <c r="C590" s="605" t="s">
        <v>23</v>
      </c>
      <c r="D590" s="616">
        <v>417616</v>
      </c>
    </row>
    <row r="591" spans="1:4" s="600" customFormat="1" ht="18" customHeight="1">
      <c r="A591" s="967" t="s">
        <v>2390</v>
      </c>
      <c r="B591" s="968"/>
      <c r="C591" s="968"/>
      <c r="D591" s="969"/>
    </row>
    <row r="592" spans="1:4" ht="21.75" customHeight="1">
      <c r="A592" s="608" t="s">
        <v>5</v>
      </c>
      <c r="B592" s="609" t="s">
        <v>6</v>
      </c>
      <c r="C592" s="608" t="s">
        <v>3338</v>
      </c>
      <c r="D592" s="610" t="s">
        <v>492</v>
      </c>
    </row>
    <row r="593" spans="1:4" s="600" customFormat="1" ht="18" customHeight="1">
      <c r="A593" s="612" t="s">
        <v>2391</v>
      </c>
      <c r="B593" s="597" t="s">
        <v>319</v>
      </c>
      <c r="C593" s="605" t="s">
        <v>23</v>
      </c>
      <c r="D593" s="616">
        <v>4247</v>
      </c>
    </row>
    <row r="594" spans="1:4" s="600" customFormat="1" ht="18" customHeight="1">
      <c r="A594" s="612" t="s">
        <v>2392</v>
      </c>
      <c r="B594" s="597" t="s">
        <v>136</v>
      </c>
      <c r="C594" s="605" t="s">
        <v>28</v>
      </c>
      <c r="D594" s="616">
        <v>21872</v>
      </c>
    </row>
    <row r="595" spans="1:4" s="600" customFormat="1" ht="18" customHeight="1">
      <c r="A595" s="612" t="s">
        <v>2393</v>
      </c>
      <c r="B595" s="597" t="s">
        <v>2968</v>
      </c>
      <c r="C595" s="605" t="s">
        <v>23</v>
      </c>
      <c r="D595" s="616">
        <v>279486</v>
      </c>
    </row>
    <row r="596" spans="1:4" s="600" customFormat="1" ht="18" customHeight="1">
      <c r="A596" s="612" t="s">
        <v>2394</v>
      </c>
      <c r="B596" s="597" t="s">
        <v>2969</v>
      </c>
      <c r="C596" s="605" t="s">
        <v>28</v>
      </c>
      <c r="D596" s="616">
        <v>22563</v>
      </c>
    </row>
    <row r="597" spans="1:4" s="600" customFormat="1" ht="33" customHeight="1">
      <c r="A597" s="612" t="s">
        <v>2395</v>
      </c>
      <c r="B597" s="597" t="s">
        <v>2970</v>
      </c>
      <c r="C597" s="605" t="s">
        <v>23</v>
      </c>
      <c r="D597" s="616">
        <v>8295998</v>
      </c>
    </row>
    <row r="598" spans="1:4" s="600" customFormat="1" ht="46.5" customHeight="1">
      <c r="A598" s="612" t="s">
        <v>2396</v>
      </c>
      <c r="B598" s="597" t="s">
        <v>2971</v>
      </c>
      <c r="C598" s="605" t="s">
        <v>2805</v>
      </c>
      <c r="D598" s="616">
        <v>209348</v>
      </c>
    </row>
    <row r="599" spans="1:4" s="600" customFormat="1" ht="18" customHeight="1">
      <c r="A599" s="612" t="s">
        <v>2397</v>
      </c>
      <c r="B599" s="597" t="s">
        <v>2972</v>
      </c>
      <c r="C599" s="605" t="s">
        <v>28</v>
      </c>
      <c r="D599" s="616">
        <v>921221</v>
      </c>
    </row>
    <row r="600" spans="1:4" s="600" customFormat="1" ht="18" customHeight="1">
      <c r="A600" s="612" t="s">
        <v>2398</v>
      </c>
      <c r="B600" s="597" t="s">
        <v>2973</v>
      </c>
      <c r="C600" s="605" t="s">
        <v>2805</v>
      </c>
      <c r="D600" s="616">
        <v>16378</v>
      </c>
    </row>
    <row r="601" spans="1:4" s="600" customFormat="1" ht="18" customHeight="1">
      <c r="A601" s="612" t="s">
        <v>2399</v>
      </c>
      <c r="B601" s="597" t="s">
        <v>2974</v>
      </c>
      <c r="C601" s="605" t="s">
        <v>2805</v>
      </c>
      <c r="D601" s="616">
        <v>17629</v>
      </c>
    </row>
    <row r="602" spans="1:4" s="600" customFormat="1" ht="18" customHeight="1">
      <c r="A602" s="612" t="s">
        <v>2400</v>
      </c>
      <c r="B602" s="597" t="s">
        <v>2975</v>
      </c>
      <c r="C602" s="605" t="s">
        <v>2805</v>
      </c>
      <c r="D602" s="616">
        <v>34276</v>
      </c>
    </row>
    <row r="603" spans="1:4" s="600" customFormat="1" ht="35.25" customHeight="1">
      <c r="A603" s="612" t="s">
        <v>2401</v>
      </c>
      <c r="B603" s="597" t="s">
        <v>2976</v>
      </c>
      <c r="C603" s="605" t="s">
        <v>2805</v>
      </c>
      <c r="D603" s="616">
        <v>440115</v>
      </c>
    </row>
    <row r="604" spans="1:4" s="600" customFormat="1" ht="34.5" customHeight="1">
      <c r="A604" s="612" t="s">
        <v>2402</v>
      </c>
      <c r="B604" s="597" t="s">
        <v>2977</v>
      </c>
      <c r="C604" s="605" t="s">
        <v>2805</v>
      </c>
      <c r="D604" s="616">
        <v>160486</v>
      </c>
    </row>
    <row r="605" spans="1:4" s="600" customFormat="1" ht="18" customHeight="1">
      <c r="A605" s="612" t="s">
        <v>2403</v>
      </c>
      <c r="B605" s="597" t="s">
        <v>2978</v>
      </c>
      <c r="C605" s="605" t="s">
        <v>2805</v>
      </c>
      <c r="D605" s="616">
        <v>412820</v>
      </c>
    </row>
    <row r="606" spans="1:4" s="600" customFormat="1" ht="18" customHeight="1">
      <c r="A606" s="612" t="s">
        <v>2404</v>
      </c>
      <c r="B606" s="597" t="s">
        <v>2979</v>
      </c>
      <c r="C606" s="605" t="s">
        <v>2805</v>
      </c>
      <c r="D606" s="616">
        <v>41060</v>
      </c>
    </row>
    <row r="607" spans="1:4" s="600" customFormat="1" ht="18" customHeight="1">
      <c r="A607" s="612" t="s">
        <v>2405</v>
      </c>
      <c r="B607" s="597" t="s">
        <v>336</v>
      </c>
      <c r="C607" s="605" t="s">
        <v>23</v>
      </c>
      <c r="D607" s="616">
        <v>406418</v>
      </c>
    </row>
    <row r="608" spans="1:4" s="600" customFormat="1" ht="18" customHeight="1">
      <c r="A608" s="612" t="s">
        <v>2406</v>
      </c>
      <c r="B608" s="597" t="s">
        <v>2980</v>
      </c>
      <c r="C608" s="605" t="s">
        <v>2805</v>
      </c>
      <c r="D608" s="616">
        <v>1218929</v>
      </c>
    </row>
    <row r="609" spans="1:4" s="600" customFormat="1" ht="18" customHeight="1">
      <c r="A609" s="612" t="s">
        <v>2407</v>
      </c>
      <c r="B609" s="597" t="s">
        <v>7</v>
      </c>
      <c r="C609" s="605" t="s">
        <v>45</v>
      </c>
      <c r="D609" s="616">
        <v>4570983</v>
      </c>
    </row>
    <row r="610" spans="1:4" s="600" customFormat="1" ht="18" customHeight="1">
      <c r="A610" s="612" t="s">
        <v>2408</v>
      </c>
      <c r="B610" s="597" t="s">
        <v>2981</v>
      </c>
      <c r="C610" s="605" t="s">
        <v>23</v>
      </c>
      <c r="D610" s="616">
        <v>25485</v>
      </c>
    </row>
    <row r="611" spans="1:4" s="600" customFormat="1" ht="18" customHeight="1">
      <c r="A611" s="612" t="s">
        <v>2409</v>
      </c>
      <c r="B611" s="597" t="s">
        <v>450</v>
      </c>
      <c r="C611" s="605" t="s">
        <v>23</v>
      </c>
      <c r="D611" s="616">
        <v>14917</v>
      </c>
    </row>
    <row r="612" spans="1:4" s="600" customFormat="1" ht="18" customHeight="1">
      <c r="A612" s="612" t="s">
        <v>2410</v>
      </c>
      <c r="B612" s="597" t="s">
        <v>449</v>
      </c>
      <c r="C612" s="605" t="s">
        <v>23</v>
      </c>
      <c r="D612" s="616">
        <v>54421</v>
      </c>
    </row>
    <row r="613" spans="1:4" s="600" customFormat="1" ht="182.45" customHeight="1">
      <c r="A613" s="612" t="s">
        <v>2411</v>
      </c>
      <c r="B613" s="597" t="s">
        <v>2957</v>
      </c>
      <c r="C613" s="605" t="s">
        <v>2805</v>
      </c>
      <c r="D613" s="616">
        <v>20812</v>
      </c>
    </row>
    <row r="614" spans="1:4" ht="19.5" customHeight="1">
      <c r="A614" s="625"/>
    </row>
    <row r="615" spans="1:4" ht="19.5" customHeight="1">
      <c r="A615" s="966" t="s">
        <v>3072</v>
      </c>
      <c r="B615" s="966"/>
      <c r="C615" s="966"/>
      <c r="D615" s="966"/>
    </row>
    <row r="616" spans="1:4" ht="19.5" customHeight="1">
      <c r="A616" s="966" t="s">
        <v>3073</v>
      </c>
      <c r="B616" s="966"/>
      <c r="C616" s="966"/>
      <c r="D616" s="966"/>
    </row>
    <row r="617" spans="1:4" ht="19.5" customHeight="1">
      <c r="A617" s="784" t="s">
        <v>510</v>
      </c>
      <c r="B617" s="785" t="s">
        <v>6</v>
      </c>
      <c r="C617" s="784" t="s">
        <v>3338</v>
      </c>
      <c r="D617" s="786" t="s">
        <v>492</v>
      </c>
    </row>
    <row r="618" spans="1:4" ht="19.5" customHeight="1">
      <c r="A618" s="787" t="s">
        <v>3074</v>
      </c>
      <c r="B618" s="787" t="s">
        <v>3075</v>
      </c>
      <c r="C618" s="788" t="s">
        <v>28</v>
      </c>
      <c r="D618" s="789">
        <v>4203</v>
      </c>
    </row>
    <row r="619" spans="1:4" ht="19.5" customHeight="1">
      <c r="A619" s="787" t="s">
        <v>3076</v>
      </c>
      <c r="B619" s="787" t="s">
        <v>3077</v>
      </c>
      <c r="C619" s="788" t="s">
        <v>29</v>
      </c>
      <c r="D619" s="789">
        <v>62897</v>
      </c>
    </row>
    <row r="620" spans="1:4" ht="19.5" customHeight="1">
      <c r="A620" s="787" t="s">
        <v>3078</v>
      </c>
      <c r="B620" s="787" t="s">
        <v>3079</v>
      </c>
      <c r="C620" s="788" t="s">
        <v>1457</v>
      </c>
      <c r="D620" s="789">
        <v>1359973</v>
      </c>
    </row>
    <row r="621" spans="1:4" ht="19.5" customHeight="1">
      <c r="A621" s="787" t="s">
        <v>3080</v>
      </c>
      <c r="B621" s="787" t="s">
        <v>3081</v>
      </c>
      <c r="C621" s="788" t="s">
        <v>1457</v>
      </c>
      <c r="D621" s="789">
        <v>886203</v>
      </c>
    </row>
    <row r="622" spans="1:4" ht="19.5" customHeight="1">
      <c r="A622" s="787" t="s">
        <v>3082</v>
      </c>
      <c r="B622" s="787" t="s">
        <v>3083</v>
      </c>
      <c r="C622" s="788" t="s">
        <v>3084</v>
      </c>
      <c r="D622" s="789">
        <v>1834062</v>
      </c>
    </row>
    <row r="623" spans="1:4" ht="19.5" customHeight="1">
      <c r="A623" s="787" t="s">
        <v>3085</v>
      </c>
      <c r="B623" s="787" t="s">
        <v>3086</v>
      </c>
      <c r="C623" s="788" t="s">
        <v>3084</v>
      </c>
      <c r="D623" s="789">
        <v>187664</v>
      </c>
    </row>
    <row r="624" spans="1:4" ht="19.5" customHeight="1">
      <c r="A624" s="787" t="s">
        <v>3087</v>
      </c>
      <c r="B624" s="787" t="s">
        <v>3088</v>
      </c>
      <c r="C624" s="788" t="s">
        <v>28</v>
      </c>
      <c r="D624" s="789">
        <v>3281</v>
      </c>
    </row>
    <row r="625" spans="1:4" ht="19.5" customHeight="1">
      <c r="A625" s="787" t="s">
        <v>3089</v>
      </c>
      <c r="B625" s="787" t="s">
        <v>3090</v>
      </c>
      <c r="C625" s="788" t="s">
        <v>28</v>
      </c>
      <c r="D625" s="789">
        <v>2201</v>
      </c>
    </row>
    <row r="626" spans="1:4" ht="19.5" customHeight="1">
      <c r="A626" s="787" t="s">
        <v>3091</v>
      </c>
      <c r="B626" s="787" t="s">
        <v>3092</v>
      </c>
      <c r="C626" s="788" t="s">
        <v>2805</v>
      </c>
      <c r="D626" s="789">
        <v>114565</v>
      </c>
    </row>
    <row r="627" spans="1:4" ht="19.5" customHeight="1">
      <c r="A627" s="787" t="s">
        <v>3093</v>
      </c>
      <c r="B627" s="787" t="s">
        <v>3094</v>
      </c>
      <c r="C627" s="788" t="s">
        <v>28</v>
      </c>
      <c r="D627" s="789">
        <v>190942</v>
      </c>
    </row>
    <row r="628" spans="1:4" ht="19.5" customHeight="1">
      <c r="A628" s="787" t="s">
        <v>3095</v>
      </c>
      <c r="B628" s="787" t="s">
        <v>1518</v>
      </c>
      <c r="C628" s="788" t="s">
        <v>28</v>
      </c>
      <c r="D628" s="789">
        <v>4303</v>
      </c>
    </row>
    <row r="629" spans="1:4" ht="19.5" customHeight="1">
      <c r="A629" s="787" t="s">
        <v>3096</v>
      </c>
      <c r="B629" s="787" t="s">
        <v>3097</v>
      </c>
      <c r="C629" s="788" t="s">
        <v>2805</v>
      </c>
      <c r="D629" s="789">
        <v>101346</v>
      </c>
    </row>
    <row r="630" spans="1:4" ht="19.5" customHeight="1">
      <c r="A630" s="787" t="s">
        <v>3098</v>
      </c>
      <c r="B630" s="787" t="s">
        <v>3099</v>
      </c>
      <c r="C630" s="788" t="s">
        <v>23</v>
      </c>
      <c r="D630" s="789">
        <v>11454</v>
      </c>
    </row>
    <row r="631" spans="1:4" ht="19.5" customHeight="1">
      <c r="A631" s="787" t="s">
        <v>3100</v>
      </c>
      <c r="B631" s="787" t="s">
        <v>3101</v>
      </c>
      <c r="C631" s="788" t="s">
        <v>23</v>
      </c>
      <c r="D631" s="789">
        <v>10491</v>
      </c>
    </row>
    <row r="632" spans="1:4" ht="19.5" customHeight="1">
      <c r="A632" s="787" t="s">
        <v>3102</v>
      </c>
      <c r="B632" s="787" t="s">
        <v>3103</v>
      </c>
      <c r="C632" s="788" t="s">
        <v>29</v>
      </c>
      <c r="D632" s="789">
        <v>31096</v>
      </c>
    </row>
    <row r="633" spans="1:4" ht="19.5" customHeight="1">
      <c r="A633" s="787" t="s">
        <v>3104</v>
      </c>
      <c r="B633" s="787" t="s">
        <v>3105</v>
      </c>
      <c r="C633" s="788" t="s">
        <v>2805</v>
      </c>
      <c r="D633" s="789">
        <v>8812</v>
      </c>
    </row>
    <row r="634" spans="1:4" ht="19.5" customHeight="1">
      <c r="A634" s="787" t="s">
        <v>3106</v>
      </c>
      <c r="B634" s="787" t="s">
        <v>3107</v>
      </c>
      <c r="C634" s="788" t="s">
        <v>28</v>
      </c>
      <c r="D634" s="789">
        <v>3022</v>
      </c>
    </row>
    <row r="635" spans="1:4" ht="19.5" customHeight="1">
      <c r="A635" s="787" t="s">
        <v>3108</v>
      </c>
      <c r="B635" s="787" t="s">
        <v>1520</v>
      </c>
      <c r="C635" s="788" t="s">
        <v>28</v>
      </c>
      <c r="D635" s="789">
        <v>7161</v>
      </c>
    </row>
    <row r="636" spans="1:4" ht="19.5" customHeight="1">
      <c r="A636" s="787" t="s">
        <v>3109</v>
      </c>
      <c r="B636" s="787" t="s">
        <v>3110</v>
      </c>
      <c r="C636" s="788" t="s">
        <v>28</v>
      </c>
      <c r="D636" s="789">
        <v>49771</v>
      </c>
    </row>
    <row r="637" spans="1:4" ht="19.5" customHeight="1">
      <c r="A637" s="787" t="s">
        <v>3111</v>
      </c>
      <c r="B637" s="787" t="s">
        <v>1522</v>
      </c>
      <c r="C637" s="788" t="s">
        <v>23</v>
      </c>
      <c r="D637" s="789">
        <v>7430</v>
      </c>
    </row>
    <row r="638" spans="1:4" ht="19.5" customHeight="1">
      <c r="A638" s="787" t="s">
        <v>3112</v>
      </c>
      <c r="B638" s="787" t="s">
        <v>3113</v>
      </c>
      <c r="C638" s="788" t="s">
        <v>29</v>
      </c>
      <c r="D638" s="789">
        <v>20144</v>
      </c>
    </row>
    <row r="639" spans="1:4" ht="19.5" customHeight="1">
      <c r="A639" s="966" t="s">
        <v>3114</v>
      </c>
      <c r="B639" s="966"/>
      <c r="C639" s="966"/>
      <c r="D639" s="966"/>
    </row>
    <row r="640" spans="1:4" ht="19.5" customHeight="1">
      <c r="A640" s="784" t="s">
        <v>510</v>
      </c>
      <c r="B640" s="785" t="s">
        <v>6</v>
      </c>
      <c r="C640" s="784" t="s">
        <v>3338</v>
      </c>
      <c r="D640" s="786" t="s">
        <v>492</v>
      </c>
    </row>
    <row r="641" spans="1:4" ht="19.5" customHeight="1">
      <c r="A641" s="787" t="s">
        <v>3115</v>
      </c>
      <c r="B641" s="787" t="s">
        <v>3116</v>
      </c>
      <c r="C641" s="788" t="s">
        <v>29</v>
      </c>
      <c r="D641" s="789">
        <v>11746</v>
      </c>
    </row>
    <row r="642" spans="1:4" ht="19.5" customHeight="1">
      <c r="A642" s="787" t="s">
        <v>3117</v>
      </c>
      <c r="B642" s="787" t="s">
        <v>3118</v>
      </c>
      <c r="C642" s="788" t="s">
        <v>29</v>
      </c>
      <c r="D642" s="789">
        <v>6460</v>
      </c>
    </row>
    <row r="643" spans="1:4" ht="19.5" customHeight="1">
      <c r="A643" s="787" t="s">
        <v>2577</v>
      </c>
      <c r="B643" s="787" t="s">
        <v>2576</v>
      </c>
      <c r="C643" s="788" t="s">
        <v>29</v>
      </c>
      <c r="D643" s="789">
        <v>14779</v>
      </c>
    </row>
    <row r="644" spans="1:4" ht="19.5" customHeight="1">
      <c r="A644" s="787" t="s">
        <v>3119</v>
      </c>
      <c r="B644" s="787" t="s">
        <v>3120</v>
      </c>
      <c r="C644" s="788" t="s">
        <v>29</v>
      </c>
      <c r="D644" s="789">
        <v>27143</v>
      </c>
    </row>
    <row r="645" spans="1:4" ht="19.5" customHeight="1">
      <c r="A645" s="787" t="s">
        <v>3121</v>
      </c>
      <c r="B645" s="787" t="s">
        <v>3122</v>
      </c>
      <c r="C645" s="788" t="s">
        <v>29</v>
      </c>
      <c r="D645" s="789">
        <v>11159</v>
      </c>
    </row>
    <row r="646" spans="1:4" ht="19.5" customHeight="1">
      <c r="A646" s="787" t="s">
        <v>3123</v>
      </c>
      <c r="B646" s="787" t="s">
        <v>3124</v>
      </c>
      <c r="C646" s="788" t="s">
        <v>29</v>
      </c>
      <c r="D646" s="789">
        <v>68321</v>
      </c>
    </row>
    <row r="647" spans="1:4" ht="19.5" customHeight="1">
      <c r="A647" s="787" t="s">
        <v>3125</v>
      </c>
      <c r="B647" s="787" t="s">
        <v>3126</v>
      </c>
      <c r="C647" s="788" t="s">
        <v>29</v>
      </c>
      <c r="D647" s="789">
        <v>136682</v>
      </c>
    </row>
    <row r="648" spans="1:4" ht="19.5" customHeight="1">
      <c r="A648" s="787" t="s">
        <v>3127</v>
      </c>
      <c r="B648" s="787" t="s">
        <v>3128</v>
      </c>
      <c r="C648" s="788" t="s">
        <v>29</v>
      </c>
      <c r="D648" s="789">
        <v>138921</v>
      </c>
    </row>
    <row r="649" spans="1:4" ht="19.5" customHeight="1">
      <c r="A649" s="787" t="s">
        <v>3129</v>
      </c>
      <c r="B649" s="787" t="s">
        <v>3130</v>
      </c>
      <c r="C649" s="788" t="s">
        <v>29</v>
      </c>
      <c r="D649" s="789">
        <v>65218</v>
      </c>
    </row>
    <row r="650" spans="1:4" ht="19.5" customHeight="1">
      <c r="A650" s="787" t="s">
        <v>3131</v>
      </c>
      <c r="B650" s="787" t="s">
        <v>3132</v>
      </c>
      <c r="C650" s="788" t="s">
        <v>23</v>
      </c>
      <c r="D650" s="789">
        <v>7520</v>
      </c>
    </row>
    <row r="651" spans="1:4" ht="19.5" customHeight="1">
      <c r="A651" s="787" t="s">
        <v>3133</v>
      </c>
      <c r="B651" s="787" t="s">
        <v>3134</v>
      </c>
      <c r="C651" s="788" t="s">
        <v>23</v>
      </c>
      <c r="D651" s="789">
        <v>66950</v>
      </c>
    </row>
    <row r="652" spans="1:4" ht="19.5" customHeight="1">
      <c r="A652" s="787" t="s">
        <v>3135</v>
      </c>
      <c r="B652" s="787" t="s">
        <v>3136</v>
      </c>
      <c r="C652" s="788" t="s">
        <v>23</v>
      </c>
      <c r="D652" s="789">
        <v>7013</v>
      </c>
    </row>
    <row r="653" spans="1:4" ht="19.5" customHeight="1">
      <c r="A653" s="966" t="s">
        <v>3137</v>
      </c>
      <c r="B653" s="966"/>
      <c r="C653" s="966"/>
      <c r="D653" s="966"/>
    </row>
    <row r="654" spans="1:4" ht="19.5" customHeight="1">
      <c r="A654" s="784" t="s">
        <v>510</v>
      </c>
      <c r="B654" s="785" t="s">
        <v>6</v>
      </c>
      <c r="C654" s="784" t="s">
        <v>3338</v>
      </c>
      <c r="D654" s="786" t="s">
        <v>492</v>
      </c>
    </row>
    <row r="655" spans="1:4" ht="19.5" customHeight="1">
      <c r="A655" s="787" t="s">
        <v>3138</v>
      </c>
      <c r="B655" s="787" t="s">
        <v>3139</v>
      </c>
      <c r="C655" s="788" t="s">
        <v>29</v>
      </c>
      <c r="D655" s="789">
        <v>115106</v>
      </c>
    </row>
    <row r="656" spans="1:4" ht="19.5" customHeight="1">
      <c r="A656" s="787" t="s">
        <v>3140</v>
      </c>
      <c r="B656" s="787" t="s">
        <v>3141</v>
      </c>
      <c r="C656" s="788" t="s">
        <v>29</v>
      </c>
      <c r="D656" s="789">
        <v>103406</v>
      </c>
    </row>
    <row r="657" spans="1:4" ht="19.5" customHeight="1">
      <c r="A657" s="787" t="s">
        <v>3142</v>
      </c>
      <c r="B657" s="787" t="s">
        <v>3143</v>
      </c>
      <c r="C657" s="788" t="s">
        <v>29</v>
      </c>
      <c r="D657" s="789">
        <v>110316</v>
      </c>
    </row>
    <row r="658" spans="1:4" ht="19.5" customHeight="1">
      <c r="A658" s="787" t="s">
        <v>3144</v>
      </c>
      <c r="B658" s="787" t="s">
        <v>3145</v>
      </c>
      <c r="C658" s="788" t="s">
        <v>23</v>
      </c>
      <c r="D658" s="789">
        <v>19441</v>
      </c>
    </row>
    <row r="659" spans="1:4" ht="19.5" customHeight="1">
      <c r="A659" s="787" t="s">
        <v>3146</v>
      </c>
      <c r="B659" s="787" t="s">
        <v>3147</v>
      </c>
      <c r="C659" s="788" t="s">
        <v>1457</v>
      </c>
      <c r="D659" s="789">
        <v>1848846</v>
      </c>
    </row>
    <row r="660" spans="1:4" ht="19.5" customHeight="1">
      <c r="A660" s="966" t="s">
        <v>3148</v>
      </c>
      <c r="B660" s="966"/>
      <c r="C660" s="966"/>
      <c r="D660" s="966"/>
    </row>
    <row r="661" spans="1:4" ht="19.5" customHeight="1">
      <c r="A661" s="784" t="s">
        <v>510</v>
      </c>
      <c r="B661" s="785" t="s">
        <v>6</v>
      </c>
      <c r="C661" s="784" t="s">
        <v>3338</v>
      </c>
      <c r="D661" s="786" t="s">
        <v>492</v>
      </c>
    </row>
    <row r="662" spans="1:4" ht="19.5" customHeight="1">
      <c r="A662" s="787" t="s">
        <v>3149</v>
      </c>
      <c r="B662" s="787" t="s">
        <v>3150</v>
      </c>
      <c r="C662" s="788" t="s">
        <v>23</v>
      </c>
      <c r="D662" s="789">
        <v>94131</v>
      </c>
    </row>
    <row r="663" spans="1:4" ht="19.5" customHeight="1">
      <c r="A663" s="787" t="s">
        <v>3151</v>
      </c>
      <c r="B663" s="787" t="s">
        <v>3152</v>
      </c>
      <c r="C663" s="788" t="s">
        <v>29</v>
      </c>
      <c r="D663" s="789">
        <v>625728</v>
      </c>
    </row>
    <row r="664" spans="1:4" ht="19.5" customHeight="1">
      <c r="A664" s="787" t="s">
        <v>3153</v>
      </c>
      <c r="B664" s="787" t="s">
        <v>3154</v>
      </c>
      <c r="C664" s="788" t="s">
        <v>29</v>
      </c>
      <c r="D664" s="789">
        <v>640480</v>
      </c>
    </row>
    <row r="665" spans="1:4" ht="19.5" customHeight="1">
      <c r="A665" s="787" t="s">
        <v>3155</v>
      </c>
      <c r="B665" s="787" t="s">
        <v>3156</v>
      </c>
      <c r="C665" s="788" t="s">
        <v>29</v>
      </c>
      <c r="D665" s="789">
        <v>696498</v>
      </c>
    </row>
    <row r="666" spans="1:4" ht="19.5" customHeight="1">
      <c r="A666" s="787" t="s">
        <v>3157</v>
      </c>
      <c r="B666" s="787" t="s">
        <v>3158</v>
      </c>
      <c r="C666" s="788" t="s">
        <v>23</v>
      </c>
      <c r="D666" s="789">
        <v>105092</v>
      </c>
    </row>
    <row r="667" spans="1:4" ht="19.5" customHeight="1">
      <c r="A667" s="787" t="s">
        <v>3159</v>
      </c>
      <c r="B667" s="787" t="s">
        <v>3160</v>
      </c>
      <c r="C667" s="788" t="s">
        <v>23</v>
      </c>
      <c r="D667" s="789">
        <v>1691</v>
      </c>
    </row>
    <row r="668" spans="1:4" ht="19.5" customHeight="1">
      <c r="A668" s="787" t="s">
        <v>3161</v>
      </c>
      <c r="B668" s="787" t="s">
        <v>3162</v>
      </c>
      <c r="C668" s="788" t="s">
        <v>23</v>
      </c>
      <c r="D668" s="789">
        <v>1146</v>
      </c>
    </row>
    <row r="669" spans="1:4" ht="19.5" customHeight="1">
      <c r="A669" s="787" t="s">
        <v>3163</v>
      </c>
      <c r="B669" s="787" t="s">
        <v>3164</v>
      </c>
      <c r="C669" s="788" t="s">
        <v>23</v>
      </c>
      <c r="D669" s="789">
        <v>1405</v>
      </c>
    </row>
    <row r="670" spans="1:4" ht="19.5" customHeight="1">
      <c r="A670" s="966" t="s">
        <v>3165</v>
      </c>
      <c r="B670" s="966"/>
      <c r="C670" s="966"/>
      <c r="D670" s="966"/>
    </row>
    <row r="671" spans="1:4" ht="19.5" customHeight="1">
      <c r="A671" s="784" t="s">
        <v>510</v>
      </c>
      <c r="B671" s="785" t="s">
        <v>6</v>
      </c>
      <c r="C671" s="784" t="s">
        <v>3338</v>
      </c>
      <c r="D671" s="786" t="s">
        <v>492</v>
      </c>
    </row>
    <row r="672" spans="1:4" ht="19.5" customHeight="1">
      <c r="A672" s="787" t="s">
        <v>3166</v>
      </c>
      <c r="B672" s="787" t="s">
        <v>3167</v>
      </c>
      <c r="C672" s="788" t="s">
        <v>23</v>
      </c>
      <c r="D672" s="789">
        <v>111376</v>
      </c>
    </row>
    <row r="673" spans="1:4" ht="19.5" customHeight="1">
      <c r="A673" s="787" t="s">
        <v>3168</v>
      </c>
      <c r="B673" s="787" t="s">
        <v>3169</v>
      </c>
      <c r="C673" s="788" t="s">
        <v>23</v>
      </c>
      <c r="D673" s="789">
        <v>122432</v>
      </c>
    </row>
    <row r="674" spans="1:4" ht="19.5" customHeight="1">
      <c r="A674" s="787" t="s">
        <v>3170</v>
      </c>
      <c r="B674" s="787" t="s">
        <v>3171</v>
      </c>
      <c r="C674" s="788" t="s">
        <v>23</v>
      </c>
      <c r="D674" s="789">
        <v>135391</v>
      </c>
    </row>
    <row r="675" spans="1:4" ht="19.5" customHeight="1">
      <c r="A675" s="787" t="s">
        <v>3172</v>
      </c>
      <c r="B675" s="787" t="s">
        <v>3173</v>
      </c>
      <c r="C675" s="788" t="s">
        <v>23</v>
      </c>
      <c r="D675" s="789">
        <v>143945</v>
      </c>
    </row>
    <row r="676" spans="1:4" ht="19.5" customHeight="1">
      <c r="A676" s="787" t="s">
        <v>3174</v>
      </c>
      <c r="B676" s="787" t="s">
        <v>3175</v>
      </c>
      <c r="C676" s="788" t="s">
        <v>23</v>
      </c>
      <c r="D676" s="789">
        <v>109024</v>
      </c>
    </row>
    <row r="677" spans="1:4" ht="19.5" customHeight="1">
      <c r="A677" s="787" t="s">
        <v>3176</v>
      </c>
      <c r="B677" s="787" t="s">
        <v>3177</v>
      </c>
      <c r="C677" s="788" t="s">
        <v>23</v>
      </c>
      <c r="D677" s="789" t="e">
        <v>#REF!</v>
      </c>
    </row>
    <row r="678" spans="1:4" ht="19.5" customHeight="1">
      <c r="A678" s="787" t="s">
        <v>3178</v>
      </c>
      <c r="B678" s="787" t="s">
        <v>3179</v>
      </c>
      <c r="C678" s="788" t="s">
        <v>23</v>
      </c>
      <c r="D678" s="789" t="e">
        <v>#REF!</v>
      </c>
    </row>
    <row r="679" spans="1:4" ht="19.5" customHeight="1">
      <c r="A679" s="787" t="s">
        <v>3180</v>
      </c>
      <c r="B679" s="787" t="s">
        <v>3181</v>
      </c>
      <c r="C679" s="788" t="s">
        <v>23</v>
      </c>
      <c r="D679" s="789" t="e">
        <v>#REF!</v>
      </c>
    </row>
    <row r="680" spans="1:4" ht="19.5" customHeight="1">
      <c r="A680" s="787" t="s">
        <v>3182</v>
      </c>
      <c r="B680" s="787" t="s">
        <v>3183</v>
      </c>
      <c r="C680" s="788" t="s">
        <v>23</v>
      </c>
      <c r="D680" s="789" t="e">
        <v>#REF!</v>
      </c>
    </row>
    <row r="681" spans="1:4" ht="19.5" customHeight="1">
      <c r="A681" s="787" t="s">
        <v>3184</v>
      </c>
      <c r="B681" s="787" t="s">
        <v>3185</v>
      </c>
      <c r="C681" s="788" t="s">
        <v>28</v>
      </c>
      <c r="D681" s="789">
        <v>4123</v>
      </c>
    </row>
    <row r="682" spans="1:4" ht="19.5" customHeight="1">
      <c r="A682" s="787" t="s">
        <v>3186</v>
      </c>
      <c r="B682" s="787" t="s">
        <v>3187</v>
      </c>
      <c r="C682" s="788" t="s">
        <v>28</v>
      </c>
      <c r="D682" s="789">
        <v>155044</v>
      </c>
    </row>
    <row r="683" spans="1:4" ht="19.5" customHeight="1">
      <c r="A683" s="787" t="s">
        <v>3188</v>
      </c>
      <c r="B683" s="787" t="s">
        <v>3189</v>
      </c>
      <c r="C683" s="788" t="s">
        <v>28</v>
      </c>
      <c r="D683" s="789">
        <v>404442</v>
      </c>
    </row>
    <row r="684" spans="1:4" ht="19.5" customHeight="1">
      <c r="A684" s="787" t="s">
        <v>3190</v>
      </c>
      <c r="B684" s="787" t="s">
        <v>3191</v>
      </c>
      <c r="C684" s="788" t="s">
        <v>23</v>
      </c>
      <c r="D684" s="789">
        <v>88692</v>
      </c>
    </row>
    <row r="685" spans="1:4" ht="19.5" customHeight="1">
      <c r="A685" s="787" t="s">
        <v>3192</v>
      </c>
      <c r="B685" s="787" t="s">
        <v>3193</v>
      </c>
      <c r="C685" s="788" t="s">
        <v>23</v>
      </c>
      <c r="D685" s="789">
        <v>82037</v>
      </c>
    </row>
    <row r="686" spans="1:4" ht="19.5" customHeight="1">
      <c r="A686" s="787" t="s">
        <v>3194</v>
      </c>
      <c r="B686" s="787" t="s">
        <v>3195</v>
      </c>
      <c r="C686" s="788" t="s">
        <v>23</v>
      </c>
      <c r="D686" s="789">
        <v>57454</v>
      </c>
    </row>
    <row r="687" spans="1:4" ht="19.5" customHeight="1">
      <c r="A687" s="787" t="s">
        <v>3196</v>
      </c>
      <c r="B687" s="787" t="s">
        <v>3197</v>
      </c>
      <c r="C687" s="788" t="s">
        <v>23</v>
      </c>
      <c r="D687" s="789">
        <v>68638</v>
      </c>
    </row>
    <row r="688" spans="1:4" ht="19.5" customHeight="1">
      <c r="A688" s="787" t="s">
        <v>3198</v>
      </c>
      <c r="B688" s="787" t="s">
        <v>3199</v>
      </c>
      <c r="C688" s="788" t="s">
        <v>28</v>
      </c>
      <c r="D688" s="789">
        <v>45880</v>
      </c>
    </row>
    <row r="689" spans="1:4" ht="19.5" customHeight="1">
      <c r="A689" s="787" t="s">
        <v>3200</v>
      </c>
      <c r="B689" s="787" t="s">
        <v>3201</v>
      </c>
      <c r="C689" s="788" t="s">
        <v>28</v>
      </c>
      <c r="D689" s="789">
        <v>52103</v>
      </c>
    </row>
    <row r="690" spans="1:4" ht="19.5" customHeight="1">
      <c r="A690" s="787" t="s">
        <v>3202</v>
      </c>
      <c r="B690" s="787" t="s">
        <v>3203</v>
      </c>
      <c r="C690" s="788" t="s">
        <v>28</v>
      </c>
      <c r="D690" s="789">
        <v>59733</v>
      </c>
    </row>
    <row r="691" spans="1:4" ht="19.5" customHeight="1">
      <c r="A691" s="787" t="s">
        <v>3204</v>
      </c>
      <c r="B691" s="787" t="s">
        <v>3205</v>
      </c>
      <c r="C691" s="788" t="s">
        <v>28</v>
      </c>
      <c r="D691" s="789">
        <v>78462</v>
      </c>
    </row>
    <row r="692" spans="1:4" ht="19.5" customHeight="1">
      <c r="A692" s="787" t="s">
        <v>3206</v>
      </c>
      <c r="B692" s="787" t="s">
        <v>3207</v>
      </c>
      <c r="C692" s="788" t="s">
        <v>28</v>
      </c>
      <c r="D692" s="789">
        <v>44373</v>
      </c>
    </row>
    <row r="693" spans="1:4" ht="19.5" customHeight="1">
      <c r="A693" s="966" t="s">
        <v>3208</v>
      </c>
      <c r="B693" s="966"/>
      <c r="C693" s="966"/>
      <c r="D693" s="966"/>
    </row>
    <row r="694" spans="1:4" ht="19.5" customHeight="1">
      <c r="A694" s="784" t="s">
        <v>510</v>
      </c>
      <c r="B694" s="785" t="s">
        <v>6</v>
      </c>
      <c r="C694" s="784" t="s">
        <v>3338</v>
      </c>
      <c r="D694" s="786" t="s">
        <v>492</v>
      </c>
    </row>
    <row r="695" spans="1:4" ht="19.5" customHeight="1">
      <c r="A695" s="787" t="s">
        <v>3209</v>
      </c>
      <c r="B695" s="787" t="s">
        <v>1442</v>
      </c>
      <c r="C695" s="788" t="s">
        <v>29</v>
      </c>
      <c r="D695" s="789">
        <v>417050</v>
      </c>
    </row>
    <row r="696" spans="1:4" ht="19.5" customHeight="1">
      <c r="A696" s="787" t="s">
        <v>3210</v>
      </c>
      <c r="B696" s="787" t="s">
        <v>1595</v>
      </c>
      <c r="C696" s="788" t="s">
        <v>29</v>
      </c>
      <c r="D696" s="789">
        <v>397746</v>
      </c>
    </row>
    <row r="697" spans="1:4" ht="19.5" customHeight="1">
      <c r="A697" s="787" t="s">
        <v>3211</v>
      </c>
      <c r="B697" s="787" t="s">
        <v>3212</v>
      </c>
      <c r="C697" s="788" t="s">
        <v>29</v>
      </c>
      <c r="D697" s="789">
        <v>163808</v>
      </c>
    </row>
    <row r="698" spans="1:4" ht="19.5" customHeight="1">
      <c r="A698" s="787" t="s">
        <v>3213</v>
      </c>
      <c r="B698" s="787" t="s">
        <v>3214</v>
      </c>
      <c r="C698" s="788" t="s">
        <v>29</v>
      </c>
      <c r="D698" s="789">
        <v>138973</v>
      </c>
    </row>
    <row r="699" spans="1:4" ht="19.5" customHeight="1">
      <c r="A699" s="787" t="s">
        <v>3215</v>
      </c>
      <c r="B699" s="787" t="s">
        <v>3216</v>
      </c>
      <c r="C699" s="788" t="s">
        <v>29</v>
      </c>
      <c r="D699" s="789">
        <v>166403</v>
      </c>
    </row>
    <row r="700" spans="1:4" ht="19.5" customHeight="1">
      <c r="A700" s="787" t="s">
        <v>3217</v>
      </c>
      <c r="B700" s="787" t="s">
        <v>3218</v>
      </c>
      <c r="C700" s="788" t="s">
        <v>2805</v>
      </c>
      <c r="D700" s="789">
        <v>400408</v>
      </c>
    </row>
    <row r="701" spans="1:4" ht="19.5" customHeight="1">
      <c r="A701" s="787" t="s">
        <v>3219</v>
      </c>
      <c r="B701" s="787" t="s">
        <v>3220</v>
      </c>
      <c r="C701" s="788" t="s">
        <v>28</v>
      </c>
      <c r="D701" s="789">
        <v>524573</v>
      </c>
    </row>
    <row r="702" spans="1:4" ht="19.5" customHeight="1">
      <c r="A702" s="787" t="s">
        <v>3221</v>
      </c>
      <c r="B702" s="787" t="s">
        <v>3222</v>
      </c>
      <c r="C702" s="788" t="s">
        <v>2805</v>
      </c>
      <c r="D702" s="789">
        <v>414888</v>
      </c>
    </row>
    <row r="703" spans="1:4" ht="19.5" customHeight="1">
      <c r="A703" s="787" t="s">
        <v>3223</v>
      </c>
      <c r="B703" s="787" t="s">
        <v>3224</v>
      </c>
      <c r="C703" s="788" t="s">
        <v>2805</v>
      </c>
      <c r="D703" s="789">
        <v>518773</v>
      </c>
    </row>
    <row r="704" spans="1:4" ht="19.5" customHeight="1">
      <c r="A704" s="787" t="s">
        <v>3225</v>
      </c>
      <c r="B704" s="787" t="s">
        <v>3226</v>
      </c>
      <c r="C704" s="788" t="s">
        <v>2805</v>
      </c>
      <c r="D704" s="789">
        <v>746374</v>
      </c>
    </row>
    <row r="705" spans="1:4" ht="19.5" customHeight="1">
      <c r="A705" s="787" t="s">
        <v>3227</v>
      </c>
      <c r="B705" s="787" t="s">
        <v>3228</v>
      </c>
      <c r="C705" s="788" t="s">
        <v>2805</v>
      </c>
      <c r="D705" s="789">
        <v>1308788</v>
      </c>
    </row>
    <row r="706" spans="1:4" ht="19.5" customHeight="1">
      <c r="A706" s="787" t="s">
        <v>3229</v>
      </c>
      <c r="B706" s="787" t="s">
        <v>3230</v>
      </c>
      <c r="C706" s="788" t="s">
        <v>28</v>
      </c>
      <c r="D706" s="789">
        <v>120595</v>
      </c>
    </row>
    <row r="707" spans="1:4" ht="19.5" customHeight="1">
      <c r="A707" s="787" t="s">
        <v>3231</v>
      </c>
      <c r="B707" s="787" t="s">
        <v>3232</v>
      </c>
      <c r="C707" s="788" t="s">
        <v>28</v>
      </c>
      <c r="D707" s="789">
        <v>98327</v>
      </c>
    </row>
    <row r="708" spans="1:4" ht="19.5" customHeight="1">
      <c r="A708" s="787" t="s">
        <v>3233</v>
      </c>
      <c r="B708" s="787" t="s">
        <v>3234</v>
      </c>
      <c r="C708" s="788" t="s">
        <v>28</v>
      </c>
      <c r="D708" s="789">
        <v>148705</v>
      </c>
    </row>
    <row r="709" spans="1:4" ht="19.5" customHeight="1">
      <c r="A709" s="787" t="s">
        <v>3235</v>
      </c>
      <c r="B709" s="787" t="s">
        <v>3236</v>
      </c>
      <c r="C709" s="788" t="s">
        <v>28</v>
      </c>
      <c r="D709" s="789">
        <v>209458</v>
      </c>
    </row>
    <row r="710" spans="1:4" ht="19.5" customHeight="1">
      <c r="A710" s="787" t="s">
        <v>3237</v>
      </c>
      <c r="B710" s="787" t="s">
        <v>3238</v>
      </c>
      <c r="C710" s="788" t="s">
        <v>28</v>
      </c>
      <c r="D710" s="789">
        <v>114440</v>
      </c>
    </row>
    <row r="711" spans="1:4" ht="19.5" customHeight="1">
      <c r="A711" s="787" t="s">
        <v>3239</v>
      </c>
      <c r="B711" s="787" t="s">
        <v>3240</v>
      </c>
      <c r="C711" s="788" t="s">
        <v>29</v>
      </c>
      <c r="D711" s="789">
        <v>1151562</v>
      </c>
    </row>
    <row r="712" spans="1:4" ht="19.5" customHeight="1">
      <c r="A712" s="787" t="s">
        <v>3241</v>
      </c>
      <c r="B712" s="787" t="s">
        <v>3242</v>
      </c>
      <c r="C712" s="788" t="s">
        <v>29</v>
      </c>
      <c r="D712" s="789">
        <v>705840</v>
      </c>
    </row>
    <row r="713" spans="1:4" ht="19.5" customHeight="1">
      <c r="A713" s="787" t="s">
        <v>3243</v>
      </c>
      <c r="B713" s="787" t="s">
        <v>3244</v>
      </c>
      <c r="C713" s="788" t="s">
        <v>29</v>
      </c>
      <c r="D713" s="789">
        <v>909065</v>
      </c>
    </row>
    <row r="714" spans="1:4" ht="19.5" customHeight="1">
      <c r="A714" s="787" t="s">
        <v>3245</v>
      </c>
      <c r="B714" s="787" t="s">
        <v>3246</v>
      </c>
      <c r="C714" s="788" t="s">
        <v>29</v>
      </c>
      <c r="D714" s="789">
        <v>877872</v>
      </c>
    </row>
    <row r="715" spans="1:4" ht="19.5" customHeight="1">
      <c r="A715" s="787" t="s">
        <v>3247</v>
      </c>
      <c r="B715" s="787" t="s">
        <v>3248</v>
      </c>
      <c r="C715" s="788" t="s">
        <v>29</v>
      </c>
      <c r="D715" s="789">
        <v>662653</v>
      </c>
    </row>
    <row r="716" spans="1:4" ht="19.5" customHeight="1">
      <c r="A716" s="787" t="s">
        <v>3249</v>
      </c>
      <c r="B716" s="787" t="s">
        <v>3250</v>
      </c>
      <c r="C716" s="788" t="s">
        <v>29</v>
      </c>
      <c r="D716" s="789">
        <v>659453</v>
      </c>
    </row>
    <row r="717" spans="1:4" ht="19.5" customHeight="1">
      <c r="A717" s="787" t="s">
        <v>3251</v>
      </c>
      <c r="B717" s="787" t="s">
        <v>3252</v>
      </c>
      <c r="C717" s="788" t="s">
        <v>29</v>
      </c>
      <c r="D717" s="789">
        <v>725468</v>
      </c>
    </row>
    <row r="718" spans="1:4" ht="19.5" customHeight="1">
      <c r="A718" s="787" t="s">
        <v>3253</v>
      </c>
      <c r="B718" s="787" t="s">
        <v>3254</v>
      </c>
      <c r="C718" s="788" t="s">
        <v>29</v>
      </c>
      <c r="D718" s="789">
        <v>676729</v>
      </c>
    </row>
    <row r="719" spans="1:4" ht="19.5" customHeight="1">
      <c r="A719" s="787" t="s">
        <v>3255</v>
      </c>
      <c r="B719" s="787" t="s">
        <v>3256</v>
      </c>
      <c r="C719" s="788" t="s">
        <v>29</v>
      </c>
      <c r="D719" s="789">
        <v>551376</v>
      </c>
    </row>
    <row r="720" spans="1:4" ht="19.5" customHeight="1">
      <c r="A720" s="787" t="s">
        <v>3257</v>
      </c>
      <c r="B720" s="787" t="s">
        <v>3258</v>
      </c>
      <c r="C720" s="788" t="s">
        <v>29</v>
      </c>
      <c r="D720" s="789">
        <v>1439707</v>
      </c>
    </row>
    <row r="721" spans="1:4" ht="19.5" customHeight="1">
      <c r="A721" s="787" t="s">
        <v>3259</v>
      </c>
      <c r="B721" s="787" t="s">
        <v>3260</v>
      </c>
      <c r="C721" s="788" t="s">
        <v>23</v>
      </c>
      <c r="D721" s="789">
        <v>251206</v>
      </c>
    </row>
    <row r="722" spans="1:4" ht="19.5" customHeight="1">
      <c r="A722" s="787" t="s">
        <v>3261</v>
      </c>
      <c r="B722" s="787" t="s">
        <v>3262</v>
      </c>
      <c r="C722" s="788" t="s">
        <v>23</v>
      </c>
      <c r="D722" s="789">
        <v>95340</v>
      </c>
    </row>
    <row r="723" spans="1:4" ht="19.5" customHeight="1">
      <c r="A723" s="787" t="s">
        <v>3263</v>
      </c>
      <c r="B723" s="787" t="s">
        <v>3264</v>
      </c>
      <c r="C723" s="788" t="s">
        <v>23</v>
      </c>
      <c r="D723" s="789">
        <v>75292</v>
      </c>
    </row>
    <row r="724" spans="1:4" ht="19.5" customHeight="1">
      <c r="A724" s="787" t="s">
        <v>3071</v>
      </c>
      <c r="B724" s="787" t="s">
        <v>3265</v>
      </c>
      <c r="C724" s="788" t="s">
        <v>28</v>
      </c>
      <c r="D724" s="789">
        <v>29353</v>
      </c>
    </row>
    <row r="725" spans="1:4" ht="19.5" customHeight="1">
      <c r="A725" s="787" t="s">
        <v>3266</v>
      </c>
      <c r="B725" s="787" t="s">
        <v>3267</v>
      </c>
      <c r="C725" s="788" t="s">
        <v>2805</v>
      </c>
      <c r="D725" s="789">
        <v>87606</v>
      </c>
    </row>
    <row r="726" spans="1:4" ht="19.5" customHeight="1">
      <c r="A726" s="787" t="s">
        <v>3268</v>
      </c>
      <c r="B726" s="787" t="s">
        <v>3269</v>
      </c>
      <c r="C726" s="788" t="s">
        <v>28</v>
      </c>
      <c r="D726" s="789">
        <v>92032</v>
      </c>
    </row>
    <row r="727" spans="1:4" ht="19.5" customHeight="1">
      <c r="A727" s="787" t="s">
        <v>3270</v>
      </c>
      <c r="B727" s="787" t="s">
        <v>3271</v>
      </c>
      <c r="C727" s="788" t="s">
        <v>23</v>
      </c>
      <c r="D727" s="789">
        <v>57100</v>
      </c>
    </row>
    <row r="728" spans="1:4" ht="19.5" customHeight="1">
      <c r="A728" s="787" t="s">
        <v>3272</v>
      </c>
      <c r="B728" s="787" t="s">
        <v>3273</v>
      </c>
      <c r="C728" s="788" t="s">
        <v>23</v>
      </c>
      <c r="D728" s="789">
        <v>67344</v>
      </c>
    </row>
    <row r="729" spans="1:4" ht="19.5" customHeight="1">
      <c r="A729" s="787" t="s">
        <v>3274</v>
      </c>
      <c r="B729" s="787" t="s">
        <v>3275</v>
      </c>
      <c r="C729" s="788" t="s">
        <v>2805</v>
      </c>
      <c r="D729" s="789">
        <v>488471</v>
      </c>
    </row>
    <row r="730" spans="1:4" ht="19.5" customHeight="1">
      <c r="A730" s="787" t="s">
        <v>3276</v>
      </c>
      <c r="B730" s="787" t="s">
        <v>3277</v>
      </c>
      <c r="C730" s="788" t="s">
        <v>2805</v>
      </c>
      <c r="D730" s="789">
        <v>561761</v>
      </c>
    </row>
    <row r="731" spans="1:4" ht="19.5" customHeight="1">
      <c r="A731" s="787" t="s">
        <v>3278</v>
      </c>
      <c r="B731" s="787" t="s">
        <v>3279</v>
      </c>
      <c r="C731" s="788" t="s">
        <v>28</v>
      </c>
      <c r="D731" s="789">
        <v>21839</v>
      </c>
    </row>
    <row r="732" spans="1:4" ht="19.5" customHeight="1">
      <c r="A732" s="787" t="s">
        <v>3280</v>
      </c>
      <c r="B732" s="787" t="s">
        <v>3281</v>
      </c>
      <c r="C732" s="788" t="s">
        <v>28</v>
      </c>
      <c r="D732" s="789">
        <v>220721</v>
      </c>
    </row>
    <row r="733" spans="1:4" ht="19.5" customHeight="1">
      <c r="A733" s="787" t="s">
        <v>3282</v>
      </c>
      <c r="B733" s="787" t="s">
        <v>3283</v>
      </c>
      <c r="C733" s="788" t="s">
        <v>28</v>
      </c>
      <c r="D733" s="789">
        <v>352090</v>
      </c>
    </row>
    <row r="734" spans="1:4" ht="19.5" customHeight="1">
      <c r="A734" s="787" t="s">
        <v>3284</v>
      </c>
      <c r="B734" s="787" t="s">
        <v>3285</v>
      </c>
      <c r="C734" s="788" t="s">
        <v>2805</v>
      </c>
      <c r="D734" s="789">
        <v>647979</v>
      </c>
    </row>
    <row r="735" spans="1:4" ht="19.5" customHeight="1">
      <c r="A735" s="787" t="s">
        <v>3286</v>
      </c>
      <c r="B735" s="787" t="s">
        <v>3287</v>
      </c>
      <c r="C735" s="788" t="s">
        <v>28</v>
      </c>
      <c r="D735" s="789">
        <v>25128</v>
      </c>
    </row>
    <row r="736" spans="1:4" ht="19.5" customHeight="1">
      <c r="A736" s="787" t="s">
        <v>3288</v>
      </c>
      <c r="B736" s="787" t="s">
        <v>3289</v>
      </c>
      <c r="C736" s="788" t="s">
        <v>28</v>
      </c>
      <c r="D736" s="789">
        <v>1936978</v>
      </c>
    </row>
    <row r="737" spans="1:4" ht="19.5" customHeight="1">
      <c r="A737" s="787" t="s">
        <v>3290</v>
      </c>
      <c r="B737" s="787" t="s">
        <v>3291</v>
      </c>
      <c r="C737" s="788" t="s">
        <v>28</v>
      </c>
      <c r="D737" s="789">
        <v>2712026</v>
      </c>
    </row>
    <row r="738" spans="1:4" ht="19.5" customHeight="1">
      <c r="A738" s="787" t="s">
        <v>3292</v>
      </c>
      <c r="B738" s="787" t="s">
        <v>3293</v>
      </c>
      <c r="C738" s="788" t="s">
        <v>28</v>
      </c>
      <c r="D738" s="789">
        <v>300321</v>
      </c>
    </row>
    <row r="739" spans="1:4" ht="19.5" customHeight="1">
      <c r="A739" s="787" t="s">
        <v>3294</v>
      </c>
      <c r="B739" s="787" t="s">
        <v>3295</v>
      </c>
      <c r="C739" s="788" t="s">
        <v>2805</v>
      </c>
      <c r="D739" s="789">
        <v>581672</v>
      </c>
    </row>
    <row r="740" spans="1:4" ht="19.5" customHeight="1">
      <c r="A740" s="787" t="s">
        <v>3296</v>
      </c>
      <c r="B740" s="787" t="s">
        <v>3297</v>
      </c>
      <c r="C740" s="788" t="s">
        <v>2805</v>
      </c>
      <c r="D740" s="789">
        <v>387780</v>
      </c>
    </row>
    <row r="741" spans="1:4" ht="19.5" customHeight="1">
      <c r="A741" s="966" t="s">
        <v>3298</v>
      </c>
      <c r="B741" s="966"/>
      <c r="C741" s="966"/>
      <c r="D741" s="966"/>
    </row>
    <row r="742" spans="1:4" ht="19.5" customHeight="1">
      <c r="A742" s="784" t="s">
        <v>510</v>
      </c>
      <c r="B742" s="785" t="s">
        <v>6</v>
      </c>
      <c r="C742" s="784" t="s">
        <v>3338</v>
      </c>
      <c r="D742" s="786" t="s">
        <v>492</v>
      </c>
    </row>
    <row r="743" spans="1:4" ht="19.5" customHeight="1">
      <c r="A743" s="787" t="s">
        <v>3299</v>
      </c>
      <c r="B743" s="787" t="s">
        <v>3300</v>
      </c>
      <c r="C743" s="788" t="s">
        <v>28</v>
      </c>
      <c r="D743" s="789">
        <v>174928</v>
      </c>
    </row>
    <row r="744" spans="1:4" ht="19.5" customHeight="1">
      <c r="A744" s="787" t="s">
        <v>3301</v>
      </c>
      <c r="B744" s="787" t="s">
        <v>3302</v>
      </c>
      <c r="C744" s="788" t="s">
        <v>2805</v>
      </c>
      <c r="D744" s="789">
        <v>477914</v>
      </c>
    </row>
    <row r="745" spans="1:4" ht="19.5" customHeight="1">
      <c r="A745" s="787" t="s">
        <v>3303</v>
      </c>
      <c r="B745" s="787" t="s">
        <v>3304</v>
      </c>
      <c r="C745" s="788" t="s">
        <v>2805</v>
      </c>
      <c r="D745" s="789">
        <v>461114</v>
      </c>
    </row>
    <row r="746" spans="1:4" ht="19.5" customHeight="1">
      <c r="A746" s="787" t="s">
        <v>3305</v>
      </c>
      <c r="B746" s="787" t="s">
        <v>3306</v>
      </c>
      <c r="C746" s="788" t="s">
        <v>2805</v>
      </c>
      <c r="D746" s="789">
        <v>441771</v>
      </c>
    </row>
    <row r="747" spans="1:4" ht="19.5" customHeight="1">
      <c r="A747" s="787" t="s">
        <v>3307</v>
      </c>
      <c r="B747" s="787" t="s">
        <v>3308</v>
      </c>
      <c r="C747" s="788" t="s">
        <v>28</v>
      </c>
      <c r="D747" s="789">
        <v>2011</v>
      </c>
    </row>
    <row r="748" spans="1:4" ht="19.5" customHeight="1">
      <c r="A748" s="787" t="s">
        <v>3309</v>
      </c>
      <c r="B748" s="787" t="s">
        <v>3310</v>
      </c>
      <c r="C748" s="788" t="s">
        <v>23</v>
      </c>
      <c r="D748" s="789">
        <v>26236</v>
      </c>
    </row>
    <row r="749" spans="1:4" ht="19.5" customHeight="1">
      <c r="A749" s="787" t="s">
        <v>3311</v>
      </c>
      <c r="B749" s="787" t="s">
        <v>3312</v>
      </c>
      <c r="C749" s="788" t="s">
        <v>3313</v>
      </c>
      <c r="D749" s="789">
        <v>97884</v>
      </c>
    </row>
    <row r="750" spans="1:4" ht="19.5" customHeight="1">
      <c r="A750" s="787" t="s">
        <v>3314</v>
      </c>
      <c r="B750" s="787" t="s">
        <v>3315</v>
      </c>
      <c r="C750" s="788" t="s">
        <v>2805</v>
      </c>
      <c r="D750" s="789">
        <v>7394</v>
      </c>
    </row>
    <row r="751" spans="1:4" ht="19.5" customHeight="1">
      <c r="A751" s="787" t="s">
        <v>3316</v>
      </c>
      <c r="B751" s="787" t="s">
        <v>3317</v>
      </c>
      <c r="C751" s="788" t="s">
        <v>2805</v>
      </c>
      <c r="D751" s="789">
        <v>30169</v>
      </c>
    </row>
    <row r="752" spans="1:4" ht="19.5" customHeight="1">
      <c r="A752" s="787" t="s">
        <v>3318</v>
      </c>
      <c r="B752" s="787" t="s">
        <v>3319</v>
      </c>
      <c r="C752" s="788" t="s">
        <v>2805</v>
      </c>
      <c r="D752" s="789">
        <v>17399</v>
      </c>
    </row>
    <row r="753" spans="1:4" ht="19.5" customHeight="1">
      <c r="A753" s="787" t="s">
        <v>3320</v>
      </c>
      <c r="B753" s="787" t="s">
        <v>3321</v>
      </c>
      <c r="C753" s="788" t="s">
        <v>28</v>
      </c>
      <c r="D753" s="789">
        <v>11012</v>
      </c>
    </row>
    <row r="754" spans="1:4" ht="19.5" customHeight="1">
      <c r="A754" s="966" t="s">
        <v>3322</v>
      </c>
      <c r="B754" s="966"/>
      <c r="C754" s="966"/>
      <c r="D754" s="966"/>
    </row>
    <row r="755" spans="1:4" ht="19.5" customHeight="1">
      <c r="A755" s="784" t="s">
        <v>510</v>
      </c>
      <c r="B755" s="785" t="s">
        <v>6</v>
      </c>
      <c r="C755" s="784" t="s">
        <v>3338</v>
      </c>
      <c r="D755" s="786" t="s">
        <v>492</v>
      </c>
    </row>
    <row r="756" spans="1:4" ht="19.5" customHeight="1">
      <c r="A756" s="787" t="s">
        <v>3323</v>
      </c>
      <c r="B756" s="787" t="s">
        <v>3324</v>
      </c>
      <c r="C756" s="788" t="s">
        <v>23</v>
      </c>
      <c r="D756" s="789">
        <v>8536</v>
      </c>
    </row>
    <row r="757" spans="1:4" ht="19.5" customHeight="1">
      <c r="A757" s="787" t="s">
        <v>3325</v>
      </c>
      <c r="B757" s="787" t="s">
        <v>3326</v>
      </c>
      <c r="C757" s="788" t="s">
        <v>23</v>
      </c>
      <c r="D757" s="789">
        <v>10032</v>
      </c>
    </row>
    <row r="758" spans="1:4" ht="19.5" customHeight="1">
      <c r="A758" s="787" t="s">
        <v>3327</v>
      </c>
      <c r="B758" s="787" t="s">
        <v>3328</v>
      </c>
      <c r="C758" s="788" t="s">
        <v>23</v>
      </c>
      <c r="D758" s="789">
        <v>10379</v>
      </c>
    </row>
    <row r="759" spans="1:4" ht="19.5" customHeight="1">
      <c r="A759" s="787" t="s">
        <v>3329</v>
      </c>
      <c r="B759" s="787" t="s">
        <v>3330</v>
      </c>
      <c r="C759" s="788" t="s">
        <v>2805</v>
      </c>
      <c r="D759" s="789">
        <v>758170</v>
      </c>
    </row>
    <row r="760" spans="1:4" ht="19.5" customHeight="1">
      <c r="A760" s="787" t="s">
        <v>3331</v>
      </c>
      <c r="B760" s="787" t="s">
        <v>3332</v>
      </c>
      <c r="C760" s="788" t="s">
        <v>23</v>
      </c>
      <c r="D760" s="789">
        <v>74776</v>
      </c>
    </row>
    <row r="761" spans="1:4" ht="19.5" customHeight="1">
      <c r="A761" s="787" t="s">
        <v>3333</v>
      </c>
      <c r="B761" s="787" t="s">
        <v>3334</v>
      </c>
      <c r="C761" s="788" t="s">
        <v>2805</v>
      </c>
      <c r="D761" s="789">
        <v>104938</v>
      </c>
    </row>
    <row r="762" spans="1:4" ht="19.5" customHeight="1">
      <c r="A762" s="787" t="s">
        <v>3335</v>
      </c>
      <c r="B762" s="787" t="s">
        <v>3336</v>
      </c>
      <c r="C762" s="788" t="s">
        <v>23</v>
      </c>
      <c r="D762" s="789">
        <v>42803</v>
      </c>
    </row>
    <row r="763" spans="1:4" ht="19.5" customHeight="1">
      <c r="A763" s="625"/>
    </row>
    <row r="764" spans="1:4" ht="19.5" customHeight="1">
      <c r="A764" s="625"/>
    </row>
    <row r="765" spans="1:4" ht="19.5" customHeight="1">
      <c r="A765" s="625"/>
    </row>
    <row r="766" spans="1:4" ht="19.5" customHeight="1">
      <c r="A766" s="625"/>
    </row>
    <row r="767" spans="1:4" ht="19.5" customHeight="1">
      <c r="A767" s="625"/>
    </row>
    <row r="768" spans="1:4" ht="19.5" customHeight="1">
      <c r="A768" s="625"/>
    </row>
    <row r="769" spans="1:1" ht="19.5" customHeight="1">
      <c r="A769" s="625"/>
    </row>
    <row r="770" spans="1:1" ht="19.5" customHeight="1">
      <c r="A770" s="625"/>
    </row>
    <row r="771" spans="1:1" ht="19.5" customHeight="1">
      <c r="A771" s="625"/>
    </row>
    <row r="772" spans="1:1" ht="19.5" customHeight="1">
      <c r="A772" s="625"/>
    </row>
    <row r="773" spans="1:1" ht="19.5" customHeight="1">
      <c r="A773" s="625"/>
    </row>
    <row r="774" spans="1:1" ht="19.5" customHeight="1">
      <c r="A774" s="625"/>
    </row>
    <row r="775" spans="1:1" ht="19.5" customHeight="1">
      <c r="A775" s="625"/>
    </row>
    <row r="776" spans="1:1" ht="19.5" customHeight="1">
      <c r="A776" s="625"/>
    </row>
    <row r="777" spans="1:1" ht="19.5" customHeight="1">
      <c r="A777" s="625"/>
    </row>
    <row r="778" spans="1:1" ht="19.5" customHeight="1">
      <c r="A778" s="625"/>
    </row>
    <row r="779" spans="1:1" ht="19.5" customHeight="1">
      <c r="A779" s="625"/>
    </row>
    <row r="780" spans="1:1" ht="19.5" customHeight="1">
      <c r="A780" s="625"/>
    </row>
    <row r="781" spans="1:1" ht="19.5" customHeight="1">
      <c r="A781" s="625"/>
    </row>
    <row r="782" spans="1:1" ht="19.5" customHeight="1">
      <c r="A782" s="625"/>
    </row>
    <row r="783" spans="1:1" ht="19.5" customHeight="1">
      <c r="A783" s="625"/>
    </row>
    <row r="784" spans="1:1" ht="19.5" customHeight="1">
      <c r="A784" s="625"/>
    </row>
    <row r="785" spans="1:1" ht="19.5" customHeight="1">
      <c r="A785" s="625"/>
    </row>
    <row r="786" spans="1:1" ht="19.5" customHeight="1">
      <c r="A786" s="625"/>
    </row>
    <row r="787" spans="1:1" ht="19.5" customHeight="1">
      <c r="A787" s="625"/>
    </row>
    <row r="788" spans="1:1" ht="19.5" customHeight="1">
      <c r="A788" s="625"/>
    </row>
    <row r="789" spans="1:1" ht="19.5" customHeight="1">
      <c r="A789" s="625"/>
    </row>
    <row r="790" spans="1:1" ht="19.5" customHeight="1">
      <c r="A790" s="625"/>
    </row>
    <row r="791" spans="1:1" ht="19.5" customHeight="1">
      <c r="A791" s="625"/>
    </row>
    <row r="792" spans="1:1" ht="19.5" customHeight="1">
      <c r="A792" s="625"/>
    </row>
    <row r="793" spans="1:1" ht="19.5" customHeight="1">
      <c r="A793" s="625"/>
    </row>
    <row r="794" spans="1:1" ht="19.5" customHeight="1">
      <c r="A794" s="625"/>
    </row>
    <row r="795" spans="1:1" ht="19.5" customHeight="1">
      <c r="A795" s="625"/>
    </row>
    <row r="796" spans="1:1" ht="19.5" customHeight="1">
      <c r="A796" s="625"/>
    </row>
    <row r="797" spans="1:1" ht="19.5" customHeight="1">
      <c r="A797" s="625"/>
    </row>
    <row r="798" spans="1:1" ht="19.5" customHeight="1">
      <c r="A798" s="625"/>
    </row>
    <row r="799" spans="1:1" ht="19.5" customHeight="1">
      <c r="A799" s="625"/>
    </row>
    <row r="800" spans="1:1" ht="19.5" customHeight="1">
      <c r="A800" s="625"/>
    </row>
    <row r="801" spans="1:1" ht="19.5" customHeight="1">
      <c r="A801" s="625"/>
    </row>
    <row r="802" spans="1:1" ht="19.5" customHeight="1">
      <c r="A802" s="625"/>
    </row>
    <row r="803" spans="1:1" ht="19.5" customHeight="1">
      <c r="A803" s="625"/>
    </row>
    <row r="804" spans="1:1" ht="19.5" customHeight="1">
      <c r="A804" s="625"/>
    </row>
    <row r="805" spans="1:1" ht="19.5" customHeight="1">
      <c r="A805" s="625"/>
    </row>
    <row r="806" spans="1:1" ht="19.5" customHeight="1">
      <c r="A806" s="625"/>
    </row>
    <row r="807" spans="1:1" ht="19.5" customHeight="1">
      <c r="A807" s="625"/>
    </row>
    <row r="808" spans="1:1" ht="19.5" customHeight="1">
      <c r="A808" s="625"/>
    </row>
    <row r="809" spans="1:1" ht="19.5" customHeight="1">
      <c r="A809" s="625"/>
    </row>
    <row r="810" spans="1:1" ht="19.5" customHeight="1">
      <c r="A810" s="625"/>
    </row>
    <row r="811" spans="1:1" ht="19.5" customHeight="1">
      <c r="A811" s="625"/>
    </row>
    <row r="812" spans="1:1" ht="19.5" customHeight="1">
      <c r="A812" s="625"/>
    </row>
    <row r="813" spans="1:1" ht="19.5" customHeight="1">
      <c r="A813" s="625"/>
    </row>
    <row r="814" spans="1:1" ht="19.5" customHeight="1">
      <c r="A814" s="625"/>
    </row>
    <row r="815" spans="1:1" ht="19.5" customHeight="1">
      <c r="A815" s="625"/>
    </row>
    <row r="816" spans="1:1" ht="19.5" customHeight="1">
      <c r="A816" s="625"/>
    </row>
    <row r="817" spans="1:1" ht="19.5" customHeight="1">
      <c r="A817" s="625"/>
    </row>
    <row r="818" spans="1:1" ht="19.5" customHeight="1">
      <c r="A818" s="625"/>
    </row>
    <row r="819" spans="1:1" ht="19.5" customHeight="1">
      <c r="A819" s="625"/>
    </row>
    <row r="820" spans="1:1" ht="19.5" customHeight="1">
      <c r="A820" s="625"/>
    </row>
    <row r="821" spans="1:1" ht="19.5" customHeight="1">
      <c r="A821" s="625"/>
    </row>
    <row r="822" spans="1:1" ht="19.5" customHeight="1">
      <c r="A822" s="625"/>
    </row>
    <row r="823" spans="1:1" ht="19.5" customHeight="1">
      <c r="A823" s="625"/>
    </row>
    <row r="824" spans="1:1" ht="19.5" customHeight="1">
      <c r="A824" s="625"/>
    </row>
    <row r="825" spans="1:1" ht="19.5" customHeight="1">
      <c r="A825" s="625"/>
    </row>
    <row r="826" spans="1:1" ht="19.5" customHeight="1">
      <c r="A826" s="625"/>
    </row>
    <row r="827" spans="1:1" ht="19.5" customHeight="1">
      <c r="A827" s="625"/>
    </row>
    <row r="828" spans="1:1" ht="19.5" customHeight="1">
      <c r="A828" s="625"/>
    </row>
    <row r="829" spans="1:1" ht="19.5" customHeight="1">
      <c r="A829" s="625"/>
    </row>
    <row r="830" spans="1:1" ht="19.5" customHeight="1">
      <c r="A830" s="625"/>
    </row>
    <row r="831" spans="1:1" ht="19.5" customHeight="1">
      <c r="A831" s="625"/>
    </row>
    <row r="832" spans="1:1" ht="19.5" customHeight="1">
      <c r="A832" s="625"/>
    </row>
    <row r="833" spans="1:1" ht="19.5" customHeight="1">
      <c r="A833" s="625"/>
    </row>
    <row r="834" spans="1:1" ht="19.5" customHeight="1">
      <c r="A834" s="625"/>
    </row>
    <row r="835" spans="1:1" ht="19.5" customHeight="1">
      <c r="A835" s="625"/>
    </row>
    <row r="836" spans="1:1" ht="19.5" customHeight="1">
      <c r="A836" s="625"/>
    </row>
    <row r="837" spans="1:1" ht="19.5" customHeight="1">
      <c r="A837" s="625"/>
    </row>
    <row r="838" spans="1:1" ht="19.5" customHeight="1">
      <c r="A838" s="625"/>
    </row>
    <row r="839" spans="1:1" ht="19.5" customHeight="1">
      <c r="A839" s="625"/>
    </row>
    <row r="840" spans="1:1" ht="19.5" customHeight="1">
      <c r="A840" s="625"/>
    </row>
    <row r="841" spans="1:1" ht="19.5" customHeight="1">
      <c r="A841" s="625"/>
    </row>
    <row r="842" spans="1:1" ht="19.5" customHeight="1">
      <c r="A842" s="625"/>
    </row>
    <row r="843" spans="1:1" ht="19.5" customHeight="1">
      <c r="A843" s="625"/>
    </row>
    <row r="844" spans="1:1" ht="19.5" customHeight="1">
      <c r="A844" s="625"/>
    </row>
    <row r="845" spans="1:1" ht="19.5" customHeight="1">
      <c r="A845" s="625"/>
    </row>
    <row r="846" spans="1:1" ht="19.5" customHeight="1">
      <c r="A846" s="625"/>
    </row>
    <row r="847" spans="1:1" ht="19.5" customHeight="1">
      <c r="A847" s="625"/>
    </row>
    <row r="848" spans="1:1" ht="19.5" customHeight="1">
      <c r="A848" s="625"/>
    </row>
    <row r="849" spans="1:1" ht="19.5" customHeight="1">
      <c r="A849" s="625"/>
    </row>
    <row r="850" spans="1:1" ht="19.5" customHeight="1">
      <c r="A850" s="625"/>
    </row>
    <row r="851" spans="1:1" ht="19.5" customHeight="1">
      <c r="A851" s="625"/>
    </row>
    <row r="852" spans="1:1" ht="19.5" customHeight="1">
      <c r="A852" s="625"/>
    </row>
    <row r="853" spans="1:1" ht="19.5" customHeight="1">
      <c r="A853" s="625"/>
    </row>
    <row r="854" spans="1:1" ht="19.5" customHeight="1">
      <c r="A854" s="625"/>
    </row>
    <row r="855" spans="1:1" ht="19.5" customHeight="1">
      <c r="A855" s="625"/>
    </row>
    <row r="856" spans="1:1" ht="19.5" customHeight="1">
      <c r="A856" s="625"/>
    </row>
    <row r="857" spans="1:1" ht="19.5" customHeight="1">
      <c r="A857" s="625"/>
    </row>
    <row r="858" spans="1:1" ht="19.5" customHeight="1">
      <c r="A858" s="625"/>
    </row>
    <row r="859" spans="1:1" ht="19.5" customHeight="1">
      <c r="A859" s="625"/>
    </row>
    <row r="860" spans="1:1" ht="19.5" customHeight="1">
      <c r="A860" s="625"/>
    </row>
    <row r="861" spans="1:1" ht="19.5" customHeight="1">
      <c r="A861" s="625"/>
    </row>
    <row r="862" spans="1:1" ht="19.5" customHeight="1">
      <c r="A862" s="625"/>
    </row>
    <row r="863" spans="1:1" ht="19.5" customHeight="1">
      <c r="A863" s="625"/>
    </row>
    <row r="864" spans="1:1" ht="19.5" customHeight="1">
      <c r="A864" s="625"/>
    </row>
    <row r="865" spans="1:1" ht="19.5" customHeight="1">
      <c r="A865" s="625"/>
    </row>
    <row r="866" spans="1:1" ht="19.5" customHeight="1">
      <c r="A866" s="625"/>
    </row>
    <row r="867" spans="1:1" ht="19.5" customHeight="1">
      <c r="A867" s="625"/>
    </row>
    <row r="868" spans="1:1" ht="19.5" customHeight="1">
      <c r="A868" s="625"/>
    </row>
    <row r="869" spans="1:1" ht="19.5" customHeight="1">
      <c r="A869" s="625"/>
    </row>
    <row r="870" spans="1:1" ht="19.5" customHeight="1">
      <c r="A870" s="625"/>
    </row>
    <row r="871" spans="1:1" ht="19.5" customHeight="1">
      <c r="A871" s="625"/>
    </row>
    <row r="872" spans="1:1" ht="19.5" customHeight="1">
      <c r="A872" s="625"/>
    </row>
    <row r="873" spans="1:1" ht="19.5" customHeight="1">
      <c r="A873" s="625"/>
    </row>
    <row r="874" spans="1:1" ht="19.5" customHeight="1">
      <c r="A874" s="625"/>
    </row>
    <row r="875" spans="1:1" ht="19.5" customHeight="1">
      <c r="A875" s="625"/>
    </row>
    <row r="876" spans="1:1" ht="19.5" customHeight="1">
      <c r="A876" s="625"/>
    </row>
    <row r="877" spans="1:1" ht="19.5" customHeight="1">
      <c r="A877" s="625"/>
    </row>
    <row r="878" spans="1:1" ht="19.5" customHeight="1">
      <c r="A878" s="625"/>
    </row>
    <row r="879" spans="1:1" ht="19.5" customHeight="1">
      <c r="A879" s="625"/>
    </row>
    <row r="880" spans="1:1" ht="19.5" customHeight="1">
      <c r="A880" s="625"/>
    </row>
    <row r="881" spans="1:1" ht="19.5" customHeight="1">
      <c r="A881" s="625"/>
    </row>
    <row r="882" spans="1:1" ht="19.5" customHeight="1">
      <c r="A882" s="625"/>
    </row>
    <row r="883" spans="1:1" ht="19.5" customHeight="1">
      <c r="A883" s="625"/>
    </row>
    <row r="884" spans="1:1" ht="19.5" customHeight="1">
      <c r="A884" s="625"/>
    </row>
    <row r="885" spans="1:1" ht="19.5" customHeight="1">
      <c r="A885" s="625"/>
    </row>
    <row r="886" spans="1:1" ht="19.5" customHeight="1">
      <c r="A886" s="625"/>
    </row>
    <row r="887" spans="1:1" ht="19.5" customHeight="1">
      <c r="A887" s="625"/>
    </row>
    <row r="888" spans="1:1" ht="19.5" customHeight="1">
      <c r="A888" s="625"/>
    </row>
    <row r="889" spans="1:1" ht="19.5" customHeight="1">
      <c r="A889" s="625"/>
    </row>
    <row r="890" spans="1:1" ht="19.5" customHeight="1">
      <c r="A890" s="625"/>
    </row>
    <row r="891" spans="1:1" ht="19.5" customHeight="1">
      <c r="A891" s="625"/>
    </row>
    <row r="892" spans="1:1" ht="19.5" customHeight="1">
      <c r="A892" s="625"/>
    </row>
    <row r="893" spans="1:1" ht="19.5" customHeight="1">
      <c r="A893" s="625"/>
    </row>
    <row r="894" spans="1:1" ht="19.5" customHeight="1">
      <c r="A894" s="625"/>
    </row>
    <row r="895" spans="1:1" ht="19.5" customHeight="1">
      <c r="A895" s="625"/>
    </row>
    <row r="896" spans="1:1" ht="19.5" customHeight="1">
      <c r="A896" s="625"/>
    </row>
    <row r="897" spans="1:1" ht="19.5" customHeight="1">
      <c r="A897" s="625"/>
    </row>
    <row r="898" spans="1:1" ht="19.5" customHeight="1">
      <c r="A898" s="625"/>
    </row>
    <row r="899" spans="1:1" ht="19.5" customHeight="1">
      <c r="A899" s="625"/>
    </row>
    <row r="900" spans="1:1" ht="19.5" customHeight="1">
      <c r="A900" s="625"/>
    </row>
    <row r="901" spans="1:1" ht="19.5" customHeight="1">
      <c r="A901" s="625"/>
    </row>
    <row r="902" spans="1:1" ht="19.5" customHeight="1">
      <c r="A902" s="625"/>
    </row>
    <row r="903" spans="1:1" ht="19.5" customHeight="1">
      <c r="A903" s="625"/>
    </row>
    <row r="904" spans="1:1" ht="19.5" customHeight="1">
      <c r="A904" s="625"/>
    </row>
    <row r="905" spans="1:1" ht="19.5" customHeight="1">
      <c r="A905" s="625"/>
    </row>
    <row r="906" spans="1:1" ht="19.5" customHeight="1">
      <c r="A906" s="625"/>
    </row>
    <row r="907" spans="1:1" ht="19.5" customHeight="1">
      <c r="A907" s="625"/>
    </row>
    <row r="908" spans="1:1" ht="19.5" customHeight="1">
      <c r="A908" s="625"/>
    </row>
    <row r="909" spans="1:1" ht="19.5" customHeight="1">
      <c r="A909" s="625"/>
    </row>
    <row r="910" spans="1:1" ht="19.5" customHeight="1">
      <c r="A910" s="625"/>
    </row>
    <row r="911" spans="1:1" ht="19.5" customHeight="1">
      <c r="A911" s="625"/>
    </row>
    <row r="912" spans="1:1" ht="19.5" customHeight="1">
      <c r="A912" s="625"/>
    </row>
    <row r="913" spans="1:1" ht="19.5" customHeight="1">
      <c r="A913" s="625"/>
    </row>
    <row r="914" spans="1:1" ht="19.5" customHeight="1">
      <c r="A914" s="625"/>
    </row>
    <row r="915" spans="1:1" ht="19.5" customHeight="1">
      <c r="A915" s="625"/>
    </row>
    <row r="916" spans="1:1" ht="19.5" customHeight="1">
      <c r="A916" s="625"/>
    </row>
    <row r="917" spans="1:1" ht="19.5" customHeight="1">
      <c r="A917" s="625"/>
    </row>
    <row r="918" spans="1:1" ht="19.5" customHeight="1">
      <c r="A918" s="625"/>
    </row>
    <row r="919" spans="1:1" ht="19.5" customHeight="1">
      <c r="A919" s="625"/>
    </row>
    <row r="920" spans="1:1" ht="19.5" customHeight="1">
      <c r="A920" s="625"/>
    </row>
    <row r="921" spans="1:1" ht="19.5" customHeight="1">
      <c r="A921" s="625"/>
    </row>
    <row r="922" spans="1:1" ht="19.5" customHeight="1">
      <c r="A922" s="625"/>
    </row>
    <row r="923" spans="1:1" ht="19.5" customHeight="1">
      <c r="A923" s="625"/>
    </row>
    <row r="924" spans="1:1" ht="19.5" customHeight="1">
      <c r="A924" s="625"/>
    </row>
    <row r="925" spans="1:1" ht="19.5" customHeight="1">
      <c r="A925" s="625"/>
    </row>
    <row r="926" spans="1:1" ht="19.5" customHeight="1">
      <c r="A926" s="625"/>
    </row>
    <row r="927" spans="1:1" ht="19.5" customHeight="1">
      <c r="A927" s="625"/>
    </row>
    <row r="928" spans="1:1" ht="19.5" customHeight="1">
      <c r="A928" s="625"/>
    </row>
    <row r="929" spans="1:1" ht="19.5" customHeight="1">
      <c r="A929" s="625"/>
    </row>
    <row r="930" spans="1:1" ht="19.5" customHeight="1">
      <c r="A930" s="625"/>
    </row>
    <row r="931" spans="1:1" ht="19.5" customHeight="1">
      <c r="A931" s="625"/>
    </row>
    <row r="932" spans="1:1" ht="19.5" customHeight="1">
      <c r="A932" s="625"/>
    </row>
    <row r="933" spans="1:1" ht="19.5" customHeight="1">
      <c r="A933" s="625"/>
    </row>
    <row r="934" spans="1:1" ht="19.5" customHeight="1">
      <c r="A934" s="625"/>
    </row>
    <row r="935" spans="1:1" ht="19.5" customHeight="1">
      <c r="A935" s="625"/>
    </row>
    <row r="936" spans="1:1" ht="19.5" customHeight="1">
      <c r="A936" s="625"/>
    </row>
    <row r="937" spans="1:1" ht="19.5" customHeight="1">
      <c r="A937" s="625"/>
    </row>
    <row r="938" spans="1:1" ht="19.5" customHeight="1">
      <c r="A938" s="625"/>
    </row>
    <row r="939" spans="1:1" ht="19.5" customHeight="1">
      <c r="A939" s="625"/>
    </row>
    <row r="940" spans="1:1" ht="19.5" customHeight="1">
      <c r="A940" s="625"/>
    </row>
    <row r="941" spans="1:1" ht="19.5" customHeight="1">
      <c r="A941" s="625"/>
    </row>
    <row r="942" spans="1:1" ht="19.5" customHeight="1">
      <c r="A942" s="625"/>
    </row>
    <row r="943" spans="1:1" ht="19.5" customHeight="1">
      <c r="A943" s="625"/>
    </row>
    <row r="944" spans="1:1" ht="19.5" customHeight="1">
      <c r="A944" s="625"/>
    </row>
    <row r="945" spans="1:1" ht="19.5" customHeight="1">
      <c r="A945" s="625"/>
    </row>
    <row r="946" spans="1:1" ht="19.5" customHeight="1">
      <c r="A946" s="625"/>
    </row>
    <row r="947" spans="1:1" ht="19.5" customHeight="1">
      <c r="A947" s="625"/>
    </row>
    <row r="948" spans="1:1" ht="19.5" customHeight="1">
      <c r="A948" s="625"/>
    </row>
    <row r="949" spans="1:1" ht="19.5" customHeight="1">
      <c r="A949" s="625"/>
    </row>
    <row r="950" spans="1:1" ht="19.5" customHeight="1">
      <c r="A950" s="625"/>
    </row>
    <row r="951" spans="1:1" ht="19.5" customHeight="1">
      <c r="A951" s="625"/>
    </row>
    <row r="952" spans="1:1" ht="19.5" customHeight="1">
      <c r="A952" s="625"/>
    </row>
    <row r="953" spans="1:1" ht="19.5" customHeight="1">
      <c r="A953" s="625"/>
    </row>
    <row r="954" spans="1:1" ht="19.5" customHeight="1">
      <c r="A954" s="625"/>
    </row>
    <row r="955" spans="1:1" ht="19.5" customHeight="1">
      <c r="A955" s="625"/>
    </row>
    <row r="956" spans="1:1" ht="19.5" customHeight="1">
      <c r="A956" s="625"/>
    </row>
    <row r="957" spans="1:1" ht="19.5" customHeight="1">
      <c r="A957" s="625"/>
    </row>
    <row r="958" spans="1:1" ht="19.5" customHeight="1">
      <c r="A958" s="625"/>
    </row>
    <row r="959" spans="1:1" ht="19.5" customHeight="1">
      <c r="A959" s="625"/>
    </row>
    <row r="960" spans="1:1" ht="19.5" customHeight="1">
      <c r="A960" s="625"/>
    </row>
    <row r="961" spans="1:1" ht="19.5" customHeight="1">
      <c r="A961" s="625"/>
    </row>
    <row r="962" spans="1:1" ht="19.5" customHeight="1">
      <c r="A962" s="625"/>
    </row>
    <row r="963" spans="1:1" ht="19.5" customHeight="1">
      <c r="A963" s="625"/>
    </row>
    <row r="964" spans="1:1" ht="19.5" customHeight="1">
      <c r="A964" s="625"/>
    </row>
    <row r="965" spans="1:1" ht="19.5" customHeight="1">
      <c r="A965" s="625"/>
    </row>
    <row r="966" spans="1:1" ht="19.5" customHeight="1">
      <c r="A966" s="625"/>
    </row>
    <row r="967" spans="1:1" ht="19.5" customHeight="1">
      <c r="A967" s="625"/>
    </row>
    <row r="968" spans="1:1" ht="19.5" customHeight="1">
      <c r="A968" s="625"/>
    </row>
    <row r="969" spans="1:1" ht="19.5" customHeight="1">
      <c r="A969" s="625"/>
    </row>
    <row r="970" spans="1:1" ht="19.5" customHeight="1">
      <c r="A970" s="625"/>
    </row>
    <row r="971" spans="1:1" ht="19.5" customHeight="1">
      <c r="A971" s="625"/>
    </row>
    <row r="972" spans="1:1" ht="19.5" customHeight="1">
      <c r="A972" s="625"/>
    </row>
    <row r="973" spans="1:1" ht="19.5" customHeight="1">
      <c r="A973" s="625"/>
    </row>
    <row r="974" spans="1:1" ht="19.5" customHeight="1">
      <c r="A974" s="625"/>
    </row>
    <row r="975" spans="1:1" ht="19.5" customHeight="1">
      <c r="A975" s="625"/>
    </row>
    <row r="976" spans="1:1" ht="19.5" customHeight="1">
      <c r="A976" s="625"/>
    </row>
    <row r="977" spans="1:1" ht="19.5" customHeight="1">
      <c r="A977" s="625"/>
    </row>
    <row r="978" spans="1:1" ht="19.5" customHeight="1">
      <c r="A978" s="625"/>
    </row>
    <row r="979" spans="1:1" ht="19.5" customHeight="1">
      <c r="A979" s="625"/>
    </row>
    <row r="980" spans="1:1" ht="19.5" customHeight="1">
      <c r="A980" s="625"/>
    </row>
    <row r="981" spans="1:1" ht="19.5" customHeight="1">
      <c r="A981" s="625"/>
    </row>
    <row r="982" spans="1:1" ht="19.5" customHeight="1">
      <c r="A982" s="625"/>
    </row>
    <row r="983" spans="1:1" ht="19.5" customHeight="1">
      <c r="A983" s="625"/>
    </row>
    <row r="984" spans="1:1" ht="19.5" customHeight="1">
      <c r="A984" s="625"/>
    </row>
    <row r="985" spans="1:1" ht="19.5" customHeight="1">
      <c r="A985" s="625"/>
    </row>
    <row r="986" spans="1:1" ht="19.5" customHeight="1">
      <c r="A986" s="625"/>
    </row>
    <row r="987" spans="1:1" ht="19.5" customHeight="1">
      <c r="A987" s="625"/>
    </row>
    <row r="988" spans="1:1" ht="19.5" customHeight="1">
      <c r="A988" s="625"/>
    </row>
    <row r="989" spans="1:1" ht="19.5" customHeight="1">
      <c r="A989" s="625"/>
    </row>
    <row r="990" spans="1:1" ht="19.5" customHeight="1">
      <c r="A990" s="625"/>
    </row>
    <row r="991" spans="1:1" ht="19.5" customHeight="1">
      <c r="A991" s="625"/>
    </row>
    <row r="992" spans="1:1" ht="19.5" customHeight="1">
      <c r="A992" s="625"/>
    </row>
    <row r="993" spans="1:1" ht="19.5" customHeight="1">
      <c r="A993" s="625"/>
    </row>
    <row r="994" spans="1:1" ht="19.5" customHeight="1">
      <c r="A994" s="625"/>
    </row>
    <row r="995" spans="1:1" ht="19.5" customHeight="1">
      <c r="A995" s="625"/>
    </row>
    <row r="996" spans="1:1" ht="19.5" customHeight="1">
      <c r="A996" s="625"/>
    </row>
    <row r="997" spans="1:1" ht="19.5" customHeight="1">
      <c r="A997" s="625"/>
    </row>
    <row r="998" spans="1:1" ht="19.5" customHeight="1">
      <c r="A998" s="625"/>
    </row>
    <row r="999" spans="1:1" ht="19.5" customHeight="1">
      <c r="A999" s="625"/>
    </row>
    <row r="1000" spans="1:1" ht="19.5" customHeight="1">
      <c r="A1000" s="625"/>
    </row>
    <row r="1001" spans="1:1" ht="19.5" customHeight="1">
      <c r="A1001" s="625"/>
    </row>
    <row r="1002" spans="1:1" ht="19.5" customHeight="1">
      <c r="A1002" s="625"/>
    </row>
    <row r="1003" spans="1:1" ht="19.5" customHeight="1">
      <c r="A1003" s="625"/>
    </row>
    <row r="1004" spans="1:1" ht="19.5" customHeight="1">
      <c r="A1004" s="625"/>
    </row>
    <row r="1005" spans="1:1" ht="19.5" customHeight="1">
      <c r="A1005" s="625"/>
    </row>
    <row r="1006" spans="1:1" ht="19.5" customHeight="1">
      <c r="A1006" s="625"/>
    </row>
    <row r="1007" spans="1:1" ht="19.5" customHeight="1">
      <c r="A1007" s="625"/>
    </row>
    <row r="1008" spans="1:1" ht="19.5" customHeight="1">
      <c r="A1008" s="625"/>
    </row>
    <row r="1009" spans="1:1" ht="19.5" customHeight="1">
      <c r="A1009" s="625"/>
    </row>
    <row r="1010" spans="1:1" ht="19.5" customHeight="1">
      <c r="A1010" s="625"/>
    </row>
    <row r="1011" spans="1:1" ht="19.5" customHeight="1">
      <c r="A1011" s="625"/>
    </row>
    <row r="1012" spans="1:1" ht="19.5" customHeight="1">
      <c r="A1012" s="625"/>
    </row>
    <row r="1013" spans="1:1" ht="19.5" customHeight="1">
      <c r="A1013" s="625"/>
    </row>
    <row r="1014" spans="1:1" ht="19.5" customHeight="1">
      <c r="A1014" s="625"/>
    </row>
    <row r="1015" spans="1:1" ht="19.5" customHeight="1">
      <c r="A1015" s="625"/>
    </row>
    <row r="1016" spans="1:1" ht="19.5" customHeight="1">
      <c r="A1016" s="625"/>
    </row>
    <row r="1017" spans="1:1" ht="19.5" customHeight="1">
      <c r="A1017" s="625"/>
    </row>
    <row r="1018" spans="1:1" ht="19.5" customHeight="1">
      <c r="A1018" s="625"/>
    </row>
    <row r="1019" spans="1:1" ht="19.5" customHeight="1">
      <c r="A1019" s="625"/>
    </row>
    <row r="1020" spans="1:1" ht="19.5" customHeight="1">
      <c r="A1020" s="625"/>
    </row>
    <row r="1021" spans="1:1" ht="19.5" customHeight="1">
      <c r="A1021" s="625"/>
    </row>
    <row r="1022" spans="1:1" ht="19.5" customHeight="1">
      <c r="A1022" s="625"/>
    </row>
    <row r="1023" spans="1:1" ht="19.5" customHeight="1">
      <c r="A1023" s="625"/>
    </row>
    <row r="1024" spans="1:1" ht="19.5" customHeight="1">
      <c r="A1024" s="625"/>
    </row>
    <row r="1025" spans="1:1" ht="19.5" customHeight="1">
      <c r="A1025" s="625"/>
    </row>
    <row r="1026" spans="1:1" ht="19.5" customHeight="1">
      <c r="A1026" s="625"/>
    </row>
    <row r="1027" spans="1:1" ht="19.5" customHeight="1">
      <c r="A1027" s="625"/>
    </row>
    <row r="1028" spans="1:1" ht="19.5" customHeight="1">
      <c r="A1028" s="625"/>
    </row>
    <row r="1029" spans="1:1" ht="19.5" customHeight="1">
      <c r="A1029" s="625"/>
    </row>
    <row r="1030" spans="1:1" ht="19.5" customHeight="1">
      <c r="A1030" s="625"/>
    </row>
    <row r="1031" spans="1:1" ht="19.5" customHeight="1">
      <c r="A1031" s="625"/>
    </row>
    <row r="1032" spans="1:1" ht="19.5" customHeight="1">
      <c r="A1032" s="625"/>
    </row>
    <row r="1033" spans="1:1" ht="19.5" customHeight="1">
      <c r="A1033" s="625"/>
    </row>
    <row r="1034" spans="1:1" ht="19.5" customHeight="1">
      <c r="A1034" s="625"/>
    </row>
    <row r="1035" spans="1:1" ht="19.5" customHeight="1">
      <c r="A1035" s="625"/>
    </row>
    <row r="1036" spans="1:1" ht="19.5" customHeight="1">
      <c r="A1036" s="625"/>
    </row>
    <row r="1037" spans="1:1" ht="19.5" customHeight="1">
      <c r="A1037" s="625"/>
    </row>
    <row r="1038" spans="1:1" ht="19.5" customHeight="1">
      <c r="A1038" s="625"/>
    </row>
    <row r="1039" spans="1:1" ht="19.5" customHeight="1">
      <c r="A1039" s="625"/>
    </row>
    <row r="1040" spans="1:1" ht="19.5" customHeight="1">
      <c r="A1040" s="625"/>
    </row>
    <row r="1041" spans="1:1" ht="19.5" customHeight="1">
      <c r="A1041" s="625"/>
    </row>
    <row r="1042" spans="1:1" ht="19.5" customHeight="1">
      <c r="A1042" s="625"/>
    </row>
    <row r="1043" spans="1:1" ht="19.5" customHeight="1">
      <c r="A1043" s="625"/>
    </row>
    <row r="1044" spans="1:1" ht="19.5" customHeight="1">
      <c r="A1044" s="625"/>
    </row>
    <row r="1045" spans="1:1" ht="19.5" customHeight="1">
      <c r="A1045" s="625"/>
    </row>
    <row r="1046" spans="1:1" ht="19.5" customHeight="1">
      <c r="A1046" s="625"/>
    </row>
    <row r="1047" spans="1:1" ht="19.5" customHeight="1">
      <c r="A1047" s="625"/>
    </row>
    <row r="1048" spans="1:1" ht="19.5" customHeight="1">
      <c r="A1048" s="625"/>
    </row>
    <row r="1049" spans="1:1" ht="19.5" customHeight="1">
      <c r="A1049" s="625"/>
    </row>
    <row r="1050" spans="1:1" ht="19.5" customHeight="1">
      <c r="A1050" s="625"/>
    </row>
    <row r="1051" spans="1:1" ht="19.5" customHeight="1">
      <c r="A1051" s="625"/>
    </row>
    <row r="1052" spans="1:1" ht="19.5" customHeight="1">
      <c r="A1052" s="625"/>
    </row>
    <row r="1053" spans="1:1" ht="19.5" customHeight="1">
      <c r="A1053" s="625"/>
    </row>
    <row r="1054" spans="1:1" ht="19.5" customHeight="1">
      <c r="A1054" s="625"/>
    </row>
    <row r="1055" spans="1:1" ht="19.5" customHeight="1">
      <c r="A1055" s="625"/>
    </row>
    <row r="1056" spans="1:1" ht="19.5" customHeight="1">
      <c r="A1056" s="625"/>
    </row>
    <row r="1057" spans="1:1" ht="19.5" customHeight="1">
      <c r="A1057" s="625"/>
    </row>
    <row r="1058" spans="1:1" ht="19.5" customHeight="1">
      <c r="A1058" s="625"/>
    </row>
    <row r="1059" spans="1:1" ht="19.5" customHeight="1">
      <c r="A1059" s="625"/>
    </row>
    <row r="1060" spans="1:1" ht="19.5" customHeight="1">
      <c r="A1060" s="625"/>
    </row>
    <row r="1061" spans="1:1" ht="19.5" customHeight="1">
      <c r="A1061" s="625"/>
    </row>
    <row r="1062" spans="1:1" ht="19.5" customHeight="1">
      <c r="A1062" s="625"/>
    </row>
    <row r="1063" spans="1:1" ht="19.5" customHeight="1">
      <c r="A1063" s="625"/>
    </row>
    <row r="1064" spans="1:1" ht="19.5" customHeight="1">
      <c r="A1064" s="625"/>
    </row>
    <row r="1065" spans="1:1" ht="19.5" customHeight="1">
      <c r="A1065" s="625"/>
    </row>
    <row r="1066" spans="1:1" ht="19.5" customHeight="1">
      <c r="A1066" s="625"/>
    </row>
    <row r="1067" spans="1:1" ht="19.5" customHeight="1">
      <c r="A1067" s="625"/>
    </row>
    <row r="1068" spans="1:1" ht="19.5" customHeight="1">
      <c r="A1068" s="625"/>
    </row>
    <row r="1069" spans="1:1" ht="19.5" customHeight="1">
      <c r="A1069" s="625"/>
    </row>
    <row r="1070" spans="1:1" ht="19.5" customHeight="1">
      <c r="A1070" s="625"/>
    </row>
    <row r="1071" spans="1:1" ht="19.5" customHeight="1">
      <c r="A1071" s="625"/>
    </row>
    <row r="1072" spans="1:1" ht="19.5" customHeight="1">
      <c r="A1072" s="625"/>
    </row>
    <row r="1073" spans="1:1" ht="19.5" customHeight="1">
      <c r="A1073" s="625"/>
    </row>
    <row r="1074" spans="1:1" ht="19.5" customHeight="1">
      <c r="A1074" s="625"/>
    </row>
    <row r="1075" spans="1:1" ht="19.5" customHeight="1">
      <c r="A1075" s="625"/>
    </row>
    <row r="1076" spans="1:1" ht="19.5" customHeight="1">
      <c r="A1076" s="625"/>
    </row>
    <row r="1077" spans="1:1" ht="19.5" customHeight="1">
      <c r="A1077" s="625"/>
    </row>
    <row r="1078" spans="1:1" ht="19.5" customHeight="1">
      <c r="A1078" s="625"/>
    </row>
    <row r="1079" spans="1:1" ht="19.5" customHeight="1">
      <c r="A1079" s="625"/>
    </row>
    <row r="1080" spans="1:1" ht="19.5" customHeight="1">
      <c r="A1080" s="625"/>
    </row>
    <row r="1081" spans="1:1" ht="19.5" customHeight="1">
      <c r="A1081" s="625"/>
    </row>
    <row r="1082" spans="1:1" ht="19.5" customHeight="1">
      <c r="A1082" s="625"/>
    </row>
    <row r="1083" spans="1:1" ht="19.5" customHeight="1">
      <c r="A1083" s="625"/>
    </row>
    <row r="1084" spans="1:1" ht="19.5" customHeight="1">
      <c r="A1084" s="625"/>
    </row>
    <row r="1085" spans="1:1" ht="19.5" customHeight="1">
      <c r="A1085" s="625"/>
    </row>
    <row r="1086" spans="1:1" ht="19.5" customHeight="1">
      <c r="A1086" s="625"/>
    </row>
    <row r="1087" spans="1:1" ht="19.5" customHeight="1">
      <c r="A1087" s="625"/>
    </row>
    <row r="1088" spans="1:1" ht="19.5" customHeight="1">
      <c r="A1088" s="625"/>
    </row>
    <row r="1089" spans="1:1" ht="19.5" customHeight="1">
      <c r="A1089" s="625"/>
    </row>
    <row r="1090" spans="1:1" ht="19.5" customHeight="1">
      <c r="A1090" s="625"/>
    </row>
    <row r="1091" spans="1:1" ht="19.5" customHeight="1">
      <c r="A1091" s="625"/>
    </row>
    <row r="1092" spans="1:1" ht="19.5" customHeight="1">
      <c r="A1092" s="625"/>
    </row>
    <row r="1093" spans="1:1" ht="19.5" customHeight="1">
      <c r="A1093" s="625"/>
    </row>
    <row r="1094" spans="1:1" ht="19.5" customHeight="1">
      <c r="A1094" s="625"/>
    </row>
    <row r="1095" spans="1:1" ht="19.5" customHeight="1">
      <c r="A1095" s="625"/>
    </row>
    <row r="1096" spans="1:1" ht="19.5" customHeight="1">
      <c r="A1096" s="625"/>
    </row>
    <row r="1097" spans="1:1" ht="19.5" customHeight="1">
      <c r="A1097" s="625"/>
    </row>
    <row r="1098" spans="1:1" ht="19.5" customHeight="1">
      <c r="A1098" s="625"/>
    </row>
    <row r="1099" spans="1:1" ht="19.5" customHeight="1">
      <c r="A1099" s="625"/>
    </row>
    <row r="1100" spans="1:1" ht="19.5" customHeight="1">
      <c r="A1100" s="625"/>
    </row>
    <row r="1101" spans="1:1" ht="19.5" customHeight="1">
      <c r="A1101" s="625"/>
    </row>
    <row r="1102" spans="1:1" ht="19.5" customHeight="1">
      <c r="A1102" s="625"/>
    </row>
    <row r="1103" spans="1:1" ht="19.5" customHeight="1">
      <c r="A1103" s="625"/>
    </row>
    <row r="1104" spans="1:1" ht="19.5" customHeight="1">
      <c r="A1104" s="625"/>
    </row>
    <row r="1105" spans="1:1" ht="19.5" customHeight="1">
      <c r="A1105" s="625"/>
    </row>
    <row r="1106" spans="1:1" ht="19.5" customHeight="1">
      <c r="A1106" s="625"/>
    </row>
    <row r="1107" spans="1:1" ht="19.5" customHeight="1">
      <c r="A1107" s="625"/>
    </row>
    <row r="1108" spans="1:1" ht="19.5" customHeight="1">
      <c r="A1108" s="625"/>
    </row>
    <row r="1109" spans="1:1" ht="19.5" customHeight="1">
      <c r="A1109" s="625"/>
    </row>
    <row r="1110" spans="1:1" ht="19.5" customHeight="1">
      <c r="A1110" s="625"/>
    </row>
    <row r="1111" spans="1:1" ht="19.5" customHeight="1">
      <c r="A1111" s="625"/>
    </row>
    <row r="1112" spans="1:1" ht="19.5" customHeight="1">
      <c r="A1112" s="625"/>
    </row>
    <row r="1113" spans="1:1" ht="19.5" customHeight="1">
      <c r="A1113" s="625"/>
    </row>
    <row r="1114" spans="1:1" ht="19.5" customHeight="1">
      <c r="A1114" s="625"/>
    </row>
    <row r="1115" spans="1:1" ht="19.5" customHeight="1">
      <c r="A1115" s="625"/>
    </row>
    <row r="1116" spans="1:1" ht="19.5" customHeight="1">
      <c r="A1116" s="625"/>
    </row>
    <row r="1117" spans="1:1" ht="19.5" customHeight="1">
      <c r="A1117" s="625"/>
    </row>
    <row r="1118" spans="1:1" ht="19.5" customHeight="1">
      <c r="A1118" s="625"/>
    </row>
    <row r="1119" spans="1:1" ht="19.5" customHeight="1">
      <c r="A1119" s="625"/>
    </row>
    <row r="1120" spans="1:1" ht="19.5" customHeight="1">
      <c r="A1120" s="625"/>
    </row>
    <row r="1121" spans="1:1" ht="19.5" customHeight="1">
      <c r="A1121" s="625"/>
    </row>
    <row r="1122" spans="1:1" ht="19.5" customHeight="1">
      <c r="A1122" s="625"/>
    </row>
    <row r="1123" spans="1:1" ht="19.5" customHeight="1">
      <c r="A1123" s="625"/>
    </row>
    <row r="1124" spans="1:1" ht="19.5" customHeight="1">
      <c r="A1124" s="625"/>
    </row>
    <row r="1125" spans="1:1" ht="19.5" customHeight="1">
      <c r="A1125" s="625"/>
    </row>
    <row r="1126" spans="1:1" ht="19.5" customHeight="1">
      <c r="A1126" s="625"/>
    </row>
    <row r="1127" spans="1:1" ht="19.5" customHeight="1">
      <c r="A1127" s="625"/>
    </row>
    <row r="1128" spans="1:1" ht="19.5" customHeight="1">
      <c r="A1128" s="625"/>
    </row>
    <row r="1129" spans="1:1" ht="19.5" customHeight="1">
      <c r="A1129" s="625"/>
    </row>
    <row r="1130" spans="1:1" ht="19.5" customHeight="1">
      <c r="A1130" s="625"/>
    </row>
    <row r="1131" spans="1:1" ht="19.5" customHeight="1">
      <c r="A1131" s="625"/>
    </row>
    <row r="1132" spans="1:1" ht="19.5" customHeight="1">
      <c r="A1132" s="625"/>
    </row>
    <row r="1133" spans="1:1" ht="19.5" customHeight="1">
      <c r="A1133" s="625"/>
    </row>
    <row r="1134" spans="1:1" ht="19.5" customHeight="1">
      <c r="A1134" s="625"/>
    </row>
    <row r="1135" spans="1:1" ht="19.5" customHeight="1">
      <c r="A1135" s="625"/>
    </row>
    <row r="1136" spans="1:1" ht="19.5" customHeight="1">
      <c r="A1136" s="625"/>
    </row>
    <row r="1137" spans="1:1" ht="19.5" customHeight="1">
      <c r="A1137" s="625"/>
    </row>
    <row r="1138" spans="1:1" ht="19.5" customHeight="1">
      <c r="A1138" s="625"/>
    </row>
    <row r="1139" spans="1:1" ht="19.5" customHeight="1">
      <c r="A1139" s="625"/>
    </row>
    <row r="1140" spans="1:1" ht="19.5" customHeight="1">
      <c r="A1140" s="625"/>
    </row>
    <row r="1141" spans="1:1" ht="19.5" customHeight="1">
      <c r="A1141" s="625"/>
    </row>
    <row r="1142" spans="1:1" ht="19.5" customHeight="1">
      <c r="A1142" s="625"/>
    </row>
    <row r="1143" spans="1:1" ht="19.5" customHeight="1">
      <c r="A1143" s="625"/>
    </row>
    <row r="1144" spans="1:1" ht="19.5" customHeight="1">
      <c r="A1144" s="625"/>
    </row>
    <row r="1145" spans="1:1" ht="19.5" customHeight="1">
      <c r="A1145" s="625"/>
    </row>
    <row r="1146" spans="1:1" ht="19.5" customHeight="1">
      <c r="A1146" s="625"/>
    </row>
    <row r="1147" spans="1:1" ht="19.5" customHeight="1">
      <c r="A1147" s="625"/>
    </row>
    <row r="1148" spans="1:1" ht="19.5" customHeight="1">
      <c r="A1148" s="625"/>
    </row>
    <row r="1149" spans="1:1" ht="19.5" customHeight="1">
      <c r="A1149" s="625"/>
    </row>
    <row r="1150" spans="1:1" ht="19.5" customHeight="1">
      <c r="A1150" s="625"/>
    </row>
    <row r="1151" spans="1:1" ht="19.5" customHeight="1">
      <c r="A1151" s="625"/>
    </row>
    <row r="1152" spans="1:1" ht="19.5" customHeight="1">
      <c r="A1152" s="625"/>
    </row>
    <row r="1153" spans="1:1" ht="19.5" customHeight="1">
      <c r="A1153" s="625"/>
    </row>
    <row r="1154" spans="1:1" ht="19.5" customHeight="1">
      <c r="A1154" s="625"/>
    </row>
    <row r="1155" spans="1:1" ht="19.5" customHeight="1">
      <c r="A1155" s="625"/>
    </row>
    <row r="1156" spans="1:1" ht="19.5" customHeight="1">
      <c r="A1156" s="625"/>
    </row>
    <row r="1157" spans="1:1" ht="19.5" customHeight="1">
      <c r="A1157" s="625"/>
    </row>
    <row r="1158" spans="1:1" ht="19.5" customHeight="1">
      <c r="A1158" s="625"/>
    </row>
    <row r="1159" spans="1:1" ht="19.5" customHeight="1">
      <c r="A1159" s="625"/>
    </row>
    <row r="1160" spans="1:1" ht="19.5" customHeight="1">
      <c r="A1160" s="625"/>
    </row>
    <row r="1161" spans="1:1" ht="19.5" customHeight="1">
      <c r="A1161" s="625"/>
    </row>
    <row r="1162" spans="1:1" ht="19.5" customHeight="1">
      <c r="A1162" s="625"/>
    </row>
    <row r="1163" spans="1:1" ht="19.5" customHeight="1">
      <c r="A1163" s="625"/>
    </row>
    <row r="1164" spans="1:1" ht="19.5" customHeight="1">
      <c r="A1164" s="625"/>
    </row>
    <row r="1165" spans="1:1" ht="19.5" customHeight="1">
      <c r="A1165" s="625"/>
    </row>
    <row r="1166" spans="1:1" ht="19.5" customHeight="1">
      <c r="A1166" s="625"/>
    </row>
    <row r="1167" spans="1:1" ht="19.5" customHeight="1">
      <c r="A1167" s="625"/>
    </row>
    <row r="1168" spans="1:1" ht="19.5" customHeight="1">
      <c r="A1168" s="625"/>
    </row>
    <row r="1169" spans="1:1" ht="19.5" customHeight="1">
      <c r="A1169" s="625"/>
    </row>
    <row r="1170" spans="1:1" ht="19.5" customHeight="1">
      <c r="A1170" s="625"/>
    </row>
    <row r="1171" spans="1:1" ht="19.5" customHeight="1">
      <c r="A1171" s="625"/>
    </row>
    <row r="1172" spans="1:1" ht="19.5" customHeight="1">
      <c r="A1172" s="625"/>
    </row>
    <row r="1173" spans="1:1" ht="19.5" customHeight="1">
      <c r="A1173" s="625"/>
    </row>
    <row r="1174" spans="1:1" ht="19.5" customHeight="1">
      <c r="A1174" s="625"/>
    </row>
    <row r="1175" spans="1:1" ht="19.5" customHeight="1">
      <c r="A1175" s="625"/>
    </row>
    <row r="1176" spans="1:1" ht="19.5" customHeight="1">
      <c r="A1176" s="625"/>
    </row>
    <row r="1177" spans="1:1" ht="19.5" customHeight="1">
      <c r="A1177" s="625"/>
    </row>
    <row r="1178" spans="1:1" ht="19.5" customHeight="1">
      <c r="A1178" s="625"/>
    </row>
    <row r="1179" spans="1:1" ht="19.5" customHeight="1">
      <c r="A1179" s="625"/>
    </row>
    <row r="1180" spans="1:1" ht="19.5" customHeight="1">
      <c r="A1180" s="625"/>
    </row>
    <row r="1181" spans="1:1" ht="19.5" customHeight="1">
      <c r="A1181" s="625"/>
    </row>
    <row r="1182" spans="1:1" ht="19.5" customHeight="1">
      <c r="A1182" s="625"/>
    </row>
    <row r="1183" spans="1:1" ht="19.5" customHeight="1">
      <c r="A1183" s="625"/>
    </row>
    <row r="1184" spans="1:1" ht="19.5" customHeight="1">
      <c r="A1184" s="625"/>
    </row>
    <row r="1185" spans="1:1" ht="19.5" customHeight="1">
      <c r="A1185" s="625"/>
    </row>
    <row r="1186" spans="1:1" ht="19.5" customHeight="1">
      <c r="A1186" s="625"/>
    </row>
    <row r="1187" spans="1:1" ht="19.5" customHeight="1">
      <c r="A1187" s="625"/>
    </row>
    <row r="1188" spans="1:1" ht="19.5" customHeight="1">
      <c r="A1188" s="625"/>
    </row>
    <row r="1189" spans="1:1" ht="19.5" customHeight="1">
      <c r="A1189" s="625"/>
    </row>
    <row r="1190" spans="1:1" ht="19.5" customHeight="1">
      <c r="A1190" s="625"/>
    </row>
    <row r="1191" spans="1:1" ht="19.5" customHeight="1">
      <c r="A1191" s="625"/>
    </row>
    <row r="1192" spans="1:1" ht="19.5" customHeight="1">
      <c r="A1192" s="625"/>
    </row>
    <row r="1193" spans="1:1" ht="19.5" customHeight="1">
      <c r="A1193" s="625"/>
    </row>
    <row r="1194" spans="1:1" ht="19.5" customHeight="1">
      <c r="A1194" s="625"/>
    </row>
    <row r="1195" spans="1:1" ht="19.5" customHeight="1">
      <c r="A1195" s="625"/>
    </row>
    <row r="1196" spans="1:1" ht="19.5" customHeight="1">
      <c r="A1196" s="625"/>
    </row>
    <row r="1197" spans="1:1" ht="19.5" customHeight="1">
      <c r="A1197" s="625"/>
    </row>
    <row r="1198" spans="1:1" ht="19.5" customHeight="1">
      <c r="A1198" s="625"/>
    </row>
    <row r="1199" spans="1:1" ht="19.5" customHeight="1">
      <c r="A1199" s="625"/>
    </row>
    <row r="1200" spans="1:1" ht="19.5" customHeight="1">
      <c r="A1200" s="625"/>
    </row>
    <row r="1201" spans="1:1" ht="19.5" customHeight="1">
      <c r="A1201" s="625"/>
    </row>
    <row r="1202" spans="1:1" ht="19.5" customHeight="1">
      <c r="A1202" s="625"/>
    </row>
    <row r="1203" spans="1:1" ht="19.5" customHeight="1">
      <c r="A1203" s="625"/>
    </row>
    <row r="1204" spans="1:1" ht="19.5" customHeight="1">
      <c r="A1204" s="625"/>
    </row>
    <row r="1205" spans="1:1" ht="19.5" customHeight="1">
      <c r="A1205" s="625"/>
    </row>
    <row r="1206" spans="1:1" ht="19.5" customHeight="1">
      <c r="A1206" s="625"/>
    </row>
    <row r="1207" spans="1:1" ht="19.5" customHeight="1">
      <c r="A1207" s="625"/>
    </row>
    <row r="1208" spans="1:1" ht="19.5" customHeight="1">
      <c r="A1208" s="625"/>
    </row>
    <row r="1209" spans="1:1" ht="19.5" customHeight="1">
      <c r="A1209" s="625"/>
    </row>
    <row r="1210" spans="1:1" ht="19.5" customHeight="1">
      <c r="A1210" s="625"/>
    </row>
    <row r="1211" spans="1:1" ht="19.5" customHeight="1">
      <c r="A1211" s="625"/>
    </row>
    <row r="1212" spans="1:1" ht="19.5" customHeight="1">
      <c r="A1212" s="625"/>
    </row>
    <row r="1213" spans="1:1" ht="19.5" customHeight="1">
      <c r="A1213" s="625"/>
    </row>
    <row r="1214" spans="1:1" ht="19.5" customHeight="1">
      <c r="A1214" s="625"/>
    </row>
    <row r="1215" spans="1:1" ht="19.5" customHeight="1">
      <c r="A1215" s="625"/>
    </row>
    <row r="1216" spans="1:1" ht="19.5" customHeight="1">
      <c r="A1216" s="625"/>
    </row>
    <row r="1217" spans="1:1" ht="19.5" customHeight="1">
      <c r="A1217" s="625"/>
    </row>
    <row r="1218" spans="1:1" ht="19.5" customHeight="1">
      <c r="A1218" s="625"/>
    </row>
    <row r="1219" spans="1:1" ht="19.5" customHeight="1">
      <c r="A1219" s="625"/>
    </row>
    <row r="1220" spans="1:1" ht="19.5" customHeight="1">
      <c r="A1220" s="625"/>
    </row>
    <row r="1221" spans="1:1" ht="19.5" customHeight="1">
      <c r="A1221" s="625"/>
    </row>
    <row r="1222" spans="1:1" ht="19.5" customHeight="1">
      <c r="A1222" s="625"/>
    </row>
    <row r="1223" spans="1:1" ht="19.5" customHeight="1">
      <c r="A1223" s="625"/>
    </row>
    <row r="1224" spans="1:1" ht="19.5" customHeight="1">
      <c r="A1224" s="625"/>
    </row>
    <row r="1225" spans="1:1" ht="19.5" customHeight="1">
      <c r="A1225" s="625"/>
    </row>
    <row r="1226" spans="1:1" ht="19.5" customHeight="1">
      <c r="A1226" s="625"/>
    </row>
    <row r="1227" spans="1:1" ht="19.5" customHeight="1">
      <c r="A1227" s="625"/>
    </row>
    <row r="1228" spans="1:1" ht="19.5" customHeight="1">
      <c r="A1228" s="625"/>
    </row>
    <row r="1229" spans="1:1" ht="19.5" customHeight="1">
      <c r="A1229" s="625"/>
    </row>
    <row r="1230" spans="1:1" ht="19.5" customHeight="1">
      <c r="A1230" s="625"/>
    </row>
    <row r="1231" spans="1:1" ht="19.5" customHeight="1">
      <c r="A1231" s="625"/>
    </row>
    <row r="1232" spans="1:1" ht="19.5" customHeight="1">
      <c r="A1232" s="625"/>
    </row>
    <row r="1233" spans="1:1" ht="19.5" customHeight="1">
      <c r="A1233" s="625"/>
    </row>
    <row r="1234" spans="1:1" ht="19.5" customHeight="1">
      <c r="A1234" s="625"/>
    </row>
    <row r="1235" spans="1:1" ht="19.5" customHeight="1">
      <c r="A1235" s="625"/>
    </row>
    <row r="1236" spans="1:1" ht="19.5" customHeight="1">
      <c r="A1236" s="625"/>
    </row>
    <row r="1237" spans="1:1" ht="19.5" customHeight="1">
      <c r="A1237" s="625"/>
    </row>
    <row r="1238" spans="1:1" ht="19.5" customHeight="1">
      <c r="A1238" s="625"/>
    </row>
    <row r="1239" spans="1:1" ht="19.5" customHeight="1">
      <c r="A1239" s="625"/>
    </row>
    <row r="1240" spans="1:1" ht="19.5" customHeight="1">
      <c r="A1240" s="625"/>
    </row>
    <row r="1241" spans="1:1" ht="19.5" customHeight="1">
      <c r="A1241" s="625"/>
    </row>
    <row r="1242" spans="1:1" ht="19.5" customHeight="1">
      <c r="A1242" s="625"/>
    </row>
    <row r="1243" spans="1:1" ht="19.5" customHeight="1">
      <c r="A1243" s="625"/>
    </row>
    <row r="1244" spans="1:1" ht="19.5" customHeight="1">
      <c r="A1244" s="625"/>
    </row>
    <row r="1245" spans="1:1" ht="19.5" customHeight="1">
      <c r="A1245" s="625"/>
    </row>
    <row r="1246" spans="1:1" ht="19.5" customHeight="1">
      <c r="A1246" s="625"/>
    </row>
    <row r="1247" spans="1:1" ht="19.5" customHeight="1">
      <c r="A1247" s="625"/>
    </row>
    <row r="1248" spans="1:1" ht="19.5" customHeight="1">
      <c r="A1248" s="625"/>
    </row>
    <row r="1249" spans="1:1" ht="19.5" customHeight="1">
      <c r="A1249" s="625"/>
    </row>
    <row r="1250" spans="1:1" ht="19.5" customHeight="1">
      <c r="A1250" s="625"/>
    </row>
    <row r="1251" spans="1:1" ht="19.5" customHeight="1">
      <c r="A1251" s="625"/>
    </row>
    <row r="1252" spans="1:1" ht="19.5" customHeight="1">
      <c r="A1252" s="625"/>
    </row>
    <row r="1253" spans="1:1" ht="19.5" customHeight="1">
      <c r="A1253" s="625"/>
    </row>
    <row r="1254" spans="1:1" ht="19.5" customHeight="1">
      <c r="A1254" s="625"/>
    </row>
    <row r="1255" spans="1:1" ht="19.5" customHeight="1">
      <c r="A1255" s="625"/>
    </row>
    <row r="1256" spans="1:1" ht="19.5" customHeight="1">
      <c r="A1256" s="625"/>
    </row>
    <row r="1257" spans="1:1" ht="19.5" customHeight="1">
      <c r="A1257" s="625"/>
    </row>
    <row r="1258" spans="1:1" ht="19.5" customHeight="1">
      <c r="A1258" s="625"/>
    </row>
    <row r="1259" spans="1:1" ht="19.5" customHeight="1">
      <c r="A1259" s="625"/>
    </row>
    <row r="1260" spans="1:1" ht="19.5" customHeight="1">
      <c r="A1260" s="625"/>
    </row>
    <row r="1261" spans="1:1" ht="19.5" customHeight="1">
      <c r="A1261" s="625"/>
    </row>
    <row r="1262" spans="1:1" ht="19.5" customHeight="1">
      <c r="A1262" s="625"/>
    </row>
    <row r="1263" spans="1:1" ht="19.5" customHeight="1">
      <c r="A1263" s="625"/>
    </row>
    <row r="1264" spans="1:1" ht="19.5" customHeight="1">
      <c r="A1264" s="625"/>
    </row>
    <row r="1265" spans="1:1" ht="19.5" customHeight="1">
      <c r="A1265" s="625"/>
    </row>
    <row r="1266" spans="1:1" ht="19.5" customHeight="1">
      <c r="A1266" s="625"/>
    </row>
    <row r="1267" spans="1:1" ht="19.5" customHeight="1">
      <c r="A1267" s="625"/>
    </row>
    <row r="1268" spans="1:1" ht="19.5" customHeight="1">
      <c r="A1268" s="625"/>
    </row>
    <row r="1269" spans="1:1" ht="19.5" customHeight="1">
      <c r="A1269" s="625"/>
    </row>
    <row r="1270" spans="1:1" ht="19.5" customHeight="1">
      <c r="A1270" s="625"/>
    </row>
    <row r="1271" spans="1:1" ht="19.5" customHeight="1">
      <c r="A1271" s="625"/>
    </row>
    <row r="1272" spans="1:1" ht="19.5" customHeight="1">
      <c r="A1272" s="625"/>
    </row>
    <row r="1273" spans="1:1" ht="19.5" customHeight="1">
      <c r="A1273" s="625"/>
    </row>
    <row r="1274" spans="1:1" ht="19.5" customHeight="1">
      <c r="A1274" s="625"/>
    </row>
    <row r="1275" spans="1:1" ht="19.5" customHeight="1">
      <c r="A1275" s="625"/>
    </row>
    <row r="1276" spans="1:1" ht="19.5" customHeight="1">
      <c r="A1276" s="625"/>
    </row>
    <row r="1277" spans="1:1" ht="19.5" customHeight="1">
      <c r="A1277" s="625"/>
    </row>
    <row r="1278" spans="1:1" ht="19.5" customHeight="1">
      <c r="A1278" s="625"/>
    </row>
    <row r="1279" spans="1:1" ht="19.5" customHeight="1">
      <c r="A1279" s="625"/>
    </row>
    <row r="1280" spans="1:1" ht="19.5" customHeight="1">
      <c r="A1280" s="625"/>
    </row>
    <row r="1281" spans="1:1" ht="19.5" customHeight="1">
      <c r="A1281" s="625"/>
    </row>
    <row r="1282" spans="1:1" ht="19.5" customHeight="1">
      <c r="A1282" s="625"/>
    </row>
    <row r="1283" spans="1:1" ht="19.5" customHeight="1">
      <c r="A1283" s="625"/>
    </row>
    <row r="1284" spans="1:1" ht="19.5" customHeight="1">
      <c r="A1284" s="625"/>
    </row>
    <row r="1285" spans="1:1" ht="19.5" customHeight="1">
      <c r="A1285" s="625"/>
    </row>
    <row r="1286" spans="1:1" ht="19.5" customHeight="1">
      <c r="A1286" s="625"/>
    </row>
    <row r="1287" spans="1:1" ht="19.5" customHeight="1">
      <c r="A1287" s="625"/>
    </row>
    <row r="1288" spans="1:1" ht="19.5" customHeight="1">
      <c r="A1288" s="625"/>
    </row>
    <row r="1289" spans="1:1" ht="19.5" customHeight="1">
      <c r="A1289" s="625"/>
    </row>
    <row r="1290" spans="1:1" ht="19.5" customHeight="1">
      <c r="A1290" s="625"/>
    </row>
    <row r="1291" spans="1:1" ht="19.5" customHeight="1">
      <c r="A1291" s="625"/>
    </row>
    <row r="1292" spans="1:1" ht="19.5" customHeight="1">
      <c r="A1292" s="625"/>
    </row>
    <row r="1293" spans="1:1" ht="19.5" customHeight="1">
      <c r="A1293" s="625"/>
    </row>
    <row r="1294" spans="1:1" ht="19.5" customHeight="1">
      <c r="A1294" s="625"/>
    </row>
    <row r="1295" spans="1:1" ht="19.5" customHeight="1">
      <c r="A1295" s="625"/>
    </row>
    <row r="1296" spans="1:1" ht="19.5" customHeight="1">
      <c r="A1296" s="625"/>
    </row>
    <row r="1297" spans="1:1" ht="19.5" customHeight="1">
      <c r="A1297" s="625"/>
    </row>
    <row r="1298" spans="1:1" ht="19.5" customHeight="1">
      <c r="A1298" s="625"/>
    </row>
    <row r="1299" spans="1:1" ht="19.5" customHeight="1">
      <c r="A1299" s="625"/>
    </row>
    <row r="1300" spans="1:1" ht="19.5" customHeight="1">
      <c r="A1300" s="625"/>
    </row>
    <row r="1301" spans="1:1" ht="19.5" customHeight="1">
      <c r="A1301" s="625"/>
    </row>
    <row r="1302" spans="1:1" ht="19.5" customHeight="1">
      <c r="A1302" s="625"/>
    </row>
    <row r="1303" spans="1:1" ht="19.5" customHeight="1">
      <c r="A1303" s="625"/>
    </row>
    <row r="1304" spans="1:1" ht="19.5" customHeight="1">
      <c r="A1304" s="625"/>
    </row>
    <row r="1305" spans="1:1" ht="19.5" customHeight="1">
      <c r="A1305" s="625"/>
    </row>
    <row r="1306" spans="1:1" ht="19.5" customHeight="1">
      <c r="A1306" s="625"/>
    </row>
    <row r="1307" spans="1:1" ht="19.5" customHeight="1">
      <c r="A1307" s="625"/>
    </row>
    <row r="1308" spans="1:1" ht="19.5" customHeight="1">
      <c r="A1308" s="625"/>
    </row>
    <row r="1309" spans="1:1" ht="19.5" customHeight="1">
      <c r="A1309" s="625"/>
    </row>
    <row r="1310" spans="1:1" ht="19.5" customHeight="1">
      <c r="A1310" s="625"/>
    </row>
    <row r="1311" spans="1:1" ht="19.5" customHeight="1">
      <c r="A1311" s="625"/>
    </row>
    <row r="1312" spans="1:1" ht="19.5" customHeight="1">
      <c r="A1312" s="625"/>
    </row>
    <row r="1313" spans="1:1" ht="19.5" customHeight="1">
      <c r="A1313" s="625"/>
    </row>
    <row r="1314" spans="1:1" ht="19.5" customHeight="1">
      <c r="A1314" s="625"/>
    </row>
    <row r="1315" spans="1:1" ht="19.5" customHeight="1">
      <c r="A1315" s="625"/>
    </row>
    <row r="1316" spans="1:1" ht="19.5" customHeight="1">
      <c r="A1316" s="625"/>
    </row>
    <row r="1317" spans="1:1" ht="19.5" customHeight="1">
      <c r="A1317" s="625"/>
    </row>
    <row r="1318" spans="1:1" ht="19.5" customHeight="1">
      <c r="A1318" s="625"/>
    </row>
    <row r="1319" spans="1:1" ht="19.5" customHeight="1">
      <c r="A1319" s="625"/>
    </row>
    <row r="1320" spans="1:1" ht="19.5" customHeight="1">
      <c r="A1320" s="625"/>
    </row>
    <row r="1321" spans="1:1" ht="19.5" customHeight="1">
      <c r="A1321" s="625"/>
    </row>
    <row r="1322" spans="1:1" ht="19.5" customHeight="1">
      <c r="A1322" s="625"/>
    </row>
    <row r="1323" spans="1:1" ht="19.5" customHeight="1">
      <c r="A1323" s="625"/>
    </row>
    <row r="1324" spans="1:1" ht="19.5" customHeight="1">
      <c r="A1324" s="625"/>
    </row>
    <row r="1325" spans="1:1" ht="19.5" customHeight="1">
      <c r="A1325" s="625"/>
    </row>
    <row r="1326" spans="1:1" ht="19.5" customHeight="1">
      <c r="A1326" s="625"/>
    </row>
    <row r="1327" spans="1:1" ht="19.5" customHeight="1">
      <c r="A1327" s="625"/>
    </row>
    <row r="1328" spans="1:1" ht="19.5" customHeight="1">
      <c r="A1328" s="625"/>
    </row>
    <row r="1329" spans="1:1" ht="19.5" customHeight="1">
      <c r="A1329" s="625"/>
    </row>
    <row r="1330" spans="1:1" ht="19.5" customHeight="1">
      <c r="A1330" s="625"/>
    </row>
    <row r="1331" spans="1:1" ht="19.5" customHeight="1">
      <c r="A1331" s="625"/>
    </row>
    <row r="1332" spans="1:1" ht="19.5" customHeight="1">
      <c r="A1332" s="625"/>
    </row>
    <row r="1333" spans="1:1" ht="19.5" customHeight="1">
      <c r="A1333" s="625"/>
    </row>
    <row r="1334" spans="1:1" ht="19.5" customHeight="1">
      <c r="A1334" s="625"/>
    </row>
    <row r="1335" spans="1:1" ht="19.5" customHeight="1">
      <c r="A1335" s="625"/>
    </row>
    <row r="1336" spans="1:1" ht="19.5" customHeight="1">
      <c r="A1336" s="625"/>
    </row>
    <row r="1337" spans="1:1" ht="19.5" customHeight="1">
      <c r="A1337" s="625"/>
    </row>
    <row r="1338" spans="1:1" ht="19.5" customHeight="1">
      <c r="A1338" s="625"/>
    </row>
    <row r="1339" spans="1:1" ht="19.5" customHeight="1">
      <c r="A1339" s="625"/>
    </row>
    <row r="1340" spans="1:1" ht="19.5" customHeight="1">
      <c r="A1340" s="625"/>
    </row>
    <row r="1341" spans="1:1" ht="19.5" customHeight="1">
      <c r="A1341" s="625"/>
    </row>
    <row r="1342" spans="1:1" ht="19.5" customHeight="1">
      <c r="A1342" s="625"/>
    </row>
    <row r="1343" spans="1:1" ht="19.5" customHeight="1">
      <c r="A1343" s="625"/>
    </row>
    <row r="1344" spans="1:1" ht="19.5" customHeight="1">
      <c r="A1344" s="625"/>
    </row>
    <row r="1345" spans="1:1" ht="19.5" customHeight="1">
      <c r="A1345" s="625"/>
    </row>
    <row r="1346" spans="1:1" ht="19.5" customHeight="1">
      <c r="A1346" s="625"/>
    </row>
    <row r="1347" spans="1:1" ht="19.5" customHeight="1">
      <c r="A1347" s="625"/>
    </row>
    <row r="1348" spans="1:1" ht="19.5" customHeight="1">
      <c r="A1348" s="625"/>
    </row>
    <row r="1349" spans="1:1" ht="19.5" customHeight="1">
      <c r="A1349" s="625"/>
    </row>
    <row r="1350" spans="1:1" ht="19.5" customHeight="1">
      <c r="A1350" s="625"/>
    </row>
    <row r="1351" spans="1:1" ht="19.5" customHeight="1">
      <c r="A1351" s="625"/>
    </row>
    <row r="1352" spans="1:1" ht="19.5" customHeight="1">
      <c r="A1352" s="625"/>
    </row>
    <row r="1353" spans="1:1" ht="19.5" customHeight="1">
      <c r="A1353" s="625"/>
    </row>
    <row r="1354" spans="1:1" ht="19.5" customHeight="1">
      <c r="A1354" s="625"/>
    </row>
    <row r="1355" spans="1:1" ht="19.5" customHeight="1">
      <c r="A1355" s="625"/>
    </row>
    <row r="1356" spans="1:1" ht="19.5" customHeight="1">
      <c r="A1356" s="625"/>
    </row>
    <row r="1357" spans="1:1" ht="19.5" customHeight="1">
      <c r="A1357" s="625"/>
    </row>
    <row r="1358" spans="1:1" ht="19.5" customHeight="1">
      <c r="A1358" s="625"/>
    </row>
    <row r="1359" spans="1:1" ht="19.5" customHeight="1">
      <c r="A1359" s="625"/>
    </row>
    <row r="1360" spans="1:1" ht="19.5" customHeight="1">
      <c r="A1360" s="625"/>
    </row>
    <row r="1361" spans="1:1" ht="19.5" customHeight="1">
      <c r="A1361" s="625"/>
    </row>
    <row r="1362" spans="1:1" ht="19.5" customHeight="1">
      <c r="A1362" s="625"/>
    </row>
    <row r="1363" spans="1:1" ht="19.5" customHeight="1">
      <c r="A1363" s="625"/>
    </row>
    <row r="1364" spans="1:1" ht="19.5" customHeight="1">
      <c r="A1364" s="625"/>
    </row>
    <row r="1365" spans="1:1" ht="19.5" customHeight="1">
      <c r="A1365" s="625"/>
    </row>
    <row r="1366" spans="1:1" ht="19.5" customHeight="1">
      <c r="A1366" s="625"/>
    </row>
    <row r="1367" spans="1:1" ht="19.5" customHeight="1">
      <c r="A1367" s="625"/>
    </row>
    <row r="1368" spans="1:1" ht="19.5" customHeight="1">
      <c r="A1368" s="625"/>
    </row>
    <row r="1369" spans="1:1" ht="19.5" customHeight="1">
      <c r="A1369" s="625"/>
    </row>
    <row r="1370" spans="1:1" ht="19.5" customHeight="1">
      <c r="A1370" s="625"/>
    </row>
    <row r="1371" spans="1:1" ht="19.5" customHeight="1">
      <c r="A1371" s="625"/>
    </row>
    <row r="1372" spans="1:1" ht="19.5" customHeight="1">
      <c r="A1372" s="625"/>
    </row>
    <row r="1373" spans="1:1" ht="19.5" customHeight="1">
      <c r="A1373" s="625"/>
    </row>
    <row r="1374" spans="1:1" ht="19.5" customHeight="1">
      <c r="A1374" s="625"/>
    </row>
    <row r="1375" spans="1:1" ht="19.5" customHeight="1">
      <c r="A1375" s="625"/>
    </row>
    <row r="1376" spans="1:1" ht="19.5" customHeight="1">
      <c r="A1376" s="625"/>
    </row>
    <row r="1377" spans="1:1" ht="19.5" customHeight="1">
      <c r="A1377" s="625"/>
    </row>
    <row r="1378" spans="1:1" ht="19.5" customHeight="1">
      <c r="A1378" s="625"/>
    </row>
    <row r="1379" spans="1:1" ht="19.5" customHeight="1">
      <c r="A1379" s="625"/>
    </row>
    <row r="1380" spans="1:1" ht="19.5" customHeight="1">
      <c r="A1380" s="625"/>
    </row>
    <row r="1381" spans="1:1" ht="19.5" customHeight="1">
      <c r="A1381" s="625"/>
    </row>
    <row r="1382" spans="1:1" ht="19.5" customHeight="1">
      <c r="A1382" s="625"/>
    </row>
    <row r="1383" spans="1:1" ht="19.5" customHeight="1">
      <c r="A1383" s="625"/>
    </row>
    <row r="1384" spans="1:1" ht="19.5" customHeight="1">
      <c r="A1384" s="625"/>
    </row>
    <row r="1385" spans="1:1" ht="19.5" customHeight="1">
      <c r="A1385" s="625"/>
    </row>
    <row r="1386" spans="1:1" ht="19.5" customHeight="1">
      <c r="A1386" s="625"/>
    </row>
    <row r="1387" spans="1:1" ht="19.5" customHeight="1">
      <c r="A1387" s="625"/>
    </row>
    <row r="1388" spans="1:1" ht="19.5" customHeight="1">
      <c r="A1388" s="625"/>
    </row>
    <row r="1389" spans="1:1" ht="19.5" customHeight="1">
      <c r="A1389" s="625"/>
    </row>
    <row r="1390" spans="1:1" ht="19.5" customHeight="1">
      <c r="A1390" s="625"/>
    </row>
    <row r="1391" spans="1:1" ht="19.5" customHeight="1">
      <c r="A1391" s="625"/>
    </row>
    <row r="1392" spans="1:1" ht="19.5" customHeight="1">
      <c r="A1392" s="625"/>
    </row>
    <row r="1393" spans="1:1" ht="19.5" customHeight="1">
      <c r="A1393" s="625"/>
    </row>
    <row r="1394" spans="1:1" ht="19.5" customHeight="1">
      <c r="A1394" s="625"/>
    </row>
    <row r="1395" spans="1:1" ht="19.5" customHeight="1">
      <c r="A1395" s="625"/>
    </row>
    <row r="1396" spans="1:1" ht="19.5" customHeight="1">
      <c r="A1396" s="625"/>
    </row>
    <row r="1397" spans="1:1" ht="19.5" customHeight="1">
      <c r="A1397" s="625"/>
    </row>
    <row r="1398" spans="1:1" ht="19.5" customHeight="1">
      <c r="A1398" s="625"/>
    </row>
    <row r="1399" spans="1:1" ht="19.5" customHeight="1">
      <c r="A1399" s="625"/>
    </row>
    <row r="1400" spans="1:1" ht="19.5" customHeight="1">
      <c r="A1400" s="625"/>
    </row>
    <row r="1401" spans="1:1" ht="19.5" customHeight="1">
      <c r="A1401" s="625"/>
    </row>
    <row r="1402" spans="1:1" ht="19.5" customHeight="1">
      <c r="A1402" s="625"/>
    </row>
    <row r="1403" spans="1:1" ht="19.5" customHeight="1">
      <c r="A1403" s="625"/>
    </row>
    <row r="1404" spans="1:1" ht="19.5" customHeight="1">
      <c r="A1404" s="625"/>
    </row>
    <row r="1405" spans="1:1" ht="19.5" customHeight="1">
      <c r="A1405" s="625"/>
    </row>
    <row r="1406" spans="1:1" ht="19.5" customHeight="1">
      <c r="A1406" s="625"/>
    </row>
    <row r="1407" spans="1:1" ht="19.5" customHeight="1">
      <c r="A1407" s="625"/>
    </row>
    <row r="1408" spans="1:1" ht="19.5" customHeight="1">
      <c r="A1408" s="625"/>
    </row>
    <row r="1409" spans="1:1" ht="19.5" customHeight="1">
      <c r="A1409" s="625"/>
    </row>
    <row r="1410" spans="1:1" ht="19.5" customHeight="1">
      <c r="A1410" s="625"/>
    </row>
    <row r="1411" spans="1:1" ht="19.5" customHeight="1">
      <c r="A1411" s="625"/>
    </row>
    <row r="1412" spans="1:1" ht="19.5" customHeight="1">
      <c r="A1412" s="625"/>
    </row>
    <row r="1413" spans="1:1" ht="19.5" customHeight="1">
      <c r="A1413" s="625"/>
    </row>
    <row r="1414" spans="1:1" ht="19.5" customHeight="1">
      <c r="A1414" s="625"/>
    </row>
    <row r="1415" spans="1:1" ht="19.5" customHeight="1">
      <c r="A1415" s="625"/>
    </row>
    <row r="1416" spans="1:1" ht="19.5" customHeight="1">
      <c r="A1416" s="625"/>
    </row>
    <row r="1417" spans="1:1" ht="19.5" customHeight="1">
      <c r="A1417" s="625"/>
    </row>
    <row r="1418" spans="1:1" ht="19.5" customHeight="1">
      <c r="A1418" s="625"/>
    </row>
    <row r="1419" spans="1:1" ht="19.5" customHeight="1">
      <c r="A1419" s="625"/>
    </row>
    <row r="1420" spans="1:1" ht="19.5" customHeight="1">
      <c r="A1420" s="625"/>
    </row>
    <row r="1421" spans="1:1" ht="19.5" customHeight="1">
      <c r="A1421" s="625"/>
    </row>
    <row r="1422" spans="1:1" ht="19.5" customHeight="1">
      <c r="A1422" s="625"/>
    </row>
    <row r="1423" spans="1:1" ht="19.5" customHeight="1">
      <c r="A1423" s="625"/>
    </row>
    <row r="1424" spans="1:1" ht="19.5" customHeight="1">
      <c r="A1424" s="625"/>
    </row>
    <row r="1425" spans="1:1" ht="19.5" customHeight="1">
      <c r="A1425" s="625"/>
    </row>
    <row r="1426" spans="1:1" ht="19.5" customHeight="1">
      <c r="A1426" s="625"/>
    </row>
    <row r="1427" spans="1:1" ht="19.5" customHeight="1">
      <c r="A1427" s="625"/>
    </row>
    <row r="1428" spans="1:1" ht="19.5" customHeight="1">
      <c r="A1428" s="625"/>
    </row>
    <row r="1429" spans="1:1" ht="19.5" customHeight="1">
      <c r="A1429" s="625"/>
    </row>
    <row r="1430" spans="1:1" ht="19.5" customHeight="1">
      <c r="A1430" s="625"/>
    </row>
    <row r="1431" spans="1:1" ht="19.5" customHeight="1">
      <c r="A1431" s="625"/>
    </row>
    <row r="1432" spans="1:1" ht="19.5" customHeight="1">
      <c r="A1432" s="625"/>
    </row>
    <row r="1433" spans="1:1" ht="19.5" customHeight="1">
      <c r="A1433" s="625"/>
    </row>
    <row r="1434" spans="1:1" ht="19.5" customHeight="1">
      <c r="A1434" s="625"/>
    </row>
    <row r="1435" spans="1:1" ht="19.5" customHeight="1">
      <c r="A1435" s="625"/>
    </row>
    <row r="1436" spans="1:1" ht="19.5" customHeight="1">
      <c r="A1436" s="625"/>
    </row>
    <row r="1437" spans="1:1" ht="19.5" customHeight="1">
      <c r="A1437" s="625"/>
    </row>
    <row r="1438" spans="1:1" ht="19.5" customHeight="1">
      <c r="A1438" s="625"/>
    </row>
    <row r="1439" spans="1:1" ht="19.5" customHeight="1">
      <c r="A1439" s="625"/>
    </row>
    <row r="1440" spans="1:1" ht="19.5" customHeight="1">
      <c r="A1440" s="625"/>
    </row>
    <row r="1441" spans="1:1" ht="19.5" customHeight="1">
      <c r="A1441" s="625"/>
    </row>
    <row r="1442" spans="1:1" ht="19.5" customHeight="1">
      <c r="A1442" s="625"/>
    </row>
    <row r="1443" spans="1:1" ht="19.5" customHeight="1">
      <c r="A1443" s="625"/>
    </row>
    <row r="1444" spans="1:1" ht="19.5" customHeight="1">
      <c r="A1444" s="625"/>
    </row>
    <row r="1445" spans="1:1" ht="19.5" customHeight="1">
      <c r="A1445" s="625"/>
    </row>
    <row r="1446" spans="1:1" ht="19.5" customHeight="1">
      <c r="A1446" s="625"/>
    </row>
    <row r="1447" spans="1:1" ht="19.5" customHeight="1">
      <c r="A1447" s="625"/>
    </row>
    <row r="1448" spans="1:1" ht="19.5" customHeight="1">
      <c r="A1448" s="625"/>
    </row>
    <row r="1449" spans="1:1" ht="19.5" customHeight="1">
      <c r="A1449" s="625"/>
    </row>
    <row r="1450" spans="1:1" ht="19.5" customHeight="1">
      <c r="A1450" s="625"/>
    </row>
    <row r="1451" spans="1:1" ht="19.5" customHeight="1">
      <c r="A1451" s="625"/>
    </row>
    <row r="1452" spans="1:1" ht="19.5" customHeight="1">
      <c r="A1452" s="625"/>
    </row>
    <row r="1453" spans="1:1" ht="19.5" customHeight="1">
      <c r="A1453" s="625"/>
    </row>
    <row r="1454" spans="1:1" ht="19.5" customHeight="1">
      <c r="A1454" s="625"/>
    </row>
    <row r="1455" spans="1:1" ht="19.5" customHeight="1">
      <c r="A1455" s="625"/>
    </row>
    <row r="1456" spans="1:1" ht="19.5" customHeight="1">
      <c r="A1456" s="625"/>
    </row>
    <row r="1457" spans="1:1" ht="19.5" customHeight="1">
      <c r="A1457" s="625"/>
    </row>
    <row r="1458" spans="1:1" ht="19.5" customHeight="1">
      <c r="A1458" s="625"/>
    </row>
    <row r="1459" spans="1:1" ht="19.5" customHeight="1">
      <c r="A1459" s="625"/>
    </row>
    <row r="1460" spans="1:1" ht="19.5" customHeight="1">
      <c r="A1460" s="625"/>
    </row>
    <row r="1461" spans="1:1" ht="19.5" customHeight="1">
      <c r="A1461" s="625"/>
    </row>
    <row r="1462" spans="1:1" ht="19.5" customHeight="1">
      <c r="A1462" s="625"/>
    </row>
    <row r="1463" spans="1:1" ht="19.5" customHeight="1">
      <c r="A1463" s="625"/>
    </row>
    <row r="1464" spans="1:1" ht="19.5" customHeight="1">
      <c r="A1464" s="625"/>
    </row>
    <row r="1465" spans="1:1" ht="19.5" customHeight="1">
      <c r="A1465" s="625"/>
    </row>
    <row r="1466" spans="1:1" ht="19.5" customHeight="1">
      <c r="A1466" s="625"/>
    </row>
    <row r="1467" spans="1:1" ht="19.5" customHeight="1">
      <c r="A1467" s="625"/>
    </row>
    <row r="1468" spans="1:1" ht="19.5" customHeight="1">
      <c r="A1468" s="625"/>
    </row>
    <row r="1469" spans="1:1" ht="19.5" customHeight="1">
      <c r="A1469" s="625"/>
    </row>
    <row r="1470" spans="1:1" ht="19.5" customHeight="1">
      <c r="A1470" s="625"/>
    </row>
    <row r="1471" spans="1:1" ht="19.5" customHeight="1">
      <c r="A1471" s="625"/>
    </row>
    <row r="1472" spans="1:1" ht="19.5" customHeight="1">
      <c r="A1472" s="625"/>
    </row>
    <row r="1473" spans="1:1" ht="19.5" customHeight="1">
      <c r="A1473" s="625"/>
    </row>
    <row r="1474" spans="1:1" ht="19.5" customHeight="1">
      <c r="A1474" s="625"/>
    </row>
    <row r="1475" spans="1:1" ht="19.5" customHeight="1">
      <c r="A1475" s="625"/>
    </row>
    <row r="1476" spans="1:1" ht="19.5" customHeight="1">
      <c r="A1476" s="625"/>
    </row>
    <row r="1477" spans="1:1" ht="19.5" customHeight="1">
      <c r="A1477" s="625"/>
    </row>
    <row r="1478" spans="1:1" ht="19.5" customHeight="1">
      <c r="A1478" s="625"/>
    </row>
    <row r="1479" spans="1:1" ht="19.5" customHeight="1">
      <c r="A1479" s="625"/>
    </row>
    <row r="1480" spans="1:1" ht="19.5" customHeight="1">
      <c r="A1480" s="625"/>
    </row>
    <row r="1481" spans="1:1" ht="19.5" customHeight="1">
      <c r="A1481" s="625"/>
    </row>
    <row r="1482" spans="1:1" ht="19.5" customHeight="1">
      <c r="A1482" s="625"/>
    </row>
    <row r="1483" spans="1:1" ht="19.5" customHeight="1">
      <c r="A1483" s="625"/>
    </row>
    <row r="1484" spans="1:1" ht="19.5" customHeight="1">
      <c r="A1484" s="625"/>
    </row>
    <row r="1485" spans="1:1" ht="19.5" customHeight="1">
      <c r="A1485" s="625"/>
    </row>
    <row r="1486" spans="1:1" ht="19.5" customHeight="1">
      <c r="A1486" s="625"/>
    </row>
    <row r="1487" spans="1:1" ht="19.5" customHeight="1">
      <c r="A1487" s="625"/>
    </row>
    <row r="1488" spans="1:1" ht="19.5" customHeight="1">
      <c r="A1488" s="625"/>
    </row>
    <row r="1489" spans="1:1" ht="19.5" customHeight="1">
      <c r="A1489" s="625"/>
    </row>
    <row r="1490" spans="1:1" ht="19.5" customHeight="1">
      <c r="A1490" s="625"/>
    </row>
    <row r="1491" spans="1:1" ht="19.5" customHeight="1">
      <c r="A1491" s="625"/>
    </row>
    <row r="1492" spans="1:1" ht="19.5" customHeight="1">
      <c r="A1492" s="625"/>
    </row>
    <row r="1493" spans="1:1" ht="19.5" customHeight="1">
      <c r="A1493" s="625"/>
    </row>
    <row r="1494" spans="1:1" ht="19.5" customHeight="1">
      <c r="A1494" s="625"/>
    </row>
    <row r="1495" spans="1:1" ht="19.5" customHeight="1">
      <c r="A1495" s="625"/>
    </row>
    <row r="1496" spans="1:1" ht="19.5" customHeight="1">
      <c r="A1496" s="625"/>
    </row>
    <row r="1497" spans="1:1" ht="19.5" customHeight="1">
      <c r="A1497" s="625"/>
    </row>
    <row r="1498" spans="1:1" ht="19.5" customHeight="1">
      <c r="A1498" s="625"/>
    </row>
    <row r="1499" spans="1:1" ht="19.5" customHeight="1">
      <c r="A1499" s="625"/>
    </row>
    <row r="1500" spans="1:1" ht="19.5" customHeight="1">
      <c r="A1500" s="625"/>
    </row>
    <row r="1501" spans="1:1" ht="19.5" customHeight="1">
      <c r="A1501" s="625"/>
    </row>
    <row r="1502" spans="1:1" ht="19.5" customHeight="1">
      <c r="A1502" s="625"/>
    </row>
    <row r="1503" spans="1:1" ht="19.5" customHeight="1">
      <c r="A1503" s="625"/>
    </row>
    <row r="1504" spans="1:1" ht="19.5" customHeight="1">
      <c r="A1504" s="625"/>
    </row>
    <row r="1505" spans="1:1" ht="19.5" customHeight="1">
      <c r="A1505" s="625"/>
    </row>
    <row r="1506" spans="1:1" ht="19.5" customHeight="1">
      <c r="A1506" s="625"/>
    </row>
    <row r="1507" spans="1:1" ht="19.5" customHeight="1">
      <c r="A1507" s="625"/>
    </row>
    <row r="1508" spans="1:1" ht="19.5" customHeight="1">
      <c r="A1508" s="625"/>
    </row>
    <row r="1509" spans="1:1" ht="19.5" customHeight="1">
      <c r="A1509" s="625"/>
    </row>
    <row r="1510" spans="1:1" ht="19.5" customHeight="1">
      <c r="A1510" s="625"/>
    </row>
    <row r="1511" spans="1:1" ht="19.5" customHeight="1">
      <c r="A1511" s="625"/>
    </row>
    <row r="1512" spans="1:1" ht="19.5" customHeight="1">
      <c r="A1512" s="625"/>
    </row>
    <row r="1513" spans="1:1" ht="19.5" customHeight="1">
      <c r="A1513" s="625"/>
    </row>
    <row r="1514" spans="1:1" ht="19.5" customHeight="1">
      <c r="A1514" s="625"/>
    </row>
    <row r="1515" spans="1:1" ht="19.5" customHeight="1">
      <c r="A1515" s="625"/>
    </row>
    <row r="1516" spans="1:1" ht="19.5" customHeight="1">
      <c r="A1516" s="625"/>
    </row>
    <row r="1517" spans="1:1" ht="19.5" customHeight="1">
      <c r="A1517" s="625"/>
    </row>
    <row r="1518" spans="1:1" ht="19.5" customHeight="1">
      <c r="A1518" s="625"/>
    </row>
    <row r="1519" spans="1:1" ht="19.5" customHeight="1">
      <c r="A1519" s="625"/>
    </row>
    <row r="1520" spans="1:1" ht="19.5" customHeight="1">
      <c r="A1520" s="625"/>
    </row>
    <row r="1521" spans="1:1" ht="19.5" customHeight="1">
      <c r="A1521" s="625"/>
    </row>
    <row r="1522" spans="1:1" ht="19.5" customHeight="1">
      <c r="A1522" s="625"/>
    </row>
    <row r="1523" spans="1:1" ht="19.5" customHeight="1">
      <c r="A1523" s="625"/>
    </row>
    <row r="1524" spans="1:1" ht="19.5" customHeight="1">
      <c r="A1524" s="625"/>
    </row>
    <row r="1525" spans="1:1" ht="19.5" customHeight="1">
      <c r="A1525" s="625"/>
    </row>
    <row r="1526" spans="1:1" ht="19.5" customHeight="1">
      <c r="A1526" s="625"/>
    </row>
    <row r="1527" spans="1:1" ht="19.5" customHeight="1">
      <c r="A1527" s="625"/>
    </row>
    <row r="1528" spans="1:1" ht="19.5" customHeight="1">
      <c r="A1528" s="625"/>
    </row>
    <row r="1529" spans="1:1" ht="19.5" customHeight="1">
      <c r="A1529" s="625"/>
    </row>
    <row r="1530" spans="1:1" ht="19.5" customHeight="1">
      <c r="A1530" s="625"/>
    </row>
    <row r="1531" spans="1:1" ht="19.5" customHeight="1">
      <c r="A1531" s="625"/>
    </row>
    <row r="1532" spans="1:1" ht="19.5" customHeight="1">
      <c r="A1532" s="625"/>
    </row>
    <row r="1533" spans="1:1" ht="19.5" customHeight="1">
      <c r="A1533" s="625"/>
    </row>
    <row r="1534" spans="1:1" ht="19.5" customHeight="1">
      <c r="A1534" s="625"/>
    </row>
    <row r="1535" spans="1:1" ht="19.5" customHeight="1">
      <c r="A1535" s="625"/>
    </row>
    <row r="1536" spans="1:1" ht="19.5" customHeight="1">
      <c r="A1536" s="625"/>
    </row>
    <row r="1537" spans="1:1" ht="19.5" customHeight="1">
      <c r="A1537" s="625"/>
    </row>
    <row r="1538" spans="1:1" ht="19.5" customHeight="1">
      <c r="A1538" s="625"/>
    </row>
    <row r="1539" spans="1:1" ht="19.5" customHeight="1">
      <c r="A1539" s="625"/>
    </row>
    <row r="1540" spans="1:1" ht="19.5" customHeight="1">
      <c r="A1540" s="625"/>
    </row>
    <row r="1541" spans="1:1" ht="19.5" customHeight="1">
      <c r="A1541" s="625"/>
    </row>
    <row r="1542" spans="1:1" ht="19.5" customHeight="1">
      <c r="A1542" s="625"/>
    </row>
    <row r="1543" spans="1:1" ht="19.5" customHeight="1">
      <c r="A1543" s="625"/>
    </row>
    <row r="1544" spans="1:1" ht="19.5" customHeight="1">
      <c r="A1544" s="625"/>
    </row>
    <row r="1545" spans="1:1" ht="19.5" customHeight="1">
      <c r="A1545" s="625"/>
    </row>
    <row r="1546" spans="1:1" ht="19.5" customHeight="1">
      <c r="A1546" s="625"/>
    </row>
    <row r="1547" spans="1:1" ht="19.5" customHeight="1">
      <c r="A1547" s="625"/>
    </row>
    <row r="1548" spans="1:1" ht="19.5" customHeight="1">
      <c r="A1548" s="625"/>
    </row>
    <row r="1549" spans="1:1" ht="19.5" customHeight="1">
      <c r="A1549" s="625"/>
    </row>
    <row r="1550" spans="1:1" ht="19.5" customHeight="1">
      <c r="A1550" s="625"/>
    </row>
    <row r="1551" spans="1:1" ht="19.5" customHeight="1">
      <c r="A1551" s="625"/>
    </row>
    <row r="1552" spans="1:1" ht="19.5" customHeight="1">
      <c r="A1552" s="625"/>
    </row>
    <row r="1553" spans="1:1" ht="19.5" customHeight="1">
      <c r="A1553" s="625"/>
    </row>
    <row r="1554" spans="1:1" ht="19.5" customHeight="1">
      <c r="A1554" s="625"/>
    </row>
    <row r="1555" spans="1:1" ht="19.5" customHeight="1">
      <c r="A1555" s="625"/>
    </row>
    <row r="1556" spans="1:1" ht="19.5" customHeight="1">
      <c r="A1556" s="625"/>
    </row>
    <row r="1557" spans="1:1" ht="19.5" customHeight="1">
      <c r="A1557" s="625"/>
    </row>
    <row r="1558" spans="1:1" ht="19.5" customHeight="1">
      <c r="A1558" s="625"/>
    </row>
    <row r="1559" spans="1:1" ht="19.5" customHeight="1">
      <c r="A1559" s="625"/>
    </row>
    <row r="1560" spans="1:1" ht="19.5" customHeight="1">
      <c r="A1560" s="625"/>
    </row>
    <row r="1561" spans="1:1" ht="19.5" customHeight="1">
      <c r="A1561" s="625"/>
    </row>
    <row r="1562" spans="1:1" ht="19.5" customHeight="1">
      <c r="A1562" s="625"/>
    </row>
    <row r="1563" spans="1:1" ht="19.5" customHeight="1">
      <c r="A1563" s="625"/>
    </row>
    <row r="1564" spans="1:1" ht="19.5" customHeight="1">
      <c r="A1564" s="625"/>
    </row>
    <row r="1565" spans="1:1" ht="19.5" customHeight="1">
      <c r="A1565" s="625"/>
    </row>
    <row r="1566" spans="1:1" ht="19.5" customHeight="1">
      <c r="A1566" s="625"/>
    </row>
    <row r="1567" spans="1:1" ht="19.5" customHeight="1">
      <c r="A1567" s="625"/>
    </row>
    <row r="1568" spans="1:1" ht="19.5" customHeight="1">
      <c r="A1568" s="625"/>
    </row>
    <row r="1569" spans="1:1" ht="19.5" customHeight="1">
      <c r="A1569" s="625"/>
    </row>
    <row r="1570" spans="1:1" ht="19.5" customHeight="1">
      <c r="A1570" s="625"/>
    </row>
    <row r="1571" spans="1:1" ht="19.5" customHeight="1">
      <c r="A1571" s="625"/>
    </row>
    <row r="1572" spans="1:1" ht="19.5" customHeight="1">
      <c r="A1572" s="625"/>
    </row>
    <row r="1573" spans="1:1" ht="19.5" customHeight="1">
      <c r="A1573" s="625"/>
    </row>
    <row r="1574" spans="1:1" ht="19.5" customHeight="1">
      <c r="A1574" s="625"/>
    </row>
    <row r="1575" spans="1:1" ht="19.5" customHeight="1">
      <c r="A1575" s="625"/>
    </row>
    <row r="1576" spans="1:1" ht="19.5" customHeight="1">
      <c r="A1576" s="625"/>
    </row>
    <row r="1577" spans="1:1" ht="19.5" customHeight="1">
      <c r="A1577" s="625"/>
    </row>
    <row r="1578" spans="1:1" ht="19.5" customHeight="1">
      <c r="A1578" s="625"/>
    </row>
    <row r="1579" spans="1:1" ht="19.5" customHeight="1">
      <c r="A1579" s="625"/>
    </row>
    <row r="1580" spans="1:1" ht="19.5" customHeight="1">
      <c r="A1580" s="625"/>
    </row>
    <row r="1581" spans="1:1" ht="19.5" customHeight="1">
      <c r="A1581" s="625"/>
    </row>
    <row r="1582" spans="1:1" ht="19.5" customHeight="1">
      <c r="A1582" s="625"/>
    </row>
    <row r="1583" spans="1:1" ht="19.5" customHeight="1">
      <c r="A1583" s="625"/>
    </row>
    <row r="1584" spans="1:1" ht="19.5" customHeight="1">
      <c r="A1584" s="625"/>
    </row>
    <row r="1585" spans="1:1" ht="19.5" customHeight="1">
      <c r="A1585" s="625"/>
    </row>
    <row r="1586" spans="1:1" ht="19.5" customHeight="1">
      <c r="A1586" s="625"/>
    </row>
    <row r="1587" spans="1:1" ht="19.5" customHeight="1">
      <c r="A1587" s="625"/>
    </row>
    <row r="1588" spans="1:1" ht="19.5" customHeight="1">
      <c r="A1588" s="625"/>
    </row>
    <row r="1589" spans="1:1" ht="19.5" customHeight="1">
      <c r="A1589" s="625"/>
    </row>
    <row r="1590" spans="1:1" ht="19.5" customHeight="1">
      <c r="A1590" s="625"/>
    </row>
    <row r="1591" spans="1:1" ht="19.5" customHeight="1">
      <c r="A1591" s="625"/>
    </row>
    <row r="1592" spans="1:1" ht="19.5" customHeight="1">
      <c r="A1592" s="625"/>
    </row>
    <row r="1593" spans="1:1" ht="19.5" customHeight="1">
      <c r="A1593" s="625"/>
    </row>
    <row r="1594" spans="1:1" ht="19.5" customHeight="1">
      <c r="A1594" s="625"/>
    </row>
    <row r="1595" spans="1:1" ht="19.5" customHeight="1">
      <c r="A1595" s="625"/>
    </row>
    <row r="1596" spans="1:1" ht="19.5" customHeight="1">
      <c r="A1596" s="625"/>
    </row>
    <row r="1597" spans="1:1" ht="19.5" customHeight="1">
      <c r="A1597" s="625"/>
    </row>
    <row r="1598" spans="1:1" ht="19.5" customHeight="1">
      <c r="A1598" s="625"/>
    </row>
    <row r="1599" spans="1:1" ht="19.5" customHeight="1">
      <c r="A1599" s="625"/>
    </row>
    <row r="1600" spans="1:1" ht="19.5" customHeight="1">
      <c r="A1600" s="625"/>
    </row>
    <row r="1601" spans="1:1" ht="19.5" customHeight="1">
      <c r="A1601" s="625"/>
    </row>
    <row r="1602" spans="1:1" ht="19.5" customHeight="1">
      <c r="A1602" s="625"/>
    </row>
    <row r="1603" spans="1:1" ht="19.5" customHeight="1">
      <c r="A1603" s="625"/>
    </row>
    <row r="1604" spans="1:1" ht="19.5" customHeight="1">
      <c r="A1604" s="625"/>
    </row>
    <row r="1605" spans="1:1" ht="19.5" customHeight="1">
      <c r="A1605" s="625"/>
    </row>
    <row r="1606" spans="1:1" ht="19.5" customHeight="1">
      <c r="A1606" s="625"/>
    </row>
    <row r="1607" spans="1:1" ht="19.5" customHeight="1">
      <c r="A1607" s="625"/>
    </row>
    <row r="1608" spans="1:1" ht="19.5" customHeight="1">
      <c r="A1608" s="625"/>
    </row>
    <row r="1609" spans="1:1" ht="19.5" customHeight="1">
      <c r="A1609" s="625"/>
    </row>
    <row r="1610" spans="1:1" ht="19.5" customHeight="1">
      <c r="A1610" s="625"/>
    </row>
    <row r="1611" spans="1:1" ht="19.5" customHeight="1">
      <c r="A1611" s="625"/>
    </row>
    <row r="1612" spans="1:1" ht="19.5" customHeight="1">
      <c r="A1612" s="625"/>
    </row>
    <row r="1613" spans="1:1" ht="19.5" customHeight="1">
      <c r="A1613" s="625"/>
    </row>
    <row r="1614" spans="1:1" ht="19.5" customHeight="1">
      <c r="A1614" s="625"/>
    </row>
    <row r="1615" spans="1:1" ht="19.5" customHeight="1">
      <c r="A1615" s="625"/>
    </row>
    <row r="1616" spans="1:1" ht="19.5" customHeight="1">
      <c r="A1616" s="625"/>
    </row>
    <row r="1617" spans="1:1" ht="19.5" customHeight="1">
      <c r="A1617" s="625"/>
    </row>
    <row r="1618" spans="1:1" ht="19.5" customHeight="1">
      <c r="A1618" s="625"/>
    </row>
    <row r="1619" spans="1:1" ht="19.5" customHeight="1">
      <c r="A1619" s="625"/>
    </row>
    <row r="1620" spans="1:1" ht="19.5" customHeight="1">
      <c r="A1620" s="625"/>
    </row>
    <row r="1621" spans="1:1" ht="19.5" customHeight="1">
      <c r="A1621" s="625"/>
    </row>
    <row r="1622" spans="1:1" ht="19.5" customHeight="1">
      <c r="A1622" s="625"/>
    </row>
    <row r="1623" spans="1:1" ht="19.5" customHeight="1">
      <c r="A1623" s="625"/>
    </row>
    <row r="1624" spans="1:1" ht="19.5" customHeight="1">
      <c r="A1624" s="625"/>
    </row>
    <row r="1625" spans="1:1" ht="19.5" customHeight="1">
      <c r="A1625" s="625"/>
    </row>
    <row r="1626" spans="1:1" ht="19.5" customHeight="1">
      <c r="A1626" s="625"/>
    </row>
    <row r="1627" spans="1:1" ht="19.5" customHeight="1">
      <c r="A1627" s="625"/>
    </row>
    <row r="1628" spans="1:1" ht="19.5" customHeight="1">
      <c r="A1628" s="625"/>
    </row>
    <row r="1629" spans="1:1" ht="19.5" customHeight="1">
      <c r="A1629" s="625"/>
    </row>
    <row r="1630" spans="1:1" ht="19.5" customHeight="1">
      <c r="A1630" s="625"/>
    </row>
    <row r="1631" spans="1:1" ht="19.5" customHeight="1">
      <c r="A1631" s="625"/>
    </row>
    <row r="1632" spans="1:1" ht="19.5" customHeight="1">
      <c r="A1632" s="625"/>
    </row>
    <row r="1633" spans="1:1" ht="19.5" customHeight="1">
      <c r="A1633" s="625"/>
    </row>
    <row r="1634" spans="1:1" ht="19.5" customHeight="1">
      <c r="A1634" s="625"/>
    </row>
    <row r="1635" spans="1:1" ht="19.5" customHeight="1">
      <c r="A1635" s="625"/>
    </row>
    <row r="1636" spans="1:1" ht="19.5" customHeight="1">
      <c r="A1636" s="625"/>
    </row>
    <row r="1637" spans="1:1" ht="19.5" customHeight="1">
      <c r="A1637" s="625"/>
    </row>
    <row r="1638" spans="1:1" ht="19.5" customHeight="1">
      <c r="A1638" s="625"/>
    </row>
    <row r="1639" spans="1:1" ht="19.5" customHeight="1">
      <c r="A1639" s="625"/>
    </row>
    <row r="1640" spans="1:1" ht="19.5" customHeight="1">
      <c r="A1640" s="625"/>
    </row>
    <row r="1641" spans="1:1" ht="19.5" customHeight="1">
      <c r="A1641" s="625"/>
    </row>
    <row r="1642" spans="1:1" ht="19.5" customHeight="1">
      <c r="A1642" s="625"/>
    </row>
    <row r="1643" spans="1:1" ht="19.5" customHeight="1">
      <c r="A1643" s="625"/>
    </row>
    <row r="1644" spans="1:1" ht="19.5" customHeight="1">
      <c r="A1644" s="625"/>
    </row>
    <row r="1645" spans="1:1" ht="19.5" customHeight="1">
      <c r="A1645" s="625"/>
    </row>
    <row r="1646" spans="1:1" ht="19.5" customHeight="1">
      <c r="A1646" s="625"/>
    </row>
    <row r="1647" spans="1:1" ht="19.5" customHeight="1">
      <c r="A1647" s="625"/>
    </row>
    <row r="1648" spans="1:1" ht="19.5" customHeight="1">
      <c r="A1648" s="625"/>
    </row>
    <row r="1649" spans="1:1" ht="19.5" customHeight="1">
      <c r="A1649" s="625"/>
    </row>
    <row r="1650" spans="1:1" ht="19.5" customHeight="1">
      <c r="A1650" s="625"/>
    </row>
    <row r="1651" spans="1:1" ht="19.5" customHeight="1">
      <c r="A1651" s="625"/>
    </row>
    <row r="1652" spans="1:1" ht="19.5" customHeight="1">
      <c r="A1652" s="625"/>
    </row>
    <row r="1653" spans="1:1" ht="19.5" customHeight="1">
      <c r="A1653" s="625"/>
    </row>
    <row r="1654" spans="1:1" ht="19.5" customHeight="1">
      <c r="A1654" s="625"/>
    </row>
    <row r="1655" spans="1:1" ht="19.5" customHeight="1">
      <c r="A1655" s="625"/>
    </row>
    <row r="1656" spans="1:1" ht="19.5" customHeight="1">
      <c r="A1656" s="625"/>
    </row>
    <row r="1657" spans="1:1" ht="19.5" customHeight="1">
      <c r="A1657" s="625"/>
    </row>
    <row r="1658" spans="1:1" ht="19.5" customHeight="1">
      <c r="A1658" s="625"/>
    </row>
    <row r="1659" spans="1:1" ht="19.5" customHeight="1">
      <c r="A1659" s="625"/>
    </row>
    <row r="1660" spans="1:1" ht="19.5" customHeight="1">
      <c r="A1660" s="625"/>
    </row>
    <row r="1661" spans="1:1" ht="19.5" customHeight="1">
      <c r="A1661" s="625"/>
    </row>
    <row r="1662" spans="1:1" ht="19.5" customHeight="1">
      <c r="A1662" s="625"/>
    </row>
    <row r="1663" spans="1:1" ht="19.5" customHeight="1">
      <c r="A1663" s="625"/>
    </row>
    <row r="1664" spans="1:1" ht="19.5" customHeight="1">
      <c r="A1664" s="625"/>
    </row>
    <row r="1665" spans="1:1" ht="19.5" customHeight="1">
      <c r="A1665" s="625"/>
    </row>
    <row r="1666" spans="1:1" ht="19.5" customHeight="1">
      <c r="A1666" s="625"/>
    </row>
    <row r="1667" spans="1:1" ht="19.5" customHeight="1">
      <c r="A1667" s="625"/>
    </row>
    <row r="1668" spans="1:1" ht="19.5" customHeight="1">
      <c r="A1668" s="625"/>
    </row>
    <row r="1669" spans="1:1" ht="19.5" customHeight="1">
      <c r="A1669" s="625"/>
    </row>
    <row r="1670" spans="1:1" ht="19.5" customHeight="1">
      <c r="A1670" s="625"/>
    </row>
    <row r="1671" spans="1:1" ht="19.5" customHeight="1">
      <c r="A1671" s="625"/>
    </row>
    <row r="1672" spans="1:1" ht="19.5" customHeight="1">
      <c r="A1672" s="625"/>
    </row>
    <row r="1673" spans="1:1" ht="19.5" customHeight="1">
      <c r="A1673" s="625"/>
    </row>
    <row r="1674" spans="1:1" ht="19.5" customHeight="1">
      <c r="A1674" s="625"/>
    </row>
    <row r="1675" spans="1:1" ht="19.5" customHeight="1">
      <c r="A1675" s="625"/>
    </row>
    <row r="1676" spans="1:1" ht="19.5" customHeight="1">
      <c r="A1676" s="625"/>
    </row>
    <row r="1677" spans="1:1" ht="19.5" customHeight="1">
      <c r="A1677" s="625"/>
    </row>
    <row r="1678" spans="1:1" ht="19.5" customHeight="1">
      <c r="A1678" s="625"/>
    </row>
    <row r="1679" spans="1:1" ht="19.5" customHeight="1">
      <c r="A1679" s="625"/>
    </row>
    <row r="1680" spans="1:1" ht="19.5" customHeight="1">
      <c r="A1680" s="625"/>
    </row>
    <row r="1681" spans="1:1" ht="19.5" customHeight="1">
      <c r="A1681" s="625"/>
    </row>
    <row r="1682" spans="1:1" ht="19.5" customHeight="1">
      <c r="A1682" s="625"/>
    </row>
    <row r="1683" spans="1:1" ht="19.5" customHeight="1">
      <c r="A1683" s="625"/>
    </row>
    <row r="1684" spans="1:1" ht="19.5" customHeight="1">
      <c r="A1684" s="625"/>
    </row>
    <row r="1685" spans="1:1" ht="19.5" customHeight="1">
      <c r="A1685" s="625"/>
    </row>
    <row r="1686" spans="1:1" ht="19.5" customHeight="1">
      <c r="A1686" s="625"/>
    </row>
    <row r="1687" spans="1:1" ht="19.5" customHeight="1">
      <c r="A1687" s="625"/>
    </row>
    <row r="1688" spans="1:1" ht="19.5" customHeight="1">
      <c r="A1688" s="625"/>
    </row>
    <row r="1689" spans="1:1" ht="19.5" customHeight="1">
      <c r="A1689" s="625"/>
    </row>
    <row r="1690" spans="1:1" ht="19.5" customHeight="1">
      <c r="A1690" s="625"/>
    </row>
    <row r="1691" spans="1:1" ht="19.5" customHeight="1">
      <c r="A1691" s="625"/>
    </row>
    <row r="1692" spans="1:1" ht="19.5" customHeight="1">
      <c r="A1692" s="625"/>
    </row>
    <row r="1693" spans="1:1" ht="19.5" customHeight="1">
      <c r="A1693" s="625"/>
    </row>
    <row r="1694" spans="1:1" ht="19.5" customHeight="1">
      <c r="A1694" s="625"/>
    </row>
    <row r="1695" spans="1:1" ht="19.5" customHeight="1">
      <c r="A1695" s="625"/>
    </row>
    <row r="1696" spans="1:1" ht="19.5" customHeight="1">
      <c r="A1696" s="625"/>
    </row>
    <row r="1697" spans="1:1" ht="19.5" customHeight="1">
      <c r="A1697" s="625"/>
    </row>
    <row r="1698" spans="1:1" ht="19.5" customHeight="1">
      <c r="A1698" s="625"/>
    </row>
    <row r="1699" spans="1:1" ht="19.5" customHeight="1">
      <c r="A1699" s="625"/>
    </row>
    <row r="1700" spans="1:1" ht="19.5" customHeight="1">
      <c r="A1700" s="625"/>
    </row>
    <row r="1701" spans="1:1" ht="19.5" customHeight="1">
      <c r="A1701" s="625"/>
    </row>
    <row r="1702" spans="1:1" ht="19.5" customHeight="1">
      <c r="A1702" s="625"/>
    </row>
    <row r="1703" spans="1:1" ht="19.5" customHeight="1">
      <c r="A1703" s="625"/>
    </row>
    <row r="1704" spans="1:1" ht="19.5" customHeight="1">
      <c r="A1704" s="625"/>
    </row>
    <row r="1705" spans="1:1" ht="19.5" customHeight="1">
      <c r="A1705" s="625"/>
    </row>
    <row r="1706" spans="1:1" ht="19.5" customHeight="1">
      <c r="A1706" s="625"/>
    </row>
    <row r="1707" spans="1:1" ht="19.5" customHeight="1">
      <c r="A1707" s="625"/>
    </row>
    <row r="1708" spans="1:1" ht="19.5" customHeight="1">
      <c r="A1708" s="625"/>
    </row>
    <row r="1709" spans="1:1" ht="19.5" customHeight="1">
      <c r="A1709" s="625"/>
    </row>
    <row r="1710" spans="1:1" ht="19.5" customHeight="1">
      <c r="A1710" s="625"/>
    </row>
    <row r="1711" spans="1:1" ht="19.5" customHeight="1">
      <c r="A1711" s="625"/>
    </row>
    <row r="1712" spans="1:1" ht="19.5" customHeight="1">
      <c r="A1712" s="625"/>
    </row>
    <row r="1713" spans="1:1" ht="19.5" customHeight="1">
      <c r="A1713" s="625"/>
    </row>
    <row r="1714" spans="1:1" ht="19.5" customHeight="1">
      <c r="A1714" s="625"/>
    </row>
    <row r="1715" spans="1:1" ht="19.5" customHeight="1">
      <c r="A1715" s="625"/>
    </row>
    <row r="1716" spans="1:1" ht="19.5" customHeight="1">
      <c r="A1716" s="625"/>
    </row>
    <row r="1717" spans="1:1" ht="19.5" customHeight="1">
      <c r="A1717" s="625"/>
    </row>
    <row r="1718" spans="1:1" ht="19.5" customHeight="1">
      <c r="A1718" s="625"/>
    </row>
    <row r="1719" spans="1:1" ht="19.5" customHeight="1">
      <c r="A1719" s="625"/>
    </row>
    <row r="1720" spans="1:1" ht="19.5" customHeight="1">
      <c r="A1720" s="625"/>
    </row>
    <row r="1721" spans="1:1" ht="19.5" customHeight="1">
      <c r="A1721" s="625"/>
    </row>
    <row r="1722" spans="1:1" ht="19.5" customHeight="1">
      <c r="A1722" s="625"/>
    </row>
    <row r="1723" spans="1:1" ht="19.5" customHeight="1">
      <c r="A1723" s="625"/>
    </row>
    <row r="1724" spans="1:1" ht="19.5" customHeight="1">
      <c r="A1724" s="625"/>
    </row>
    <row r="1725" spans="1:1" ht="19.5" customHeight="1">
      <c r="A1725" s="625"/>
    </row>
    <row r="1726" spans="1:1" ht="19.5" customHeight="1">
      <c r="A1726" s="625"/>
    </row>
    <row r="1727" spans="1:1" ht="19.5" customHeight="1">
      <c r="A1727" s="625"/>
    </row>
    <row r="1728" spans="1:1" ht="19.5" customHeight="1">
      <c r="A1728" s="625"/>
    </row>
    <row r="1729" spans="1:1" ht="19.5" customHeight="1">
      <c r="A1729" s="625"/>
    </row>
    <row r="1730" spans="1:1" ht="19.5" customHeight="1">
      <c r="A1730" s="625"/>
    </row>
    <row r="1731" spans="1:1" ht="19.5" customHeight="1">
      <c r="A1731" s="625"/>
    </row>
    <row r="1732" spans="1:1" ht="19.5" customHeight="1">
      <c r="A1732" s="625"/>
    </row>
    <row r="1733" spans="1:1" ht="19.5" customHeight="1">
      <c r="A1733" s="625"/>
    </row>
    <row r="1734" spans="1:1" ht="19.5" customHeight="1">
      <c r="A1734" s="625"/>
    </row>
    <row r="1735" spans="1:1" ht="19.5" customHeight="1">
      <c r="A1735" s="625"/>
    </row>
    <row r="1736" spans="1:1" ht="19.5" customHeight="1">
      <c r="A1736" s="625"/>
    </row>
    <row r="1737" spans="1:1" ht="19.5" customHeight="1">
      <c r="A1737" s="625"/>
    </row>
    <row r="1738" spans="1:1" ht="19.5" customHeight="1">
      <c r="A1738" s="625"/>
    </row>
    <row r="1739" spans="1:1" ht="19.5" customHeight="1">
      <c r="A1739" s="625"/>
    </row>
    <row r="1740" spans="1:1" ht="19.5" customHeight="1">
      <c r="A1740" s="625"/>
    </row>
    <row r="1741" spans="1:1" ht="19.5" customHeight="1">
      <c r="A1741" s="625"/>
    </row>
    <row r="1742" spans="1:1" ht="19.5" customHeight="1">
      <c r="A1742" s="625"/>
    </row>
    <row r="1743" spans="1:1" ht="19.5" customHeight="1">
      <c r="A1743" s="625"/>
    </row>
    <row r="1744" spans="1:1" ht="19.5" customHeight="1">
      <c r="A1744" s="625"/>
    </row>
    <row r="1745" spans="1:1" ht="19.5" customHeight="1">
      <c r="A1745" s="625"/>
    </row>
    <row r="1746" spans="1:1" ht="19.5" customHeight="1">
      <c r="A1746" s="625"/>
    </row>
    <row r="1747" spans="1:1" ht="19.5" customHeight="1">
      <c r="A1747" s="625"/>
    </row>
    <row r="1748" spans="1:1" ht="19.5" customHeight="1">
      <c r="A1748" s="625"/>
    </row>
    <row r="1749" spans="1:1" ht="19.5" customHeight="1">
      <c r="A1749" s="625"/>
    </row>
    <row r="1750" spans="1:1" ht="19.5" customHeight="1">
      <c r="A1750" s="625"/>
    </row>
    <row r="1751" spans="1:1" ht="19.5" customHeight="1">
      <c r="A1751" s="625"/>
    </row>
    <row r="1752" spans="1:1" ht="19.5" customHeight="1">
      <c r="A1752" s="625"/>
    </row>
    <row r="1753" spans="1:1" ht="19.5" customHeight="1">
      <c r="A1753" s="625"/>
    </row>
    <row r="1754" spans="1:1" ht="19.5" customHeight="1">
      <c r="A1754" s="625"/>
    </row>
    <row r="1755" spans="1:1" ht="19.5" customHeight="1">
      <c r="A1755" s="625"/>
    </row>
    <row r="1756" spans="1:1" ht="19.5" customHeight="1">
      <c r="A1756" s="625"/>
    </row>
    <row r="1757" spans="1:1" ht="19.5" customHeight="1">
      <c r="A1757" s="625"/>
    </row>
    <row r="1758" spans="1:1" ht="19.5" customHeight="1">
      <c r="A1758" s="625"/>
    </row>
    <row r="1759" spans="1:1" ht="19.5" customHeight="1">
      <c r="A1759" s="625"/>
    </row>
    <row r="1760" spans="1:1" ht="19.5" customHeight="1">
      <c r="A1760" s="625"/>
    </row>
    <row r="1761" spans="1:1" ht="19.5" customHeight="1">
      <c r="A1761" s="625"/>
    </row>
    <row r="1762" spans="1:1" ht="19.5" customHeight="1">
      <c r="A1762" s="625"/>
    </row>
    <row r="1763" spans="1:1" ht="19.5" customHeight="1">
      <c r="A1763" s="625"/>
    </row>
    <row r="1764" spans="1:1" ht="19.5" customHeight="1">
      <c r="A1764" s="625"/>
    </row>
    <row r="1765" spans="1:1" ht="19.5" customHeight="1">
      <c r="A1765" s="625"/>
    </row>
    <row r="1766" spans="1:1" ht="19.5" customHeight="1">
      <c r="A1766" s="625"/>
    </row>
    <row r="1767" spans="1:1" ht="19.5" customHeight="1">
      <c r="A1767" s="625"/>
    </row>
    <row r="1768" spans="1:1" ht="19.5" customHeight="1">
      <c r="A1768" s="625"/>
    </row>
    <row r="1769" spans="1:1" ht="19.5" customHeight="1">
      <c r="A1769" s="625"/>
    </row>
    <row r="1770" spans="1:1" ht="19.5" customHeight="1">
      <c r="A1770" s="625"/>
    </row>
    <row r="1771" spans="1:1" ht="19.5" customHeight="1">
      <c r="A1771" s="625"/>
    </row>
    <row r="1772" spans="1:1" ht="19.5" customHeight="1">
      <c r="A1772" s="625"/>
    </row>
    <row r="1773" spans="1:1" ht="19.5" customHeight="1">
      <c r="A1773" s="625"/>
    </row>
    <row r="1774" spans="1:1" ht="19.5" customHeight="1">
      <c r="A1774" s="625"/>
    </row>
    <row r="1775" spans="1:1" ht="19.5" customHeight="1">
      <c r="A1775" s="625"/>
    </row>
    <row r="1776" spans="1:1" ht="19.5" customHeight="1">
      <c r="A1776" s="625"/>
    </row>
    <row r="1777" spans="1:1" ht="19.5" customHeight="1">
      <c r="A1777" s="625"/>
    </row>
    <row r="1778" spans="1:1" ht="19.5" customHeight="1">
      <c r="A1778" s="625"/>
    </row>
    <row r="1779" spans="1:1" ht="19.5" customHeight="1">
      <c r="A1779" s="625"/>
    </row>
    <row r="1780" spans="1:1" ht="19.5" customHeight="1">
      <c r="A1780" s="625"/>
    </row>
    <row r="1781" spans="1:1" ht="19.5" customHeight="1">
      <c r="A1781" s="625"/>
    </row>
    <row r="1782" spans="1:1" ht="19.5" customHeight="1">
      <c r="A1782" s="625"/>
    </row>
    <row r="1783" spans="1:1" ht="19.5" customHeight="1">
      <c r="A1783" s="625"/>
    </row>
    <row r="1784" spans="1:1" ht="19.5" customHeight="1">
      <c r="A1784" s="625"/>
    </row>
    <row r="1785" spans="1:1" ht="19.5" customHeight="1">
      <c r="A1785" s="625"/>
    </row>
    <row r="1786" spans="1:1" ht="19.5" customHeight="1">
      <c r="A1786" s="625"/>
    </row>
    <row r="1787" spans="1:1" ht="19.5" customHeight="1">
      <c r="A1787" s="625"/>
    </row>
    <row r="1788" spans="1:1" ht="19.5" customHeight="1">
      <c r="A1788" s="625"/>
    </row>
    <row r="1789" spans="1:1" ht="19.5" customHeight="1">
      <c r="A1789" s="625"/>
    </row>
    <row r="1790" spans="1:1" ht="19.5" customHeight="1">
      <c r="A1790" s="625"/>
    </row>
    <row r="1791" spans="1:1" ht="19.5" customHeight="1">
      <c r="A1791" s="625"/>
    </row>
    <row r="1792" spans="1:1" ht="19.5" customHeight="1">
      <c r="A1792" s="625"/>
    </row>
    <row r="1793" spans="1:1" ht="19.5" customHeight="1">
      <c r="A1793" s="625"/>
    </row>
    <row r="1794" spans="1:1" ht="19.5" customHeight="1">
      <c r="A1794" s="625"/>
    </row>
    <row r="1795" spans="1:1" ht="19.5" customHeight="1">
      <c r="A1795" s="625"/>
    </row>
    <row r="1796" spans="1:1" ht="19.5" customHeight="1">
      <c r="A1796" s="625"/>
    </row>
    <row r="1797" spans="1:1" ht="19.5" customHeight="1">
      <c r="A1797" s="625"/>
    </row>
    <row r="1798" spans="1:1" ht="19.5" customHeight="1">
      <c r="A1798" s="625"/>
    </row>
    <row r="1799" spans="1:1" ht="19.5" customHeight="1">
      <c r="A1799" s="625"/>
    </row>
    <row r="1800" spans="1:1" ht="19.5" customHeight="1">
      <c r="A1800" s="625"/>
    </row>
    <row r="1801" spans="1:1" ht="19.5" customHeight="1">
      <c r="A1801" s="625"/>
    </row>
    <row r="1802" spans="1:1" ht="19.5" customHeight="1">
      <c r="A1802" s="625"/>
    </row>
    <row r="1803" spans="1:1" ht="19.5" customHeight="1">
      <c r="A1803" s="625"/>
    </row>
    <row r="1804" spans="1:1" ht="19.5" customHeight="1">
      <c r="A1804" s="625"/>
    </row>
    <row r="1805" spans="1:1" ht="19.5" customHeight="1">
      <c r="A1805" s="625"/>
    </row>
    <row r="1806" spans="1:1" ht="19.5" customHeight="1">
      <c r="A1806" s="625"/>
    </row>
    <row r="1807" spans="1:1" ht="19.5" customHeight="1">
      <c r="A1807" s="625"/>
    </row>
    <row r="1808" spans="1:1" ht="19.5" customHeight="1">
      <c r="A1808" s="625"/>
    </row>
    <row r="1809" spans="1:1" ht="19.5" customHeight="1">
      <c r="A1809" s="625"/>
    </row>
    <row r="1810" spans="1:1" ht="19.5" customHeight="1">
      <c r="A1810" s="625"/>
    </row>
    <row r="1811" spans="1:1" ht="19.5" customHeight="1">
      <c r="A1811" s="625"/>
    </row>
    <row r="1812" spans="1:1" ht="19.5" customHeight="1">
      <c r="A1812" s="625"/>
    </row>
    <row r="1813" spans="1:1" ht="19.5" customHeight="1">
      <c r="A1813" s="625"/>
    </row>
    <row r="1814" spans="1:1" ht="19.5" customHeight="1">
      <c r="A1814" s="625"/>
    </row>
    <row r="1815" spans="1:1" ht="19.5" customHeight="1">
      <c r="A1815" s="625"/>
    </row>
    <row r="1816" spans="1:1" ht="19.5" customHeight="1">
      <c r="A1816" s="625"/>
    </row>
    <row r="1817" spans="1:1" ht="19.5" customHeight="1">
      <c r="A1817" s="625"/>
    </row>
    <row r="1818" spans="1:1" ht="19.5" customHeight="1">
      <c r="A1818" s="625"/>
    </row>
    <row r="1819" spans="1:1" ht="19.5" customHeight="1">
      <c r="A1819" s="625"/>
    </row>
    <row r="1820" spans="1:1" ht="19.5" customHeight="1">
      <c r="A1820" s="625"/>
    </row>
    <row r="1821" spans="1:1" ht="19.5" customHeight="1">
      <c r="A1821" s="625"/>
    </row>
    <row r="1822" spans="1:1" ht="19.5" customHeight="1">
      <c r="A1822" s="625"/>
    </row>
    <row r="1823" spans="1:1" ht="19.5" customHeight="1">
      <c r="A1823" s="625"/>
    </row>
    <row r="1824" spans="1:1" ht="19.5" customHeight="1">
      <c r="A1824" s="625"/>
    </row>
    <row r="1825" spans="1:1" ht="19.5" customHeight="1">
      <c r="A1825" s="625"/>
    </row>
    <row r="1826" spans="1:1" ht="19.5" customHeight="1">
      <c r="A1826" s="625"/>
    </row>
    <row r="1827" spans="1:1" ht="19.5" customHeight="1">
      <c r="A1827" s="625"/>
    </row>
    <row r="1828" spans="1:1" ht="19.5" customHeight="1">
      <c r="A1828" s="625"/>
    </row>
    <row r="1829" spans="1:1" ht="19.5" customHeight="1">
      <c r="A1829" s="625"/>
    </row>
    <row r="1830" spans="1:1" ht="19.5" customHeight="1">
      <c r="A1830" s="625"/>
    </row>
    <row r="1831" spans="1:1" ht="19.5" customHeight="1">
      <c r="A1831" s="625"/>
    </row>
    <row r="1832" spans="1:1" ht="19.5" customHeight="1">
      <c r="A1832" s="625"/>
    </row>
    <row r="1833" spans="1:1" ht="19.5" customHeight="1">
      <c r="A1833" s="625"/>
    </row>
    <row r="1834" spans="1:1" ht="19.5" customHeight="1">
      <c r="A1834" s="625"/>
    </row>
    <row r="1835" spans="1:1" ht="19.5" customHeight="1">
      <c r="A1835" s="625"/>
    </row>
    <row r="1836" spans="1:1" ht="19.5" customHeight="1">
      <c r="A1836" s="625"/>
    </row>
    <row r="1837" spans="1:1" ht="19.5" customHeight="1">
      <c r="A1837" s="625"/>
    </row>
    <row r="1838" spans="1:1" ht="19.5" customHeight="1">
      <c r="A1838" s="625"/>
    </row>
    <row r="1839" spans="1:1" ht="19.5" customHeight="1">
      <c r="A1839" s="625"/>
    </row>
    <row r="1840" spans="1:1" ht="19.5" customHeight="1">
      <c r="A1840" s="625"/>
    </row>
    <row r="1841" spans="1:1" ht="19.5" customHeight="1">
      <c r="A1841" s="625"/>
    </row>
    <row r="1842" spans="1:1" ht="19.5" customHeight="1">
      <c r="A1842" s="625"/>
    </row>
    <row r="1843" spans="1:1" ht="19.5" customHeight="1">
      <c r="A1843" s="625"/>
    </row>
    <row r="1844" spans="1:1" ht="19.5" customHeight="1">
      <c r="A1844" s="625"/>
    </row>
    <row r="1845" spans="1:1" ht="19.5" customHeight="1">
      <c r="A1845" s="625"/>
    </row>
    <row r="1846" spans="1:1" ht="19.5" customHeight="1">
      <c r="A1846" s="625"/>
    </row>
    <row r="1847" spans="1:1" ht="19.5" customHeight="1">
      <c r="A1847" s="625"/>
    </row>
    <row r="1848" spans="1:1" ht="19.5" customHeight="1">
      <c r="A1848" s="625"/>
    </row>
    <row r="1849" spans="1:1" ht="19.5" customHeight="1">
      <c r="A1849" s="625"/>
    </row>
    <row r="1850" spans="1:1" ht="19.5" customHeight="1">
      <c r="A1850" s="625"/>
    </row>
    <row r="1851" spans="1:1" ht="19.5" customHeight="1">
      <c r="A1851" s="625"/>
    </row>
    <row r="1852" spans="1:1" ht="19.5" customHeight="1">
      <c r="A1852" s="625"/>
    </row>
    <row r="1853" spans="1:1" ht="19.5" customHeight="1">
      <c r="A1853" s="625"/>
    </row>
    <row r="1854" spans="1:1" ht="19.5" customHeight="1">
      <c r="A1854" s="625"/>
    </row>
    <row r="1855" spans="1:1" ht="19.5" customHeight="1">
      <c r="A1855" s="625"/>
    </row>
    <row r="1856" spans="1:1" ht="19.5" customHeight="1">
      <c r="A1856" s="625"/>
    </row>
    <row r="1857" spans="1:1" ht="19.5" customHeight="1">
      <c r="A1857" s="625"/>
    </row>
    <row r="1858" spans="1:1" ht="19.5" customHeight="1">
      <c r="A1858" s="625"/>
    </row>
    <row r="1859" spans="1:1" ht="19.5" customHeight="1">
      <c r="A1859" s="625"/>
    </row>
    <row r="1860" spans="1:1" ht="19.5" customHeight="1">
      <c r="A1860" s="625"/>
    </row>
    <row r="1861" spans="1:1" ht="19.5" customHeight="1">
      <c r="A1861" s="625"/>
    </row>
    <row r="1862" spans="1:1" ht="19.5" customHeight="1">
      <c r="A1862" s="625"/>
    </row>
    <row r="1863" spans="1:1" ht="19.5" customHeight="1">
      <c r="A1863" s="625"/>
    </row>
    <row r="1864" spans="1:1" ht="19.5" customHeight="1">
      <c r="A1864" s="625"/>
    </row>
    <row r="1865" spans="1:1" ht="19.5" customHeight="1">
      <c r="A1865" s="625"/>
    </row>
    <row r="1866" spans="1:1" ht="19.5" customHeight="1">
      <c r="A1866" s="625"/>
    </row>
    <row r="1867" spans="1:1" ht="19.5" customHeight="1">
      <c r="A1867" s="625"/>
    </row>
    <row r="1868" spans="1:1" ht="19.5" customHeight="1">
      <c r="A1868" s="625"/>
    </row>
    <row r="1869" spans="1:1" ht="19.5" customHeight="1">
      <c r="A1869" s="625"/>
    </row>
    <row r="1870" spans="1:1" ht="19.5" customHeight="1">
      <c r="A1870" s="625"/>
    </row>
    <row r="1871" spans="1:1" ht="19.5" customHeight="1">
      <c r="A1871" s="625"/>
    </row>
    <row r="1872" spans="1:1" ht="19.5" customHeight="1">
      <c r="A1872" s="625"/>
    </row>
    <row r="1873" spans="1:1" ht="19.5" customHeight="1">
      <c r="A1873" s="625"/>
    </row>
    <row r="1874" spans="1:1" ht="19.5" customHeight="1">
      <c r="A1874" s="625"/>
    </row>
    <row r="1875" spans="1:1" ht="19.5" customHeight="1">
      <c r="A1875" s="625"/>
    </row>
    <row r="1876" spans="1:1" ht="19.5" customHeight="1">
      <c r="A1876" s="625"/>
    </row>
    <row r="1877" spans="1:1" ht="19.5" customHeight="1">
      <c r="A1877" s="625"/>
    </row>
    <row r="1878" spans="1:1" ht="19.5" customHeight="1">
      <c r="A1878" s="625"/>
    </row>
    <row r="1879" spans="1:1" ht="19.5" customHeight="1">
      <c r="A1879" s="625"/>
    </row>
    <row r="1880" spans="1:1" ht="19.5" customHeight="1">
      <c r="A1880" s="625"/>
    </row>
    <row r="1881" spans="1:1" ht="19.5" customHeight="1">
      <c r="A1881" s="625"/>
    </row>
    <row r="1882" spans="1:1" ht="19.5" customHeight="1">
      <c r="A1882" s="625"/>
    </row>
    <row r="1883" spans="1:1" ht="19.5" customHeight="1">
      <c r="A1883" s="625"/>
    </row>
    <row r="1884" spans="1:1" ht="19.5" customHeight="1">
      <c r="A1884" s="625"/>
    </row>
    <row r="1885" spans="1:1" ht="19.5" customHeight="1">
      <c r="A1885" s="625"/>
    </row>
    <row r="1886" spans="1:1" ht="19.5" customHeight="1">
      <c r="A1886" s="625"/>
    </row>
    <row r="1887" spans="1:1" ht="19.5" customHeight="1">
      <c r="A1887" s="625"/>
    </row>
    <row r="1888" spans="1:1" ht="19.5" customHeight="1">
      <c r="A1888" s="625"/>
    </row>
    <row r="1889" spans="1:1" ht="19.5" customHeight="1">
      <c r="A1889" s="625"/>
    </row>
    <row r="1890" spans="1:1" ht="19.5" customHeight="1">
      <c r="A1890" s="625"/>
    </row>
    <row r="1891" spans="1:1" ht="19.5" customHeight="1">
      <c r="A1891" s="625"/>
    </row>
    <row r="1892" spans="1:1" ht="19.5" customHeight="1">
      <c r="A1892" s="625"/>
    </row>
    <row r="1893" spans="1:1" ht="19.5" customHeight="1">
      <c r="A1893" s="625"/>
    </row>
    <row r="1894" spans="1:1" ht="19.5" customHeight="1">
      <c r="A1894" s="625"/>
    </row>
    <row r="1895" spans="1:1" ht="19.5" customHeight="1">
      <c r="A1895" s="625"/>
    </row>
    <row r="1896" spans="1:1" ht="19.5" customHeight="1">
      <c r="A1896" s="625"/>
    </row>
    <row r="1897" spans="1:1" ht="19.5" customHeight="1">
      <c r="A1897" s="625"/>
    </row>
    <row r="1898" spans="1:1" ht="19.5" customHeight="1">
      <c r="A1898" s="625"/>
    </row>
    <row r="1899" spans="1:1" ht="19.5" customHeight="1">
      <c r="A1899" s="625"/>
    </row>
    <row r="1900" spans="1:1" ht="19.5" customHeight="1">
      <c r="A1900" s="625"/>
    </row>
    <row r="1901" spans="1:1" ht="19.5" customHeight="1">
      <c r="A1901" s="625"/>
    </row>
    <row r="1902" spans="1:1" ht="19.5" customHeight="1">
      <c r="A1902" s="625"/>
    </row>
    <row r="1903" spans="1:1" ht="19.5" customHeight="1">
      <c r="A1903" s="625"/>
    </row>
    <row r="1904" spans="1:1" ht="19.5" customHeight="1">
      <c r="A1904" s="625"/>
    </row>
    <row r="1905" spans="1:1" ht="19.5" customHeight="1">
      <c r="A1905" s="625"/>
    </row>
    <row r="1906" spans="1:1" ht="19.5" customHeight="1">
      <c r="A1906" s="625"/>
    </row>
    <row r="1907" spans="1:1" ht="19.5" customHeight="1">
      <c r="A1907" s="625"/>
    </row>
    <row r="1908" spans="1:1" ht="19.5" customHeight="1">
      <c r="A1908" s="625"/>
    </row>
    <row r="1909" spans="1:1" ht="19.5" customHeight="1">
      <c r="A1909" s="625"/>
    </row>
    <row r="1910" spans="1:1" ht="19.5" customHeight="1">
      <c r="A1910" s="625"/>
    </row>
    <row r="1911" spans="1:1" ht="19.5" customHeight="1">
      <c r="A1911" s="625"/>
    </row>
    <row r="1912" spans="1:1" ht="19.5" customHeight="1">
      <c r="A1912" s="625"/>
    </row>
    <row r="1913" spans="1:1" ht="19.5" customHeight="1">
      <c r="A1913" s="625"/>
    </row>
    <row r="1914" spans="1:1" ht="19.5" customHeight="1">
      <c r="A1914" s="625"/>
    </row>
    <row r="1915" spans="1:1" ht="19.5" customHeight="1">
      <c r="A1915" s="625"/>
    </row>
    <row r="1916" spans="1:1" ht="19.5" customHeight="1">
      <c r="A1916" s="625"/>
    </row>
    <row r="1917" spans="1:1" ht="19.5" customHeight="1">
      <c r="A1917" s="625"/>
    </row>
    <row r="1918" spans="1:1" ht="19.5" customHeight="1">
      <c r="A1918" s="625"/>
    </row>
    <row r="1919" spans="1:1" ht="19.5" customHeight="1">
      <c r="A1919" s="625"/>
    </row>
    <row r="1920" spans="1:1" ht="19.5" customHeight="1">
      <c r="A1920" s="625"/>
    </row>
    <row r="1921" spans="1:1" ht="19.5" customHeight="1">
      <c r="A1921" s="625"/>
    </row>
    <row r="1922" spans="1:1" ht="19.5" customHeight="1">
      <c r="A1922" s="625"/>
    </row>
    <row r="1923" spans="1:1" ht="19.5" customHeight="1">
      <c r="A1923" s="625"/>
    </row>
    <row r="1924" spans="1:1" ht="19.5" customHeight="1">
      <c r="A1924" s="625"/>
    </row>
    <row r="1925" spans="1:1" ht="19.5" customHeight="1">
      <c r="A1925" s="625"/>
    </row>
    <row r="1926" spans="1:1" ht="19.5" customHeight="1">
      <c r="A1926" s="625"/>
    </row>
    <row r="1927" spans="1:1" ht="19.5" customHeight="1">
      <c r="A1927" s="625"/>
    </row>
    <row r="1928" spans="1:1" ht="19.5" customHeight="1">
      <c r="A1928" s="625"/>
    </row>
    <row r="1929" spans="1:1" ht="19.5" customHeight="1">
      <c r="A1929" s="625"/>
    </row>
    <row r="1930" spans="1:1" ht="19.5" customHeight="1">
      <c r="A1930" s="625"/>
    </row>
    <row r="1931" spans="1:1" ht="19.5" customHeight="1">
      <c r="A1931" s="625"/>
    </row>
    <row r="1932" spans="1:1" ht="19.5" customHeight="1">
      <c r="A1932" s="625"/>
    </row>
    <row r="1933" spans="1:1" ht="19.5" customHeight="1">
      <c r="A1933" s="625"/>
    </row>
    <row r="1934" spans="1:1" ht="19.5" customHeight="1">
      <c r="A1934" s="625"/>
    </row>
    <row r="1935" spans="1:1" ht="19.5" customHeight="1">
      <c r="A1935" s="625"/>
    </row>
    <row r="1936" spans="1:1" ht="19.5" customHeight="1">
      <c r="A1936" s="625"/>
    </row>
    <row r="1937" spans="1:1" ht="19.5" customHeight="1">
      <c r="A1937" s="625"/>
    </row>
    <row r="1938" spans="1:1" ht="19.5" customHeight="1">
      <c r="A1938" s="625"/>
    </row>
    <row r="1939" spans="1:1" ht="19.5" customHeight="1">
      <c r="A1939" s="625"/>
    </row>
    <row r="1940" spans="1:1" ht="19.5" customHeight="1">
      <c r="A1940" s="625"/>
    </row>
    <row r="1941" spans="1:1" ht="19.5" customHeight="1">
      <c r="A1941" s="625"/>
    </row>
    <row r="1942" spans="1:1" ht="19.5" customHeight="1">
      <c r="A1942" s="625"/>
    </row>
    <row r="1943" spans="1:1" ht="19.5" customHeight="1">
      <c r="A1943" s="625"/>
    </row>
    <row r="1944" spans="1:1" ht="19.5" customHeight="1">
      <c r="A1944" s="625"/>
    </row>
    <row r="1945" spans="1:1" ht="19.5" customHeight="1">
      <c r="A1945" s="625"/>
    </row>
    <row r="1946" spans="1:1" ht="19.5" customHeight="1">
      <c r="A1946" s="625"/>
    </row>
    <row r="1947" spans="1:1" ht="19.5" customHeight="1">
      <c r="A1947" s="625"/>
    </row>
    <row r="1948" spans="1:1" ht="19.5" customHeight="1">
      <c r="A1948" s="625"/>
    </row>
    <row r="1949" spans="1:1" ht="19.5" customHeight="1">
      <c r="A1949" s="625"/>
    </row>
    <row r="1950" spans="1:1" ht="19.5" customHeight="1">
      <c r="A1950" s="625"/>
    </row>
    <row r="1951" spans="1:1" ht="19.5" customHeight="1">
      <c r="A1951" s="625"/>
    </row>
    <row r="1952" spans="1:1" ht="19.5" customHeight="1">
      <c r="A1952" s="625"/>
    </row>
    <row r="1953" spans="1:1" ht="19.5" customHeight="1">
      <c r="A1953" s="625"/>
    </row>
    <row r="1954" spans="1:1" ht="19.5" customHeight="1">
      <c r="A1954" s="625"/>
    </row>
    <row r="1955" spans="1:1" ht="19.5" customHeight="1">
      <c r="A1955" s="625"/>
    </row>
    <row r="1956" spans="1:1" ht="19.5" customHeight="1">
      <c r="A1956" s="625"/>
    </row>
    <row r="1957" spans="1:1" ht="19.5" customHeight="1">
      <c r="A1957" s="625"/>
    </row>
    <row r="1958" spans="1:1" ht="19.5" customHeight="1">
      <c r="A1958" s="625"/>
    </row>
    <row r="1959" spans="1:1" ht="19.5" customHeight="1">
      <c r="A1959" s="625"/>
    </row>
    <row r="1960" spans="1:1" ht="19.5" customHeight="1">
      <c r="A1960" s="625"/>
    </row>
    <row r="1961" spans="1:1" ht="19.5" customHeight="1">
      <c r="A1961" s="625"/>
    </row>
    <row r="1962" spans="1:1" ht="19.5" customHeight="1">
      <c r="A1962" s="625"/>
    </row>
    <row r="1963" spans="1:1" ht="19.5" customHeight="1">
      <c r="A1963" s="625"/>
    </row>
    <row r="1964" spans="1:1" ht="19.5" customHeight="1">
      <c r="A1964" s="625"/>
    </row>
    <row r="1965" spans="1:1" ht="19.5" customHeight="1">
      <c r="A1965" s="625"/>
    </row>
    <row r="1966" spans="1:1" ht="19.5" customHeight="1">
      <c r="A1966" s="625"/>
    </row>
    <row r="1967" spans="1:1" ht="19.5" customHeight="1">
      <c r="A1967" s="625"/>
    </row>
    <row r="1968" spans="1:1" ht="19.5" customHeight="1">
      <c r="A1968" s="625"/>
    </row>
    <row r="1969" spans="1:1" ht="19.5" customHeight="1">
      <c r="A1969" s="625"/>
    </row>
    <row r="1970" spans="1:1" ht="19.5" customHeight="1">
      <c r="A1970" s="625"/>
    </row>
    <row r="1971" spans="1:1" ht="19.5" customHeight="1">
      <c r="A1971" s="625"/>
    </row>
    <row r="1972" spans="1:1" ht="19.5" customHeight="1">
      <c r="A1972" s="625"/>
    </row>
    <row r="1973" spans="1:1" ht="19.5" customHeight="1">
      <c r="A1973" s="625"/>
    </row>
    <row r="1974" spans="1:1" ht="19.5" customHeight="1">
      <c r="A1974" s="625"/>
    </row>
    <row r="1975" spans="1:1" ht="19.5" customHeight="1">
      <c r="A1975" s="625"/>
    </row>
    <row r="1976" spans="1:1" ht="19.5" customHeight="1">
      <c r="A1976" s="625"/>
    </row>
    <row r="1977" spans="1:1" ht="19.5" customHeight="1">
      <c r="A1977" s="625"/>
    </row>
    <row r="1978" spans="1:1" ht="19.5" customHeight="1">
      <c r="A1978" s="625"/>
    </row>
    <row r="1979" spans="1:1" ht="19.5" customHeight="1">
      <c r="A1979" s="625"/>
    </row>
    <row r="1980" spans="1:1" ht="19.5" customHeight="1">
      <c r="A1980" s="625"/>
    </row>
    <row r="1981" spans="1:1" ht="19.5" customHeight="1">
      <c r="A1981" s="625"/>
    </row>
    <row r="1982" spans="1:1" ht="19.5" customHeight="1">
      <c r="A1982" s="625"/>
    </row>
    <row r="1983" spans="1:1" ht="19.5" customHeight="1">
      <c r="A1983" s="625"/>
    </row>
    <row r="1984" spans="1:1" ht="19.5" customHeight="1">
      <c r="A1984" s="625"/>
    </row>
    <row r="1985" spans="1:1" ht="19.5" customHeight="1">
      <c r="A1985" s="625"/>
    </row>
    <row r="1986" spans="1:1" ht="19.5" customHeight="1">
      <c r="A1986" s="625"/>
    </row>
    <row r="1987" spans="1:1" ht="19.5" customHeight="1">
      <c r="A1987" s="625"/>
    </row>
    <row r="1988" spans="1:1" ht="19.5" customHeight="1">
      <c r="A1988" s="625"/>
    </row>
    <row r="1989" spans="1:1" ht="19.5" customHeight="1">
      <c r="A1989" s="625"/>
    </row>
    <row r="1990" spans="1:1" ht="19.5" customHeight="1">
      <c r="A1990" s="625"/>
    </row>
    <row r="1991" spans="1:1" ht="19.5" customHeight="1">
      <c r="A1991" s="625"/>
    </row>
    <row r="1992" spans="1:1" ht="19.5" customHeight="1">
      <c r="A1992" s="625"/>
    </row>
    <row r="1993" spans="1:1" ht="19.5" customHeight="1">
      <c r="A1993" s="625"/>
    </row>
    <row r="1994" spans="1:1" ht="19.5" customHeight="1">
      <c r="A1994" s="625"/>
    </row>
    <row r="1995" spans="1:1" ht="19.5" customHeight="1">
      <c r="A1995" s="625"/>
    </row>
    <row r="1996" spans="1:1" ht="19.5" customHeight="1">
      <c r="A1996" s="625"/>
    </row>
    <row r="1997" spans="1:1" ht="19.5" customHeight="1">
      <c r="A1997" s="625"/>
    </row>
    <row r="1998" spans="1:1" ht="19.5" customHeight="1">
      <c r="A1998" s="625"/>
    </row>
    <row r="1999" spans="1:1" ht="19.5" customHeight="1">
      <c r="A1999" s="625"/>
    </row>
    <row r="2000" spans="1:1" ht="19.5" customHeight="1">
      <c r="A2000" s="625"/>
    </row>
    <row r="2001" spans="1:1" ht="19.5" customHeight="1">
      <c r="A2001" s="625"/>
    </row>
    <row r="2002" spans="1:1" ht="19.5" customHeight="1">
      <c r="A2002" s="625"/>
    </row>
    <row r="2003" spans="1:1" ht="19.5" customHeight="1">
      <c r="A2003" s="625"/>
    </row>
    <row r="2004" spans="1:1" ht="19.5" customHeight="1">
      <c r="A2004" s="625"/>
    </row>
    <row r="2005" spans="1:1" ht="19.5" customHeight="1">
      <c r="A2005" s="625"/>
    </row>
    <row r="2006" spans="1:1" ht="19.5" customHeight="1">
      <c r="A2006" s="625"/>
    </row>
    <row r="2007" spans="1:1" ht="19.5" customHeight="1">
      <c r="A2007" s="625"/>
    </row>
    <row r="2008" spans="1:1" ht="19.5" customHeight="1">
      <c r="A2008" s="625"/>
    </row>
    <row r="2009" spans="1:1" ht="19.5" customHeight="1">
      <c r="A2009" s="625"/>
    </row>
    <row r="2010" spans="1:1" ht="19.5" customHeight="1">
      <c r="A2010" s="625"/>
    </row>
    <row r="2011" spans="1:1" ht="19.5" customHeight="1">
      <c r="A2011" s="625"/>
    </row>
    <row r="2012" spans="1:1" ht="19.5" customHeight="1">
      <c r="A2012" s="625"/>
    </row>
    <row r="2013" spans="1:1" ht="19.5" customHeight="1">
      <c r="A2013" s="625"/>
    </row>
    <row r="2014" spans="1:1" ht="19.5" customHeight="1">
      <c r="A2014" s="625"/>
    </row>
    <row r="2015" spans="1:1" ht="19.5" customHeight="1">
      <c r="A2015" s="625"/>
    </row>
    <row r="2016" spans="1:1" ht="19.5" customHeight="1">
      <c r="A2016" s="625"/>
    </row>
    <row r="2017" spans="1:1" ht="19.5" customHeight="1">
      <c r="A2017" s="625"/>
    </row>
    <row r="2018" spans="1:1" ht="19.5" customHeight="1">
      <c r="A2018" s="625"/>
    </row>
    <row r="2019" spans="1:1" ht="19.5" customHeight="1">
      <c r="A2019" s="625"/>
    </row>
    <row r="2020" spans="1:1" ht="19.5" customHeight="1">
      <c r="A2020" s="625"/>
    </row>
    <row r="2021" spans="1:1" ht="19.5" customHeight="1">
      <c r="A2021" s="625"/>
    </row>
    <row r="2022" spans="1:1" ht="19.5" customHeight="1">
      <c r="A2022" s="625"/>
    </row>
    <row r="2023" spans="1:1" ht="19.5" customHeight="1">
      <c r="A2023" s="625"/>
    </row>
    <row r="2024" spans="1:1" ht="19.5" customHeight="1">
      <c r="A2024" s="625"/>
    </row>
    <row r="2025" spans="1:1" ht="19.5" customHeight="1">
      <c r="A2025" s="625"/>
    </row>
    <row r="2026" spans="1:1" ht="19.5" customHeight="1">
      <c r="A2026" s="625"/>
    </row>
    <row r="2027" spans="1:1" ht="19.5" customHeight="1">
      <c r="A2027" s="625"/>
    </row>
    <row r="2028" spans="1:1" ht="19.5" customHeight="1">
      <c r="A2028" s="625"/>
    </row>
    <row r="2029" spans="1:1" ht="19.5" customHeight="1">
      <c r="A2029" s="625"/>
    </row>
    <row r="2030" spans="1:1" ht="19.5" customHeight="1">
      <c r="A2030" s="625"/>
    </row>
    <row r="2031" spans="1:1" ht="19.5" customHeight="1">
      <c r="A2031" s="625"/>
    </row>
    <row r="2032" spans="1:1" ht="19.5" customHeight="1">
      <c r="A2032" s="625"/>
    </row>
    <row r="2033" spans="1:1" ht="19.5" customHeight="1">
      <c r="A2033" s="625"/>
    </row>
    <row r="2034" spans="1:1" ht="19.5" customHeight="1">
      <c r="A2034" s="625"/>
    </row>
    <row r="2035" spans="1:1" ht="19.5" customHeight="1">
      <c r="A2035" s="625"/>
    </row>
    <row r="2036" spans="1:1" ht="19.5" customHeight="1">
      <c r="A2036" s="625"/>
    </row>
    <row r="2037" spans="1:1" ht="19.5" customHeight="1">
      <c r="A2037" s="625"/>
    </row>
    <row r="2038" spans="1:1" ht="19.5" customHeight="1">
      <c r="A2038" s="625"/>
    </row>
    <row r="2039" spans="1:1" ht="19.5" customHeight="1">
      <c r="A2039" s="625"/>
    </row>
    <row r="2040" spans="1:1" ht="19.5" customHeight="1">
      <c r="A2040" s="625"/>
    </row>
    <row r="2041" spans="1:1" ht="19.5" customHeight="1">
      <c r="A2041" s="625"/>
    </row>
    <row r="2042" spans="1:1" ht="19.5" customHeight="1">
      <c r="A2042" s="625"/>
    </row>
    <row r="2043" spans="1:1" ht="19.5" customHeight="1">
      <c r="A2043" s="625"/>
    </row>
    <row r="2044" spans="1:1" ht="19.5" customHeight="1">
      <c r="A2044" s="625"/>
    </row>
    <row r="2045" spans="1:1" ht="19.5" customHeight="1">
      <c r="A2045" s="625"/>
    </row>
    <row r="2046" spans="1:1" ht="19.5" customHeight="1">
      <c r="A2046" s="625"/>
    </row>
    <row r="2047" spans="1:1" ht="19.5" customHeight="1">
      <c r="A2047" s="625"/>
    </row>
    <row r="2048" spans="1:1" ht="19.5" customHeight="1">
      <c r="A2048" s="625"/>
    </row>
    <row r="2049" spans="1:1" ht="19.5" customHeight="1">
      <c r="A2049" s="625"/>
    </row>
    <row r="2050" spans="1:1" ht="19.5" customHeight="1">
      <c r="A2050" s="625"/>
    </row>
    <row r="2051" spans="1:1" ht="19.5" customHeight="1">
      <c r="A2051" s="625"/>
    </row>
    <row r="2052" spans="1:1" ht="19.5" customHeight="1">
      <c r="A2052" s="625"/>
    </row>
    <row r="2053" spans="1:1" ht="19.5" customHeight="1">
      <c r="A2053" s="625"/>
    </row>
    <row r="2054" spans="1:1" ht="19.5" customHeight="1">
      <c r="A2054" s="625"/>
    </row>
    <row r="2055" spans="1:1" ht="19.5" customHeight="1">
      <c r="A2055" s="625"/>
    </row>
    <row r="2056" spans="1:1" ht="19.5" customHeight="1">
      <c r="A2056" s="625"/>
    </row>
    <row r="2057" spans="1:1" ht="19.5" customHeight="1">
      <c r="A2057" s="625"/>
    </row>
    <row r="2058" spans="1:1" ht="19.5" customHeight="1">
      <c r="A2058" s="625"/>
    </row>
    <row r="2059" spans="1:1" ht="19.5" customHeight="1">
      <c r="A2059" s="625"/>
    </row>
    <row r="2060" spans="1:1" ht="19.5" customHeight="1">
      <c r="A2060" s="625"/>
    </row>
    <row r="2061" spans="1:1" ht="19.5" customHeight="1">
      <c r="A2061" s="625"/>
    </row>
    <row r="2062" spans="1:1" ht="19.5" customHeight="1">
      <c r="A2062" s="625"/>
    </row>
    <row r="2063" spans="1:1" ht="19.5" customHeight="1">
      <c r="A2063" s="625"/>
    </row>
    <row r="2064" spans="1:1" ht="19.5" customHeight="1">
      <c r="A2064" s="625"/>
    </row>
    <row r="2065" spans="1:1" ht="19.5" customHeight="1">
      <c r="A2065" s="625"/>
    </row>
    <row r="2066" spans="1:1" ht="19.5" customHeight="1">
      <c r="A2066" s="625"/>
    </row>
    <row r="2067" spans="1:1" ht="19.5" customHeight="1">
      <c r="A2067" s="625"/>
    </row>
    <row r="2068" spans="1:1" ht="19.5" customHeight="1">
      <c r="A2068" s="625"/>
    </row>
    <row r="2069" spans="1:1" ht="19.5" customHeight="1">
      <c r="A2069" s="625"/>
    </row>
    <row r="2070" spans="1:1" ht="19.5" customHeight="1">
      <c r="A2070" s="625"/>
    </row>
    <row r="2071" spans="1:1" ht="19.5" customHeight="1">
      <c r="A2071" s="625"/>
    </row>
    <row r="2072" spans="1:1" ht="19.5" customHeight="1">
      <c r="A2072" s="625"/>
    </row>
    <row r="2073" spans="1:1" ht="19.5" customHeight="1">
      <c r="A2073" s="625"/>
    </row>
    <row r="2074" spans="1:1" ht="19.5" customHeight="1">
      <c r="A2074" s="625"/>
    </row>
    <row r="2075" spans="1:1" ht="19.5" customHeight="1">
      <c r="A2075" s="625"/>
    </row>
    <row r="2076" spans="1:1" ht="19.5" customHeight="1">
      <c r="A2076" s="625"/>
    </row>
    <row r="2077" spans="1:1" ht="19.5" customHeight="1">
      <c r="A2077" s="625"/>
    </row>
    <row r="2078" spans="1:1" ht="19.5" customHeight="1">
      <c r="A2078" s="625"/>
    </row>
    <row r="2079" spans="1:1" ht="19.5" customHeight="1">
      <c r="A2079" s="625"/>
    </row>
    <row r="2080" spans="1:1" ht="19.5" customHeight="1">
      <c r="A2080" s="625"/>
    </row>
    <row r="2081" spans="1:1" ht="19.5" customHeight="1">
      <c r="A2081" s="625"/>
    </row>
    <row r="2082" spans="1:1" ht="19.5" customHeight="1">
      <c r="A2082" s="625"/>
    </row>
    <row r="2083" spans="1:1" ht="19.5" customHeight="1">
      <c r="A2083" s="625"/>
    </row>
    <row r="2084" spans="1:1" ht="19.5" customHeight="1">
      <c r="A2084" s="625"/>
    </row>
    <row r="2085" spans="1:1" ht="19.5" customHeight="1">
      <c r="A2085" s="625"/>
    </row>
    <row r="2086" spans="1:1" ht="19.5" customHeight="1">
      <c r="A2086" s="625"/>
    </row>
    <row r="2087" spans="1:1" ht="19.5" customHeight="1">
      <c r="A2087" s="625"/>
    </row>
    <row r="2088" spans="1:1" ht="19.5" customHeight="1">
      <c r="A2088" s="625"/>
    </row>
    <row r="2089" spans="1:1" ht="19.5" customHeight="1">
      <c r="A2089" s="625"/>
    </row>
    <row r="2090" spans="1:1" ht="19.5" customHeight="1">
      <c r="A2090" s="625"/>
    </row>
    <row r="2091" spans="1:1" ht="19.5" customHeight="1">
      <c r="A2091" s="625"/>
    </row>
    <row r="2092" spans="1:1" ht="19.5" customHeight="1">
      <c r="A2092" s="625"/>
    </row>
    <row r="2093" spans="1:1" ht="19.5" customHeight="1">
      <c r="A2093" s="625"/>
    </row>
    <row r="2094" spans="1:1" ht="19.5" customHeight="1">
      <c r="A2094" s="625"/>
    </row>
    <row r="2095" spans="1:1" ht="19.5" customHeight="1">
      <c r="A2095" s="625"/>
    </row>
    <row r="2096" spans="1:1" ht="19.5" customHeight="1">
      <c r="A2096" s="625"/>
    </row>
    <row r="2097" spans="1:1" ht="19.5" customHeight="1">
      <c r="A2097" s="625"/>
    </row>
    <row r="2098" spans="1:1" ht="19.5" customHeight="1">
      <c r="A2098" s="625"/>
    </row>
    <row r="2099" spans="1:1" ht="19.5" customHeight="1">
      <c r="A2099" s="625"/>
    </row>
    <row r="2100" spans="1:1" ht="19.5" customHeight="1">
      <c r="A2100" s="625"/>
    </row>
    <row r="2101" spans="1:1" ht="19.5" customHeight="1">
      <c r="A2101" s="625"/>
    </row>
    <row r="2102" spans="1:1" ht="19.5" customHeight="1">
      <c r="A2102" s="625"/>
    </row>
    <row r="2103" spans="1:1" ht="19.5" customHeight="1">
      <c r="A2103" s="625"/>
    </row>
    <row r="2104" spans="1:1" ht="19.5" customHeight="1">
      <c r="A2104" s="625"/>
    </row>
    <row r="2105" spans="1:1" ht="19.5" customHeight="1">
      <c r="A2105" s="625"/>
    </row>
    <row r="2106" spans="1:1" ht="19.5" customHeight="1">
      <c r="A2106" s="625"/>
    </row>
    <row r="2107" spans="1:1" ht="19.5" customHeight="1">
      <c r="A2107" s="625"/>
    </row>
    <row r="2108" spans="1:1" ht="19.5" customHeight="1">
      <c r="A2108" s="625"/>
    </row>
    <row r="2109" spans="1:1" ht="19.5" customHeight="1">
      <c r="A2109" s="625"/>
    </row>
    <row r="2110" spans="1:1" ht="19.5" customHeight="1">
      <c r="A2110" s="625"/>
    </row>
    <row r="2111" spans="1:1" ht="19.5" customHeight="1">
      <c r="A2111" s="625"/>
    </row>
    <row r="2112" spans="1:1" ht="19.5" customHeight="1">
      <c r="A2112" s="625"/>
    </row>
    <row r="2113" spans="1:1" ht="19.5" customHeight="1">
      <c r="A2113" s="625"/>
    </row>
    <row r="2114" spans="1:1" ht="19.5" customHeight="1">
      <c r="A2114" s="625"/>
    </row>
    <row r="2115" spans="1:1" ht="19.5" customHeight="1">
      <c r="A2115" s="625"/>
    </row>
    <row r="2116" spans="1:1" ht="19.5" customHeight="1">
      <c r="A2116" s="625"/>
    </row>
    <row r="2117" spans="1:1" ht="19.5" customHeight="1">
      <c r="A2117" s="625"/>
    </row>
    <row r="2118" spans="1:1" ht="19.5" customHeight="1">
      <c r="A2118" s="625"/>
    </row>
    <row r="2119" spans="1:1" ht="19.5" customHeight="1">
      <c r="A2119" s="625"/>
    </row>
    <row r="2120" spans="1:1" ht="19.5" customHeight="1">
      <c r="A2120" s="625"/>
    </row>
    <row r="2121" spans="1:1" ht="19.5" customHeight="1">
      <c r="A2121" s="625"/>
    </row>
    <row r="2122" spans="1:1" ht="19.5" customHeight="1">
      <c r="A2122" s="625"/>
    </row>
    <row r="2123" spans="1:1" ht="19.5" customHeight="1">
      <c r="A2123" s="625"/>
    </row>
    <row r="2124" spans="1:1" ht="19.5" customHeight="1">
      <c r="A2124" s="625"/>
    </row>
    <row r="2125" spans="1:1" ht="19.5" customHeight="1">
      <c r="A2125" s="625"/>
    </row>
    <row r="2126" spans="1:1" ht="19.5" customHeight="1">
      <c r="A2126" s="625"/>
    </row>
    <row r="2127" spans="1:1" ht="19.5" customHeight="1">
      <c r="A2127" s="625"/>
    </row>
    <row r="2128" spans="1:1" ht="19.5" customHeight="1">
      <c r="A2128" s="625"/>
    </row>
    <row r="2129" spans="1:1" ht="19.5" customHeight="1">
      <c r="A2129" s="625"/>
    </row>
    <row r="2130" spans="1:1" ht="19.5" customHeight="1">
      <c r="A2130" s="625"/>
    </row>
    <row r="2131" spans="1:1" ht="19.5" customHeight="1">
      <c r="A2131" s="625"/>
    </row>
    <row r="2132" spans="1:1" ht="19.5" customHeight="1">
      <c r="A2132" s="625"/>
    </row>
    <row r="2133" spans="1:1" ht="19.5" customHeight="1">
      <c r="A2133" s="625"/>
    </row>
    <row r="2134" spans="1:1" ht="19.5" customHeight="1">
      <c r="A2134" s="625"/>
    </row>
    <row r="2135" spans="1:1" ht="19.5" customHeight="1">
      <c r="A2135" s="625"/>
    </row>
    <row r="2136" spans="1:1" ht="19.5" customHeight="1">
      <c r="A2136" s="625"/>
    </row>
    <row r="2137" spans="1:1" ht="19.5" customHeight="1">
      <c r="A2137" s="625"/>
    </row>
    <row r="2138" spans="1:1" ht="19.5" customHeight="1">
      <c r="A2138" s="625"/>
    </row>
    <row r="2139" spans="1:1" ht="19.5" customHeight="1">
      <c r="A2139" s="625"/>
    </row>
    <row r="2140" spans="1:1" ht="19.5" customHeight="1">
      <c r="A2140" s="625"/>
    </row>
    <row r="2141" spans="1:1" ht="19.5" customHeight="1">
      <c r="A2141" s="625"/>
    </row>
    <row r="2142" spans="1:1" ht="19.5" customHeight="1">
      <c r="A2142" s="625"/>
    </row>
    <row r="2143" spans="1:1" ht="19.5" customHeight="1">
      <c r="A2143" s="625"/>
    </row>
    <row r="2144" spans="1:1" ht="19.5" customHeight="1">
      <c r="A2144" s="625"/>
    </row>
    <row r="2145" spans="1:1" ht="19.5" customHeight="1">
      <c r="A2145" s="625"/>
    </row>
    <row r="2146" spans="1:1" ht="19.5" customHeight="1">
      <c r="A2146" s="625"/>
    </row>
    <row r="2147" spans="1:1" ht="19.5" customHeight="1">
      <c r="A2147" s="625"/>
    </row>
    <row r="2148" spans="1:1" ht="19.5" customHeight="1">
      <c r="A2148" s="625"/>
    </row>
    <row r="2149" spans="1:1" ht="19.5" customHeight="1">
      <c r="A2149" s="625"/>
    </row>
    <row r="2150" spans="1:1" ht="19.5" customHeight="1">
      <c r="A2150" s="625"/>
    </row>
    <row r="2151" spans="1:1" ht="19.5" customHeight="1">
      <c r="A2151" s="625"/>
    </row>
    <row r="2152" spans="1:1" ht="19.5" customHeight="1">
      <c r="A2152" s="625"/>
    </row>
    <row r="2153" spans="1:1" ht="19.5" customHeight="1">
      <c r="A2153" s="625"/>
    </row>
    <row r="2154" spans="1:1" ht="19.5" customHeight="1">
      <c r="A2154" s="625"/>
    </row>
    <row r="2155" spans="1:1" ht="19.5" customHeight="1">
      <c r="A2155" s="625"/>
    </row>
    <row r="2156" spans="1:1" ht="19.5" customHeight="1">
      <c r="A2156" s="625"/>
    </row>
    <row r="2157" spans="1:1" ht="19.5" customHeight="1">
      <c r="A2157" s="625"/>
    </row>
    <row r="2158" spans="1:1" ht="19.5" customHeight="1">
      <c r="A2158" s="625"/>
    </row>
    <row r="2159" spans="1:1" ht="19.5" customHeight="1">
      <c r="A2159" s="625"/>
    </row>
    <row r="2160" spans="1:1" ht="19.5" customHeight="1">
      <c r="A2160" s="625"/>
    </row>
    <row r="2161" spans="1:1" ht="19.5" customHeight="1">
      <c r="A2161" s="625"/>
    </row>
    <row r="2162" spans="1:1" ht="19.5" customHeight="1">
      <c r="A2162" s="625"/>
    </row>
    <row r="2163" spans="1:1" ht="19.5" customHeight="1">
      <c r="A2163" s="625"/>
    </row>
    <row r="2164" spans="1:1" ht="19.5" customHeight="1">
      <c r="A2164" s="625"/>
    </row>
    <row r="2165" spans="1:1" ht="19.5" customHeight="1">
      <c r="A2165" s="625"/>
    </row>
    <row r="2166" spans="1:1" ht="19.5" customHeight="1">
      <c r="A2166" s="625"/>
    </row>
    <row r="2167" spans="1:1" ht="19.5" customHeight="1">
      <c r="A2167" s="625"/>
    </row>
    <row r="2168" spans="1:1" ht="19.5" customHeight="1">
      <c r="A2168" s="625"/>
    </row>
    <row r="2169" spans="1:1" ht="19.5" customHeight="1">
      <c r="A2169" s="625"/>
    </row>
    <row r="2170" spans="1:1" ht="19.5" customHeight="1">
      <c r="A2170" s="625"/>
    </row>
    <row r="2171" spans="1:1" ht="19.5" customHeight="1">
      <c r="A2171" s="625"/>
    </row>
    <row r="2172" spans="1:1" ht="19.5" customHeight="1">
      <c r="A2172" s="625"/>
    </row>
    <row r="2173" spans="1:1" ht="19.5" customHeight="1">
      <c r="A2173" s="625"/>
    </row>
    <row r="2174" spans="1:1" ht="19.5" customHeight="1">
      <c r="A2174" s="625"/>
    </row>
    <row r="2175" spans="1:1" ht="19.5" customHeight="1">
      <c r="A2175" s="625"/>
    </row>
    <row r="2176" spans="1:1" ht="19.5" customHeight="1">
      <c r="A2176" s="625"/>
    </row>
    <row r="2177" spans="1:1" ht="19.5" customHeight="1">
      <c r="A2177" s="625"/>
    </row>
    <row r="2178" spans="1:1" ht="19.5" customHeight="1">
      <c r="A2178" s="625"/>
    </row>
    <row r="2179" spans="1:1" ht="19.5" customHeight="1">
      <c r="A2179" s="625"/>
    </row>
    <row r="2180" spans="1:1" ht="19.5" customHeight="1">
      <c r="A2180" s="625"/>
    </row>
    <row r="2181" spans="1:1" ht="19.5" customHeight="1">
      <c r="A2181" s="625"/>
    </row>
    <row r="2182" spans="1:1" ht="19.5" customHeight="1">
      <c r="A2182" s="625"/>
    </row>
    <row r="2183" spans="1:1" ht="19.5" customHeight="1">
      <c r="A2183" s="625"/>
    </row>
    <row r="2184" spans="1:1" ht="19.5" customHeight="1">
      <c r="A2184" s="625"/>
    </row>
    <row r="2185" spans="1:1" ht="19.5" customHeight="1">
      <c r="A2185" s="625"/>
    </row>
    <row r="2186" spans="1:1" ht="19.5" customHeight="1">
      <c r="A2186" s="625"/>
    </row>
    <row r="2187" spans="1:1" ht="19.5" customHeight="1">
      <c r="A2187" s="625"/>
    </row>
    <row r="2188" spans="1:1" ht="19.5" customHeight="1">
      <c r="A2188" s="625"/>
    </row>
    <row r="2189" spans="1:1" ht="19.5" customHeight="1">
      <c r="A2189" s="625"/>
    </row>
    <row r="2190" spans="1:1" ht="19.5" customHeight="1">
      <c r="A2190" s="625"/>
    </row>
    <row r="2191" spans="1:1" ht="19.5" customHeight="1">
      <c r="A2191" s="625"/>
    </row>
    <row r="2192" spans="1:1" ht="19.5" customHeight="1">
      <c r="A2192" s="625"/>
    </row>
    <row r="2193" spans="1:1" ht="19.5" customHeight="1">
      <c r="A2193" s="625"/>
    </row>
    <row r="2194" spans="1:1" ht="19.5" customHeight="1">
      <c r="A2194" s="625"/>
    </row>
    <row r="2195" spans="1:1" ht="19.5" customHeight="1">
      <c r="A2195" s="625"/>
    </row>
    <row r="2196" spans="1:1" ht="19.5" customHeight="1">
      <c r="A2196" s="625"/>
    </row>
    <row r="2197" spans="1:1" ht="19.5" customHeight="1">
      <c r="A2197" s="625"/>
    </row>
    <row r="2198" spans="1:1" ht="19.5" customHeight="1">
      <c r="A2198" s="625"/>
    </row>
    <row r="2199" spans="1:1" ht="19.5" customHeight="1">
      <c r="A2199" s="625"/>
    </row>
    <row r="2200" spans="1:1" ht="19.5" customHeight="1">
      <c r="A2200" s="625"/>
    </row>
    <row r="2201" spans="1:1" ht="19.5" customHeight="1">
      <c r="A2201" s="625"/>
    </row>
    <row r="2202" spans="1:1" ht="19.5" customHeight="1">
      <c r="A2202" s="625"/>
    </row>
    <row r="2203" spans="1:1" ht="19.5" customHeight="1">
      <c r="A2203" s="625"/>
    </row>
    <row r="2204" spans="1:1" ht="19.5" customHeight="1">
      <c r="A2204" s="625"/>
    </row>
    <row r="2205" spans="1:1" ht="19.5" customHeight="1">
      <c r="A2205" s="625"/>
    </row>
    <row r="2206" spans="1:1" ht="19.5" customHeight="1">
      <c r="A2206" s="625"/>
    </row>
    <row r="2207" spans="1:1" ht="19.5" customHeight="1">
      <c r="A2207" s="625"/>
    </row>
    <row r="2208" spans="1:1" ht="19.5" customHeight="1">
      <c r="A2208" s="625"/>
    </row>
    <row r="2209" spans="1:1" ht="19.5" customHeight="1">
      <c r="A2209" s="625"/>
    </row>
    <row r="2210" spans="1:1" ht="19.5" customHeight="1">
      <c r="A2210" s="625"/>
    </row>
    <row r="2211" spans="1:1" ht="19.5" customHeight="1">
      <c r="A2211" s="625"/>
    </row>
    <row r="2212" spans="1:1" ht="19.5" customHeight="1">
      <c r="A2212" s="625"/>
    </row>
    <row r="2213" spans="1:1" ht="19.5" customHeight="1">
      <c r="A2213" s="625"/>
    </row>
    <row r="2214" spans="1:1" ht="19.5" customHeight="1">
      <c r="A2214" s="625"/>
    </row>
    <row r="2215" spans="1:1" ht="19.5" customHeight="1">
      <c r="A2215" s="625"/>
    </row>
    <row r="2216" spans="1:1" ht="19.5" customHeight="1">
      <c r="A2216" s="625"/>
    </row>
    <row r="2217" spans="1:1" ht="19.5" customHeight="1">
      <c r="A2217" s="625"/>
    </row>
    <row r="2218" spans="1:1" ht="19.5" customHeight="1">
      <c r="A2218" s="625"/>
    </row>
    <row r="2219" spans="1:1" ht="19.5" customHeight="1">
      <c r="A2219" s="625"/>
    </row>
    <row r="2220" spans="1:1" ht="19.5" customHeight="1">
      <c r="A2220" s="625"/>
    </row>
    <row r="2221" spans="1:1" ht="19.5" customHeight="1">
      <c r="A2221" s="625"/>
    </row>
    <row r="2222" spans="1:1" ht="19.5" customHeight="1">
      <c r="A2222" s="625"/>
    </row>
    <row r="2223" spans="1:1" ht="19.5" customHeight="1">
      <c r="A2223" s="625"/>
    </row>
    <row r="2224" spans="1:1" ht="19.5" customHeight="1">
      <c r="A2224" s="625"/>
    </row>
    <row r="2225" spans="1:1" ht="19.5" customHeight="1">
      <c r="A2225" s="625"/>
    </row>
    <row r="2226" spans="1:1" ht="19.5" customHeight="1">
      <c r="A2226" s="625"/>
    </row>
    <row r="2227" spans="1:1" ht="19.5" customHeight="1">
      <c r="A2227" s="625"/>
    </row>
    <row r="2228" spans="1:1" ht="19.5" customHeight="1">
      <c r="A2228" s="625"/>
    </row>
    <row r="2229" spans="1:1" ht="19.5" customHeight="1">
      <c r="A2229" s="625"/>
    </row>
    <row r="2230" spans="1:1" ht="19.5" customHeight="1">
      <c r="A2230" s="625"/>
    </row>
    <row r="2231" spans="1:1" ht="19.5" customHeight="1">
      <c r="A2231" s="625"/>
    </row>
    <row r="2232" spans="1:1" ht="19.5" customHeight="1">
      <c r="A2232" s="625"/>
    </row>
    <row r="2233" spans="1:1" ht="19.5" customHeight="1">
      <c r="A2233" s="625"/>
    </row>
    <row r="2234" spans="1:1" ht="19.5" customHeight="1">
      <c r="A2234" s="625"/>
    </row>
    <row r="2235" spans="1:1" ht="19.5" customHeight="1">
      <c r="A2235" s="625"/>
    </row>
    <row r="2236" spans="1:1" ht="19.5" customHeight="1">
      <c r="A2236" s="625"/>
    </row>
    <row r="2237" spans="1:1" ht="19.5" customHeight="1">
      <c r="A2237" s="625"/>
    </row>
    <row r="2238" spans="1:1" ht="19.5" customHeight="1">
      <c r="A2238" s="625"/>
    </row>
    <row r="2239" spans="1:1" ht="19.5" customHeight="1">
      <c r="A2239" s="625"/>
    </row>
    <row r="2240" spans="1:1" ht="19.5" customHeight="1">
      <c r="A2240" s="625"/>
    </row>
    <row r="2241" spans="1:1" ht="19.5" customHeight="1">
      <c r="A2241" s="625"/>
    </row>
    <row r="2242" spans="1:1" ht="19.5" customHeight="1">
      <c r="A2242" s="625"/>
    </row>
    <row r="2243" spans="1:1" ht="19.5" customHeight="1">
      <c r="A2243" s="625"/>
    </row>
    <row r="2244" spans="1:1" ht="19.5" customHeight="1">
      <c r="A2244" s="625"/>
    </row>
    <row r="2245" spans="1:1" ht="19.5" customHeight="1">
      <c r="A2245" s="625"/>
    </row>
    <row r="2246" spans="1:1" ht="19.5" customHeight="1">
      <c r="A2246" s="625"/>
    </row>
    <row r="2247" spans="1:1" ht="19.5" customHeight="1">
      <c r="A2247" s="625"/>
    </row>
    <row r="2248" spans="1:1" ht="19.5" customHeight="1">
      <c r="A2248" s="625"/>
    </row>
    <row r="2249" spans="1:1" ht="19.5" customHeight="1">
      <c r="A2249" s="625"/>
    </row>
    <row r="2250" spans="1:1" ht="19.5" customHeight="1">
      <c r="A2250" s="625"/>
    </row>
    <row r="2251" spans="1:1" ht="19.5" customHeight="1">
      <c r="A2251" s="625"/>
    </row>
    <row r="2252" spans="1:1" ht="19.5" customHeight="1">
      <c r="A2252" s="625"/>
    </row>
    <row r="2253" spans="1:1" ht="19.5" customHeight="1">
      <c r="A2253" s="625"/>
    </row>
    <row r="2254" spans="1:1" ht="19.5" customHeight="1">
      <c r="A2254" s="625"/>
    </row>
    <row r="2255" spans="1:1" ht="19.5" customHeight="1">
      <c r="A2255" s="625"/>
    </row>
    <row r="2256" spans="1:1" ht="19.5" customHeight="1">
      <c r="A2256" s="625"/>
    </row>
    <row r="2257" spans="1:1" ht="19.5" customHeight="1">
      <c r="A2257" s="625"/>
    </row>
    <row r="2258" spans="1:1" ht="19.5" customHeight="1">
      <c r="A2258" s="625"/>
    </row>
    <row r="2259" spans="1:1" ht="19.5" customHeight="1">
      <c r="A2259" s="625"/>
    </row>
    <row r="2260" spans="1:1" ht="19.5" customHeight="1">
      <c r="A2260" s="625"/>
    </row>
    <row r="2261" spans="1:1" ht="19.5" customHeight="1">
      <c r="A2261" s="625"/>
    </row>
    <row r="2262" spans="1:1" ht="19.5" customHeight="1">
      <c r="A2262" s="625"/>
    </row>
    <row r="2263" spans="1:1" ht="19.5" customHeight="1">
      <c r="A2263" s="625"/>
    </row>
    <row r="2264" spans="1:1" ht="19.5" customHeight="1">
      <c r="A2264" s="625"/>
    </row>
    <row r="2265" spans="1:1" ht="19.5" customHeight="1">
      <c r="A2265" s="625"/>
    </row>
    <row r="2266" spans="1:1" ht="19.5" customHeight="1">
      <c r="A2266" s="625"/>
    </row>
    <row r="2267" spans="1:1" ht="19.5" customHeight="1">
      <c r="A2267" s="625"/>
    </row>
    <row r="2268" spans="1:1" ht="19.5" customHeight="1">
      <c r="A2268" s="625"/>
    </row>
    <row r="2269" spans="1:1" ht="19.5" customHeight="1">
      <c r="A2269" s="625"/>
    </row>
    <row r="2270" spans="1:1" ht="19.5" customHeight="1">
      <c r="A2270" s="625"/>
    </row>
    <row r="2271" spans="1:1" ht="19.5" customHeight="1">
      <c r="A2271" s="625"/>
    </row>
    <row r="2272" spans="1:1" ht="19.5" customHeight="1">
      <c r="A2272" s="625"/>
    </row>
    <row r="2273" spans="1:1" ht="19.5" customHeight="1">
      <c r="A2273" s="625"/>
    </row>
    <row r="2274" spans="1:1" ht="19.5" customHeight="1">
      <c r="A2274" s="625"/>
    </row>
    <row r="2275" spans="1:1" ht="19.5" customHeight="1">
      <c r="A2275" s="625"/>
    </row>
    <row r="2276" spans="1:1" ht="19.5" customHeight="1">
      <c r="A2276" s="625"/>
    </row>
    <row r="2277" spans="1:1" ht="19.5" customHeight="1">
      <c r="A2277" s="625"/>
    </row>
    <row r="2278" spans="1:1" ht="19.5" customHeight="1">
      <c r="A2278" s="625"/>
    </row>
    <row r="2279" spans="1:1" ht="19.5" customHeight="1">
      <c r="A2279" s="625"/>
    </row>
    <row r="2280" spans="1:1" ht="19.5" customHeight="1">
      <c r="A2280" s="625"/>
    </row>
    <row r="2281" spans="1:1" ht="19.5" customHeight="1">
      <c r="A2281" s="625"/>
    </row>
    <row r="2282" spans="1:1" ht="19.5" customHeight="1">
      <c r="A2282" s="625"/>
    </row>
    <row r="2283" spans="1:1" ht="19.5" customHeight="1">
      <c r="A2283" s="625"/>
    </row>
    <row r="2284" spans="1:1" ht="19.5" customHeight="1">
      <c r="A2284" s="625"/>
    </row>
    <row r="2285" spans="1:1" ht="19.5" customHeight="1">
      <c r="A2285" s="625"/>
    </row>
    <row r="2286" spans="1:1" ht="19.5" customHeight="1">
      <c r="A2286" s="625"/>
    </row>
    <row r="2287" spans="1:1" ht="19.5" customHeight="1">
      <c r="A2287" s="625"/>
    </row>
    <row r="2288" spans="1:1" ht="19.5" customHeight="1">
      <c r="A2288" s="625"/>
    </row>
    <row r="2289" spans="1:1" ht="19.5" customHeight="1">
      <c r="A2289" s="625"/>
    </row>
    <row r="2290" spans="1:1" ht="19.5" customHeight="1">
      <c r="A2290" s="625"/>
    </row>
    <row r="2291" spans="1:1" ht="19.5" customHeight="1">
      <c r="A2291" s="625"/>
    </row>
    <row r="2292" spans="1:1" ht="19.5" customHeight="1">
      <c r="A2292" s="625"/>
    </row>
    <row r="2293" spans="1:1" ht="19.5" customHeight="1">
      <c r="A2293" s="625"/>
    </row>
    <row r="2294" spans="1:1" ht="19.5" customHeight="1">
      <c r="A2294" s="625"/>
    </row>
    <row r="2295" spans="1:1" ht="19.5" customHeight="1">
      <c r="A2295" s="625"/>
    </row>
    <row r="2296" spans="1:1" ht="19.5" customHeight="1">
      <c r="A2296" s="625"/>
    </row>
    <row r="2297" spans="1:1" ht="19.5" customHeight="1">
      <c r="A2297" s="625"/>
    </row>
    <row r="2298" spans="1:1" ht="19.5" customHeight="1">
      <c r="A2298" s="625"/>
    </row>
    <row r="2299" spans="1:1" ht="19.5" customHeight="1">
      <c r="A2299" s="625"/>
    </row>
    <row r="2300" spans="1:1" ht="19.5" customHeight="1">
      <c r="A2300" s="625"/>
    </row>
    <row r="2301" spans="1:1" ht="19.5" customHeight="1">
      <c r="A2301" s="625"/>
    </row>
    <row r="2302" spans="1:1" ht="19.5" customHeight="1">
      <c r="A2302" s="625"/>
    </row>
    <row r="2303" spans="1:1" ht="19.5" customHeight="1">
      <c r="A2303" s="625"/>
    </row>
    <row r="2304" spans="1:1" ht="19.5" customHeight="1">
      <c r="A2304" s="625"/>
    </row>
    <row r="2305" spans="1:1" ht="19.5" customHeight="1">
      <c r="A2305" s="625"/>
    </row>
    <row r="2306" spans="1:1" ht="19.5" customHeight="1">
      <c r="A2306" s="625"/>
    </row>
    <row r="2307" spans="1:1" ht="19.5" customHeight="1">
      <c r="A2307" s="625"/>
    </row>
    <row r="2308" spans="1:1" ht="19.5" customHeight="1">
      <c r="A2308" s="625"/>
    </row>
    <row r="2309" spans="1:1" ht="19.5" customHeight="1">
      <c r="A2309" s="625"/>
    </row>
    <row r="2310" spans="1:1" ht="19.5" customHeight="1">
      <c r="A2310" s="625"/>
    </row>
    <row r="2311" spans="1:1" ht="19.5" customHeight="1">
      <c r="A2311" s="625"/>
    </row>
    <row r="2312" spans="1:1" ht="19.5" customHeight="1">
      <c r="A2312" s="625"/>
    </row>
    <row r="2313" spans="1:1" ht="19.5" customHeight="1">
      <c r="A2313" s="625"/>
    </row>
    <row r="2314" spans="1:1" ht="19.5" customHeight="1">
      <c r="A2314" s="625"/>
    </row>
    <row r="2315" spans="1:1" ht="19.5" customHeight="1">
      <c r="A2315" s="625"/>
    </row>
    <row r="2316" spans="1:1" ht="19.5" customHeight="1">
      <c r="A2316" s="625"/>
    </row>
    <row r="2317" spans="1:1" ht="19.5" customHeight="1">
      <c r="A2317" s="625"/>
    </row>
    <row r="2318" spans="1:1" ht="19.5" customHeight="1">
      <c r="A2318" s="625"/>
    </row>
    <row r="2319" spans="1:1" ht="19.5" customHeight="1">
      <c r="A2319" s="625"/>
    </row>
    <row r="2320" spans="1:1" ht="19.5" customHeight="1">
      <c r="A2320" s="625"/>
    </row>
    <row r="2321" spans="1:1" ht="19.5" customHeight="1">
      <c r="A2321" s="625"/>
    </row>
    <row r="2322" spans="1:1" ht="19.5" customHeight="1">
      <c r="A2322" s="625"/>
    </row>
    <row r="2323" spans="1:1" ht="19.5" customHeight="1">
      <c r="A2323" s="625"/>
    </row>
    <row r="2324" spans="1:1" ht="19.5" customHeight="1">
      <c r="A2324" s="625"/>
    </row>
    <row r="2325" spans="1:1" ht="19.5" customHeight="1">
      <c r="A2325" s="625"/>
    </row>
    <row r="2326" spans="1:1" ht="19.5" customHeight="1">
      <c r="A2326" s="625"/>
    </row>
    <row r="2327" spans="1:1" ht="19.5" customHeight="1">
      <c r="A2327" s="625"/>
    </row>
    <row r="2328" spans="1:1" ht="19.5" customHeight="1">
      <c r="A2328" s="625"/>
    </row>
    <row r="2329" spans="1:1" ht="19.5" customHeight="1">
      <c r="A2329" s="625"/>
    </row>
    <row r="2330" spans="1:1" ht="19.5" customHeight="1">
      <c r="A2330" s="625"/>
    </row>
    <row r="2331" spans="1:1" ht="19.5" customHeight="1">
      <c r="A2331" s="625"/>
    </row>
    <row r="2332" spans="1:1" ht="19.5" customHeight="1">
      <c r="A2332" s="625"/>
    </row>
    <row r="2333" spans="1:1" ht="19.5" customHeight="1">
      <c r="A2333" s="625"/>
    </row>
    <row r="2334" spans="1:1" ht="19.5" customHeight="1">
      <c r="A2334" s="625"/>
    </row>
    <row r="2335" spans="1:1" ht="19.5" customHeight="1">
      <c r="A2335" s="625"/>
    </row>
    <row r="2336" spans="1:1" ht="19.5" customHeight="1">
      <c r="A2336" s="625"/>
    </row>
    <row r="2337" spans="1:1" ht="19.5" customHeight="1">
      <c r="A2337" s="625"/>
    </row>
    <row r="2338" spans="1:1" ht="19.5" customHeight="1">
      <c r="A2338" s="625"/>
    </row>
    <row r="2339" spans="1:1" ht="19.5" customHeight="1">
      <c r="A2339" s="625"/>
    </row>
    <row r="2340" spans="1:1" ht="19.5" customHeight="1">
      <c r="A2340" s="625"/>
    </row>
    <row r="2341" spans="1:1" ht="19.5" customHeight="1">
      <c r="A2341" s="625"/>
    </row>
    <row r="2342" spans="1:1" ht="19.5" customHeight="1">
      <c r="A2342" s="625"/>
    </row>
    <row r="2343" spans="1:1" ht="19.5" customHeight="1">
      <c r="A2343" s="625"/>
    </row>
    <row r="2344" spans="1:1" ht="19.5" customHeight="1">
      <c r="A2344" s="625"/>
    </row>
    <row r="2345" spans="1:1" ht="19.5" customHeight="1">
      <c r="A2345" s="625"/>
    </row>
    <row r="2346" spans="1:1" ht="19.5" customHeight="1">
      <c r="A2346" s="625"/>
    </row>
    <row r="2347" spans="1:1" ht="19.5" customHeight="1">
      <c r="A2347" s="625"/>
    </row>
    <row r="2348" spans="1:1" ht="19.5" customHeight="1">
      <c r="A2348" s="625"/>
    </row>
    <row r="2349" spans="1:1" ht="19.5" customHeight="1">
      <c r="A2349" s="625"/>
    </row>
    <row r="2350" spans="1:1" ht="19.5" customHeight="1">
      <c r="A2350" s="625"/>
    </row>
    <row r="2351" spans="1:1" ht="19.5" customHeight="1">
      <c r="A2351" s="625"/>
    </row>
    <row r="2352" spans="1:1" ht="19.5" customHeight="1">
      <c r="A2352" s="625"/>
    </row>
    <row r="2353" spans="1:1" ht="19.5" customHeight="1">
      <c r="A2353" s="625"/>
    </row>
    <row r="2354" spans="1:1" ht="19.5" customHeight="1">
      <c r="A2354" s="625"/>
    </row>
    <row r="2355" spans="1:1" ht="19.5" customHeight="1">
      <c r="A2355" s="625"/>
    </row>
    <row r="2356" spans="1:1" ht="19.5" customHeight="1">
      <c r="A2356" s="625"/>
    </row>
    <row r="2357" spans="1:1" ht="19.5" customHeight="1">
      <c r="A2357" s="625"/>
    </row>
    <row r="2358" spans="1:1" ht="19.5" customHeight="1">
      <c r="A2358" s="625"/>
    </row>
    <row r="2359" spans="1:1" ht="19.5" customHeight="1">
      <c r="A2359" s="625"/>
    </row>
    <row r="2360" spans="1:1" ht="19.5" customHeight="1">
      <c r="A2360" s="625"/>
    </row>
    <row r="2361" spans="1:1" ht="19.5" customHeight="1">
      <c r="A2361" s="625"/>
    </row>
    <row r="2362" spans="1:1" ht="19.5" customHeight="1">
      <c r="A2362" s="625"/>
    </row>
    <row r="2363" spans="1:1" ht="19.5" customHeight="1">
      <c r="A2363" s="625"/>
    </row>
    <row r="2364" spans="1:1" ht="19.5" customHeight="1">
      <c r="A2364" s="625"/>
    </row>
    <row r="2365" spans="1:1" ht="19.5" customHeight="1">
      <c r="A2365" s="625"/>
    </row>
    <row r="2366" spans="1:1" ht="19.5" customHeight="1">
      <c r="A2366" s="625"/>
    </row>
    <row r="2367" spans="1:1" ht="19.5" customHeight="1">
      <c r="A2367" s="625"/>
    </row>
    <row r="2368" spans="1:1" ht="19.5" customHeight="1">
      <c r="A2368" s="625"/>
    </row>
    <row r="2369" spans="1:1" ht="19.5" customHeight="1">
      <c r="A2369" s="625"/>
    </row>
    <row r="2370" spans="1:1" ht="19.5" customHeight="1">
      <c r="A2370" s="625"/>
    </row>
    <row r="2371" spans="1:1" ht="19.5" customHeight="1">
      <c r="A2371" s="625"/>
    </row>
    <row r="2372" spans="1:1" ht="19.5" customHeight="1">
      <c r="A2372" s="625"/>
    </row>
    <row r="2373" spans="1:1" ht="19.5" customHeight="1">
      <c r="A2373" s="625"/>
    </row>
    <row r="2374" spans="1:1" ht="19.5" customHeight="1">
      <c r="A2374" s="625"/>
    </row>
    <row r="2375" spans="1:1" ht="19.5" customHeight="1">
      <c r="A2375" s="625"/>
    </row>
    <row r="2376" spans="1:1" ht="19.5" customHeight="1">
      <c r="A2376" s="625"/>
    </row>
    <row r="2377" spans="1:1" ht="19.5" customHeight="1">
      <c r="A2377" s="625"/>
    </row>
    <row r="2378" spans="1:1" ht="19.5" customHeight="1">
      <c r="A2378" s="625"/>
    </row>
    <row r="2379" spans="1:1" ht="19.5" customHeight="1">
      <c r="A2379" s="625"/>
    </row>
    <row r="2380" spans="1:1" ht="19.5" customHeight="1">
      <c r="A2380" s="625"/>
    </row>
    <row r="2381" spans="1:1" ht="19.5" customHeight="1">
      <c r="A2381" s="625"/>
    </row>
    <row r="2382" spans="1:1" ht="19.5" customHeight="1">
      <c r="A2382" s="625"/>
    </row>
    <row r="2383" spans="1:1" ht="19.5" customHeight="1">
      <c r="A2383" s="625"/>
    </row>
    <row r="2384" spans="1:1" ht="19.5" customHeight="1">
      <c r="A2384" s="625"/>
    </row>
    <row r="2385" spans="1:1" ht="19.5" customHeight="1">
      <c r="A2385" s="625"/>
    </row>
    <row r="2386" spans="1:1" ht="19.5" customHeight="1">
      <c r="A2386" s="625"/>
    </row>
    <row r="2387" spans="1:1" ht="19.5" customHeight="1">
      <c r="A2387" s="625"/>
    </row>
    <row r="2388" spans="1:1" ht="19.5" customHeight="1">
      <c r="A2388" s="625"/>
    </row>
    <row r="2389" spans="1:1" ht="19.5" customHeight="1">
      <c r="A2389" s="625"/>
    </row>
    <row r="2390" spans="1:1" ht="19.5" customHeight="1">
      <c r="A2390" s="625"/>
    </row>
    <row r="2391" spans="1:1" ht="19.5" customHeight="1">
      <c r="A2391" s="625"/>
    </row>
    <row r="2392" spans="1:1" ht="19.5" customHeight="1">
      <c r="A2392" s="625"/>
    </row>
    <row r="2393" spans="1:1" ht="19.5" customHeight="1">
      <c r="A2393" s="625"/>
    </row>
    <row r="2394" spans="1:1" ht="19.5" customHeight="1">
      <c r="A2394" s="625"/>
    </row>
    <row r="2395" spans="1:1" ht="19.5" customHeight="1">
      <c r="A2395" s="625"/>
    </row>
    <row r="2396" spans="1:1" ht="19.5" customHeight="1">
      <c r="A2396" s="625"/>
    </row>
    <row r="2397" spans="1:1" ht="19.5" customHeight="1">
      <c r="A2397" s="625"/>
    </row>
    <row r="2398" spans="1:1" ht="19.5" customHeight="1">
      <c r="A2398" s="625"/>
    </row>
    <row r="2399" spans="1:1" ht="19.5" customHeight="1">
      <c r="A2399" s="625"/>
    </row>
    <row r="2400" spans="1:1" ht="19.5" customHeight="1">
      <c r="A2400" s="625"/>
    </row>
    <row r="2401" spans="1:1" ht="19.5" customHeight="1">
      <c r="A2401" s="625"/>
    </row>
    <row r="2402" spans="1:1" ht="19.5" customHeight="1">
      <c r="A2402" s="625"/>
    </row>
    <row r="2403" spans="1:1" ht="19.5" customHeight="1">
      <c r="A2403" s="625"/>
    </row>
    <row r="2404" spans="1:1" ht="19.5" customHeight="1">
      <c r="A2404" s="625"/>
    </row>
    <row r="2405" spans="1:1" ht="19.5" customHeight="1">
      <c r="A2405" s="625"/>
    </row>
    <row r="2406" spans="1:1" ht="19.5" customHeight="1">
      <c r="A2406" s="625"/>
    </row>
    <row r="2407" spans="1:1" ht="19.5" customHeight="1">
      <c r="A2407" s="625"/>
    </row>
    <row r="2408" spans="1:1" ht="19.5" customHeight="1">
      <c r="A2408" s="625"/>
    </row>
    <row r="2409" spans="1:1" ht="19.5" customHeight="1">
      <c r="A2409" s="625"/>
    </row>
    <row r="2410" spans="1:1" ht="19.5" customHeight="1">
      <c r="A2410" s="625"/>
    </row>
    <row r="2411" spans="1:1" ht="19.5" customHeight="1">
      <c r="A2411" s="625"/>
    </row>
    <row r="2412" spans="1:1" ht="19.5" customHeight="1">
      <c r="A2412" s="625"/>
    </row>
    <row r="2413" spans="1:1" ht="19.5" customHeight="1">
      <c r="A2413" s="625"/>
    </row>
    <row r="2414" spans="1:1" ht="19.5" customHeight="1">
      <c r="A2414" s="625"/>
    </row>
    <row r="2415" spans="1:1" ht="19.5" customHeight="1">
      <c r="A2415" s="625"/>
    </row>
    <row r="2416" spans="1:1" ht="19.5" customHeight="1">
      <c r="A2416" s="625"/>
    </row>
    <row r="2417" spans="1:1" ht="19.5" customHeight="1">
      <c r="A2417" s="625"/>
    </row>
    <row r="2418" spans="1:1" ht="19.5" customHeight="1">
      <c r="A2418" s="625"/>
    </row>
    <row r="2419" spans="1:1" ht="19.5" customHeight="1">
      <c r="A2419" s="625"/>
    </row>
    <row r="2420" spans="1:1" ht="19.5" customHeight="1">
      <c r="A2420" s="625"/>
    </row>
    <row r="2421" spans="1:1" ht="19.5" customHeight="1">
      <c r="A2421" s="625"/>
    </row>
    <row r="2422" spans="1:1" ht="19.5" customHeight="1">
      <c r="A2422" s="625"/>
    </row>
    <row r="2423" spans="1:1" ht="19.5" customHeight="1">
      <c r="A2423" s="625"/>
    </row>
    <row r="2424" spans="1:1" ht="19.5" customHeight="1">
      <c r="A2424" s="625"/>
    </row>
    <row r="2425" spans="1:1" ht="19.5" customHeight="1">
      <c r="A2425" s="625"/>
    </row>
    <row r="2426" spans="1:1" ht="19.5" customHeight="1">
      <c r="A2426" s="625"/>
    </row>
    <row r="2427" spans="1:1" ht="19.5" customHeight="1">
      <c r="A2427" s="625"/>
    </row>
    <row r="2428" spans="1:1" ht="19.5" customHeight="1">
      <c r="A2428" s="625"/>
    </row>
    <row r="2429" spans="1:1" ht="19.5" customHeight="1">
      <c r="A2429" s="625"/>
    </row>
    <row r="2430" spans="1:1" ht="19.5" customHeight="1">
      <c r="A2430" s="625"/>
    </row>
    <row r="2431" spans="1:1" ht="19.5" customHeight="1">
      <c r="A2431" s="625"/>
    </row>
    <row r="2432" spans="1:1" ht="19.5" customHeight="1">
      <c r="A2432" s="625"/>
    </row>
    <row r="2433" spans="1:1" ht="19.5" customHeight="1">
      <c r="A2433" s="625"/>
    </row>
    <row r="2434" spans="1:1" ht="19.5" customHeight="1">
      <c r="A2434" s="625"/>
    </row>
    <row r="2435" spans="1:1" ht="19.5" customHeight="1">
      <c r="A2435" s="625"/>
    </row>
    <row r="2436" spans="1:1" ht="19.5" customHeight="1">
      <c r="A2436" s="625"/>
    </row>
    <row r="2437" spans="1:1" ht="19.5" customHeight="1">
      <c r="A2437" s="625"/>
    </row>
    <row r="2438" spans="1:1" ht="19.5" customHeight="1">
      <c r="A2438" s="625"/>
    </row>
    <row r="2439" spans="1:1" ht="19.5" customHeight="1">
      <c r="A2439" s="625"/>
    </row>
    <row r="2440" spans="1:1" ht="19.5" customHeight="1">
      <c r="A2440" s="625"/>
    </row>
    <row r="2441" spans="1:1" ht="19.5" customHeight="1">
      <c r="A2441" s="625"/>
    </row>
    <row r="2442" spans="1:1" ht="19.5" customHeight="1">
      <c r="A2442" s="625"/>
    </row>
    <row r="2443" spans="1:1" ht="19.5" customHeight="1">
      <c r="A2443" s="625"/>
    </row>
    <row r="2444" spans="1:1" ht="19.5" customHeight="1">
      <c r="A2444" s="625"/>
    </row>
    <row r="2445" spans="1:1" ht="19.5" customHeight="1">
      <c r="A2445" s="625"/>
    </row>
    <row r="2446" spans="1:1" ht="19.5" customHeight="1">
      <c r="A2446" s="625"/>
    </row>
    <row r="2447" spans="1:1" ht="19.5" customHeight="1">
      <c r="A2447" s="625"/>
    </row>
    <row r="2448" spans="1:1" ht="19.5" customHeight="1">
      <c r="A2448" s="625"/>
    </row>
    <row r="2449" spans="1:1" ht="19.5" customHeight="1">
      <c r="A2449" s="625"/>
    </row>
    <row r="2450" spans="1:1" ht="19.5" customHeight="1">
      <c r="A2450" s="625"/>
    </row>
    <row r="2451" spans="1:1" ht="19.5" customHeight="1">
      <c r="A2451" s="625"/>
    </row>
    <row r="2452" spans="1:1" ht="19.5" customHeight="1">
      <c r="A2452" s="625"/>
    </row>
    <row r="2453" spans="1:1" ht="19.5" customHeight="1">
      <c r="A2453" s="625"/>
    </row>
    <row r="2454" spans="1:1" ht="19.5" customHeight="1">
      <c r="A2454" s="625"/>
    </row>
    <row r="2455" spans="1:1" ht="19.5" customHeight="1">
      <c r="A2455" s="625"/>
    </row>
    <row r="2456" spans="1:1" ht="19.5" customHeight="1">
      <c r="A2456" s="625"/>
    </row>
    <row r="2457" spans="1:1" ht="19.5" customHeight="1">
      <c r="A2457" s="625"/>
    </row>
    <row r="2458" spans="1:1" ht="19.5" customHeight="1">
      <c r="A2458" s="625"/>
    </row>
    <row r="2459" spans="1:1" ht="19.5" customHeight="1">
      <c r="A2459" s="625"/>
    </row>
    <row r="2460" spans="1:1" ht="19.5" customHeight="1">
      <c r="A2460" s="625"/>
    </row>
    <row r="2461" spans="1:1" ht="19.5" customHeight="1">
      <c r="A2461" s="625"/>
    </row>
    <row r="2462" spans="1:1" ht="19.5" customHeight="1">
      <c r="A2462" s="625"/>
    </row>
    <row r="2463" spans="1:1" ht="19.5" customHeight="1">
      <c r="A2463" s="625"/>
    </row>
    <row r="2464" spans="1:1" ht="19.5" customHeight="1">
      <c r="A2464" s="625"/>
    </row>
    <row r="2465" spans="1:1" ht="19.5" customHeight="1">
      <c r="A2465" s="625"/>
    </row>
    <row r="2466" spans="1:1" ht="19.5" customHeight="1">
      <c r="A2466" s="625"/>
    </row>
    <row r="2467" spans="1:1" ht="19.5" customHeight="1">
      <c r="A2467" s="625"/>
    </row>
    <row r="2468" spans="1:1" ht="19.5" customHeight="1">
      <c r="A2468" s="625"/>
    </row>
    <row r="2469" spans="1:1" ht="19.5" customHeight="1">
      <c r="A2469" s="625"/>
    </row>
    <row r="2470" spans="1:1" ht="19.5" customHeight="1">
      <c r="A2470" s="625"/>
    </row>
    <row r="2471" spans="1:1" ht="19.5" customHeight="1">
      <c r="A2471" s="625"/>
    </row>
    <row r="2472" spans="1:1" ht="19.5" customHeight="1">
      <c r="A2472" s="625"/>
    </row>
    <row r="2473" spans="1:1" ht="19.5" customHeight="1">
      <c r="A2473" s="625"/>
    </row>
    <row r="2474" spans="1:1" ht="19.5" customHeight="1">
      <c r="A2474" s="625"/>
    </row>
    <row r="2475" spans="1:1" ht="19.5" customHeight="1">
      <c r="A2475" s="625"/>
    </row>
    <row r="2476" spans="1:1" ht="19.5" customHeight="1">
      <c r="A2476" s="625"/>
    </row>
    <row r="2477" spans="1:1" ht="19.5" customHeight="1">
      <c r="A2477" s="625"/>
    </row>
    <row r="2478" spans="1:1" ht="19.5" customHeight="1">
      <c r="A2478" s="625"/>
    </row>
    <row r="2479" spans="1:1" ht="19.5" customHeight="1">
      <c r="A2479" s="625"/>
    </row>
    <row r="2480" spans="1:1" ht="19.5" customHeight="1">
      <c r="A2480" s="625"/>
    </row>
    <row r="2481" spans="1:1" ht="19.5" customHeight="1">
      <c r="A2481" s="625"/>
    </row>
    <row r="2482" spans="1:1" ht="19.5" customHeight="1">
      <c r="A2482" s="625"/>
    </row>
    <row r="2483" spans="1:1" ht="19.5" customHeight="1">
      <c r="A2483" s="625"/>
    </row>
    <row r="2484" spans="1:1" ht="19.5" customHeight="1">
      <c r="A2484" s="625"/>
    </row>
    <row r="2485" spans="1:1" ht="19.5" customHeight="1">
      <c r="A2485" s="625"/>
    </row>
    <row r="2486" spans="1:1" ht="19.5" customHeight="1">
      <c r="A2486" s="625"/>
    </row>
    <row r="2487" spans="1:1" ht="19.5" customHeight="1">
      <c r="A2487" s="625"/>
    </row>
    <row r="2488" spans="1:1" ht="19.5" customHeight="1">
      <c r="A2488" s="625"/>
    </row>
    <row r="2489" spans="1:1" ht="19.5" customHeight="1">
      <c r="A2489" s="625"/>
    </row>
    <row r="2490" spans="1:1" ht="19.5" customHeight="1">
      <c r="A2490" s="625"/>
    </row>
    <row r="2491" spans="1:1" ht="19.5" customHeight="1">
      <c r="A2491" s="625"/>
    </row>
    <row r="2492" spans="1:1" ht="19.5" customHeight="1">
      <c r="A2492" s="625"/>
    </row>
    <row r="2493" spans="1:1" ht="19.5" customHeight="1">
      <c r="A2493" s="625"/>
    </row>
    <row r="2494" spans="1:1" ht="19.5" customHeight="1">
      <c r="A2494" s="625"/>
    </row>
    <row r="2495" spans="1:1" ht="19.5" customHeight="1">
      <c r="A2495" s="625"/>
    </row>
    <row r="2496" spans="1:1" ht="19.5" customHeight="1">
      <c r="A2496" s="625"/>
    </row>
    <row r="2497" spans="1:1" ht="19.5" customHeight="1">
      <c r="A2497" s="625"/>
    </row>
    <row r="2498" spans="1:1" ht="19.5" customHeight="1">
      <c r="A2498" s="625"/>
    </row>
    <row r="2499" spans="1:1" ht="19.5" customHeight="1">
      <c r="A2499" s="625"/>
    </row>
    <row r="2500" spans="1:1" ht="19.5" customHeight="1">
      <c r="A2500" s="625"/>
    </row>
    <row r="2501" spans="1:1" ht="19.5" customHeight="1">
      <c r="A2501" s="625"/>
    </row>
    <row r="2502" spans="1:1" ht="19.5" customHeight="1">
      <c r="A2502" s="625"/>
    </row>
    <row r="2503" spans="1:1" ht="19.5" customHeight="1">
      <c r="A2503" s="625"/>
    </row>
    <row r="2504" spans="1:1" ht="19.5" customHeight="1">
      <c r="A2504" s="625"/>
    </row>
    <row r="2505" spans="1:1" ht="19.5" customHeight="1">
      <c r="A2505" s="625"/>
    </row>
    <row r="2506" spans="1:1" ht="19.5" customHeight="1">
      <c r="A2506" s="625"/>
    </row>
    <row r="2507" spans="1:1" ht="19.5" customHeight="1">
      <c r="A2507" s="625"/>
    </row>
    <row r="2508" spans="1:1" ht="19.5" customHeight="1">
      <c r="A2508" s="625"/>
    </row>
    <row r="2509" spans="1:1" ht="19.5" customHeight="1">
      <c r="A2509" s="625"/>
    </row>
    <row r="2510" spans="1:1" ht="19.5" customHeight="1">
      <c r="A2510" s="625"/>
    </row>
    <row r="2511" spans="1:1" ht="19.5" customHeight="1">
      <c r="A2511" s="625"/>
    </row>
    <row r="2512" spans="1:1" ht="19.5" customHeight="1">
      <c r="A2512" s="625"/>
    </row>
    <row r="2513" spans="1:1" ht="19.5" customHeight="1">
      <c r="A2513" s="625"/>
    </row>
    <row r="2514" spans="1:1" ht="19.5" customHeight="1">
      <c r="A2514" s="625"/>
    </row>
    <row r="2515" spans="1:1" ht="19.5" customHeight="1">
      <c r="A2515" s="625"/>
    </row>
    <row r="2516" spans="1:1" ht="19.5" customHeight="1">
      <c r="A2516" s="625"/>
    </row>
    <row r="2517" spans="1:1" ht="19.5" customHeight="1">
      <c r="A2517" s="625"/>
    </row>
    <row r="2518" spans="1:1" ht="19.5" customHeight="1">
      <c r="A2518" s="625"/>
    </row>
    <row r="2519" spans="1:1" ht="19.5" customHeight="1">
      <c r="A2519" s="625"/>
    </row>
    <row r="2520" spans="1:1" ht="19.5" customHeight="1">
      <c r="A2520" s="625"/>
    </row>
    <row r="2521" spans="1:1" ht="19.5" customHeight="1">
      <c r="A2521" s="625"/>
    </row>
    <row r="2522" spans="1:1" ht="19.5" customHeight="1">
      <c r="A2522" s="625"/>
    </row>
    <row r="2523" spans="1:1" ht="19.5" customHeight="1">
      <c r="A2523" s="625"/>
    </row>
    <row r="2524" spans="1:1" ht="19.5" customHeight="1">
      <c r="A2524" s="625"/>
    </row>
    <row r="2525" spans="1:1" ht="19.5" customHeight="1">
      <c r="A2525" s="625"/>
    </row>
    <row r="2526" spans="1:1" ht="19.5" customHeight="1">
      <c r="A2526" s="625"/>
    </row>
    <row r="2527" spans="1:1" ht="19.5" customHeight="1">
      <c r="A2527" s="625"/>
    </row>
    <row r="2528" spans="1:1" ht="19.5" customHeight="1">
      <c r="A2528" s="625"/>
    </row>
    <row r="2529" spans="1:1" ht="19.5" customHeight="1">
      <c r="A2529" s="625"/>
    </row>
    <row r="2530" spans="1:1" ht="19.5" customHeight="1">
      <c r="A2530" s="625"/>
    </row>
    <row r="2531" spans="1:1" ht="19.5" customHeight="1">
      <c r="A2531" s="625"/>
    </row>
    <row r="2532" spans="1:1" ht="19.5" customHeight="1">
      <c r="A2532" s="625"/>
    </row>
    <row r="2533" spans="1:1" ht="19.5" customHeight="1">
      <c r="A2533" s="625"/>
    </row>
    <row r="2534" spans="1:1" ht="19.5" customHeight="1">
      <c r="A2534" s="625"/>
    </row>
    <row r="2535" spans="1:1" ht="19.5" customHeight="1">
      <c r="A2535" s="625"/>
    </row>
    <row r="2536" spans="1:1" ht="19.5" customHeight="1">
      <c r="A2536" s="625"/>
    </row>
    <row r="2537" spans="1:1" ht="19.5" customHeight="1">
      <c r="A2537" s="625"/>
    </row>
    <row r="2538" spans="1:1" ht="19.5" customHeight="1">
      <c r="A2538" s="625"/>
    </row>
    <row r="2539" spans="1:1" ht="19.5" customHeight="1">
      <c r="A2539" s="625"/>
    </row>
    <row r="2540" spans="1:1" ht="19.5" customHeight="1">
      <c r="A2540" s="625"/>
    </row>
    <row r="2541" spans="1:1" ht="19.5" customHeight="1">
      <c r="A2541" s="625"/>
    </row>
    <row r="2542" spans="1:1" ht="19.5" customHeight="1">
      <c r="A2542" s="625"/>
    </row>
    <row r="2543" spans="1:1" ht="19.5" customHeight="1">
      <c r="A2543" s="625"/>
    </row>
    <row r="2544" spans="1:1" ht="19.5" customHeight="1">
      <c r="A2544" s="625"/>
    </row>
    <row r="2545" spans="1:1" ht="19.5" customHeight="1">
      <c r="A2545" s="625"/>
    </row>
    <row r="2546" spans="1:1" ht="19.5" customHeight="1">
      <c r="A2546" s="625"/>
    </row>
    <row r="2547" spans="1:1" ht="19.5" customHeight="1">
      <c r="A2547" s="625"/>
    </row>
    <row r="2548" spans="1:1" ht="19.5" customHeight="1">
      <c r="A2548" s="625"/>
    </row>
    <row r="2549" spans="1:1" ht="19.5" customHeight="1">
      <c r="A2549" s="625"/>
    </row>
    <row r="2550" spans="1:1" ht="19.5" customHeight="1">
      <c r="A2550" s="625"/>
    </row>
    <row r="2551" spans="1:1" ht="19.5" customHeight="1">
      <c r="A2551" s="625"/>
    </row>
    <row r="2552" spans="1:1" ht="19.5" customHeight="1">
      <c r="A2552" s="625"/>
    </row>
    <row r="2553" spans="1:1" ht="19.5" customHeight="1">
      <c r="A2553" s="625"/>
    </row>
    <row r="2554" spans="1:1" ht="19.5" customHeight="1">
      <c r="A2554" s="625"/>
    </row>
    <row r="2555" spans="1:1" ht="19.5" customHeight="1">
      <c r="A2555" s="625"/>
    </row>
    <row r="2556" spans="1:1" ht="19.5" customHeight="1">
      <c r="A2556" s="625"/>
    </row>
    <row r="2557" spans="1:1" ht="19.5" customHeight="1">
      <c r="A2557" s="625"/>
    </row>
    <row r="2558" spans="1:1" ht="19.5" customHeight="1">
      <c r="A2558" s="625"/>
    </row>
    <row r="2559" spans="1:1" ht="19.5" customHeight="1">
      <c r="A2559" s="625"/>
    </row>
    <row r="2560" spans="1:1" ht="19.5" customHeight="1">
      <c r="A2560" s="625"/>
    </row>
    <row r="2561" spans="1:1" ht="19.5" customHeight="1">
      <c r="A2561" s="625"/>
    </row>
    <row r="2562" spans="1:1" ht="19.5" customHeight="1">
      <c r="A2562" s="625"/>
    </row>
    <row r="2563" spans="1:1" ht="19.5" customHeight="1">
      <c r="A2563" s="625"/>
    </row>
    <row r="2564" spans="1:1" ht="19.5" customHeight="1">
      <c r="A2564" s="625"/>
    </row>
    <row r="2565" spans="1:1" ht="19.5" customHeight="1">
      <c r="A2565" s="625"/>
    </row>
    <row r="2566" spans="1:1" ht="19.5" customHeight="1">
      <c r="A2566" s="625"/>
    </row>
    <row r="2567" spans="1:1" ht="19.5" customHeight="1">
      <c r="A2567" s="625"/>
    </row>
    <row r="2568" spans="1:1" ht="19.5" customHeight="1">
      <c r="A2568" s="625"/>
    </row>
    <row r="2569" spans="1:1" ht="19.5" customHeight="1">
      <c r="A2569" s="625"/>
    </row>
    <row r="2570" spans="1:1" ht="19.5" customHeight="1">
      <c r="A2570" s="625"/>
    </row>
    <row r="2571" spans="1:1" ht="19.5" customHeight="1">
      <c r="A2571" s="625"/>
    </row>
    <row r="2572" spans="1:1" ht="19.5" customHeight="1">
      <c r="A2572" s="625"/>
    </row>
    <row r="2573" spans="1:1" ht="19.5" customHeight="1">
      <c r="A2573" s="625"/>
    </row>
    <row r="2574" spans="1:1" ht="19.5" customHeight="1">
      <c r="A2574" s="625"/>
    </row>
    <row r="2575" spans="1:1" ht="19.5" customHeight="1">
      <c r="A2575" s="625"/>
    </row>
    <row r="2576" spans="1:1" ht="19.5" customHeight="1">
      <c r="A2576" s="625"/>
    </row>
    <row r="2577" spans="1:1" ht="19.5" customHeight="1">
      <c r="A2577" s="625"/>
    </row>
    <row r="2578" spans="1:1" ht="19.5" customHeight="1">
      <c r="A2578" s="625"/>
    </row>
    <row r="2579" spans="1:1" ht="19.5" customHeight="1">
      <c r="A2579" s="625"/>
    </row>
    <row r="2580" spans="1:1" ht="19.5" customHeight="1">
      <c r="A2580" s="625"/>
    </row>
    <row r="2581" spans="1:1" ht="19.5" customHeight="1">
      <c r="A2581" s="625"/>
    </row>
    <row r="2582" spans="1:1" ht="19.5" customHeight="1">
      <c r="A2582" s="625"/>
    </row>
    <row r="2583" spans="1:1" ht="19.5" customHeight="1">
      <c r="A2583" s="625"/>
    </row>
    <row r="2584" spans="1:1" ht="19.5" customHeight="1">
      <c r="A2584" s="625"/>
    </row>
    <row r="2585" spans="1:1" ht="19.5" customHeight="1">
      <c r="A2585" s="625"/>
    </row>
    <row r="2586" spans="1:1" ht="19.5" customHeight="1">
      <c r="A2586" s="625"/>
    </row>
    <row r="2587" spans="1:1" ht="19.5" customHeight="1">
      <c r="A2587" s="625"/>
    </row>
    <row r="2588" spans="1:1" ht="19.5" customHeight="1">
      <c r="A2588" s="625"/>
    </row>
    <row r="2589" spans="1:1" ht="19.5" customHeight="1">
      <c r="A2589" s="625"/>
    </row>
    <row r="2590" spans="1:1" ht="19.5" customHeight="1">
      <c r="A2590" s="625"/>
    </row>
    <row r="2591" spans="1:1" ht="19.5" customHeight="1">
      <c r="A2591" s="625"/>
    </row>
    <row r="2592" spans="1:1" ht="19.5" customHeight="1">
      <c r="A2592" s="625"/>
    </row>
    <row r="2593" spans="1:1" ht="19.5" customHeight="1">
      <c r="A2593" s="625"/>
    </row>
    <row r="2594" spans="1:1" ht="19.5" customHeight="1">
      <c r="A2594" s="625"/>
    </row>
    <row r="2595" spans="1:1" ht="19.5" customHeight="1">
      <c r="A2595" s="625"/>
    </row>
    <row r="2596" spans="1:1" ht="19.5" customHeight="1">
      <c r="A2596" s="625"/>
    </row>
    <row r="2597" spans="1:1" ht="19.5" customHeight="1">
      <c r="A2597" s="625"/>
    </row>
    <row r="2598" spans="1:1" ht="19.5" customHeight="1">
      <c r="A2598" s="625"/>
    </row>
    <row r="2599" spans="1:1" ht="19.5" customHeight="1">
      <c r="A2599" s="625"/>
    </row>
    <row r="2600" spans="1:1" ht="19.5" customHeight="1">
      <c r="A2600" s="625"/>
    </row>
    <row r="2601" spans="1:1" ht="19.5" customHeight="1">
      <c r="A2601" s="625"/>
    </row>
    <row r="2602" spans="1:1" ht="19.5" customHeight="1">
      <c r="A2602" s="625"/>
    </row>
    <row r="2603" spans="1:1" ht="19.5" customHeight="1">
      <c r="A2603" s="625"/>
    </row>
    <row r="2604" spans="1:1" ht="19.5" customHeight="1">
      <c r="A2604" s="625"/>
    </row>
    <row r="2605" spans="1:1" ht="19.5" customHeight="1">
      <c r="A2605" s="625"/>
    </row>
    <row r="2606" spans="1:1" ht="19.5" customHeight="1">
      <c r="A2606" s="625"/>
    </row>
    <row r="2607" spans="1:1" ht="19.5" customHeight="1">
      <c r="A2607" s="625"/>
    </row>
    <row r="2608" spans="1:1" ht="19.5" customHeight="1">
      <c r="A2608" s="625"/>
    </row>
    <row r="2609" spans="1:1" ht="19.5" customHeight="1">
      <c r="A2609" s="625"/>
    </row>
    <row r="2610" spans="1:1" ht="19.5" customHeight="1">
      <c r="A2610" s="625"/>
    </row>
    <row r="2611" spans="1:1" ht="19.5" customHeight="1">
      <c r="A2611" s="625"/>
    </row>
    <row r="2612" spans="1:1" ht="19.5" customHeight="1">
      <c r="A2612" s="625"/>
    </row>
    <row r="2613" spans="1:1" ht="19.5" customHeight="1">
      <c r="A2613" s="625"/>
    </row>
    <row r="2614" spans="1:1" ht="19.5" customHeight="1">
      <c r="A2614" s="625"/>
    </row>
    <row r="2615" spans="1:1" ht="19.5" customHeight="1">
      <c r="A2615" s="625"/>
    </row>
    <row r="2616" spans="1:1" ht="19.5" customHeight="1">
      <c r="A2616" s="625"/>
    </row>
    <row r="2617" spans="1:1" ht="19.5" customHeight="1">
      <c r="A2617" s="625"/>
    </row>
    <row r="2618" spans="1:1" ht="19.5" customHeight="1">
      <c r="A2618" s="625"/>
    </row>
    <row r="2619" spans="1:1" ht="19.5" customHeight="1">
      <c r="A2619" s="625"/>
    </row>
    <row r="2620" spans="1:1" ht="19.5" customHeight="1">
      <c r="A2620" s="625"/>
    </row>
    <row r="2621" spans="1:1" ht="19.5" customHeight="1">
      <c r="A2621" s="625"/>
    </row>
    <row r="2622" spans="1:1" ht="19.5" customHeight="1">
      <c r="A2622" s="625"/>
    </row>
    <row r="2623" spans="1:1" ht="19.5" customHeight="1">
      <c r="A2623" s="625"/>
    </row>
    <row r="2624" spans="1:1" ht="19.5" customHeight="1">
      <c r="A2624" s="625"/>
    </row>
    <row r="2625" spans="1:1" ht="19.5" customHeight="1">
      <c r="A2625" s="625"/>
    </row>
    <row r="2626" spans="1:1" ht="19.5" customHeight="1">
      <c r="A2626" s="625"/>
    </row>
    <row r="2627" spans="1:1" ht="19.5" customHeight="1">
      <c r="A2627" s="625"/>
    </row>
    <row r="2628" spans="1:1" ht="19.5" customHeight="1">
      <c r="A2628" s="625"/>
    </row>
    <row r="2629" spans="1:1" ht="19.5" customHeight="1">
      <c r="A2629" s="625"/>
    </row>
    <row r="2630" spans="1:1" ht="19.5" customHeight="1">
      <c r="A2630" s="625"/>
    </row>
    <row r="2631" spans="1:1" ht="19.5" customHeight="1">
      <c r="A2631" s="625"/>
    </row>
    <row r="2632" spans="1:1" ht="19.5" customHeight="1">
      <c r="A2632" s="625"/>
    </row>
    <row r="2633" spans="1:1" ht="19.5" customHeight="1">
      <c r="A2633" s="625"/>
    </row>
    <row r="2634" spans="1:1" ht="19.5" customHeight="1">
      <c r="A2634" s="625"/>
    </row>
    <row r="2635" spans="1:1" ht="19.5" customHeight="1">
      <c r="A2635" s="625"/>
    </row>
    <row r="2636" spans="1:1" ht="19.5" customHeight="1">
      <c r="A2636" s="625"/>
    </row>
    <row r="2637" spans="1:1" ht="19.5" customHeight="1">
      <c r="A2637" s="625"/>
    </row>
    <row r="2638" spans="1:1" ht="19.5" customHeight="1">
      <c r="A2638" s="625"/>
    </row>
    <row r="2639" spans="1:1" ht="19.5" customHeight="1">
      <c r="A2639" s="625"/>
    </row>
    <row r="2640" spans="1:1" ht="19.5" customHeight="1">
      <c r="A2640" s="625"/>
    </row>
    <row r="2641" spans="1:1" ht="19.5" customHeight="1">
      <c r="A2641" s="625"/>
    </row>
    <row r="2642" spans="1:1" ht="19.5" customHeight="1">
      <c r="A2642" s="625"/>
    </row>
    <row r="2643" spans="1:1" ht="19.5" customHeight="1">
      <c r="A2643" s="625"/>
    </row>
    <row r="2644" spans="1:1" ht="19.5" customHeight="1">
      <c r="A2644" s="625"/>
    </row>
    <row r="2645" spans="1:1" ht="19.5" customHeight="1">
      <c r="A2645" s="625"/>
    </row>
    <row r="2646" spans="1:1" ht="19.5" customHeight="1">
      <c r="A2646" s="625"/>
    </row>
    <row r="2647" spans="1:1" ht="19.5" customHeight="1">
      <c r="A2647" s="625"/>
    </row>
    <row r="2648" spans="1:1" ht="19.5" customHeight="1">
      <c r="A2648" s="625"/>
    </row>
    <row r="2649" spans="1:1" ht="19.5" customHeight="1">
      <c r="A2649" s="625"/>
    </row>
    <row r="2650" spans="1:1" ht="19.5" customHeight="1">
      <c r="A2650" s="625"/>
    </row>
    <row r="2651" spans="1:1" ht="19.5" customHeight="1">
      <c r="A2651" s="625"/>
    </row>
    <row r="2652" spans="1:1" ht="19.5" customHeight="1">
      <c r="A2652" s="625"/>
    </row>
    <row r="2653" spans="1:1" ht="19.5" customHeight="1">
      <c r="A2653" s="625"/>
    </row>
    <row r="2654" spans="1:1" ht="19.5" customHeight="1">
      <c r="A2654" s="625"/>
    </row>
    <row r="2655" spans="1:1" ht="19.5" customHeight="1">
      <c r="A2655" s="625"/>
    </row>
    <row r="2656" spans="1:1" ht="19.5" customHeight="1">
      <c r="A2656" s="625"/>
    </row>
    <row r="2657" spans="1:1" ht="19.5" customHeight="1">
      <c r="A2657" s="625"/>
    </row>
    <row r="2658" spans="1:1" ht="19.5" customHeight="1">
      <c r="A2658" s="625"/>
    </row>
    <row r="2659" spans="1:1" ht="19.5" customHeight="1">
      <c r="A2659" s="625"/>
    </row>
    <row r="2660" spans="1:1" ht="19.5" customHeight="1">
      <c r="A2660" s="625"/>
    </row>
    <row r="2661" spans="1:1" ht="19.5" customHeight="1">
      <c r="A2661" s="625"/>
    </row>
    <row r="2662" spans="1:1" ht="19.5" customHeight="1">
      <c r="A2662" s="625"/>
    </row>
    <row r="2663" spans="1:1" ht="19.5" customHeight="1">
      <c r="A2663" s="625"/>
    </row>
    <row r="2664" spans="1:1" ht="19.5" customHeight="1">
      <c r="A2664" s="625"/>
    </row>
    <row r="2665" spans="1:1" ht="19.5" customHeight="1">
      <c r="A2665" s="625"/>
    </row>
    <row r="2666" spans="1:1" ht="19.5" customHeight="1">
      <c r="A2666" s="625"/>
    </row>
    <row r="2667" spans="1:1" ht="19.5" customHeight="1">
      <c r="A2667" s="625"/>
    </row>
    <row r="2668" spans="1:1" ht="19.5" customHeight="1">
      <c r="A2668" s="625"/>
    </row>
    <row r="2669" spans="1:1" ht="19.5" customHeight="1">
      <c r="A2669" s="625"/>
    </row>
    <row r="2670" spans="1:1" ht="19.5" customHeight="1">
      <c r="A2670" s="625"/>
    </row>
    <row r="2671" spans="1:1" ht="19.5" customHeight="1">
      <c r="A2671" s="625"/>
    </row>
    <row r="2672" spans="1:1" ht="19.5" customHeight="1">
      <c r="A2672" s="625"/>
    </row>
    <row r="2673" spans="1:1" ht="19.5" customHeight="1">
      <c r="A2673" s="625"/>
    </row>
    <row r="2674" spans="1:1" ht="19.5" customHeight="1">
      <c r="A2674" s="625"/>
    </row>
    <row r="2675" spans="1:1" ht="19.5" customHeight="1">
      <c r="A2675" s="625"/>
    </row>
    <row r="2676" spans="1:1" ht="19.5" customHeight="1">
      <c r="A2676" s="625"/>
    </row>
    <row r="2677" spans="1:1" ht="19.5" customHeight="1">
      <c r="A2677" s="625"/>
    </row>
    <row r="2678" spans="1:1" ht="19.5" customHeight="1">
      <c r="A2678" s="625"/>
    </row>
    <row r="2679" spans="1:1" ht="19.5" customHeight="1">
      <c r="A2679" s="625"/>
    </row>
    <row r="2680" spans="1:1" ht="19.5" customHeight="1">
      <c r="A2680" s="625"/>
    </row>
    <row r="2681" spans="1:1" ht="19.5" customHeight="1">
      <c r="A2681" s="625"/>
    </row>
    <row r="2682" spans="1:1" ht="19.5" customHeight="1">
      <c r="A2682" s="625"/>
    </row>
    <row r="2683" spans="1:1" ht="19.5" customHeight="1">
      <c r="A2683" s="625"/>
    </row>
    <row r="2684" spans="1:1" ht="19.5" customHeight="1">
      <c r="A2684" s="625"/>
    </row>
    <row r="2685" spans="1:1" ht="19.5" customHeight="1">
      <c r="A2685" s="625"/>
    </row>
    <row r="2686" spans="1:1" ht="19.5" customHeight="1">
      <c r="A2686" s="625"/>
    </row>
    <row r="2687" spans="1:1" ht="19.5" customHeight="1">
      <c r="A2687" s="625"/>
    </row>
    <row r="2688" spans="1:1" ht="19.5" customHeight="1">
      <c r="A2688" s="625"/>
    </row>
    <row r="2689" spans="1:1" ht="19.5" customHeight="1">
      <c r="A2689" s="625"/>
    </row>
    <row r="2690" spans="1:1" ht="19.5" customHeight="1">
      <c r="A2690" s="625"/>
    </row>
    <row r="2691" spans="1:1" ht="19.5" customHeight="1">
      <c r="A2691" s="625"/>
    </row>
    <row r="2692" spans="1:1" ht="19.5" customHeight="1">
      <c r="A2692" s="625"/>
    </row>
    <row r="2693" spans="1:1" ht="19.5" customHeight="1">
      <c r="A2693" s="625"/>
    </row>
    <row r="2694" spans="1:1" ht="19.5" customHeight="1">
      <c r="A2694" s="625"/>
    </row>
    <row r="2695" spans="1:1" ht="19.5" customHeight="1">
      <c r="A2695" s="625"/>
    </row>
    <row r="2696" spans="1:1" ht="19.5" customHeight="1">
      <c r="A2696" s="625"/>
    </row>
    <row r="2697" spans="1:1" ht="19.5" customHeight="1">
      <c r="A2697" s="625"/>
    </row>
    <row r="2698" spans="1:1" ht="19.5" customHeight="1">
      <c r="A2698" s="625"/>
    </row>
    <row r="2699" spans="1:1" ht="19.5" customHeight="1">
      <c r="A2699" s="625"/>
    </row>
    <row r="2700" spans="1:1" ht="19.5" customHeight="1">
      <c r="A2700" s="625"/>
    </row>
    <row r="2701" spans="1:1" ht="19.5" customHeight="1">
      <c r="A2701" s="625"/>
    </row>
    <row r="2702" spans="1:1" ht="19.5" customHeight="1">
      <c r="A2702" s="625"/>
    </row>
    <row r="2703" spans="1:1" ht="19.5" customHeight="1">
      <c r="A2703" s="625"/>
    </row>
    <row r="2704" spans="1:1" ht="19.5" customHeight="1">
      <c r="A2704" s="625"/>
    </row>
    <row r="2705" spans="1:1" ht="19.5" customHeight="1">
      <c r="A2705" s="625"/>
    </row>
    <row r="2706" spans="1:1" ht="19.5" customHeight="1">
      <c r="A2706" s="625"/>
    </row>
    <row r="2707" spans="1:1" ht="19.5" customHeight="1">
      <c r="A2707" s="625"/>
    </row>
    <row r="2708" spans="1:1" ht="19.5" customHeight="1">
      <c r="A2708" s="625"/>
    </row>
    <row r="2709" spans="1:1" ht="19.5" customHeight="1">
      <c r="A2709" s="625"/>
    </row>
    <row r="2710" spans="1:1" ht="19.5" customHeight="1">
      <c r="A2710" s="625"/>
    </row>
    <row r="2711" spans="1:1" ht="19.5" customHeight="1">
      <c r="A2711" s="625"/>
    </row>
    <row r="2712" spans="1:1" ht="19.5" customHeight="1">
      <c r="A2712" s="625"/>
    </row>
    <row r="2713" spans="1:1" ht="19.5" customHeight="1">
      <c r="A2713" s="625"/>
    </row>
    <row r="2714" spans="1:1" ht="19.5" customHeight="1">
      <c r="A2714" s="625"/>
    </row>
    <row r="2715" spans="1:1" ht="19.5" customHeight="1">
      <c r="A2715" s="625"/>
    </row>
    <row r="2716" spans="1:1" ht="19.5" customHeight="1">
      <c r="A2716" s="625"/>
    </row>
    <row r="2717" spans="1:1" ht="19.5" customHeight="1">
      <c r="A2717" s="625"/>
    </row>
    <row r="2718" spans="1:1" ht="19.5" customHeight="1">
      <c r="A2718" s="625"/>
    </row>
    <row r="2719" spans="1:1" ht="19.5" customHeight="1">
      <c r="A2719" s="625"/>
    </row>
    <row r="2720" spans="1:1" ht="19.5" customHeight="1">
      <c r="A2720" s="625"/>
    </row>
    <row r="2721" spans="1:1" ht="19.5" customHeight="1">
      <c r="A2721" s="625"/>
    </row>
    <row r="2722" spans="1:1" ht="19.5" customHeight="1">
      <c r="A2722" s="625"/>
    </row>
    <row r="2723" spans="1:1" ht="19.5" customHeight="1">
      <c r="A2723" s="625"/>
    </row>
    <row r="2724" spans="1:1" ht="19.5" customHeight="1">
      <c r="A2724" s="625"/>
    </row>
    <row r="2725" spans="1:1" ht="19.5" customHeight="1">
      <c r="A2725" s="625"/>
    </row>
    <row r="2726" spans="1:1" ht="19.5" customHeight="1">
      <c r="A2726" s="625"/>
    </row>
    <row r="2727" spans="1:1" ht="19.5" customHeight="1">
      <c r="A2727" s="625"/>
    </row>
    <row r="2728" spans="1:1" ht="19.5" customHeight="1">
      <c r="A2728" s="625"/>
    </row>
    <row r="2729" spans="1:1" ht="19.5" customHeight="1">
      <c r="A2729" s="625"/>
    </row>
    <row r="2730" spans="1:1" ht="19.5" customHeight="1">
      <c r="A2730" s="625"/>
    </row>
    <row r="2731" spans="1:1" ht="19.5" customHeight="1">
      <c r="A2731" s="625"/>
    </row>
    <row r="2732" spans="1:1" ht="19.5" customHeight="1">
      <c r="A2732" s="625"/>
    </row>
    <row r="2733" spans="1:1" ht="19.5" customHeight="1">
      <c r="A2733" s="625"/>
    </row>
    <row r="2734" spans="1:1" ht="19.5" customHeight="1">
      <c r="A2734" s="625"/>
    </row>
    <row r="2735" spans="1:1" ht="19.5" customHeight="1">
      <c r="A2735" s="625"/>
    </row>
    <row r="2736" spans="1:1" ht="19.5" customHeight="1">
      <c r="A2736" s="625"/>
    </row>
    <row r="2737" spans="1:1" ht="19.5" customHeight="1">
      <c r="A2737" s="625"/>
    </row>
    <row r="2738" spans="1:1" ht="19.5" customHeight="1">
      <c r="A2738" s="625"/>
    </row>
    <row r="2739" spans="1:1" ht="19.5" customHeight="1">
      <c r="A2739" s="625"/>
    </row>
    <row r="2740" spans="1:1" ht="19.5" customHeight="1">
      <c r="A2740" s="625"/>
    </row>
    <row r="2741" spans="1:1" ht="19.5" customHeight="1">
      <c r="A2741" s="625"/>
    </row>
    <row r="2742" spans="1:1" ht="19.5" customHeight="1">
      <c r="A2742" s="625"/>
    </row>
    <row r="2743" spans="1:1" ht="19.5" customHeight="1">
      <c r="A2743" s="625"/>
    </row>
    <row r="2744" spans="1:1" ht="19.5" customHeight="1">
      <c r="A2744" s="625"/>
    </row>
    <row r="2745" spans="1:1" ht="19.5" customHeight="1">
      <c r="A2745" s="625"/>
    </row>
    <row r="2746" spans="1:1" ht="19.5" customHeight="1">
      <c r="A2746" s="625"/>
    </row>
    <row r="2747" spans="1:1" ht="19.5" customHeight="1">
      <c r="A2747" s="625"/>
    </row>
    <row r="2748" spans="1:1" ht="19.5" customHeight="1">
      <c r="A2748" s="625"/>
    </row>
    <row r="2749" spans="1:1" ht="19.5" customHeight="1">
      <c r="A2749" s="625"/>
    </row>
    <row r="2750" spans="1:1" ht="19.5" customHeight="1">
      <c r="A2750" s="625"/>
    </row>
    <row r="2751" spans="1:1" ht="19.5" customHeight="1">
      <c r="A2751" s="625"/>
    </row>
    <row r="2752" spans="1:1" ht="19.5" customHeight="1">
      <c r="A2752" s="625"/>
    </row>
    <row r="2753" spans="1:1" ht="19.5" customHeight="1">
      <c r="A2753" s="625"/>
    </row>
    <row r="2754" spans="1:1" ht="19.5" customHeight="1">
      <c r="A2754" s="625"/>
    </row>
    <row r="2755" spans="1:1" ht="19.5" customHeight="1">
      <c r="A2755" s="625"/>
    </row>
    <row r="2756" spans="1:1" ht="19.5" customHeight="1">
      <c r="A2756" s="625"/>
    </row>
    <row r="2757" spans="1:1" ht="19.5" customHeight="1">
      <c r="A2757" s="625"/>
    </row>
    <row r="2758" spans="1:1" ht="19.5" customHeight="1">
      <c r="A2758" s="625"/>
    </row>
    <row r="2759" spans="1:1" ht="19.5" customHeight="1">
      <c r="A2759" s="625"/>
    </row>
    <row r="2760" spans="1:1" ht="19.5" customHeight="1">
      <c r="A2760" s="625"/>
    </row>
    <row r="2761" spans="1:1" ht="19.5" customHeight="1">
      <c r="A2761" s="625"/>
    </row>
    <row r="2762" spans="1:1" ht="19.5" customHeight="1">
      <c r="A2762" s="625"/>
    </row>
    <row r="2763" spans="1:1" ht="19.5" customHeight="1">
      <c r="A2763" s="625"/>
    </row>
    <row r="2764" spans="1:1" ht="19.5" customHeight="1">
      <c r="A2764" s="625"/>
    </row>
    <row r="2765" spans="1:1" ht="19.5" customHeight="1">
      <c r="A2765" s="625"/>
    </row>
    <row r="2766" spans="1:1" ht="19.5" customHeight="1">
      <c r="A2766" s="625"/>
    </row>
    <row r="2767" spans="1:1" ht="19.5" customHeight="1">
      <c r="A2767" s="625"/>
    </row>
    <row r="2768" spans="1:1" ht="19.5" customHeight="1">
      <c r="A2768" s="625"/>
    </row>
    <row r="2769" spans="1:1" ht="19.5" customHeight="1">
      <c r="A2769" s="625"/>
    </row>
    <row r="2770" spans="1:1" ht="19.5" customHeight="1">
      <c r="A2770" s="625"/>
    </row>
    <row r="2771" spans="1:1" ht="19.5" customHeight="1">
      <c r="A2771" s="625"/>
    </row>
    <row r="2772" spans="1:1" ht="19.5" customHeight="1">
      <c r="A2772" s="625"/>
    </row>
    <row r="2773" spans="1:1" ht="19.5" customHeight="1">
      <c r="A2773" s="625"/>
    </row>
    <row r="2774" spans="1:1" ht="19.5" customHeight="1">
      <c r="A2774" s="625"/>
    </row>
    <row r="2775" spans="1:1" ht="19.5" customHeight="1">
      <c r="A2775" s="625"/>
    </row>
    <row r="2776" spans="1:1" ht="19.5" customHeight="1">
      <c r="A2776" s="625"/>
    </row>
    <row r="2777" spans="1:1" ht="19.5" customHeight="1">
      <c r="A2777" s="625"/>
    </row>
    <row r="2778" spans="1:1" ht="19.5" customHeight="1">
      <c r="A2778" s="625"/>
    </row>
    <row r="2779" spans="1:1" ht="19.5" customHeight="1">
      <c r="A2779" s="625"/>
    </row>
    <row r="2780" spans="1:1" ht="19.5" customHeight="1">
      <c r="A2780" s="625"/>
    </row>
    <row r="2781" spans="1:1" ht="19.5" customHeight="1">
      <c r="A2781" s="625"/>
    </row>
    <row r="2782" spans="1:1" ht="19.5" customHeight="1">
      <c r="A2782" s="625"/>
    </row>
    <row r="2783" spans="1:1" ht="19.5" customHeight="1">
      <c r="A2783" s="625"/>
    </row>
    <row r="2784" spans="1:1" ht="19.5" customHeight="1">
      <c r="A2784" s="625"/>
    </row>
    <row r="2785" spans="1:1" ht="19.5" customHeight="1">
      <c r="A2785" s="625"/>
    </row>
    <row r="2786" spans="1:1" ht="19.5" customHeight="1">
      <c r="A2786" s="625"/>
    </row>
    <row r="2787" spans="1:1" ht="19.5" customHeight="1">
      <c r="A2787" s="625"/>
    </row>
    <row r="2788" spans="1:1" ht="19.5" customHeight="1">
      <c r="A2788" s="625"/>
    </row>
    <row r="2789" spans="1:1" ht="19.5" customHeight="1">
      <c r="A2789" s="625"/>
    </row>
    <row r="2790" spans="1:1" ht="19.5" customHeight="1">
      <c r="A2790" s="625"/>
    </row>
    <row r="2791" spans="1:1" ht="19.5" customHeight="1">
      <c r="A2791" s="625"/>
    </row>
    <row r="2792" spans="1:1" ht="19.5" customHeight="1">
      <c r="A2792" s="625"/>
    </row>
    <row r="2793" spans="1:1" ht="19.5" customHeight="1">
      <c r="A2793" s="625"/>
    </row>
    <row r="2794" spans="1:1" ht="19.5" customHeight="1">
      <c r="A2794" s="625"/>
    </row>
    <row r="2795" spans="1:1" ht="19.5" customHeight="1">
      <c r="A2795" s="625"/>
    </row>
    <row r="2796" spans="1:1" ht="19.5" customHeight="1">
      <c r="A2796" s="625"/>
    </row>
    <row r="2797" spans="1:1" ht="19.5" customHeight="1">
      <c r="A2797" s="625"/>
    </row>
    <row r="2798" spans="1:1" ht="19.5" customHeight="1">
      <c r="A2798" s="625"/>
    </row>
    <row r="2799" spans="1:1" ht="19.5" customHeight="1">
      <c r="A2799" s="625"/>
    </row>
    <row r="2800" spans="1:1" ht="19.5" customHeight="1">
      <c r="A2800" s="625"/>
    </row>
    <row r="2801" spans="1:1" ht="19.5" customHeight="1">
      <c r="A2801" s="625"/>
    </row>
    <row r="2802" spans="1:1" ht="19.5" customHeight="1">
      <c r="A2802" s="625"/>
    </row>
    <row r="2803" spans="1:1" ht="19.5" customHeight="1">
      <c r="A2803" s="625"/>
    </row>
    <row r="2804" spans="1:1" ht="19.5" customHeight="1">
      <c r="A2804" s="625"/>
    </row>
    <row r="2805" spans="1:1" ht="19.5" customHeight="1">
      <c r="A2805" s="625"/>
    </row>
    <row r="2806" spans="1:1" ht="19.5" customHeight="1">
      <c r="A2806" s="625"/>
    </row>
    <row r="2807" spans="1:1" ht="19.5" customHeight="1">
      <c r="A2807" s="625"/>
    </row>
    <row r="2808" spans="1:1" ht="19.5" customHeight="1">
      <c r="A2808" s="625"/>
    </row>
    <row r="2809" spans="1:1" ht="19.5" customHeight="1">
      <c r="A2809" s="625"/>
    </row>
    <row r="2810" spans="1:1" ht="19.5" customHeight="1">
      <c r="A2810" s="625"/>
    </row>
    <row r="2811" spans="1:1" ht="19.5" customHeight="1">
      <c r="A2811" s="625"/>
    </row>
    <row r="2812" spans="1:1" ht="19.5" customHeight="1">
      <c r="A2812" s="625"/>
    </row>
    <row r="2813" spans="1:1" ht="19.5" customHeight="1">
      <c r="A2813" s="625"/>
    </row>
    <row r="2814" spans="1:1" ht="19.5" customHeight="1">
      <c r="A2814" s="625"/>
    </row>
    <row r="2815" spans="1:1" ht="19.5" customHeight="1">
      <c r="A2815" s="625"/>
    </row>
    <row r="2816" spans="1:1" ht="19.5" customHeight="1">
      <c r="A2816" s="625"/>
    </row>
    <row r="2817" spans="1:1" ht="19.5" customHeight="1">
      <c r="A2817" s="625"/>
    </row>
    <row r="2818" spans="1:1" ht="19.5" customHeight="1">
      <c r="A2818" s="625"/>
    </row>
    <row r="2819" spans="1:1" ht="19.5" customHeight="1">
      <c r="A2819" s="625"/>
    </row>
    <row r="2820" spans="1:1" ht="19.5" customHeight="1">
      <c r="A2820" s="625"/>
    </row>
    <row r="2821" spans="1:1" ht="19.5" customHeight="1">
      <c r="A2821" s="625"/>
    </row>
    <row r="2822" spans="1:1" ht="19.5" customHeight="1">
      <c r="A2822" s="625"/>
    </row>
    <row r="2823" spans="1:1" ht="19.5" customHeight="1">
      <c r="A2823" s="625"/>
    </row>
    <row r="2824" spans="1:1" ht="19.5" customHeight="1">
      <c r="A2824" s="625"/>
    </row>
    <row r="2825" spans="1:1" ht="19.5" customHeight="1">
      <c r="A2825" s="625"/>
    </row>
    <row r="2826" spans="1:1" ht="19.5" customHeight="1">
      <c r="A2826" s="625"/>
    </row>
    <row r="2827" spans="1:1" ht="19.5" customHeight="1">
      <c r="A2827" s="625"/>
    </row>
    <row r="2828" spans="1:1" ht="19.5" customHeight="1">
      <c r="A2828" s="625"/>
    </row>
    <row r="2829" spans="1:1" ht="19.5" customHeight="1">
      <c r="A2829" s="625"/>
    </row>
    <row r="2830" spans="1:1" ht="19.5" customHeight="1">
      <c r="A2830" s="625"/>
    </row>
    <row r="2831" spans="1:1" ht="19.5" customHeight="1">
      <c r="A2831" s="625"/>
    </row>
    <row r="2832" spans="1:1" ht="19.5" customHeight="1">
      <c r="A2832" s="625"/>
    </row>
    <row r="2833" spans="1:1" ht="19.5" customHeight="1">
      <c r="A2833" s="625"/>
    </row>
    <row r="2834" spans="1:1" ht="19.5" customHeight="1">
      <c r="A2834" s="625"/>
    </row>
    <row r="2835" spans="1:1" ht="19.5" customHeight="1">
      <c r="A2835" s="625"/>
    </row>
    <row r="2836" spans="1:1" ht="19.5" customHeight="1">
      <c r="A2836" s="625"/>
    </row>
    <row r="2837" spans="1:1" ht="19.5" customHeight="1">
      <c r="A2837" s="625"/>
    </row>
    <row r="2838" spans="1:1" ht="19.5" customHeight="1">
      <c r="A2838" s="625"/>
    </row>
    <row r="2839" spans="1:1" ht="19.5" customHeight="1">
      <c r="A2839" s="625"/>
    </row>
    <row r="2840" spans="1:1" ht="19.5" customHeight="1">
      <c r="A2840" s="625"/>
    </row>
    <row r="2841" spans="1:1" ht="19.5" customHeight="1">
      <c r="A2841" s="625"/>
    </row>
    <row r="2842" spans="1:1" ht="19.5" customHeight="1">
      <c r="A2842" s="625"/>
    </row>
    <row r="2843" spans="1:1" ht="19.5" customHeight="1">
      <c r="A2843" s="625"/>
    </row>
    <row r="2844" spans="1:1" ht="19.5" customHeight="1">
      <c r="A2844" s="625"/>
    </row>
    <row r="2845" spans="1:1" ht="19.5" customHeight="1">
      <c r="A2845" s="625"/>
    </row>
    <row r="2846" spans="1:1" ht="19.5" customHeight="1">
      <c r="A2846" s="625"/>
    </row>
    <row r="2847" spans="1:1" ht="19.5" customHeight="1">
      <c r="A2847" s="625"/>
    </row>
    <row r="2848" spans="1:1" ht="19.5" customHeight="1">
      <c r="A2848" s="625"/>
    </row>
    <row r="2849" spans="1:1" ht="19.5" customHeight="1">
      <c r="A2849" s="625"/>
    </row>
    <row r="2850" spans="1:1" ht="19.5" customHeight="1">
      <c r="A2850" s="625"/>
    </row>
    <row r="2851" spans="1:1" ht="19.5" customHeight="1">
      <c r="A2851" s="625"/>
    </row>
    <row r="2852" spans="1:1" ht="19.5" customHeight="1">
      <c r="A2852" s="625"/>
    </row>
    <row r="2853" spans="1:1" ht="19.5" customHeight="1">
      <c r="A2853" s="625"/>
    </row>
    <row r="2854" spans="1:1" ht="19.5" customHeight="1">
      <c r="A2854" s="625"/>
    </row>
    <row r="2855" spans="1:1" ht="19.5" customHeight="1">
      <c r="A2855" s="625"/>
    </row>
    <row r="2856" spans="1:1" ht="19.5" customHeight="1">
      <c r="A2856" s="625"/>
    </row>
    <row r="2857" spans="1:1" ht="19.5" customHeight="1">
      <c r="A2857" s="625"/>
    </row>
    <row r="2858" spans="1:1" ht="19.5" customHeight="1">
      <c r="A2858" s="625"/>
    </row>
    <row r="2859" spans="1:1" ht="19.5" customHeight="1">
      <c r="A2859" s="625"/>
    </row>
    <row r="2860" spans="1:1" ht="19.5" customHeight="1">
      <c r="A2860" s="625"/>
    </row>
    <row r="2861" spans="1:1" ht="19.5" customHeight="1">
      <c r="A2861" s="625"/>
    </row>
    <row r="2862" spans="1:1" ht="19.5" customHeight="1">
      <c r="A2862" s="625"/>
    </row>
    <row r="2863" spans="1:1" ht="19.5" customHeight="1">
      <c r="A2863" s="625"/>
    </row>
    <row r="2864" spans="1:1" ht="19.5" customHeight="1">
      <c r="A2864" s="625"/>
    </row>
    <row r="2865" spans="1:1" ht="19.5" customHeight="1">
      <c r="A2865" s="625"/>
    </row>
    <row r="2866" spans="1:1" ht="19.5" customHeight="1">
      <c r="A2866" s="625"/>
    </row>
    <row r="2867" spans="1:1" ht="19.5" customHeight="1">
      <c r="A2867" s="625"/>
    </row>
    <row r="2868" spans="1:1" ht="19.5" customHeight="1">
      <c r="A2868" s="625"/>
    </row>
    <row r="2869" spans="1:1" ht="19.5" customHeight="1">
      <c r="A2869" s="625"/>
    </row>
    <row r="2870" spans="1:1" ht="19.5" customHeight="1">
      <c r="A2870" s="625"/>
    </row>
    <row r="2871" spans="1:1" ht="19.5" customHeight="1">
      <c r="A2871" s="625"/>
    </row>
    <row r="2872" spans="1:1" ht="19.5" customHeight="1">
      <c r="A2872" s="625"/>
    </row>
    <row r="2873" spans="1:1" ht="19.5" customHeight="1">
      <c r="A2873" s="625"/>
    </row>
    <row r="2874" spans="1:1" ht="19.5" customHeight="1">
      <c r="A2874" s="625"/>
    </row>
    <row r="2875" spans="1:1" ht="19.5" customHeight="1">
      <c r="A2875" s="625"/>
    </row>
    <row r="2876" spans="1:1" ht="19.5" customHeight="1">
      <c r="A2876" s="625"/>
    </row>
    <row r="2877" spans="1:1" ht="19.5" customHeight="1">
      <c r="A2877" s="625"/>
    </row>
    <row r="2878" spans="1:1" ht="19.5" customHeight="1">
      <c r="A2878" s="625"/>
    </row>
    <row r="2879" spans="1:1" ht="19.5" customHeight="1">
      <c r="A2879" s="625"/>
    </row>
    <row r="2880" spans="1:1" ht="19.5" customHeight="1">
      <c r="A2880" s="625"/>
    </row>
    <row r="2881" spans="1:1" ht="19.5" customHeight="1">
      <c r="A2881" s="625"/>
    </row>
    <row r="2882" spans="1:1" ht="19.5" customHeight="1">
      <c r="A2882" s="625"/>
    </row>
    <row r="2883" spans="1:1" ht="19.5" customHeight="1">
      <c r="A2883" s="625"/>
    </row>
    <row r="2884" spans="1:1" ht="19.5" customHeight="1">
      <c r="A2884" s="625"/>
    </row>
    <row r="2885" spans="1:1" ht="19.5" customHeight="1">
      <c r="A2885" s="625"/>
    </row>
    <row r="2886" spans="1:1" ht="19.5" customHeight="1">
      <c r="A2886" s="625"/>
    </row>
    <row r="2887" spans="1:1" ht="19.5" customHeight="1">
      <c r="A2887" s="625"/>
    </row>
    <row r="2888" spans="1:1" ht="19.5" customHeight="1">
      <c r="A2888" s="625"/>
    </row>
    <row r="2889" spans="1:1" ht="19.5" customHeight="1">
      <c r="A2889" s="625"/>
    </row>
    <row r="2890" spans="1:1" ht="19.5" customHeight="1">
      <c r="A2890" s="625"/>
    </row>
    <row r="2891" spans="1:1" ht="19.5" customHeight="1">
      <c r="A2891" s="625"/>
    </row>
    <row r="2892" spans="1:1" ht="19.5" customHeight="1">
      <c r="A2892" s="625"/>
    </row>
    <row r="2893" spans="1:1" ht="19.5" customHeight="1">
      <c r="A2893" s="625"/>
    </row>
    <row r="2894" spans="1:1" ht="19.5" customHeight="1">
      <c r="A2894" s="625"/>
    </row>
    <row r="2895" spans="1:1" ht="19.5" customHeight="1">
      <c r="A2895" s="625"/>
    </row>
    <row r="2896" spans="1:1" ht="19.5" customHeight="1">
      <c r="A2896" s="625"/>
    </row>
    <row r="2897" spans="1:1" ht="19.5" customHeight="1">
      <c r="A2897" s="625"/>
    </row>
    <row r="2898" spans="1:1" ht="19.5" customHeight="1">
      <c r="A2898" s="625"/>
    </row>
    <row r="2899" spans="1:1" ht="19.5" customHeight="1">
      <c r="A2899" s="625"/>
    </row>
    <row r="2900" spans="1:1" ht="19.5" customHeight="1">
      <c r="A2900" s="625"/>
    </row>
    <row r="2901" spans="1:1" ht="19.5" customHeight="1">
      <c r="A2901" s="625"/>
    </row>
    <row r="2902" spans="1:1" ht="19.5" customHeight="1">
      <c r="A2902" s="625"/>
    </row>
    <row r="2903" spans="1:1" ht="19.5" customHeight="1">
      <c r="A2903" s="625"/>
    </row>
    <row r="2904" spans="1:1" ht="19.5" customHeight="1">
      <c r="A2904" s="625"/>
    </row>
    <row r="2905" spans="1:1" ht="19.5" customHeight="1">
      <c r="A2905" s="625"/>
    </row>
    <row r="2906" spans="1:1" ht="19.5" customHeight="1">
      <c r="A2906" s="625"/>
    </row>
    <row r="2907" spans="1:1" ht="19.5" customHeight="1">
      <c r="A2907" s="625"/>
    </row>
    <row r="2908" spans="1:1" ht="19.5" customHeight="1">
      <c r="A2908" s="625"/>
    </row>
    <row r="2909" spans="1:1" ht="19.5" customHeight="1">
      <c r="A2909" s="625"/>
    </row>
    <row r="2910" spans="1:1" ht="19.5" customHeight="1">
      <c r="A2910" s="625"/>
    </row>
    <row r="2911" spans="1:1" ht="19.5" customHeight="1">
      <c r="A2911" s="625"/>
    </row>
    <row r="2912" spans="1:1" ht="19.5" customHeight="1">
      <c r="A2912" s="625"/>
    </row>
    <row r="2913" spans="1:1" ht="19.5" customHeight="1">
      <c r="A2913" s="625"/>
    </row>
    <row r="2914" spans="1:1" ht="19.5" customHeight="1">
      <c r="A2914" s="625"/>
    </row>
    <row r="2915" spans="1:1" ht="19.5" customHeight="1">
      <c r="A2915" s="625"/>
    </row>
    <row r="2916" spans="1:1" ht="19.5" customHeight="1">
      <c r="A2916" s="625"/>
    </row>
    <row r="2917" spans="1:1" ht="19.5" customHeight="1">
      <c r="A2917" s="625"/>
    </row>
    <row r="2918" spans="1:1" ht="19.5" customHeight="1">
      <c r="A2918" s="625"/>
    </row>
    <row r="2919" spans="1:1" ht="19.5" customHeight="1">
      <c r="A2919" s="625"/>
    </row>
    <row r="2920" spans="1:1" ht="19.5" customHeight="1">
      <c r="A2920" s="625"/>
    </row>
    <row r="2921" spans="1:1" ht="19.5" customHeight="1">
      <c r="A2921" s="625"/>
    </row>
    <row r="2922" spans="1:1" ht="19.5" customHeight="1">
      <c r="A2922" s="625"/>
    </row>
    <row r="2923" spans="1:1" ht="19.5" customHeight="1">
      <c r="A2923" s="625"/>
    </row>
    <row r="2924" spans="1:1" ht="19.5" customHeight="1">
      <c r="A2924" s="625"/>
    </row>
    <row r="2925" spans="1:1" ht="19.5" customHeight="1">
      <c r="A2925" s="625"/>
    </row>
    <row r="2926" spans="1:1" ht="19.5" customHeight="1">
      <c r="A2926" s="625"/>
    </row>
    <row r="2927" spans="1:1" ht="19.5" customHeight="1">
      <c r="A2927" s="625"/>
    </row>
    <row r="2928" spans="1:1" ht="19.5" customHeight="1">
      <c r="A2928" s="625"/>
    </row>
    <row r="2929" spans="1:1" ht="19.5" customHeight="1">
      <c r="A2929" s="625"/>
    </row>
    <row r="2930" spans="1:1" ht="19.5" customHeight="1">
      <c r="A2930" s="625"/>
    </row>
    <row r="2931" spans="1:1" ht="19.5" customHeight="1">
      <c r="A2931" s="625"/>
    </row>
    <row r="2932" spans="1:1" ht="19.5" customHeight="1">
      <c r="A2932" s="625"/>
    </row>
    <row r="2933" spans="1:1" ht="19.5" customHeight="1">
      <c r="A2933" s="625"/>
    </row>
    <row r="2934" spans="1:1" ht="19.5" customHeight="1">
      <c r="A2934" s="625"/>
    </row>
    <row r="2935" spans="1:1" ht="19.5" customHeight="1">
      <c r="A2935" s="625"/>
    </row>
    <row r="2936" spans="1:1" ht="19.5" customHeight="1">
      <c r="A2936" s="625"/>
    </row>
    <row r="2937" spans="1:1" ht="19.5" customHeight="1">
      <c r="A2937" s="625"/>
    </row>
    <row r="2938" spans="1:1" ht="19.5" customHeight="1">
      <c r="A2938" s="625"/>
    </row>
    <row r="2939" spans="1:1" ht="19.5" customHeight="1">
      <c r="A2939" s="625"/>
    </row>
    <row r="2940" spans="1:1" ht="19.5" customHeight="1">
      <c r="A2940" s="625"/>
    </row>
    <row r="2941" spans="1:1" ht="19.5" customHeight="1">
      <c r="A2941" s="625"/>
    </row>
    <row r="2942" spans="1:1" ht="19.5" customHeight="1">
      <c r="A2942" s="625"/>
    </row>
    <row r="2943" spans="1:1" ht="19.5" customHeight="1">
      <c r="A2943" s="625"/>
    </row>
    <row r="2944" spans="1:1" ht="19.5" customHeight="1">
      <c r="A2944" s="625"/>
    </row>
    <row r="2945" spans="1:1" ht="19.5" customHeight="1">
      <c r="A2945" s="625"/>
    </row>
    <row r="2946" spans="1:1" ht="19.5" customHeight="1">
      <c r="A2946" s="625"/>
    </row>
    <row r="2947" spans="1:1" ht="19.5" customHeight="1">
      <c r="A2947" s="625"/>
    </row>
    <row r="2948" spans="1:1" ht="19.5" customHeight="1">
      <c r="A2948" s="625"/>
    </row>
    <row r="2949" spans="1:1" ht="19.5" customHeight="1">
      <c r="A2949" s="625"/>
    </row>
    <row r="2950" spans="1:1" ht="19.5" customHeight="1">
      <c r="A2950" s="625"/>
    </row>
    <row r="2951" spans="1:1" ht="19.5" customHeight="1">
      <c r="A2951" s="625"/>
    </row>
    <row r="2952" spans="1:1" ht="19.5" customHeight="1">
      <c r="A2952" s="625"/>
    </row>
    <row r="2953" spans="1:1" ht="19.5" customHeight="1">
      <c r="A2953" s="625"/>
    </row>
    <row r="2954" spans="1:1" ht="19.5" customHeight="1">
      <c r="A2954" s="625"/>
    </row>
    <row r="2955" spans="1:1" ht="19.5" customHeight="1">
      <c r="A2955" s="625"/>
    </row>
    <row r="2956" spans="1:1" ht="19.5" customHeight="1">
      <c r="A2956" s="625"/>
    </row>
    <row r="2957" spans="1:1" ht="19.5" customHeight="1">
      <c r="A2957" s="625"/>
    </row>
    <row r="2958" spans="1:1" ht="19.5" customHeight="1">
      <c r="A2958" s="625"/>
    </row>
    <row r="2959" spans="1:1" ht="19.5" customHeight="1">
      <c r="A2959" s="625"/>
    </row>
    <row r="2960" spans="1:1" ht="19.5" customHeight="1">
      <c r="A2960" s="625"/>
    </row>
    <row r="2961" spans="1:1" ht="19.5" customHeight="1">
      <c r="A2961" s="625"/>
    </row>
    <row r="2962" spans="1:1" ht="19.5" customHeight="1">
      <c r="A2962" s="625"/>
    </row>
    <row r="2963" spans="1:1" ht="19.5" customHeight="1">
      <c r="A2963" s="625"/>
    </row>
    <row r="2964" spans="1:1" ht="19.5" customHeight="1">
      <c r="A2964" s="625"/>
    </row>
    <row r="2965" spans="1:1" ht="19.5" customHeight="1">
      <c r="A2965" s="625"/>
    </row>
    <row r="2966" spans="1:1" ht="19.5" customHeight="1">
      <c r="A2966" s="625"/>
    </row>
    <row r="2967" spans="1:1" ht="19.5" customHeight="1">
      <c r="A2967" s="625"/>
    </row>
    <row r="2968" spans="1:1" ht="19.5" customHeight="1">
      <c r="A2968" s="625"/>
    </row>
    <row r="2969" spans="1:1" ht="19.5" customHeight="1">
      <c r="A2969" s="625"/>
    </row>
    <row r="2970" spans="1:1" ht="19.5" customHeight="1">
      <c r="A2970" s="625"/>
    </row>
    <row r="2971" spans="1:1" ht="19.5" customHeight="1">
      <c r="A2971" s="625"/>
    </row>
    <row r="2972" spans="1:1" ht="19.5" customHeight="1">
      <c r="A2972" s="625"/>
    </row>
    <row r="2973" spans="1:1" ht="19.5" customHeight="1">
      <c r="A2973" s="625"/>
    </row>
    <row r="2974" spans="1:1" ht="19.5" customHeight="1">
      <c r="A2974" s="625"/>
    </row>
    <row r="2975" spans="1:1" ht="19.5" customHeight="1">
      <c r="A2975" s="625"/>
    </row>
    <row r="2976" spans="1:1" ht="19.5" customHeight="1">
      <c r="A2976" s="625"/>
    </row>
    <row r="2977" spans="1:1" ht="19.5" customHeight="1">
      <c r="A2977" s="625"/>
    </row>
    <row r="2978" spans="1:1" ht="19.5" customHeight="1">
      <c r="A2978" s="625"/>
    </row>
    <row r="2979" spans="1:1" ht="19.5" customHeight="1">
      <c r="A2979" s="625"/>
    </row>
    <row r="2980" spans="1:1" ht="19.5" customHeight="1">
      <c r="A2980" s="625"/>
    </row>
    <row r="2981" spans="1:1" ht="19.5" customHeight="1">
      <c r="A2981" s="625"/>
    </row>
    <row r="2982" spans="1:1" ht="19.5" customHeight="1">
      <c r="A2982" s="625"/>
    </row>
    <row r="2983" spans="1:1" ht="19.5" customHeight="1">
      <c r="A2983" s="625"/>
    </row>
    <row r="2984" spans="1:1" ht="19.5" customHeight="1">
      <c r="A2984" s="625"/>
    </row>
    <row r="2985" spans="1:1" ht="19.5" customHeight="1">
      <c r="A2985" s="625"/>
    </row>
    <row r="2986" spans="1:1" ht="19.5" customHeight="1">
      <c r="A2986" s="625"/>
    </row>
    <row r="2987" spans="1:1" ht="19.5" customHeight="1">
      <c r="A2987" s="625"/>
    </row>
    <row r="2988" spans="1:1" ht="19.5" customHeight="1">
      <c r="A2988" s="625"/>
    </row>
    <row r="2989" spans="1:1" ht="19.5" customHeight="1">
      <c r="A2989" s="625"/>
    </row>
    <row r="2990" spans="1:1" ht="19.5" customHeight="1">
      <c r="A2990" s="625"/>
    </row>
    <row r="2991" spans="1:1" ht="19.5" customHeight="1">
      <c r="A2991" s="625"/>
    </row>
    <row r="2992" spans="1:1" ht="19.5" customHeight="1">
      <c r="A2992" s="625"/>
    </row>
    <row r="2993" spans="1:1" ht="19.5" customHeight="1">
      <c r="A2993" s="625"/>
    </row>
    <row r="2994" spans="1:1" ht="19.5" customHeight="1">
      <c r="A2994" s="625"/>
    </row>
    <row r="2995" spans="1:1" ht="19.5" customHeight="1">
      <c r="A2995" s="625"/>
    </row>
    <row r="2996" spans="1:1" ht="19.5" customHeight="1">
      <c r="A2996" s="625"/>
    </row>
    <row r="2997" spans="1:1" ht="19.5" customHeight="1">
      <c r="A2997" s="625"/>
    </row>
    <row r="2998" spans="1:1" ht="19.5" customHeight="1">
      <c r="A2998" s="625"/>
    </row>
    <row r="2999" spans="1:1" ht="19.5" customHeight="1">
      <c r="A2999" s="625"/>
    </row>
    <row r="3000" spans="1:1" ht="19.5" customHeight="1">
      <c r="A3000" s="625"/>
    </row>
    <row r="3001" spans="1:1" ht="19.5" customHeight="1">
      <c r="A3001" s="625"/>
    </row>
    <row r="3002" spans="1:1" ht="19.5" customHeight="1">
      <c r="A3002" s="625"/>
    </row>
    <row r="3003" spans="1:1" ht="19.5" customHeight="1">
      <c r="A3003" s="625"/>
    </row>
    <row r="3004" spans="1:1" ht="19.5" customHeight="1">
      <c r="A3004" s="625"/>
    </row>
    <row r="3005" spans="1:1" ht="19.5" customHeight="1">
      <c r="A3005" s="625"/>
    </row>
    <row r="3006" spans="1:1" ht="19.5" customHeight="1">
      <c r="A3006" s="625"/>
    </row>
    <row r="3007" spans="1:1" ht="19.5" customHeight="1">
      <c r="A3007" s="625"/>
    </row>
    <row r="3008" spans="1:1" ht="19.5" customHeight="1">
      <c r="A3008" s="625"/>
    </row>
    <row r="3009" spans="1:1" ht="19.5" customHeight="1">
      <c r="A3009" s="625"/>
    </row>
    <row r="3010" spans="1:1" ht="19.5" customHeight="1">
      <c r="A3010" s="625"/>
    </row>
    <row r="3011" spans="1:1" ht="19.5" customHeight="1">
      <c r="A3011" s="625"/>
    </row>
    <row r="3012" spans="1:1" ht="19.5" customHeight="1">
      <c r="A3012" s="625"/>
    </row>
    <row r="3013" spans="1:1" ht="19.5" customHeight="1">
      <c r="A3013" s="625"/>
    </row>
    <row r="3014" spans="1:1" ht="19.5" customHeight="1">
      <c r="A3014" s="625"/>
    </row>
    <row r="3015" spans="1:1" ht="19.5" customHeight="1">
      <c r="A3015" s="625"/>
    </row>
    <row r="3016" spans="1:1" ht="19.5" customHeight="1">
      <c r="A3016" s="625"/>
    </row>
    <row r="3017" spans="1:1" ht="19.5" customHeight="1">
      <c r="A3017" s="625"/>
    </row>
    <row r="3018" spans="1:1" ht="19.5" customHeight="1">
      <c r="A3018" s="625"/>
    </row>
    <row r="3019" spans="1:1" ht="19.5" customHeight="1">
      <c r="A3019" s="625"/>
    </row>
    <row r="3020" spans="1:1" ht="19.5" customHeight="1">
      <c r="A3020" s="625"/>
    </row>
    <row r="3021" spans="1:1" ht="19.5" customHeight="1">
      <c r="A3021" s="625"/>
    </row>
    <row r="3022" spans="1:1" ht="19.5" customHeight="1">
      <c r="A3022" s="625"/>
    </row>
    <row r="3023" spans="1:1" ht="19.5" customHeight="1">
      <c r="A3023" s="625"/>
    </row>
    <row r="3024" spans="1:1" ht="19.5" customHeight="1">
      <c r="A3024" s="625"/>
    </row>
    <row r="3025" spans="1:1" ht="19.5" customHeight="1">
      <c r="A3025" s="625"/>
    </row>
    <row r="3026" spans="1:1" ht="19.5" customHeight="1">
      <c r="A3026" s="625"/>
    </row>
    <row r="3027" spans="1:1" ht="19.5" customHeight="1">
      <c r="A3027" s="625"/>
    </row>
    <row r="3028" spans="1:1" ht="19.5" customHeight="1">
      <c r="A3028" s="625"/>
    </row>
    <row r="3029" spans="1:1" ht="19.5" customHeight="1">
      <c r="A3029" s="625"/>
    </row>
    <row r="3030" spans="1:1" ht="19.5" customHeight="1">
      <c r="A3030" s="625"/>
    </row>
    <row r="3031" spans="1:1" ht="19.5" customHeight="1">
      <c r="A3031" s="625"/>
    </row>
    <row r="3032" spans="1:1" ht="19.5" customHeight="1">
      <c r="A3032" s="625"/>
    </row>
    <row r="3033" spans="1:1" ht="19.5" customHeight="1">
      <c r="A3033" s="625"/>
    </row>
    <row r="3034" spans="1:1" ht="19.5" customHeight="1">
      <c r="A3034" s="625"/>
    </row>
    <row r="3035" spans="1:1" ht="19.5" customHeight="1">
      <c r="A3035" s="625"/>
    </row>
    <row r="3036" spans="1:1" ht="19.5" customHeight="1">
      <c r="A3036" s="625"/>
    </row>
    <row r="3037" spans="1:1" ht="19.5" customHeight="1">
      <c r="A3037" s="625"/>
    </row>
    <row r="3038" spans="1:1" ht="19.5" customHeight="1">
      <c r="A3038" s="625"/>
    </row>
    <row r="3039" spans="1:1" ht="19.5" customHeight="1">
      <c r="A3039" s="625"/>
    </row>
    <row r="3040" spans="1:1" ht="19.5" customHeight="1">
      <c r="A3040" s="625"/>
    </row>
    <row r="3041" spans="1:1" ht="19.5" customHeight="1">
      <c r="A3041" s="625"/>
    </row>
    <row r="3042" spans="1:1" ht="19.5" customHeight="1">
      <c r="A3042" s="625"/>
    </row>
    <row r="3043" spans="1:1" ht="19.5" customHeight="1">
      <c r="A3043" s="625"/>
    </row>
    <row r="3044" spans="1:1" ht="19.5" customHeight="1">
      <c r="A3044" s="625"/>
    </row>
    <row r="3045" spans="1:1" ht="19.5" customHeight="1">
      <c r="A3045" s="625"/>
    </row>
    <row r="3046" spans="1:1" ht="19.5" customHeight="1">
      <c r="A3046" s="625"/>
    </row>
    <row r="3047" spans="1:1" ht="19.5" customHeight="1">
      <c r="A3047" s="625"/>
    </row>
    <row r="3048" spans="1:1" ht="19.5" customHeight="1">
      <c r="A3048" s="625"/>
    </row>
    <row r="3049" spans="1:1" ht="19.5" customHeight="1">
      <c r="A3049" s="625"/>
    </row>
    <row r="3050" spans="1:1" ht="19.5" customHeight="1">
      <c r="A3050" s="625"/>
    </row>
    <row r="3051" spans="1:1" ht="19.5" customHeight="1">
      <c r="A3051" s="625"/>
    </row>
    <row r="3052" spans="1:1" ht="19.5" customHeight="1">
      <c r="A3052" s="625"/>
    </row>
    <row r="3053" spans="1:1" ht="19.5" customHeight="1">
      <c r="A3053" s="625"/>
    </row>
    <row r="3054" spans="1:1" ht="19.5" customHeight="1">
      <c r="A3054" s="625"/>
    </row>
    <row r="3055" spans="1:1" ht="19.5" customHeight="1">
      <c r="A3055" s="625"/>
    </row>
    <row r="3056" spans="1:1" ht="19.5" customHeight="1">
      <c r="A3056" s="625"/>
    </row>
    <row r="3057" spans="1:1" ht="19.5" customHeight="1">
      <c r="A3057" s="625"/>
    </row>
    <row r="3058" spans="1:1" ht="19.5" customHeight="1">
      <c r="A3058" s="625"/>
    </row>
    <row r="3059" spans="1:1" ht="19.5" customHeight="1">
      <c r="A3059" s="625"/>
    </row>
    <row r="3060" spans="1:1" ht="19.5" customHeight="1">
      <c r="A3060" s="625"/>
    </row>
    <row r="3061" spans="1:1" ht="19.5" customHeight="1">
      <c r="A3061" s="625"/>
    </row>
    <row r="3062" spans="1:1" ht="19.5" customHeight="1">
      <c r="A3062" s="625"/>
    </row>
    <row r="3063" spans="1:1" ht="19.5" customHeight="1">
      <c r="A3063" s="625"/>
    </row>
    <row r="3064" spans="1:1" ht="19.5" customHeight="1">
      <c r="A3064" s="625"/>
    </row>
    <row r="3065" spans="1:1" ht="19.5" customHeight="1">
      <c r="A3065" s="625"/>
    </row>
    <row r="3066" spans="1:1" ht="19.5" customHeight="1">
      <c r="A3066" s="625"/>
    </row>
    <row r="3067" spans="1:1" ht="19.5" customHeight="1">
      <c r="A3067" s="625"/>
    </row>
    <row r="3068" spans="1:1" ht="19.5" customHeight="1">
      <c r="A3068" s="625"/>
    </row>
    <row r="3069" spans="1:1" ht="19.5" customHeight="1">
      <c r="A3069" s="625"/>
    </row>
    <row r="3070" spans="1:1" ht="19.5" customHeight="1">
      <c r="A3070" s="625"/>
    </row>
    <row r="3071" spans="1:1" ht="19.5" customHeight="1">
      <c r="A3071" s="625"/>
    </row>
    <row r="3072" spans="1:1" ht="19.5" customHeight="1">
      <c r="A3072" s="625"/>
    </row>
    <row r="3073" spans="1:1" ht="19.5" customHeight="1">
      <c r="A3073" s="625"/>
    </row>
    <row r="3074" spans="1:1" ht="19.5" customHeight="1">
      <c r="A3074" s="625"/>
    </row>
    <row r="3075" spans="1:1" ht="19.5" customHeight="1">
      <c r="A3075" s="625"/>
    </row>
    <row r="3076" spans="1:1" ht="19.5" customHeight="1">
      <c r="A3076" s="625"/>
    </row>
    <row r="3077" spans="1:1" ht="19.5" customHeight="1">
      <c r="A3077" s="625"/>
    </row>
    <row r="3078" spans="1:1" ht="19.5" customHeight="1">
      <c r="A3078" s="625"/>
    </row>
    <row r="3079" spans="1:1" ht="19.5" customHeight="1">
      <c r="A3079" s="625"/>
    </row>
    <row r="3080" spans="1:1" ht="19.5" customHeight="1">
      <c r="A3080" s="625"/>
    </row>
    <row r="3081" spans="1:1" ht="19.5" customHeight="1">
      <c r="A3081" s="625"/>
    </row>
    <row r="3082" spans="1:1" ht="19.5" customHeight="1">
      <c r="A3082" s="625"/>
    </row>
    <row r="3083" spans="1:1" ht="19.5" customHeight="1">
      <c r="A3083" s="625"/>
    </row>
    <row r="3084" spans="1:1" ht="19.5" customHeight="1">
      <c r="A3084" s="625"/>
    </row>
    <row r="3085" spans="1:1" ht="19.5" customHeight="1">
      <c r="A3085" s="625"/>
    </row>
    <row r="3086" spans="1:1" ht="19.5" customHeight="1">
      <c r="A3086" s="625"/>
    </row>
    <row r="3087" spans="1:1" ht="19.5" customHeight="1">
      <c r="A3087" s="625"/>
    </row>
    <row r="3088" spans="1:1" ht="19.5" customHeight="1">
      <c r="A3088" s="625"/>
    </row>
    <row r="3089" spans="1:1" ht="19.5" customHeight="1">
      <c r="A3089" s="625"/>
    </row>
    <row r="3090" spans="1:1" ht="19.5" customHeight="1">
      <c r="A3090" s="625"/>
    </row>
    <row r="3091" spans="1:1" ht="19.5" customHeight="1">
      <c r="A3091" s="625"/>
    </row>
    <row r="3092" spans="1:1" ht="19.5" customHeight="1">
      <c r="A3092" s="625"/>
    </row>
    <row r="3093" spans="1:1" ht="19.5" customHeight="1">
      <c r="A3093" s="625"/>
    </row>
    <row r="3094" spans="1:1" ht="19.5" customHeight="1">
      <c r="A3094" s="625"/>
    </row>
    <row r="3095" spans="1:1" ht="19.5" customHeight="1">
      <c r="A3095" s="625"/>
    </row>
    <row r="3096" spans="1:1" ht="19.5" customHeight="1">
      <c r="A3096" s="625"/>
    </row>
    <row r="3097" spans="1:1" ht="19.5" customHeight="1">
      <c r="A3097" s="625"/>
    </row>
    <row r="3098" spans="1:1" ht="19.5" customHeight="1">
      <c r="A3098" s="625"/>
    </row>
    <row r="3099" spans="1:1" ht="19.5" customHeight="1">
      <c r="A3099" s="625"/>
    </row>
    <row r="3100" spans="1:1" ht="19.5" customHeight="1">
      <c r="A3100" s="625"/>
    </row>
    <row r="3101" spans="1:1" ht="19.5" customHeight="1">
      <c r="A3101" s="625"/>
    </row>
    <row r="3102" spans="1:1" ht="19.5" customHeight="1">
      <c r="A3102" s="625"/>
    </row>
    <row r="3103" spans="1:1" ht="19.5" customHeight="1">
      <c r="A3103" s="625"/>
    </row>
    <row r="3104" spans="1:1" ht="19.5" customHeight="1">
      <c r="A3104" s="625"/>
    </row>
    <row r="3105" spans="1:1" ht="19.5" customHeight="1">
      <c r="A3105" s="625"/>
    </row>
    <row r="3106" spans="1:1" ht="19.5" customHeight="1">
      <c r="A3106" s="625"/>
    </row>
    <row r="3107" spans="1:1" ht="19.5" customHeight="1">
      <c r="A3107" s="625"/>
    </row>
    <row r="3108" spans="1:1" ht="19.5" customHeight="1">
      <c r="A3108" s="625"/>
    </row>
    <row r="3109" spans="1:1" ht="19.5" customHeight="1">
      <c r="A3109" s="625"/>
    </row>
    <row r="3110" spans="1:1" ht="19.5" customHeight="1">
      <c r="A3110" s="625"/>
    </row>
    <row r="3111" spans="1:1" ht="19.5" customHeight="1">
      <c r="A3111" s="625"/>
    </row>
    <row r="3112" spans="1:1" ht="19.5" customHeight="1">
      <c r="A3112" s="625"/>
    </row>
    <row r="3113" spans="1:1" ht="19.5" customHeight="1">
      <c r="A3113" s="625"/>
    </row>
    <row r="3114" spans="1:1" ht="19.5" customHeight="1">
      <c r="A3114" s="625"/>
    </row>
    <row r="3115" spans="1:1" ht="19.5" customHeight="1">
      <c r="A3115" s="625"/>
    </row>
    <row r="3116" spans="1:1" ht="19.5" customHeight="1">
      <c r="A3116" s="625"/>
    </row>
    <row r="3117" spans="1:1" ht="19.5" customHeight="1">
      <c r="A3117" s="625"/>
    </row>
    <row r="3118" spans="1:1" ht="19.5" customHeight="1">
      <c r="A3118" s="625"/>
    </row>
    <row r="3119" spans="1:1" ht="19.5" customHeight="1">
      <c r="A3119" s="625"/>
    </row>
    <row r="3120" spans="1:1" ht="19.5" customHeight="1">
      <c r="A3120" s="625"/>
    </row>
    <row r="3121" spans="1:1" ht="19.5" customHeight="1">
      <c r="A3121" s="625"/>
    </row>
    <row r="3122" spans="1:1" ht="19.5" customHeight="1">
      <c r="A3122" s="625"/>
    </row>
    <row r="3123" spans="1:1" ht="19.5" customHeight="1">
      <c r="A3123" s="625"/>
    </row>
    <row r="3124" spans="1:1" ht="19.5" customHeight="1">
      <c r="A3124" s="625"/>
    </row>
    <row r="3125" spans="1:1" ht="19.5" customHeight="1">
      <c r="A3125" s="625"/>
    </row>
    <row r="3126" spans="1:1" ht="19.5" customHeight="1">
      <c r="A3126" s="625"/>
    </row>
    <row r="3127" spans="1:1" ht="19.5" customHeight="1">
      <c r="A3127" s="625"/>
    </row>
    <row r="3128" spans="1:1" ht="19.5" customHeight="1">
      <c r="A3128" s="625"/>
    </row>
    <row r="3129" spans="1:1" ht="19.5" customHeight="1">
      <c r="A3129" s="625"/>
    </row>
    <row r="3130" spans="1:1" ht="19.5" customHeight="1">
      <c r="A3130" s="625"/>
    </row>
    <row r="3131" spans="1:1" ht="19.5" customHeight="1">
      <c r="A3131" s="625"/>
    </row>
    <row r="3132" spans="1:1" ht="19.5" customHeight="1">
      <c r="A3132" s="625"/>
    </row>
    <row r="3133" spans="1:1" ht="19.5" customHeight="1">
      <c r="A3133" s="625"/>
    </row>
    <row r="3134" spans="1:1" ht="19.5" customHeight="1">
      <c r="A3134" s="625"/>
    </row>
    <row r="3135" spans="1:1" ht="19.5" customHeight="1">
      <c r="A3135" s="625"/>
    </row>
    <row r="3136" spans="1:1" ht="19.5" customHeight="1">
      <c r="A3136" s="625"/>
    </row>
    <row r="3137" spans="1:1" ht="19.5" customHeight="1">
      <c r="A3137" s="625"/>
    </row>
    <row r="3138" spans="1:1" ht="19.5" customHeight="1">
      <c r="A3138" s="625"/>
    </row>
    <row r="3139" spans="1:1" ht="19.5" customHeight="1">
      <c r="A3139" s="625"/>
    </row>
    <row r="3140" spans="1:1" ht="19.5" customHeight="1">
      <c r="A3140" s="625"/>
    </row>
    <row r="3141" spans="1:1" ht="19.5" customHeight="1">
      <c r="A3141" s="625"/>
    </row>
    <row r="3142" spans="1:1" ht="19.5" customHeight="1">
      <c r="A3142" s="625"/>
    </row>
    <row r="3143" spans="1:1" ht="19.5" customHeight="1">
      <c r="A3143" s="625"/>
    </row>
    <row r="3144" spans="1:1" ht="19.5" customHeight="1">
      <c r="A3144" s="625"/>
    </row>
    <row r="3145" spans="1:1" ht="19.5" customHeight="1">
      <c r="A3145" s="625"/>
    </row>
    <row r="3146" spans="1:1" ht="19.5" customHeight="1">
      <c r="A3146" s="625"/>
    </row>
    <row r="3147" spans="1:1" ht="19.5" customHeight="1">
      <c r="A3147" s="625"/>
    </row>
    <row r="3148" spans="1:1" ht="19.5" customHeight="1">
      <c r="A3148" s="625"/>
    </row>
    <row r="3149" spans="1:1" ht="19.5" customHeight="1">
      <c r="A3149" s="625"/>
    </row>
    <row r="3150" spans="1:1" ht="19.5" customHeight="1">
      <c r="A3150" s="625"/>
    </row>
    <row r="3151" spans="1:1" ht="19.5" customHeight="1">
      <c r="A3151" s="625"/>
    </row>
    <row r="3152" spans="1:1" ht="19.5" customHeight="1">
      <c r="A3152" s="625"/>
    </row>
    <row r="3153" spans="1:1" ht="19.5" customHeight="1">
      <c r="A3153" s="625"/>
    </row>
    <row r="3154" spans="1:1" ht="19.5" customHeight="1">
      <c r="A3154" s="625"/>
    </row>
    <row r="3155" spans="1:1" ht="19.5" customHeight="1">
      <c r="A3155" s="625"/>
    </row>
    <row r="3156" spans="1:1" ht="19.5" customHeight="1">
      <c r="A3156" s="625"/>
    </row>
    <row r="3157" spans="1:1" ht="19.5" customHeight="1">
      <c r="A3157" s="625"/>
    </row>
    <row r="3158" spans="1:1" ht="19.5" customHeight="1">
      <c r="A3158" s="625"/>
    </row>
    <row r="3159" spans="1:1" ht="19.5" customHeight="1">
      <c r="A3159" s="625"/>
    </row>
    <row r="3160" spans="1:1" ht="19.5" customHeight="1">
      <c r="A3160" s="625"/>
    </row>
    <row r="3161" spans="1:1" ht="19.5" customHeight="1">
      <c r="A3161" s="625"/>
    </row>
    <row r="3162" spans="1:1" ht="19.5" customHeight="1">
      <c r="A3162" s="625"/>
    </row>
    <row r="3163" spans="1:1" ht="19.5" customHeight="1">
      <c r="A3163" s="625"/>
    </row>
    <row r="3164" spans="1:1" ht="19.5" customHeight="1">
      <c r="A3164" s="625"/>
    </row>
    <row r="3165" spans="1:1" ht="19.5" customHeight="1">
      <c r="A3165" s="625"/>
    </row>
    <row r="3166" spans="1:1" ht="19.5" customHeight="1">
      <c r="A3166" s="625"/>
    </row>
    <row r="3167" spans="1:1" ht="19.5" customHeight="1">
      <c r="A3167" s="625"/>
    </row>
    <row r="3168" spans="1:1" ht="19.5" customHeight="1">
      <c r="A3168" s="625"/>
    </row>
    <row r="3169" spans="1:1" ht="19.5" customHeight="1">
      <c r="A3169" s="625"/>
    </row>
    <row r="3170" spans="1:1" ht="19.5" customHeight="1">
      <c r="A3170" s="625"/>
    </row>
    <row r="3171" spans="1:1" ht="19.5" customHeight="1">
      <c r="A3171" s="625"/>
    </row>
    <row r="3172" spans="1:1" ht="19.5" customHeight="1">
      <c r="A3172" s="625"/>
    </row>
    <row r="3173" spans="1:1" ht="19.5" customHeight="1">
      <c r="A3173" s="625"/>
    </row>
    <row r="3174" spans="1:1" ht="19.5" customHeight="1">
      <c r="A3174" s="625"/>
    </row>
    <row r="3175" spans="1:1" ht="19.5" customHeight="1">
      <c r="A3175" s="625"/>
    </row>
    <row r="3176" spans="1:1" ht="19.5" customHeight="1">
      <c r="A3176" s="625"/>
    </row>
    <row r="3177" spans="1:1" ht="19.5" customHeight="1">
      <c r="A3177" s="625"/>
    </row>
    <row r="3178" spans="1:1" ht="19.5" customHeight="1">
      <c r="A3178" s="625"/>
    </row>
    <row r="3179" spans="1:1" ht="19.5" customHeight="1">
      <c r="A3179" s="625"/>
    </row>
    <row r="3180" spans="1:1" ht="19.5" customHeight="1">
      <c r="A3180" s="625"/>
    </row>
    <row r="3181" spans="1:1" ht="19.5" customHeight="1">
      <c r="A3181" s="625"/>
    </row>
    <row r="3182" spans="1:1" ht="19.5" customHeight="1">
      <c r="A3182" s="625"/>
    </row>
    <row r="3183" spans="1:1" ht="19.5" customHeight="1">
      <c r="A3183" s="625"/>
    </row>
    <row r="3184" spans="1:1" ht="19.5" customHeight="1">
      <c r="A3184" s="625"/>
    </row>
    <row r="3185" spans="1:1" ht="19.5" customHeight="1">
      <c r="A3185" s="625"/>
    </row>
    <row r="3186" spans="1:1" ht="19.5" customHeight="1">
      <c r="A3186" s="625"/>
    </row>
    <row r="3187" spans="1:1" ht="19.5" customHeight="1">
      <c r="A3187" s="625"/>
    </row>
    <row r="3188" spans="1:1" ht="19.5" customHeight="1">
      <c r="A3188" s="625"/>
    </row>
    <row r="3189" spans="1:1" ht="19.5" customHeight="1">
      <c r="A3189" s="625"/>
    </row>
    <row r="3190" spans="1:1" ht="19.5" customHeight="1">
      <c r="A3190" s="625"/>
    </row>
    <row r="3191" spans="1:1" ht="19.5" customHeight="1">
      <c r="A3191" s="625"/>
    </row>
    <row r="3192" spans="1:1" ht="19.5" customHeight="1">
      <c r="A3192" s="625"/>
    </row>
    <row r="3193" spans="1:1" ht="19.5" customHeight="1">
      <c r="A3193" s="625"/>
    </row>
    <row r="3194" spans="1:1" ht="19.5" customHeight="1">
      <c r="A3194" s="625"/>
    </row>
    <row r="3195" spans="1:1" ht="19.5" customHeight="1">
      <c r="A3195" s="625"/>
    </row>
    <row r="3196" spans="1:1" ht="19.5" customHeight="1">
      <c r="A3196" s="625"/>
    </row>
    <row r="3197" spans="1:1" ht="19.5" customHeight="1">
      <c r="A3197" s="625"/>
    </row>
    <row r="3198" spans="1:1" ht="19.5" customHeight="1">
      <c r="A3198" s="625"/>
    </row>
    <row r="3199" spans="1:1" ht="19.5" customHeight="1">
      <c r="A3199" s="625"/>
    </row>
    <row r="3200" spans="1:1" ht="19.5" customHeight="1">
      <c r="A3200" s="625"/>
    </row>
    <row r="3201" spans="1:1" ht="19.5" customHeight="1">
      <c r="A3201" s="625"/>
    </row>
    <row r="3202" spans="1:1" ht="19.5" customHeight="1">
      <c r="A3202" s="625"/>
    </row>
    <row r="3203" spans="1:1" ht="19.5" customHeight="1">
      <c r="A3203" s="625"/>
    </row>
    <row r="3204" spans="1:1" ht="19.5" customHeight="1">
      <c r="A3204" s="625"/>
    </row>
    <row r="3205" spans="1:1" ht="19.5" customHeight="1">
      <c r="A3205" s="625"/>
    </row>
    <row r="3206" spans="1:1" ht="19.5" customHeight="1">
      <c r="A3206" s="625"/>
    </row>
    <row r="3207" spans="1:1" ht="19.5" customHeight="1">
      <c r="A3207" s="625"/>
    </row>
    <row r="3208" spans="1:1" ht="19.5" customHeight="1">
      <c r="A3208" s="625"/>
    </row>
    <row r="3209" spans="1:1" ht="19.5" customHeight="1">
      <c r="A3209" s="625"/>
    </row>
    <row r="3210" spans="1:1" ht="19.5" customHeight="1">
      <c r="A3210" s="625"/>
    </row>
    <row r="3211" spans="1:1" ht="19.5" customHeight="1">
      <c r="A3211" s="625"/>
    </row>
    <row r="3212" spans="1:1" ht="19.5" customHeight="1">
      <c r="A3212" s="625"/>
    </row>
    <row r="3213" spans="1:1" ht="19.5" customHeight="1">
      <c r="A3213" s="625"/>
    </row>
    <row r="3214" spans="1:1" ht="19.5" customHeight="1">
      <c r="A3214" s="625"/>
    </row>
    <row r="3215" spans="1:1" ht="19.5" customHeight="1">
      <c r="A3215" s="625"/>
    </row>
    <row r="3216" spans="1:1" ht="19.5" customHeight="1">
      <c r="A3216" s="625"/>
    </row>
    <row r="3217" spans="1:1" ht="19.5" customHeight="1">
      <c r="A3217" s="625"/>
    </row>
    <row r="3218" spans="1:1" ht="19.5" customHeight="1">
      <c r="A3218" s="625"/>
    </row>
    <row r="3219" spans="1:1" ht="19.5" customHeight="1">
      <c r="A3219" s="625"/>
    </row>
    <row r="3220" spans="1:1" ht="19.5" customHeight="1">
      <c r="A3220" s="625"/>
    </row>
    <row r="3221" spans="1:1" ht="19.5" customHeight="1">
      <c r="A3221" s="625"/>
    </row>
    <row r="3222" spans="1:1" ht="19.5" customHeight="1">
      <c r="A3222" s="625"/>
    </row>
    <row r="3223" spans="1:1" ht="19.5" customHeight="1">
      <c r="A3223" s="625"/>
    </row>
    <row r="3224" spans="1:1" ht="19.5" customHeight="1">
      <c r="A3224" s="625"/>
    </row>
    <row r="3225" spans="1:1" ht="19.5" customHeight="1">
      <c r="A3225" s="625"/>
    </row>
    <row r="3226" spans="1:1" ht="19.5" customHeight="1">
      <c r="A3226" s="625"/>
    </row>
    <row r="3227" spans="1:1" ht="19.5" customHeight="1">
      <c r="A3227" s="625"/>
    </row>
    <row r="3228" spans="1:1" ht="19.5" customHeight="1">
      <c r="A3228" s="625"/>
    </row>
    <row r="3229" spans="1:1" ht="19.5" customHeight="1">
      <c r="A3229" s="625"/>
    </row>
    <row r="3230" spans="1:1" ht="19.5" customHeight="1">
      <c r="A3230" s="625"/>
    </row>
    <row r="3231" spans="1:1" ht="19.5" customHeight="1">
      <c r="A3231" s="625"/>
    </row>
    <row r="3232" spans="1:1" ht="19.5" customHeight="1">
      <c r="A3232" s="625"/>
    </row>
    <row r="3233" spans="1:1" ht="19.5" customHeight="1">
      <c r="A3233" s="625"/>
    </row>
    <row r="3234" spans="1:1" ht="19.5" customHeight="1">
      <c r="A3234" s="625"/>
    </row>
    <row r="3235" spans="1:1" ht="19.5" customHeight="1">
      <c r="A3235" s="625"/>
    </row>
    <row r="3236" spans="1:1" ht="19.5" customHeight="1">
      <c r="A3236" s="625"/>
    </row>
    <row r="3237" spans="1:1" ht="19.5" customHeight="1">
      <c r="A3237" s="625"/>
    </row>
    <row r="3238" spans="1:1" ht="19.5" customHeight="1">
      <c r="A3238" s="625"/>
    </row>
    <row r="3239" spans="1:1" ht="19.5" customHeight="1">
      <c r="A3239" s="625"/>
    </row>
    <row r="3240" spans="1:1" ht="19.5" customHeight="1">
      <c r="A3240" s="625"/>
    </row>
    <row r="3241" spans="1:1" ht="19.5" customHeight="1">
      <c r="A3241" s="625"/>
    </row>
    <row r="3242" spans="1:1" ht="19.5" customHeight="1">
      <c r="A3242" s="625"/>
    </row>
    <row r="3243" spans="1:1" ht="19.5" customHeight="1">
      <c r="A3243" s="625"/>
    </row>
    <row r="3244" spans="1:1" ht="19.5" customHeight="1">
      <c r="A3244" s="625"/>
    </row>
    <row r="3245" spans="1:1" ht="19.5" customHeight="1">
      <c r="A3245" s="625"/>
    </row>
    <row r="3246" spans="1:1" ht="19.5" customHeight="1">
      <c r="A3246" s="625"/>
    </row>
    <row r="3247" spans="1:1" ht="19.5" customHeight="1">
      <c r="A3247" s="625"/>
    </row>
    <row r="3248" spans="1:1" ht="19.5" customHeight="1">
      <c r="A3248" s="625"/>
    </row>
    <row r="3249" spans="1:1" ht="19.5" customHeight="1">
      <c r="A3249" s="625"/>
    </row>
    <row r="3250" spans="1:1" ht="19.5" customHeight="1">
      <c r="A3250" s="625"/>
    </row>
    <row r="3251" spans="1:1" ht="19.5" customHeight="1">
      <c r="A3251" s="625"/>
    </row>
    <row r="3252" spans="1:1" ht="19.5" customHeight="1">
      <c r="A3252" s="625"/>
    </row>
    <row r="3253" spans="1:1" ht="19.5" customHeight="1">
      <c r="A3253" s="625"/>
    </row>
    <row r="3254" spans="1:1" ht="19.5" customHeight="1">
      <c r="A3254" s="625"/>
    </row>
    <row r="3255" spans="1:1" ht="19.5" customHeight="1">
      <c r="A3255" s="625"/>
    </row>
    <row r="3256" spans="1:1" ht="19.5" customHeight="1">
      <c r="A3256" s="625"/>
    </row>
    <row r="3257" spans="1:1" ht="19.5" customHeight="1">
      <c r="A3257" s="625"/>
    </row>
    <row r="3258" spans="1:1" ht="19.5" customHeight="1">
      <c r="A3258" s="625"/>
    </row>
    <row r="3259" spans="1:1" ht="19.5" customHeight="1">
      <c r="A3259" s="625"/>
    </row>
    <row r="3260" spans="1:1" ht="19.5" customHeight="1">
      <c r="A3260" s="625"/>
    </row>
    <row r="3261" spans="1:1" ht="19.5" customHeight="1">
      <c r="A3261" s="625"/>
    </row>
    <row r="3262" spans="1:1" ht="19.5" customHeight="1">
      <c r="A3262" s="625"/>
    </row>
    <row r="3263" spans="1:1" ht="19.5" customHeight="1">
      <c r="A3263" s="625"/>
    </row>
    <row r="3264" spans="1:1" ht="19.5" customHeight="1">
      <c r="A3264" s="625"/>
    </row>
    <row r="3265" spans="1:1" ht="19.5" customHeight="1">
      <c r="A3265" s="625"/>
    </row>
    <row r="3266" spans="1:1" ht="19.5" customHeight="1">
      <c r="A3266" s="625"/>
    </row>
    <row r="3267" spans="1:1" ht="19.5" customHeight="1">
      <c r="A3267" s="625"/>
    </row>
    <row r="3268" spans="1:1" ht="19.5" customHeight="1">
      <c r="A3268" s="625"/>
    </row>
    <row r="3269" spans="1:1" ht="19.5" customHeight="1">
      <c r="A3269" s="625"/>
    </row>
    <row r="3270" spans="1:1" ht="19.5" customHeight="1">
      <c r="A3270" s="625"/>
    </row>
    <row r="3271" spans="1:1" ht="19.5" customHeight="1">
      <c r="A3271" s="625"/>
    </row>
    <row r="3272" spans="1:1" ht="19.5" customHeight="1">
      <c r="A3272" s="625"/>
    </row>
    <row r="3273" spans="1:1" ht="19.5" customHeight="1">
      <c r="A3273" s="625"/>
    </row>
    <row r="3274" spans="1:1" ht="19.5" customHeight="1">
      <c r="A3274" s="625"/>
    </row>
    <row r="3275" spans="1:1" ht="19.5" customHeight="1">
      <c r="A3275" s="625"/>
    </row>
    <row r="3276" spans="1:1" ht="19.5" customHeight="1">
      <c r="A3276" s="625"/>
    </row>
    <row r="3277" spans="1:1" ht="19.5" customHeight="1">
      <c r="A3277" s="625"/>
    </row>
    <row r="3278" spans="1:1" ht="19.5" customHeight="1">
      <c r="A3278" s="625"/>
    </row>
    <row r="3279" spans="1:1" ht="19.5" customHeight="1">
      <c r="A3279" s="625"/>
    </row>
    <row r="3280" spans="1:1" ht="19.5" customHeight="1">
      <c r="A3280" s="625"/>
    </row>
    <row r="3281" spans="1:1" ht="19.5" customHeight="1">
      <c r="A3281" s="625"/>
    </row>
    <row r="3282" spans="1:1" ht="19.5" customHeight="1">
      <c r="A3282" s="625"/>
    </row>
    <row r="3283" spans="1:1" ht="19.5" customHeight="1">
      <c r="A3283" s="625"/>
    </row>
    <row r="3284" spans="1:1" ht="19.5" customHeight="1">
      <c r="A3284" s="625"/>
    </row>
    <row r="3285" spans="1:1" ht="19.5" customHeight="1">
      <c r="A3285" s="625"/>
    </row>
    <row r="3286" spans="1:1" ht="19.5" customHeight="1">
      <c r="A3286" s="625"/>
    </row>
    <row r="3287" spans="1:1" ht="19.5" customHeight="1">
      <c r="A3287" s="625"/>
    </row>
    <row r="3288" spans="1:1" ht="19.5" customHeight="1">
      <c r="A3288" s="625"/>
    </row>
    <row r="3289" spans="1:1" ht="19.5" customHeight="1">
      <c r="A3289" s="625"/>
    </row>
    <row r="3290" spans="1:1" ht="19.5" customHeight="1">
      <c r="A3290" s="625"/>
    </row>
    <row r="3291" spans="1:1" ht="19.5" customHeight="1">
      <c r="A3291" s="625"/>
    </row>
    <row r="3292" spans="1:1" ht="19.5" customHeight="1">
      <c r="A3292" s="625"/>
    </row>
    <row r="3293" spans="1:1" ht="19.5" customHeight="1">
      <c r="A3293" s="625"/>
    </row>
    <row r="3294" spans="1:1" ht="19.5" customHeight="1">
      <c r="A3294" s="625"/>
    </row>
    <row r="3295" spans="1:1" ht="19.5" customHeight="1">
      <c r="A3295" s="625"/>
    </row>
    <row r="3296" spans="1:1" ht="19.5" customHeight="1">
      <c r="A3296" s="625"/>
    </row>
    <row r="3297" spans="1:1" ht="19.5" customHeight="1">
      <c r="A3297" s="625"/>
    </row>
    <row r="3298" spans="1:1" ht="19.5" customHeight="1">
      <c r="A3298" s="625"/>
    </row>
    <row r="3299" spans="1:1" ht="19.5" customHeight="1">
      <c r="A3299" s="625"/>
    </row>
    <row r="3300" spans="1:1" ht="19.5" customHeight="1">
      <c r="A3300" s="625"/>
    </row>
    <row r="3301" spans="1:1" ht="19.5" customHeight="1">
      <c r="A3301" s="625"/>
    </row>
    <row r="3302" spans="1:1" ht="19.5" customHeight="1">
      <c r="A3302" s="625"/>
    </row>
    <row r="3303" spans="1:1" ht="19.5" customHeight="1">
      <c r="A3303" s="625"/>
    </row>
    <row r="3304" spans="1:1" ht="19.5" customHeight="1">
      <c r="A3304" s="625"/>
    </row>
    <row r="3305" spans="1:1" ht="19.5" customHeight="1">
      <c r="A3305" s="625"/>
    </row>
    <row r="3306" spans="1:1" ht="19.5" customHeight="1">
      <c r="A3306" s="625"/>
    </row>
    <row r="3307" spans="1:1" ht="19.5" customHeight="1">
      <c r="A3307" s="625"/>
    </row>
    <row r="3308" spans="1:1" ht="19.5" customHeight="1">
      <c r="A3308" s="625"/>
    </row>
    <row r="3309" spans="1:1" ht="19.5" customHeight="1">
      <c r="A3309" s="625"/>
    </row>
    <row r="3310" spans="1:1" ht="19.5" customHeight="1">
      <c r="A3310" s="625"/>
    </row>
    <row r="3311" spans="1:1" ht="19.5" customHeight="1">
      <c r="A3311" s="625"/>
    </row>
    <row r="3312" spans="1:1" ht="19.5" customHeight="1">
      <c r="A3312" s="625"/>
    </row>
    <row r="3313" spans="1:1" ht="19.5" customHeight="1">
      <c r="A3313" s="625"/>
    </row>
    <row r="3314" spans="1:1" ht="19.5" customHeight="1">
      <c r="A3314" s="625"/>
    </row>
    <row r="3315" spans="1:1" ht="19.5" customHeight="1">
      <c r="A3315" s="625"/>
    </row>
    <row r="3316" spans="1:1" ht="19.5" customHeight="1">
      <c r="A3316" s="625"/>
    </row>
    <row r="3317" spans="1:1" ht="19.5" customHeight="1">
      <c r="A3317" s="625"/>
    </row>
    <row r="3318" spans="1:1" ht="19.5" customHeight="1">
      <c r="A3318" s="625"/>
    </row>
    <row r="3319" spans="1:1" ht="19.5" customHeight="1">
      <c r="A3319" s="625"/>
    </row>
    <row r="3320" spans="1:1" ht="19.5" customHeight="1">
      <c r="A3320" s="625"/>
    </row>
    <row r="3321" spans="1:1" ht="19.5" customHeight="1">
      <c r="A3321" s="625"/>
    </row>
    <row r="3322" spans="1:1" ht="19.5" customHeight="1">
      <c r="A3322" s="625"/>
    </row>
    <row r="3323" spans="1:1" ht="19.5" customHeight="1">
      <c r="A3323" s="625"/>
    </row>
    <row r="3324" spans="1:1" ht="19.5" customHeight="1">
      <c r="A3324" s="625"/>
    </row>
    <row r="3325" spans="1:1" ht="19.5" customHeight="1">
      <c r="A3325" s="625"/>
    </row>
    <row r="3326" spans="1:1" ht="19.5" customHeight="1">
      <c r="A3326" s="625"/>
    </row>
    <row r="3327" spans="1:1" ht="19.5" customHeight="1">
      <c r="A3327" s="625"/>
    </row>
    <row r="3328" spans="1:1" ht="19.5" customHeight="1">
      <c r="A3328" s="625"/>
    </row>
    <row r="3329" spans="1:1" ht="19.5" customHeight="1">
      <c r="A3329" s="625"/>
    </row>
    <row r="3330" spans="1:1" ht="19.5" customHeight="1">
      <c r="A3330" s="625"/>
    </row>
    <row r="3331" spans="1:1" ht="19.5" customHeight="1">
      <c r="A3331" s="625"/>
    </row>
    <row r="3332" spans="1:1" ht="19.5" customHeight="1">
      <c r="A3332" s="625"/>
    </row>
    <row r="3333" spans="1:1" ht="19.5" customHeight="1">
      <c r="A3333" s="625"/>
    </row>
    <row r="3334" spans="1:1" ht="19.5" customHeight="1">
      <c r="A3334" s="625"/>
    </row>
    <row r="3335" spans="1:1" ht="19.5" customHeight="1">
      <c r="A3335" s="625"/>
    </row>
    <row r="3336" spans="1:1" ht="19.5" customHeight="1">
      <c r="A3336" s="625"/>
    </row>
    <row r="3337" spans="1:1" ht="19.5" customHeight="1">
      <c r="A3337" s="625"/>
    </row>
    <row r="3338" spans="1:1" ht="19.5" customHeight="1">
      <c r="A3338" s="625"/>
    </row>
    <row r="3339" spans="1:1" ht="19.5" customHeight="1">
      <c r="A3339" s="625"/>
    </row>
    <row r="3340" spans="1:1" ht="19.5" customHeight="1">
      <c r="A3340" s="625"/>
    </row>
    <row r="3341" spans="1:1" ht="19.5" customHeight="1">
      <c r="A3341" s="625"/>
    </row>
    <row r="3342" spans="1:1" ht="19.5" customHeight="1">
      <c r="A3342" s="625"/>
    </row>
    <row r="3343" spans="1:1" ht="19.5" customHeight="1">
      <c r="A3343" s="625"/>
    </row>
    <row r="3344" spans="1:1" ht="19.5" customHeight="1">
      <c r="A3344" s="625"/>
    </row>
    <row r="3345" spans="1:1" ht="19.5" customHeight="1">
      <c r="A3345" s="625"/>
    </row>
    <row r="3346" spans="1:1" ht="19.5" customHeight="1">
      <c r="A3346" s="625"/>
    </row>
    <row r="3347" spans="1:1" ht="19.5" customHeight="1">
      <c r="A3347" s="625"/>
    </row>
    <row r="3348" spans="1:1" ht="19.5" customHeight="1">
      <c r="A3348" s="625"/>
    </row>
    <row r="3349" spans="1:1" ht="19.5" customHeight="1">
      <c r="A3349" s="625"/>
    </row>
    <row r="3350" spans="1:1" ht="19.5" customHeight="1">
      <c r="A3350" s="625"/>
    </row>
    <row r="3351" spans="1:1" ht="19.5" customHeight="1">
      <c r="A3351" s="625"/>
    </row>
    <row r="3352" spans="1:1" ht="19.5" customHeight="1">
      <c r="A3352" s="625"/>
    </row>
    <row r="3353" spans="1:1" ht="19.5" customHeight="1">
      <c r="A3353" s="625"/>
    </row>
    <row r="3354" spans="1:1" ht="19.5" customHeight="1">
      <c r="A3354" s="625"/>
    </row>
    <row r="3355" spans="1:1" ht="19.5" customHeight="1">
      <c r="A3355" s="625"/>
    </row>
    <row r="3356" spans="1:1" ht="19.5" customHeight="1">
      <c r="A3356" s="625"/>
    </row>
    <row r="3357" spans="1:1" ht="19.5" customHeight="1">
      <c r="A3357" s="625"/>
    </row>
    <row r="3358" spans="1:1" ht="19.5" customHeight="1">
      <c r="A3358" s="625"/>
    </row>
    <row r="3359" spans="1:1" ht="19.5" customHeight="1">
      <c r="A3359" s="625"/>
    </row>
    <row r="3360" spans="1:1" ht="19.5" customHeight="1">
      <c r="A3360" s="625"/>
    </row>
    <row r="3361" spans="1:1" ht="19.5" customHeight="1">
      <c r="A3361" s="625"/>
    </row>
    <row r="3362" spans="1:1" ht="19.5" customHeight="1">
      <c r="A3362" s="625"/>
    </row>
    <row r="3363" spans="1:1" ht="19.5" customHeight="1">
      <c r="A3363" s="625"/>
    </row>
    <row r="3364" spans="1:1" ht="19.5" customHeight="1">
      <c r="A3364" s="625"/>
    </row>
    <row r="3365" spans="1:1" ht="19.5" customHeight="1">
      <c r="A3365" s="625"/>
    </row>
    <row r="3366" spans="1:1" ht="19.5" customHeight="1">
      <c r="A3366" s="625"/>
    </row>
    <row r="3367" spans="1:1" ht="19.5" customHeight="1">
      <c r="A3367" s="625"/>
    </row>
    <row r="3368" spans="1:1" ht="19.5" customHeight="1">
      <c r="A3368" s="625"/>
    </row>
    <row r="3369" spans="1:1" ht="19.5" customHeight="1">
      <c r="A3369" s="625"/>
    </row>
    <row r="3370" spans="1:1" ht="19.5" customHeight="1">
      <c r="A3370" s="625"/>
    </row>
    <row r="3371" spans="1:1" ht="19.5" customHeight="1">
      <c r="A3371" s="625"/>
    </row>
    <row r="3372" spans="1:1" ht="19.5" customHeight="1">
      <c r="A3372" s="625"/>
    </row>
    <row r="3373" spans="1:1" ht="19.5" customHeight="1">
      <c r="A3373" s="625"/>
    </row>
    <row r="3374" spans="1:1" ht="19.5" customHeight="1">
      <c r="A3374" s="625"/>
    </row>
    <row r="3375" spans="1:1" ht="19.5" customHeight="1">
      <c r="A3375" s="625"/>
    </row>
    <row r="3376" spans="1:1" ht="19.5" customHeight="1">
      <c r="A3376" s="625"/>
    </row>
    <row r="3377" spans="1:1" ht="19.5" customHeight="1">
      <c r="A3377" s="625"/>
    </row>
    <row r="3378" spans="1:1" ht="19.5" customHeight="1">
      <c r="A3378" s="625"/>
    </row>
    <row r="3379" spans="1:1" ht="19.5" customHeight="1">
      <c r="A3379" s="625"/>
    </row>
    <row r="3380" spans="1:1" ht="19.5" customHeight="1">
      <c r="A3380" s="625"/>
    </row>
    <row r="3381" spans="1:1" ht="19.5" customHeight="1">
      <c r="A3381" s="625"/>
    </row>
    <row r="3382" spans="1:1" ht="19.5" customHeight="1">
      <c r="A3382" s="625"/>
    </row>
    <row r="3383" spans="1:1" ht="19.5" customHeight="1">
      <c r="A3383" s="625"/>
    </row>
    <row r="3384" spans="1:1" ht="19.5" customHeight="1">
      <c r="A3384" s="625"/>
    </row>
    <row r="3385" spans="1:1" ht="19.5" customHeight="1">
      <c r="A3385" s="625"/>
    </row>
    <row r="3386" spans="1:1" ht="19.5" customHeight="1">
      <c r="A3386" s="625"/>
    </row>
    <row r="3387" spans="1:1" ht="19.5" customHeight="1">
      <c r="A3387" s="625"/>
    </row>
    <row r="3388" spans="1:1" ht="19.5" customHeight="1">
      <c r="A3388" s="625"/>
    </row>
    <row r="3389" spans="1:1" ht="19.5" customHeight="1">
      <c r="A3389" s="625"/>
    </row>
    <row r="3390" spans="1:1" ht="19.5" customHeight="1">
      <c r="A3390" s="625"/>
    </row>
    <row r="3391" spans="1:1" ht="19.5" customHeight="1">
      <c r="A3391" s="625"/>
    </row>
    <row r="3392" spans="1:1" ht="19.5" customHeight="1">
      <c r="A3392" s="625"/>
    </row>
    <row r="3393" spans="1:1" ht="19.5" customHeight="1">
      <c r="A3393" s="625"/>
    </row>
    <row r="3394" spans="1:1" ht="19.5" customHeight="1">
      <c r="A3394" s="625"/>
    </row>
    <row r="3395" spans="1:1" ht="19.5" customHeight="1">
      <c r="A3395" s="625"/>
    </row>
    <row r="3396" spans="1:1" ht="19.5" customHeight="1">
      <c r="A3396" s="625"/>
    </row>
    <row r="3397" spans="1:1" ht="19.5" customHeight="1">
      <c r="A3397" s="625"/>
    </row>
    <row r="3398" spans="1:1" ht="19.5" customHeight="1">
      <c r="A3398" s="625"/>
    </row>
    <row r="3399" spans="1:1" ht="19.5" customHeight="1">
      <c r="A3399" s="625"/>
    </row>
    <row r="3400" spans="1:1" ht="19.5" customHeight="1">
      <c r="A3400" s="625"/>
    </row>
    <row r="3401" spans="1:1" ht="19.5" customHeight="1">
      <c r="A3401" s="625"/>
    </row>
    <row r="3402" spans="1:1" ht="19.5" customHeight="1">
      <c r="A3402" s="625"/>
    </row>
    <row r="3403" spans="1:1" ht="19.5" customHeight="1">
      <c r="A3403" s="625"/>
    </row>
    <row r="3404" spans="1:1" ht="19.5" customHeight="1">
      <c r="A3404" s="625"/>
    </row>
    <row r="3405" spans="1:1" ht="19.5" customHeight="1">
      <c r="A3405" s="625"/>
    </row>
    <row r="3406" spans="1:1" ht="19.5" customHeight="1">
      <c r="A3406" s="625"/>
    </row>
    <row r="3407" spans="1:1" ht="19.5" customHeight="1">
      <c r="A3407" s="625"/>
    </row>
    <row r="3408" spans="1:1" ht="19.5" customHeight="1">
      <c r="A3408" s="625"/>
    </row>
    <row r="3409" spans="1:1" ht="19.5" customHeight="1">
      <c r="A3409" s="625"/>
    </row>
    <row r="3410" spans="1:1" ht="19.5" customHeight="1">
      <c r="A3410" s="625"/>
    </row>
    <row r="3411" spans="1:1" ht="19.5" customHeight="1">
      <c r="A3411" s="625"/>
    </row>
    <row r="3412" spans="1:1" ht="19.5" customHeight="1">
      <c r="A3412" s="625"/>
    </row>
    <row r="3413" spans="1:1" ht="19.5" customHeight="1">
      <c r="A3413" s="625"/>
    </row>
    <row r="3414" spans="1:1" ht="19.5" customHeight="1">
      <c r="A3414" s="625"/>
    </row>
    <row r="3415" spans="1:1" ht="19.5" customHeight="1">
      <c r="A3415" s="625"/>
    </row>
    <row r="3416" spans="1:1" ht="19.5" customHeight="1">
      <c r="A3416" s="625"/>
    </row>
    <row r="3417" spans="1:1" ht="19.5" customHeight="1">
      <c r="A3417" s="625"/>
    </row>
    <row r="3418" spans="1:1" ht="19.5" customHeight="1">
      <c r="A3418" s="625"/>
    </row>
    <row r="3419" spans="1:1" ht="19.5" customHeight="1">
      <c r="A3419" s="625"/>
    </row>
    <row r="3420" spans="1:1" ht="19.5" customHeight="1">
      <c r="A3420" s="625"/>
    </row>
    <row r="3421" spans="1:1" ht="19.5" customHeight="1">
      <c r="A3421" s="625"/>
    </row>
    <row r="3422" spans="1:1" ht="19.5" customHeight="1">
      <c r="A3422" s="625"/>
    </row>
    <row r="3423" spans="1:1" ht="19.5" customHeight="1">
      <c r="A3423" s="625"/>
    </row>
    <row r="3424" spans="1:1" ht="19.5" customHeight="1">
      <c r="A3424" s="625"/>
    </row>
    <row r="3425" spans="1:1" ht="19.5" customHeight="1">
      <c r="A3425" s="625"/>
    </row>
    <row r="3426" spans="1:1" ht="19.5" customHeight="1">
      <c r="A3426" s="625"/>
    </row>
    <row r="3427" spans="1:1" ht="19.5" customHeight="1">
      <c r="A3427" s="625"/>
    </row>
    <row r="3428" spans="1:1" ht="19.5" customHeight="1">
      <c r="A3428" s="625"/>
    </row>
    <row r="3429" spans="1:1" ht="19.5" customHeight="1">
      <c r="A3429" s="625"/>
    </row>
    <row r="3430" spans="1:1" ht="19.5" customHeight="1">
      <c r="A3430" s="625"/>
    </row>
    <row r="3431" spans="1:1" ht="19.5" customHeight="1">
      <c r="A3431" s="625"/>
    </row>
    <row r="3432" spans="1:1" ht="19.5" customHeight="1">
      <c r="A3432" s="625"/>
    </row>
    <row r="3433" spans="1:1" ht="19.5" customHeight="1">
      <c r="A3433" s="625"/>
    </row>
    <row r="3434" spans="1:1" ht="19.5" customHeight="1">
      <c r="A3434" s="625"/>
    </row>
    <row r="3435" spans="1:1" ht="19.5" customHeight="1">
      <c r="A3435" s="625"/>
    </row>
    <row r="3436" spans="1:1" ht="19.5" customHeight="1">
      <c r="A3436" s="625"/>
    </row>
    <row r="3437" spans="1:1" ht="19.5" customHeight="1">
      <c r="A3437" s="625"/>
    </row>
    <row r="3438" spans="1:1" ht="19.5" customHeight="1">
      <c r="A3438" s="625"/>
    </row>
    <row r="3439" spans="1:1" ht="19.5" customHeight="1">
      <c r="A3439" s="625"/>
    </row>
    <row r="3440" spans="1:1" ht="19.5" customHeight="1">
      <c r="A3440" s="625"/>
    </row>
    <row r="3441" spans="1:1" ht="19.5" customHeight="1">
      <c r="A3441" s="625"/>
    </row>
    <row r="3442" spans="1:1" ht="19.5" customHeight="1">
      <c r="A3442" s="625"/>
    </row>
    <row r="3443" spans="1:1" ht="19.5" customHeight="1">
      <c r="A3443" s="625"/>
    </row>
    <row r="3444" spans="1:1" ht="19.5" customHeight="1">
      <c r="A3444" s="625"/>
    </row>
    <row r="3445" spans="1:1" ht="19.5" customHeight="1">
      <c r="A3445" s="625"/>
    </row>
    <row r="3446" spans="1:1" ht="19.5" customHeight="1">
      <c r="A3446" s="625"/>
    </row>
    <row r="3447" spans="1:1" ht="19.5" customHeight="1">
      <c r="A3447" s="625"/>
    </row>
    <row r="3448" spans="1:1" ht="19.5" customHeight="1">
      <c r="A3448" s="625"/>
    </row>
    <row r="3449" spans="1:1" ht="19.5" customHeight="1">
      <c r="A3449" s="625"/>
    </row>
    <row r="3450" spans="1:1" ht="19.5" customHeight="1">
      <c r="A3450" s="625"/>
    </row>
    <row r="3451" spans="1:1" ht="19.5" customHeight="1">
      <c r="A3451" s="625"/>
    </row>
    <row r="3452" spans="1:1" ht="19.5" customHeight="1">
      <c r="A3452" s="625"/>
    </row>
    <row r="3453" spans="1:1" ht="19.5" customHeight="1">
      <c r="A3453" s="625"/>
    </row>
    <row r="3454" spans="1:1" ht="19.5" customHeight="1">
      <c r="A3454" s="625"/>
    </row>
    <row r="3455" spans="1:1" ht="19.5" customHeight="1">
      <c r="A3455" s="625"/>
    </row>
    <row r="3456" spans="1:1" ht="19.5" customHeight="1">
      <c r="A3456" s="625"/>
    </row>
    <row r="3457" spans="1:1" ht="19.5" customHeight="1">
      <c r="A3457" s="625"/>
    </row>
    <row r="3458" spans="1:1" ht="19.5" customHeight="1">
      <c r="A3458" s="625"/>
    </row>
    <row r="3459" spans="1:1" ht="19.5" customHeight="1">
      <c r="A3459" s="625"/>
    </row>
    <row r="3460" spans="1:1" ht="19.5" customHeight="1">
      <c r="A3460" s="625"/>
    </row>
    <row r="3461" spans="1:1" ht="19.5" customHeight="1">
      <c r="A3461" s="625"/>
    </row>
    <row r="3462" spans="1:1" ht="19.5" customHeight="1">
      <c r="A3462" s="625"/>
    </row>
    <row r="3463" spans="1:1" ht="19.5" customHeight="1">
      <c r="A3463" s="625"/>
    </row>
    <row r="3464" spans="1:1" ht="19.5" customHeight="1">
      <c r="A3464" s="625"/>
    </row>
    <row r="3465" spans="1:1" ht="19.5" customHeight="1">
      <c r="A3465" s="625"/>
    </row>
    <row r="3466" spans="1:1" ht="19.5" customHeight="1">
      <c r="A3466" s="625"/>
    </row>
    <row r="3467" spans="1:1" ht="19.5" customHeight="1">
      <c r="A3467" s="625"/>
    </row>
    <row r="3468" spans="1:1" ht="19.5" customHeight="1">
      <c r="A3468" s="625"/>
    </row>
    <row r="3469" spans="1:1" ht="19.5" customHeight="1">
      <c r="A3469" s="625"/>
    </row>
    <row r="3470" spans="1:1" ht="19.5" customHeight="1">
      <c r="A3470" s="625"/>
    </row>
    <row r="3471" spans="1:1" ht="19.5" customHeight="1">
      <c r="A3471" s="625"/>
    </row>
    <row r="3472" spans="1:1" ht="19.5" customHeight="1">
      <c r="A3472" s="625"/>
    </row>
    <row r="3473" spans="1:1" ht="19.5" customHeight="1">
      <c r="A3473" s="625"/>
    </row>
    <row r="3474" spans="1:1" ht="19.5" customHeight="1">
      <c r="A3474" s="625"/>
    </row>
    <row r="3475" spans="1:1" ht="19.5" customHeight="1">
      <c r="A3475" s="625"/>
    </row>
    <row r="3476" spans="1:1" ht="19.5" customHeight="1">
      <c r="A3476" s="625"/>
    </row>
    <row r="3477" spans="1:1" ht="19.5" customHeight="1">
      <c r="A3477" s="625"/>
    </row>
    <row r="3478" spans="1:1" ht="19.5" customHeight="1">
      <c r="A3478" s="625"/>
    </row>
    <row r="3479" spans="1:1" ht="19.5" customHeight="1">
      <c r="A3479" s="625"/>
    </row>
    <row r="3480" spans="1:1" ht="19.5" customHeight="1">
      <c r="A3480" s="625"/>
    </row>
    <row r="3481" spans="1:1" ht="19.5" customHeight="1">
      <c r="A3481" s="625"/>
    </row>
    <row r="3482" spans="1:1" ht="19.5" customHeight="1">
      <c r="A3482" s="625"/>
    </row>
    <row r="3483" spans="1:1" ht="19.5" customHeight="1">
      <c r="A3483" s="625"/>
    </row>
    <row r="3484" spans="1:1" ht="19.5" customHeight="1">
      <c r="A3484" s="625"/>
    </row>
    <row r="3485" spans="1:1" ht="19.5" customHeight="1">
      <c r="A3485" s="625"/>
    </row>
    <row r="3486" spans="1:1" ht="19.5" customHeight="1">
      <c r="A3486" s="625"/>
    </row>
    <row r="3487" spans="1:1" ht="19.5" customHeight="1">
      <c r="A3487" s="625"/>
    </row>
    <row r="3488" spans="1:1" ht="19.5" customHeight="1">
      <c r="A3488" s="625"/>
    </row>
    <row r="3489" spans="1:1" ht="19.5" customHeight="1">
      <c r="A3489" s="625"/>
    </row>
    <row r="3490" spans="1:1" ht="19.5" customHeight="1">
      <c r="A3490" s="625"/>
    </row>
    <row r="3491" spans="1:1" ht="19.5" customHeight="1">
      <c r="A3491" s="625"/>
    </row>
    <row r="3492" spans="1:1" ht="19.5" customHeight="1">
      <c r="A3492" s="625"/>
    </row>
    <row r="3493" spans="1:1" ht="19.5" customHeight="1">
      <c r="A3493" s="625"/>
    </row>
    <row r="3494" spans="1:1" ht="19.5" customHeight="1">
      <c r="A3494" s="625"/>
    </row>
    <row r="3495" spans="1:1" ht="19.5" customHeight="1">
      <c r="A3495" s="625"/>
    </row>
    <row r="3496" spans="1:1" ht="19.5" customHeight="1">
      <c r="A3496" s="625"/>
    </row>
    <row r="3497" spans="1:1" ht="19.5" customHeight="1">
      <c r="A3497" s="625"/>
    </row>
    <row r="3498" spans="1:1" ht="19.5" customHeight="1">
      <c r="A3498" s="625"/>
    </row>
    <row r="3499" spans="1:1" ht="19.5" customHeight="1">
      <c r="A3499" s="625"/>
    </row>
    <row r="3500" spans="1:1" ht="19.5" customHeight="1">
      <c r="A3500" s="625"/>
    </row>
    <row r="3501" spans="1:1" ht="19.5" customHeight="1">
      <c r="A3501" s="625"/>
    </row>
    <row r="3502" spans="1:1" ht="19.5" customHeight="1">
      <c r="A3502" s="625"/>
    </row>
    <row r="3503" spans="1:1" ht="19.5" customHeight="1">
      <c r="A3503" s="625"/>
    </row>
    <row r="3504" spans="1:1" ht="19.5" customHeight="1">
      <c r="A3504" s="625"/>
    </row>
    <row r="3505" spans="1:1" ht="19.5" customHeight="1">
      <c r="A3505" s="625"/>
    </row>
    <row r="3506" spans="1:1" ht="19.5" customHeight="1">
      <c r="A3506" s="625"/>
    </row>
    <row r="3507" spans="1:1" ht="19.5" customHeight="1">
      <c r="A3507" s="625"/>
    </row>
    <row r="3508" spans="1:1" ht="19.5" customHeight="1">
      <c r="A3508" s="625"/>
    </row>
    <row r="3509" spans="1:1" ht="19.5" customHeight="1">
      <c r="A3509" s="625"/>
    </row>
    <row r="3510" spans="1:1" ht="19.5" customHeight="1">
      <c r="A3510" s="625"/>
    </row>
    <row r="3511" spans="1:1" ht="19.5" customHeight="1">
      <c r="A3511" s="625"/>
    </row>
    <row r="3512" spans="1:1" ht="19.5" customHeight="1">
      <c r="A3512" s="625"/>
    </row>
    <row r="3513" spans="1:1" ht="19.5" customHeight="1">
      <c r="A3513" s="625"/>
    </row>
    <row r="3514" spans="1:1" ht="19.5" customHeight="1">
      <c r="A3514" s="625"/>
    </row>
    <row r="3515" spans="1:1" ht="19.5" customHeight="1">
      <c r="A3515" s="625"/>
    </row>
    <row r="3516" spans="1:1" ht="19.5" customHeight="1">
      <c r="A3516" s="625"/>
    </row>
    <row r="3517" spans="1:1" ht="19.5" customHeight="1">
      <c r="A3517" s="625"/>
    </row>
    <row r="3518" spans="1:1" ht="19.5" customHeight="1">
      <c r="A3518" s="625"/>
    </row>
    <row r="3519" spans="1:1" ht="19.5" customHeight="1">
      <c r="A3519" s="625"/>
    </row>
    <row r="3520" spans="1:1" ht="19.5" customHeight="1">
      <c r="A3520" s="625"/>
    </row>
    <row r="3521" spans="1:1" ht="19.5" customHeight="1">
      <c r="A3521" s="625"/>
    </row>
    <row r="3522" spans="1:1" ht="19.5" customHeight="1">
      <c r="A3522" s="625"/>
    </row>
    <row r="3523" spans="1:1" ht="19.5" customHeight="1">
      <c r="A3523" s="625"/>
    </row>
    <row r="3524" spans="1:1" ht="19.5" customHeight="1">
      <c r="A3524" s="625"/>
    </row>
    <row r="3525" spans="1:1" ht="19.5" customHeight="1">
      <c r="A3525" s="625"/>
    </row>
    <row r="3526" spans="1:1" ht="19.5" customHeight="1">
      <c r="A3526" s="625"/>
    </row>
    <row r="3527" spans="1:1" ht="19.5" customHeight="1">
      <c r="A3527" s="625"/>
    </row>
    <row r="3528" spans="1:1" ht="19.5" customHeight="1">
      <c r="A3528" s="625"/>
    </row>
    <row r="3529" spans="1:1" ht="19.5" customHeight="1">
      <c r="A3529" s="625"/>
    </row>
    <row r="3530" spans="1:1" ht="19.5" customHeight="1">
      <c r="A3530" s="625"/>
    </row>
    <row r="3531" spans="1:1" ht="19.5" customHeight="1">
      <c r="A3531" s="625"/>
    </row>
    <row r="3532" spans="1:1" ht="19.5" customHeight="1">
      <c r="A3532" s="625"/>
    </row>
    <row r="3533" spans="1:1" ht="19.5" customHeight="1">
      <c r="A3533" s="625"/>
    </row>
    <row r="3534" spans="1:1" ht="19.5" customHeight="1">
      <c r="A3534" s="625"/>
    </row>
    <row r="3535" spans="1:1" ht="19.5" customHeight="1">
      <c r="A3535" s="625"/>
    </row>
    <row r="3536" spans="1:1" ht="19.5" customHeight="1">
      <c r="A3536" s="625"/>
    </row>
    <row r="3537" spans="1:1" ht="19.5" customHeight="1">
      <c r="A3537" s="625"/>
    </row>
    <row r="3538" spans="1:1" ht="19.5" customHeight="1">
      <c r="A3538" s="625"/>
    </row>
    <row r="3539" spans="1:1" ht="19.5" customHeight="1">
      <c r="A3539" s="625"/>
    </row>
    <row r="3540" spans="1:1" ht="19.5" customHeight="1">
      <c r="A3540" s="625"/>
    </row>
    <row r="3541" spans="1:1" ht="19.5" customHeight="1">
      <c r="A3541" s="625"/>
    </row>
    <row r="3542" spans="1:1" ht="19.5" customHeight="1">
      <c r="A3542" s="625"/>
    </row>
    <row r="3543" spans="1:1" ht="19.5" customHeight="1">
      <c r="A3543" s="625"/>
    </row>
    <row r="3544" spans="1:1" ht="19.5" customHeight="1">
      <c r="A3544" s="625"/>
    </row>
    <row r="3545" spans="1:1" ht="19.5" customHeight="1">
      <c r="A3545" s="625"/>
    </row>
    <row r="3546" spans="1:1" ht="19.5" customHeight="1">
      <c r="A3546" s="625"/>
    </row>
    <row r="3547" spans="1:1" ht="19.5" customHeight="1">
      <c r="A3547" s="625"/>
    </row>
    <row r="3548" spans="1:1" ht="19.5" customHeight="1">
      <c r="A3548" s="625"/>
    </row>
    <row r="3549" spans="1:1" ht="19.5" customHeight="1">
      <c r="A3549" s="625"/>
    </row>
    <row r="3550" spans="1:1" ht="19.5" customHeight="1">
      <c r="A3550" s="625"/>
    </row>
    <row r="3551" spans="1:1" ht="19.5" customHeight="1">
      <c r="A3551" s="625"/>
    </row>
    <row r="3552" spans="1:1" ht="19.5" customHeight="1">
      <c r="A3552" s="625"/>
    </row>
    <row r="3553" spans="1:1" ht="19.5" customHeight="1">
      <c r="A3553" s="625"/>
    </row>
    <row r="3554" spans="1:1" ht="19.5" customHeight="1">
      <c r="A3554" s="625"/>
    </row>
    <row r="3555" spans="1:1" ht="19.5" customHeight="1">
      <c r="A3555" s="625"/>
    </row>
    <row r="3556" spans="1:1" ht="19.5" customHeight="1">
      <c r="A3556" s="625"/>
    </row>
    <row r="3557" spans="1:1" ht="19.5" customHeight="1">
      <c r="A3557" s="625"/>
    </row>
    <row r="3558" spans="1:1" ht="19.5" customHeight="1">
      <c r="A3558" s="625"/>
    </row>
    <row r="3559" spans="1:1" ht="19.5" customHeight="1">
      <c r="A3559" s="625"/>
    </row>
    <row r="3560" spans="1:1" ht="19.5" customHeight="1">
      <c r="A3560" s="625"/>
    </row>
    <row r="3561" spans="1:1" ht="19.5" customHeight="1">
      <c r="A3561" s="625"/>
    </row>
    <row r="3562" spans="1:1" ht="19.5" customHeight="1">
      <c r="A3562" s="625"/>
    </row>
    <row r="3563" spans="1:1" ht="19.5" customHeight="1">
      <c r="A3563" s="625"/>
    </row>
    <row r="3564" spans="1:1" ht="19.5" customHeight="1">
      <c r="A3564" s="625"/>
    </row>
    <row r="3565" spans="1:1" ht="19.5" customHeight="1">
      <c r="A3565" s="625"/>
    </row>
    <row r="3566" spans="1:1" ht="19.5" customHeight="1">
      <c r="A3566" s="625"/>
    </row>
    <row r="3567" spans="1:1" ht="19.5" customHeight="1">
      <c r="A3567" s="625"/>
    </row>
    <row r="3568" spans="1:1" ht="19.5" customHeight="1">
      <c r="A3568" s="625"/>
    </row>
    <row r="3569" spans="1:1" ht="19.5" customHeight="1">
      <c r="A3569" s="625"/>
    </row>
    <row r="3570" spans="1:1" ht="19.5" customHeight="1">
      <c r="A3570" s="625"/>
    </row>
    <row r="3571" spans="1:1" ht="19.5" customHeight="1">
      <c r="A3571" s="625"/>
    </row>
    <row r="3572" spans="1:1" ht="19.5" customHeight="1">
      <c r="A3572" s="625"/>
    </row>
    <row r="3573" spans="1:1" ht="19.5" customHeight="1">
      <c r="A3573" s="625"/>
    </row>
    <row r="3574" spans="1:1" ht="19.5" customHeight="1">
      <c r="A3574" s="625"/>
    </row>
    <row r="3575" spans="1:1" ht="19.5" customHeight="1">
      <c r="A3575" s="625"/>
    </row>
    <row r="3576" spans="1:1" ht="19.5" customHeight="1">
      <c r="A3576" s="625"/>
    </row>
    <row r="3577" spans="1:1" ht="19.5" customHeight="1">
      <c r="A3577" s="625"/>
    </row>
    <row r="3578" spans="1:1" ht="19.5" customHeight="1">
      <c r="A3578" s="625"/>
    </row>
    <row r="3579" spans="1:1" ht="19.5" customHeight="1">
      <c r="A3579" s="625"/>
    </row>
    <row r="3580" spans="1:1" ht="19.5" customHeight="1">
      <c r="A3580" s="625"/>
    </row>
    <row r="3581" spans="1:1" ht="19.5" customHeight="1">
      <c r="A3581" s="625"/>
    </row>
    <row r="3582" spans="1:1" ht="19.5" customHeight="1">
      <c r="A3582" s="625"/>
    </row>
    <row r="3583" spans="1:1" ht="19.5" customHeight="1">
      <c r="A3583" s="625"/>
    </row>
    <row r="3584" spans="1:1" ht="19.5" customHeight="1">
      <c r="A3584" s="625"/>
    </row>
    <row r="3585" spans="1:1" ht="19.5" customHeight="1">
      <c r="A3585" s="625"/>
    </row>
    <row r="3586" spans="1:1" ht="19.5" customHeight="1">
      <c r="A3586" s="625"/>
    </row>
    <row r="3587" spans="1:1" ht="19.5" customHeight="1">
      <c r="A3587" s="625"/>
    </row>
    <row r="3588" spans="1:1" ht="19.5" customHeight="1">
      <c r="A3588" s="625"/>
    </row>
    <row r="3589" spans="1:1" ht="19.5" customHeight="1">
      <c r="A3589" s="625"/>
    </row>
    <row r="3590" spans="1:1" ht="19.5" customHeight="1">
      <c r="A3590" s="625"/>
    </row>
    <row r="3591" spans="1:1" ht="19.5" customHeight="1">
      <c r="A3591" s="625"/>
    </row>
    <row r="3592" spans="1:1" ht="19.5" customHeight="1">
      <c r="A3592" s="625"/>
    </row>
    <row r="3593" spans="1:1" ht="19.5" customHeight="1">
      <c r="A3593" s="625"/>
    </row>
    <row r="3594" spans="1:1" ht="19.5" customHeight="1">
      <c r="A3594" s="625"/>
    </row>
    <row r="3595" spans="1:1" ht="19.5" customHeight="1">
      <c r="A3595" s="625"/>
    </row>
    <row r="3596" spans="1:1" ht="19.5" customHeight="1">
      <c r="A3596" s="625"/>
    </row>
    <row r="3597" spans="1:1" ht="19.5" customHeight="1">
      <c r="A3597" s="625"/>
    </row>
    <row r="3598" spans="1:1" ht="19.5" customHeight="1">
      <c r="A3598" s="625"/>
    </row>
    <row r="3599" spans="1:1" ht="19.5" customHeight="1">
      <c r="A3599" s="625"/>
    </row>
    <row r="3600" spans="1:1" ht="19.5" customHeight="1">
      <c r="A3600" s="625"/>
    </row>
    <row r="3601" spans="1:1" ht="19.5" customHeight="1">
      <c r="A3601" s="625"/>
    </row>
    <row r="3602" spans="1:1" ht="19.5" customHeight="1">
      <c r="A3602" s="625"/>
    </row>
    <row r="3603" spans="1:1" ht="19.5" customHeight="1">
      <c r="A3603" s="625"/>
    </row>
    <row r="3604" spans="1:1" ht="19.5" customHeight="1">
      <c r="A3604" s="625"/>
    </row>
    <row r="3605" spans="1:1" ht="19.5" customHeight="1">
      <c r="A3605" s="625"/>
    </row>
    <row r="3606" spans="1:1" ht="19.5" customHeight="1">
      <c r="A3606" s="625"/>
    </row>
    <row r="3607" spans="1:1" ht="19.5" customHeight="1">
      <c r="A3607" s="625"/>
    </row>
    <row r="3608" spans="1:1" ht="19.5" customHeight="1">
      <c r="A3608" s="625"/>
    </row>
    <row r="3609" spans="1:1" ht="19.5" customHeight="1">
      <c r="A3609" s="625"/>
    </row>
    <row r="3610" spans="1:1" ht="19.5" customHeight="1">
      <c r="A3610" s="625"/>
    </row>
    <row r="3611" spans="1:1" ht="19.5" customHeight="1">
      <c r="A3611" s="625"/>
    </row>
    <row r="3612" spans="1:1" ht="19.5" customHeight="1">
      <c r="A3612" s="625"/>
    </row>
    <row r="3613" spans="1:1" ht="19.5" customHeight="1">
      <c r="A3613" s="625"/>
    </row>
    <row r="3614" spans="1:1" ht="19.5" customHeight="1">
      <c r="A3614" s="625"/>
    </row>
    <row r="3615" spans="1:1" ht="19.5" customHeight="1">
      <c r="A3615" s="625"/>
    </row>
    <row r="3616" spans="1:1" ht="19.5" customHeight="1">
      <c r="A3616" s="625"/>
    </row>
    <row r="3617" spans="1:1" ht="19.5" customHeight="1">
      <c r="A3617" s="625"/>
    </row>
    <row r="3618" spans="1:1" ht="19.5" customHeight="1">
      <c r="A3618" s="625"/>
    </row>
    <row r="3619" spans="1:1" ht="19.5" customHeight="1">
      <c r="A3619" s="625"/>
    </row>
    <row r="3620" spans="1:1" ht="19.5" customHeight="1">
      <c r="A3620" s="625"/>
    </row>
    <row r="3621" spans="1:1" ht="19.5" customHeight="1">
      <c r="A3621" s="625"/>
    </row>
    <row r="3622" spans="1:1" ht="19.5" customHeight="1">
      <c r="A3622" s="625"/>
    </row>
    <row r="3623" spans="1:1" ht="19.5" customHeight="1">
      <c r="A3623" s="625"/>
    </row>
    <row r="3624" spans="1:1" ht="19.5" customHeight="1">
      <c r="A3624" s="625"/>
    </row>
    <row r="3625" spans="1:1" ht="19.5" customHeight="1">
      <c r="A3625" s="625"/>
    </row>
    <row r="3626" spans="1:1" ht="19.5" customHeight="1">
      <c r="A3626" s="625"/>
    </row>
    <row r="3627" spans="1:1" ht="19.5" customHeight="1">
      <c r="A3627" s="625"/>
    </row>
    <row r="3628" spans="1:1" ht="19.5" customHeight="1">
      <c r="A3628" s="625"/>
    </row>
    <row r="3629" spans="1:1" ht="19.5" customHeight="1">
      <c r="A3629" s="625"/>
    </row>
    <row r="3630" spans="1:1" ht="19.5" customHeight="1">
      <c r="A3630" s="625"/>
    </row>
    <row r="3631" spans="1:1" ht="19.5" customHeight="1">
      <c r="A3631" s="625"/>
    </row>
    <row r="3632" spans="1:1" ht="19.5" customHeight="1">
      <c r="A3632" s="625"/>
    </row>
    <row r="3633" spans="1:1" ht="19.5" customHeight="1">
      <c r="A3633" s="625"/>
    </row>
    <row r="3634" spans="1:1" ht="19.5" customHeight="1">
      <c r="A3634" s="625"/>
    </row>
    <row r="3635" spans="1:1" ht="19.5" customHeight="1">
      <c r="A3635" s="625"/>
    </row>
    <row r="3636" spans="1:1" ht="19.5" customHeight="1">
      <c r="A3636" s="625"/>
    </row>
    <row r="3637" spans="1:1" ht="19.5" customHeight="1">
      <c r="A3637" s="625"/>
    </row>
    <row r="3638" spans="1:1" ht="19.5" customHeight="1">
      <c r="A3638" s="625"/>
    </row>
    <row r="3639" spans="1:1" ht="19.5" customHeight="1">
      <c r="A3639" s="625"/>
    </row>
    <row r="3640" spans="1:1" ht="19.5" customHeight="1">
      <c r="A3640" s="625"/>
    </row>
    <row r="3641" spans="1:1" ht="19.5" customHeight="1">
      <c r="A3641" s="625"/>
    </row>
    <row r="3642" spans="1:1" ht="19.5" customHeight="1">
      <c r="A3642" s="625"/>
    </row>
    <row r="3643" spans="1:1" ht="19.5" customHeight="1">
      <c r="A3643" s="625"/>
    </row>
    <row r="3644" spans="1:1" ht="19.5" customHeight="1">
      <c r="A3644" s="625"/>
    </row>
    <row r="3645" spans="1:1" ht="19.5" customHeight="1">
      <c r="A3645" s="625"/>
    </row>
    <row r="3646" spans="1:1" ht="19.5" customHeight="1">
      <c r="A3646" s="625"/>
    </row>
    <row r="3647" spans="1:1" ht="19.5" customHeight="1">
      <c r="A3647" s="625"/>
    </row>
    <row r="3648" spans="1:1" ht="19.5" customHeight="1">
      <c r="A3648" s="625"/>
    </row>
    <row r="3649" spans="1:1" ht="19.5" customHeight="1">
      <c r="A3649" s="625"/>
    </row>
    <row r="3650" spans="1:1" ht="19.5" customHeight="1">
      <c r="A3650" s="625"/>
    </row>
    <row r="3651" spans="1:1" ht="19.5" customHeight="1">
      <c r="A3651" s="625"/>
    </row>
    <row r="3652" spans="1:1" ht="19.5" customHeight="1">
      <c r="A3652" s="625"/>
    </row>
    <row r="3653" spans="1:1" ht="19.5" customHeight="1">
      <c r="A3653" s="625"/>
    </row>
    <row r="3654" spans="1:1" ht="19.5" customHeight="1">
      <c r="A3654" s="625"/>
    </row>
    <row r="3655" spans="1:1" ht="19.5" customHeight="1">
      <c r="A3655" s="625"/>
    </row>
    <row r="3656" spans="1:1" ht="19.5" customHeight="1">
      <c r="A3656" s="625"/>
    </row>
    <row r="3657" spans="1:1" ht="19.5" customHeight="1">
      <c r="A3657" s="625"/>
    </row>
    <row r="3658" spans="1:1" ht="19.5" customHeight="1">
      <c r="A3658" s="625"/>
    </row>
    <row r="3659" spans="1:1" ht="19.5" customHeight="1">
      <c r="A3659" s="625"/>
    </row>
    <row r="3660" spans="1:1" ht="19.5" customHeight="1">
      <c r="A3660" s="625"/>
    </row>
    <row r="3661" spans="1:1" ht="19.5" customHeight="1">
      <c r="A3661" s="625"/>
    </row>
    <row r="3662" spans="1:1" ht="19.5" customHeight="1">
      <c r="A3662" s="625"/>
    </row>
    <row r="3663" spans="1:1" ht="19.5" customHeight="1">
      <c r="A3663" s="625"/>
    </row>
    <row r="3664" spans="1:1" ht="19.5" customHeight="1">
      <c r="A3664" s="625"/>
    </row>
    <row r="3665" spans="1:1" ht="19.5" customHeight="1">
      <c r="A3665" s="625"/>
    </row>
    <row r="3666" spans="1:1" ht="19.5" customHeight="1">
      <c r="A3666" s="625"/>
    </row>
    <row r="3667" spans="1:1" ht="19.5" customHeight="1">
      <c r="A3667" s="625"/>
    </row>
    <row r="3668" spans="1:1" ht="19.5" customHeight="1">
      <c r="A3668" s="625"/>
    </row>
    <row r="3669" spans="1:1" ht="19.5" customHeight="1">
      <c r="A3669" s="625"/>
    </row>
    <row r="3670" spans="1:1" ht="19.5" customHeight="1">
      <c r="A3670" s="625"/>
    </row>
    <row r="3671" spans="1:1" ht="19.5" customHeight="1">
      <c r="A3671" s="625"/>
    </row>
    <row r="3672" spans="1:1" ht="19.5" customHeight="1">
      <c r="A3672" s="625"/>
    </row>
    <row r="3673" spans="1:1" ht="19.5" customHeight="1">
      <c r="A3673" s="625"/>
    </row>
    <row r="3674" spans="1:1" ht="19.5" customHeight="1">
      <c r="A3674" s="625"/>
    </row>
    <row r="3675" spans="1:1" ht="19.5" customHeight="1">
      <c r="A3675" s="625"/>
    </row>
    <row r="3676" spans="1:1" ht="19.5" customHeight="1">
      <c r="A3676" s="625"/>
    </row>
    <row r="3677" spans="1:1" ht="19.5" customHeight="1">
      <c r="A3677" s="625"/>
    </row>
    <row r="3678" spans="1:1" ht="19.5" customHeight="1">
      <c r="A3678" s="625"/>
    </row>
    <row r="3679" spans="1:1" ht="19.5" customHeight="1">
      <c r="A3679" s="625"/>
    </row>
    <row r="3680" spans="1:1" ht="19.5" customHeight="1">
      <c r="A3680" s="625"/>
    </row>
    <row r="3681" spans="1:1" ht="19.5" customHeight="1">
      <c r="A3681" s="625"/>
    </row>
    <row r="3682" spans="1:1" ht="19.5" customHeight="1">
      <c r="A3682" s="625"/>
    </row>
    <row r="3683" spans="1:1" ht="19.5" customHeight="1">
      <c r="A3683" s="625"/>
    </row>
    <row r="3684" spans="1:1" ht="19.5" customHeight="1">
      <c r="A3684" s="625"/>
    </row>
    <row r="3685" spans="1:1" ht="19.5" customHeight="1">
      <c r="A3685" s="625"/>
    </row>
    <row r="3686" spans="1:1" ht="19.5" customHeight="1">
      <c r="A3686" s="625"/>
    </row>
    <row r="3687" spans="1:1" ht="19.5" customHeight="1">
      <c r="A3687" s="625"/>
    </row>
    <row r="3688" spans="1:1" ht="19.5" customHeight="1">
      <c r="A3688" s="625"/>
    </row>
    <row r="3689" spans="1:1" ht="19.5" customHeight="1">
      <c r="A3689" s="625"/>
    </row>
    <row r="3690" spans="1:1" ht="19.5" customHeight="1">
      <c r="A3690" s="625"/>
    </row>
    <row r="3691" spans="1:1" ht="19.5" customHeight="1">
      <c r="A3691" s="625"/>
    </row>
    <row r="3692" spans="1:1" ht="19.5" customHeight="1">
      <c r="A3692" s="625"/>
    </row>
    <row r="3693" spans="1:1" ht="19.5" customHeight="1">
      <c r="A3693" s="625"/>
    </row>
    <row r="3694" spans="1:1" ht="19.5" customHeight="1">
      <c r="A3694" s="625"/>
    </row>
    <row r="3695" spans="1:1" ht="19.5" customHeight="1">
      <c r="A3695" s="625"/>
    </row>
    <row r="3696" spans="1:1" ht="19.5" customHeight="1">
      <c r="A3696" s="625"/>
    </row>
    <row r="3697" spans="1:1" ht="19.5" customHeight="1">
      <c r="A3697" s="625"/>
    </row>
    <row r="3698" spans="1:1" ht="19.5" customHeight="1">
      <c r="A3698" s="625"/>
    </row>
    <row r="3699" spans="1:1" ht="19.5" customHeight="1">
      <c r="A3699" s="625"/>
    </row>
    <row r="3700" spans="1:1" ht="19.5" customHeight="1">
      <c r="A3700" s="625"/>
    </row>
    <row r="3701" spans="1:1" ht="19.5" customHeight="1">
      <c r="A3701" s="625"/>
    </row>
    <row r="3702" spans="1:1" ht="19.5" customHeight="1">
      <c r="A3702" s="625"/>
    </row>
    <row r="3703" spans="1:1" ht="19.5" customHeight="1">
      <c r="A3703" s="625"/>
    </row>
    <row r="3704" spans="1:1" ht="19.5" customHeight="1">
      <c r="A3704" s="625"/>
    </row>
    <row r="3705" spans="1:1" ht="19.5" customHeight="1">
      <c r="A3705" s="625"/>
    </row>
    <row r="3706" spans="1:1" ht="19.5" customHeight="1">
      <c r="A3706" s="625"/>
    </row>
    <row r="3707" spans="1:1" ht="19.5" customHeight="1">
      <c r="A3707" s="625"/>
    </row>
    <row r="3708" spans="1:1" ht="19.5" customHeight="1">
      <c r="A3708" s="625"/>
    </row>
    <row r="3709" spans="1:1" ht="19.5" customHeight="1">
      <c r="A3709" s="625"/>
    </row>
    <row r="3710" spans="1:1" ht="19.5" customHeight="1">
      <c r="A3710" s="625"/>
    </row>
    <row r="3711" spans="1:1" ht="19.5" customHeight="1">
      <c r="A3711" s="625"/>
    </row>
    <row r="3712" spans="1:1" ht="19.5" customHeight="1">
      <c r="A3712" s="625"/>
    </row>
    <row r="3713" spans="1:1" ht="19.5" customHeight="1">
      <c r="A3713" s="625"/>
    </row>
    <row r="3714" spans="1:1" ht="19.5" customHeight="1">
      <c r="A3714" s="625"/>
    </row>
    <row r="3715" spans="1:1" ht="19.5" customHeight="1">
      <c r="A3715" s="625"/>
    </row>
    <row r="3716" spans="1:1" ht="19.5" customHeight="1">
      <c r="A3716" s="625"/>
    </row>
    <row r="3717" spans="1:1" ht="19.5" customHeight="1">
      <c r="A3717" s="625"/>
    </row>
    <row r="3718" spans="1:1" ht="19.5" customHeight="1">
      <c r="A3718" s="625"/>
    </row>
    <row r="3719" spans="1:1" ht="19.5" customHeight="1">
      <c r="A3719" s="625"/>
    </row>
    <row r="3720" spans="1:1" ht="19.5" customHeight="1">
      <c r="A3720" s="625"/>
    </row>
    <row r="3721" spans="1:1" ht="19.5" customHeight="1">
      <c r="A3721" s="625"/>
    </row>
    <row r="3722" spans="1:1" ht="19.5" customHeight="1">
      <c r="A3722" s="625"/>
    </row>
    <row r="3723" spans="1:1" ht="19.5" customHeight="1">
      <c r="A3723" s="625"/>
    </row>
    <row r="3724" spans="1:1" ht="19.5" customHeight="1">
      <c r="A3724" s="625"/>
    </row>
    <row r="3725" spans="1:1" ht="19.5" customHeight="1">
      <c r="A3725" s="625"/>
    </row>
    <row r="3726" spans="1:1" ht="19.5" customHeight="1">
      <c r="A3726" s="625"/>
    </row>
    <row r="3727" spans="1:1" ht="19.5" customHeight="1">
      <c r="A3727" s="625"/>
    </row>
    <row r="3728" spans="1:1" ht="19.5" customHeight="1">
      <c r="A3728" s="625"/>
    </row>
    <row r="3729" spans="1:1" ht="19.5" customHeight="1">
      <c r="A3729" s="625"/>
    </row>
    <row r="3730" spans="1:1" ht="19.5" customHeight="1">
      <c r="A3730" s="625"/>
    </row>
    <row r="3731" spans="1:1" ht="19.5" customHeight="1">
      <c r="A3731" s="625"/>
    </row>
    <row r="3732" spans="1:1" ht="19.5" customHeight="1">
      <c r="A3732" s="625"/>
    </row>
    <row r="3733" spans="1:1" ht="19.5" customHeight="1">
      <c r="A3733" s="625"/>
    </row>
    <row r="3734" spans="1:1" ht="19.5" customHeight="1">
      <c r="A3734" s="625"/>
    </row>
    <row r="3735" spans="1:1" ht="19.5" customHeight="1">
      <c r="A3735" s="625"/>
    </row>
    <row r="3736" spans="1:1" ht="19.5" customHeight="1">
      <c r="A3736" s="625"/>
    </row>
    <row r="3737" spans="1:1" ht="19.5" customHeight="1">
      <c r="A3737" s="625"/>
    </row>
    <row r="3738" spans="1:1" ht="19.5" customHeight="1">
      <c r="A3738" s="625"/>
    </row>
    <row r="3739" spans="1:1" ht="19.5" customHeight="1">
      <c r="A3739" s="625"/>
    </row>
    <row r="3740" spans="1:1" ht="19.5" customHeight="1">
      <c r="A3740" s="625"/>
    </row>
    <row r="3741" spans="1:1" ht="19.5" customHeight="1">
      <c r="A3741" s="625"/>
    </row>
    <row r="3742" spans="1:1" ht="19.5" customHeight="1">
      <c r="A3742" s="625"/>
    </row>
    <row r="3743" spans="1:1" ht="19.5" customHeight="1">
      <c r="A3743" s="625"/>
    </row>
    <row r="3744" spans="1:1" ht="19.5" customHeight="1">
      <c r="A3744" s="625"/>
    </row>
    <row r="3745" spans="1:1" ht="19.5" customHeight="1">
      <c r="A3745" s="625"/>
    </row>
    <row r="3746" spans="1:1" ht="19.5" customHeight="1">
      <c r="A3746" s="625"/>
    </row>
    <row r="3747" spans="1:1" ht="19.5" customHeight="1">
      <c r="A3747" s="625"/>
    </row>
    <row r="3748" spans="1:1" ht="19.5" customHeight="1">
      <c r="A3748" s="625"/>
    </row>
    <row r="3749" spans="1:1" ht="19.5" customHeight="1">
      <c r="A3749" s="625"/>
    </row>
    <row r="3750" spans="1:1" ht="19.5" customHeight="1">
      <c r="A3750" s="625"/>
    </row>
    <row r="3751" spans="1:1" ht="19.5" customHeight="1">
      <c r="A3751" s="625"/>
    </row>
    <row r="3752" spans="1:1" ht="19.5" customHeight="1">
      <c r="A3752" s="625"/>
    </row>
    <row r="3753" spans="1:1" ht="19.5" customHeight="1">
      <c r="A3753" s="625"/>
    </row>
    <row r="3754" spans="1:1" ht="19.5" customHeight="1">
      <c r="A3754" s="625"/>
    </row>
    <row r="3755" spans="1:1" ht="19.5" customHeight="1">
      <c r="A3755" s="625"/>
    </row>
    <row r="3756" spans="1:1" ht="19.5" customHeight="1">
      <c r="A3756" s="625"/>
    </row>
    <row r="3757" spans="1:1" ht="19.5" customHeight="1">
      <c r="A3757" s="625"/>
    </row>
    <row r="3758" spans="1:1" ht="19.5" customHeight="1">
      <c r="A3758" s="625"/>
    </row>
    <row r="3759" spans="1:1" ht="19.5" customHeight="1">
      <c r="A3759" s="625"/>
    </row>
    <row r="3760" spans="1:1" ht="19.5" customHeight="1">
      <c r="A3760" s="625"/>
    </row>
    <row r="3761" spans="1:1" ht="19.5" customHeight="1">
      <c r="A3761" s="625"/>
    </row>
    <row r="3762" spans="1:1" ht="19.5" customHeight="1">
      <c r="A3762" s="625"/>
    </row>
    <row r="3763" spans="1:1" ht="19.5" customHeight="1">
      <c r="A3763" s="625"/>
    </row>
    <row r="3764" spans="1:1" ht="19.5" customHeight="1">
      <c r="A3764" s="625"/>
    </row>
    <row r="3765" spans="1:1" ht="19.5" customHeight="1">
      <c r="A3765" s="625"/>
    </row>
    <row r="3766" spans="1:1" ht="19.5" customHeight="1">
      <c r="A3766" s="625"/>
    </row>
    <row r="3767" spans="1:1" ht="19.5" customHeight="1">
      <c r="A3767" s="625"/>
    </row>
    <row r="3768" spans="1:1" ht="19.5" customHeight="1">
      <c r="A3768" s="625"/>
    </row>
    <row r="3769" spans="1:1" ht="19.5" customHeight="1">
      <c r="A3769" s="625"/>
    </row>
    <row r="3770" spans="1:1" ht="19.5" customHeight="1">
      <c r="A3770" s="625"/>
    </row>
    <row r="3771" spans="1:1" ht="19.5" customHeight="1">
      <c r="A3771" s="625"/>
    </row>
    <row r="3772" spans="1:1" ht="19.5" customHeight="1">
      <c r="A3772" s="625"/>
    </row>
    <row r="3773" spans="1:1" ht="19.5" customHeight="1">
      <c r="A3773" s="625"/>
    </row>
    <row r="3774" spans="1:1" ht="19.5" customHeight="1">
      <c r="A3774" s="625"/>
    </row>
    <row r="3775" spans="1:1" ht="19.5" customHeight="1">
      <c r="A3775" s="625"/>
    </row>
    <row r="3776" spans="1:1" ht="19.5" customHeight="1">
      <c r="A3776" s="625"/>
    </row>
    <row r="3777" spans="1:1" ht="19.5" customHeight="1">
      <c r="A3777" s="625"/>
    </row>
    <row r="3778" spans="1:1" ht="19.5" customHeight="1">
      <c r="A3778" s="625"/>
    </row>
    <row r="3779" spans="1:1" ht="19.5" customHeight="1">
      <c r="A3779" s="625"/>
    </row>
    <row r="3780" spans="1:1" ht="19.5" customHeight="1">
      <c r="A3780" s="625"/>
    </row>
    <row r="3781" spans="1:1" ht="19.5" customHeight="1">
      <c r="A3781" s="625"/>
    </row>
    <row r="3782" spans="1:1" ht="19.5" customHeight="1">
      <c r="A3782" s="625"/>
    </row>
    <row r="3783" spans="1:1" ht="19.5" customHeight="1">
      <c r="A3783" s="625"/>
    </row>
    <row r="3784" spans="1:1" ht="19.5" customHeight="1">
      <c r="A3784" s="625"/>
    </row>
    <row r="3785" spans="1:1" ht="19.5" customHeight="1">
      <c r="A3785" s="625"/>
    </row>
    <row r="3786" spans="1:1" ht="19.5" customHeight="1">
      <c r="A3786" s="625"/>
    </row>
    <row r="3787" spans="1:1" ht="19.5" customHeight="1">
      <c r="A3787" s="625"/>
    </row>
    <row r="3788" spans="1:1" ht="19.5" customHeight="1">
      <c r="A3788" s="625"/>
    </row>
    <row r="3789" spans="1:1" ht="19.5" customHeight="1">
      <c r="A3789" s="625"/>
    </row>
    <row r="3790" spans="1:1" ht="19.5" customHeight="1">
      <c r="A3790" s="625"/>
    </row>
    <row r="3791" spans="1:1" ht="19.5" customHeight="1">
      <c r="A3791" s="625"/>
    </row>
    <row r="3792" spans="1:1" ht="19.5" customHeight="1">
      <c r="A3792" s="625"/>
    </row>
    <row r="3793" spans="1:1" ht="19.5" customHeight="1">
      <c r="A3793" s="625"/>
    </row>
    <row r="3794" spans="1:1" ht="19.5" customHeight="1">
      <c r="A3794" s="625"/>
    </row>
    <row r="3795" spans="1:1" ht="19.5" customHeight="1">
      <c r="A3795" s="625"/>
    </row>
    <row r="3796" spans="1:1" ht="19.5" customHeight="1">
      <c r="A3796" s="625"/>
    </row>
    <row r="3797" spans="1:1" ht="19.5" customHeight="1">
      <c r="A3797" s="625"/>
    </row>
    <row r="3798" spans="1:1" ht="19.5" customHeight="1">
      <c r="A3798" s="625"/>
    </row>
    <row r="3799" spans="1:1" ht="19.5" customHeight="1">
      <c r="A3799" s="625"/>
    </row>
    <row r="3800" spans="1:1" ht="19.5" customHeight="1">
      <c r="A3800" s="625"/>
    </row>
    <row r="3801" spans="1:1" ht="19.5" customHeight="1">
      <c r="A3801" s="625"/>
    </row>
    <row r="3802" spans="1:1" ht="19.5" customHeight="1">
      <c r="A3802" s="625"/>
    </row>
    <row r="3803" spans="1:1" ht="19.5" customHeight="1">
      <c r="A3803" s="625"/>
    </row>
    <row r="3804" spans="1:1" ht="19.5" customHeight="1">
      <c r="A3804" s="625"/>
    </row>
    <row r="3805" spans="1:1" ht="19.5" customHeight="1">
      <c r="A3805" s="625"/>
    </row>
    <row r="3806" spans="1:1" ht="19.5" customHeight="1">
      <c r="A3806" s="625"/>
    </row>
    <row r="3807" spans="1:1" ht="19.5" customHeight="1">
      <c r="A3807" s="625"/>
    </row>
    <row r="3808" spans="1:1" ht="19.5" customHeight="1">
      <c r="A3808" s="625"/>
    </row>
    <row r="3809" spans="1:1" ht="19.5" customHeight="1">
      <c r="A3809" s="625"/>
    </row>
    <row r="3810" spans="1:1" ht="19.5" customHeight="1">
      <c r="A3810" s="625"/>
    </row>
    <row r="3811" spans="1:1" ht="19.5" customHeight="1">
      <c r="A3811" s="625"/>
    </row>
    <row r="3812" spans="1:1" ht="19.5" customHeight="1">
      <c r="A3812" s="625"/>
    </row>
    <row r="3813" spans="1:1" ht="19.5" customHeight="1">
      <c r="A3813" s="625"/>
    </row>
    <row r="3814" spans="1:1" ht="19.5" customHeight="1">
      <c r="A3814" s="625"/>
    </row>
    <row r="3815" spans="1:1" ht="19.5" customHeight="1">
      <c r="A3815" s="625"/>
    </row>
    <row r="3816" spans="1:1" ht="19.5" customHeight="1">
      <c r="A3816" s="625"/>
    </row>
    <row r="3817" spans="1:1" ht="19.5" customHeight="1">
      <c r="A3817" s="625"/>
    </row>
    <row r="3818" spans="1:1" ht="19.5" customHeight="1">
      <c r="A3818" s="625"/>
    </row>
    <row r="3819" spans="1:1" ht="19.5" customHeight="1">
      <c r="A3819" s="625"/>
    </row>
    <row r="3820" spans="1:1" ht="19.5" customHeight="1">
      <c r="A3820" s="625"/>
    </row>
    <row r="3821" spans="1:1" ht="19.5" customHeight="1">
      <c r="A3821" s="625"/>
    </row>
    <row r="3822" spans="1:1" ht="19.5" customHeight="1">
      <c r="A3822" s="625"/>
    </row>
    <row r="3823" spans="1:1" ht="19.5" customHeight="1">
      <c r="A3823" s="625"/>
    </row>
    <row r="3824" spans="1:1" ht="19.5" customHeight="1">
      <c r="A3824" s="625"/>
    </row>
    <row r="3825" spans="1:1" ht="19.5" customHeight="1">
      <c r="A3825" s="625"/>
    </row>
    <row r="3826" spans="1:1" ht="19.5" customHeight="1">
      <c r="A3826" s="625"/>
    </row>
    <row r="3827" spans="1:1" ht="19.5" customHeight="1">
      <c r="A3827" s="625"/>
    </row>
    <row r="3828" spans="1:1" ht="19.5" customHeight="1">
      <c r="A3828" s="625"/>
    </row>
    <row r="3829" spans="1:1" ht="19.5" customHeight="1">
      <c r="A3829" s="625"/>
    </row>
    <row r="3830" spans="1:1" ht="19.5" customHeight="1">
      <c r="A3830" s="625"/>
    </row>
    <row r="3831" spans="1:1" ht="19.5" customHeight="1">
      <c r="A3831" s="625"/>
    </row>
    <row r="3832" spans="1:1" ht="19.5" customHeight="1">
      <c r="A3832" s="625"/>
    </row>
    <row r="3833" spans="1:1" ht="19.5" customHeight="1">
      <c r="A3833" s="625"/>
    </row>
    <row r="3834" spans="1:1" ht="19.5" customHeight="1">
      <c r="A3834" s="625"/>
    </row>
    <row r="3835" spans="1:1" ht="19.5" customHeight="1">
      <c r="A3835" s="625"/>
    </row>
    <row r="3836" spans="1:1" ht="19.5" customHeight="1">
      <c r="A3836" s="625"/>
    </row>
    <row r="3837" spans="1:1" ht="19.5" customHeight="1">
      <c r="A3837" s="625"/>
    </row>
    <row r="3838" spans="1:1" ht="19.5" customHeight="1">
      <c r="A3838" s="625"/>
    </row>
    <row r="3839" spans="1:1" ht="19.5" customHeight="1">
      <c r="A3839" s="625"/>
    </row>
    <row r="3840" spans="1:1" ht="19.5" customHeight="1">
      <c r="A3840" s="625"/>
    </row>
    <row r="3841" spans="1:1" ht="19.5" customHeight="1">
      <c r="A3841" s="625"/>
    </row>
    <row r="3842" spans="1:1" ht="19.5" customHeight="1">
      <c r="A3842" s="625"/>
    </row>
    <row r="3843" spans="1:1" ht="19.5" customHeight="1">
      <c r="A3843" s="625"/>
    </row>
    <row r="3844" spans="1:1" ht="19.5" customHeight="1">
      <c r="A3844" s="625"/>
    </row>
    <row r="3845" spans="1:1" ht="19.5" customHeight="1">
      <c r="A3845" s="625"/>
    </row>
    <row r="3846" spans="1:1" ht="19.5" customHeight="1">
      <c r="A3846" s="625"/>
    </row>
    <row r="3847" spans="1:1" ht="19.5" customHeight="1">
      <c r="A3847" s="625"/>
    </row>
    <row r="3848" spans="1:1" ht="19.5" customHeight="1">
      <c r="A3848" s="625"/>
    </row>
    <row r="3849" spans="1:1" ht="19.5" customHeight="1">
      <c r="A3849" s="625"/>
    </row>
    <row r="3850" spans="1:1" ht="19.5" customHeight="1">
      <c r="A3850" s="625"/>
    </row>
    <row r="3851" spans="1:1" ht="19.5" customHeight="1">
      <c r="A3851" s="625"/>
    </row>
    <row r="3852" spans="1:1" ht="19.5" customHeight="1">
      <c r="A3852" s="625"/>
    </row>
    <row r="3853" spans="1:1" ht="19.5" customHeight="1">
      <c r="A3853" s="625"/>
    </row>
    <row r="3854" spans="1:1" ht="19.5" customHeight="1">
      <c r="A3854" s="625"/>
    </row>
    <row r="3855" spans="1:1" ht="19.5" customHeight="1">
      <c r="A3855" s="625"/>
    </row>
    <row r="3856" spans="1:1" ht="19.5" customHeight="1">
      <c r="A3856" s="625"/>
    </row>
    <row r="3857" spans="1:1" ht="19.5" customHeight="1">
      <c r="A3857" s="625"/>
    </row>
    <row r="3858" spans="1:1" ht="19.5" customHeight="1">
      <c r="A3858" s="625"/>
    </row>
    <row r="3859" spans="1:1" ht="19.5" customHeight="1">
      <c r="A3859" s="625"/>
    </row>
    <row r="3860" spans="1:1" ht="19.5" customHeight="1">
      <c r="A3860" s="625"/>
    </row>
    <row r="3861" spans="1:1" ht="19.5" customHeight="1">
      <c r="A3861" s="625"/>
    </row>
    <row r="3862" spans="1:1" ht="19.5" customHeight="1">
      <c r="A3862" s="625"/>
    </row>
    <row r="3863" spans="1:1" ht="19.5" customHeight="1">
      <c r="A3863" s="625"/>
    </row>
    <row r="3864" spans="1:1" ht="19.5" customHeight="1">
      <c r="A3864" s="625"/>
    </row>
    <row r="3865" spans="1:1" ht="19.5" customHeight="1">
      <c r="A3865" s="625"/>
    </row>
    <row r="3866" spans="1:1" ht="19.5" customHeight="1">
      <c r="A3866" s="625"/>
    </row>
    <row r="3867" spans="1:1" ht="19.5" customHeight="1">
      <c r="A3867" s="625"/>
    </row>
    <row r="3868" spans="1:1" ht="19.5" customHeight="1">
      <c r="A3868" s="625"/>
    </row>
    <row r="3869" spans="1:1" ht="19.5" customHeight="1">
      <c r="A3869" s="625"/>
    </row>
    <row r="3870" spans="1:1" ht="19.5" customHeight="1">
      <c r="A3870" s="625"/>
    </row>
    <row r="3871" spans="1:1" ht="19.5" customHeight="1">
      <c r="A3871" s="625"/>
    </row>
    <row r="3872" spans="1:1" ht="19.5" customHeight="1">
      <c r="A3872" s="625"/>
    </row>
    <row r="3873" spans="1:1" ht="19.5" customHeight="1">
      <c r="A3873" s="625"/>
    </row>
    <row r="3874" spans="1:1" ht="19.5" customHeight="1">
      <c r="A3874" s="625"/>
    </row>
    <row r="3875" spans="1:1" ht="19.5" customHeight="1">
      <c r="A3875" s="625"/>
    </row>
    <row r="3876" spans="1:1" ht="19.5" customHeight="1">
      <c r="A3876" s="625"/>
    </row>
    <row r="3877" spans="1:1" ht="19.5" customHeight="1">
      <c r="A3877" s="625"/>
    </row>
    <row r="3878" spans="1:1" ht="19.5" customHeight="1">
      <c r="A3878" s="625"/>
    </row>
    <row r="3879" spans="1:1" ht="19.5" customHeight="1">
      <c r="A3879" s="625"/>
    </row>
    <row r="3880" spans="1:1" ht="19.5" customHeight="1">
      <c r="A3880" s="625"/>
    </row>
    <row r="3881" spans="1:1" ht="19.5" customHeight="1">
      <c r="A3881" s="625"/>
    </row>
    <row r="3882" spans="1:1" ht="19.5" customHeight="1">
      <c r="A3882" s="625"/>
    </row>
    <row r="3883" spans="1:1" ht="19.5" customHeight="1">
      <c r="A3883" s="625"/>
    </row>
    <row r="3884" spans="1:1" ht="19.5" customHeight="1">
      <c r="A3884" s="625"/>
    </row>
    <row r="3885" spans="1:1" ht="19.5" customHeight="1">
      <c r="A3885" s="625"/>
    </row>
    <row r="3886" spans="1:1" ht="19.5" customHeight="1">
      <c r="A3886" s="625"/>
    </row>
    <row r="3887" spans="1:1" ht="19.5" customHeight="1">
      <c r="A3887" s="625"/>
    </row>
    <row r="3888" spans="1:1" ht="19.5" customHeight="1">
      <c r="A3888" s="625"/>
    </row>
    <row r="3889" spans="1:1" ht="19.5" customHeight="1">
      <c r="A3889" s="625"/>
    </row>
    <row r="3890" spans="1:1" ht="19.5" customHeight="1">
      <c r="A3890" s="625"/>
    </row>
    <row r="3891" spans="1:1" ht="19.5" customHeight="1">
      <c r="A3891" s="625"/>
    </row>
    <row r="3892" spans="1:1" ht="19.5" customHeight="1">
      <c r="A3892" s="625"/>
    </row>
    <row r="3893" spans="1:1" ht="19.5" customHeight="1">
      <c r="A3893" s="625"/>
    </row>
    <row r="3894" spans="1:1" ht="19.5" customHeight="1">
      <c r="A3894" s="625"/>
    </row>
    <row r="3895" spans="1:1" ht="19.5" customHeight="1">
      <c r="A3895" s="625"/>
    </row>
    <row r="3896" spans="1:1" ht="19.5" customHeight="1">
      <c r="A3896" s="625"/>
    </row>
    <row r="3897" spans="1:1" ht="19.5" customHeight="1">
      <c r="A3897" s="625"/>
    </row>
    <row r="3898" spans="1:1" ht="19.5" customHeight="1">
      <c r="A3898" s="625"/>
    </row>
    <row r="3899" spans="1:1" ht="19.5" customHeight="1">
      <c r="A3899" s="625"/>
    </row>
    <row r="3900" spans="1:1" ht="19.5" customHeight="1">
      <c r="A3900" s="625"/>
    </row>
    <row r="3901" spans="1:1" ht="19.5" customHeight="1">
      <c r="A3901" s="625"/>
    </row>
    <row r="3902" spans="1:1" ht="19.5" customHeight="1">
      <c r="A3902" s="625"/>
    </row>
    <row r="3903" spans="1:1" ht="19.5" customHeight="1">
      <c r="A3903" s="625"/>
    </row>
    <row r="3904" spans="1:1" ht="19.5" customHeight="1">
      <c r="A3904" s="625"/>
    </row>
    <row r="3905" spans="1:1" ht="19.5" customHeight="1">
      <c r="A3905" s="625"/>
    </row>
    <row r="3906" spans="1:1" ht="19.5" customHeight="1">
      <c r="A3906" s="625"/>
    </row>
    <row r="3907" spans="1:1" ht="19.5" customHeight="1">
      <c r="A3907" s="625"/>
    </row>
    <row r="3908" spans="1:1" ht="19.5" customHeight="1">
      <c r="A3908" s="625"/>
    </row>
    <row r="3909" spans="1:1" ht="19.5" customHeight="1">
      <c r="A3909" s="625"/>
    </row>
    <row r="3910" spans="1:1" ht="19.5" customHeight="1">
      <c r="A3910" s="625"/>
    </row>
    <row r="3911" spans="1:1" ht="19.5" customHeight="1">
      <c r="A3911" s="625"/>
    </row>
    <row r="3912" spans="1:1" ht="19.5" customHeight="1">
      <c r="A3912" s="625"/>
    </row>
    <row r="3913" spans="1:1" ht="19.5" customHeight="1">
      <c r="A3913" s="625"/>
    </row>
    <row r="3914" spans="1:1" ht="19.5" customHeight="1">
      <c r="A3914" s="625"/>
    </row>
    <row r="3915" spans="1:1" ht="19.5" customHeight="1">
      <c r="A3915" s="625"/>
    </row>
    <row r="3916" spans="1:1" ht="19.5" customHeight="1">
      <c r="A3916" s="625"/>
    </row>
    <row r="3917" spans="1:1" ht="19.5" customHeight="1">
      <c r="A3917" s="625"/>
    </row>
    <row r="3918" spans="1:1" ht="19.5" customHeight="1">
      <c r="A3918" s="625"/>
    </row>
    <row r="3919" spans="1:1" ht="19.5" customHeight="1">
      <c r="A3919" s="625"/>
    </row>
    <row r="3920" spans="1:1" ht="19.5" customHeight="1">
      <c r="A3920" s="625"/>
    </row>
    <row r="3921" spans="1:1" ht="19.5" customHeight="1">
      <c r="A3921" s="625"/>
    </row>
    <row r="3922" spans="1:1" ht="19.5" customHeight="1">
      <c r="A3922" s="625"/>
    </row>
    <row r="3923" spans="1:1" ht="19.5" customHeight="1">
      <c r="A3923" s="625"/>
    </row>
    <row r="3924" spans="1:1" ht="19.5" customHeight="1">
      <c r="A3924" s="625"/>
    </row>
    <row r="3925" spans="1:1" ht="19.5" customHeight="1">
      <c r="A3925" s="625"/>
    </row>
    <row r="3926" spans="1:1" ht="19.5" customHeight="1">
      <c r="A3926" s="625"/>
    </row>
    <row r="3927" spans="1:1" ht="19.5" customHeight="1">
      <c r="A3927" s="625"/>
    </row>
    <row r="3928" spans="1:1" ht="19.5" customHeight="1">
      <c r="A3928" s="625"/>
    </row>
    <row r="3929" spans="1:1" ht="19.5" customHeight="1">
      <c r="A3929" s="625"/>
    </row>
    <row r="3930" spans="1:1" ht="19.5" customHeight="1">
      <c r="A3930" s="625"/>
    </row>
    <row r="3931" spans="1:1" ht="19.5" customHeight="1">
      <c r="A3931" s="625"/>
    </row>
    <row r="3932" spans="1:1" ht="19.5" customHeight="1">
      <c r="A3932" s="625"/>
    </row>
    <row r="3933" spans="1:1" ht="19.5" customHeight="1">
      <c r="A3933" s="625"/>
    </row>
    <row r="3934" spans="1:1" ht="19.5" customHeight="1">
      <c r="A3934" s="625"/>
    </row>
    <row r="3935" spans="1:1" ht="19.5" customHeight="1">
      <c r="A3935" s="625"/>
    </row>
    <row r="3936" spans="1:1" ht="19.5" customHeight="1">
      <c r="A3936" s="625"/>
    </row>
    <row r="3937" spans="1:1" ht="19.5" customHeight="1">
      <c r="A3937" s="625"/>
    </row>
    <row r="3938" spans="1:1" ht="19.5" customHeight="1">
      <c r="A3938" s="625"/>
    </row>
    <row r="3939" spans="1:1" ht="19.5" customHeight="1">
      <c r="A3939" s="625"/>
    </row>
    <row r="3940" spans="1:1" ht="19.5" customHeight="1">
      <c r="A3940" s="625"/>
    </row>
    <row r="3941" spans="1:1" ht="19.5" customHeight="1">
      <c r="A3941" s="625"/>
    </row>
    <row r="3942" spans="1:1" ht="19.5" customHeight="1">
      <c r="A3942" s="625"/>
    </row>
    <row r="3943" spans="1:1" ht="19.5" customHeight="1">
      <c r="A3943" s="625"/>
    </row>
    <row r="3944" spans="1:1" ht="19.5" customHeight="1">
      <c r="A3944" s="625"/>
    </row>
    <row r="3945" spans="1:1" ht="19.5" customHeight="1">
      <c r="A3945" s="625"/>
    </row>
    <row r="3946" spans="1:1" ht="19.5" customHeight="1">
      <c r="A3946" s="625"/>
    </row>
    <row r="3947" spans="1:1" ht="19.5" customHeight="1">
      <c r="A3947" s="625"/>
    </row>
    <row r="3948" spans="1:1" ht="19.5" customHeight="1">
      <c r="A3948" s="625"/>
    </row>
    <row r="3949" spans="1:1" ht="19.5" customHeight="1">
      <c r="A3949" s="625"/>
    </row>
    <row r="3950" spans="1:1" ht="19.5" customHeight="1">
      <c r="A3950" s="625"/>
    </row>
    <row r="3951" spans="1:1" ht="19.5" customHeight="1">
      <c r="A3951" s="625"/>
    </row>
    <row r="3952" spans="1:1" ht="19.5" customHeight="1">
      <c r="A3952" s="625"/>
    </row>
    <row r="3953" spans="1:1" ht="19.5" customHeight="1">
      <c r="A3953" s="625"/>
    </row>
    <row r="3954" spans="1:1" ht="19.5" customHeight="1">
      <c r="A3954" s="625"/>
    </row>
    <row r="3955" spans="1:1" ht="19.5" customHeight="1">
      <c r="A3955" s="625"/>
    </row>
    <row r="3956" spans="1:1" ht="19.5" customHeight="1">
      <c r="A3956" s="625"/>
    </row>
    <row r="3957" spans="1:1" ht="19.5" customHeight="1">
      <c r="A3957" s="625"/>
    </row>
    <row r="3958" spans="1:1" ht="19.5" customHeight="1">
      <c r="A3958" s="625"/>
    </row>
    <row r="3959" spans="1:1" ht="19.5" customHeight="1">
      <c r="A3959" s="625"/>
    </row>
    <row r="3960" spans="1:1" ht="19.5" customHeight="1">
      <c r="A3960" s="625"/>
    </row>
    <row r="3961" spans="1:1" ht="19.5" customHeight="1">
      <c r="A3961" s="625"/>
    </row>
    <row r="3962" spans="1:1" ht="19.5" customHeight="1">
      <c r="A3962" s="625"/>
    </row>
    <row r="3963" spans="1:1" ht="19.5" customHeight="1">
      <c r="A3963" s="625"/>
    </row>
    <row r="3964" spans="1:1" ht="19.5" customHeight="1">
      <c r="A3964" s="625"/>
    </row>
    <row r="3965" spans="1:1" ht="19.5" customHeight="1">
      <c r="A3965" s="625"/>
    </row>
    <row r="3966" spans="1:1" ht="19.5" customHeight="1">
      <c r="A3966" s="625"/>
    </row>
    <row r="3967" spans="1:1" ht="19.5" customHeight="1">
      <c r="A3967" s="625"/>
    </row>
    <row r="3968" spans="1:1" ht="19.5" customHeight="1">
      <c r="A3968" s="625"/>
    </row>
    <row r="3969" spans="1:1" ht="19.5" customHeight="1">
      <c r="A3969" s="625"/>
    </row>
    <row r="3970" spans="1:1" ht="19.5" customHeight="1">
      <c r="A3970" s="625"/>
    </row>
    <row r="3971" spans="1:1" ht="19.5" customHeight="1">
      <c r="A3971" s="625"/>
    </row>
    <row r="3972" spans="1:1" ht="19.5" customHeight="1">
      <c r="A3972" s="625"/>
    </row>
    <row r="3973" spans="1:1" ht="19.5" customHeight="1">
      <c r="A3973" s="625"/>
    </row>
    <row r="3974" spans="1:1" ht="19.5" customHeight="1">
      <c r="A3974" s="625"/>
    </row>
    <row r="3975" spans="1:1" ht="19.5" customHeight="1">
      <c r="A3975" s="625"/>
    </row>
    <row r="3976" spans="1:1" ht="19.5" customHeight="1">
      <c r="A3976" s="625"/>
    </row>
    <row r="3977" spans="1:1" ht="19.5" customHeight="1">
      <c r="A3977" s="625"/>
    </row>
    <row r="3978" spans="1:1" ht="19.5" customHeight="1">
      <c r="A3978" s="625"/>
    </row>
    <row r="3979" spans="1:1" ht="19.5" customHeight="1">
      <c r="A3979" s="625"/>
    </row>
    <row r="3980" spans="1:1" ht="19.5" customHeight="1">
      <c r="A3980" s="625"/>
    </row>
    <row r="3981" spans="1:1" ht="19.5" customHeight="1">
      <c r="A3981" s="625"/>
    </row>
    <row r="3982" spans="1:1" ht="19.5" customHeight="1">
      <c r="A3982" s="625"/>
    </row>
    <row r="3983" spans="1:1" ht="19.5" customHeight="1">
      <c r="A3983" s="625"/>
    </row>
    <row r="3984" spans="1:1" ht="19.5" customHeight="1">
      <c r="A3984" s="625"/>
    </row>
    <row r="3985" spans="1:1" ht="19.5" customHeight="1">
      <c r="A3985" s="625"/>
    </row>
    <row r="3986" spans="1:1" ht="19.5" customHeight="1">
      <c r="A3986" s="625"/>
    </row>
    <row r="3987" spans="1:1" ht="19.5" customHeight="1">
      <c r="A3987" s="625"/>
    </row>
    <row r="3988" spans="1:1" ht="19.5" customHeight="1">
      <c r="A3988" s="625"/>
    </row>
    <row r="3989" spans="1:1" ht="19.5" customHeight="1">
      <c r="A3989" s="625"/>
    </row>
    <row r="3990" spans="1:1" ht="19.5" customHeight="1">
      <c r="A3990" s="625"/>
    </row>
    <row r="3991" spans="1:1" ht="19.5" customHeight="1">
      <c r="A3991" s="625"/>
    </row>
    <row r="3992" spans="1:1" ht="19.5" customHeight="1">
      <c r="A3992" s="625"/>
    </row>
    <row r="3993" spans="1:1" ht="19.5" customHeight="1">
      <c r="A3993" s="625"/>
    </row>
    <row r="3994" spans="1:1" ht="19.5" customHeight="1">
      <c r="A3994" s="625"/>
    </row>
    <row r="3995" spans="1:1" ht="19.5" customHeight="1">
      <c r="A3995" s="625"/>
    </row>
    <row r="3996" spans="1:1" ht="19.5" customHeight="1">
      <c r="A3996" s="625"/>
    </row>
    <row r="3997" spans="1:1" ht="19.5" customHeight="1">
      <c r="A3997" s="625"/>
    </row>
    <row r="3998" spans="1:1" ht="19.5" customHeight="1">
      <c r="A3998" s="625"/>
    </row>
    <row r="3999" spans="1:1" ht="19.5" customHeight="1">
      <c r="A3999" s="625"/>
    </row>
    <row r="4000" spans="1:1" ht="19.5" customHeight="1">
      <c r="A4000" s="625"/>
    </row>
    <row r="4001" spans="1:1" ht="19.5" customHeight="1">
      <c r="A4001" s="625"/>
    </row>
    <row r="4002" spans="1:1" ht="19.5" customHeight="1">
      <c r="A4002" s="625"/>
    </row>
    <row r="4003" spans="1:1" ht="19.5" customHeight="1">
      <c r="A4003" s="625"/>
    </row>
    <row r="4004" spans="1:1" ht="19.5" customHeight="1">
      <c r="A4004" s="625"/>
    </row>
    <row r="4005" spans="1:1" ht="19.5" customHeight="1">
      <c r="A4005" s="625"/>
    </row>
    <row r="4006" spans="1:1" ht="19.5" customHeight="1">
      <c r="A4006" s="625"/>
    </row>
    <row r="4007" spans="1:1" ht="19.5" customHeight="1">
      <c r="A4007" s="625"/>
    </row>
    <row r="4008" spans="1:1" ht="19.5" customHeight="1">
      <c r="A4008" s="625"/>
    </row>
    <row r="4009" spans="1:1" ht="19.5" customHeight="1">
      <c r="A4009" s="625"/>
    </row>
    <row r="4010" spans="1:1" ht="19.5" customHeight="1">
      <c r="A4010" s="625"/>
    </row>
    <row r="4011" spans="1:1" ht="19.5" customHeight="1">
      <c r="A4011" s="625"/>
    </row>
    <row r="4012" spans="1:1" ht="19.5" customHeight="1">
      <c r="A4012" s="625"/>
    </row>
    <row r="4013" spans="1:1" ht="19.5" customHeight="1">
      <c r="A4013" s="625"/>
    </row>
    <row r="4014" spans="1:1" ht="19.5" customHeight="1">
      <c r="A4014" s="625"/>
    </row>
    <row r="4015" spans="1:1" ht="19.5" customHeight="1">
      <c r="A4015" s="625"/>
    </row>
    <row r="4016" spans="1:1" ht="19.5" customHeight="1">
      <c r="A4016" s="625"/>
    </row>
    <row r="4017" spans="1:1" ht="19.5" customHeight="1">
      <c r="A4017" s="625"/>
    </row>
    <row r="4018" spans="1:1" ht="19.5" customHeight="1">
      <c r="A4018" s="625"/>
    </row>
    <row r="4019" spans="1:1" ht="19.5" customHeight="1">
      <c r="A4019" s="625"/>
    </row>
    <row r="4020" spans="1:1" ht="19.5" customHeight="1">
      <c r="A4020" s="625"/>
    </row>
    <row r="4021" spans="1:1" ht="19.5" customHeight="1">
      <c r="A4021" s="625"/>
    </row>
    <row r="4022" spans="1:1" ht="19.5" customHeight="1">
      <c r="A4022" s="625"/>
    </row>
    <row r="4023" spans="1:1" ht="19.5" customHeight="1">
      <c r="A4023" s="625"/>
    </row>
    <row r="4024" spans="1:1" ht="19.5" customHeight="1">
      <c r="A4024" s="625"/>
    </row>
    <row r="4025" spans="1:1" ht="19.5" customHeight="1">
      <c r="A4025" s="625"/>
    </row>
    <row r="4026" spans="1:1" ht="19.5" customHeight="1">
      <c r="A4026" s="625"/>
    </row>
    <row r="4027" spans="1:1" ht="19.5" customHeight="1">
      <c r="A4027" s="625"/>
    </row>
    <row r="4028" spans="1:1" ht="19.5" customHeight="1">
      <c r="A4028" s="625"/>
    </row>
    <row r="4029" spans="1:1" ht="19.5" customHeight="1">
      <c r="A4029" s="625"/>
    </row>
    <row r="4030" spans="1:1" ht="19.5" customHeight="1">
      <c r="A4030" s="625"/>
    </row>
    <row r="4031" spans="1:1" ht="19.5" customHeight="1">
      <c r="A4031" s="625"/>
    </row>
    <row r="4032" spans="1:1" ht="19.5" customHeight="1">
      <c r="A4032" s="625"/>
    </row>
    <row r="4033" spans="1:1" ht="19.5" customHeight="1">
      <c r="A4033" s="625"/>
    </row>
    <row r="4034" spans="1:1" ht="19.5" customHeight="1">
      <c r="A4034" s="625"/>
    </row>
    <row r="4035" spans="1:1" ht="19.5" customHeight="1">
      <c r="A4035" s="625"/>
    </row>
    <row r="4036" spans="1:1" ht="19.5" customHeight="1">
      <c r="A4036" s="625"/>
    </row>
    <row r="4037" spans="1:1" ht="19.5" customHeight="1">
      <c r="A4037" s="625"/>
    </row>
    <row r="4038" spans="1:1" ht="19.5" customHeight="1">
      <c r="A4038" s="625"/>
    </row>
    <row r="4039" spans="1:1" ht="19.5" customHeight="1">
      <c r="A4039" s="625"/>
    </row>
    <row r="4040" spans="1:1" ht="19.5" customHeight="1">
      <c r="A4040" s="625"/>
    </row>
    <row r="4041" spans="1:1" ht="19.5" customHeight="1">
      <c r="A4041" s="625"/>
    </row>
    <row r="4042" spans="1:1" ht="19.5" customHeight="1">
      <c r="A4042" s="625"/>
    </row>
    <row r="4043" spans="1:1" ht="19.5" customHeight="1">
      <c r="A4043" s="625"/>
    </row>
    <row r="4044" spans="1:1" ht="19.5" customHeight="1">
      <c r="A4044" s="625"/>
    </row>
    <row r="4045" spans="1:1" ht="19.5" customHeight="1">
      <c r="A4045" s="625"/>
    </row>
    <row r="4046" spans="1:1" ht="19.5" customHeight="1">
      <c r="A4046" s="625"/>
    </row>
    <row r="4047" spans="1:1" ht="19.5" customHeight="1">
      <c r="A4047" s="625"/>
    </row>
    <row r="4048" spans="1:1" ht="19.5" customHeight="1">
      <c r="A4048" s="625"/>
    </row>
    <row r="4049" spans="1:1" ht="19.5" customHeight="1">
      <c r="A4049" s="625"/>
    </row>
    <row r="4050" spans="1:1" ht="19.5" customHeight="1">
      <c r="A4050" s="625"/>
    </row>
    <row r="4051" spans="1:1" ht="19.5" customHeight="1">
      <c r="A4051" s="625"/>
    </row>
    <row r="4052" spans="1:1" ht="19.5" customHeight="1">
      <c r="A4052" s="625"/>
    </row>
    <row r="4053" spans="1:1" ht="19.5" customHeight="1">
      <c r="A4053" s="625"/>
    </row>
    <row r="4054" spans="1:1" ht="19.5" customHeight="1">
      <c r="A4054" s="625"/>
    </row>
    <row r="4055" spans="1:1" ht="19.5" customHeight="1">
      <c r="A4055" s="625"/>
    </row>
    <row r="4056" spans="1:1" ht="19.5" customHeight="1">
      <c r="A4056" s="625"/>
    </row>
    <row r="4057" spans="1:1" ht="19.5" customHeight="1">
      <c r="A4057" s="625"/>
    </row>
    <row r="4058" spans="1:1" ht="19.5" customHeight="1">
      <c r="A4058" s="625"/>
    </row>
    <row r="4059" spans="1:1" ht="19.5" customHeight="1">
      <c r="A4059" s="625"/>
    </row>
    <row r="4060" spans="1:1" ht="19.5" customHeight="1">
      <c r="A4060" s="625"/>
    </row>
    <row r="4061" spans="1:1" ht="19.5" customHeight="1">
      <c r="A4061" s="625"/>
    </row>
    <row r="4062" spans="1:1" ht="19.5" customHeight="1">
      <c r="A4062" s="625"/>
    </row>
    <row r="4063" spans="1:1" ht="19.5" customHeight="1">
      <c r="A4063" s="625"/>
    </row>
    <row r="4064" spans="1:1" ht="19.5" customHeight="1">
      <c r="A4064" s="625"/>
    </row>
    <row r="4065" spans="1:1" ht="19.5" customHeight="1">
      <c r="A4065" s="625"/>
    </row>
    <row r="4066" spans="1:1" ht="19.5" customHeight="1">
      <c r="A4066" s="625"/>
    </row>
    <row r="4067" spans="1:1" ht="19.5" customHeight="1">
      <c r="A4067" s="625"/>
    </row>
    <row r="4068" spans="1:1" ht="19.5" customHeight="1">
      <c r="A4068" s="625"/>
    </row>
    <row r="4069" spans="1:1" ht="19.5" customHeight="1">
      <c r="A4069" s="625"/>
    </row>
    <row r="4070" spans="1:1" ht="19.5" customHeight="1">
      <c r="A4070" s="625"/>
    </row>
    <row r="4071" spans="1:1" ht="19.5" customHeight="1">
      <c r="A4071" s="625"/>
    </row>
    <row r="4072" spans="1:1" ht="19.5" customHeight="1">
      <c r="A4072" s="625"/>
    </row>
    <row r="4073" spans="1:1" ht="19.5" customHeight="1">
      <c r="A4073" s="625"/>
    </row>
    <row r="4074" spans="1:1" ht="19.5" customHeight="1">
      <c r="A4074" s="625"/>
    </row>
    <row r="4075" spans="1:1" ht="19.5" customHeight="1">
      <c r="A4075" s="625"/>
    </row>
    <row r="4076" spans="1:1" ht="19.5" customHeight="1">
      <c r="A4076" s="625"/>
    </row>
    <row r="4077" spans="1:1" ht="19.5" customHeight="1">
      <c r="A4077" s="625"/>
    </row>
    <row r="4078" spans="1:1" ht="19.5" customHeight="1">
      <c r="A4078" s="625"/>
    </row>
    <row r="4079" spans="1:1" ht="19.5" customHeight="1">
      <c r="A4079" s="625"/>
    </row>
    <row r="4080" spans="1:1" ht="19.5" customHeight="1">
      <c r="A4080" s="625"/>
    </row>
    <row r="4081" spans="1:1" ht="19.5" customHeight="1">
      <c r="A4081" s="625"/>
    </row>
    <row r="4082" spans="1:1" ht="19.5" customHeight="1">
      <c r="A4082" s="625"/>
    </row>
    <row r="4083" spans="1:1" ht="19.5" customHeight="1">
      <c r="A4083" s="625"/>
    </row>
    <row r="4084" spans="1:1" ht="19.5" customHeight="1">
      <c r="A4084" s="625"/>
    </row>
    <row r="4085" spans="1:1" ht="19.5" customHeight="1">
      <c r="A4085" s="625"/>
    </row>
    <row r="4086" spans="1:1" ht="19.5" customHeight="1">
      <c r="A4086" s="625"/>
    </row>
    <row r="4087" spans="1:1" ht="19.5" customHeight="1">
      <c r="A4087" s="625"/>
    </row>
    <row r="4088" spans="1:1" ht="19.5" customHeight="1">
      <c r="A4088" s="625"/>
    </row>
    <row r="4089" spans="1:1" ht="19.5" customHeight="1">
      <c r="A4089" s="625"/>
    </row>
    <row r="4090" spans="1:1" ht="19.5" customHeight="1">
      <c r="A4090" s="625"/>
    </row>
    <row r="4091" spans="1:1" ht="19.5" customHeight="1">
      <c r="A4091" s="625"/>
    </row>
    <row r="4092" spans="1:1" ht="19.5" customHeight="1">
      <c r="A4092" s="625"/>
    </row>
    <row r="4093" spans="1:1" ht="19.5" customHeight="1">
      <c r="A4093" s="625"/>
    </row>
    <row r="4094" spans="1:1" ht="19.5" customHeight="1">
      <c r="A4094" s="625"/>
    </row>
    <row r="4095" spans="1:1" ht="19.5" customHeight="1">
      <c r="A4095" s="625"/>
    </row>
    <row r="4096" spans="1:1" ht="19.5" customHeight="1">
      <c r="A4096" s="625"/>
    </row>
    <row r="4097" spans="1:1" ht="19.5" customHeight="1">
      <c r="A4097" s="625"/>
    </row>
    <row r="4098" spans="1:1" ht="19.5" customHeight="1">
      <c r="A4098" s="625"/>
    </row>
    <row r="4099" spans="1:1" ht="19.5" customHeight="1">
      <c r="A4099" s="625"/>
    </row>
    <row r="4100" spans="1:1" ht="19.5" customHeight="1">
      <c r="A4100" s="625"/>
    </row>
    <row r="4101" spans="1:1" ht="19.5" customHeight="1">
      <c r="A4101" s="625"/>
    </row>
    <row r="4102" spans="1:1" ht="19.5" customHeight="1">
      <c r="A4102" s="625"/>
    </row>
    <row r="4103" spans="1:1" ht="19.5" customHeight="1">
      <c r="A4103" s="625"/>
    </row>
    <row r="4104" spans="1:1" ht="19.5" customHeight="1">
      <c r="A4104" s="625"/>
    </row>
    <row r="4105" spans="1:1" ht="19.5" customHeight="1">
      <c r="A4105" s="625"/>
    </row>
    <row r="4106" spans="1:1" ht="19.5" customHeight="1">
      <c r="A4106" s="625"/>
    </row>
    <row r="4107" spans="1:1" ht="19.5" customHeight="1">
      <c r="A4107" s="625"/>
    </row>
    <row r="4108" spans="1:1" ht="19.5" customHeight="1">
      <c r="A4108" s="625"/>
    </row>
    <row r="4109" spans="1:1" ht="19.5" customHeight="1">
      <c r="A4109" s="625"/>
    </row>
    <row r="4110" spans="1:1" ht="19.5" customHeight="1">
      <c r="A4110" s="625"/>
    </row>
    <row r="4111" spans="1:1" ht="19.5" customHeight="1">
      <c r="A4111" s="625"/>
    </row>
    <row r="4112" spans="1:1" ht="19.5" customHeight="1">
      <c r="A4112" s="625"/>
    </row>
    <row r="4113" spans="1:1" ht="19.5" customHeight="1">
      <c r="A4113" s="625"/>
    </row>
    <row r="4114" spans="1:1" ht="19.5" customHeight="1">
      <c r="A4114" s="625"/>
    </row>
    <row r="4115" spans="1:1" ht="19.5" customHeight="1">
      <c r="A4115" s="625"/>
    </row>
    <row r="4116" spans="1:1" ht="19.5" customHeight="1">
      <c r="A4116" s="625"/>
    </row>
    <row r="4117" spans="1:1" ht="19.5" customHeight="1">
      <c r="A4117" s="625"/>
    </row>
    <row r="4118" spans="1:1" ht="19.5" customHeight="1">
      <c r="A4118" s="625"/>
    </row>
    <row r="4119" spans="1:1" ht="19.5" customHeight="1">
      <c r="A4119" s="625"/>
    </row>
    <row r="4120" spans="1:1" ht="19.5" customHeight="1">
      <c r="A4120" s="625"/>
    </row>
    <row r="4121" spans="1:1" ht="19.5" customHeight="1">
      <c r="A4121" s="625"/>
    </row>
    <row r="4122" spans="1:1" ht="19.5" customHeight="1">
      <c r="A4122" s="625"/>
    </row>
    <row r="4123" spans="1:1" ht="19.5" customHeight="1">
      <c r="A4123" s="625"/>
    </row>
    <row r="4124" spans="1:1" ht="19.5" customHeight="1">
      <c r="A4124" s="625"/>
    </row>
    <row r="4125" spans="1:1" ht="19.5" customHeight="1">
      <c r="A4125" s="625"/>
    </row>
    <row r="4126" spans="1:1" ht="19.5" customHeight="1">
      <c r="A4126" s="625"/>
    </row>
    <row r="4127" spans="1:1" ht="19.5" customHeight="1">
      <c r="A4127" s="625"/>
    </row>
    <row r="4128" spans="1:1" ht="19.5" customHeight="1">
      <c r="A4128" s="625"/>
    </row>
    <row r="4129" spans="1:1" ht="19.5" customHeight="1">
      <c r="A4129" s="625"/>
    </row>
    <row r="4130" spans="1:1" ht="19.5" customHeight="1">
      <c r="A4130" s="625"/>
    </row>
    <row r="4131" spans="1:1" ht="19.5" customHeight="1">
      <c r="A4131" s="625"/>
    </row>
    <row r="4132" spans="1:1" ht="19.5" customHeight="1">
      <c r="A4132" s="625"/>
    </row>
    <row r="4133" spans="1:1" ht="19.5" customHeight="1">
      <c r="A4133" s="625"/>
    </row>
    <row r="4134" spans="1:1" ht="19.5" customHeight="1">
      <c r="A4134" s="625"/>
    </row>
    <row r="4135" spans="1:1" ht="19.5" customHeight="1">
      <c r="A4135" s="625"/>
    </row>
    <row r="4136" spans="1:1" ht="19.5" customHeight="1">
      <c r="A4136" s="625"/>
    </row>
    <row r="4137" spans="1:1" ht="19.5" customHeight="1">
      <c r="A4137" s="625"/>
    </row>
    <row r="4138" spans="1:1" ht="19.5" customHeight="1">
      <c r="A4138" s="625"/>
    </row>
    <row r="4139" spans="1:1" ht="19.5" customHeight="1">
      <c r="A4139" s="625"/>
    </row>
    <row r="4140" spans="1:1" ht="19.5" customHeight="1">
      <c r="A4140" s="625"/>
    </row>
    <row r="4141" spans="1:1" ht="19.5" customHeight="1">
      <c r="A4141" s="625"/>
    </row>
    <row r="4142" spans="1:1" ht="19.5" customHeight="1">
      <c r="A4142" s="625"/>
    </row>
    <row r="4143" spans="1:1" ht="19.5" customHeight="1">
      <c r="A4143" s="625"/>
    </row>
    <row r="4144" spans="1:1" ht="19.5" customHeight="1">
      <c r="A4144" s="625"/>
    </row>
    <row r="4145" spans="1:1" ht="19.5" customHeight="1">
      <c r="A4145" s="625"/>
    </row>
    <row r="4146" spans="1:1" ht="19.5" customHeight="1">
      <c r="A4146" s="625"/>
    </row>
    <row r="4147" spans="1:1" ht="19.5" customHeight="1">
      <c r="A4147" s="625"/>
    </row>
    <row r="4148" spans="1:1" ht="19.5" customHeight="1">
      <c r="A4148" s="625"/>
    </row>
    <row r="4149" spans="1:1" ht="19.5" customHeight="1">
      <c r="A4149" s="625"/>
    </row>
    <row r="4150" spans="1:1" ht="19.5" customHeight="1">
      <c r="A4150" s="625"/>
    </row>
    <row r="4151" spans="1:1" ht="19.5" customHeight="1">
      <c r="A4151" s="625"/>
    </row>
    <row r="4152" spans="1:1" ht="19.5" customHeight="1">
      <c r="A4152" s="625"/>
    </row>
    <row r="4153" spans="1:1" ht="19.5" customHeight="1">
      <c r="A4153" s="625"/>
    </row>
    <row r="4154" spans="1:1" ht="19.5" customHeight="1">
      <c r="A4154" s="625"/>
    </row>
    <row r="4155" spans="1:1" ht="19.5" customHeight="1">
      <c r="A4155" s="625"/>
    </row>
    <row r="4156" spans="1:1" ht="19.5" customHeight="1">
      <c r="A4156" s="625"/>
    </row>
    <row r="4157" spans="1:1" ht="19.5" customHeight="1">
      <c r="A4157" s="625"/>
    </row>
    <row r="4158" spans="1:1" ht="19.5" customHeight="1">
      <c r="A4158" s="625"/>
    </row>
    <row r="4159" spans="1:1" ht="19.5" customHeight="1">
      <c r="A4159" s="625"/>
    </row>
    <row r="4160" spans="1:1" ht="19.5" customHeight="1">
      <c r="A4160" s="625"/>
    </row>
    <row r="4161" spans="1:1" ht="19.5" customHeight="1">
      <c r="A4161" s="625"/>
    </row>
    <row r="4162" spans="1:1" ht="19.5" customHeight="1">
      <c r="A4162" s="625"/>
    </row>
    <row r="4163" spans="1:1" ht="19.5" customHeight="1">
      <c r="A4163" s="625"/>
    </row>
    <row r="4164" spans="1:1" ht="19.5" customHeight="1">
      <c r="A4164" s="625"/>
    </row>
    <row r="4165" spans="1:1" ht="19.5" customHeight="1">
      <c r="A4165" s="625"/>
    </row>
    <row r="4166" spans="1:1" ht="19.5" customHeight="1">
      <c r="A4166" s="625"/>
    </row>
    <row r="4167" spans="1:1" ht="19.5" customHeight="1">
      <c r="A4167" s="625"/>
    </row>
    <row r="4168" spans="1:1" ht="19.5" customHeight="1">
      <c r="A4168" s="625"/>
    </row>
    <row r="4169" spans="1:1" ht="19.5" customHeight="1">
      <c r="A4169" s="625"/>
    </row>
    <row r="4170" spans="1:1" ht="19.5" customHeight="1">
      <c r="A4170" s="625"/>
    </row>
    <row r="4171" spans="1:1" ht="19.5" customHeight="1">
      <c r="A4171" s="625"/>
    </row>
    <row r="4172" spans="1:1" ht="19.5" customHeight="1">
      <c r="A4172" s="625"/>
    </row>
    <row r="4173" spans="1:1" ht="19.5" customHeight="1">
      <c r="A4173" s="625"/>
    </row>
    <row r="4174" spans="1:1" ht="19.5" customHeight="1">
      <c r="A4174" s="625"/>
    </row>
    <row r="4175" spans="1:1" ht="19.5" customHeight="1">
      <c r="A4175" s="625"/>
    </row>
    <row r="4176" spans="1:1" ht="19.5" customHeight="1">
      <c r="A4176" s="625"/>
    </row>
    <row r="4177" spans="1:1" ht="19.5" customHeight="1">
      <c r="A4177" s="625"/>
    </row>
    <row r="4178" spans="1:1" ht="19.5" customHeight="1">
      <c r="A4178" s="625"/>
    </row>
    <row r="4179" spans="1:1" ht="19.5" customHeight="1">
      <c r="A4179" s="625"/>
    </row>
    <row r="4180" spans="1:1" ht="19.5" customHeight="1">
      <c r="A4180" s="625"/>
    </row>
    <row r="4181" spans="1:1" ht="19.5" customHeight="1">
      <c r="A4181" s="625"/>
    </row>
    <row r="4182" spans="1:1" ht="19.5" customHeight="1">
      <c r="A4182" s="625"/>
    </row>
    <row r="4183" spans="1:1" ht="19.5" customHeight="1">
      <c r="A4183" s="625"/>
    </row>
    <row r="4184" spans="1:1" ht="19.5" customHeight="1">
      <c r="A4184" s="625"/>
    </row>
    <row r="4185" spans="1:1" ht="19.5" customHeight="1">
      <c r="A4185" s="625"/>
    </row>
    <row r="4186" spans="1:1" ht="19.5" customHeight="1">
      <c r="A4186" s="625"/>
    </row>
    <row r="4187" spans="1:1" ht="19.5" customHeight="1">
      <c r="A4187" s="625"/>
    </row>
    <row r="4188" spans="1:1" ht="19.5" customHeight="1">
      <c r="A4188" s="625"/>
    </row>
    <row r="4189" spans="1:1" ht="19.5" customHeight="1">
      <c r="A4189" s="625"/>
    </row>
    <row r="4190" spans="1:1" ht="19.5" customHeight="1">
      <c r="A4190" s="625"/>
    </row>
    <row r="4191" spans="1:1" ht="19.5" customHeight="1">
      <c r="A4191" s="625"/>
    </row>
    <row r="4192" spans="1:1" ht="19.5" customHeight="1">
      <c r="A4192" s="625"/>
    </row>
    <row r="4193" spans="1:1" ht="19.5" customHeight="1">
      <c r="A4193" s="625"/>
    </row>
    <row r="4194" spans="1:1" ht="19.5" customHeight="1">
      <c r="A4194" s="625"/>
    </row>
    <row r="4195" spans="1:1" ht="19.5" customHeight="1">
      <c r="A4195" s="625"/>
    </row>
    <row r="4196" spans="1:1" ht="19.5" customHeight="1">
      <c r="A4196" s="625"/>
    </row>
    <row r="4197" spans="1:1" ht="19.5" customHeight="1">
      <c r="A4197" s="625"/>
    </row>
    <row r="4198" spans="1:1" ht="19.5" customHeight="1">
      <c r="A4198" s="625"/>
    </row>
    <row r="4199" spans="1:1" ht="19.5" customHeight="1">
      <c r="A4199" s="625"/>
    </row>
    <row r="4200" spans="1:1" ht="19.5" customHeight="1">
      <c r="A4200" s="625"/>
    </row>
    <row r="4201" spans="1:1" ht="19.5" customHeight="1">
      <c r="A4201" s="625"/>
    </row>
    <row r="4202" spans="1:1" ht="19.5" customHeight="1">
      <c r="A4202" s="625"/>
    </row>
    <row r="4203" spans="1:1" ht="19.5" customHeight="1">
      <c r="A4203" s="625"/>
    </row>
    <row r="4204" spans="1:1" ht="19.5" customHeight="1">
      <c r="A4204" s="625"/>
    </row>
    <row r="4205" spans="1:1" ht="19.5" customHeight="1">
      <c r="A4205" s="625"/>
    </row>
    <row r="4206" spans="1:1" ht="19.5" customHeight="1">
      <c r="A4206" s="625"/>
    </row>
    <row r="4207" spans="1:1" ht="19.5" customHeight="1">
      <c r="A4207" s="625"/>
    </row>
    <row r="4208" spans="1:1" ht="19.5" customHeight="1">
      <c r="A4208" s="625"/>
    </row>
    <row r="4209" spans="1:1" ht="19.5" customHeight="1">
      <c r="A4209" s="625"/>
    </row>
    <row r="4210" spans="1:1" ht="19.5" customHeight="1">
      <c r="A4210" s="625"/>
    </row>
    <row r="4211" spans="1:1" ht="19.5" customHeight="1">
      <c r="A4211" s="625"/>
    </row>
    <row r="4212" spans="1:1" ht="19.5" customHeight="1">
      <c r="A4212" s="625"/>
    </row>
    <row r="4213" spans="1:1" ht="19.5" customHeight="1">
      <c r="A4213" s="625"/>
    </row>
    <row r="4214" spans="1:1" ht="19.5" customHeight="1">
      <c r="A4214" s="625"/>
    </row>
    <row r="4215" spans="1:1" ht="19.5" customHeight="1">
      <c r="A4215" s="625"/>
    </row>
    <row r="4216" spans="1:1" ht="19.5" customHeight="1">
      <c r="A4216" s="625"/>
    </row>
    <row r="4217" spans="1:1" ht="19.5" customHeight="1">
      <c r="A4217" s="625"/>
    </row>
    <row r="4218" spans="1:1" ht="19.5" customHeight="1">
      <c r="A4218" s="625"/>
    </row>
    <row r="4219" spans="1:1" ht="19.5" customHeight="1">
      <c r="A4219" s="625"/>
    </row>
    <row r="4220" spans="1:1" ht="19.5" customHeight="1">
      <c r="A4220" s="625"/>
    </row>
    <row r="4221" spans="1:1" ht="19.5" customHeight="1">
      <c r="A4221" s="625"/>
    </row>
    <row r="4222" spans="1:1" ht="19.5" customHeight="1">
      <c r="A4222" s="625"/>
    </row>
    <row r="4223" spans="1:1" ht="19.5" customHeight="1">
      <c r="A4223" s="625"/>
    </row>
    <row r="4224" spans="1:1" ht="19.5" customHeight="1">
      <c r="A4224" s="625"/>
    </row>
    <row r="4225" spans="1:1" ht="19.5" customHeight="1">
      <c r="A4225" s="625"/>
    </row>
    <row r="4226" spans="1:1" ht="19.5" customHeight="1">
      <c r="A4226" s="625"/>
    </row>
    <row r="4227" spans="1:1" ht="19.5" customHeight="1">
      <c r="A4227" s="625"/>
    </row>
    <row r="4228" spans="1:1" ht="19.5" customHeight="1">
      <c r="A4228" s="625"/>
    </row>
    <row r="4229" spans="1:1" ht="19.5" customHeight="1">
      <c r="A4229" s="625"/>
    </row>
    <row r="4230" spans="1:1" ht="19.5" customHeight="1">
      <c r="A4230" s="625"/>
    </row>
    <row r="4231" spans="1:1" ht="19.5" customHeight="1">
      <c r="A4231" s="625"/>
    </row>
    <row r="4232" spans="1:1" ht="19.5" customHeight="1">
      <c r="A4232" s="625"/>
    </row>
    <row r="4233" spans="1:1" ht="19.5" customHeight="1">
      <c r="A4233" s="625"/>
    </row>
    <row r="4234" spans="1:1" ht="19.5" customHeight="1">
      <c r="A4234" s="625"/>
    </row>
    <row r="4235" spans="1:1" ht="19.5" customHeight="1">
      <c r="A4235" s="625"/>
    </row>
    <row r="4236" spans="1:1" ht="19.5" customHeight="1">
      <c r="A4236" s="625"/>
    </row>
    <row r="4237" spans="1:1" ht="19.5" customHeight="1">
      <c r="A4237" s="625"/>
    </row>
    <row r="4238" spans="1:1" ht="19.5" customHeight="1">
      <c r="A4238" s="625"/>
    </row>
    <row r="4239" spans="1:1" ht="19.5" customHeight="1">
      <c r="A4239" s="625"/>
    </row>
    <row r="4240" spans="1:1" ht="19.5" customHeight="1">
      <c r="A4240" s="625"/>
    </row>
    <row r="4241" spans="1:1" ht="19.5" customHeight="1">
      <c r="A4241" s="625"/>
    </row>
    <row r="4242" spans="1:1" ht="19.5" customHeight="1">
      <c r="A4242" s="625"/>
    </row>
    <row r="4243" spans="1:1" ht="19.5" customHeight="1">
      <c r="A4243" s="625"/>
    </row>
    <row r="4244" spans="1:1" ht="19.5" customHeight="1">
      <c r="A4244" s="625"/>
    </row>
    <row r="4245" spans="1:1" ht="19.5" customHeight="1">
      <c r="A4245" s="625"/>
    </row>
    <row r="4246" spans="1:1" ht="19.5" customHeight="1">
      <c r="A4246" s="625"/>
    </row>
    <row r="4247" spans="1:1" ht="19.5" customHeight="1">
      <c r="A4247" s="625"/>
    </row>
    <row r="4248" spans="1:1" ht="19.5" customHeight="1">
      <c r="A4248" s="625"/>
    </row>
    <row r="4249" spans="1:1" ht="19.5" customHeight="1">
      <c r="A4249" s="625"/>
    </row>
    <row r="4250" spans="1:1" ht="19.5" customHeight="1">
      <c r="A4250" s="625"/>
    </row>
    <row r="4251" spans="1:1" ht="19.5" customHeight="1">
      <c r="A4251" s="625"/>
    </row>
    <row r="4252" spans="1:1" ht="19.5" customHeight="1">
      <c r="A4252" s="625"/>
    </row>
    <row r="4253" spans="1:1" ht="19.5" customHeight="1">
      <c r="A4253" s="625"/>
    </row>
    <row r="4254" spans="1:1" ht="19.5" customHeight="1">
      <c r="A4254" s="625"/>
    </row>
    <row r="4255" spans="1:1" ht="19.5" customHeight="1">
      <c r="A4255" s="625"/>
    </row>
    <row r="4256" spans="1:1" ht="19.5" customHeight="1">
      <c r="A4256" s="625"/>
    </row>
    <row r="4257" spans="1:1" ht="19.5" customHeight="1">
      <c r="A4257" s="625"/>
    </row>
    <row r="4258" spans="1:1" ht="19.5" customHeight="1">
      <c r="A4258" s="625"/>
    </row>
    <row r="4259" spans="1:1" ht="19.5" customHeight="1">
      <c r="A4259" s="625"/>
    </row>
    <row r="4260" spans="1:1" ht="19.5" customHeight="1">
      <c r="A4260" s="625"/>
    </row>
    <row r="4261" spans="1:1" ht="19.5" customHeight="1">
      <c r="A4261" s="625"/>
    </row>
    <row r="4262" spans="1:1" ht="19.5" customHeight="1">
      <c r="A4262" s="625"/>
    </row>
    <row r="4263" spans="1:1" ht="19.5" customHeight="1">
      <c r="A4263" s="625"/>
    </row>
    <row r="4264" spans="1:1" ht="19.5" customHeight="1">
      <c r="A4264" s="625"/>
    </row>
    <row r="4265" spans="1:1" ht="19.5" customHeight="1">
      <c r="A4265" s="625"/>
    </row>
    <row r="4266" spans="1:1" ht="19.5" customHeight="1">
      <c r="A4266" s="625"/>
    </row>
    <row r="4267" spans="1:1" ht="19.5" customHeight="1">
      <c r="A4267" s="625"/>
    </row>
    <row r="4268" spans="1:1" ht="19.5" customHeight="1">
      <c r="A4268" s="625"/>
    </row>
    <row r="4269" spans="1:1" ht="19.5" customHeight="1">
      <c r="A4269" s="625"/>
    </row>
    <row r="4270" spans="1:1" ht="19.5" customHeight="1">
      <c r="A4270" s="625"/>
    </row>
    <row r="4271" spans="1:1" ht="19.5" customHeight="1">
      <c r="A4271" s="625"/>
    </row>
    <row r="4272" spans="1:1" ht="19.5" customHeight="1">
      <c r="A4272" s="625"/>
    </row>
    <row r="4273" spans="1:1" ht="19.5" customHeight="1">
      <c r="A4273" s="625"/>
    </row>
    <row r="4274" spans="1:1" ht="19.5" customHeight="1">
      <c r="A4274" s="625"/>
    </row>
    <row r="4275" spans="1:1" ht="19.5" customHeight="1">
      <c r="A4275" s="625"/>
    </row>
    <row r="4276" spans="1:1" ht="19.5" customHeight="1">
      <c r="A4276" s="625"/>
    </row>
    <row r="4277" spans="1:1" ht="19.5" customHeight="1">
      <c r="A4277" s="625"/>
    </row>
    <row r="4278" spans="1:1" ht="19.5" customHeight="1">
      <c r="A4278" s="625"/>
    </row>
    <row r="4279" spans="1:1" ht="19.5" customHeight="1">
      <c r="A4279" s="625"/>
    </row>
    <row r="4280" spans="1:1" ht="19.5" customHeight="1">
      <c r="A4280" s="625"/>
    </row>
    <row r="4281" spans="1:1" ht="19.5" customHeight="1">
      <c r="A4281" s="625"/>
    </row>
    <row r="4282" spans="1:1" ht="19.5" customHeight="1">
      <c r="A4282" s="625"/>
    </row>
    <row r="4283" spans="1:1" ht="19.5" customHeight="1">
      <c r="A4283" s="625"/>
    </row>
    <row r="4284" spans="1:1" ht="19.5" customHeight="1">
      <c r="A4284" s="625"/>
    </row>
    <row r="4285" spans="1:1" ht="19.5" customHeight="1">
      <c r="A4285" s="625"/>
    </row>
    <row r="4286" spans="1:1" ht="19.5" customHeight="1">
      <c r="A4286" s="625"/>
    </row>
    <row r="4287" spans="1:1" ht="19.5" customHeight="1">
      <c r="A4287" s="625"/>
    </row>
    <row r="4288" spans="1:1" ht="19.5" customHeight="1">
      <c r="A4288" s="625"/>
    </row>
    <row r="4289" spans="1:1" ht="19.5" customHeight="1">
      <c r="A4289" s="625"/>
    </row>
    <row r="4290" spans="1:1" ht="19.5" customHeight="1">
      <c r="A4290" s="625"/>
    </row>
    <row r="4291" spans="1:1" ht="19.5" customHeight="1">
      <c r="A4291" s="625"/>
    </row>
    <row r="4292" spans="1:1" ht="19.5" customHeight="1">
      <c r="A4292" s="625"/>
    </row>
    <row r="4293" spans="1:1" ht="19.5" customHeight="1">
      <c r="A4293" s="625"/>
    </row>
    <row r="4294" spans="1:1" ht="19.5" customHeight="1">
      <c r="A4294" s="625"/>
    </row>
    <row r="4295" spans="1:1" ht="19.5" customHeight="1">
      <c r="A4295" s="625"/>
    </row>
    <row r="4296" spans="1:1" ht="19.5" customHeight="1">
      <c r="A4296" s="625"/>
    </row>
    <row r="4297" spans="1:1" ht="19.5" customHeight="1">
      <c r="A4297" s="625"/>
    </row>
    <row r="4298" spans="1:1" ht="19.5" customHeight="1">
      <c r="A4298" s="625"/>
    </row>
    <row r="4299" spans="1:1" ht="19.5" customHeight="1">
      <c r="A4299" s="625"/>
    </row>
    <row r="4300" spans="1:1" ht="19.5" customHeight="1">
      <c r="A4300" s="625"/>
    </row>
    <row r="4301" spans="1:1" ht="19.5" customHeight="1">
      <c r="A4301" s="625"/>
    </row>
    <row r="4302" spans="1:1" ht="19.5" customHeight="1">
      <c r="A4302" s="625"/>
    </row>
    <row r="4303" spans="1:1" ht="19.5" customHeight="1">
      <c r="A4303" s="625"/>
    </row>
    <row r="4304" spans="1:1" ht="19.5" customHeight="1">
      <c r="A4304" s="625"/>
    </row>
    <row r="4305" spans="1:1" ht="19.5" customHeight="1">
      <c r="A4305" s="625"/>
    </row>
    <row r="4306" spans="1:1" ht="19.5" customHeight="1">
      <c r="A4306" s="625"/>
    </row>
    <row r="4307" spans="1:1" ht="19.5" customHeight="1">
      <c r="A4307" s="625"/>
    </row>
    <row r="4308" spans="1:1" ht="19.5" customHeight="1">
      <c r="A4308" s="625"/>
    </row>
    <row r="4309" spans="1:1" ht="19.5" customHeight="1">
      <c r="A4309" s="625"/>
    </row>
    <row r="4310" spans="1:1" ht="19.5" customHeight="1">
      <c r="A4310" s="625"/>
    </row>
    <row r="4311" spans="1:1" ht="19.5" customHeight="1">
      <c r="A4311" s="625"/>
    </row>
    <row r="4312" spans="1:1" ht="19.5" customHeight="1">
      <c r="A4312" s="625"/>
    </row>
    <row r="4313" spans="1:1" ht="19.5" customHeight="1">
      <c r="A4313" s="625"/>
    </row>
    <row r="4314" spans="1:1" ht="19.5" customHeight="1">
      <c r="A4314" s="625"/>
    </row>
    <row r="4315" spans="1:1" ht="19.5" customHeight="1">
      <c r="A4315" s="625"/>
    </row>
    <row r="4316" spans="1:1" ht="19.5" customHeight="1">
      <c r="A4316" s="625"/>
    </row>
    <row r="4317" spans="1:1" ht="19.5" customHeight="1">
      <c r="A4317" s="625"/>
    </row>
    <row r="4318" spans="1:1" ht="19.5" customHeight="1">
      <c r="A4318" s="625"/>
    </row>
    <row r="4319" spans="1:1" ht="19.5" customHeight="1">
      <c r="A4319" s="625"/>
    </row>
    <row r="4320" spans="1:1" ht="19.5" customHeight="1">
      <c r="A4320" s="625"/>
    </row>
    <row r="4321" spans="1:1" ht="19.5" customHeight="1">
      <c r="A4321" s="625"/>
    </row>
    <row r="4322" spans="1:1" ht="19.5" customHeight="1">
      <c r="A4322" s="625"/>
    </row>
    <row r="4323" spans="1:1" ht="19.5" customHeight="1">
      <c r="A4323" s="625"/>
    </row>
    <row r="4324" spans="1:1" ht="19.5" customHeight="1">
      <c r="A4324" s="625"/>
    </row>
    <row r="4325" spans="1:1" ht="19.5" customHeight="1">
      <c r="A4325" s="625"/>
    </row>
    <row r="4326" spans="1:1" ht="19.5" customHeight="1">
      <c r="A4326" s="625"/>
    </row>
    <row r="4327" spans="1:1" ht="19.5" customHeight="1">
      <c r="A4327" s="625"/>
    </row>
    <row r="4328" spans="1:1" ht="19.5" customHeight="1">
      <c r="A4328" s="625"/>
    </row>
    <row r="4329" spans="1:1" ht="19.5" customHeight="1">
      <c r="A4329" s="625"/>
    </row>
    <row r="4330" spans="1:1" ht="19.5" customHeight="1">
      <c r="A4330" s="625"/>
    </row>
    <row r="4331" spans="1:1" ht="19.5" customHeight="1">
      <c r="A4331" s="625"/>
    </row>
    <row r="4332" spans="1:1" ht="19.5" customHeight="1">
      <c r="A4332" s="625"/>
    </row>
    <row r="4333" spans="1:1" ht="19.5" customHeight="1">
      <c r="A4333" s="625"/>
    </row>
    <row r="4334" spans="1:1" ht="19.5" customHeight="1">
      <c r="A4334" s="625"/>
    </row>
    <row r="4335" spans="1:1" ht="19.5" customHeight="1">
      <c r="A4335" s="625"/>
    </row>
    <row r="4336" spans="1:1" ht="19.5" customHeight="1">
      <c r="A4336" s="625"/>
    </row>
    <row r="4337" spans="1:1" ht="19.5" customHeight="1">
      <c r="A4337" s="625"/>
    </row>
    <row r="4338" spans="1:1" ht="19.5" customHeight="1">
      <c r="A4338" s="625"/>
    </row>
    <row r="4339" spans="1:1" ht="19.5" customHeight="1">
      <c r="A4339" s="625"/>
    </row>
    <row r="4340" spans="1:1" ht="19.5" customHeight="1">
      <c r="A4340" s="625"/>
    </row>
    <row r="4341" spans="1:1" ht="19.5" customHeight="1">
      <c r="A4341" s="625"/>
    </row>
    <row r="4342" spans="1:1" ht="19.5" customHeight="1">
      <c r="A4342" s="625"/>
    </row>
    <row r="4343" spans="1:1" ht="19.5" customHeight="1">
      <c r="A4343" s="625"/>
    </row>
    <row r="4344" spans="1:1" ht="19.5" customHeight="1">
      <c r="A4344" s="625"/>
    </row>
    <row r="4345" spans="1:1" ht="19.5" customHeight="1">
      <c r="A4345" s="625"/>
    </row>
    <row r="4346" spans="1:1" ht="19.5" customHeight="1">
      <c r="A4346" s="625"/>
    </row>
    <row r="4347" spans="1:1" ht="19.5" customHeight="1">
      <c r="A4347" s="625"/>
    </row>
    <row r="4348" spans="1:1" ht="19.5" customHeight="1">
      <c r="A4348" s="625"/>
    </row>
    <row r="4349" spans="1:1" ht="19.5" customHeight="1">
      <c r="A4349" s="625"/>
    </row>
    <row r="4350" spans="1:1" ht="19.5" customHeight="1">
      <c r="A4350" s="625"/>
    </row>
    <row r="4351" spans="1:1" ht="19.5" customHeight="1">
      <c r="A4351" s="625"/>
    </row>
    <row r="4352" spans="1:1" ht="19.5" customHeight="1">
      <c r="A4352" s="625"/>
    </row>
    <row r="4353" spans="1:1" ht="19.5" customHeight="1">
      <c r="A4353" s="625"/>
    </row>
    <row r="4354" spans="1:1" ht="19.5" customHeight="1">
      <c r="A4354" s="625"/>
    </row>
    <row r="4355" spans="1:1" ht="19.5" customHeight="1">
      <c r="A4355" s="625"/>
    </row>
    <row r="4356" spans="1:1" ht="19.5" customHeight="1">
      <c r="A4356" s="625"/>
    </row>
    <row r="4357" spans="1:1" ht="19.5" customHeight="1">
      <c r="A4357" s="625"/>
    </row>
    <row r="4358" spans="1:1" ht="19.5" customHeight="1">
      <c r="A4358" s="625"/>
    </row>
    <row r="4359" spans="1:1" ht="19.5" customHeight="1">
      <c r="A4359" s="625"/>
    </row>
    <row r="4360" spans="1:1" ht="19.5" customHeight="1">
      <c r="A4360" s="625"/>
    </row>
    <row r="4361" spans="1:1" ht="19.5" customHeight="1">
      <c r="A4361" s="625"/>
    </row>
    <row r="4362" spans="1:1" ht="19.5" customHeight="1">
      <c r="A4362" s="625"/>
    </row>
    <row r="4363" spans="1:1" ht="19.5" customHeight="1">
      <c r="A4363" s="625"/>
    </row>
    <row r="4364" spans="1:1" ht="19.5" customHeight="1">
      <c r="A4364" s="625"/>
    </row>
    <row r="4365" spans="1:1" ht="19.5" customHeight="1">
      <c r="A4365" s="625"/>
    </row>
    <row r="4366" spans="1:1" ht="19.5" customHeight="1">
      <c r="A4366" s="625"/>
    </row>
    <row r="4367" spans="1:1" ht="19.5" customHeight="1">
      <c r="A4367" s="625"/>
    </row>
    <row r="4368" spans="1:1" ht="19.5" customHeight="1">
      <c r="A4368" s="625"/>
    </row>
    <row r="4369" spans="1:1" ht="19.5" customHeight="1">
      <c r="A4369" s="625"/>
    </row>
    <row r="4370" spans="1:1" ht="19.5" customHeight="1">
      <c r="A4370" s="625"/>
    </row>
    <row r="4371" spans="1:1" ht="19.5" customHeight="1">
      <c r="A4371" s="625"/>
    </row>
    <row r="4372" spans="1:1" ht="19.5" customHeight="1">
      <c r="A4372" s="625"/>
    </row>
    <row r="4373" spans="1:1" ht="19.5" customHeight="1">
      <c r="A4373" s="625"/>
    </row>
    <row r="4374" spans="1:1" ht="19.5" customHeight="1">
      <c r="A4374" s="625"/>
    </row>
    <row r="4375" spans="1:1" ht="19.5" customHeight="1">
      <c r="A4375" s="625"/>
    </row>
    <row r="4376" spans="1:1" ht="19.5" customHeight="1">
      <c r="A4376" s="625"/>
    </row>
    <row r="4377" spans="1:1" ht="19.5" customHeight="1">
      <c r="A4377" s="625"/>
    </row>
    <row r="4378" spans="1:1" ht="19.5" customHeight="1">
      <c r="A4378" s="625"/>
    </row>
    <row r="4379" spans="1:1" ht="19.5" customHeight="1">
      <c r="A4379" s="625"/>
    </row>
    <row r="4380" spans="1:1" ht="19.5" customHeight="1">
      <c r="A4380" s="625"/>
    </row>
    <row r="4381" spans="1:1" ht="19.5" customHeight="1">
      <c r="A4381" s="625"/>
    </row>
    <row r="4382" spans="1:1" ht="19.5" customHeight="1">
      <c r="A4382" s="625"/>
    </row>
    <row r="4383" spans="1:1" ht="19.5" customHeight="1">
      <c r="A4383" s="625"/>
    </row>
    <row r="4384" spans="1:1" ht="19.5" customHeight="1">
      <c r="A4384" s="625"/>
    </row>
    <row r="4385" spans="1:1" ht="19.5" customHeight="1">
      <c r="A4385" s="625"/>
    </row>
    <row r="4386" spans="1:1" ht="19.5" customHeight="1">
      <c r="A4386" s="625"/>
    </row>
    <row r="4387" spans="1:1" ht="19.5" customHeight="1">
      <c r="A4387" s="625"/>
    </row>
    <row r="4388" spans="1:1" ht="19.5" customHeight="1">
      <c r="A4388" s="625"/>
    </row>
    <row r="4389" spans="1:1" ht="19.5" customHeight="1">
      <c r="A4389" s="625"/>
    </row>
    <row r="4390" spans="1:1" ht="19.5" customHeight="1">
      <c r="A4390" s="625"/>
    </row>
    <row r="4391" spans="1:1" ht="19.5" customHeight="1">
      <c r="A4391" s="625"/>
    </row>
    <row r="4392" spans="1:1" ht="19.5" customHeight="1">
      <c r="A4392" s="625"/>
    </row>
    <row r="4393" spans="1:1" ht="19.5" customHeight="1">
      <c r="A4393" s="625"/>
    </row>
    <row r="4394" spans="1:1" ht="19.5" customHeight="1">
      <c r="A4394" s="625"/>
    </row>
    <row r="4395" spans="1:1" ht="19.5" customHeight="1">
      <c r="A4395" s="625"/>
    </row>
    <row r="4396" spans="1:1" ht="19.5" customHeight="1">
      <c r="A4396" s="625"/>
    </row>
    <row r="4397" spans="1:1" ht="19.5" customHeight="1">
      <c r="A4397" s="625"/>
    </row>
    <row r="4398" spans="1:1" ht="19.5" customHeight="1">
      <c r="A4398" s="625"/>
    </row>
    <row r="4399" spans="1:1" ht="19.5" customHeight="1">
      <c r="A4399" s="625"/>
    </row>
    <row r="4400" spans="1:1" ht="19.5" customHeight="1">
      <c r="A4400" s="625"/>
    </row>
    <row r="4401" spans="1:1" ht="19.5" customHeight="1">
      <c r="A4401" s="625"/>
    </row>
    <row r="4402" spans="1:1" ht="19.5" customHeight="1">
      <c r="A4402" s="625"/>
    </row>
    <row r="4403" spans="1:1" ht="19.5" customHeight="1">
      <c r="A4403" s="625"/>
    </row>
    <row r="4404" spans="1:1" ht="19.5" customHeight="1">
      <c r="A4404" s="625"/>
    </row>
    <row r="4405" spans="1:1" ht="19.5" customHeight="1">
      <c r="A4405" s="625"/>
    </row>
    <row r="4406" spans="1:1" ht="19.5" customHeight="1">
      <c r="A4406" s="625"/>
    </row>
    <row r="4407" spans="1:1" ht="19.5" customHeight="1">
      <c r="A4407" s="625"/>
    </row>
    <row r="4408" spans="1:1" ht="19.5" customHeight="1">
      <c r="A4408" s="625"/>
    </row>
    <row r="4409" spans="1:1" ht="19.5" customHeight="1">
      <c r="A4409" s="625"/>
    </row>
    <row r="4410" spans="1:1" ht="19.5" customHeight="1">
      <c r="A4410" s="625"/>
    </row>
    <row r="4411" spans="1:1" ht="19.5" customHeight="1">
      <c r="A4411" s="625"/>
    </row>
    <row r="4412" spans="1:1" ht="19.5" customHeight="1">
      <c r="A4412" s="625"/>
    </row>
    <row r="4413" spans="1:1" ht="19.5" customHeight="1">
      <c r="A4413" s="625"/>
    </row>
    <row r="4414" spans="1:1" ht="19.5" customHeight="1">
      <c r="A4414" s="625"/>
    </row>
    <row r="4415" spans="1:1" ht="19.5" customHeight="1">
      <c r="A4415" s="625"/>
    </row>
    <row r="4416" spans="1:1" ht="19.5" customHeight="1">
      <c r="A4416" s="625"/>
    </row>
    <row r="4417" spans="1:1" ht="19.5" customHeight="1">
      <c r="A4417" s="625"/>
    </row>
    <row r="4418" spans="1:1" ht="19.5" customHeight="1">
      <c r="A4418" s="625"/>
    </row>
    <row r="4419" spans="1:1" ht="19.5" customHeight="1">
      <c r="A4419" s="625"/>
    </row>
    <row r="4420" spans="1:1" ht="19.5" customHeight="1">
      <c r="A4420" s="625"/>
    </row>
    <row r="4421" spans="1:1" ht="19.5" customHeight="1">
      <c r="A4421" s="625"/>
    </row>
    <row r="4422" spans="1:1" ht="19.5" customHeight="1">
      <c r="A4422" s="625"/>
    </row>
    <row r="4423" spans="1:1" ht="19.5" customHeight="1">
      <c r="A4423" s="625"/>
    </row>
    <row r="4424" spans="1:1" ht="19.5" customHeight="1">
      <c r="A4424" s="625"/>
    </row>
    <row r="4425" spans="1:1" ht="19.5" customHeight="1">
      <c r="A4425" s="625"/>
    </row>
    <row r="4426" spans="1:1" ht="19.5" customHeight="1">
      <c r="A4426" s="625"/>
    </row>
    <row r="4427" spans="1:1" ht="19.5" customHeight="1">
      <c r="A4427" s="625"/>
    </row>
    <row r="4428" spans="1:1" ht="19.5" customHeight="1">
      <c r="A4428" s="625"/>
    </row>
    <row r="4429" spans="1:1" ht="19.5" customHeight="1">
      <c r="A4429" s="625"/>
    </row>
    <row r="4430" spans="1:1" ht="19.5" customHeight="1">
      <c r="A4430" s="625"/>
    </row>
    <row r="4431" spans="1:1" ht="19.5" customHeight="1">
      <c r="A4431" s="625"/>
    </row>
    <row r="4432" spans="1:1" ht="19.5" customHeight="1">
      <c r="A4432" s="625"/>
    </row>
    <row r="4433" spans="1:1" ht="19.5" customHeight="1">
      <c r="A4433" s="625"/>
    </row>
    <row r="4434" spans="1:1" ht="19.5" customHeight="1">
      <c r="A4434" s="625"/>
    </row>
    <row r="4435" spans="1:1" ht="19.5" customHeight="1">
      <c r="A4435" s="625"/>
    </row>
    <row r="4436" spans="1:1" ht="19.5" customHeight="1">
      <c r="A4436" s="625"/>
    </row>
    <row r="4437" spans="1:1" ht="19.5" customHeight="1">
      <c r="A4437" s="625"/>
    </row>
    <row r="4438" spans="1:1" ht="19.5" customHeight="1">
      <c r="A4438" s="625"/>
    </row>
    <row r="4439" spans="1:1" ht="19.5" customHeight="1">
      <c r="A4439" s="625"/>
    </row>
    <row r="4440" spans="1:1" ht="19.5" customHeight="1">
      <c r="A4440" s="625"/>
    </row>
    <row r="4441" spans="1:1" ht="19.5" customHeight="1">
      <c r="A4441" s="625"/>
    </row>
    <row r="4442" spans="1:1" ht="19.5" customHeight="1">
      <c r="A4442" s="625"/>
    </row>
    <row r="4443" spans="1:1" ht="19.5" customHeight="1">
      <c r="A4443" s="625"/>
    </row>
    <row r="4444" spans="1:1" ht="19.5" customHeight="1">
      <c r="A4444" s="625"/>
    </row>
    <row r="4445" spans="1:1" ht="19.5" customHeight="1">
      <c r="A4445" s="625"/>
    </row>
    <row r="4446" spans="1:1" ht="19.5" customHeight="1">
      <c r="A4446" s="625"/>
    </row>
    <row r="4447" spans="1:1" ht="19.5" customHeight="1">
      <c r="A4447" s="625"/>
    </row>
    <row r="4448" spans="1:1" ht="19.5" customHeight="1">
      <c r="A4448" s="625"/>
    </row>
    <row r="4449" spans="1:1" ht="19.5" customHeight="1">
      <c r="A4449" s="625"/>
    </row>
    <row r="4450" spans="1:1" ht="19.5" customHeight="1">
      <c r="A4450" s="625"/>
    </row>
    <row r="4451" spans="1:1" ht="19.5" customHeight="1">
      <c r="A4451" s="625"/>
    </row>
    <row r="4452" spans="1:1" ht="19.5" customHeight="1">
      <c r="A4452" s="625"/>
    </row>
    <row r="4453" spans="1:1" ht="19.5" customHeight="1">
      <c r="A4453" s="625"/>
    </row>
    <row r="4454" spans="1:1" ht="19.5" customHeight="1">
      <c r="A4454" s="625"/>
    </row>
    <row r="4455" spans="1:1" ht="19.5" customHeight="1">
      <c r="A4455" s="625"/>
    </row>
    <row r="4456" spans="1:1" ht="19.5" customHeight="1">
      <c r="A4456" s="625"/>
    </row>
    <row r="4457" spans="1:1" ht="19.5" customHeight="1">
      <c r="A4457" s="625"/>
    </row>
    <row r="4458" spans="1:1" ht="19.5" customHeight="1">
      <c r="A4458" s="625"/>
    </row>
    <row r="4459" spans="1:1" ht="19.5" customHeight="1">
      <c r="A4459" s="625"/>
    </row>
    <row r="4460" spans="1:1" ht="19.5" customHeight="1">
      <c r="A4460" s="625"/>
    </row>
    <row r="4461" spans="1:1" ht="19.5" customHeight="1">
      <c r="A4461" s="625"/>
    </row>
    <row r="4462" spans="1:1" ht="19.5" customHeight="1">
      <c r="A4462" s="625"/>
    </row>
    <row r="4463" spans="1:1" ht="19.5" customHeight="1">
      <c r="A4463" s="625"/>
    </row>
    <row r="4464" spans="1:1" ht="19.5" customHeight="1">
      <c r="A4464" s="625"/>
    </row>
    <row r="4465" spans="1:1" ht="19.5" customHeight="1">
      <c r="A4465" s="625"/>
    </row>
    <row r="4466" spans="1:1" ht="19.5" customHeight="1">
      <c r="A4466" s="625"/>
    </row>
    <row r="4467" spans="1:1" ht="19.5" customHeight="1">
      <c r="A4467" s="625"/>
    </row>
    <row r="4468" spans="1:1" ht="19.5" customHeight="1">
      <c r="A4468" s="625"/>
    </row>
    <row r="4469" spans="1:1" ht="19.5" customHeight="1">
      <c r="A4469" s="625"/>
    </row>
    <row r="4470" spans="1:1" ht="19.5" customHeight="1">
      <c r="A4470" s="625"/>
    </row>
    <row r="4471" spans="1:1" ht="19.5" customHeight="1">
      <c r="A4471" s="625"/>
    </row>
    <row r="4472" spans="1:1" ht="19.5" customHeight="1">
      <c r="A4472" s="625"/>
    </row>
    <row r="4473" spans="1:1" ht="19.5" customHeight="1">
      <c r="A4473" s="625"/>
    </row>
    <row r="4474" spans="1:1" ht="19.5" customHeight="1">
      <c r="A4474" s="625"/>
    </row>
    <row r="4475" spans="1:1" ht="19.5" customHeight="1">
      <c r="A4475" s="625"/>
    </row>
    <row r="4476" spans="1:1" ht="19.5" customHeight="1">
      <c r="A4476" s="625"/>
    </row>
    <row r="4477" spans="1:1" ht="19.5" customHeight="1">
      <c r="A4477" s="625"/>
    </row>
    <row r="4478" spans="1:1" ht="19.5" customHeight="1">
      <c r="A4478" s="625"/>
    </row>
    <row r="4479" spans="1:1" ht="19.5" customHeight="1">
      <c r="A4479" s="625"/>
    </row>
    <row r="4480" spans="1:1" ht="19.5" customHeight="1">
      <c r="A4480" s="625"/>
    </row>
    <row r="4481" spans="1:1" ht="19.5" customHeight="1">
      <c r="A4481" s="625"/>
    </row>
    <row r="4482" spans="1:1" ht="19.5" customHeight="1">
      <c r="A4482" s="625"/>
    </row>
    <row r="4483" spans="1:1" ht="19.5" customHeight="1">
      <c r="A4483" s="625"/>
    </row>
    <row r="4484" spans="1:1" ht="19.5" customHeight="1">
      <c r="A4484" s="625"/>
    </row>
    <row r="4485" spans="1:1" ht="19.5" customHeight="1">
      <c r="A4485" s="625"/>
    </row>
    <row r="4486" spans="1:1" ht="19.5" customHeight="1">
      <c r="A4486" s="625"/>
    </row>
    <row r="4487" spans="1:1" ht="19.5" customHeight="1">
      <c r="A4487" s="625"/>
    </row>
    <row r="4488" spans="1:1" ht="19.5" customHeight="1">
      <c r="A4488" s="625"/>
    </row>
    <row r="4489" spans="1:1" ht="19.5" customHeight="1">
      <c r="A4489" s="625"/>
    </row>
    <row r="4490" spans="1:1" ht="19.5" customHeight="1">
      <c r="A4490" s="625"/>
    </row>
    <row r="4491" spans="1:1" ht="19.5" customHeight="1">
      <c r="A4491" s="625"/>
    </row>
    <row r="4492" spans="1:1" ht="19.5" customHeight="1">
      <c r="A4492" s="625"/>
    </row>
    <row r="4493" spans="1:1" ht="19.5" customHeight="1">
      <c r="A4493" s="625"/>
    </row>
    <row r="4494" spans="1:1" ht="19.5" customHeight="1">
      <c r="A4494" s="625"/>
    </row>
    <row r="4495" spans="1:1" ht="19.5" customHeight="1">
      <c r="A4495" s="625"/>
    </row>
    <row r="4496" spans="1:1" ht="19.5" customHeight="1">
      <c r="A4496" s="625"/>
    </row>
    <row r="4497" spans="1:1" ht="19.5" customHeight="1">
      <c r="A4497" s="625"/>
    </row>
    <row r="4498" spans="1:1" ht="19.5" customHeight="1">
      <c r="A4498" s="625"/>
    </row>
    <row r="4499" spans="1:1" ht="19.5" customHeight="1">
      <c r="A4499" s="625"/>
    </row>
    <row r="4500" spans="1:1" ht="19.5" customHeight="1">
      <c r="A4500" s="625"/>
    </row>
    <row r="4501" spans="1:1" ht="19.5" customHeight="1">
      <c r="A4501" s="625"/>
    </row>
    <row r="4502" spans="1:1" ht="19.5" customHeight="1">
      <c r="A4502" s="625"/>
    </row>
    <row r="4503" spans="1:1" ht="19.5" customHeight="1">
      <c r="A4503" s="625"/>
    </row>
    <row r="4504" spans="1:1" ht="19.5" customHeight="1">
      <c r="A4504" s="625"/>
    </row>
    <row r="4505" spans="1:1" ht="19.5" customHeight="1">
      <c r="A4505" s="625"/>
    </row>
    <row r="4506" spans="1:1" ht="19.5" customHeight="1">
      <c r="A4506" s="625"/>
    </row>
    <row r="4507" spans="1:1" ht="19.5" customHeight="1">
      <c r="A4507" s="625"/>
    </row>
    <row r="4508" spans="1:1" ht="19.5" customHeight="1">
      <c r="A4508" s="625"/>
    </row>
    <row r="4509" spans="1:1" ht="19.5" customHeight="1">
      <c r="A4509" s="625"/>
    </row>
    <row r="4510" spans="1:1" ht="19.5" customHeight="1">
      <c r="A4510" s="625"/>
    </row>
    <row r="4511" spans="1:1" ht="19.5" customHeight="1">
      <c r="A4511" s="625"/>
    </row>
    <row r="4512" spans="1:1" ht="19.5" customHeight="1">
      <c r="A4512" s="625"/>
    </row>
    <row r="4513" spans="1:1" ht="19.5" customHeight="1">
      <c r="A4513" s="625"/>
    </row>
    <row r="4514" spans="1:1" ht="19.5" customHeight="1">
      <c r="A4514" s="625"/>
    </row>
    <row r="4515" spans="1:1" ht="19.5" customHeight="1">
      <c r="A4515" s="625"/>
    </row>
  </sheetData>
  <mergeCells count="30">
    <mergeCell ref="A468:D468"/>
    <mergeCell ref="A534:D534"/>
    <mergeCell ref="A575:D575"/>
    <mergeCell ref="A591:D591"/>
    <mergeCell ref="A273:D273"/>
    <mergeCell ref="A293:D293"/>
    <mergeCell ref="A322:D322"/>
    <mergeCell ref="A356:D356"/>
    <mergeCell ref="A364:D364"/>
    <mergeCell ref="A409:D409"/>
    <mergeCell ref="A223:D223"/>
    <mergeCell ref="A1:D1"/>
    <mergeCell ref="A2:D2"/>
    <mergeCell ref="A22:D22"/>
    <mergeCell ref="A27:D27"/>
    <mergeCell ref="A35:D35"/>
    <mergeCell ref="A36:D36"/>
    <mergeCell ref="A70:D70"/>
    <mergeCell ref="A107:D107"/>
    <mergeCell ref="A138:D138"/>
    <mergeCell ref="A194:D194"/>
    <mergeCell ref="A670:D670"/>
    <mergeCell ref="A693:D693"/>
    <mergeCell ref="A741:D741"/>
    <mergeCell ref="A754:D754"/>
    <mergeCell ref="A615:D615"/>
    <mergeCell ref="A616:D616"/>
    <mergeCell ref="A639:D639"/>
    <mergeCell ref="A653:D653"/>
    <mergeCell ref="A660:D660"/>
  </mergeCells>
  <phoneticPr fontId="12" type="noConversion"/>
  <hyperlinks>
    <hyperlink ref="B225" location="CONSTRUCCION!Área_de_impresión" display="CONSTRUCCION!Área_de_impresión"/>
  </hyperlinks>
  <printOptions horizontalCentered="1"/>
  <pageMargins left="1.1811023622047245" right="0.70866141732283472" top="1.5748031496062993" bottom="0.94488188976377963" header="0.31496062992125984" footer="0.31496062992125984"/>
  <pageSetup scale="72" orientation="portrait" r:id="rId1"/>
  <headerFooter>
    <oddHeader>&amp;C&amp;G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377"/>
  <sheetViews>
    <sheetView topLeftCell="A141" zoomScale="85" zoomScaleNormal="85" workbookViewId="0">
      <selection activeCell="E141" sqref="E141"/>
    </sheetView>
  </sheetViews>
  <sheetFormatPr baseColWidth="10" defaultRowHeight="12"/>
  <cols>
    <col min="1" max="1" width="10.5703125" style="632" customWidth="1"/>
    <col min="2" max="2" width="111" style="632" customWidth="1"/>
    <col min="3" max="4" width="13.140625" style="642" bestFit="1" customWidth="1"/>
    <col min="5" max="5" width="20.7109375" style="676" customWidth="1"/>
    <col min="6" max="6" width="16.7109375" style="632" customWidth="1"/>
    <col min="7" max="7" width="15.7109375" style="632" customWidth="1"/>
    <col min="8" max="8" width="13.28515625" style="632" customWidth="1"/>
    <col min="9" max="9" width="11.42578125" style="632"/>
    <col min="10" max="10" width="13" style="632" bestFit="1" customWidth="1"/>
    <col min="11" max="255" width="11.42578125" style="632"/>
    <col min="256" max="256" width="3.85546875" style="632" customWidth="1"/>
    <col min="257" max="257" width="7.7109375" style="632" customWidth="1"/>
    <col min="258" max="258" width="110" style="632" customWidth="1"/>
    <col min="259" max="259" width="13.140625" style="632" bestFit="1" customWidth="1"/>
    <col min="260" max="260" width="11.85546875" style="632" bestFit="1" customWidth="1"/>
    <col min="261" max="261" width="14.85546875" style="632" customWidth="1"/>
    <col min="262" max="265" width="11.42578125" style="632"/>
    <col min="266" max="266" width="13" style="632" bestFit="1" customWidth="1"/>
    <col min="267" max="511" width="11.42578125" style="632"/>
    <col min="512" max="512" width="3.85546875" style="632" customWidth="1"/>
    <col min="513" max="513" width="7.7109375" style="632" customWidth="1"/>
    <col min="514" max="514" width="110" style="632" customWidth="1"/>
    <col min="515" max="515" width="13.140625" style="632" bestFit="1" customWidth="1"/>
    <col min="516" max="516" width="11.85546875" style="632" bestFit="1" customWidth="1"/>
    <col min="517" max="517" width="14.85546875" style="632" customWidth="1"/>
    <col min="518" max="521" width="11.42578125" style="632"/>
    <col min="522" max="522" width="13" style="632" bestFit="1" customWidth="1"/>
    <col min="523" max="767" width="11.42578125" style="632"/>
    <col min="768" max="768" width="3.85546875" style="632" customWidth="1"/>
    <col min="769" max="769" width="7.7109375" style="632" customWidth="1"/>
    <col min="770" max="770" width="110" style="632" customWidth="1"/>
    <col min="771" max="771" width="13.140625" style="632" bestFit="1" customWidth="1"/>
    <col min="772" max="772" width="11.85546875" style="632" bestFit="1" customWidth="1"/>
    <col min="773" max="773" width="14.85546875" style="632" customWidth="1"/>
    <col min="774" max="777" width="11.42578125" style="632"/>
    <col min="778" max="778" width="13" style="632" bestFit="1" customWidth="1"/>
    <col min="779" max="1023" width="11.42578125" style="632"/>
    <col min="1024" max="1024" width="3.85546875" style="632" customWidth="1"/>
    <col min="1025" max="1025" width="7.7109375" style="632" customWidth="1"/>
    <col min="1026" max="1026" width="110" style="632" customWidth="1"/>
    <col min="1027" max="1027" width="13.140625" style="632" bestFit="1" customWidth="1"/>
    <col min="1028" max="1028" width="11.85546875" style="632" bestFit="1" customWidth="1"/>
    <col min="1029" max="1029" width="14.85546875" style="632" customWidth="1"/>
    <col min="1030" max="1033" width="11.42578125" style="632"/>
    <col min="1034" max="1034" width="13" style="632" bestFit="1" customWidth="1"/>
    <col min="1035" max="1279" width="11.42578125" style="632"/>
    <col min="1280" max="1280" width="3.85546875" style="632" customWidth="1"/>
    <col min="1281" max="1281" width="7.7109375" style="632" customWidth="1"/>
    <col min="1282" max="1282" width="110" style="632" customWidth="1"/>
    <col min="1283" max="1283" width="13.140625" style="632" bestFit="1" customWidth="1"/>
    <col min="1284" max="1284" width="11.85546875" style="632" bestFit="1" customWidth="1"/>
    <col min="1285" max="1285" width="14.85546875" style="632" customWidth="1"/>
    <col min="1286" max="1289" width="11.42578125" style="632"/>
    <col min="1290" max="1290" width="13" style="632" bestFit="1" customWidth="1"/>
    <col min="1291" max="1535" width="11.42578125" style="632"/>
    <col min="1536" max="1536" width="3.85546875" style="632" customWidth="1"/>
    <col min="1537" max="1537" width="7.7109375" style="632" customWidth="1"/>
    <col min="1538" max="1538" width="110" style="632" customWidth="1"/>
    <col min="1539" max="1539" width="13.140625" style="632" bestFit="1" customWidth="1"/>
    <col min="1540" max="1540" width="11.85546875" style="632" bestFit="1" customWidth="1"/>
    <col min="1541" max="1541" width="14.85546875" style="632" customWidth="1"/>
    <col min="1542" max="1545" width="11.42578125" style="632"/>
    <col min="1546" max="1546" width="13" style="632" bestFit="1" customWidth="1"/>
    <col min="1547" max="1791" width="11.42578125" style="632"/>
    <col min="1792" max="1792" width="3.85546875" style="632" customWidth="1"/>
    <col min="1793" max="1793" width="7.7109375" style="632" customWidth="1"/>
    <col min="1794" max="1794" width="110" style="632" customWidth="1"/>
    <col min="1795" max="1795" width="13.140625" style="632" bestFit="1" customWidth="1"/>
    <col min="1796" max="1796" width="11.85546875" style="632" bestFit="1" customWidth="1"/>
    <col min="1797" max="1797" width="14.85546875" style="632" customWidth="1"/>
    <col min="1798" max="1801" width="11.42578125" style="632"/>
    <col min="1802" max="1802" width="13" style="632" bestFit="1" customWidth="1"/>
    <col min="1803" max="2047" width="11.42578125" style="632"/>
    <col min="2048" max="2048" width="3.85546875" style="632" customWidth="1"/>
    <col min="2049" max="2049" width="7.7109375" style="632" customWidth="1"/>
    <col min="2050" max="2050" width="110" style="632" customWidth="1"/>
    <col min="2051" max="2051" width="13.140625" style="632" bestFit="1" customWidth="1"/>
    <col min="2052" max="2052" width="11.85546875" style="632" bestFit="1" customWidth="1"/>
    <col min="2053" max="2053" width="14.85546875" style="632" customWidth="1"/>
    <col min="2054" max="2057" width="11.42578125" style="632"/>
    <col min="2058" max="2058" width="13" style="632" bestFit="1" customWidth="1"/>
    <col min="2059" max="2303" width="11.42578125" style="632"/>
    <col min="2304" max="2304" width="3.85546875" style="632" customWidth="1"/>
    <col min="2305" max="2305" width="7.7109375" style="632" customWidth="1"/>
    <col min="2306" max="2306" width="110" style="632" customWidth="1"/>
    <col min="2307" max="2307" width="13.140625" style="632" bestFit="1" customWidth="1"/>
    <col min="2308" max="2308" width="11.85546875" style="632" bestFit="1" customWidth="1"/>
    <col min="2309" max="2309" width="14.85546875" style="632" customWidth="1"/>
    <col min="2310" max="2313" width="11.42578125" style="632"/>
    <col min="2314" max="2314" width="13" style="632" bestFit="1" customWidth="1"/>
    <col min="2315" max="2559" width="11.42578125" style="632"/>
    <col min="2560" max="2560" width="3.85546875" style="632" customWidth="1"/>
    <col min="2561" max="2561" width="7.7109375" style="632" customWidth="1"/>
    <col min="2562" max="2562" width="110" style="632" customWidth="1"/>
    <col min="2563" max="2563" width="13.140625" style="632" bestFit="1" customWidth="1"/>
    <col min="2564" max="2564" width="11.85546875" style="632" bestFit="1" customWidth="1"/>
    <col min="2565" max="2565" width="14.85546875" style="632" customWidth="1"/>
    <col min="2566" max="2569" width="11.42578125" style="632"/>
    <col min="2570" max="2570" width="13" style="632" bestFit="1" customWidth="1"/>
    <col min="2571" max="2815" width="11.42578125" style="632"/>
    <col min="2816" max="2816" width="3.85546875" style="632" customWidth="1"/>
    <col min="2817" max="2817" width="7.7109375" style="632" customWidth="1"/>
    <col min="2818" max="2818" width="110" style="632" customWidth="1"/>
    <col min="2819" max="2819" width="13.140625" style="632" bestFit="1" customWidth="1"/>
    <col min="2820" max="2820" width="11.85546875" style="632" bestFit="1" customWidth="1"/>
    <col min="2821" max="2821" width="14.85546875" style="632" customWidth="1"/>
    <col min="2822" max="2825" width="11.42578125" style="632"/>
    <col min="2826" max="2826" width="13" style="632" bestFit="1" customWidth="1"/>
    <col min="2827" max="3071" width="11.42578125" style="632"/>
    <col min="3072" max="3072" width="3.85546875" style="632" customWidth="1"/>
    <col min="3073" max="3073" width="7.7109375" style="632" customWidth="1"/>
    <col min="3074" max="3074" width="110" style="632" customWidth="1"/>
    <col min="3075" max="3075" width="13.140625" style="632" bestFit="1" customWidth="1"/>
    <col min="3076" max="3076" width="11.85546875" style="632" bestFit="1" customWidth="1"/>
    <col min="3077" max="3077" width="14.85546875" style="632" customWidth="1"/>
    <col min="3078" max="3081" width="11.42578125" style="632"/>
    <col min="3082" max="3082" width="13" style="632" bestFit="1" customWidth="1"/>
    <col min="3083" max="3327" width="11.42578125" style="632"/>
    <col min="3328" max="3328" width="3.85546875" style="632" customWidth="1"/>
    <col min="3329" max="3329" width="7.7109375" style="632" customWidth="1"/>
    <col min="3330" max="3330" width="110" style="632" customWidth="1"/>
    <col min="3331" max="3331" width="13.140625" style="632" bestFit="1" customWidth="1"/>
    <col min="3332" max="3332" width="11.85546875" style="632" bestFit="1" customWidth="1"/>
    <col min="3333" max="3333" width="14.85546875" style="632" customWidth="1"/>
    <col min="3334" max="3337" width="11.42578125" style="632"/>
    <col min="3338" max="3338" width="13" style="632" bestFit="1" customWidth="1"/>
    <col min="3339" max="3583" width="11.42578125" style="632"/>
    <col min="3584" max="3584" width="3.85546875" style="632" customWidth="1"/>
    <col min="3585" max="3585" width="7.7109375" style="632" customWidth="1"/>
    <col min="3586" max="3586" width="110" style="632" customWidth="1"/>
    <col min="3587" max="3587" width="13.140625" style="632" bestFit="1" customWidth="1"/>
    <col min="3588" max="3588" width="11.85546875" style="632" bestFit="1" customWidth="1"/>
    <col min="3589" max="3589" width="14.85546875" style="632" customWidth="1"/>
    <col min="3590" max="3593" width="11.42578125" style="632"/>
    <col min="3594" max="3594" width="13" style="632" bestFit="1" customWidth="1"/>
    <col min="3595" max="3839" width="11.42578125" style="632"/>
    <col min="3840" max="3840" width="3.85546875" style="632" customWidth="1"/>
    <col min="3841" max="3841" width="7.7109375" style="632" customWidth="1"/>
    <col min="3842" max="3842" width="110" style="632" customWidth="1"/>
    <col min="3843" max="3843" width="13.140625" style="632" bestFit="1" customWidth="1"/>
    <col min="3844" max="3844" width="11.85546875" style="632" bestFit="1" customWidth="1"/>
    <col min="3845" max="3845" width="14.85546875" style="632" customWidth="1"/>
    <col min="3846" max="3849" width="11.42578125" style="632"/>
    <col min="3850" max="3850" width="13" style="632" bestFit="1" customWidth="1"/>
    <col min="3851" max="4095" width="11.42578125" style="632"/>
    <col min="4096" max="4096" width="3.85546875" style="632" customWidth="1"/>
    <col min="4097" max="4097" width="7.7109375" style="632" customWidth="1"/>
    <col min="4098" max="4098" width="110" style="632" customWidth="1"/>
    <col min="4099" max="4099" width="13.140625" style="632" bestFit="1" customWidth="1"/>
    <col min="4100" max="4100" width="11.85546875" style="632" bestFit="1" customWidth="1"/>
    <col min="4101" max="4101" width="14.85546875" style="632" customWidth="1"/>
    <col min="4102" max="4105" width="11.42578125" style="632"/>
    <col min="4106" max="4106" width="13" style="632" bestFit="1" customWidth="1"/>
    <col min="4107" max="4351" width="11.42578125" style="632"/>
    <col min="4352" max="4352" width="3.85546875" style="632" customWidth="1"/>
    <col min="4353" max="4353" width="7.7109375" style="632" customWidth="1"/>
    <col min="4354" max="4354" width="110" style="632" customWidth="1"/>
    <col min="4355" max="4355" width="13.140625" style="632" bestFit="1" customWidth="1"/>
    <col min="4356" max="4356" width="11.85546875" style="632" bestFit="1" customWidth="1"/>
    <col min="4357" max="4357" width="14.85546875" style="632" customWidth="1"/>
    <col min="4358" max="4361" width="11.42578125" style="632"/>
    <col min="4362" max="4362" width="13" style="632" bestFit="1" customWidth="1"/>
    <col min="4363" max="4607" width="11.42578125" style="632"/>
    <col min="4608" max="4608" width="3.85546875" style="632" customWidth="1"/>
    <col min="4609" max="4609" width="7.7109375" style="632" customWidth="1"/>
    <col min="4610" max="4610" width="110" style="632" customWidth="1"/>
    <col min="4611" max="4611" width="13.140625" style="632" bestFit="1" customWidth="1"/>
    <col min="4612" max="4612" width="11.85546875" style="632" bestFit="1" customWidth="1"/>
    <col min="4613" max="4613" width="14.85546875" style="632" customWidth="1"/>
    <col min="4614" max="4617" width="11.42578125" style="632"/>
    <col min="4618" max="4618" width="13" style="632" bestFit="1" customWidth="1"/>
    <col min="4619" max="4863" width="11.42578125" style="632"/>
    <col min="4864" max="4864" width="3.85546875" style="632" customWidth="1"/>
    <col min="4865" max="4865" width="7.7109375" style="632" customWidth="1"/>
    <col min="4866" max="4866" width="110" style="632" customWidth="1"/>
    <col min="4867" max="4867" width="13.140625" style="632" bestFit="1" customWidth="1"/>
    <col min="4868" max="4868" width="11.85546875" style="632" bestFit="1" customWidth="1"/>
    <col min="4869" max="4869" width="14.85546875" style="632" customWidth="1"/>
    <col min="4870" max="4873" width="11.42578125" style="632"/>
    <col min="4874" max="4874" width="13" style="632" bestFit="1" customWidth="1"/>
    <col min="4875" max="5119" width="11.42578125" style="632"/>
    <col min="5120" max="5120" width="3.85546875" style="632" customWidth="1"/>
    <col min="5121" max="5121" width="7.7109375" style="632" customWidth="1"/>
    <col min="5122" max="5122" width="110" style="632" customWidth="1"/>
    <col min="5123" max="5123" width="13.140625" style="632" bestFit="1" customWidth="1"/>
    <col min="5124" max="5124" width="11.85546875" style="632" bestFit="1" customWidth="1"/>
    <col min="5125" max="5125" width="14.85546875" style="632" customWidth="1"/>
    <col min="5126" max="5129" width="11.42578125" style="632"/>
    <col min="5130" max="5130" width="13" style="632" bestFit="1" customWidth="1"/>
    <col min="5131" max="5375" width="11.42578125" style="632"/>
    <col min="5376" max="5376" width="3.85546875" style="632" customWidth="1"/>
    <col min="5377" max="5377" width="7.7109375" style="632" customWidth="1"/>
    <col min="5378" max="5378" width="110" style="632" customWidth="1"/>
    <col min="5379" max="5379" width="13.140625" style="632" bestFit="1" customWidth="1"/>
    <col min="5380" max="5380" width="11.85546875" style="632" bestFit="1" customWidth="1"/>
    <col min="5381" max="5381" width="14.85546875" style="632" customWidth="1"/>
    <col min="5382" max="5385" width="11.42578125" style="632"/>
    <col min="5386" max="5386" width="13" style="632" bestFit="1" customWidth="1"/>
    <col min="5387" max="5631" width="11.42578125" style="632"/>
    <col min="5632" max="5632" width="3.85546875" style="632" customWidth="1"/>
    <col min="5633" max="5633" width="7.7109375" style="632" customWidth="1"/>
    <col min="5634" max="5634" width="110" style="632" customWidth="1"/>
    <col min="5635" max="5635" width="13.140625" style="632" bestFit="1" customWidth="1"/>
    <col min="5636" max="5636" width="11.85546875" style="632" bestFit="1" customWidth="1"/>
    <col min="5637" max="5637" width="14.85546875" style="632" customWidth="1"/>
    <col min="5638" max="5641" width="11.42578125" style="632"/>
    <col min="5642" max="5642" width="13" style="632" bestFit="1" customWidth="1"/>
    <col min="5643" max="5887" width="11.42578125" style="632"/>
    <col min="5888" max="5888" width="3.85546875" style="632" customWidth="1"/>
    <col min="5889" max="5889" width="7.7109375" style="632" customWidth="1"/>
    <col min="5890" max="5890" width="110" style="632" customWidth="1"/>
    <col min="5891" max="5891" width="13.140625" style="632" bestFit="1" customWidth="1"/>
    <col min="5892" max="5892" width="11.85546875" style="632" bestFit="1" customWidth="1"/>
    <col min="5893" max="5893" width="14.85546875" style="632" customWidth="1"/>
    <col min="5894" max="5897" width="11.42578125" style="632"/>
    <col min="5898" max="5898" width="13" style="632" bestFit="1" customWidth="1"/>
    <col min="5899" max="6143" width="11.42578125" style="632"/>
    <col min="6144" max="6144" width="3.85546875" style="632" customWidth="1"/>
    <col min="6145" max="6145" width="7.7109375" style="632" customWidth="1"/>
    <col min="6146" max="6146" width="110" style="632" customWidth="1"/>
    <col min="6147" max="6147" width="13.140625" style="632" bestFit="1" customWidth="1"/>
    <col min="6148" max="6148" width="11.85546875" style="632" bestFit="1" customWidth="1"/>
    <col min="6149" max="6149" width="14.85546875" style="632" customWidth="1"/>
    <col min="6150" max="6153" width="11.42578125" style="632"/>
    <col min="6154" max="6154" width="13" style="632" bestFit="1" customWidth="1"/>
    <col min="6155" max="6399" width="11.42578125" style="632"/>
    <col min="6400" max="6400" width="3.85546875" style="632" customWidth="1"/>
    <col min="6401" max="6401" width="7.7109375" style="632" customWidth="1"/>
    <col min="6402" max="6402" width="110" style="632" customWidth="1"/>
    <col min="6403" max="6403" width="13.140625" style="632" bestFit="1" customWidth="1"/>
    <col min="6404" max="6404" width="11.85546875" style="632" bestFit="1" customWidth="1"/>
    <col min="6405" max="6405" width="14.85546875" style="632" customWidth="1"/>
    <col min="6406" max="6409" width="11.42578125" style="632"/>
    <col min="6410" max="6410" width="13" style="632" bestFit="1" customWidth="1"/>
    <col min="6411" max="6655" width="11.42578125" style="632"/>
    <col min="6656" max="6656" width="3.85546875" style="632" customWidth="1"/>
    <col min="6657" max="6657" width="7.7109375" style="632" customWidth="1"/>
    <col min="6658" max="6658" width="110" style="632" customWidth="1"/>
    <col min="6659" max="6659" width="13.140625" style="632" bestFit="1" customWidth="1"/>
    <col min="6660" max="6660" width="11.85546875" style="632" bestFit="1" customWidth="1"/>
    <col min="6661" max="6661" width="14.85546875" style="632" customWidth="1"/>
    <col min="6662" max="6665" width="11.42578125" style="632"/>
    <col min="6666" max="6666" width="13" style="632" bestFit="1" customWidth="1"/>
    <col min="6667" max="6911" width="11.42578125" style="632"/>
    <col min="6912" max="6912" width="3.85546875" style="632" customWidth="1"/>
    <col min="6913" max="6913" width="7.7109375" style="632" customWidth="1"/>
    <col min="6914" max="6914" width="110" style="632" customWidth="1"/>
    <col min="6915" max="6915" width="13.140625" style="632" bestFit="1" customWidth="1"/>
    <col min="6916" max="6916" width="11.85546875" style="632" bestFit="1" customWidth="1"/>
    <col min="6917" max="6917" width="14.85546875" style="632" customWidth="1"/>
    <col min="6918" max="6921" width="11.42578125" style="632"/>
    <col min="6922" max="6922" width="13" style="632" bestFit="1" customWidth="1"/>
    <col min="6923" max="7167" width="11.42578125" style="632"/>
    <col min="7168" max="7168" width="3.85546875" style="632" customWidth="1"/>
    <col min="7169" max="7169" width="7.7109375" style="632" customWidth="1"/>
    <col min="7170" max="7170" width="110" style="632" customWidth="1"/>
    <col min="7171" max="7171" width="13.140625" style="632" bestFit="1" customWidth="1"/>
    <col min="7172" max="7172" width="11.85546875" style="632" bestFit="1" customWidth="1"/>
    <col min="7173" max="7173" width="14.85546875" style="632" customWidth="1"/>
    <col min="7174" max="7177" width="11.42578125" style="632"/>
    <col min="7178" max="7178" width="13" style="632" bestFit="1" customWidth="1"/>
    <col min="7179" max="7423" width="11.42578125" style="632"/>
    <col min="7424" max="7424" width="3.85546875" style="632" customWidth="1"/>
    <col min="7425" max="7425" width="7.7109375" style="632" customWidth="1"/>
    <col min="7426" max="7426" width="110" style="632" customWidth="1"/>
    <col min="7427" max="7427" width="13.140625" style="632" bestFit="1" customWidth="1"/>
    <col min="7428" max="7428" width="11.85546875" style="632" bestFit="1" customWidth="1"/>
    <col min="7429" max="7429" width="14.85546875" style="632" customWidth="1"/>
    <col min="7430" max="7433" width="11.42578125" style="632"/>
    <col min="7434" max="7434" width="13" style="632" bestFit="1" customWidth="1"/>
    <col min="7435" max="7679" width="11.42578125" style="632"/>
    <col min="7680" max="7680" width="3.85546875" style="632" customWidth="1"/>
    <col min="7681" max="7681" width="7.7109375" style="632" customWidth="1"/>
    <col min="7682" max="7682" width="110" style="632" customWidth="1"/>
    <col min="7683" max="7683" width="13.140625" style="632" bestFit="1" customWidth="1"/>
    <col min="7684" max="7684" width="11.85546875" style="632" bestFit="1" customWidth="1"/>
    <col min="7685" max="7685" width="14.85546875" style="632" customWidth="1"/>
    <col min="7686" max="7689" width="11.42578125" style="632"/>
    <col min="7690" max="7690" width="13" style="632" bestFit="1" customWidth="1"/>
    <col min="7691" max="7935" width="11.42578125" style="632"/>
    <col min="7936" max="7936" width="3.85546875" style="632" customWidth="1"/>
    <col min="7937" max="7937" width="7.7109375" style="632" customWidth="1"/>
    <col min="7938" max="7938" width="110" style="632" customWidth="1"/>
    <col min="7939" max="7939" width="13.140625" style="632" bestFit="1" customWidth="1"/>
    <col min="7940" max="7940" width="11.85546875" style="632" bestFit="1" customWidth="1"/>
    <col min="7941" max="7941" width="14.85546875" style="632" customWidth="1"/>
    <col min="7942" max="7945" width="11.42578125" style="632"/>
    <col min="7946" max="7946" width="13" style="632" bestFit="1" customWidth="1"/>
    <col min="7947" max="8191" width="11.42578125" style="632"/>
    <col min="8192" max="8192" width="3.85546875" style="632" customWidth="1"/>
    <col min="8193" max="8193" width="7.7109375" style="632" customWidth="1"/>
    <col min="8194" max="8194" width="110" style="632" customWidth="1"/>
    <col min="8195" max="8195" width="13.140625" style="632" bestFit="1" customWidth="1"/>
    <col min="8196" max="8196" width="11.85546875" style="632" bestFit="1" customWidth="1"/>
    <col min="8197" max="8197" width="14.85546875" style="632" customWidth="1"/>
    <col min="8198" max="8201" width="11.42578125" style="632"/>
    <col min="8202" max="8202" width="13" style="632" bestFit="1" customWidth="1"/>
    <col min="8203" max="8447" width="11.42578125" style="632"/>
    <col min="8448" max="8448" width="3.85546875" style="632" customWidth="1"/>
    <col min="8449" max="8449" width="7.7109375" style="632" customWidth="1"/>
    <col min="8450" max="8450" width="110" style="632" customWidth="1"/>
    <col min="8451" max="8451" width="13.140625" style="632" bestFit="1" customWidth="1"/>
    <col min="8452" max="8452" width="11.85546875" style="632" bestFit="1" customWidth="1"/>
    <col min="8453" max="8453" width="14.85546875" style="632" customWidth="1"/>
    <col min="8454" max="8457" width="11.42578125" style="632"/>
    <col min="8458" max="8458" width="13" style="632" bestFit="1" customWidth="1"/>
    <col min="8459" max="8703" width="11.42578125" style="632"/>
    <col min="8704" max="8704" width="3.85546875" style="632" customWidth="1"/>
    <col min="8705" max="8705" width="7.7109375" style="632" customWidth="1"/>
    <col min="8706" max="8706" width="110" style="632" customWidth="1"/>
    <col min="8707" max="8707" width="13.140625" style="632" bestFit="1" customWidth="1"/>
    <col min="8708" max="8708" width="11.85546875" style="632" bestFit="1" customWidth="1"/>
    <col min="8709" max="8709" width="14.85546875" style="632" customWidth="1"/>
    <col min="8710" max="8713" width="11.42578125" style="632"/>
    <col min="8714" max="8714" width="13" style="632" bestFit="1" customWidth="1"/>
    <col min="8715" max="8959" width="11.42578125" style="632"/>
    <col min="8960" max="8960" width="3.85546875" style="632" customWidth="1"/>
    <col min="8961" max="8961" width="7.7109375" style="632" customWidth="1"/>
    <col min="8962" max="8962" width="110" style="632" customWidth="1"/>
    <col min="8963" max="8963" width="13.140625" style="632" bestFit="1" customWidth="1"/>
    <col min="8964" max="8964" width="11.85546875" style="632" bestFit="1" customWidth="1"/>
    <col min="8965" max="8965" width="14.85546875" style="632" customWidth="1"/>
    <col min="8966" max="8969" width="11.42578125" style="632"/>
    <col min="8970" max="8970" width="13" style="632" bestFit="1" customWidth="1"/>
    <col min="8971" max="9215" width="11.42578125" style="632"/>
    <col min="9216" max="9216" width="3.85546875" style="632" customWidth="1"/>
    <col min="9217" max="9217" width="7.7109375" style="632" customWidth="1"/>
    <col min="9218" max="9218" width="110" style="632" customWidth="1"/>
    <col min="9219" max="9219" width="13.140625" style="632" bestFit="1" customWidth="1"/>
    <col min="9220" max="9220" width="11.85546875" style="632" bestFit="1" customWidth="1"/>
    <col min="9221" max="9221" width="14.85546875" style="632" customWidth="1"/>
    <col min="9222" max="9225" width="11.42578125" style="632"/>
    <col min="9226" max="9226" width="13" style="632" bestFit="1" customWidth="1"/>
    <col min="9227" max="9471" width="11.42578125" style="632"/>
    <col min="9472" max="9472" width="3.85546875" style="632" customWidth="1"/>
    <col min="9473" max="9473" width="7.7109375" style="632" customWidth="1"/>
    <col min="9474" max="9474" width="110" style="632" customWidth="1"/>
    <col min="9475" max="9475" width="13.140625" style="632" bestFit="1" customWidth="1"/>
    <col min="9476" max="9476" width="11.85546875" style="632" bestFit="1" customWidth="1"/>
    <col min="9477" max="9477" width="14.85546875" style="632" customWidth="1"/>
    <col min="9478" max="9481" width="11.42578125" style="632"/>
    <col min="9482" max="9482" width="13" style="632" bestFit="1" customWidth="1"/>
    <col min="9483" max="9727" width="11.42578125" style="632"/>
    <col min="9728" max="9728" width="3.85546875" style="632" customWidth="1"/>
    <col min="9729" max="9729" width="7.7109375" style="632" customWidth="1"/>
    <col min="9730" max="9730" width="110" style="632" customWidth="1"/>
    <col min="9731" max="9731" width="13.140625" style="632" bestFit="1" customWidth="1"/>
    <col min="9732" max="9732" width="11.85546875" style="632" bestFit="1" customWidth="1"/>
    <col min="9733" max="9733" width="14.85546875" style="632" customWidth="1"/>
    <col min="9734" max="9737" width="11.42578125" style="632"/>
    <col min="9738" max="9738" width="13" style="632" bestFit="1" customWidth="1"/>
    <col min="9739" max="9983" width="11.42578125" style="632"/>
    <col min="9984" max="9984" width="3.85546875" style="632" customWidth="1"/>
    <col min="9985" max="9985" width="7.7109375" style="632" customWidth="1"/>
    <col min="9986" max="9986" width="110" style="632" customWidth="1"/>
    <col min="9987" max="9987" width="13.140625" style="632" bestFit="1" customWidth="1"/>
    <col min="9988" max="9988" width="11.85546875" style="632" bestFit="1" customWidth="1"/>
    <col min="9989" max="9989" width="14.85546875" style="632" customWidth="1"/>
    <col min="9990" max="9993" width="11.42578125" style="632"/>
    <col min="9994" max="9994" width="13" style="632" bestFit="1" customWidth="1"/>
    <col min="9995" max="10239" width="11.42578125" style="632"/>
    <col min="10240" max="10240" width="3.85546875" style="632" customWidth="1"/>
    <col min="10241" max="10241" width="7.7109375" style="632" customWidth="1"/>
    <col min="10242" max="10242" width="110" style="632" customWidth="1"/>
    <col min="10243" max="10243" width="13.140625" style="632" bestFit="1" customWidth="1"/>
    <col min="10244" max="10244" width="11.85546875" style="632" bestFit="1" customWidth="1"/>
    <col min="10245" max="10245" width="14.85546875" style="632" customWidth="1"/>
    <col min="10246" max="10249" width="11.42578125" style="632"/>
    <col min="10250" max="10250" width="13" style="632" bestFit="1" customWidth="1"/>
    <col min="10251" max="10495" width="11.42578125" style="632"/>
    <col min="10496" max="10496" width="3.85546875" style="632" customWidth="1"/>
    <col min="10497" max="10497" width="7.7109375" style="632" customWidth="1"/>
    <col min="10498" max="10498" width="110" style="632" customWidth="1"/>
    <col min="10499" max="10499" width="13.140625" style="632" bestFit="1" customWidth="1"/>
    <col min="10500" max="10500" width="11.85546875" style="632" bestFit="1" customWidth="1"/>
    <col min="10501" max="10501" width="14.85546875" style="632" customWidth="1"/>
    <col min="10502" max="10505" width="11.42578125" style="632"/>
    <col min="10506" max="10506" width="13" style="632" bestFit="1" customWidth="1"/>
    <col min="10507" max="10751" width="11.42578125" style="632"/>
    <col min="10752" max="10752" width="3.85546875" style="632" customWidth="1"/>
    <col min="10753" max="10753" width="7.7109375" style="632" customWidth="1"/>
    <col min="10754" max="10754" width="110" style="632" customWidth="1"/>
    <col min="10755" max="10755" width="13.140625" style="632" bestFit="1" customWidth="1"/>
    <col min="10756" max="10756" width="11.85546875" style="632" bestFit="1" customWidth="1"/>
    <col min="10757" max="10757" width="14.85546875" style="632" customWidth="1"/>
    <col min="10758" max="10761" width="11.42578125" style="632"/>
    <col min="10762" max="10762" width="13" style="632" bestFit="1" customWidth="1"/>
    <col min="10763" max="11007" width="11.42578125" style="632"/>
    <col min="11008" max="11008" width="3.85546875" style="632" customWidth="1"/>
    <col min="11009" max="11009" width="7.7109375" style="632" customWidth="1"/>
    <col min="11010" max="11010" width="110" style="632" customWidth="1"/>
    <col min="11011" max="11011" width="13.140625" style="632" bestFit="1" customWidth="1"/>
    <col min="11012" max="11012" width="11.85546875" style="632" bestFit="1" customWidth="1"/>
    <col min="11013" max="11013" width="14.85546875" style="632" customWidth="1"/>
    <col min="11014" max="11017" width="11.42578125" style="632"/>
    <col min="11018" max="11018" width="13" style="632" bestFit="1" customWidth="1"/>
    <col min="11019" max="11263" width="11.42578125" style="632"/>
    <col min="11264" max="11264" width="3.85546875" style="632" customWidth="1"/>
    <col min="11265" max="11265" width="7.7109375" style="632" customWidth="1"/>
    <col min="11266" max="11266" width="110" style="632" customWidth="1"/>
    <col min="11267" max="11267" width="13.140625" style="632" bestFit="1" customWidth="1"/>
    <col min="11268" max="11268" width="11.85546875" style="632" bestFit="1" customWidth="1"/>
    <col min="11269" max="11269" width="14.85546875" style="632" customWidth="1"/>
    <col min="11270" max="11273" width="11.42578125" style="632"/>
    <col min="11274" max="11274" width="13" style="632" bestFit="1" customWidth="1"/>
    <col min="11275" max="11519" width="11.42578125" style="632"/>
    <col min="11520" max="11520" width="3.85546875" style="632" customWidth="1"/>
    <col min="11521" max="11521" width="7.7109375" style="632" customWidth="1"/>
    <col min="11522" max="11522" width="110" style="632" customWidth="1"/>
    <col min="11523" max="11523" width="13.140625" style="632" bestFit="1" customWidth="1"/>
    <col min="11524" max="11524" width="11.85546875" style="632" bestFit="1" customWidth="1"/>
    <col min="11525" max="11525" width="14.85546875" style="632" customWidth="1"/>
    <col min="11526" max="11529" width="11.42578125" style="632"/>
    <col min="11530" max="11530" width="13" style="632" bestFit="1" customWidth="1"/>
    <col min="11531" max="11775" width="11.42578125" style="632"/>
    <col min="11776" max="11776" width="3.85546875" style="632" customWidth="1"/>
    <col min="11777" max="11777" width="7.7109375" style="632" customWidth="1"/>
    <col min="11778" max="11778" width="110" style="632" customWidth="1"/>
    <col min="11779" max="11779" width="13.140625" style="632" bestFit="1" customWidth="1"/>
    <col min="11780" max="11780" width="11.85546875" style="632" bestFit="1" customWidth="1"/>
    <col min="11781" max="11781" width="14.85546875" style="632" customWidth="1"/>
    <col min="11782" max="11785" width="11.42578125" style="632"/>
    <col min="11786" max="11786" width="13" style="632" bestFit="1" customWidth="1"/>
    <col min="11787" max="12031" width="11.42578125" style="632"/>
    <col min="12032" max="12032" width="3.85546875" style="632" customWidth="1"/>
    <col min="12033" max="12033" width="7.7109375" style="632" customWidth="1"/>
    <col min="12034" max="12034" width="110" style="632" customWidth="1"/>
    <col min="12035" max="12035" width="13.140625" style="632" bestFit="1" customWidth="1"/>
    <col min="12036" max="12036" width="11.85546875" style="632" bestFit="1" customWidth="1"/>
    <col min="12037" max="12037" width="14.85546875" style="632" customWidth="1"/>
    <col min="12038" max="12041" width="11.42578125" style="632"/>
    <col min="12042" max="12042" width="13" style="632" bestFit="1" customWidth="1"/>
    <col min="12043" max="12287" width="11.42578125" style="632"/>
    <col min="12288" max="12288" width="3.85546875" style="632" customWidth="1"/>
    <col min="12289" max="12289" width="7.7109375" style="632" customWidth="1"/>
    <col min="12290" max="12290" width="110" style="632" customWidth="1"/>
    <col min="12291" max="12291" width="13.140625" style="632" bestFit="1" customWidth="1"/>
    <col min="12292" max="12292" width="11.85546875" style="632" bestFit="1" customWidth="1"/>
    <col min="12293" max="12293" width="14.85546875" style="632" customWidth="1"/>
    <col min="12294" max="12297" width="11.42578125" style="632"/>
    <col min="12298" max="12298" width="13" style="632" bestFit="1" customWidth="1"/>
    <col min="12299" max="12543" width="11.42578125" style="632"/>
    <col min="12544" max="12544" width="3.85546875" style="632" customWidth="1"/>
    <col min="12545" max="12545" width="7.7109375" style="632" customWidth="1"/>
    <col min="12546" max="12546" width="110" style="632" customWidth="1"/>
    <col min="12547" max="12547" width="13.140625" style="632" bestFit="1" customWidth="1"/>
    <col min="12548" max="12548" width="11.85546875" style="632" bestFit="1" customWidth="1"/>
    <col min="12549" max="12549" width="14.85546875" style="632" customWidth="1"/>
    <col min="12550" max="12553" width="11.42578125" style="632"/>
    <col min="12554" max="12554" width="13" style="632" bestFit="1" customWidth="1"/>
    <col min="12555" max="12799" width="11.42578125" style="632"/>
    <col min="12800" max="12800" width="3.85546875" style="632" customWidth="1"/>
    <col min="12801" max="12801" width="7.7109375" style="632" customWidth="1"/>
    <col min="12802" max="12802" width="110" style="632" customWidth="1"/>
    <col min="12803" max="12803" width="13.140625" style="632" bestFit="1" customWidth="1"/>
    <col min="12804" max="12804" width="11.85546875" style="632" bestFit="1" customWidth="1"/>
    <col min="12805" max="12805" width="14.85546875" style="632" customWidth="1"/>
    <col min="12806" max="12809" width="11.42578125" style="632"/>
    <col min="12810" max="12810" width="13" style="632" bestFit="1" customWidth="1"/>
    <col min="12811" max="13055" width="11.42578125" style="632"/>
    <col min="13056" max="13056" width="3.85546875" style="632" customWidth="1"/>
    <col min="13057" max="13057" width="7.7109375" style="632" customWidth="1"/>
    <col min="13058" max="13058" width="110" style="632" customWidth="1"/>
    <col min="13059" max="13059" width="13.140625" style="632" bestFit="1" customWidth="1"/>
    <col min="13060" max="13060" width="11.85546875" style="632" bestFit="1" customWidth="1"/>
    <col min="13061" max="13061" width="14.85546875" style="632" customWidth="1"/>
    <col min="13062" max="13065" width="11.42578125" style="632"/>
    <col min="13066" max="13066" width="13" style="632" bestFit="1" customWidth="1"/>
    <col min="13067" max="13311" width="11.42578125" style="632"/>
    <col min="13312" max="13312" width="3.85546875" style="632" customWidth="1"/>
    <col min="13313" max="13313" width="7.7109375" style="632" customWidth="1"/>
    <col min="13314" max="13314" width="110" style="632" customWidth="1"/>
    <col min="13315" max="13315" width="13.140625" style="632" bestFit="1" customWidth="1"/>
    <col min="13316" max="13316" width="11.85546875" style="632" bestFit="1" customWidth="1"/>
    <col min="13317" max="13317" width="14.85546875" style="632" customWidth="1"/>
    <col min="13318" max="13321" width="11.42578125" style="632"/>
    <col min="13322" max="13322" width="13" style="632" bestFit="1" customWidth="1"/>
    <col min="13323" max="13567" width="11.42578125" style="632"/>
    <col min="13568" max="13568" width="3.85546875" style="632" customWidth="1"/>
    <col min="13569" max="13569" width="7.7109375" style="632" customWidth="1"/>
    <col min="13570" max="13570" width="110" style="632" customWidth="1"/>
    <col min="13571" max="13571" width="13.140625" style="632" bestFit="1" customWidth="1"/>
    <col min="13572" max="13572" width="11.85546875" style="632" bestFit="1" customWidth="1"/>
    <col min="13573" max="13573" width="14.85546875" style="632" customWidth="1"/>
    <col min="13574" max="13577" width="11.42578125" style="632"/>
    <col min="13578" max="13578" width="13" style="632" bestFit="1" customWidth="1"/>
    <col min="13579" max="13823" width="11.42578125" style="632"/>
    <col min="13824" max="13824" width="3.85546875" style="632" customWidth="1"/>
    <col min="13825" max="13825" width="7.7109375" style="632" customWidth="1"/>
    <col min="13826" max="13826" width="110" style="632" customWidth="1"/>
    <col min="13827" max="13827" width="13.140625" style="632" bestFit="1" customWidth="1"/>
    <col min="13828" max="13828" width="11.85546875" style="632" bestFit="1" customWidth="1"/>
    <col min="13829" max="13829" width="14.85546875" style="632" customWidth="1"/>
    <col min="13830" max="13833" width="11.42578125" style="632"/>
    <col min="13834" max="13834" width="13" style="632" bestFit="1" customWidth="1"/>
    <col min="13835" max="14079" width="11.42578125" style="632"/>
    <col min="14080" max="14080" width="3.85546875" style="632" customWidth="1"/>
    <col min="14081" max="14081" width="7.7109375" style="632" customWidth="1"/>
    <col min="14082" max="14082" width="110" style="632" customWidth="1"/>
    <col min="14083" max="14083" width="13.140625" style="632" bestFit="1" customWidth="1"/>
    <col min="14084" max="14084" width="11.85546875" style="632" bestFit="1" customWidth="1"/>
    <col min="14085" max="14085" width="14.85546875" style="632" customWidth="1"/>
    <col min="14086" max="14089" width="11.42578125" style="632"/>
    <col min="14090" max="14090" width="13" style="632" bestFit="1" customWidth="1"/>
    <col min="14091" max="14335" width="11.42578125" style="632"/>
    <col min="14336" max="14336" width="3.85546875" style="632" customWidth="1"/>
    <col min="14337" max="14337" width="7.7109375" style="632" customWidth="1"/>
    <col min="14338" max="14338" width="110" style="632" customWidth="1"/>
    <col min="14339" max="14339" width="13.140625" style="632" bestFit="1" customWidth="1"/>
    <col min="14340" max="14340" width="11.85546875" style="632" bestFit="1" customWidth="1"/>
    <col min="14341" max="14341" width="14.85546875" style="632" customWidth="1"/>
    <col min="14342" max="14345" width="11.42578125" style="632"/>
    <col min="14346" max="14346" width="13" style="632" bestFit="1" customWidth="1"/>
    <col min="14347" max="14591" width="11.42578125" style="632"/>
    <col min="14592" max="14592" width="3.85546875" style="632" customWidth="1"/>
    <col min="14593" max="14593" width="7.7109375" style="632" customWidth="1"/>
    <col min="14594" max="14594" width="110" style="632" customWidth="1"/>
    <col min="14595" max="14595" width="13.140625" style="632" bestFit="1" customWidth="1"/>
    <col min="14596" max="14596" width="11.85546875" style="632" bestFit="1" customWidth="1"/>
    <col min="14597" max="14597" width="14.85546875" style="632" customWidth="1"/>
    <col min="14598" max="14601" width="11.42578125" style="632"/>
    <col min="14602" max="14602" width="13" style="632" bestFit="1" customWidth="1"/>
    <col min="14603" max="14847" width="11.42578125" style="632"/>
    <col min="14848" max="14848" width="3.85546875" style="632" customWidth="1"/>
    <col min="14849" max="14849" width="7.7109375" style="632" customWidth="1"/>
    <col min="14850" max="14850" width="110" style="632" customWidth="1"/>
    <col min="14851" max="14851" width="13.140625" style="632" bestFit="1" customWidth="1"/>
    <col min="14852" max="14852" width="11.85546875" style="632" bestFit="1" customWidth="1"/>
    <col min="14853" max="14853" width="14.85546875" style="632" customWidth="1"/>
    <col min="14854" max="14857" width="11.42578125" style="632"/>
    <col min="14858" max="14858" width="13" style="632" bestFit="1" customWidth="1"/>
    <col min="14859" max="15103" width="11.42578125" style="632"/>
    <col min="15104" max="15104" width="3.85546875" style="632" customWidth="1"/>
    <col min="15105" max="15105" width="7.7109375" style="632" customWidth="1"/>
    <col min="15106" max="15106" width="110" style="632" customWidth="1"/>
    <col min="15107" max="15107" width="13.140625" style="632" bestFit="1" customWidth="1"/>
    <col min="15108" max="15108" width="11.85546875" style="632" bestFit="1" customWidth="1"/>
    <col min="15109" max="15109" width="14.85546875" style="632" customWidth="1"/>
    <col min="15110" max="15113" width="11.42578125" style="632"/>
    <col min="15114" max="15114" width="13" style="632" bestFit="1" customWidth="1"/>
    <col min="15115" max="15359" width="11.42578125" style="632"/>
    <col min="15360" max="15360" width="3.85546875" style="632" customWidth="1"/>
    <col min="15361" max="15361" width="7.7109375" style="632" customWidth="1"/>
    <col min="15362" max="15362" width="110" style="632" customWidth="1"/>
    <col min="15363" max="15363" width="13.140625" style="632" bestFit="1" customWidth="1"/>
    <col min="15364" max="15364" width="11.85546875" style="632" bestFit="1" customWidth="1"/>
    <col min="15365" max="15365" width="14.85546875" style="632" customWidth="1"/>
    <col min="15366" max="15369" width="11.42578125" style="632"/>
    <col min="15370" max="15370" width="13" style="632" bestFit="1" customWidth="1"/>
    <col min="15371" max="15615" width="11.42578125" style="632"/>
    <col min="15616" max="15616" width="3.85546875" style="632" customWidth="1"/>
    <col min="15617" max="15617" width="7.7109375" style="632" customWidth="1"/>
    <col min="15618" max="15618" width="110" style="632" customWidth="1"/>
    <col min="15619" max="15619" width="13.140625" style="632" bestFit="1" customWidth="1"/>
    <col min="15620" max="15620" width="11.85546875" style="632" bestFit="1" customWidth="1"/>
    <col min="15621" max="15621" width="14.85546875" style="632" customWidth="1"/>
    <col min="15622" max="15625" width="11.42578125" style="632"/>
    <col min="15626" max="15626" width="13" style="632" bestFit="1" customWidth="1"/>
    <col min="15627" max="15871" width="11.42578125" style="632"/>
    <col min="15872" max="15872" width="3.85546875" style="632" customWidth="1"/>
    <col min="15873" max="15873" width="7.7109375" style="632" customWidth="1"/>
    <col min="15874" max="15874" width="110" style="632" customWidth="1"/>
    <col min="15875" max="15875" width="13.140625" style="632" bestFit="1" customWidth="1"/>
    <col min="15876" max="15876" width="11.85546875" style="632" bestFit="1" customWidth="1"/>
    <col min="15877" max="15877" width="14.85546875" style="632" customWidth="1"/>
    <col min="15878" max="15881" width="11.42578125" style="632"/>
    <col min="15882" max="15882" width="13" style="632" bestFit="1" customWidth="1"/>
    <col min="15883" max="16127" width="11.42578125" style="632"/>
    <col min="16128" max="16128" width="3.85546875" style="632" customWidth="1"/>
    <col min="16129" max="16129" width="7.7109375" style="632" customWidth="1"/>
    <col min="16130" max="16130" width="110" style="632" customWidth="1"/>
    <col min="16131" max="16131" width="13.140625" style="632" bestFit="1" customWidth="1"/>
    <col min="16132" max="16132" width="11.85546875" style="632" bestFit="1" customWidth="1"/>
    <col min="16133" max="16133" width="14.85546875" style="632" customWidth="1"/>
    <col min="16134" max="16137" width="11.42578125" style="632"/>
    <col min="16138" max="16138" width="13" style="632" bestFit="1" customWidth="1"/>
    <col min="16139" max="16384" width="11.42578125" style="632"/>
  </cols>
  <sheetData>
    <row r="1" spans="1:7" ht="23.25" customHeight="1" thickBot="1">
      <c r="A1" s="628"/>
      <c r="B1" s="628"/>
      <c r="C1" s="629"/>
      <c r="D1" s="629"/>
      <c r="E1" s="630"/>
      <c r="F1" s="631"/>
      <c r="G1" s="631"/>
    </row>
    <row r="2" spans="1:7" ht="45" customHeight="1" thickBot="1">
      <c r="A2" s="633" t="s">
        <v>24</v>
      </c>
      <c r="B2" s="634" t="s">
        <v>25</v>
      </c>
      <c r="C2" s="635"/>
      <c r="D2" s="635" t="s">
        <v>26</v>
      </c>
      <c r="E2" s="636" t="s">
        <v>454</v>
      </c>
    </row>
    <row r="4" spans="1:7" ht="23.25">
      <c r="A4" s="637" t="s">
        <v>508</v>
      </c>
      <c r="B4" s="637"/>
      <c r="C4" s="637"/>
      <c r="D4" s="637"/>
      <c r="E4" s="637"/>
      <c r="F4" s="638" t="s">
        <v>509</v>
      </c>
    </row>
    <row r="5" spans="1:7" ht="25.5">
      <c r="A5" s="639" t="s">
        <v>510</v>
      </c>
      <c r="B5" s="639" t="s">
        <v>6</v>
      </c>
      <c r="C5" s="639"/>
      <c r="D5" s="639" t="s">
        <v>490</v>
      </c>
      <c r="E5" s="640" t="s">
        <v>511</v>
      </c>
      <c r="F5" s="638">
        <f>1.038</f>
        <v>1.038</v>
      </c>
    </row>
    <row r="6" spans="1:7" ht="15">
      <c r="A6" s="84" t="s">
        <v>2514</v>
      </c>
      <c r="B6" s="641" t="s">
        <v>2498</v>
      </c>
      <c r="D6" s="44" t="s">
        <v>52</v>
      </c>
      <c r="E6" s="45">
        <f>+'MANO DE OBRA'!F31</f>
        <v>67964</v>
      </c>
      <c r="F6" s="638"/>
    </row>
    <row r="7" spans="1:7" ht="15">
      <c r="A7" s="84" t="s">
        <v>2515</v>
      </c>
      <c r="B7" s="641" t="s">
        <v>2499</v>
      </c>
      <c r="D7" s="44" t="s">
        <v>52</v>
      </c>
      <c r="E7" s="45">
        <f>+'MANO DE OBRA'!F32</f>
        <v>95150</v>
      </c>
      <c r="F7" s="638"/>
    </row>
    <row r="8" spans="1:7" ht="15">
      <c r="A8" s="84" t="s">
        <v>2516</v>
      </c>
      <c r="B8" s="641" t="s">
        <v>2500</v>
      </c>
      <c r="D8" s="44" t="s">
        <v>52</v>
      </c>
      <c r="E8" s="45">
        <f>+'MANO DE OBRA'!F33</f>
        <v>122335</v>
      </c>
      <c r="F8" s="638"/>
    </row>
    <row r="9" spans="1:7" ht="15">
      <c r="A9" s="84" t="s">
        <v>2517</v>
      </c>
      <c r="B9" s="641" t="s">
        <v>2501</v>
      </c>
      <c r="D9" s="44" t="s">
        <v>52</v>
      </c>
      <c r="E9" s="45">
        <f>+'MANO DE OBRA'!F34</f>
        <v>101946</v>
      </c>
      <c r="F9" s="638"/>
    </row>
    <row r="10" spans="1:7" ht="15">
      <c r="A10" s="84" t="s">
        <v>2518</v>
      </c>
      <c r="B10" s="641" t="s">
        <v>2502</v>
      </c>
      <c r="D10" s="44" t="s">
        <v>52</v>
      </c>
      <c r="E10" s="45">
        <f>+'MANO DE OBRA'!F35</f>
        <v>67964</v>
      </c>
      <c r="F10" s="638"/>
    </row>
    <row r="11" spans="1:7" ht="15">
      <c r="A11" s="84" t="s">
        <v>2519</v>
      </c>
      <c r="B11" s="641" t="s">
        <v>2503</v>
      </c>
      <c r="D11" s="44" t="s">
        <v>52</v>
      </c>
      <c r="E11" s="45">
        <f>+'MANO DE OBRA'!F36</f>
        <v>175996</v>
      </c>
      <c r="F11" s="638"/>
    </row>
    <row r="12" spans="1:7" ht="15">
      <c r="A12" s="84" t="s">
        <v>2520</v>
      </c>
      <c r="B12" s="641" t="s">
        <v>2504</v>
      </c>
      <c r="D12" s="44" t="s">
        <v>52</v>
      </c>
      <c r="E12" s="45">
        <f>+'MANO DE OBRA'!F37</f>
        <v>122335</v>
      </c>
      <c r="F12" s="638"/>
    </row>
    <row r="13" spans="1:7" ht="15">
      <c r="A13" s="84" t="s">
        <v>2521</v>
      </c>
      <c r="B13" s="641" t="s">
        <v>2505</v>
      </c>
      <c r="D13" s="44" t="s">
        <v>52</v>
      </c>
      <c r="E13" s="45">
        <f>+'MANO DE OBRA'!F38</f>
        <v>157140</v>
      </c>
      <c r="F13" s="638"/>
    </row>
    <row r="14" spans="1:7" ht="15">
      <c r="A14" s="84" t="s">
        <v>2522</v>
      </c>
      <c r="B14" s="641" t="s">
        <v>2506</v>
      </c>
      <c r="D14" s="44" t="s">
        <v>52</v>
      </c>
      <c r="E14" s="45">
        <f>+'MANO DE OBRA'!F39</f>
        <v>157140</v>
      </c>
      <c r="F14" s="638"/>
    </row>
    <row r="15" spans="1:7" ht="15">
      <c r="A15" s="84" t="s">
        <v>2523</v>
      </c>
      <c r="B15" s="641" t="s">
        <v>2507</v>
      </c>
      <c r="D15" s="44" t="s">
        <v>52</v>
      </c>
      <c r="E15" s="45">
        <f>+'MANO DE OBRA'!F40</f>
        <v>135928</v>
      </c>
      <c r="F15" s="638"/>
    </row>
    <row r="16" spans="1:7" ht="15">
      <c r="A16" s="84" t="s">
        <v>2524</v>
      </c>
      <c r="B16" s="641" t="s">
        <v>2508</v>
      </c>
      <c r="D16" s="44" t="s">
        <v>52</v>
      </c>
      <c r="E16" s="45">
        <f>+'MANO DE OBRA'!F41</f>
        <v>108742</v>
      </c>
      <c r="F16" s="638"/>
    </row>
    <row r="17" spans="1:7" ht="15">
      <c r="A17" s="84" t="s">
        <v>2525</v>
      </c>
      <c r="B17" s="641" t="s">
        <v>2509</v>
      </c>
      <c r="D17" s="44" t="s">
        <v>52</v>
      </c>
      <c r="E17" s="45">
        <f>+'MANO DE OBRA'!F42</f>
        <v>122335</v>
      </c>
      <c r="F17" s="638"/>
    </row>
    <row r="18" spans="1:7" ht="15">
      <c r="A18" s="84" t="s">
        <v>2526</v>
      </c>
      <c r="B18" s="641" t="s">
        <v>2510</v>
      </c>
      <c r="D18" s="44" t="s">
        <v>52</v>
      </c>
      <c r="E18" s="45">
        <f>+'MANO DE OBRA'!F43</f>
        <v>122335</v>
      </c>
      <c r="F18" s="638"/>
    </row>
    <row r="19" spans="1:7" ht="15">
      <c r="A19" s="84" t="s">
        <v>2527</v>
      </c>
      <c r="B19" s="641" t="s">
        <v>2511</v>
      </c>
      <c r="D19" s="44" t="s">
        <v>52</v>
      </c>
      <c r="E19" s="45">
        <f>+'MANO DE OBRA'!F44</f>
        <v>219995</v>
      </c>
      <c r="F19" s="638"/>
    </row>
    <row r="20" spans="1:7" ht="15">
      <c r="A20" s="84" t="s">
        <v>2528</v>
      </c>
      <c r="B20" s="641" t="s">
        <v>7</v>
      </c>
      <c r="D20" s="44" t="s">
        <v>52</v>
      </c>
      <c r="E20" s="45">
        <f>+'MANO DE OBRA'!F45</f>
        <v>175996</v>
      </c>
      <c r="F20" s="638"/>
    </row>
    <row r="21" spans="1:7" ht="15">
      <c r="A21" s="84" t="s">
        <v>2529</v>
      </c>
      <c r="B21" s="641" t="s">
        <v>2512</v>
      </c>
      <c r="D21" s="44" t="s">
        <v>52</v>
      </c>
      <c r="E21" s="45">
        <f>+'MANO DE OBRA'!F46</f>
        <v>108742</v>
      </c>
      <c r="F21" s="638"/>
    </row>
    <row r="22" spans="1:7" ht="15">
      <c r="A22" s="43" t="s">
        <v>512</v>
      </c>
      <c r="B22" s="643" t="s">
        <v>513</v>
      </c>
      <c r="C22" s="44"/>
      <c r="D22" s="44" t="s">
        <v>52</v>
      </c>
      <c r="E22" s="45">
        <v>106303</v>
      </c>
      <c r="F22" s="638">
        <f>+'MANO DE OBRA'!G33</f>
        <v>0</v>
      </c>
      <c r="G22" s="644">
        <f>+'MANO DE OBRA'!F33</f>
        <v>122335</v>
      </c>
    </row>
    <row r="23" spans="1:7" ht="15">
      <c r="A23" s="43" t="s">
        <v>514</v>
      </c>
      <c r="B23" s="643" t="s">
        <v>515</v>
      </c>
      <c r="C23" s="44"/>
      <c r="D23" s="44" t="s">
        <v>52</v>
      </c>
      <c r="E23" s="45">
        <v>59057</v>
      </c>
      <c r="F23" s="638"/>
      <c r="G23" s="644">
        <f>+'MANO DE OBRA'!F31</f>
        <v>67964</v>
      </c>
    </row>
    <row r="24" spans="1:7" ht="15">
      <c r="A24" s="43" t="s">
        <v>516</v>
      </c>
      <c r="B24" s="643" t="s">
        <v>517</v>
      </c>
      <c r="C24" s="44"/>
      <c r="D24" s="44" t="s">
        <v>52</v>
      </c>
      <c r="E24" s="45">
        <v>82680</v>
      </c>
      <c r="F24" s="638"/>
      <c r="G24" s="644">
        <f>+'MANO DE OBRA'!F32</f>
        <v>95150</v>
      </c>
    </row>
    <row r="25" spans="1:7" ht="15">
      <c r="A25" s="43" t="s">
        <v>518</v>
      </c>
      <c r="B25" s="643" t="s">
        <v>10</v>
      </c>
      <c r="C25" s="44"/>
      <c r="D25" s="44" t="s">
        <v>52</v>
      </c>
      <c r="E25" s="45">
        <v>342531</v>
      </c>
      <c r="F25" s="638"/>
    </row>
    <row r="26" spans="1:7" ht="15">
      <c r="A26" s="43" t="s">
        <v>519</v>
      </c>
      <c r="B26" s="643" t="s">
        <v>11</v>
      </c>
      <c r="C26" s="44"/>
      <c r="D26" s="44" t="s">
        <v>52</v>
      </c>
      <c r="E26" s="45">
        <v>313003</v>
      </c>
      <c r="F26" s="638"/>
    </row>
    <row r="27" spans="1:7" ht="15">
      <c r="A27" s="43" t="s">
        <v>520</v>
      </c>
      <c r="B27" s="643" t="s">
        <v>521</v>
      </c>
      <c r="C27" s="44"/>
      <c r="D27" s="44" t="s">
        <v>52</v>
      </c>
      <c r="E27" s="45">
        <v>118115</v>
      </c>
      <c r="F27" s="638"/>
    </row>
    <row r="28" spans="1:7" ht="15">
      <c r="A28" s="43" t="s">
        <v>522</v>
      </c>
      <c r="B28" s="643" t="s">
        <v>18</v>
      </c>
      <c r="C28" s="44"/>
      <c r="D28" s="44" t="s">
        <v>52</v>
      </c>
      <c r="E28" s="45">
        <v>188983</v>
      </c>
      <c r="F28" s="638"/>
    </row>
    <row r="29" spans="1:7" ht="15">
      <c r="A29" s="43" t="s">
        <v>523</v>
      </c>
      <c r="B29" s="643" t="s">
        <v>12</v>
      </c>
      <c r="C29" s="44"/>
      <c r="D29" s="44" t="s">
        <v>52</v>
      </c>
      <c r="E29" s="45">
        <v>397158</v>
      </c>
      <c r="F29" s="638"/>
    </row>
    <row r="30" spans="1:7" ht="15">
      <c r="A30" s="43" t="s">
        <v>524</v>
      </c>
      <c r="B30" s="643" t="s">
        <v>525</v>
      </c>
      <c r="C30" s="44"/>
      <c r="D30" s="44" t="s">
        <v>526</v>
      </c>
      <c r="E30" s="45">
        <v>4564</v>
      </c>
      <c r="F30" s="638"/>
    </row>
    <row r="31" spans="1:7" ht="15">
      <c r="A31" s="43" t="s">
        <v>527</v>
      </c>
      <c r="B31" s="643" t="s">
        <v>7</v>
      </c>
      <c r="C31" s="44"/>
      <c r="D31" s="44" t="s">
        <v>45</v>
      </c>
      <c r="E31" s="45">
        <v>4570983</v>
      </c>
      <c r="F31" s="638"/>
    </row>
    <row r="32" spans="1:7" ht="15">
      <c r="A32" s="43" t="s">
        <v>528</v>
      </c>
      <c r="B32" s="643" t="s">
        <v>13</v>
      </c>
      <c r="C32" s="44"/>
      <c r="D32" s="44" t="s">
        <v>52</v>
      </c>
      <c r="E32" s="45">
        <v>519702</v>
      </c>
      <c r="F32" s="638"/>
    </row>
    <row r="33" spans="1:7" ht="15">
      <c r="A33" s="43" t="s">
        <v>529</v>
      </c>
      <c r="B33" s="643" t="s">
        <v>14</v>
      </c>
      <c r="C33" s="44"/>
      <c r="D33" s="44" t="s">
        <v>52</v>
      </c>
      <c r="E33" s="45">
        <v>448834</v>
      </c>
      <c r="F33" s="638"/>
    </row>
    <row r="34" spans="1:7" ht="15">
      <c r="A34" s="43" t="s">
        <v>530</v>
      </c>
      <c r="B34" s="643" t="s">
        <v>8</v>
      </c>
      <c r="C34" s="44"/>
      <c r="D34" s="44" t="s">
        <v>52</v>
      </c>
      <c r="E34" s="45">
        <v>165360</v>
      </c>
      <c r="F34" s="638"/>
    </row>
    <row r="35" spans="1:7" ht="15">
      <c r="A35" s="43" t="s">
        <v>531</v>
      </c>
      <c r="B35" s="643" t="s">
        <v>15</v>
      </c>
      <c r="C35" s="44"/>
      <c r="D35" s="44" t="s">
        <v>52</v>
      </c>
      <c r="E35" s="45">
        <v>874046</v>
      </c>
      <c r="F35" s="638"/>
    </row>
    <row r="36" spans="1:7" ht="15">
      <c r="A36" s="43" t="s">
        <v>532</v>
      </c>
      <c r="B36" s="643" t="s">
        <v>9</v>
      </c>
      <c r="C36" s="44"/>
      <c r="D36" s="44" t="s">
        <v>52</v>
      </c>
      <c r="E36" s="45">
        <v>224417</v>
      </c>
      <c r="F36" s="638"/>
    </row>
    <row r="37" spans="1:7" ht="15">
      <c r="A37" s="43" t="s">
        <v>533</v>
      </c>
      <c r="B37" s="643" t="s">
        <v>534</v>
      </c>
      <c r="C37" s="44"/>
      <c r="D37" s="44" t="s">
        <v>52</v>
      </c>
      <c r="E37" s="45">
        <v>236228</v>
      </c>
      <c r="F37" s="638"/>
    </row>
    <row r="38" spans="1:7" ht="15">
      <c r="A38" s="43" t="s">
        <v>535</v>
      </c>
      <c r="B38" s="643" t="s">
        <v>536</v>
      </c>
      <c r="C38" s="44"/>
      <c r="D38" s="44" t="s">
        <v>52</v>
      </c>
      <c r="E38" s="45">
        <v>87066</v>
      </c>
      <c r="F38" s="638"/>
    </row>
    <row r="39" spans="1:7" ht="15">
      <c r="A39" s="43" t="s">
        <v>537</v>
      </c>
      <c r="B39" s="643" t="s">
        <v>16</v>
      </c>
      <c r="C39" s="44"/>
      <c r="D39" s="44" t="s">
        <v>52</v>
      </c>
      <c r="E39" s="45">
        <v>205181</v>
      </c>
      <c r="F39" s="638"/>
    </row>
    <row r="40" spans="1:7" ht="15">
      <c r="A40" s="43" t="s">
        <v>538</v>
      </c>
      <c r="B40" s="643" t="s">
        <v>17</v>
      </c>
      <c r="C40" s="44"/>
      <c r="D40" s="44" t="s">
        <v>52</v>
      </c>
      <c r="E40" s="45">
        <v>292247</v>
      </c>
      <c r="F40" s="638"/>
    </row>
    <row r="41" spans="1:7" ht="15">
      <c r="A41" s="46" t="s">
        <v>539</v>
      </c>
      <c r="B41" s="643" t="s">
        <v>19</v>
      </c>
      <c r="C41" s="645"/>
      <c r="D41" s="645" t="s">
        <v>52</v>
      </c>
      <c r="E41" s="47">
        <v>685062</v>
      </c>
      <c r="F41" s="638"/>
    </row>
    <row r="42" spans="1:7" ht="23.25">
      <c r="A42" s="646"/>
      <c r="B42" s="646" t="s">
        <v>540</v>
      </c>
      <c r="C42" s="646"/>
      <c r="D42" s="646"/>
      <c r="E42" s="646"/>
      <c r="F42" s="638"/>
    </row>
    <row r="43" spans="1:7" ht="23.25">
      <c r="A43" s="646"/>
      <c r="B43" s="646"/>
      <c r="C43" s="646"/>
      <c r="D43" s="646"/>
      <c r="E43" s="646"/>
      <c r="F43" s="638"/>
    </row>
    <row r="44" spans="1:7" ht="25.5">
      <c r="A44" s="647" t="s">
        <v>510</v>
      </c>
      <c r="B44" s="647" t="s">
        <v>6</v>
      </c>
      <c r="C44" s="61"/>
      <c r="D44" s="61" t="s">
        <v>490</v>
      </c>
      <c r="E44" s="640" t="s">
        <v>541</v>
      </c>
      <c r="F44" s="638"/>
    </row>
    <row r="45" spans="1:7" ht="15">
      <c r="A45" s="43" t="s">
        <v>32</v>
      </c>
      <c r="B45" s="643" t="s">
        <v>58</v>
      </c>
      <c r="C45" s="44"/>
      <c r="D45" s="44" t="s">
        <v>35</v>
      </c>
      <c r="E45" s="48">
        <v>36330</v>
      </c>
      <c r="F45" s="638"/>
    </row>
    <row r="46" spans="1:7" ht="15">
      <c r="A46" s="43"/>
      <c r="B46" s="643"/>
      <c r="C46" s="44"/>
      <c r="D46" s="44"/>
      <c r="E46" s="48"/>
      <c r="F46" s="638"/>
    </row>
    <row r="47" spans="1:7" ht="15">
      <c r="A47" s="43" t="s">
        <v>542</v>
      </c>
      <c r="B47" s="643" t="s">
        <v>154</v>
      </c>
      <c r="C47" s="44"/>
      <c r="D47" s="44" t="s">
        <v>39</v>
      </c>
      <c r="E47" s="45">
        <v>0</v>
      </c>
      <c r="F47" s="638"/>
      <c r="G47" s="642"/>
    </row>
    <row r="48" spans="1:7" ht="15">
      <c r="A48" s="43" t="s">
        <v>543</v>
      </c>
      <c r="B48" s="643" t="s">
        <v>203</v>
      </c>
      <c r="C48" s="44"/>
      <c r="D48" s="44" t="s">
        <v>39</v>
      </c>
      <c r="E48" s="45">
        <v>0</v>
      </c>
      <c r="F48" s="638"/>
      <c r="G48" s="642"/>
    </row>
    <row r="49" spans="1:8" ht="15">
      <c r="A49" s="43" t="s">
        <v>544</v>
      </c>
      <c r="B49" s="643" t="s">
        <v>467</v>
      </c>
      <c r="C49" s="44"/>
      <c r="D49" s="44" t="s">
        <v>52</v>
      </c>
      <c r="E49" s="925">
        <v>59500</v>
      </c>
      <c r="F49" s="638">
        <v>57090</v>
      </c>
      <c r="G49" s="926" t="s">
        <v>3490</v>
      </c>
    </row>
    <row r="50" spans="1:8" ht="15">
      <c r="A50" s="43" t="s">
        <v>545</v>
      </c>
      <c r="B50" s="643" t="s">
        <v>546</v>
      </c>
      <c r="C50" s="44"/>
      <c r="D50" s="44" t="s">
        <v>51</v>
      </c>
      <c r="E50" s="47">
        <v>96000</v>
      </c>
      <c r="F50" s="638"/>
      <c r="G50" s="642"/>
    </row>
    <row r="51" spans="1:8" ht="15">
      <c r="A51" s="43" t="s">
        <v>547</v>
      </c>
      <c r="B51" s="643" t="s">
        <v>466</v>
      </c>
      <c r="C51" s="44"/>
      <c r="D51" s="44" t="s">
        <v>51</v>
      </c>
      <c r="E51" s="47">
        <v>74736</v>
      </c>
      <c r="F51" s="638">
        <v>67150</v>
      </c>
      <c r="G51" s="642"/>
    </row>
    <row r="52" spans="1:8" ht="12.75">
      <c r="A52" s="43" t="s">
        <v>548</v>
      </c>
      <c r="B52" s="643" t="s">
        <v>3716</v>
      </c>
      <c r="C52" s="44"/>
      <c r="D52" s="44" t="s">
        <v>52</v>
      </c>
      <c r="E52" s="47">
        <v>28560</v>
      </c>
      <c r="G52" s="927">
        <f>+E52/1900</f>
        <v>15.031578947368422</v>
      </c>
      <c r="H52" s="926" t="s">
        <v>3491</v>
      </c>
    </row>
    <row r="53" spans="1:8" ht="15">
      <c r="A53" s="43" t="s">
        <v>549</v>
      </c>
      <c r="B53" s="643" t="s">
        <v>481</v>
      </c>
      <c r="C53" s="44"/>
      <c r="D53" s="44" t="s">
        <v>52</v>
      </c>
      <c r="E53" s="925">
        <v>300</v>
      </c>
      <c r="F53" s="638">
        <v>159</v>
      </c>
      <c r="G53" s="926" t="s">
        <v>3490</v>
      </c>
    </row>
    <row r="54" spans="1:8" ht="15">
      <c r="A54" s="43" t="s">
        <v>550</v>
      </c>
      <c r="B54" s="643" t="s">
        <v>551</v>
      </c>
      <c r="C54" s="44"/>
      <c r="D54" s="44" t="s">
        <v>51</v>
      </c>
      <c r="E54" s="47">
        <v>150268.14600000001</v>
      </c>
      <c r="F54" s="638"/>
      <c r="G54" s="642"/>
    </row>
    <row r="55" spans="1:8" ht="15">
      <c r="A55" s="43" t="s">
        <v>552</v>
      </c>
      <c r="B55" s="643" t="s">
        <v>462</v>
      </c>
      <c r="C55" s="44"/>
      <c r="D55" s="44" t="s">
        <v>51</v>
      </c>
      <c r="E55" s="47">
        <v>112104</v>
      </c>
      <c r="F55" s="638"/>
      <c r="G55" s="642"/>
    </row>
    <row r="56" spans="1:8" ht="15">
      <c r="A56" s="43" t="s">
        <v>553</v>
      </c>
      <c r="B56" s="643" t="s">
        <v>452</v>
      </c>
      <c r="C56" s="44"/>
      <c r="D56" s="44" t="s">
        <v>51</v>
      </c>
      <c r="E56" s="47">
        <v>73227.786000000007</v>
      </c>
      <c r="F56" s="638"/>
      <c r="G56" s="642"/>
    </row>
    <row r="57" spans="1:8" ht="15">
      <c r="A57" s="43" t="s">
        <v>554</v>
      </c>
      <c r="B57" s="643" t="s">
        <v>470</v>
      </c>
      <c r="C57" s="44"/>
      <c r="D57" s="44" t="s">
        <v>52</v>
      </c>
      <c r="E57" s="47">
        <v>102710.1</v>
      </c>
      <c r="F57" s="638"/>
      <c r="G57" s="642"/>
    </row>
    <row r="58" spans="1:8" ht="15">
      <c r="A58" s="43" t="s">
        <v>555</v>
      </c>
      <c r="B58" s="643" t="s">
        <v>483</v>
      </c>
      <c r="C58" s="44"/>
      <c r="D58" s="44" t="s">
        <v>52</v>
      </c>
      <c r="E58" s="925">
        <v>59500</v>
      </c>
      <c r="F58" s="638">
        <v>38406</v>
      </c>
      <c r="G58" s="926" t="s">
        <v>3490</v>
      </c>
    </row>
    <row r="59" spans="1:8" ht="15">
      <c r="A59" s="43" t="s">
        <v>556</v>
      </c>
      <c r="B59" s="643" t="s">
        <v>557</v>
      </c>
      <c r="C59" s="44"/>
      <c r="D59" s="44" t="s">
        <v>51</v>
      </c>
      <c r="E59" s="47">
        <v>83040</v>
      </c>
      <c r="F59" s="638">
        <v>83000</v>
      </c>
      <c r="G59" s="642"/>
    </row>
    <row r="60" spans="1:8" ht="15">
      <c r="A60" s="43" t="s">
        <v>558</v>
      </c>
      <c r="B60" s="643" t="s">
        <v>559</v>
      </c>
      <c r="C60" s="44"/>
      <c r="D60" s="44" t="s">
        <v>48</v>
      </c>
      <c r="E60" s="47">
        <v>35700</v>
      </c>
      <c r="F60" s="638"/>
      <c r="G60" s="642"/>
    </row>
    <row r="61" spans="1:8" ht="15">
      <c r="A61" s="43" t="s">
        <v>560</v>
      </c>
      <c r="B61" s="643" t="s">
        <v>561</v>
      </c>
      <c r="C61" s="44"/>
      <c r="D61" s="44" t="s">
        <v>52</v>
      </c>
      <c r="E61" s="47">
        <v>16608</v>
      </c>
      <c r="F61" s="638"/>
      <c r="G61" s="642"/>
    </row>
    <row r="62" spans="1:8" ht="15">
      <c r="A62" s="43" t="s">
        <v>562</v>
      </c>
      <c r="B62" s="643" t="s">
        <v>475</v>
      </c>
      <c r="C62" s="44"/>
      <c r="D62" s="44" t="s">
        <v>52</v>
      </c>
      <c r="E62" s="47">
        <v>37000</v>
      </c>
      <c r="F62" s="638"/>
      <c r="G62" s="642"/>
    </row>
    <row r="63" spans="1:8" ht="15">
      <c r="A63" s="43" t="s">
        <v>563</v>
      </c>
      <c r="B63" s="643" t="s">
        <v>166</v>
      </c>
      <c r="C63" s="44"/>
      <c r="D63" s="44" t="s">
        <v>39</v>
      </c>
      <c r="E63" s="47">
        <v>0</v>
      </c>
      <c r="F63" s="638"/>
      <c r="G63" s="642"/>
    </row>
    <row r="64" spans="1:8" ht="15">
      <c r="A64" s="43" t="s">
        <v>564</v>
      </c>
      <c r="B64" s="643" t="s">
        <v>565</v>
      </c>
      <c r="C64" s="44"/>
      <c r="D64" s="44" t="s">
        <v>52</v>
      </c>
      <c r="E64" s="925">
        <v>53550</v>
      </c>
      <c r="F64" s="638">
        <v>31350</v>
      </c>
      <c r="G64" s="926" t="s">
        <v>3490</v>
      </c>
    </row>
    <row r="65" spans="1:7" ht="15">
      <c r="A65" s="43" t="s">
        <v>566</v>
      </c>
      <c r="B65" s="643" t="s">
        <v>567</v>
      </c>
      <c r="C65" s="44"/>
      <c r="D65" s="44" t="s">
        <v>51</v>
      </c>
      <c r="E65" s="47">
        <v>173872.266</v>
      </c>
      <c r="F65" s="638"/>
      <c r="G65" s="642"/>
    </row>
    <row r="66" spans="1:7" ht="15">
      <c r="A66" s="43" t="s">
        <v>568</v>
      </c>
      <c r="B66" s="643" t="s">
        <v>463</v>
      </c>
      <c r="C66" s="44"/>
      <c r="D66" s="44" t="s">
        <v>51</v>
      </c>
      <c r="E66" s="47">
        <v>68403.161999999997</v>
      </c>
      <c r="F66" s="638"/>
      <c r="G66" s="642"/>
    </row>
    <row r="67" spans="1:7" ht="15">
      <c r="A67" s="43" t="s">
        <v>569</v>
      </c>
      <c r="B67" s="643" t="s">
        <v>457</v>
      </c>
      <c r="C67" s="44"/>
      <c r="D67" s="44" t="s">
        <v>52</v>
      </c>
      <c r="E67" s="47">
        <v>35700</v>
      </c>
      <c r="F67" s="638"/>
      <c r="G67" s="642"/>
    </row>
    <row r="68" spans="1:7" ht="15">
      <c r="A68" s="43" t="s">
        <v>570</v>
      </c>
      <c r="B68" s="643" t="s">
        <v>465</v>
      </c>
      <c r="C68" s="44"/>
      <c r="D68" s="44" t="s">
        <v>51</v>
      </c>
      <c r="E68" s="47">
        <v>125008.416</v>
      </c>
      <c r="F68" s="638"/>
      <c r="G68" s="642"/>
    </row>
    <row r="69" spans="1:7" ht="15">
      <c r="A69" s="43" t="s">
        <v>571</v>
      </c>
      <c r="B69" s="643" t="s">
        <v>455</v>
      </c>
      <c r="C69" s="44"/>
      <c r="D69" s="44" t="s">
        <v>51</v>
      </c>
      <c r="E69" s="47">
        <v>51900</v>
      </c>
      <c r="F69" s="638"/>
      <c r="G69" s="642"/>
    </row>
    <row r="70" spans="1:7" ht="15">
      <c r="A70" s="43" t="s">
        <v>572</v>
      </c>
      <c r="B70" s="643" t="s">
        <v>478</v>
      </c>
      <c r="C70" s="44"/>
      <c r="D70" s="44" t="s">
        <v>51</v>
      </c>
      <c r="E70" s="47">
        <v>176460</v>
      </c>
      <c r="F70" s="638"/>
      <c r="G70" s="642"/>
    </row>
    <row r="71" spans="1:7" ht="15">
      <c r="A71" s="43" t="s">
        <v>573</v>
      </c>
      <c r="B71" s="643" t="s">
        <v>472</v>
      </c>
      <c r="C71" s="44"/>
      <c r="D71" s="44" t="s">
        <v>52</v>
      </c>
      <c r="E71" s="47">
        <v>14575.596000000001</v>
      </c>
      <c r="F71" s="638"/>
      <c r="G71" s="642"/>
    </row>
    <row r="72" spans="1:7" ht="15">
      <c r="A72" s="43" t="s">
        <v>574</v>
      </c>
      <c r="B72" s="643" t="s">
        <v>575</v>
      </c>
      <c r="C72" s="44"/>
      <c r="D72" s="44" t="s">
        <v>52</v>
      </c>
      <c r="E72" s="47">
        <v>61345.8</v>
      </c>
      <c r="F72" s="638">
        <v>47600</v>
      </c>
      <c r="G72" s="642"/>
    </row>
    <row r="73" spans="1:7" ht="15">
      <c r="A73" s="43" t="s">
        <v>576</v>
      </c>
      <c r="B73" s="643" t="s">
        <v>474</v>
      </c>
      <c r="C73" s="44"/>
      <c r="D73" s="44" t="s">
        <v>52</v>
      </c>
      <c r="E73" s="47">
        <v>2595</v>
      </c>
      <c r="F73" s="638"/>
      <c r="G73" s="642"/>
    </row>
    <row r="74" spans="1:7" ht="15">
      <c r="A74" s="43" t="s">
        <v>577</v>
      </c>
      <c r="B74" s="643" t="s">
        <v>473</v>
      </c>
      <c r="C74" s="44"/>
      <c r="D74" s="44" t="s">
        <v>52</v>
      </c>
      <c r="E74" s="47">
        <v>17850</v>
      </c>
      <c r="F74" s="638"/>
      <c r="G74" s="642"/>
    </row>
    <row r="75" spans="1:7" ht="15">
      <c r="A75" s="43" t="s">
        <v>578</v>
      </c>
      <c r="B75" s="643" t="s">
        <v>254</v>
      </c>
      <c r="C75" s="44"/>
      <c r="D75" s="44" t="s">
        <v>39</v>
      </c>
      <c r="E75" s="47">
        <v>0</v>
      </c>
      <c r="F75" s="638"/>
      <c r="G75" s="642"/>
    </row>
    <row r="76" spans="1:7" ht="15">
      <c r="A76" s="43" t="s">
        <v>579</v>
      </c>
      <c r="B76" s="643" t="s">
        <v>460</v>
      </c>
      <c r="C76" s="44"/>
      <c r="D76" s="44" t="s">
        <v>485</v>
      </c>
      <c r="E76" s="47">
        <v>700000</v>
      </c>
      <c r="F76" s="638"/>
      <c r="G76" s="642"/>
    </row>
    <row r="77" spans="1:7" ht="15">
      <c r="A77" s="43" t="s">
        <v>580</v>
      </c>
      <c r="B77" s="643" t="s">
        <v>469</v>
      </c>
      <c r="C77" s="44"/>
      <c r="D77" s="44" t="s">
        <v>52</v>
      </c>
      <c r="E77" s="925">
        <f>53550+25000</f>
        <v>78550</v>
      </c>
      <c r="F77" s="638">
        <v>53550</v>
      </c>
      <c r="G77" s="926" t="s">
        <v>3490</v>
      </c>
    </row>
    <row r="78" spans="1:7" ht="15">
      <c r="A78" s="43" t="s">
        <v>581</v>
      </c>
      <c r="B78" s="643" t="s">
        <v>582</v>
      </c>
      <c r="C78" s="44"/>
      <c r="D78" s="44" t="s">
        <v>48</v>
      </c>
      <c r="E78" s="47">
        <v>582243.26399999997</v>
      </c>
      <c r="F78" s="638"/>
      <c r="G78" s="642"/>
    </row>
    <row r="79" spans="1:7" ht="15">
      <c r="A79" s="43" t="s">
        <v>583</v>
      </c>
      <c r="B79" s="643" t="s">
        <v>584</v>
      </c>
      <c r="C79" s="44"/>
      <c r="D79" s="44" t="s">
        <v>48</v>
      </c>
      <c r="E79" s="47">
        <v>155700</v>
      </c>
      <c r="F79" s="638"/>
      <c r="G79" s="642"/>
    </row>
    <row r="80" spans="1:7" ht="15">
      <c r="A80" s="43" t="s">
        <v>585</v>
      </c>
      <c r="B80" s="643" t="s">
        <v>586</v>
      </c>
      <c r="C80" s="44"/>
      <c r="D80" s="44" t="s">
        <v>52</v>
      </c>
      <c r="E80" s="925">
        <v>71400</v>
      </c>
      <c r="F80" s="638">
        <v>57817</v>
      </c>
      <c r="G80" s="926" t="s">
        <v>3490</v>
      </c>
    </row>
    <row r="81" spans="1:8" ht="15">
      <c r="A81" s="43" t="s">
        <v>587</v>
      </c>
      <c r="B81" s="643" t="s">
        <v>588</v>
      </c>
      <c r="C81" s="44"/>
      <c r="D81" s="44" t="s">
        <v>52</v>
      </c>
      <c r="E81" s="47">
        <v>31000</v>
      </c>
      <c r="F81" s="638"/>
      <c r="G81" s="642"/>
    </row>
    <row r="82" spans="1:8" ht="15">
      <c r="A82" s="43" t="s">
        <v>589</v>
      </c>
      <c r="B82" s="643" t="s">
        <v>477</v>
      </c>
      <c r="C82" s="44"/>
      <c r="D82" s="44" t="s">
        <v>51</v>
      </c>
      <c r="E82" s="47">
        <v>400687.72200000001</v>
      </c>
      <c r="F82" s="638"/>
      <c r="G82" s="642"/>
    </row>
    <row r="83" spans="1:8" ht="15">
      <c r="A83" s="43" t="s">
        <v>590</v>
      </c>
      <c r="B83" s="643" t="s">
        <v>392</v>
      </c>
      <c r="C83" s="44"/>
      <c r="D83" s="44" t="s">
        <v>50</v>
      </c>
      <c r="E83" s="47">
        <v>4152</v>
      </c>
      <c r="F83" s="638"/>
      <c r="G83" s="642"/>
    </row>
    <row r="84" spans="1:8" ht="15">
      <c r="A84" s="43" t="s">
        <v>591</v>
      </c>
      <c r="B84" s="643" t="s">
        <v>592</v>
      </c>
      <c r="C84" s="44"/>
      <c r="D84" s="44" t="s">
        <v>51</v>
      </c>
      <c r="E84" s="47">
        <v>183310.80000000002</v>
      </c>
      <c r="F84" s="638"/>
      <c r="G84" s="642"/>
    </row>
    <row r="85" spans="1:8" ht="15">
      <c r="A85" s="43" t="s">
        <v>593</v>
      </c>
      <c r="B85" s="643" t="s">
        <v>594</v>
      </c>
      <c r="C85" s="44"/>
      <c r="D85" s="44" t="s">
        <v>52</v>
      </c>
      <c r="E85" s="47">
        <v>47600</v>
      </c>
      <c r="F85" s="638">
        <v>47600</v>
      </c>
      <c r="G85" s="642"/>
    </row>
    <row r="86" spans="1:8" ht="15">
      <c r="A86" s="43" t="s">
        <v>595</v>
      </c>
      <c r="B86" s="643" t="s">
        <v>98</v>
      </c>
      <c r="C86" s="44"/>
      <c r="D86" s="44" t="s">
        <v>29</v>
      </c>
      <c r="E86" s="925">
        <v>55000</v>
      </c>
      <c r="F86" s="638">
        <v>38306</v>
      </c>
      <c r="G86" s="926" t="s">
        <v>3492</v>
      </c>
      <c r="H86" s="638">
        <f>1100000/20</f>
        <v>55000</v>
      </c>
    </row>
    <row r="87" spans="1:8" ht="15">
      <c r="A87" s="43" t="s">
        <v>596</v>
      </c>
      <c r="B87" s="643" t="s">
        <v>482</v>
      </c>
      <c r="C87" s="44"/>
      <c r="D87" s="44" t="s">
        <v>52</v>
      </c>
      <c r="E87" s="47">
        <v>298.94400000000002</v>
      </c>
      <c r="F87" s="638">
        <v>238</v>
      </c>
      <c r="G87" s="642"/>
    </row>
    <row r="88" spans="1:8" ht="12.75">
      <c r="A88" s="43" t="s">
        <v>597</v>
      </c>
      <c r="B88" s="643" t="s">
        <v>479</v>
      </c>
      <c r="C88" s="44"/>
      <c r="D88" s="44" t="s">
        <v>48</v>
      </c>
      <c r="E88" s="47">
        <v>290.64</v>
      </c>
      <c r="F88" s="648"/>
      <c r="G88" s="642"/>
    </row>
    <row r="89" spans="1:8" ht="15">
      <c r="A89" s="43" t="s">
        <v>598</v>
      </c>
      <c r="B89" s="643" t="s">
        <v>358</v>
      </c>
      <c r="C89" s="44"/>
      <c r="D89" s="44" t="s">
        <v>48</v>
      </c>
      <c r="E89" s="47">
        <v>332.16</v>
      </c>
      <c r="F89" s="638"/>
      <c r="G89" s="642"/>
    </row>
    <row r="90" spans="1:8" ht="15">
      <c r="A90" s="43" t="s">
        <v>599</v>
      </c>
      <c r="B90" s="643" t="s">
        <v>480</v>
      </c>
      <c r="C90" s="44"/>
      <c r="D90" s="44" t="s">
        <v>48</v>
      </c>
      <c r="E90" s="925">
        <v>452</v>
      </c>
      <c r="F90" s="638">
        <v>311</v>
      </c>
      <c r="G90" s="926" t="s">
        <v>3490</v>
      </c>
    </row>
    <row r="91" spans="1:8" ht="15">
      <c r="A91" s="43" t="s">
        <v>600</v>
      </c>
      <c r="B91" s="643" t="s">
        <v>456</v>
      </c>
      <c r="C91" s="44"/>
      <c r="D91" s="44" t="s">
        <v>52</v>
      </c>
      <c r="E91" s="47">
        <v>153500</v>
      </c>
      <c r="F91" s="638"/>
      <c r="G91" s="642"/>
    </row>
    <row r="92" spans="1:8" ht="15">
      <c r="A92" s="43" t="s">
        <v>601</v>
      </c>
      <c r="B92" s="643" t="s">
        <v>602</v>
      </c>
      <c r="C92" s="44"/>
      <c r="D92" s="44" t="s">
        <v>51</v>
      </c>
      <c r="E92" s="47">
        <v>300520.72200000001</v>
      </c>
      <c r="F92" s="638"/>
      <c r="G92" s="642"/>
    </row>
    <row r="93" spans="1:8" ht="12.75">
      <c r="A93" s="43" t="s">
        <v>603</v>
      </c>
      <c r="B93" s="643" t="s">
        <v>459</v>
      </c>
      <c r="C93" s="44"/>
      <c r="D93" s="44" t="s">
        <v>52</v>
      </c>
      <c r="E93" s="47">
        <v>7266</v>
      </c>
      <c r="G93" s="927">
        <f>+E93/1900</f>
        <v>3.8242105263157895</v>
      </c>
      <c r="H93" s="926" t="s">
        <v>3491</v>
      </c>
    </row>
    <row r="94" spans="1:8" ht="15">
      <c r="A94" s="43" t="s">
        <v>604</v>
      </c>
      <c r="B94" s="643" t="s">
        <v>468</v>
      </c>
      <c r="C94" s="44"/>
      <c r="D94" s="44" t="s">
        <v>605</v>
      </c>
      <c r="E94" s="47">
        <v>30880.5</v>
      </c>
      <c r="F94" s="638"/>
      <c r="G94" s="642"/>
    </row>
    <row r="95" spans="1:8" ht="15">
      <c r="A95" s="43" t="s">
        <v>606</v>
      </c>
      <c r="B95" s="643" t="s">
        <v>464</v>
      </c>
      <c r="C95" s="44"/>
      <c r="D95" s="44" t="s">
        <v>51</v>
      </c>
      <c r="E95" s="47">
        <v>51879.240000000005</v>
      </c>
      <c r="F95" s="638"/>
      <c r="G95" s="642"/>
    </row>
    <row r="96" spans="1:8" ht="15">
      <c r="A96" s="43" t="s">
        <v>607</v>
      </c>
      <c r="B96" s="643" t="s">
        <v>458</v>
      </c>
      <c r="C96" s="44"/>
      <c r="D96" s="44" t="s">
        <v>51</v>
      </c>
      <c r="E96" s="47">
        <v>333133.64400000003</v>
      </c>
      <c r="F96" s="638"/>
      <c r="G96" s="642"/>
    </row>
    <row r="97" spans="1:7" ht="15">
      <c r="A97" s="43" t="s">
        <v>608</v>
      </c>
      <c r="B97" s="643" t="s">
        <v>476</v>
      </c>
      <c r="C97" s="44"/>
      <c r="D97" s="44" t="s">
        <v>51</v>
      </c>
      <c r="E97" s="47">
        <v>317738.02799999999</v>
      </c>
      <c r="F97" s="638"/>
      <c r="G97" s="642"/>
    </row>
    <row r="98" spans="1:7" ht="15">
      <c r="A98" s="43" t="s">
        <v>609</v>
      </c>
      <c r="B98" s="643" t="s">
        <v>391</v>
      </c>
      <c r="C98" s="44"/>
      <c r="D98" s="44" t="s">
        <v>49</v>
      </c>
      <c r="E98" s="47">
        <v>0</v>
      </c>
      <c r="F98" s="638"/>
      <c r="G98" s="642"/>
    </row>
    <row r="99" spans="1:7" ht="15">
      <c r="A99" s="43" t="s">
        <v>610</v>
      </c>
      <c r="B99" s="643" t="s">
        <v>377</v>
      </c>
      <c r="C99" s="44"/>
      <c r="D99" s="44" t="s">
        <v>52</v>
      </c>
      <c r="E99" s="47">
        <v>622.80000000000007</v>
      </c>
      <c r="F99" s="638">
        <v>208</v>
      </c>
      <c r="G99" s="642"/>
    </row>
    <row r="100" spans="1:7" ht="15">
      <c r="A100" s="43" t="s">
        <v>611</v>
      </c>
      <c r="B100" s="643" t="s">
        <v>612</v>
      </c>
      <c r="C100" s="44"/>
      <c r="D100" s="44" t="s">
        <v>52</v>
      </c>
      <c r="E100" s="47">
        <v>47600</v>
      </c>
      <c r="F100" s="638"/>
      <c r="G100" s="642"/>
    </row>
    <row r="101" spans="1:7" ht="15">
      <c r="A101" s="43" t="s">
        <v>613</v>
      </c>
      <c r="B101" s="643" t="s">
        <v>471</v>
      </c>
      <c r="C101" s="44"/>
      <c r="D101" s="44" t="s">
        <v>52</v>
      </c>
      <c r="E101" s="47">
        <v>20760</v>
      </c>
      <c r="F101" s="638">
        <v>15470</v>
      </c>
      <c r="G101" s="642"/>
    </row>
    <row r="102" spans="1:7" ht="15">
      <c r="A102" s="43" t="s">
        <v>614</v>
      </c>
      <c r="B102" s="643" t="s">
        <v>461</v>
      </c>
      <c r="C102" s="44"/>
      <c r="D102" s="44" t="s">
        <v>52</v>
      </c>
      <c r="E102" s="47">
        <v>39444</v>
      </c>
      <c r="F102" s="638">
        <v>38000</v>
      </c>
      <c r="G102" s="642"/>
    </row>
    <row r="103" spans="1:7" ht="15">
      <c r="A103" s="43" t="s">
        <v>615</v>
      </c>
      <c r="B103" s="643" t="s">
        <v>616</v>
      </c>
      <c r="C103" s="44"/>
      <c r="D103" s="44" t="s">
        <v>52</v>
      </c>
      <c r="E103" s="47">
        <v>73880.688000000009</v>
      </c>
      <c r="F103" s="638"/>
      <c r="G103" s="642"/>
    </row>
    <row r="104" spans="1:7" ht="15">
      <c r="A104" s="43" t="s">
        <v>617</v>
      </c>
      <c r="B104" s="643" t="s">
        <v>618</v>
      </c>
      <c r="C104" s="44"/>
      <c r="D104" s="44" t="s">
        <v>48</v>
      </c>
      <c r="E104" s="925">
        <v>80000</v>
      </c>
      <c r="F104" s="638">
        <v>41250</v>
      </c>
      <c r="G104" s="926" t="s">
        <v>3493</v>
      </c>
    </row>
    <row r="105" spans="1:7" ht="15">
      <c r="A105" s="43" t="s">
        <v>619</v>
      </c>
      <c r="B105" s="643" t="s">
        <v>620</v>
      </c>
      <c r="C105" s="44"/>
      <c r="D105" s="44" t="s">
        <v>48</v>
      </c>
      <c r="E105" s="47">
        <v>59000</v>
      </c>
      <c r="F105" s="638"/>
      <c r="G105" s="642"/>
    </row>
    <row r="106" spans="1:7" ht="15">
      <c r="A106" s="43" t="s">
        <v>621</v>
      </c>
      <c r="B106" s="643" t="s">
        <v>622</v>
      </c>
      <c r="C106" s="44"/>
      <c r="D106" s="44" t="s">
        <v>48</v>
      </c>
      <c r="E106" s="47">
        <v>20760</v>
      </c>
      <c r="F106" s="638"/>
      <c r="G106" s="642"/>
    </row>
    <row r="107" spans="1:7" ht="15">
      <c r="A107" s="43" t="s">
        <v>623</v>
      </c>
      <c r="B107" s="643" t="s">
        <v>624</v>
      </c>
      <c r="C107" s="44"/>
      <c r="D107" s="44" t="s">
        <v>625</v>
      </c>
      <c r="E107" s="47">
        <v>41520</v>
      </c>
      <c r="F107" s="638">
        <v>40000</v>
      </c>
      <c r="G107" s="642"/>
    </row>
    <row r="108" spans="1:7" ht="15">
      <c r="A108" s="43" t="s">
        <v>626</v>
      </c>
      <c r="B108" s="643" t="s">
        <v>627</v>
      </c>
      <c r="C108" s="44"/>
      <c r="D108" s="44" t="s">
        <v>51</v>
      </c>
      <c r="E108" s="47">
        <v>275070</v>
      </c>
      <c r="F108" s="638"/>
      <c r="G108" s="642"/>
    </row>
    <row r="109" spans="1:7" ht="15">
      <c r="A109" s="43" t="s">
        <v>628</v>
      </c>
      <c r="B109" s="643" t="s">
        <v>629</v>
      </c>
      <c r="C109" s="44"/>
      <c r="D109" s="44" t="s">
        <v>51</v>
      </c>
      <c r="E109" s="47">
        <v>140000</v>
      </c>
      <c r="F109" s="638"/>
      <c r="G109" s="642"/>
    </row>
    <row r="110" spans="1:7" ht="15">
      <c r="A110" s="43" t="s">
        <v>630</v>
      </c>
      <c r="B110" s="643" t="s">
        <v>631</v>
      </c>
      <c r="C110" s="44"/>
      <c r="D110" s="44" t="s">
        <v>48</v>
      </c>
      <c r="E110" s="47">
        <v>259.5</v>
      </c>
      <c r="F110" s="638"/>
      <c r="G110" s="642"/>
    </row>
    <row r="111" spans="1:7" ht="15">
      <c r="A111" s="43" t="s">
        <v>632</v>
      </c>
      <c r="B111" s="643" t="s">
        <v>633</v>
      </c>
      <c r="C111" s="44"/>
      <c r="D111" s="44" t="s">
        <v>484</v>
      </c>
      <c r="E111" s="47">
        <v>60000</v>
      </c>
      <c r="F111" s="638"/>
      <c r="G111" s="642"/>
    </row>
    <row r="112" spans="1:7" ht="15">
      <c r="A112" s="43" t="s">
        <v>634</v>
      </c>
      <c r="B112" s="643" t="s">
        <v>635</v>
      </c>
      <c r="C112" s="44"/>
      <c r="D112" s="44" t="s">
        <v>35</v>
      </c>
      <c r="E112" s="47">
        <v>238900</v>
      </c>
      <c r="F112" s="638"/>
      <c r="G112" s="642"/>
    </row>
    <row r="113" spans="1:7" ht="15">
      <c r="A113" s="43" t="s">
        <v>636</v>
      </c>
      <c r="B113" s="643" t="s">
        <v>637</v>
      </c>
      <c r="C113" s="44"/>
      <c r="D113" s="44" t="s">
        <v>35</v>
      </c>
      <c r="E113" s="47">
        <v>30000</v>
      </c>
      <c r="F113" s="638"/>
      <c r="G113" s="642"/>
    </row>
    <row r="114" spans="1:7" ht="15">
      <c r="A114" s="43" t="s">
        <v>638</v>
      </c>
      <c r="B114" s="643" t="s">
        <v>639</v>
      </c>
      <c r="C114" s="44"/>
      <c r="D114" s="44" t="s">
        <v>48</v>
      </c>
      <c r="E114" s="47">
        <v>36000</v>
      </c>
      <c r="F114" s="638"/>
      <c r="G114" s="642"/>
    </row>
    <row r="115" spans="1:7" ht="15">
      <c r="A115" s="43" t="s">
        <v>640</v>
      </c>
      <c r="B115" s="604" t="s">
        <v>565</v>
      </c>
      <c r="C115" s="44"/>
      <c r="D115" s="44" t="s">
        <v>51</v>
      </c>
      <c r="E115" s="47">
        <v>31350</v>
      </c>
      <c r="F115" s="638"/>
      <c r="G115" s="642"/>
    </row>
    <row r="116" spans="1:7" ht="15.75">
      <c r="A116" s="936" t="s">
        <v>3501</v>
      </c>
      <c r="B116" s="937" t="s">
        <v>3512</v>
      </c>
      <c r="C116" s="44"/>
      <c r="D116" s="938" t="s">
        <v>52</v>
      </c>
      <c r="E116" s="939">
        <v>95200</v>
      </c>
      <c r="F116" s="638"/>
      <c r="G116" s="642"/>
    </row>
    <row r="117" spans="1:7" ht="15.75">
      <c r="A117" s="936" t="s">
        <v>3502</v>
      </c>
      <c r="B117" s="937" t="s">
        <v>3513</v>
      </c>
      <c r="C117" s="44"/>
      <c r="D117" s="938" t="s">
        <v>52</v>
      </c>
      <c r="E117" s="939">
        <v>172550</v>
      </c>
      <c r="F117" s="638"/>
      <c r="G117" s="642"/>
    </row>
    <row r="118" spans="1:7" ht="15.75">
      <c r="A118" s="936" t="s">
        <v>3503</v>
      </c>
      <c r="B118" s="937" t="s">
        <v>3514</v>
      </c>
      <c r="C118" s="44"/>
      <c r="D118" s="938" t="s">
        <v>52</v>
      </c>
      <c r="E118" s="939">
        <v>28560</v>
      </c>
      <c r="F118" s="638"/>
      <c r="G118" s="642"/>
    </row>
    <row r="119" spans="1:7" ht="15.75">
      <c r="A119" s="936" t="s">
        <v>3504</v>
      </c>
      <c r="B119" s="937" t="s">
        <v>3515</v>
      </c>
      <c r="C119" s="44"/>
      <c r="D119" s="938" t="s">
        <v>52</v>
      </c>
      <c r="E119" s="939">
        <v>42840</v>
      </c>
      <c r="F119" s="638"/>
      <c r="G119" s="642"/>
    </row>
    <row r="120" spans="1:7" ht="15.75">
      <c r="A120" s="936" t="s">
        <v>3505</v>
      </c>
      <c r="B120" s="937" t="s">
        <v>3516</v>
      </c>
      <c r="C120" s="44"/>
      <c r="D120" s="938" t="s">
        <v>52</v>
      </c>
      <c r="E120" s="939">
        <v>57120</v>
      </c>
      <c r="F120" s="638"/>
      <c r="G120" s="642"/>
    </row>
    <row r="121" spans="1:7" ht="15.75">
      <c r="A121" s="936" t="s">
        <v>3506</v>
      </c>
      <c r="B121" s="937" t="s">
        <v>3517</v>
      </c>
      <c r="C121" s="44"/>
      <c r="D121" s="938" t="s">
        <v>52</v>
      </c>
      <c r="E121" s="939">
        <v>71400</v>
      </c>
      <c r="F121" s="638"/>
      <c r="G121" s="642"/>
    </row>
    <row r="122" spans="1:7" ht="15.75">
      <c r="A122" s="936" t="s">
        <v>3507</v>
      </c>
      <c r="B122" s="937" t="s">
        <v>3518</v>
      </c>
      <c r="C122" s="44"/>
      <c r="D122" s="938" t="s">
        <v>52</v>
      </c>
      <c r="E122" s="939">
        <v>95200</v>
      </c>
      <c r="F122" s="638"/>
      <c r="G122" s="642"/>
    </row>
    <row r="123" spans="1:7" ht="15.75">
      <c r="A123" s="936" t="s">
        <v>3508</v>
      </c>
      <c r="B123" s="937" t="s">
        <v>3519</v>
      </c>
      <c r="C123" s="44"/>
      <c r="D123" s="938" t="s">
        <v>52</v>
      </c>
      <c r="E123" s="939">
        <v>10700</v>
      </c>
      <c r="F123" s="638"/>
      <c r="G123" s="642"/>
    </row>
    <row r="124" spans="1:7" ht="15.75">
      <c r="A124" s="936" t="s">
        <v>3509</v>
      </c>
      <c r="B124" s="937" t="s">
        <v>3520</v>
      </c>
      <c r="C124" s="44"/>
      <c r="D124" s="938" t="s">
        <v>52</v>
      </c>
      <c r="E124" s="939">
        <v>21500</v>
      </c>
      <c r="F124" s="638"/>
      <c r="G124" s="642"/>
    </row>
    <row r="125" spans="1:7" ht="15.75">
      <c r="A125" s="936" t="s">
        <v>3510</v>
      </c>
      <c r="B125" s="937" t="s">
        <v>3521</v>
      </c>
      <c r="C125" s="44"/>
      <c r="D125" s="938" t="s">
        <v>52</v>
      </c>
      <c r="E125" s="939">
        <v>29800</v>
      </c>
      <c r="F125" s="638"/>
      <c r="G125" s="642"/>
    </row>
    <row r="126" spans="1:7" ht="15.75">
      <c r="A126" s="936" t="s">
        <v>3511</v>
      </c>
      <c r="B126" s="937" t="s">
        <v>3522</v>
      </c>
      <c r="C126" s="44"/>
      <c r="D126" s="938" t="s">
        <v>52</v>
      </c>
      <c r="E126" s="939">
        <v>47600</v>
      </c>
      <c r="F126" s="638"/>
      <c r="G126" s="642"/>
    </row>
    <row r="127" spans="1:7" ht="15">
      <c r="A127" s="43"/>
      <c r="B127" s="604"/>
      <c r="C127" s="44"/>
      <c r="D127" s="44"/>
      <c r="E127" s="47"/>
      <c r="F127" s="638"/>
      <c r="G127" s="642"/>
    </row>
    <row r="128" spans="1:7" ht="15">
      <c r="A128" s="43"/>
      <c r="B128" s="604"/>
      <c r="C128" s="44"/>
      <c r="D128" s="44"/>
      <c r="E128" s="47"/>
      <c r="F128" s="638"/>
      <c r="G128" s="642"/>
    </row>
    <row r="129" spans="1:7" ht="23.25">
      <c r="A129" s="637" t="s">
        <v>641</v>
      </c>
      <c r="B129" s="637"/>
      <c r="C129" s="637"/>
      <c r="D129" s="637"/>
      <c r="E129" s="649"/>
      <c r="F129" s="638"/>
    </row>
    <row r="130" spans="1:7" ht="15">
      <c r="A130" s="43" t="s">
        <v>642</v>
      </c>
      <c r="B130" s="643" t="s">
        <v>165</v>
      </c>
      <c r="C130" s="44"/>
      <c r="D130" s="44" t="s">
        <v>35</v>
      </c>
      <c r="E130" s="925">
        <f>8600*1.19</f>
        <v>10234</v>
      </c>
      <c r="F130" s="638">
        <v>19327.560000000001</v>
      </c>
      <c r="G130" s="926" t="s">
        <v>3494</v>
      </c>
    </row>
    <row r="131" spans="1:7" ht="15">
      <c r="A131" s="43" t="s">
        <v>643</v>
      </c>
      <c r="B131" s="643" t="s">
        <v>383</v>
      </c>
      <c r="C131" s="650"/>
      <c r="D131" s="650" t="s">
        <v>35</v>
      </c>
      <c r="E131" s="925">
        <f>55900*1.19</f>
        <v>66521</v>
      </c>
      <c r="F131" s="638">
        <v>123801.22200000001</v>
      </c>
      <c r="G131" s="926" t="s">
        <v>3494</v>
      </c>
    </row>
    <row r="132" spans="1:7" ht="15">
      <c r="A132" s="43" t="s">
        <v>644</v>
      </c>
      <c r="B132" s="643" t="s">
        <v>645</v>
      </c>
      <c r="C132" s="44"/>
      <c r="D132" s="44" t="s">
        <v>36</v>
      </c>
      <c r="E132" s="47">
        <v>1557</v>
      </c>
      <c r="F132" s="638"/>
    </row>
    <row r="133" spans="1:7" ht="15">
      <c r="A133" s="43" t="s">
        <v>646</v>
      </c>
      <c r="B133" s="643" t="s">
        <v>647</v>
      </c>
      <c r="C133" s="44"/>
      <c r="D133" s="44" t="s">
        <v>35</v>
      </c>
      <c r="E133" s="47">
        <v>7266</v>
      </c>
      <c r="F133" s="638">
        <v>650</v>
      </c>
    </row>
    <row r="134" spans="1:7" ht="15">
      <c r="A134" s="43" t="s">
        <v>648</v>
      </c>
      <c r="B134" s="643" t="s">
        <v>53</v>
      </c>
      <c r="C134" s="44"/>
      <c r="D134" s="44" t="s">
        <v>36</v>
      </c>
      <c r="E134" s="47">
        <v>0</v>
      </c>
      <c r="F134" s="638"/>
    </row>
    <row r="135" spans="1:7" ht="15">
      <c r="A135" s="43" t="s">
        <v>649</v>
      </c>
      <c r="B135" s="643" t="s">
        <v>54</v>
      </c>
      <c r="C135" s="44"/>
      <c r="D135" s="44" t="s">
        <v>36</v>
      </c>
      <c r="E135" s="47">
        <v>1245.6000000000001</v>
      </c>
      <c r="F135" s="638">
        <v>12600</v>
      </c>
    </row>
    <row r="136" spans="1:7" ht="15.75">
      <c r="A136" s="43" t="s">
        <v>650</v>
      </c>
      <c r="B136" s="643" t="s">
        <v>55</v>
      </c>
      <c r="C136" s="44"/>
      <c r="D136" s="44" t="s">
        <v>35</v>
      </c>
      <c r="E136" s="768">
        <v>2550</v>
      </c>
      <c r="F136" s="638">
        <v>2500</v>
      </c>
    </row>
    <row r="137" spans="1:7" ht="15.75">
      <c r="A137" s="43" t="s">
        <v>651</v>
      </c>
      <c r="B137" s="643" t="s">
        <v>56</v>
      </c>
      <c r="C137" s="44"/>
      <c r="D137" s="44" t="s">
        <v>35</v>
      </c>
      <c r="E137" s="768">
        <v>5950</v>
      </c>
      <c r="F137" s="638">
        <v>5950</v>
      </c>
    </row>
    <row r="138" spans="1:7" ht="15.75">
      <c r="A138" s="43" t="s">
        <v>652</v>
      </c>
      <c r="B138" s="643" t="s">
        <v>57</v>
      </c>
      <c r="C138" s="44"/>
      <c r="D138" s="44" t="s">
        <v>35</v>
      </c>
      <c r="E138" s="768">
        <v>10250</v>
      </c>
      <c r="F138" s="638">
        <v>10250</v>
      </c>
    </row>
    <row r="139" spans="1:7" ht="15.75">
      <c r="A139" s="43" t="s">
        <v>653</v>
      </c>
      <c r="B139" s="643" t="s">
        <v>654</v>
      </c>
      <c r="C139" s="44"/>
      <c r="D139" s="44" t="s">
        <v>21</v>
      </c>
      <c r="E139" s="769">
        <v>15807</v>
      </c>
      <c r="F139" s="638"/>
    </row>
    <row r="140" spans="1:7" ht="15.75">
      <c r="A140" s="43" t="s">
        <v>655</v>
      </c>
      <c r="B140" s="643" t="s">
        <v>59</v>
      </c>
      <c r="C140" s="44"/>
      <c r="D140" s="44" t="s">
        <v>21</v>
      </c>
      <c r="E140" s="769">
        <v>4879</v>
      </c>
      <c r="F140" s="638">
        <v>4463</v>
      </c>
    </row>
    <row r="141" spans="1:7" ht="15.75">
      <c r="A141" s="43" t="s">
        <v>656</v>
      </c>
      <c r="B141" s="643" t="s">
        <v>657</v>
      </c>
      <c r="C141" s="44"/>
      <c r="D141" s="44" t="s">
        <v>21</v>
      </c>
      <c r="E141" s="769">
        <v>5376.5</v>
      </c>
      <c r="F141" s="638"/>
    </row>
    <row r="142" spans="1:7" ht="15.75">
      <c r="A142" s="43" t="s">
        <v>658</v>
      </c>
      <c r="B142" s="643" t="s">
        <v>31</v>
      </c>
      <c r="C142" s="44"/>
      <c r="D142" s="44" t="s">
        <v>37</v>
      </c>
      <c r="E142" s="769">
        <v>8725</v>
      </c>
      <c r="F142" s="638">
        <v>8500</v>
      </c>
    </row>
    <row r="143" spans="1:7" ht="15">
      <c r="A143" s="43" t="s">
        <v>659</v>
      </c>
      <c r="B143" s="643" t="s">
        <v>61</v>
      </c>
      <c r="C143" s="44"/>
      <c r="D143" s="44" t="s">
        <v>35</v>
      </c>
      <c r="E143" s="47">
        <v>65497.8</v>
      </c>
      <c r="F143" s="638"/>
    </row>
    <row r="144" spans="1:7" ht="15">
      <c r="A144" s="43" t="s">
        <v>660</v>
      </c>
      <c r="B144" s="643" t="s">
        <v>62</v>
      </c>
      <c r="C144" s="44"/>
      <c r="D144" s="44" t="s">
        <v>35</v>
      </c>
      <c r="E144" s="47">
        <v>6817</v>
      </c>
      <c r="F144" s="638"/>
    </row>
    <row r="145" spans="1:6" ht="15.75">
      <c r="A145" s="43" t="s">
        <v>661</v>
      </c>
      <c r="B145" s="643" t="s">
        <v>63</v>
      </c>
      <c r="C145" s="44"/>
      <c r="D145" s="44" t="s">
        <v>35</v>
      </c>
      <c r="E145" s="768">
        <v>2300</v>
      </c>
      <c r="F145" s="638">
        <v>2300</v>
      </c>
    </row>
    <row r="146" spans="1:6" ht="15.75">
      <c r="A146" s="43" t="s">
        <v>662</v>
      </c>
      <c r="B146" s="643" t="s">
        <v>64</v>
      </c>
      <c r="C146" s="44"/>
      <c r="D146" s="44" t="s">
        <v>35</v>
      </c>
      <c r="E146" s="770">
        <v>3562</v>
      </c>
      <c r="F146" s="638"/>
    </row>
    <row r="147" spans="1:6" ht="15.75">
      <c r="A147" s="43" t="s">
        <v>663</v>
      </c>
      <c r="B147" s="643" t="s">
        <v>65</v>
      </c>
      <c r="C147" s="44"/>
      <c r="D147" s="44" t="s">
        <v>35</v>
      </c>
      <c r="E147" s="768">
        <v>1487</v>
      </c>
      <c r="F147" s="638"/>
    </row>
    <row r="148" spans="1:6" ht="15.75">
      <c r="A148" s="43" t="s">
        <v>664</v>
      </c>
      <c r="B148" s="643" t="s">
        <v>66</v>
      </c>
      <c r="C148" s="44"/>
      <c r="D148" s="44" t="s">
        <v>35</v>
      </c>
      <c r="E148" s="768">
        <v>368</v>
      </c>
      <c r="F148" s="638"/>
    </row>
    <row r="149" spans="1:6" ht="15.75">
      <c r="A149" s="43" t="s">
        <v>665</v>
      </c>
      <c r="B149" s="643" t="s">
        <v>67</v>
      </c>
      <c r="C149" s="44"/>
      <c r="D149" s="44" t="s">
        <v>35</v>
      </c>
      <c r="E149" s="768">
        <v>5277</v>
      </c>
      <c r="F149" s="638">
        <v>5277</v>
      </c>
    </row>
    <row r="150" spans="1:6" ht="15.75">
      <c r="A150" s="43" t="s">
        <v>666</v>
      </c>
      <c r="B150" s="643" t="s">
        <v>68</v>
      </c>
      <c r="C150" s="44"/>
      <c r="D150" s="44" t="s">
        <v>35</v>
      </c>
      <c r="E150" s="768">
        <v>666</v>
      </c>
      <c r="F150" s="638"/>
    </row>
    <row r="151" spans="1:6" ht="15.75">
      <c r="A151" s="43" t="s">
        <v>667</v>
      </c>
      <c r="B151" s="643" t="s">
        <v>668</v>
      </c>
      <c r="C151" s="44"/>
      <c r="D151" s="44" t="s">
        <v>21</v>
      </c>
      <c r="E151" s="769">
        <v>101583</v>
      </c>
      <c r="F151" s="651"/>
    </row>
    <row r="152" spans="1:6" ht="15">
      <c r="A152" s="43" t="s">
        <v>669</v>
      </c>
      <c r="B152" s="643" t="s">
        <v>69</v>
      </c>
      <c r="C152" s="44"/>
      <c r="D152" s="44" t="s">
        <v>37</v>
      </c>
      <c r="E152" s="638">
        <v>73980</v>
      </c>
    </row>
    <row r="153" spans="1:6" ht="15">
      <c r="A153" s="43" t="s">
        <v>670</v>
      </c>
      <c r="B153" s="643" t="s">
        <v>70</v>
      </c>
      <c r="C153" s="44"/>
      <c r="D153" s="44" t="s">
        <v>35</v>
      </c>
      <c r="E153" s="638">
        <v>22900</v>
      </c>
    </row>
    <row r="154" spans="1:6" ht="15">
      <c r="A154" s="43" t="s">
        <v>671</v>
      </c>
      <c r="B154" s="643" t="s">
        <v>672</v>
      </c>
      <c r="C154" s="44"/>
      <c r="D154" s="44" t="s">
        <v>23</v>
      </c>
      <c r="E154" s="47">
        <v>44000</v>
      </c>
      <c r="F154" s="638"/>
    </row>
    <row r="155" spans="1:6" ht="15.75">
      <c r="A155" s="43" t="s">
        <v>673</v>
      </c>
      <c r="B155" s="643" t="s">
        <v>674</v>
      </c>
      <c r="C155" s="44"/>
      <c r="D155" s="44" t="s">
        <v>23</v>
      </c>
      <c r="E155" s="769">
        <v>42950</v>
      </c>
      <c r="F155" s="638"/>
    </row>
    <row r="156" spans="1:6" ht="15.75">
      <c r="A156" s="43" t="s">
        <v>675</v>
      </c>
      <c r="B156" s="643" t="s">
        <v>676</v>
      </c>
      <c r="C156" s="44"/>
      <c r="D156" s="44" t="s">
        <v>29</v>
      </c>
      <c r="E156" s="769">
        <v>36500</v>
      </c>
      <c r="F156" s="638">
        <v>18000</v>
      </c>
    </row>
    <row r="157" spans="1:6" ht="15.75">
      <c r="A157" s="43" t="s">
        <v>677</v>
      </c>
      <c r="B157" s="643" t="s">
        <v>71</v>
      </c>
      <c r="C157" s="44"/>
      <c r="D157" s="44" t="s">
        <v>38</v>
      </c>
      <c r="E157" s="768">
        <v>7</v>
      </c>
      <c r="F157" s="652">
        <v>7</v>
      </c>
    </row>
    <row r="158" spans="1:6" ht="12.75">
      <c r="A158" s="43" t="s">
        <v>678</v>
      </c>
      <c r="B158" s="643" t="s">
        <v>72</v>
      </c>
      <c r="C158" s="44"/>
      <c r="D158" s="44" t="s">
        <v>28</v>
      </c>
      <c r="E158" s="47">
        <v>423</v>
      </c>
      <c r="F158" s="652"/>
    </row>
    <row r="159" spans="1:6" ht="12.75">
      <c r="A159" s="43" t="s">
        <v>679</v>
      </c>
      <c r="B159" s="643" t="s">
        <v>73</v>
      </c>
      <c r="C159" s="44"/>
      <c r="D159" s="44" t="s">
        <v>21</v>
      </c>
      <c r="E159" s="47">
        <v>5972</v>
      </c>
      <c r="F159" s="652"/>
    </row>
    <row r="160" spans="1:6" ht="15.75">
      <c r="A160" s="43" t="s">
        <v>680</v>
      </c>
      <c r="B160" s="643" t="s">
        <v>74</v>
      </c>
      <c r="C160" s="44"/>
      <c r="D160" s="44" t="s">
        <v>21</v>
      </c>
      <c r="E160" s="769">
        <v>7100</v>
      </c>
      <c r="F160" s="638"/>
    </row>
    <row r="161" spans="1:6" ht="15">
      <c r="A161" s="43" t="s">
        <v>681</v>
      </c>
      <c r="B161" s="643" t="s">
        <v>75</v>
      </c>
      <c r="C161" s="44"/>
      <c r="D161" s="44" t="s">
        <v>28</v>
      </c>
      <c r="E161" s="47">
        <v>4348</v>
      </c>
      <c r="F161" s="638">
        <v>4348</v>
      </c>
    </row>
    <row r="162" spans="1:6" ht="15.75">
      <c r="A162" s="43" t="s">
        <v>682</v>
      </c>
      <c r="B162" s="643" t="s">
        <v>77</v>
      </c>
      <c r="C162" s="44"/>
      <c r="D162" s="44" t="s">
        <v>35</v>
      </c>
      <c r="E162" s="770">
        <v>199</v>
      </c>
      <c r="F162" s="638"/>
    </row>
    <row r="163" spans="1:6" ht="15.75">
      <c r="A163" s="43" t="s">
        <v>683</v>
      </c>
      <c r="B163" s="643" t="s">
        <v>684</v>
      </c>
      <c r="C163" s="44"/>
      <c r="D163" s="44" t="s">
        <v>20</v>
      </c>
      <c r="E163" s="770">
        <v>19522.704000000002</v>
      </c>
      <c r="F163" s="638"/>
    </row>
    <row r="164" spans="1:6" ht="15.75">
      <c r="A164" s="43" t="s">
        <v>685</v>
      </c>
      <c r="B164" s="643" t="s">
        <v>79</v>
      </c>
      <c r="C164" s="44"/>
      <c r="D164" s="44" t="s">
        <v>28</v>
      </c>
      <c r="E164" s="770">
        <v>6896</v>
      </c>
      <c r="F164" s="638"/>
    </row>
    <row r="165" spans="1:6" ht="15.75">
      <c r="A165" s="43" t="s">
        <v>686</v>
      </c>
      <c r="B165" s="643" t="s">
        <v>80</v>
      </c>
      <c r="C165" s="44"/>
      <c r="D165" s="44" t="s">
        <v>28</v>
      </c>
      <c r="E165" s="770">
        <v>4592</v>
      </c>
      <c r="F165" s="638">
        <v>4592</v>
      </c>
    </row>
    <row r="166" spans="1:6" ht="15.75">
      <c r="A166" s="43" t="s">
        <v>687</v>
      </c>
      <c r="B166" s="643" t="s">
        <v>81</v>
      </c>
      <c r="C166" s="44"/>
      <c r="D166" s="44" t="s">
        <v>28</v>
      </c>
      <c r="E166" s="770">
        <v>14084</v>
      </c>
      <c r="F166" s="638"/>
    </row>
    <row r="167" spans="1:6" ht="15.75">
      <c r="A167" s="43" t="s">
        <v>688</v>
      </c>
      <c r="B167" s="643" t="s">
        <v>689</v>
      </c>
      <c r="C167" s="44"/>
      <c r="D167" s="44" t="s">
        <v>35</v>
      </c>
      <c r="E167" s="770">
        <v>1868.4</v>
      </c>
      <c r="F167" s="638"/>
    </row>
    <row r="168" spans="1:6" ht="15.75">
      <c r="A168" s="43" t="s">
        <v>690</v>
      </c>
      <c r="B168" s="643" t="s">
        <v>691</v>
      </c>
      <c r="C168" s="44"/>
      <c r="D168" s="44" t="s">
        <v>37</v>
      </c>
      <c r="E168" s="768">
        <v>39900</v>
      </c>
      <c r="F168" s="638">
        <v>39900</v>
      </c>
    </row>
    <row r="169" spans="1:6" ht="15.75">
      <c r="A169" s="43" t="s">
        <v>692</v>
      </c>
      <c r="B169" s="643" t="s">
        <v>82</v>
      </c>
      <c r="C169" s="44"/>
      <c r="D169" s="44" t="s">
        <v>21</v>
      </c>
      <c r="E169" s="769">
        <v>17224</v>
      </c>
      <c r="F169" s="638"/>
    </row>
    <row r="170" spans="1:6" ht="15.75">
      <c r="A170" s="43" t="s">
        <v>693</v>
      </c>
      <c r="B170" s="643" t="s">
        <v>83</v>
      </c>
      <c r="C170" s="44"/>
      <c r="D170" s="44" t="s">
        <v>29</v>
      </c>
      <c r="E170" s="769">
        <f>+K170</f>
        <v>0</v>
      </c>
      <c r="F170" s="638"/>
    </row>
    <row r="171" spans="1:6" ht="15.75">
      <c r="A171" s="43" t="s">
        <v>694</v>
      </c>
      <c r="B171" s="643" t="s">
        <v>84</v>
      </c>
      <c r="C171" s="44"/>
      <c r="D171" s="44" t="s">
        <v>29</v>
      </c>
      <c r="E171" s="769">
        <v>45000</v>
      </c>
      <c r="F171" s="638"/>
    </row>
    <row r="172" spans="1:6" ht="15.75">
      <c r="A172" s="43" t="s">
        <v>695</v>
      </c>
      <c r="B172" s="643" t="s">
        <v>85</v>
      </c>
      <c r="C172" s="44"/>
      <c r="D172" s="44" t="s">
        <v>35</v>
      </c>
      <c r="E172" s="768">
        <v>365448.66000000003</v>
      </c>
      <c r="F172" s="638"/>
    </row>
    <row r="173" spans="1:6" ht="15.75">
      <c r="A173" s="43" t="s">
        <v>696</v>
      </c>
      <c r="B173" s="643" t="s">
        <v>86</v>
      </c>
      <c r="C173" s="44"/>
      <c r="D173" s="44" t="s">
        <v>35</v>
      </c>
      <c r="E173" s="770">
        <v>124560</v>
      </c>
      <c r="F173" s="638"/>
    </row>
    <row r="174" spans="1:6" ht="15">
      <c r="A174" s="43" t="s">
        <v>697</v>
      </c>
      <c r="B174" s="643" t="s">
        <v>698</v>
      </c>
      <c r="C174" s="44"/>
      <c r="D174" s="44" t="s">
        <v>37</v>
      </c>
      <c r="E174" s="47">
        <v>2439</v>
      </c>
      <c r="F174" s="638"/>
    </row>
    <row r="175" spans="1:6" ht="15.75">
      <c r="A175" s="43" t="s">
        <v>699</v>
      </c>
      <c r="B175" s="643" t="s">
        <v>700</v>
      </c>
      <c r="C175" s="44"/>
      <c r="D175" s="44" t="s">
        <v>23</v>
      </c>
      <c r="E175" s="770">
        <v>23355</v>
      </c>
      <c r="F175" s="638"/>
    </row>
    <row r="176" spans="1:6" ht="15.75">
      <c r="A176" s="43" t="s">
        <v>701</v>
      </c>
      <c r="B176" s="643" t="s">
        <v>89</v>
      </c>
      <c r="C176" s="44"/>
      <c r="D176" s="44" t="s">
        <v>23</v>
      </c>
      <c r="E176" s="770">
        <v>59050</v>
      </c>
      <c r="F176" s="638"/>
    </row>
    <row r="177" spans="1:6" ht="15.75">
      <c r="A177" s="43" t="s">
        <v>702</v>
      </c>
      <c r="B177" s="643" t="s">
        <v>90</v>
      </c>
      <c r="C177" s="44"/>
      <c r="D177" s="44" t="s">
        <v>37</v>
      </c>
      <c r="E177" s="770">
        <v>62900</v>
      </c>
      <c r="F177" s="638"/>
    </row>
    <row r="178" spans="1:6" ht="15.75">
      <c r="A178" s="43" t="s">
        <v>703</v>
      </c>
      <c r="B178" s="643" t="s">
        <v>91</v>
      </c>
      <c r="C178" s="44"/>
      <c r="D178" s="44" t="s">
        <v>35</v>
      </c>
      <c r="E178" s="770">
        <v>7785</v>
      </c>
      <c r="F178" s="638"/>
    </row>
    <row r="179" spans="1:6" ht="15.75">
      <c r="A179" s="43" t="s">
        <v>704</v>
      </c>
      <c r="B179" s="643" t="s">
        <v>705</v>
      </c>
      <c r="C179" s="44"/>
      <c r="D179" s="44" t="s">
        <v>35</v>
      </c>
      <c r="E179" s="769">
        <v>2420</v>
      </c>
      <c r="F179" s="638"/>
    </row>
    <row r="180" spans="1:6" ht="15.75">
      <c r="A180" s="43" t="s">
        <v>706</v>
      </c>
      <c r="B180" s="643" t="s">
        <v>93</v>
      </c>
      <c r="C180" s="44"/>
      <c r="D180" s="44" t="s">
        <v>35</v>
      </c>
      <c r="E180" s="769">
        <v>2701</v>
      </c>
      <c r="F180" s="638"/>
    </row>
    <row r="181" spans="1:6" ht="15.75">
      <c r="A181" s="43" t="s">
        <v>707</v>
      </c>
      <c r="B181" s="643" t="s">
        <v>94</v>
      </c>
      <c r="C181" s="44"/>
      <c r="D181" s="44" t="s">
        <v>35</v>
      </c>
      <c r="E181" s="770">
        <v>6900</v>
      </c>
      <c r="F181" s="638">
        <v>6900</v>
      </c>
    </row>
    <row r="182" spans="1:6" ht="15.75">
      <c r="A182" s="43" t="s">
        <v>708</v>
      </c>
      <c r="B182" s="643" t="s">
        <v>95</v>
      </c>
      <c r="C182" s="44"/>
      <c r="D182" s="44" t="s">
        <v>35</v>
      </c>
      <c r="E182" s="769">
        <v>3680</v>
      </c>
      <c r="F182" s="638"/>
    </row>
    <row r="183" spans="1:6" ht="15.75">
      <c r="A183" s="43" t="s">
        <v>709</v>
      </c>
      <c r="B183" s="643" t="s">
        <v>96</v>
      </c>
      <c r="C183" s="44"/>
      <c r="D183" s="44" t="s">
        <v>35</v>
      </c>
      <c r="E183" s="770">
        <v>18399.588</v>
      </c>
      <c r="F183" s="638">
        <v>18130</v>
      </c>
    </row>
    <row r="184" spans="1:6" ht="15.75">
      <c r="A184" s="43" t="s">
        <v>710</v>
      </c>
      <c r="B184" s="643" t="s">
        <v>97</v>
      </c>
      <c r="C184" s="44"/>
      <c r="D184" s="44" t="s">
        <v>35</v>
      </c>
      <c r="E184" s="770">
        <v>18399.588</v>
      </c>
      <c r="F184" s="638"/>
    </row>
    <row r="185" spans="1:6" ht="15.75">
      <c r="A185" s="43" t="s">
        <v>711</v>
      </c>
      <c r="B185" s="643" t="s">
        <v>99</v>
      </c>
      <c r="C185" s="44"/>
      <c r="D185" s="44" t="s">
        <v>21</v>
      </c>
      <c r="E185" s="768">
        <v>6800</v>
      </c>
      <c r="F185" s="638"/>
    </row>
    <row r="186" spans="1:6" ht="15.75">
      <c r="A186" s="43" t="s">
        <v>712</v>
      </c>
      <c r="B186" s="643" t="s">
        <v>713</v>
      </c>
      <c r="C186" s="44"/>
      <c r="D186" s="44" t="s">
        <v>35</v>
      </c>
      <c r="E186" s="768">
        <v>11300</v>
      </c>
      <c r="F186" s="638"/>
    </row>
    <row r="187" spans="1:6" ht="15.75">
      <c r="A187" s="43" t="s">
        <v>714</v>
      </c>
      <c r="B187" s="643" t="s">
        <v>715</v>
      </c>
      <c r="C187" s="44"/>
      <c r="D187" s="44" t="s">
        <v>35</v>
      </c>
      <c r="E187" s="770">
        <v>169000</v>
      </c>
      <c r="F187" s="638">
        <v>169000</v>
      </c>
    </row>
    <row r="188" spans="1:6" ht="15.75">
      <c r="A188" s="43" t="s">
        <v>716</v>
      </c>
      <c r="B188" s="643" t="s">
        <v>101</v>
      </c>
      <c r="C188" s="44"/>
      <c r="D188" s="44" t="s">
        <v>28</v>
      </c>
      <c r="E188" s="770">
        <v>118604.99400000001</v>
      </c>
      <c r="F188" s="638"/>
    </row>
    <row r="189" spans="1:6" ht="15.75">
      <c r="A189" s="43" t="s">
        <v>717</v>
      </c>
      <c r="B189" s="643" t="s">
        <v>102</v>
      </c>
      <c r="C189" s="44"/>
      <c r="D189" s="44" t="s">
        <v>28</v>
      </c>
      <c r="E189" s="770">
        <v>51900</v>
      </c>
      <c r="F189" s="638"/>
    </row>
    <row r="190" spans="1:6" ht="15">
      <c r="A190" s="43" t="s">
        <v>718</v>
      </c>
      <c r="B190" s="643" t="s">
        <v>719</v>
      </c>
      <c r="C190" s="44"/>
      <c r="D190" s="44" t="s">
        <v>28</v>
      </c>
      <c r="E190" s="47">
        <v>67150</v>
      </c>
      <c r="F190" s="638"/>
    </row>
    <row r="191" spans="1:6" ht="15">
      <c r="A191" s="43" t="s">
        <v>720</v>
      </c>
      <c r="B191" s="643" t="s">
        <v>104</v>
      </c>
      <c r="C191" s="44"/>
      <c r="D191" s="44" t="s">
        <v>35</v>
      </c>
      <c r="E191" s="47">
        <v>1162.56</v>
      </c>
      <c r="F191" s="638"/>
    </row>
    <row r="192" spans="1:6" ht="15">
      <c r="A192" s="43" t="s">
        <v>721</v>
      </c>
      <c r="B192" s="643" t="s">
        <v>106</v>
      </c>
      <c r="C192" s="44"/>
      <c r="D192" s="44" t="s">
        <v>35</v>
      </c>
      <c r="E192" s="47">
        <v>3633</v>
      </c>
      <c r="F192" s="638"/>
    </row>
    <row r="193" spans="1:6" ht="15">
      <c r="A193" s="43" t="s">
        <v>722</v>
      </c>
      <c r="B193" s="643" t="s">
        <v>723</v>
      </c>
      <c r="C193" s="44"/>
      <c r="D193" s="44" t="s">
        <v>28</v>
      </c>
      <c r="E193" s="47">
        <v>24704.400000000001</v>
      </c>
      <c r="F193" s="638"/>
    </row>
    <row r="194" spans="1:6" ht="15">
      <c r="A194" s="43" t="s">
        <v>724</v>
      </c>
      <c r="B194" s="643" t="s">
        <v>107</v>
      </c>
      <c r="C194" s="44"/>
      <c r="D194" s="44" t="s">
        <v>35</v>
      </c>
      <c r="E194" s="47">
        <v>31140</v>
      </c>
      <c r="F194" s="638"/>
    </row>
    <row r="195" spans="1:6" ht="15">
      <c r="A195" s="43" t="s">
        <v>725</v>
      </c>
      <c r="B195" s="643" t="s">
        <v>108</v>
      </c>
      <c r="C195" s="44"/>
      <c r="D195" s="44" t="s">
        <v>21</v>
      </c>
      <c r="E195" s="47">
        <v>825</v>
      </c>
      <c r="F195" s="638">
        <v>825</v>
      </c>
    </row>
    <row r="196" spans="1:6" ht="15">
      <c r="A196" s="43" t="s">
        <v>726</v>
      </c>
      <c r="B196" s="643" t="s">
        <v>109</v>
      </c>
      <c r="C196" s="44"/>
      <c r="D196" s="44" t="s">
        <v>35</v>
      </c>
      <c r="E196" s="47">
        <v>17646</v>
      </c>
      <c r="F196" s="638"/>
    </row>
    <row r="197" spans="1:6" ht="15.75">
      <c r="A197" s="43" t="s">
        <v>727</v>
      </c>
      <c r="B197" s="643" t="s">
        <v>115</v>
      </c>
      <c r="C197" s="44"/>
      <c r="D197" s="44" t="s">
        <v>21</v>
      </c>
      <c r="E197" s="768">
        <v>1247</v>
      </c>
      <c r="F197" s="638">
        <v>1247</v>
      </c>
    </row>
    <row r="198" spans="1:6" ht="15.75">
      <c r="A198" s="43" t="s">
        <v>728</v>
      </c>
      <c r="B198" s="643" t="s">
        <v>116</v>
      </c>
      <c r="C198" s="44"/>
      <c r="D198" s="44" t="s">
        <v>41</v>
      </c>
      <c r="E198" s="769">
        <f>21008*1.19</f>
        <v>24999.52</v>
      </c>
      <c r="F198" s="638"/>
    </row>
    <row r="199" spans="1:6" ht="15">
      <c r="A199" s="43" t="s">
        <v>729</v>
      </c>
      <c r="B199" s="643" t="s">
        <v>117</v>
      </c>
      <c r="C199" s="44"/>
      <c r="D199" s="44" t="s">
        <v>35</v>
      </c>
      <c r="E199" s="47">
        <v>1245.6000000000001</v>
      </c>
      <c r="F199" s="638"/>
    </row>
    <row r="200" spans="1:6" ht="15.75">
      <c r="A200" s="43" t="s">
        <v>730</v>
      </c>
      <c r="B200" s="643" t="s">
        <v>118</v>
      </c>
      <c r="C200" s="44"/>
      <c r="D200" s="44" t="s">
        <v>40</v>
      </c>
      <c r="E200" s="770">
        <v>6747</v>
      </c>
      <c r="F200" s="638"/>
    </row>
    <row r="201" spans="1:6" ht="15.75">
      <c r="A201" s="43" t="s">
        <v>731</v>
      </c>
      <c r="B201" s="643" t="s">
        <v>119</v>
      </c>
      <c r="C201" s="44"/>
      <c r="D201" s="44" t="s">
        <v>23</v>
      </c>
      <c r="E201" s="770">
        <v>23250</v>
      </c>
      <c r="F201" s="638"/>
    </row>
    <row r="202" spans="1:6" ht="15.75">
      <c r="A202" s="43" t="s">
        <v>732</v>
      </c>
      <c r="B202" s="643" t="s">
        <v>120</v>
      </c>
      <c r="C202" s="44"/>
      <c r="D202" s="44" t="s">
        <v>23</v>
      </c>
      <c r="E202" s="770">
        <v>20033.400000000001</v>
      </c>
      <c r="F202" s="638"/>
    </row>
    <row r="203" spans="1:6" ht="15.75">
      <c r="A203" s="43" t="s">
        <v>733</v>
      </c>
      <c r="B203" s="643" t="s">
        <v>121</v>
      </c>
      <c r="C203" s="44"/>
      <c r="D203" s="44" t="s">
        <v>23</v>
      </c>
      <c r="E203" s="770">
        <v>14300</v>
      </c>
      <c r="F203" s="638">
        <v>14300</v>
      </c>
    </row>
    <row r="204" spans="1:6" ht="15.75">
      <c r="A204" s="43" t="s">
        <v>734</v>
      </c>
      <c r="B204" s="643" t="s">
        <v>122</v>
      </c>
      <c r="C204" s="44"/>
      <c r="D204" s="44" t="s">
        <v>23</v>
      </c>
      <c r="E204" s="770">
        <v>20803</v>
      </c>
      <c r="F204" s="638"/>
    </row>
    <row r="205" spans="1:6" ht="15.75">
      <c r="A205" s="43" t="s">
        <v>735</v>
      </c>
      <c r="B205" s="643" t="s">
        <v>123</v>
      </c>
      <c r="C205" s="44"/>
      <c r="D205" s="44" t="s">
        <v>23</v>
      </c>
      <c r="E205" s="770">
        <v>21486.600000000002</v>
      </c>
      <c r="F205" s="638"/>
    </row>
    <row r="206" spans="1:6" ht="15.75">
      <c r="A206" s="43" t="s">
        <v>736</v>
      </c>
      <c r="B206" s="643" t="s">
        <v>124</v>
      </c>
      <c r="C206" s="44"/>
      <c r="D206" s="44" t="s">
        <v>23</v>
      </c>
      <c r="E206" s="770">
        <v>26780.400000000001</v>
      </c>
      <c r="F206" s="638"/>
    </row>
    <row r="207" spans="1:6" ht="15.75">
      <c r="A207" s="43" t="s">
        <v>737</v>
      </c>
      <c r="B207" s="643" t="s">
        <v>738</v>
      </c>
      <c r="C207" s="44"/>
      <c r="D207" s="44" t="s">
        <v>23</v>
      </c>
      <c r="E207" s="770">
        <v>38874</v>
      </c>
      <c r="F207" s="638"/>
    </row>
    <row r="208" spans="1:6" ht="15.75">
      <c r="A208" s="43" t="s">
        <v>739</v>
      </c>
      <c r="B208" s="643" t="s">
        <v>740</v>
      </c>
      <c r="C208" s="44"/>
      <c r="D208" s="44" t="s">
        <v>23</v>
      </c>
      <c r="E208" s="770">
        <v>19900</v>
      </c>
      <c r="F208" s="638">
        <v>19900</v>
      </c>
    </row>
    <row r="209" spans="1:6" ht="15.75">
      <c r="A209" s="43" t="s">
        <v>741</v>
      </c>
      <c r="B209" s="643" t="s">
        <v>125</v>
      </c>
      <c r="C209" s="44"/>
      <c r="D209" s="44" t="s">
        <v>28</v>
      </c>
      <c r="E209" s="770">
        <v>137535</v>
      </c>
      <c r="F209" s="638"/>
    </row>
    <row r="210" spans="1:6" ht="15.75">
      <c r="A210" s="43" t="s">
        <v>742</v>
      </c>
      <c r="B210" s="643" t="s">
        <v>126</v>
      </c>
      <c r="C210" s="44"/>
      <c r="D210" s="44" t="s">
        <v>35</v>
      </c>
      <c r="E210" s="770">
        <v>6900</v>
      </c>
      <c r="F210" s="638">
        <v>6900</v>
      </c>
    </row>
    <row r="211" spans="1:6" ht="15.75">
      <c r="A211" s="43" t="s">
        <v>743</v>
      </c>
      <c r="B211" s="643" t="s">
        <v>127</v>
      </c>
      <c r="C211" s="44"/>
      <c r="D211" s="44" t="s">
        <v>35</v>
      </c>
      <c r="E211" s="768">
        <v>30394</v>
      </c>
      <c r="F211" s="638">
        <v>30394</v>
      </c>
    </row>
    <row r="212" spans="1:6" ht="15.75">
      <c r="A212" s="43" t="s">
        <v>744</v>
      </c>
      <c r="B212" s="643" t="s">
        <v>128</v>
      </c>
      <c r="C212" s="44"/>
      <c r="D212" s="44" t="s">
        <v>35</v>
      </c>
      <c r="E212" s="768">
        <v>113900</v>
      </c>
      <c r="F212" s="638">
        <v>113900</v>
      </c>
    </row>
    <row r="213" spans="1:6" ht="15.75">
      <c r="A213" s="43" t="s">
        <v>745</v>
      </c>
      <c r="B213" s="643" t="s">
        <v>129</v>
      </c>
      <c r="C213" s="44"/>
      <c r="D213" s="44" t="s">
        <v>35</v>
      </c>
      <c r="E213" s="770">
        <v>62689</v>
      </c>
      <c r="F213" s="638"/>
    </row>
    <row r="214" spans="1:6" ht="15.75">
      <c r="A214" s="43" t="s">
        <v>746</v>
      </c>
      <c r="B214" s="643" t="s">
        <v>747</v>
      </c>
      <c r="C214" s="44"/>
      <c r="D214" s="44" t="s">
        <v>35</v>
      </c>
      <c r="E214" s="768">
        <v>46606.200000000004</v>
      </c>
      <c r="F214" s="638"/>
    </row>
    <row r="215" spans="1:6" ht="15.75">
      <c r="A215" s="43" t="s">
        <v>748</v>
      </c>
      <c r="B215" s="643" t="s">
        <v>749</v>
      </c>
      <c r="C215" s="44"/>
      <c r="D215" s="44" t="s">
        <v>35</v>
      </c>
      <c r="E215" s="768">
        <v>21900</v>
      </c>
      <c r="F215" s="653"/>
    </row>
    <row r="216" spans="1:6" ht="15.75">
      <c r="A216" s="43" t="s">
        <v>750</v>
      </c>
      <c r="B216" s="643" t="s">
        <v>131</v>
      </c>
      <c r="C216" s="44"/>
      <c r="D216" s="44" t="s">
        <v>29</v>
      </c>
      <c r="E216" s="770">
        <v>16608</v>
      </c>
      <c r="F216" s="638"/>
    </row>
    <row r="217" spans="1:6" ht="15.75">
      <c r="A217" s="43" t="s">
        <v>751</v>
      </c>
      <c r="B217" s="643" t="s">
        <v>132</v>
      </c>
      <c r="C217" s="44"/>
      <c r="D217" s="44" t="s">
        <v>23</v>
      </c>
      <c r="E217" s="770">
        <v>15570</v>
      </c>
      <c r="F217" s="638"/>
    </row>
    <row r="218" spans="1:6" ht="15.75">
      <c r="A218" s="43" t="s">
        <v>752</v>
      </c>
      <c r="B218" s="643" t="s">
        <v>133</v>
      </c>
      <c r="C218" s="44"/>
      <c r="D218" s="44" t="s">
        <v>23</v>
      </c>
      <c r="E218" s="770">
        <v>5190</v>
      </c>
      <c r="F218" s="638"/>
    </row>
    <row r="219" spans="1:6" ht="15.75">
      <c r="A219" s="43" t="s">
        <v>753</v>
      </c>
      <c r="B219" s="643" t="s">
        <v>134</v>
      </c>
      <c r="C219" s="44"/>
      <c r="D219" s="44" t="s">
        <v>23</v>
      </c>
      <c r="E219" s="770">
        <v>12975</v>
      </c>
      <c r="F219" s="638"/>
    </row>
    <row r="220" spans="1:6" ht="15.75">
      <c r="A220" s="43" t="s">
        <v>754</v>
      </c>
      <c r="B220" s="643" t="s">
        <v>135</v>
      </c>
      <c r="C220" s="44"/>
      <c r="D220" s="44" t="s">
        <v>23</v>
      </c>
      <c r="E220" s="770">
        <v>280363.8</v>
      </c>
      <c r="F220" s="638"/>
    </row>
    <row r="221" spans="1:6" ht="15.75">
      <c r="A221" s="43" t="s">
        <v>755</v>
      </c>
      <c r="B221" s="643" t="s">
        <v>756</v>
      </c>
      <c r="C221" s="44"/>
      <c r="D221" s="44" t="s">
        <v>35</v>
      </c>
      <c r="E221" s="768">
        <v>1450</v>
      </c>
      <c r="F221" s="638"/>
    </row>
    <row r="222" spans="1:6" ht="15.75">
      <c r="A222" s="43" t="s">
        <v>757</v>
      </c>
      <c r="B222" s="643" t="s">
        <v>136</v>
      </c>
      <c r="C222" s="44"/>
      <c r="D222" s="44" t="s">
        <v>28</v>
      </c>
      <c r="E222" s="768">
        <v>4756</v>
      </c>
      <c r="F222" s="654">
        <v>4756</v>
      </c>
    </row>
    <row r="223" spans="1:6" ht="15.75">
      <c r="A223" s="43" t="s">
        <v>758</v>
      </c>
      <c r="B223" s="643" t="s">
        <v>137</v>
      </c>
      <c r="C223" s="44"/>
      <c r="D223" s="44" t="s">
        <v>28</v>
      </c>
      <c r="E223" s="768">
        <v>110</v>
      </c>
      <c r="F223" s="638">
        <v>3150</v>
      </c>
    </row>
    <row r="224" spans="1:6" ht="15.75">
      <c r="A224" s="43" t="s">
        <v>759</v>
      </c>
      <c r="B224" s="643" t="s">
        <v>138</v>
      </c>
      <c r="C224" s="44"/>
      <c r="D224" s="44" t="s">
        <v>28</v>
      </c>
      <c r="E224" s="768">
        <v>116</v>
      </c>
      <c r="F224" s="638">
        <v>116</v>
      </c>
    </row>
    <row r="225" spans="1:6" ht="15.75">
      <c r="A225" s="43" t="s">
        <v>760</v>
      </c>
      <c r="B225" s="643" t="s">
        <v>139</v>
      </c>
      <c r="C225" s="44"/>
      <c r="D225" s="44" t="s">
        <v>28</v>
      </c>
      <c r="E225" s="768">
        <v>162</v>
      </c>
      <c r="F225" s="638"/>
    </row>
    <row r="226" spans="1:6" ht="15.75">
      <c r="A226" s="43" t="s">
        <v>761</v>
      </c>
      <c r="B226" s="643" t="s">
        <v>762</v>
      </c>
      <c r="C226" s="44"/>
      <c r="D226" s="44" t="s">
        <v>35</v>
      </c>
      <c r="E226" s="768">
        <v>1758</v>
      </c>
      <c r="F226" s="638">
        <v>1758</v>
      </c>
    </row>
    <row r="227" spans="1:6" ht="15.75">
      <c r="A227" s="43" t="s">
        <v>763</v>
      </c>
      <c r="B227" s="643" t="s">
        <v>140</v>
      </c>
      <c r="C227" s="44"/>
      <c r="D227" s="44" t="s">
        <v>42</v>
      </c>
      <c r="E227" s="768">
        <v>23900</v>
      </c>
      <c r="F227" s="638"/>
    </row>
    <row r="228" spans="1:6" ht="15.75">
      <c r="A228" s="43" t="s">
        <v>764</v>
      </c>
      <c r="B228" s="643" t="s">
        <v>141</v>
      </c>
      <c r="C228" s="44"/>
      <c r="D228" s="44" t="s">
        <v>28</v>
      </c>
      <c r="E228" s="769">
        <v>6120</v>
      </c>
      <c r="F228" s="638">
        <v>6120</v>
      </c>
    </row>
    <row r="229" spans="1:6" ht="15.75">
      <c r="A229" s="43" t="s">
        <v>765</v>
      </c>
      <c r="B229" s="643" t="s">
        <v>142</v>
      </c>
      <c r="C229" s="44"/>
      <c r="D229" s="44" t="s">
        <v>28</v>
      </c>
      <c r="E229" s="769">
        <v>26930</v>
      </c>
      <c r="F229" s="638"/>
    </row>
    <row r="230" spans="1:6" ht="15.75">
      <c r="A230" s="43" t="s">
        <v>766</v>
      </c>
      <c r="B230" s="643" t="s">
        <v>144</v>
      </c>
      <c r="C230" s="44"/>
      <c r="D230" s="44" t="s">
        <v>35</v>
      </c>
      <c r="E230" s="768">
        <v>12495</v>
      </c>
      <c r="F230" s="638"/>
    </row>
    <row r="231" spans="1:6" ht="15.75">
      <c r="A231" s="43" t="s">
        <v>767</v>
      </c>
      <c r="B231" s="643" t="s">
        <v>145</v>
      </c>
      <c r="C231" s="44"/>
      <c r="D231" s="44" t="s">
        <v>35</v>
      </c>
      <c r="E231" s="768">
        <v>34272</v>
      </c>
      <c r="F231" s="638"/>
    </row>
    <row r="232" spans="1:6" ht="15.75">
      <c r="A232" s="43" t="s">
        <v>768</v>
      </c>
      <c r="B232" s="643" t="s">
        <v>146</v>
      </c>
      <c r="C232" s="44"/>
      <c r="D232" s="44" t="s">
        <v>35</v>
      </c>
      <c r="E232" s="770">
        <v>12200</v>
      </c>
      <c r="F232" s="638"/>
    </row>
    <row r="233" spans="1:6" ht="15.75">
      <c r="A233" s="43" t="s">
        <v>769</v>
      </c>
      <c r="B233" s="643" t="s">
        <v>147</v>
      </c>
      <c r="C233" s="44"/>
      <c r="D233" s="44" t="s">
        <v>35</v>
      </c>
      <c r="E233" s="768">
        <v>13390.2</v>
      </c>
      <c r="F233" s="638"/>
    </row>
    <row r="234" spans="1:6" ht="15.75">
      <c r="A234" s="43" t="s">
        <v>770</v>
      </c>
      <c r="B234" s="643" t="s">
        <v>148</v>
      </c>
      <c r="C234" s="44"/>
      <c r="D234" s="44" t="s">
        <v>35</v>
      </c>
      <c r="E234" s="770">
        <v>16637.064000000002</v>
      </c>
      <c r="F234" s="638"/>
    </row>
    <row r="235" spans="1:6" ht="15.75">
      <c r="A235" s="43" t="s">
        <v>771</v>
      </c>
      <c r="B235" s="643" t="s">
        <v>149</v>
      </c>
      <c r="C235" s="44"/>
      <c r="D235" s="44" t="s">
        <v>35</v>
      </c>
      <c r="E235" s="770">
        <v>18222.09</v>
      </c>
      <c r="F235" s="638"/>
    </row>
    <row r="236" spans="1:6" ht="25.5">
      <c r="A236" s="43" t="s">
        <v>772</v>
      </c>
      <c r="B236" s="655" t="s">
        <v>773</v>
      </c>
      <c r="C236" s="44"/>
      <c r="D236" s="44" t="s">
        <v>35</v>
      </c>
      <c r="E236" s="770">
        <v>1344700</v>
      </c>
      <c r="F236" s="638"/>
    </row>
    <row r="237" spans="1:6" ht="25.5">
      <c r="A237" s="43" t="s">
        <v>774</v>
      </c>
      <c r="B237" s="655" t="s">
        <v>775</v>
      </c>
      <c r="C237" s="44"/>
      <c r="D237" s="44" t="s">
        <v>35</v>
      </c>
      <c r="E237" s="770">
        <v>1678495</v>
      </c>
      <c r="F237" s="638">
        <v>1678495</v>
      </c>
    </row>
    <row r="238" spans="1:6" ht="15.75">
      <c r="A238" s="43" t="s">
        <v>776</v>
      </c>
      <c r="B238" s="643" t="s">
        <v>150</v>
      </c>
      <c r="C238" s="44"/>
      <c r="D238" s="44" t="s">
        <v>28</v>
      </c>
      <c r="E238" s="770">
        <v>52107.6</v>
      </c>
      <c r="F238" s="638"/>
    </row>
    <row r="239" spans="1:6" ht="15.75">
      <c r="A239" s="43" t="s">
        <v>777</v>
      </c>
      <c r="B239" s="643" t="s">
        <v>152</v>
      </c>
      <c r="C239" s="44"/>
      <c r="D239" s="44" t="s">
        <v>35</v>
      </c>
      <c r="E239" s="768">
        <v>15900</v>
      </c>
      <c r="F239" s="656">
        <v>15900</v>
      </c>
    </row>
    <row r="240" spans="1:6" ht="15.75">
      <c r="A240" s="43" t="s">
        <v>778</v>
      </c>
      <c r="B240" s="643" t="s">
        <v>153</v>
      </c>
      <c r="C240" s="44"/>
      <c r="D240" s="44" t="s">
        <v>35</v>
      </c>
      <c r="E240" s="770">
        <v>238.74</v>
      </c>
      <c r="F240" s="638"/>
    </row>
    <row r="241" spans="1:6" ht="15.75">
      <c r="A241" s="43" t="s">
        <v>779</v>
      </c>
      <c r="B241" s="643" t="s">
        <v>780</v>
      </c>
      <c r="C241" s="44"/>
      <c r="D241" s="44" t="s">
        <v>35</v>
      </c>
      <c r="E241" s="770">
        <v>54899</v>
      </c>
      <c r="F241" s="638"/>
    </row>
    <row r="242" spans="1:6" ht="15.75">
      <c r="A242" s="43" t="s">
        <v>781</v>
      </c>
      <c r="B242" s="643" t="s">
        <v>782</v>
      </c>
      <c r="C242" s="44"/>
      <c r="D242" s="44" t="s">
        <v>28</v>
      </c>
      <c r="E242" s="770">
        <v>2179.8000000000002</v>
      </c>
      <c r="F242" s="638"/>
    </row>
    <row r="243" spans="1:6" ht="15.75">
      <c r="A243" s="43" t="s">
        <v>783</v>
      </c>
      <c r="B243" s="643" t="s">
        <v>784</v>
      </c>
      <c r="C243" s="44"/>
      <c r="D243" s="44" t="s">
        <v>28</v>
      </c>
      <c r="E243" s="770">
        <v>76812</v>
      </c>
      <c r="F243" s="638"/>
    </row>
    <row r="244" spans="1:6" ht="15.75">
      <c r="A244" s="43" t="s">
        <v>785</v>
      </c>
      <c r="B244" s="643" t="s">
        <v>157</v>
      </c>
      <c r="C244" s="44"/>
      <c r="D244" s="44" t="s">
        <v>35</v>
      </c>
      <c r="E244" s="768">
        <v>28267</v>
      </c>
      <c r="F244" s="638"/>
    </row>
    <row r="245" spans="1:6" ht="15.75">
      <c r="A245" s="43" t="s">
        <v>786</v>
      </c>
      <c r="B245" s="643" t="s">
        <v>158</v>
      </c>
      <c r="C245" s="44"/>
      <c r="D245" s="44" t="s">
        <v>35</v>
      </c>
      <c r="E245" s="768">
        <v>75577</v>
      </c>
      <c r="F245" s="638"/>
    </row>
    <row r="246" spans="1:6" ht="15.75">
      <c r="A246" s="43" t="s">
        <v>787</v>
      </c>
      <c r="B246" s="643" t="s">
        <v>159</v>
      </c>
      <c r="C246" s="44"/>
      <c r="D246" s="44" t="s">
        <v>28</v>
      </c>
      <c r="E246" s="768">
        <v>4359.6000000000004</v>
      </c>
      <c r="F246" s="638"/>
    </row>
    <row r="247" spans="1:6" ht="15.75">
      <c r="A247" s="43" t="s">
        <v>788</v>
      </c>
      <c r="B247" s="643" t="s">
        <v>789</v>
      </c>
      <c r="C247" s="44"/>
      <c r="D247" s="44" t="s">
        <v>28</v>
      </c>
      <c r="E247" s="770">
        <v>244968</v>
      </c>
      <c r="F247" s="638"/>
    </row>
    <row r="248" spans="1:6" ht="15.75">
      <c r="A248" s="43" t="s">
        <v>790</v>
      </c>
      <c r="B248" s="643" t="s">
        <v>791</v>
      </c>
      <c r="C248" s="44"/>
      <c r="D248" s="44" t="s">
        <v>35</v>
      </c>
      <c r="E248" s="770">
        <v>1660.8</v>
      </c>
      <c r="F248" s="638"/>
    </row>
    <row r="249" spans="1:6" ht="15.75">
      <c r="A249" s="43" t="s">
        <v>792</v>
      </c>
      <c r="B249" s="643" t="s">
        <v>160</v>
      </c>
      <c r="C249" s="44"/>
      <c r="D249" s="44" t="s">
        <v>28</v>
      </c>
      <c r="E249" s="768">
        <v>10300</v>
      </c>
      <c r="F249" s="638">
        <v>10300</v>
      </c>
    </row>
    <row r="250" spans="1:6" ht="15.75">
      <c r="A250" s="43" t="s">
        <v>793</v>
      </c>
      <c r="B250" s="643" t="s">
        <v>161</v>
      </c>
      <c r="C250" s="44"/>
      <c r="D250" s="44" t="s">
        <v>28</v>
      </c>
      <c r="E250" s="768">
        <v>311.40000000000003</v>
      </c>
      <c r="F250" s="638"/>
    </row>
    <row r="251" spans="1:6" ht="15.75">
      <c r="A251" s="43" t="s">
        <v>794</v>
      </c>
      <c r="B251" s="643" t="s">
        <v>162</v>
      </c>
      <c r="C251" s="44"/>
      <c r="D251" s="44" t="s">
        <v>28</v>
      </c>
      <c r="E251" s="768">
        <v>2995</v>
      </c>
      <c r="F251" s="638"/>
    </row>
    <row r="252" spans="1:6" ht="15.75">
      <c r="A252" s="43" t="s">
        <v>795</v>
      </c>
      <c r="B252" s="643" t="s">
        <v>796</v>
      </c>
      <c r="C252" s="44"/>
      <c r="D252" s="44" t="s">
        <v>21</v>
      </c>
      <c r="E252" s="770">
        <v>15570</v>
      </c>
      <c r="F252" s="638"/>
    </row>
    <row r="253" spans="1:6" ht="15.75">
      <c r="A253" s="43" t="s">
        <v>797</v>
      </c>
      <c r="B253" s="643" t="s">
        <v>798</v>
      </c>
      <c r="C253" s="44"/>
      <c r="D253" s="44" t="s">
        <v>30</v>
      </c>
      <c r="E253" s="768">
        <v>7333</v>
      </c>
      <c r="F253" s="638"/>
    </row>
    <row r="254" spans="1:6" ht="15.75">
      <c r="A254" s="43" t="s">
        <v>799</v>
      </c>
      <c r="B254" s="643" t="s">
        <v>800</v>
      </c>
      <c r="C254" s="44"/>
      <c r="D254" s="44" t="s">
        <v>30</v>
      </c>
      <c r="E254" s="768">
        <v>12667</v>
      </c>
      <c r="F254" s="638">
        <v>12667</v>
      </c>
    </row>
    <row r="255" spans="1:6" ht="15.75">
      <c r="A255" s="43" t="s">
        <v>801</v>
      </c>
      <c r="B255" s="643" t="s">
        <v>802</v>
      </c>
      <c r="C255" s="44"/>
      <c r="D255" s="44" t="s">
        <v>30</v>
      </c>
      <c r="E255" s="770">
        <v>7333</v>
      </c>
      <c r="F255" s="638"/>
    </row>
    <row r="256" spans="1:6" ht="15.75">
      <c r="A256" s="43" t="s">
        <v>803</v>
      </c>
      <c r="B256" s="643" t="s">
        <v>163</v>
      </c>
      <c r="C256" s="44"/>
      <c r="D256" s="44" t="s">
        <v>23</v>
      </c>
      <c r="E256" s="770">
        <v>134940</v>
      </c>
      <c r="F256" s="638"/>
    </row>
    <row r="257" spans="1:7" ht="15.75">
      <c r="A257" s="43" t="s">
        <v>804</v>
      </c>
      <c r="B257" s="643" t="s">
        <v>805</v>
      </c>
      <c r="C257" s="44"/>
      <c r="D257" s="44" t="s">
        <v>35</v>
      </c>
      <c r="E257" s="769">
        <f>ROUND(269649*1.19,0)</f>
        <v>320882</v>
      </c>
      <c r="F257" s="638">
        <v>417900</v>
      </c>
      <c r="G257" s="928" t="s">
        <v>3495</v>
      </c>
    </row>
    <row r="258" spans="1:7" ht="15.75">
      <c r="A258" s="43" t="s">
        <v>806</v>
      </c>
      <c r="B258" s="643" t="s">
        <v>164</v>
      </c>
      <c r="C258" s="44"/>
      <c r="D258" s="44" t="s">
        <v>37</v>
      </c>
      <c r="E258" s="770">
        <v>6775</v>
      </c>
      <c r="F258" s="638">
        <v>6775</v>
      </c>
    </row>
    <row r="259" spans="1:7" ht="15.75">
      <c r="A259" s="43" t="s">
        <v>807</v>
      </c>
      <c r="B259" s="643" t="s">
        <v>808</v>
      </c>
      <c r="C259" s="44"/>
      <c r="D259" s="44" t="s">
        <v>28</v>
      </c>
      <c r="E259" s="770">
        <v>1557</v>
      </c>
      <c r="F259" s="638"/>
    </row>
    <row r="260" spans="1:7" ht="15.75">
      <c r="A260" s="43" t="s">
        <v>809</v>
      </c>
      <c r="B260" s="643" t="s">
        <v>810</v>
      </c>
      <c r="C260" s="44"/>
      <c r="D260" s="44" t="s">
        <v>28</v>
      </c>
      <c r="E260" s="770">
        <v>934.2</v>
      </c>
      <c r="F260" s="638"/>
    </row>
    <row r="261" spans="1:7" ht="15.75">
      <c r="A261" s="43" t="s">
        <v>811</v>
      </c>
      <c r="B261" s="643" t="s">
        <v>167</v>
      </c>
      <c r="C261" s="44"/>
      <c r="D261" s="44" t="s">
        <v>35</v>
      </c>
      <c r="E261" s="768">
        <v>519</v>
      </c>
      <c r="F261" s="638"/>
    </row>
    <row r="262" spans="1:7" ht="15.75">
      <c r="A262" s="43" t="s">
        <v>812</v>
      </c>
      <c r="B262" s="643" t="s">
        <v>168</v>
      </c>
      <c r="C262" s="44"/>
      <c r="D262" s="44" t="s">
        <v>35</v>
      </c>
      <c r="E262" s="768">
        <v>5190</v>
      </c>
      <c r="F262" s="638"/>
    </row>
    <row r="263" spans="1:7" ht="15.75">
      <c r="A263" s="43" t="s">
        <v>813</v>
      </c>
      <c r="B263" s="643" t="s">
        <v>169</v>
      </c>
      <c r="C263" s="44"/>
      <c r="D263" s="44" t="s">
        <v>20</v>
      </c>
      <c r="E263" s="768">
        <v>500</v>
      </c>
      <c r="F263" s="638"/>
    </row>
    <row r="264" spans="1:7" ht="15.75">
      <c r="A264" s="43" t="s">
        <v>814</v>
      </c>
      <c r="B264" s="643" t="s">
        <v>170</v>
      </c>
      <c r="C264" s="44"/>
      <c r="D264" s="44" t="s">
        <v>21</v>
      </c>
      <c r="E264" s="768">
        <v>1532</v>
      </c>
      <c r="F264" s="638"/>
    </row>
    <row r="265" spans="1:7" ht="15.75">
      <c r="A265" s="43" t="s">
        <v>815</v>
      </c>
      <c r="B265" s="643" t="s">
        <v>171</v>
      </c>
      <c r="C265" s="44"/>
      <c r="D265" s="44" t="s">
        <v>21</v>
      </c>
      <c r="E265" s="768">
        <v>1282</v>
      </c>
      <c r="F265" s="638"/>
    </row>
    <row r="266" spans="1:7" ht="15.75">
      <c r="A266" s="43" t="s">
        <v>816</v>
      </c>
      <c r="B266" s="643" t="s">
        <v>172</v>
      </c>
      <c r="C266" s="44"/>
      <c r="D266" s="44" t="s">
        <v>37</v>
      </c>
      <c r="E266" s="768">
        <v>7890</v>
      </c>
      <c r="F266" s="638"/>
    </row>
    <row r="267" spans="1:7" ht="15.75">
      <c r="A267" s="43" t="s">
        <v>817</v>
      </c>
      <c r="B267" s="643" t="s">
        <v>173</v>
      </c>
      <c r="C267" s="44"/>
      <c r="D267" s="44" t="s">
        <v>35</v>
      </c>
      <c r="E267" s="770">
        <v>19900</v>
      </c>
      <c r="F267" s="638"/>
    </row>
    <row r="268" spans="1:7" ht="15.75">
      <c r="A268" s="43" t="s">
        <v>818</v>
      </c>
      <c r="B268" s="643" t="s">
        <v>819</v>
      </c>
      <c r="C268" s="44"/>
      <c r="D268" s="44" t="s">
        <v>23</v>
      </c>
      <c r="E268" s="770">
        <v>14739.6</v>
      </c>
      <c r="F268" s="638"/>
    </row>
    <row r="269" spans="1:7" ht="15.75">
      <c r="A269" s="43" t="s">
        <v>820</v>
      </c>
      <c r="B269" s="643" t="s">
        <v>174</v>
      </c>
      <c r="C269" s="44"/>
      <c r="D269" s="44" t="s">
        <v>21</v>
      </c>
      <c r="E269" s="770">
        <v>1800</v>
      </c>
      <c r="F269" s="638">
        <v>1800</v>
      </c>
    </row>
    <row r="270" spans="1:7" ht="15.75">
      <c r="A270" s="43" t="s">
        <v>821</v>
      </c>
      <c r="B270" s="643" t="s">
        <v>175</v>
      </c>
      <c r="C270" s="44"/>
      <c r="D270" s="44" t="s">
        <v>35</v>
      </c>
      <c r="E270" s="770">
        <v>8129</v>
      </c>
      <c r="F270" s="638">
        <v>580</v>
      </c>
    </row>
    <row r="271" spans="1:7" ht="15.75">
      <c r="A271" s="43" t="s">
        <v>822</v>
      </c>
      <c r="B271" s="643" t="s">
        <v>176</v>
      </c>
      <c r="C271" s="44"/>
      <c r="D271" s="44" t="s">
        <v>21</v>
      </c>
      <c r="E271" s="768">
        <v>580</v>
      </c>
      <c r="F271" s="638"/>
    </row>
    <row r="272" spans="1:7" ht="15.75">
      <c r="A272" s="43" t="s">
        <v>823</v>
      </c>
      <c r="B272" s="655" t="s">
        <v>177</v>
      </c>
      <c r="C272" s="44"/>
      <c r="D272" s="44" t="s">
        <v>35</v>
      </c>
      <c r="E272" s="770">
        <v>2564181.7800000003</v>
      </c>
      <c r="F272" s="638"/>
    </row>
    <row r="273" spans="1:6" ht="15.75">
      <c r="A273" s="43" t="s">
        <v>824</v>
      </c>
      <c r="B273" s="655" t="s">
        <v>825</v>
      </c>
      <c r="C273" s="44"/>
      <c r="D273" s="44" t="s">
        <v>35</v>
      </c>
      <c r="E273" s="770">
        <v>6158194.5</v>
      </c>
      <c r="F273" s="638"/>
    </row>
    <row r="274" spans="1:6" ht="15.75">
      <c r="A274" s="43" t="s">
        <v>826</v>
      </c>
      <c r="B274" s="643" t="s">
        <v>178</v>
      </c>
      <c r="C274" s="44"/>
      <c r="D274" s="44" t="s">
        <v>23</v>
      </c>
      <c r="E274" s="770">
        <v>7471</v>
      </c>
      <c r="F274" s="638">
        <v>7471</v>
      </c>
    </row>
    <row r="275" spans="1:6" ht="15.75">
      <c r="A275" s="43" t="s">
        <v>827</v>
      </c>
      <c r="B275" s="643" t="s">
        <v>828</v>
      </c>
      <c r="C275" s="44"/>
      <c r="D275" s="44" t="s">
        <v>21</v>
      </c>
      <c r="E275" s="769">
        <v>9396</v>
      </c>
      <c r="F275" s="638"/>
    </row>
    <row r="276" spans="1:6" ht="15.75">
      <c r="A276" s="43" t="s">
        <v>829</v>
      </c>
      <c r="B276" s="643" t="s">
        <v>179</v>
      </c>
      <c r="C276" s="44"/>
      <c r="D276" s="44" t="s">
        <v>35</v>
      </c>
      <c r="E276" s="770">
        <v>750889.20000000007</v>
      </c>
      <c r="F276" s="638"/>
    </row>
    <row r="277" spans="1:6" ht="15.75">
      <c r="A277" s="43" t="s">
        <v>830</v>
      </c>
      <c r="B277" s="643" t="s">
        <v>180</v>
      </c>
      <c r="C277" s="44"/>
      <c r="D277" s="44" t="s">
        <v>35</v>
      </c>
      <c r="E277" s="770">
        <v>727638</v>
      </c>
      <c r="F277" s="638"/>
    </row>
    <row r="278" spans="1:6" ht="15.75">
      <c r="A278" s="43" t="s">
        <v>831</v>
      </c>
      <c r="B278" s="643" t="s">
        <v>832</v>
      </c>
      <c r="C278" s="44"/>
      <c r="D278" s="44" t="s">
        <v>23</v>
      </c>
      <c r="E278" s="768">
        <v>35812</v>
      </c>
      <c r="F278" s="638"/>
    </row>
    <row r="279" spans="1:6" ht="15.75">
      <c r="A279" s="43" t="s">
        <v>833</v>
      </c>
      <c r="B279" s="643" t="s">
        <v>181</v>
      </c>
      <c r="C279" s="44"/>
      <c r="D279" s="44" t="s">
        <v>23</v>
      </c>
      <c r="E279" s="770">
        <v>20924</v>
      </c>
      <c r="F279" s="638"/>
    </row>
    <row r="280" spans="1:6" ht="15.75">
      <c r="A280" s="43" t="s">
        <v>834</v>
      </c>
      <c r="B280" s="643" t="s">
        <v>182</v>
      </c>
      <c r="C280" s="44"/>
      <c r="D280" s="44" t="s">
        <v>35</v>
      </c>
      <c r="E280" s="768">
        <v>685080</v>
      </c>
      <c r="F280" s="638"/>
    </row>
    <row r="281" spans="1:6" ht="15.75">
      <c r="A281" s="43" t="s">
        <v>835</v>
      </c>
      <c r="B281" s="643" t="s">
        <v>183</v>
      </c>
      <c r="C281" s="44"/>
      <c r="D281" s="44" t="s">
        <v>35</v>
      </c>
      <c r="E281" s="770">
        <v>595</v>
      </c>
      <c r="F281" s="638">
        <v>595</v>
      </c>
    </row>
    <row r="282" spans="1:6" ht="15.75">
      <c r="A282" s="43" t="s">
        <v>836</v>
      </c>
      <c r="B282" s="643" t="s">
        <v>184</v>
      </c>
      <c r="C282" s="44"/>
      <c r="D282" s="44" t="s">
        <v>37</v>
      </c>
      <c r="E282" s="769">
        <v>8832</v>
      </c>
      <c r="F282" s="638"/>
    </row>
    <row r="283" spans="1:6" ht="15.75">
      <c r="A283" s="43" t="s">
        <v>837</v>
      </c>
      <c r="B283" s="643" t="s">
        <v>838</v>
      </c>
      <c r="C283" s="44"/>
      <c r="D283" s="44" t="s">
        <v>23</v>
      </c>
      <c r="E283" s="768">
        <v>100351</v>
      </c>
      <c r="F283" s="638"/>
    </row>
    <row r="284" spans="1:6" ht="15.75">
      <c r="A284" s="43" t="s">
        <v>839</v>
      </c>
      <c r="B284" s="643" t="s">
        <v>840</v>
      </c>
      <c r="C284" s="44"/>
      <c r="D284" s="44" t="s">
        <v>23</v>
      </c>
      <c r="E284" s="768">
        <v>81806</v>
      </c>
      <c r="F284" s="638"/>
    </row>
    <row r="285" spans="1:6" ht="15.75">
      <c r="A285" s="43" t="s">
        <v>841</v>
      </c>
      <c r="B285" s="643" t="s">
        <v>842</v>
      </c>
      <c r="C285" s="44"/>
      <c r="D285" s="44" t="s">
        <v>23</v>
      </c>
      <c r="E285" s="768">
        <v>103103</v>
      </c>
      <c r="F285" s="638"/>
    </row>
    <row r="286" spans="1:6" ht="15.75">
      <c r="A286" s="43" t="s">
        <v>843</v>
      </c>
      <c r="B286" s="643" t="s">
        <v>844</v>
      </c>
      <c r="C286" s="44"/>
      <c r="D286" s="44" t="s">
        <v>23</v>
      </c>
      <c r="E286" s="768">
        <v>158315</v>
      </c>
      <c r="F286" s="638"/>
    </row>
    <row r="287" spans="1:6" ht="15.75">
      <c r="A287" s="43" t="s">
        <v>845</v>
      </c>
      <c r="B287" s="643" t="s">
        <v>846</v>
      </c>
      <c r="C287" s="44"/>
      <c r="D287" s="44" t="s">
        <v>23</v>
      </c>
      <c r="E287" s="768">
        <v>28479</v>
      </c>
      <c r="F287" s="638">
        <v>28479</v>
      </c>
    </row>
    <row r="288" spans="1:6" ht="15.75">
      <c r="A288" s="43" t="s">
        <v>847</v>
      </c>
      <c r="B288" s="643" t="s">
        <v>848</v>
      </c>
      <c r="C288" s="44"/>
      <c r="D288" s="44" t="s">
        <v>23</v>
      </c>
      <c r="E288" s="770">
        <v>7118</v>
      </c>
      <c r="F288" s="638">
        <v>7118</v>
      </c>
    </row>
    <row r="289" spans="1:7" ht="15.75">
      <c r="A289" s="43" t="s">
        <v>849</v>
      </c>
      <c r="B289" s="643" t="s">
        <v>185</v>
      </c>
      <c r="C289" s="44"/>
      <c r="D289" s="44" t="s">
        <v>23</v>
      </c>
      <c r="E289" s="768">
        <v>3881.0820000000003</v>
      </c>
      <c r="F289" s="638"/>
    </row>
    <row r="290" spans="1:7" ht="15.75">
      <c r="A290" s="43" t="s">
        <v>850</v>
      </c>
      <c r="B290" s="643" t="s">
        <v>186</v>
      </c>
      <c r="C290" s="44"/>
      <c r="D290" s="44" t="s">
        <v>23</v>
      </c>
      <c r="E290" s="770">
        <v>4438</v>
      </c>
      <c r="F290" s="638">
        <v>4438</v>
      </c>
    </row>
    <row r="291" spans="1:7" ht="15.75">
      <c r="A291" s="43" t="s">
        <v>851</v>
      </c>
      <c r="B291" s="643" t="s">
        <v>187</v>
      </c>
      <c r="C291" s="44"/>
      <c r="D291" s="44" t="s">
        <v>2</v>
      </c>
      <c r="E291" s="768">
        <v>4914</v>
      </c>
      <c r="F291" s="638"/>
    </row>
    <row r="292" spans="1:7" ht="15.75">
      <c r="A292" s="43" t="s">
        <v>852</v>
      </c>
      <c r="B292" s="643" t="s">
        <v>188</v>
      </c>
      <c r="C292" s="44"/>
      <c r="D292" s="44" t="s">
        <v>43</v>
      </c>
      <c r="E292" s="768">
        <v>78000</v>
      </c>
      <c r="F292" s="638">
        <v>78000</v>
      </c>
    </row>
    <row r="293" spans="1:7" ht="15.75">
      <c r="A293" s="43" t="s">
        <v>853</v>
      </c>
      <c r="B293" s="643" t="s">
        <v>189</v>
      </c>
      <c r="C293" s="44"/>
      <c r="D293" s="44" t="s">
        <v>21</v>
      </c>
      <c r="E293" s="770">
        <v>6800</v>
      </c>
      <c r="F293" s="638">
        <v>6800</v>
      </c>
    </row>
    <row r="294" spans="1:7" ht="15.75">
      <c r="A294" s="43" t="s">
        <v>854</v>
      </c>
      <c r="B294" s="643" t="s">
        <v>855</v>
      </c>
      <c r="C294" s="44"/>
      <c r="D294" s="44" t="s">
        <v>41</v>
      </c>
      <c r="E294" s="770">
        <v>10380</v>
      </c>
      <c r="F294" s="638"/>
    </row>
    <row r="295" spans="1:7" ht="15.75">
      <c r="A295" s="43" t="s">
        <v>856</v>
      </c>
      <c r="B295" s="643" t="s">
        <v>857</v>
      </c>
      <c r="C295" s="44"/>
      <c r="D295" s="44" t="s">
        <v>23</v>
      </c>
      <c r="E295" s="770">
        <v>6589.2240000000002</v>
      </c>
      <c r="F295" s="638"/>
    </row>
    <row r="296" spans="1:7" ht="15">
      <c r="A296" s="43" t="s">
        <v>858</v>
      </c>
      <c r="B296" s="643" t="s">
        <v>285</v>
      </c>
      <c r="C296" s="44"/>
      <c r="D296" s="44" t="s">
        <v>35</v>
      </c>
      <c r="E296" s="47">
        <v>16700</v>
      </c>
      <c r="F296" s="638">
        <v>16700</v>
      </c>
    </row>
    <row r="297" spans="1:7" ht="15.75">
      <c r="A297" s="43" t="s">
        <v>859</v>
      </c>
      <c r="B297" s="643" t="s">
        <v>192</v>
      </c>
      <c r="C297" s="44"/>
      <c r="D297" s="44" t="s">
        <v>35</v>
      </c>
      <c r="E297" s="769">
        <f>ROUND(143601*1.19,0)</f>
        <v>170885</v>
      </c>
      <c r="F297" s="638">
        <v>170885</v>
      </c>
      <c r="G297" s="928" t="s">
        <v>3495</v>
      </c>
    </row>
    <row r="298" spans="1:7" ht="15.75">
      <c r="A298" s="43" t="s">
        <v>860</v>
      </c>
      <c r="B298" s="643" t="s">
        <v>193</v>
      </c>
      <c r="C298" s="44"/>
      <c r="D298" s="44" t="s">
        <v>35</v>
      </c>
      <c r="E298" s="769">
        <f>ROUND(181341*1.19,0)</f>
        <v>215796</v>
      </c>
      <c r="F298" s="638">
        <v>204900</v>
      </c>
      <c r="G298" s="928" t="s">
        <v>3495</v>
      </c>
    </row>
    <row r="299" spans="1:7" ht="15.75">
      <c r="A299" s="43" t="s">
        <v>861</v>
      </c>
      <c r="B299" s="643" t="s">
        <v>194</v>
      </c>
      <c r="C299" s="44"/>
      <c r="D299" s="44" t="s">
        <v>35</v>
      </c>
      <c r="E299" s="770">
        <v>298900</v>
      </c>
      <c r="F299" s="638"/>
    </row>
    <row r="300" spans="1:7" ht="15.75">
      <c r="A300" s="43" t="s">
        <v>862</v>
      </c>
      <c r="B300" s="643" t="s">
        <v>195</v>
      </c>
      <c r="C300" s="44"/>
      <c r="D300" s="44" t="s">
        <v>35</v>
      </c>
      <c r="E300" s="770">
        <v>49900</v>
      </c>
      <c r="F300" s="638"/>
    </row>
    <row r="301" spans="1:7" ht="15.75">
      <c r="A301" s="43" t="s">
        <v>863</v>
      </c>
      <c r="B301" s="643" t="s">
        <v>196</v>
      </c>
      <c r="C301" s="44"/>
      <c r="D301" s="44" t="s">
        <v>35</v>
      </c>
      <c r="E301" s="770">
        <v>67885.2</v>
      </c>
      <c r="F301" s="638"/>
    </row>
    <row r="302" spans="1:7" ht="15.75">
      <c r="A302" s="43" t="s">
        <v>864</v>
      </c>
      <c r="B302" s="643" t="s">
        <v>197</v>
      </c>
      <c r="C302" s="44"/>
      <c r="D302" s="44" t="s">
        <v>35</v>
      </c>
      <c r="E302" s="770">
        <v>288900</v>
      </c>
      <c r="F302" s="638">
        <v>288900</v>
      </c>
    </row>
    <row r="303" spans="1:7" ht="15.75">
      <c r="A303" s="43" t="s">
        <v>865</v>
      </c>
      <c r="B303" s="643" t="s">
        <v>198</v>
      </c>
      <c r="C303" s="44"/>
      <c r="D303" s="44" t="s">
        <v>35</v>
      </c>
      <c r="E303" s="770">
        <v>340900</v>
      </c>
      <c r="F303" s="638"/>
    </row>
    <row r="304" spans="1:7" ht="15.75">
      <c r="A304" s="43" t="s">
        <v>866</v>
      </c>
      <c r="B304" s="643" t="s">
        <v>867</v>
      </c>
      <c r="C304" s="44"/>
      <c r="D304" s="44" t="s">
        <v>29</v>
      </c>
      <c r="E304" s="769">
        <v>44544</v>
      </c>
      <c r="F304" s="638"/>
    </row>
    <row r="305" spans="1:6" ht="15.75">
      <c r="A305" s="43" t="s">
        <v>868</v>
      </c>
      <c r="B305" s="643" t="s">
        <v>199</v>
      </c>
      <c r="C305" s="44"/>
      <c r="D305" s="44" t="s">
        <v>35</v>
      </c>
      <c r="E305" s="768">
        <v>6228</v>
      </c>
      <c r="F305" s="638"/>
    </row>
    <row r="306" spans="1:6" ht="15.75">
      <c r="A306" s="43" t="s">
        <v>869</v>
      </c>
      <c r="B306" s="643" t="s">
        <v>200</v>
      </c>
      <c r="C306" s="44"/>
      <c r="D306" s="44" t="s">
        <v>35</v>
      </c>
      <c r="E306" s="768">
        <v>6228</v>
      </c>
      <c r="F306" s="638"/>
    </row>
    <row r="307" spans="1:6" ht="15.75">
      <c r="A307" s="43" t="s">
        <v>870</v>
      </c>
      <c r="B307" s="643" t="s">
        <v>871</v>
      </c>
      <c r="C307" s="44"/>
      <c r="D307" s="44" t="s">
        <v>28</v>
      </c>
      <c r="E307" s="768">
        <v>10725.654</v>
      </c>
      <c r="F307" s="638"/>
    </row>
    <row r="308" spans="1:6" ht="15.75">
      <c r="A308" s="43" t="s">
        <v>872</v>
      </c>
      <c r="B308" s="643" t="s">
        <v>201</v>
      </c>
      <c r="C308" s="44"/>
      <c r="D308" s="44" t="s">
        <v>28</v>
      </c>
      <c r="E308" s="770">
        <f>20760/3</f>
        <v>6920</v>
      </c>
      <c r="F308" s="638"/>
    </row>
    <row r="309" spans="1:6" ht="15.75">
      <c r="A309" s="43" t="s">
        <v>873</v>
      </c>
      <c r="B309" s="643" t="s">
        <v>202</v>
      </c>
      <c r="C309" s="44"/>
      <c r="D309" s="44" t="s">
        <v>38</v>
      </c>
      <c r="E309" s="770">
        <v>13400</v>
      </c>
      <c r="F309" s="638">
        <v>13400</v>
      </c>
    </row>
    <row r="310" spans="1:6" ht="15.75">
      <c r="A310" s="43" t="s">
        <v>874</v>
      </c>
      <c r="B310" s="643" t="s">
        <v>204</v>
      </c>
      <c r="C310" s="44"/>
      <c r="D310" s="44" t="s">
        <v>35</v>
      </c>
      <c r="E310" s="770">
        <v>1634019.6</v>
      </c>
      <c r="F310" s="638"/>
    </row>
    <row r="311" spans="1:6" ht="15.75">
      <c r="A311" s="43" t="s">
        <v>875</v>
      </c>
      <c r="B311" s="643" t="s">
        <v>205</v>
      </c>
      <c r="C311" s="44"/>
      <c r="D311" s="44" t="s">
        <v>35</v>
      </c>
      <c r="E311" s="769">
        <f>+K311</f>
        <v>0</v>
      </c>
      <c r="F311" s="638"/>
    </row>
    <row r="312" spans="1:6" ht="15.75">
      <c r="A312" s="43" t="s">
        <v>876</v>
      </c>
      <c r="B312" s="643" t="s">
        <v>877</v>
      </c>
      <c r="C312" s="44"/>
      <c r="D312" s="44" t="s">
        <v>35</v>
      </c>
      <c r="E312" s="770">
        <v>2186.0280000000002</v>
      </c>
      <c r="F312" s="638"/>
    </row>
    <row r="313" spans="1:6" ht="15.75">
      <c r="A313" s="43" t="s">
        <v>878</v>
      </c>
      <c r="B313" s="643" t="s">
        <v>879</v>
      </c>
      <c r="C313" s="44"/>
      <c r="D313" s="44" t="s">
        <v>35</v>
      </c>
      <c r="E313" s="770">
        <v>3557.2260000000001</v>
      </c>
      <c r="F313" s="638"/>
    </row>
    <row r="314" spans="1:6" ht="15.75">
      <c r="A314" s="43" t="s">
        <v>880</v>
      </c>
      <c r="B314" s="643" t="s">
        <v>206</v>
      </c>
      <c r="C314" s="44"/>
      <c r="D314" s="44" t="s">
        <v>23</v>
      </c>
      <c r="E314" s="768">
        <v>30900</v>
      </c>
      <c r="F314" s="651"/>
    </row>
    <row r="315" spans="1:6" ht="15.75">
      <c r="A315" s="43" t="s">
        <v>881</v>
      </c>
      <c r="B315" s="643" t="s">
        <v>207</v>
      </c>
      <c r="C315" s="44"/>
      <c r="D315" s="44" t="s">
        <v>21</v>
      </c>
      <c r="E315" s="768">
        <v>8928</v>
      </c>
      <c r="F315" s="638"/>
    </row>
    <row r="316" spans="1:6" ht="15.75">
      <c r="A316" s="43" t="s">
        <v>882</v>
      </c>
      <c r="B316" s="657" t="s">
        <v>883</v>
      </c>
      <c r="C316" s="44"/>
      <c r="D316" s="44" t="s">
        <v>21</v>
      </c>
      <c r="E316" s="769">
        <v>10402</v>
      </c>
      <c r="F316" s="638">
        <v>10400</v>
      </c>
    </row>
    <row r="317" spans="1:6" ht="15.75">
      <c r="A317" s="43" t="s">
        <v>884</v>
      </c>
      <c r="B317" s="643" t="s">
        <v>885</v>
      </c>
      <c r="C317" s="44"/>
      <c r="D317" s="44" t="s">
        <v>21</v>
      </c>
      <c r="E317" s="769">
        <v>13708</v>
      </c>
      <c r="F317" s="658"/>
    </row>
    <row r="318" spans="1:6" ht="15.75">
      <c r="A318" s="43" t="s">
        <v>886</v>
      </c>
      <c r="B318" s="643" t="s">
        <v>208</v>
      </c>
      <c r="C318" s="44"/>
      <c r="D318" s="44" t="s">
        <v>23</v>
      </c>
      <c r="E318" s="769">
        <v>10659</v>
      </c>
      <c r="F318" s="638"/>
    </row>
    <row r="319" spans="1:6" ht="15.75">
      <c r="A319" s="43" t="s">
        <v>887</v>
      </c>
      <c r="B319" s="643" t="s">
        <v>210</v>
      </c>
      <c r="C319" s="44"/>
      <c r="D319" s="44" t="s">
        <v>35</v>
      </c>
      <c r="E319" s="770">
        <v>79900</v>
      </c>
      <c r="F319" s="638"/>
    </row>
    <row r="320" spans="1:6" ht="15.75">
      <c r="A320" s="43" t="s">
        <v>888</v>
      </c>
      <c r="B320" s="643" t="s">
        <v>212</v>
      </c>
      <c r="C320" s="44"/>
      <c r="D320" s="44" t="s">
        <v>21</v>
      </c>
      <c r="E320" s="770">
        <v>46606.200000000004</v>
      </c>
      <c r="F320" s="638"/>
    </row>
    <row r="321" spans="1:6" ht="15.75">
      <c r="A321" s="43" t="s">
        <v>889</v>
      </c>
      <c r="B321" s="643" t="s">
        <v>213</v>
      </c>
      <c r="C321" s="44"/>
      <c r="D321" s="44" t="s">
        <v>35</v>
      </c>
      <c r="E321" s="768">
        <v>7495</v>
      </c>
      <c r="F321" s="638">
        <v>8200</v>
      </c>
    </row>
    <row r="322" spans="1:6" ht="15.75">
      <c r="A322" s="43" t="s">
        <v>890</v>
      </c>
      <c r="B322" s="643" t="s">
        <v>891</v>
      </c>
      <c r="C322" s="44"/>
      <c r="D322" s="44" t="s">
        <v>35</v>
      </c>
      <c r="E322" s="768">
        <v>10990</v>
      </c>
      <c r="F322" s="638"/>
    </row>
    <row r="323" spans="1:6" ht="15.75">
      <c r="A323" s="43" t="s">
        <v>892</v>
      </c>
      <c r="B323" s="643" t="s">
        <v>893</v>
      </c>
      <c r="C323" s="44"/>
      <c r="D323" s="44" t="s">
        <v>35</v>
      </c>
      <c r="E323" s="768">
        <v>6228</v>
      </c>
      <c r="F323" s="638"/>
    </row>
    <row r="324" spans="1:6" ht="15.75">
      <c r="A324" s="43" t="s">
        <v>894</v>
      </c>
      <c r="B324" s="643" t="s">
        <v>214</v>
      </c>
      <c r="C324" s="44"/>
      <c r="D324" s="44" t="s">
        <v>35</v>
      </c>
      <c r="E324" s="770">
        <v>5801250</v>
      </c>
      <c r="F324" s="638"/>
    </row>
    <row r="325" spans="1:6" ht="15.75">
      <c r="A325" s="43" t="s">
        <v>895</v>
      </c>
      <c r="B325" s="643" t="s">
        <v>215</v>
      </c>
      <c r="C325" s="44"/>
      <c r="D325" s="44" t="s">
        <v>35</v>
      </c>
      <c r="E325" s="770">
        <v>2249100</v>
      </c>
      <c r="F325" s="638"/>
    </row>
    <row r="326" spans="1:6" ht="15.75">
      <c r="A326" s="43" t="s">
        <v>896</v>
      </c>
      <c r="B326" s="643" t="s">
        <v>216</v>
      </c>
      <c r="C326" s="44"/>
      <c r="D326" s="44" t="s">
        <v>35</v>
      </c>
      <c r="E326" s="770">
        <v>241948.45800000001</v>
      </c>
      <c r="F326" s="638"/>
    </row>
    <row r="327" spans="1:6" ht="15.75">
      <c r="A327" s="43" t="s">
        <v>897</v>
      </c>
      <c r="B327" s="643" t="s">
        <v>898</v>
      </c>
      <c r="C327" s="44"/>
      <c r="D327" s="44" t="s">
        <v>35</v>
      </c>
      <c r="E327" s="770">
        <v>421635.60000000003</v>
      </c>
      <c r="F327" s="638"/>
    </row>
    <row r="328" spans="1:6" ht="15.75">
      <c r="A328" s="43" t="s">
        <v>899</v>
      </c>
      <c r="B328" s="643" t="s">
        <v>900</v>
      </c>
      <c r="C328" s="44"/>
      <c r="D328" s="44" t="s">
        <v>35</v>
      </c>
      <c r="E328" s="770">
        <v>1630626.378</v>
      </c>
      <c r="F328" s="638"/>
    </row>
    <row r="329" spans="1:6" ht="15.75">
      <c r="A329" s="43" t="s">
        <v>901</v>
      </c>
      <c r="B329" s="643" t="s">
        <v>217</v>
      </c>
      <c r="C329" s="44"/>
      <c r="D329" s="44" t="s">
        <v>35</v>
      </c>
      <c r="E329" s="770">
        <v>775</v>
      </c>
      <c r="F329" s="638"/>
    </row>
    <row r="330" spans="1:6" ht="15.75">
      <c r="A330" s="43" t="s">
        <v>902</v>
      </c>
      <c r="B330" s="643" t="s">
        <v>218</v>
      </c>
      <c r="C330" s="44"/>
      <c r="D330" s="44" t="s">
        <v>35</v>
      </c>
      <c r="E330" s="770">
        <v>924</v>
      </c>
      <c r="F330" s="638"/>
    </row>
    <row r="331" spans="1:6" ht="15.75">
      <c r="A331" s="43" t="s">
        <v>903</v>
      </c>
      <c r="B331" s="643" t="s">
        <v>220</v>
      </c>
      <c r="C331" s="44"/>
      <c r="D331" s="44" t="s">
        <v>35</v>
      </c>
      <c r="E331" s="770">
        <v>772</v>
      </c>
      <c r="F331" s="638"/>
    </row>
    <row r="332" spans="1:6" ht="15.75">
      <c r="A332" s="43" t="s">
        <v>904</v>
      </c>
      <c r="B332" s="643" t="s">
        <v>905</v>
      </c>
      <c r="C332" s="44"/>
      <c r="D332" s="44" t="s">
        <v>35</v>
      </c>
      <c r="E332" s="770">
        <v>608</v>
      </c>
      <c r="F332" s="638"/>
    </row>
    <row r="333" spans="1:6" ht="15.75">
      <c r="A333" s="43" t="s">
        <v>906</v>
      </c>
      <c r="B333" s="643" t="s">
        <v>221</v>
      </c>
      <c r="C333" s="44"/>
      <c r="D333" s="44" t="s">
        <v>23</v>
      </c>
      <c r="E333" s="768">
        <v>69512</v>
      </c>
      <c r="F333" s="638"/>
    </row>
    <row r="334" spans="1:6" ht="15.75">
      <c r="A334" s="43" t="s">
        <v>907</v>
      </c>
      <c r="B334" s="643" t="s">
        <v>222</v>
      </c>
      <c r="C334" s="44"/>
      <c r="D334" s="44" t="s">
        <v>23</v>
      </c>
      <c r="E334" s="768">
        <v>53320</v>
      </c>
      <c r="F334" s="638"/>
    </row>
    <row r="335" spans="1:6" ht="15.75">
      <c r="A335" s="43" t="s">
        <v>908</v>
      </c>
      <c r="B335" s="643" t="s">
        <v>227</v>
      </c>
      <c r="C335" s="44"/>
      <c r="D335" s="44" t="s">
        <v>23</v>
      </c>
      <c r="E335" s="770">
        <v>14306</v>
      </c>
      <c r="F335" s="638"/>
    </row>
    <row r="336" spans="1:6" ht="15.75">
      <c r="A336" s="43" t="s">
        <v>909</v>
      </c>
      <c r="B336" s="643" t="s">
        <v>228</v>
      </c>
      <c r="C336" s="44"/>
      <c r="D336" s="44" t="s">
        <v>23</v>
      </c>
      <c r="E336" s="768">
        <v>28922</v>
      </c>
      <c r="F336" s="638"/>
    </row>
    <row r="337" spans="1:6" ht="15.75">
      <c r="A337" s="43" t="s">
        <v>910</v>
      </c>
      <c r="B337" s="643" t="s">
        <v>230</v>
      </c>
      <c r="C337" s="44"/>
      <c r="D337" s="44" t="s">
        <v>23</v>
      </c>
      <c r="E337" s="770">
        <v>2171763.804</v>
      </c>
      <c r="F337" s="638"/>
    </row>
    <row r="338" spans="1:6" ht="15.75">
      <c r="A338" s="43" t="s">
        <v>911</v>
      </c>
      <c r="B338" s="643" t="s">
        <v>231</v>
      </c>
      <c r="C338" s="44"/>
      <c r="D338" s="44" t="s">
        <v>35</v>
      </c>
      <c r="E338" s="770">
        <v>117159.06</v>
      </c>
      <c r="F338" s="638"/>
    </row>
    <row r="339" spans="1:6" ht="15.75">
      <c r="A339" s="43" t="s">
        <v>912</v>
      </c>
      <c r="B339" s="643" t="s">
        <v>232</v>
      </c>
      <c r="C339" s="44"/>
      <c r="D339" s="44" t="s">
        <v>35</v>
      </c>
      <c r="E339" s="770">
        <v>160900</v>
      </c>
      <c r="F339" s="638">
        <v>160900</v>
      </c>
    </row>
    <row r="340" spans="1:6" ht="15.75">
      <c r="A340" s="43" t="s">
        <v>913</v>
      </c>
      <c r="B340" s="643" t="s">
        <v>234</v>
      </c>
      <c r="C340" s="44"/>
      <c r="D340" s="44" t="s">
        <v>35</v>
      </c>
      <c r="E340" s="770">
        <v>54734</v>
      </c>
      <c r="F340" s="638">
        <v>54734</v>
      </c>
    </row>
    <row r="341" spans="1:6" ht="15.75">
      <c r="A341" s="43" t="s">
        <v>914</v>
      </c>
      <c r="B341" s="643" t="s">
        <v>235</v>
      </c>
      <c r="C341" s="44"/>
      <c r="D341" s="44" t="s">
        <v>35</v>
      </c>
      <c r="E341" s="770">
        <v>97572</v>
      </c>
      <c r="F341" s="638"/>
    </row>
    <row r="342" spans="1:6" ht="15.75">
      <c r="A342" s="43" t="s">
        <v>915</v>
      </c>
      <c r="B342" s="643" t="s">
        <v>916</v>
      </c>
      <c r="C342" s="44"/>
      <c r="D342" s="44" t="s">
        <v>35</v>
      </c>
      <c r="E342" s="770">
        <v>61900</v>
      </c>
      <c r="F342" s="638">
        <v>61900</v>
      </c>
    </row>
    <row r="343" spans="1:6" ht="15.75">
      <c r="A343" s="43" t="s">
        <v>917</v>
      </c>
      <c r="B343" s="643" t="s">
        <v>236</v>
      </c>
      <c r="C343" s="44"/>
      <c r="D343" s="44" t="s">
        <v>35</v>
      </c>
      <c r="E343" s="770">
        <v>130900</v>
      </c>
      <c r="F343" s="638"/>
    </row>
    <row r="344" spans="1:6" ht="15.75">
      <c r="A344" s="43" t="s">
        <v>918</v>
      </c>
      <c r="B344" s="643" t="s">
        <v>919</v>
      </c>
      <c r="C344" s="44"/>
      <c r="D344" s="44" t="s">
        <v>35</v>
      </c>
      <c r="E344" s="770">
        <v>83900</v>
      </c>
      <c r="F344" s="638"/>
    </row>
    <row r="345" spans="1:6" ht="15.75">
      <c r="A345" s="43" t="s">
        <v>920</v>
      </c>
      <c r="B345" s="643" t="s">
        <v>237</v>
      </c>
      <c r="C345" s="44"/>
      <c r="D345" s="44" t="s">
        <v>35</v>
      </c>
      <c r="E345" s="770">
        <v>154900</v>
      </c>
      <c r="F345" s="638"/>
    </row>
    <row r="346" spans="1:6" ht="15.75">
      <c r="A346" s="43" t="s">
        <v>921</v>
      </c>
      <c r="B346" s="643" t="s">
        <v>922</v>
      </c>
      <c r="C346" s="44"/>
      <c r="D346" s="44" t="s">
        <v>35</v>
      </c>
      <c r="E346" s="768">
        <v>89900</v>
      </c>
      <c r="F346" s="638"/>
    </row>
    <row r="347" spans="1:6" ht="15.75">
      <c r="A347" s="43" t="s">
        <v>923</v>
      </c>
      <c r="B347" s="643" t="s">
        <v>238</v>
      </c>
      <c r="C347" s="44"/>
      <c r="D347" s="44" t="s">
        <v>35</v>
      </c>
      <c r="E347" s="768">
        <v>1300</v>
      </c>
      <c r="F347" s="638">
        <v>17127</v>
      </c>
    </row>
    <row r="348" spans="1:6" ht="15.75">
      <c r="A348" s="43" t="s">
        <v>924</v>
      </c>
      <c r="B348" s="643" t="s">
        <v>239</v>
      </c>
      <c r="C348" s="44"/>
      <c r="D348" s="44" t="s">
        <v>35</v>
      </c>
      <c r="E348" s="770">
        <v>20200</v>
      </c>
      <c r="F348" s="638"/>
    </row>
    <row r="349" spans="1:6" ht="15.75">
      <c r="A349" s="43" t="s">
        <v>925</v>
      </c>
      <c r="B349" s="643" t="s">
        <v>240</v>
      </c>
      <c r="C349" s="44"/>
      <c r="D349" s="44" t="s">
        <v>28</v>
      </c>
      <c r="E349" s="770">
        <v>22900</v>
      </c>
      <c r="F349" s="638">
        <v>22900</v>
      </c>
    </row>
    <row r="350" spans="1:6" ht="15.75">
      <c r="A350" s="43" t="s">
        <v>926</v>
      </c>
      <c r="B350" s="643" t="s">
        <v>927</v>
      </c>
      <c r="C350" s="44"/>
      <c r="D350" s="44" t="s">
        <v>35</v>
      </c>
      <c r="E350" s="768">
        <v>37083</v>
      </c>
      <c r="F350" s="638">
        <v>37083</v>
      </c>
    </row>
    <row r="351" spans="1:6" ht="15.75">
      <c r="A351" s="43" t="s">
        <v>928</v>
      </c>
      <c r="B351" s="643" t="s">
        <v>241</v>
      </c>
      <c r="C351" s="44"/>
      <c r="D351" s="44" t="s">
        <v>28</v>
      </c>
      <c r="E351" s="768">
        <v>5424</v>
      </c>
      <c r="F351" s="638"/>
    </row>
    <row r="352" spans="1:6" ht="15.75">
      <c r="A352" s="43" t="s">
        <v>929</v>
      </c>
      <c r="B352" s="643" t="s">
        <v>242</v>
      </c>
      <c r="C352" s="44"/>
      <c r="D352" s="44" t="s">
        <v>35</v>
      </c>
      <c r="E352" s="769">
        <v>138968</v>
      </c>
      <c r="F352" s="638"/>
    </row>
    <row r="353" spans="1:6" ht="15.75">
      <c r="A353" s="43" t="s">
        <v>930</v>
      </c>
      <c r="B353" s="643" t="s">
        <v>243</v>
      </c>
      <c r="C353" s="44"/>
      <c r="D353" s="44" t="s">
        <v>35</v>
      </c>
      <c r="E353" s="769">
        <v>80348</v>
      </c>
      <c r="F353" s="638">
        <v>11700</v>
      </c>
    </row>
    <row r="354" spans="1:6" ht="15.75">
      <c r="A354" s="43" t="s">
        <v>931</v>
      </c>
      <c r="B354" s="643" t="s">
        <v>244</v>
      </c>
      <c r="C354" s="44"/>
      <c r="D354" s="44" t="s">
        <v>35</v>
      </c>
      <c r="E354" s="769">
        <v>46685</v>
      </c>
      <c r="F354" s="638"/>
    </row>
    <row r="355" spans="1:6" ht="15.75">
      <c r="A355" s="43" t="s">
        <v>932</v>
      </c>
      <c r="B355" s="643" t="s">
        <v>245</v>
      </c>
      <c r="C355" s="44"/>
      <c r="D355" s="44" t="s">
        <v>35</v>
      </c>
      <c r="E355" s="769">
        <v>232669</v>
      </c>
      <c r="F355" s="638">
        <v>270400</v>
      </c>
    </row>
    <row r="356" spans="1:6" ht="15.75">
      <c r="A356" s="43" t="s">
        <v>933</v>
      </c>
      <c r="B356" s="643" t="s">
        <v>246</v>
      </c>
      <c r="C356" s="44"/>
      <c r="D356" s="44" t="s">
        <v>35</v>
      </c>
      <c r="E356" s="769">
        <v>54277</v>
      </c>
      <c r="F356" s="638"/>
    </row>
    <row r="357" spans="1:6" ht="15.75">
      <c r="A357" s="43" t="s">
        <v>934</v>
      </c>
      <c r="B357" s="643" t="s">
        <v>247</v>
      </c>
      <c r="C357" s="44"/>
      <c r="D357" s="44" t="s">
        <v>35</v>
      </c>
      <c r="E357" s="769">
        <v>23907.1</v>
      </c>
      <c r="F357" s="638"/>
    </row>
    <row r="358" spans="1:6" ht="15.75">
      <c r="A358" s="43" t="s">
        <v>935</v>
      </c>
      <c r="B358" s="643" t="s">
        <v>248</v>
      </c>
      <c r="C358" s="44"/>
      <c r="D358" s="44" t="s">
        <v>35</v>
      </c>
      <c r="E358" s="770">
        <v>28900</v>
      </c>
      <c r="F358" s="638"/>
    </row>
    <row r="359" spans="1:6" ht="15.75">
      <c r="A359" s="43" t="s">
        <v>936</v>
      </c>
      <c r="B359" s="643" t="s">
        <v>249</v>
      </c>
      <c r="C359" s="44"/>
      <c r="D359" s="44" t="s">
        <v>23</v>
      </c>
      <c r="E359" s="768">
        <v>41520</v>
      </c>
      <c r="F359" s="638"/>
    </row>
    <row r="360" spans="1:6" ht="15.75">
      <c r="A360" s="43" t="s">
        <v>937</v>
      </c>
      <c r="B360" s="643" t="s">
        <v>250</v>
      </c>
      <c r="C360" s="44"/>
      <c r="D360" s="44" t="s">
        <v>35</v>
      </c>
      <c r="E360" s="768">
        <v>29900</v>
      </c>
      <c r="F360" s="638"/>
    </row>
    <row r="361" spans="1:6" ht="15.75">
      <c r="A361" s="43" t="s">
        <v>938</v>
      </c>
      <c r="B361" s="643" t="s">
        <v>251</v>
      </c>
      <c r="C361" s="44"/>
      <c r="D361" s="44" t="s">
        <v>23</v>
      </c>
      <c r="E361" s="768">
        <v>5700</v>
      </c>
      <c r="F361" s="638"/>
    </row>
    <row r="362" spans="1:6" ht="15.75">
      <c r="A362" s="43" t="s">
        <v>939</v>
      </c>
      <c r="B362" s="643" t="s">
        <v>252</v>
      </c>
      <c r="C362" s="44"/>
      <c r="D362" s="44" t="s">
        <v>23</v>
      </c>
      <c r="E362" s="768">
        <v>2176</v>
      </c>
      <c r="F362" s="638"/>
    </row>
    <row r="363" spans="1:6" ht="15.75">
      <c r="A363" s="43" t="s">
        <v>940</v>
      </c>
      <c r="B363" s="643" t="s">
        <v>941</v>
      </c>
      <c r="C363" s="44"/>
      <c r="D363" s="44" t="s">
        <v>21</v>
      </c>
      <c r="E363" s="769">
        <v>5980</v>
      </c>
      <c r="F363" s="638"/>
    </row>
    <row r="364" spans="1:6" ht="15.75">
      <c r="A364" s="43" t="s">
        <v>942</v>
      </c>
      <c r="B364" s="643" t="s">
        <v>253</v>
      </c>
      <c r="C364" s="44"/>
      <c r="D364" s="44" t="s">
        <v>23</v>
      </c>
      <c r="E364" s="769">
        <v>13630.141843971631</v>
      </c>
      <c r="F364" s="638"/>
    </row>
    <row r="365" spans="1:6" ht="15.75">
      <c r="A365" s="43" t="s">
        <v>943</v>
      </c>
      <c r="B365" s="643" t="s">
        <v>944</v>
      </c>
      <c r="C365" s="44"/>
      <c r="D365" s="44" t="s">
        <v>35</v>
      </c>
      <c r="E365" s="770">
        <v>66913</v>
      </c>
      <c r="F365" s="638">
        <v>66913</v>
      </c>
    </row>
    <row r="366" spans="1:6" ht="15.75">
      <c r="A366" s="43" t="s">
        <v>945</v>
      </c>
      <c r="B366" s="643" t="s">
        <v>946</v>
      </c>
      <c r="C366" s="44"/>
      <c r="D366" s="44" t="s">
        <v>23</v>
      </c>
      <c r="E366" s="768">
        <v>10380</v>
      </c>
      <c r="F366" s="638"/>
    </row>
    <row r="367" spans="1:6" ht="15.75">
      <c r="A367" s="43" t="s">
        <v>947</v>
      </c>
      <c r="B367" s="643" t="s">
        <v>948</v>
      </c>
      <c r="C367" s="44"/>
      <c r="D367" s="44" t="s">
        <v>28</v>
      </c>
      <c r="E367" s="770">
        <v>1138.6860000000001</v>
      </c>
      <c r="F367" s="638"/>
    </row>
    <row r="368" spans="1:6" ht="15.75">
      <c r="A368" s="43" t="s">
        <v>949</v>
      </c>
      <c r="B368" s="643" t="s">
        <v>255</v>
      </c>
      <c r="C368" s="44"/>
      <c r="D368" s="44" t="s">
        <v>35</v>
      </c>
      <c r="E368" s="768">
        <v>3600</v>
      </c>
      <c r="F368" s="638">
        <v>3600</v>
      </c>
    </row>
    <row r="369" spans="1:6" ht="15.75">
      <c r="A369" s="43" t="s">
        <v>950</v>
      </c>
      <c r="B369" s="643" t="s">
        <v>256</v>
      </c>
      <c r="C369" s="44"/>
      <c r="D369" s="44" t="s">
        <v>23</v>
      </c>
      <c r="E369" s="768">
        <v>24790</v>
      </c>
      <c r="F369" s="638"/>
    </row>
    <row r="370" spans="1:6" ht="15.75">
      <c r="A370" s="43" t="s">
        <v>951</v>
      </c>
      <c r="B370" s="643" t="s">
        <v>257</v>
      </c>
      <c r="C370" s="44"/>
      <c r="D370" s="44" t="s">
        <v>35</v>
      </c>
      <c r="E370" s="770">
        <v>81503.760000000009</v>
      </c>
      <c r="F370" s="638"/>
    </row>
    <row r="371" spans="1:6" ht="15.75">
      <c r="A371" s="43" t="s">
        <v>952</v>
      </c>
      <c r="B371" s="643" t="s">
        <v>258</v>
      </c>
      <c r="C371" s="44"/>
      <c r="D371" s="44" t="s">
        <v>35</v>
      </c>
      <c r="E371" s="770">
        <v>91457.142000000007</v>
      </c>
      <c r="F371" s="638"/>
    </row>
    <row r="372" spans="1:6" ht="15.75">
      <c r="A372" s="643" t="s">
        <v>953</v>
      </c>
      <c r="B372" s="643" t="s">
        <v>259</v>
      </c>
      <c r="C372" s="44"/>
      <c r="D372" s="44" t="s">
        <v>35</v>
      </c>
      <c r="E372" s="770">
        <v>105189.882</v>
      </c>
      <c r="F372" s="638"/>
    </row>
    <row r="373" spans="1:6" ht="15.75">
      <c r="A373" s="643" t="s">
        <v>954</v>
      </c>
      <c r="B373" s="643" t="s">
        <v>260</v>
      </c>
      <c r="C373" s="44"/>
      <c r="D373" s="44" t="s">
        <v>35</v>
      </c>
      <c r="E373" s="770">
        <v>121122.144</v>
      </c>
      <c r="F373" s="638"/>
    </row>
    <row r="374" spans="1:6" ht="15.75">
      <c r="A374" s="43" t="s">
        <v>955</v>
      </c>
      <c r="B374" s="643" t="s">
        <v>261</v>
      </c>
      <c r="C374" s="44"/>
      <c r="D374" s="44" t="s">
        <v>35</v>
      </c>
      <c r="E374" s="770">
        <v>133428.67199999999</v>
      </c>
      <c r="F374" s="638"/>
    </row>
    <row r="375" spans="1:6" ht="15.75">
      <c r="A375" s="43" t="s">
        <v>956</v>
      </c>
      <c r="B375" s="643" t="s">
        <v>262</v>
      </c>
      <c r="C375" s="44"/>
      <c r="D375" s="44" t="s">
        <v>2</v>
      </c>
      <c r="E375" s="770">
        <v>3446.1600000000003</v>
      </c>
      <c r="F375" s="638"/>
    </row>
    <row r="376" spans="1:6" ht="15.75">
      <c r="A376" s="43" t="s">
        <v>957</v>
      </c>
      <c r="B376" s="643" t="s">
        <v>958</v>
      </c>
      <c r="C376" s="44"/>
      <c r="D376" s="44" t="s">
        <v>37</v>
      </c>
      <c r="E376" s="768">
        <f>7350*4</f>
        <v>29400</v>
      </c>
      <c r="F376" s="638"/>
    </row>
    <row r="377" spans="1:6" ht="15.75">
      <c r="A377" s="43" t="s">
        <v>959</v>
      </c>
      <c r="B377" s="643" t="s">
        <v>960</v>
      </c>
      <c r="C377" s="44"/>
      <c r="D377" s="44" t="s">
        <v>29</v>
      </c>
      <c r="E377" s="770">
        <v>31140</v>
      </c>
      <c r="F377" s="638"/>
    </row>
    <row r="378" spans="1:6" ht="15.75">
      <c r="A378" s="43" t="s">
        <v>961</v>
      </c>
      <c r="B378" s="643" t="s">
        <v>962</v>
      </c>
      <c r="C378" s="44"/>
      <c r="D378" s="44" t="s">
        <v>29</v>
      </c>
      <c r="E378" s="769">
        <v>69408</v>
      </c>
      <c r="F378" s="638"/>
    </row>
    <row r="379" spans="1:6" ht="15.75">
      <c r="A379" s="43" t="s">
        <v>963</v>
      </c>
      <c r="B379" s="643" t="s">
        <v>264</v>
      </c>
      <c r="C379" s="44"/>
      <c r="D379" s="44" t="s">
        <v>29</v>
      </c>
      <c r="E379" s="770">
        <v>49000</v>
      </c>
      <c r="F379" s="638">
        <v>21000</v>
      </c>
    </row>
    <row r="380" spans="1:6" ht="15.75">
      <c r="A380" s="43" t="s">
        <v>964</v>
      </c>
      <c r="B380" s="643" t="s">
        <v>965</v>
      </c>
      <c r="C380" s="44"/>
      <c r="D380" s="44" t="s">
        <v>29</v>
      </c>
      <c r="E380" s="769">
        <v>78989</v>
      </c>
      <c r="F380" s="638"/>
    </row>
    <row r="381" spans="1:6" ht="15.75">
      <c r="A381" s="43" t="s">
        <v>966</v>
      </c>
      <c r="B381" s="643" t="s">
        <v>265</v>
      </c>
      <c r="C381" s="44"/>
      <c r="D381" s="44" t="s">
        <v>29</v>
      </c>
      <c r="E381" s="769">
        <v>68543</v>
      </c>
      <c r="F381" s="638"/>
    </row>
    <row r="382" spans="1:6" ht="15.75">
      <c r="A382" s="43" t="s">
        <v>967</v>
      </c>
      <c r="B382" s="643" t="s">
        <v>968</v>
      </c>
      <c r="C382" s="44"/>
      <c r="D382" s="44" t="s">
        <v>35</v>
      </c>
      <c r="E382" s="768">
        <v>532000</v>
      </c>
      <c r="F382" s="638"/>
    </row>
    <row r="383" spans="1:6" ht="15.75">
      <c r="A383" s="43" t="s">
        <v>969</v>
      </c>
      <c r="B383" s="643" t="s">
        <v>266</v>
      </c>
      <c r="C383" s="44"/>
      <c r="D383" s="44" t="s">
        <v>35</v>
      </c>
      <c r="E383" s="768">
        <v>144000</v>
      </c>
      <c r="F383" s="638">
        <v>144000</v>
      </c>
    </row>
    <row r="384" spans="1:6" ht="15.75">
      <c r="A384" s="43" t="s">
        <v>970</v>
      </c>
      <c r="B384" s="643" t="s">
        <v>971</v>
      </c>
      <c r="C384" s="44"/>
      <c r="D384" s="44" t="s">
        <v>29</v>
      </c>
      <c r="E384" s="768">
        <v>422450</v>
      </c>
      <c r="F384" s="638"/>
    </row>
    <row r="385" spans="1:6" ht="15.75">
      <c r="A385" s="43" t="s">
        <v>972</v>
      </c>
      <c r="B385" s="643" t="s">
        <v>267</v>
      </c>
      <c r="C385" s="44"/>
      <c r="D385" s="44" t="s">
        <v>35</v>
      </c>
      <c r="E385" s="770">
        <v>67000</v>
      </c>
      <c r="F385" s="659"/>
    </row>
    <row r="386" spans="1:6" ht="15.75">
      <c r="A386" s="43" t="s">
        <v>973</v>
      </c>
      <c r="B386" s="643" t="s">
        <v>269</v>
      </c>
      <c r="C386" s="44"/>
      <c r="D386" s="44" t="s">
        <v>21</v>
      </c>
      <c r="E386" s="769">
        <v>4936.7280000000001</v>
      </c>
      <c r="F386" s="638"/>
    </row>
    <row r="387" spans="1:6" ht="15.75">
      <c r="A387" s="43" t="s">
        <v>974</v>
      </c>
      <c r="B387" s="643" t="s">
        <v>975</v>
      </c>
      <c r="C387" s="44"/>
      <c r="D387" s="44" t="s">
        <v>20</v>
      </c>
      <c r="E387" s="769">
        <v>64500</v>
      </c>
      <c r="F387" s="638">
        <v>64500</v>
      </c>
    </row>
    <row r="388" spans="1:6" ht="15.75">
      <c r="A388" s="43" t="s">
        <v>976</v>
      </c>
      <c r="B388" s="643" t="s">
        <v>270</v>
      </c>
      <c r="C388" s="44"/>
      <c r="D388" s="44" t="s">
        <v>21</v>
      </c>
      <c r="E388" s="769">
        <v>26676.600000000002</v>
      </c>
      <c r="F388" s="638"/>
    </row>
    <row r="389" spans="1:6" ht="15.75">
      <c r="A389" s="43" t="s">
        <v>977</v>
      </c>
      <c r="B389" s="643" t="s">
        <v>271</v>
      </c>
      <c r="C389" s="44"/>
      <c r="D389" s="44" t="s">
        <v>21</v>
      </c>
      <c r="E389" s="770">
        <v>3633</v>
      </c>
      <c r="F389" s="638"/>
    </row>
    <row r="390" spans="1:6" ht="15.75">
      <c r="A390" s="43" t="s">
        <v>978</v>
      </c>
      <c r="B390" s="643" t="s">
        <v>979</v>
      </c>
      <c r="C390" s="44"/>
      <c r="D390" s="44" t="s">
        <v>28</v>
      </c>
      <c r="E390" s="770">
        <v>482670</v>
      </c>
      <c r="F390" s="638"/>
    </row>
    <row r="391" spans="1:6" ht="15.75">
      <c r="A391" s="43" t="s">
        <v>980</v>
      </c>
      <c r="B391" s="643" t="s">
        <v>272</v>
      </c>
      <c r="C391" s="44"/>
      <c r="D391" s="44" t="s">
        <v>35</v>
      </c>
      <c r="E391" s="770">
        <v>130000</v>
      </c>
      <c r="F391" s="638"/>
    </row>
    <row r="392" spans="1:6" ht="15.75">
      <c r="A392" s="43" t="s">
        <v>981</v>
      </c>
      <c r="B392" s="643" t="s">
        <v>273</v>
      </c>
      <c r="C392" s="44"/>
      <c r="D392" s="44" t="s">
        <v>35</v>
      </c>
      <c r="E392" s="770">
        <v>171270</v>
      </c>
      <c r="F392" s="638"/>
    </row>
    <row r="393" spans="1:6" ht="15.75">
      <c r="A393" s="643" t="s">
        <v>982</v>
      </c>
      <c r="B393" s="643" t="s">
        <v>274</v>
      </c>
      <c r="C393" s="44"/>
      <c r="D393" s="44" t="s">
        <v>35</v>
      </c>
      <c r="E393" s="770">
        <v>171685.2</v>
      </c>
      <c r="F393" s="638"/>
    </row>
    <row r="394" spans="1:6" ht="15.75">
      <c r="A394" s="43" t="s">
        <v>983</v>
      </c>
      <c r="B394" s="643" t="s">
        <v>275</v>
      </c>
      <c r="C394" s="44"/>
      <c r="D394" s="44" t="s">
        <v>35</v>
      </c>
      <c r="E394" s="770">
        <v>188397</v>
      </c>
      <c r="F394" s="638"/>
    </row>
    <row r="395" spans="1:6" ht="15.75">
      <c r="A395" s="643" t="s">
        <v>984</v>
      </c>
      <c r="B395" s="643" t="s">
        <v>276</v>
      </c>
      <c r="C395" s="44"/>
      <c r="D395" s="44" t="s">
        <v>35</v>
      </c>
      <c r="E395" s="770">
        <v>213828</v>
      </c>
      <c r="F395" s="638"/>
    </row>
    <row r="396" spans="1:6" ht="15.75">
      <c r="A396" s="43" t="s">
        <v>985</v>
      </c>
      <c r="B396" s="643" t="s">
        <v>277</v>
      </c>
      <c r="C396" s="44"/>
      <c r="D396" s="44" t="s">
        <v>35</v>
      </c>
      <c r="E396" s="768">
        <v>3200</v>
      </c>
      <c r="F396" s="638"/>
    </row>
    <row r="397" spans="1:6" ht="15.75">
      <c r="A397" s="43" t="s">
        <v>986</v>
      </c>
      <c r="B397" s="643" t="s">
        <v>279</v>
      </c>
      <c r="C397" s="44"/>
      <c r="D397" s="44" t="s">
        <v>35</v>
      </c>
      <c r="E397" s="768">
        <v>4671</v>
      </c>
      <c r="F397" s="638"/>
    </row>
    <row r="398" spans="1:6" ht="15.75">
      <c r="A398" s="43" t="s">
        <v>987</v>
      </c>
      <c r="B398" s="643" t="s">
        <v>280</v>
      </c>
      <c r="C398" s="44"/>
      <c r="D398" s="44" t="s">
        <v>35</v>
      </c>
      <c r="E398" s="768">
        <v>5600</v>
      </c>
      <c r="F398" s="660"/>
    </row>
    <row r="399" spans="1:6" ht="15.75">
      <c r="A399" s="43" t="s">
        <v>988</v>
      </c>
      <c r="B399" s="643" t="s">
        <v>281</v>
      </c>
      <c r="C399" s="44"/>
      <c r="D399" s="44" t="s">
        <v>35</v>
      </c>
      <c r="E399" s="768">
        <v>6450</v>
      </c>
      <c r="F399" s="638"/>
    </row>
    <row r="400" spans="1:6" ht="15.75">
      <c r="A400" s="43" t="s">
        <v>989</v>
      </c>
      <c r="B400" s="643" t="s">
        <v>282</v>
      </c>
      <c r="C400" s="44"/>
      <c r="D400" s="44" t="s">
        <v>35</v>
      </c>
      <c r="E400" s="768">
        <v>8100</v>
      </c>
      <c r="F400" s="638">
        <v>8100</v>
      </c>
    </row>
    <row r="401" spans="1:6" ht="15.75">
      <c r="A401" s="43" t="s">
        <v>990</v>
      </c>
      <c r="B401" s="643" t="s">
        <v>283</v>
      </c>
      <c r="C401" s="44"/>
      <c r="D401" s="44" t="s">
        <v>35</v>
      </c>
      <c r="E401" s="768">
        <v>8800</v>
      </c>
      <c r="F401" s="638">
        <v>8800</v>
      </c>
    </row>
    <row r="402" spans="1:6" ht="15.75">
      <c r="A402" s="43" t="s">
        <v>991</v>
      </c>
      <c r="B402" s="643" t="s">
        <v>286</v>
      </c>
      <c r="C402" s="44"/>
      <c r="D402" s="44" t="s">
        <v>35</v>
      </c>
      <c r="E402" s="768">
        <v>4671</v>
      </c>
      <c r="F402" s="638"/>
    </row>
    <row r="403" spans="1:6" ht="15.75">
      <c r="A403" s="43" t="s">
        <v>992</v>
      </c>
      <c r="B403" s="643" t="s">
        <v>287</v>
      </c>
      <c r="C403" s="44"/>
      <c r="D403" s="44" t="s">
        <v>35</v>
      </c>
      <c r="E403" s="769">
        <v>694639</v>
      </c>
      <c r="F403" s="638"/>
    </row>
    <row r="404" spans="1:6" ht="15.75">
      <c r="A404" s="661" t="s">
        <v>993</v>
      </c>
      <c r="B404" s="643" t="s">
        <v>994</v>
      </c>
      <c r="C404" s="44"/>
      <c r="D404" s="44" t="s">
        <v>35</v>
      </c>
      <c r="E404" s="770">
        <v>235900</v>
      </c>
      <c r="F404" s="638">
        <v>235900</v>
      </c>
    </row>
    <row r="405" spans="1:6" ht="15.75">
      <c r="A405" s="43" t="s">
        <v>995</v>
      </c>
      <c r="B405" s="643" t="s">
        <v>996</v>
      </c>
      <c r="C405" s="44"/>
      <c r="D405" s="44" t="s">
        <v>35</v>
      </c>
      <c r="E405" s="770">
        <v>294480.60000000003</v>
      </c>
      <c r="F405" s="638"/>
    </row>
    <row r="406" spans="1:6" ht="15.75">
      <c r="A406" s="43" t="s">
        <v>997</v>
      </c>
      <c r="B406" s="643" t="s">
        <v>288</v>
      </c>
      <c r="C406" s="44"/>
      <c r="D406" s="44" t="s">
        <v>35</v>
      </c>
      <c r="E406" s="768">
        <v>19258</v>
      </c>
      <c r="F406" s="638"/>
    </row>
    <row r="407" spans="1:6" ht="15.75">
      <c r="A407" s="43" t="s">
        <v>998</v>
      </c>
      <c r="B407" s="643" t="s">
        <v>999</v>
      </c>
      <c r="C407" s="44"/>
      <c r="D407" s="44" t="s">
        <v>35</v>
      </c>
      <c r="E407" s="768">
        <v>29900</v>
      </c>
      <c r="F407" s="638">
        <v>29900</v>
      </c>
    </row>
    <row r="408" spans="1:6" ht="15.75">
      <c r="A408" s="43" t="s">
        <v>1000</v>
      </c>
      <c r="B408" s="643" t="s">
        <v>289</v>
      </c>
      <c r="C408" s="44"/>
      <c r="D408" s="44" t="s">
        <v>44</v>
      </c>
      <c r="E408" s="770">
        <v>150000</v>
      </c>
      <c r="F408" s="638">
        <v>150000</v>
      </c>
    </row>
    <row r="409" spans="1:6" ht="15.75">
      <c r="A409" s="43" t="s">
        <v>1001</v>
      </c>
      <c r="B409" s="643" t="s">
        <v>290</v>
      </c>
      <c r="C409" s="44"/>
      <c r="D409" s="44" t="s">
        <v>45</v>
      </c>
      <c r="E409" s="770">
        <f>51900*1.035</f>
        <v>53716.499999999993</v>
      </c>
      <c r="F409" s="638"/>
    </row>
    <row r="410" spans="1:6" ht="15.75">
      <c r="A410" s="43" t="s">
        <v>1002</v>
      </c>
      <c r="B410" s="643" t="s">
        <v>291</v>
      </c>
      <c r="C410" s="44"/>
      <c r="D410" s="44" t="s">
        <v>35</v>
      </c>
      <c r="E410" s="768">
        <v>78888</v>
      </c>
      <c r="F410" s="638"/>
    </row>
    <row r="411" spans="1:6" ht="15.75">
      <c r="A411" s="43" t="s">
        <v>1003</v>
      </c>
      <c r="B411" s="643" t="s">
        <v>1004</v>
      </c>
      <c r="C411" s="44"/>
      <c r="D411" s="44" t="s">
        <v>35</v>
      </c>
      <c r="E411" s="768">
        <v>9810</v>
      </c>
      <c r="F411" s="638"/>
    </row>
    <row r="412" spans="1:6" ht="15.75">
      <c r="A412" s="43" t="s">
        <v>1005</v>
      </c>
      <c r="B412" s="643" t="s">
        <v>292</v>
      </c>
      <c r="C412" s="44"/>
      <c r="D412" s="44" t="s">
        <v>35</v>
      </c>
      <c r="E412" s="770">
        <v>10900</v>
      </c>
      <c r="F412" s="638"/>
    </row>
    <row r="413" spans="1:6" ht="25.5">
      <c r="A413" s="643" t="s">
        <v>1006</v>
      </c>
      <c r="B413" s="655" t="s">
        <v>1007</v>
      </c>
      <c r="C413" s="49"/>
      <c r="D413" s="49" t="s">
        <v>35</v>
      </c>
      <c r="E413" s="770">
        <v>6550950</v>
      </c>
      <c r="F413" s="638"/>
    </row>
    <row r="414" spans="1:6" ht="25.5">
      <c r="A414" s="43" t="s">
        <v>1008</v>
      </c>
      <c r="B414" s="655" t="s">
        <v>1009</v>
      </c>
      <c r="C414" s="44"/>
      <c r="D414" s="44" t="s">
        <v>35</v>
      </c>
      <c r="E414" s="770">
        <v>1297500</v>
      </c>
      <c r="F414" s="638"/>
    </row>
    <row r="415" spans="1:6" ht="15.75">
      <c r="A415" s="43" t="s">
        <v>1010</v>
      </c>
      <c r="B415" s="643" t="s">
        <v>293</v>
      </c>
      <c r="C415" s="44"/>
      <c r="D415" s="44" t="s">
        <v>35</v>
      </c>
      <c r="E415" s="770">
        <v>14500</v>
      </c>
      <c r="F415" s="638"/>
    </row>
    <row r="416" spans="1:6" ht="15.75">
      <c r="A416" s="43" t="s">
        <v>1011</v>
      </c>
      <c r="B416" s="643" t="s">
        <v>294</v>
      </c>
      <c r="C416" s="44"/>
      <c r="D416" s="44" t="s">
        <v>35</v>
      </c>
      <c r="E416" s="770">
        <v>14500</v>
      </c>
      <c r="F416" s="638"/>
    </row>
    <row r="417" spans="1:6" ht="15.75">
      <c r="A417" s="43" t="s">
        <v>1012</v>
      </c>
      <c r="B417" s="643" t="s">
        <v>295</v>
      </c>
      <c r="C417" s="44"/>
      <c r="D417" s="44" t="s">
        <v>35</v>
      </c>
      <c r="E417" s="770">
        <v>14500</v>
      </c>
      <c r="F417" s="638"/>
    </row>
    <row r="418" spans="1:6" ht="15.75">
      <c r="A418" s="43" t="s">
        <v>1013</v>
      </c>
      <c r="B418" s="643" t="s">
        <v>296</v>
      </c>
      <c r="C418" s="44"/>
      <c r="D418" s="44" t="s">
        <v>35</v>
      </c>
      <c r="E418" s="770">
        <v>14000</v>
      </c>
      <c r="F418" s="638"/>
    </row>
    <row r="419" spans="1:6" ht="15.75">
      <c r="A419" s="43" t="s">
        <v>1014</v>
      </c>
      <c r="B419" s="643" t="s">
        <v>297</v>
      </c>
      <c r="C419" s="44"/>
      <c r="D419" s="44" t="s">
        <v>35</v>
      </c>
      <c r="E419" s="770">
        <v>14000</v>
      </c>
      <c r="F419" s="638"/>
    </row>
    <row r="420" spans="1:6" ht="15.75">
      <c r="A420" s="43" t="s">
        <v>1015</v>
      </c>
      <c r="B420" s="643" t="s">
        <v>298</v>
      </c>
      <c r="C420" s="44"/>
      <c r="D420" s="44" t="s">
        <v>28</v>
      </c>
      <c r="E420" s="770">
        <v>1038</v>
      </c>
      <c r="F420" s="638"/>
    </row>
    <row r="421" spans="1:6" ht="15.75">
      <c r="A421" s="43" t="s">
        <v>1016</v>
      </c>
      <c r="B421" s="643" t="s">
        <v>299</v>
      </c>
      <c r="C421" s="44"/>
      <c r="D421" s="44" t="s">
        <v>35</v>
      </c>
      <c r="E421" s="770">
        <v>14500</v>
      </c>
      <c r="F421" s="638"/>
    </row>
    <row r="422" spans="1:6" ht="15.75">
      <c r="A422" s="43" t="s">
        <v>1017</v>
      </c>
      <c r="B422" s="643" t="s">
        <v>300</v>
      </c>
      <c r="C422" s="44"/>
      <c r="D422" s="44" t="s">
        <v>1018</v>
      </c>
      <c r="E422" s="770">
        <v>2158</v>
      </c>
      <c r="F422" s="638"/>
    </row>
    <row r="423" spans="1:6" ht="15.75">
      <c r="A423" s="43" t="s">
        <v>1019</v>
      </c>
      <c r="B423" s="643" t="s">
        <v>301</v>
      </c>
      <c r="C423" s="44"/>
      <c r="D423" s="44" t="s">
        <v>28</v>
      </c>
      <c r="E423" s="770">
        <v>16694</v>
      </c>
      <c r="F423" s="638"/>
    </row>
    <row r="424" spans="1:6" ht="15.75">
      <c r="A424" s="43" t="s">
        <v>1020</v>
      </c>
      <c r="B424" s="643" t="s">
        <v>302</v>
      </c>
      <c r="C424" s="44"/>
      <c r="D424" s="44" t="s">
        <v>35</v>
      </c>
      <c r="E424" s="768">
        <v>43184</v>
      </c>
      <c r="F424" s="638"/>
    </row>
    <row r="425" spans="1:6" ht="15.75">
      <c r="A425" s="43" t="s">
        <v>1021</v>
      </c>
      <c r="B425" s="643" t="s">
        <v>303</v>
      </c>
      <c r="C425" s="44"/>
      <c r="D425" s="44" t="s">
        <v>29</v>
      </c>
      <c r="E425" s="769">
        <f>42543+26000</f>
        <v>68543</v>
      </c>
      <c r="F425" s="638">
        <v>59500</v>
      </c>
    </row>
    <row r="426" spans="1:6" ht="15.75">
      <c r="A426" s="43" t="s">
        <v>1022</v>
      </c>
      <c r="B426" s="643" t="s">
        <v>1023</v>
      </c>
      <c r="C426" s="44"/>
      <c r="D426" s="44" t="s">
        <v>37</v>
      </c>
      <c r="E426" s="768">
        <v>80100</v>
      </c>
      <c r="F426" s="638">
        <v>80100</v>
      </c>
    </row>
    <row r="427" spans="1:6" ht="15.75">
      <c r="A427" s="43" t="s">
        <v>1024</v>
      </c>
      <c r="B427" s="643" t="s">
        <v>1025</v>
      </c>
      <c r="C427" s="44"/>
      <c r="D427" s="44" t="s">
        <v>37</v>
      </c>
      <c r="E427" s="768">
        <v>60633</v>
      </c>
      <c r="F427" s="638">
        <v>60630</v>
      </c>
    </row>
    <row r="428" spans="1:6" ht="15.75">
      <c r="A428" s="43" t="s">
        <v>1026</v>
      </c>
      <c r="B428" s="643" t="s">
        <v>304</v>
      </c>
      <c r="C428" s="44"/>
      <c r="D428" s="44" t="s">
        <v>21</v>
      </c>
      <c r="E428" s="768">
        <v>40000</v>
      </c>
      <c r="F428" s="638"/>
    </row>
    <row r="429" spans="1:6" ht="15.75">
      <c r="A429" s="43" t="s">
        <v>1027</v>
      </c>
      <c r="B429" s="643" t="s">
        <v>305</v>
      </c>
      <c r="C429" s="44"/>
      <c r="D429" s="44" t="s">
        <v>43</v>
      </c>
      <c r="E429" s="768">
        <v>50000</v>
      </c>
      <c r="F429" s="638">
        <v>50000</v>
      </c>
    </row>
    <row r="430" spans="1:6" ht="15.75">
      <c r="A430" s="43" t="s">
        <v>1028</v>
      </c>
      <c r="B430" s="643" t="s">
        <v>1029</v>
      </c>
      <c r="C430" s="44"/>
      <c r="D430" s="44" t="s">
        <v>37</v>
      </c>
      <c r="E430" s="769">
        <v>91452</v>
      </c>
      <c r="F430" s="638"/>
    </row>
    <row r="431" spans="1:6" ht="15.75">
      <c r="A431" s="43" t="s">
        <v>1030</v>
      </c>
      <c r="B431" s="643" t="s">
        <v>306</v>
      </c>
      <c r="C431" s="44"/>
      <c r="D431" s="44" t="s">
        <v>37</v>
      </c>
      <c r="E431" s="770">
        <v>60000</v>
      </c>
      <c r="F431" s="638"/>
    </row>
    <row r="432" spans="1:6" ht="15.75">
      <c r="A432" s="43" t="s">
        <v>1031</v>
      </c>
      <c r="B432" s="643" t="s">
        <v>307</v>
      </c>
      <c r="C432" s="44"/>
      <c r="D432" s="44" t="s">
        <v>37</v>
      </c>
      <c r="E432" s="768">
        <v>71622</v>
      </c>
      <c r="F432" s="638"/>
    </row>
    <row r="433" spans="1:6" ht="15.75">
      <c r="A433" s="43" t="s">
        <v>1032</v>
      </c>
      <c r="B433" s="643" t="s">
        <v>1033</v>
      </c>
      <c r="C433" s="44"/>
      <c r="D433" s="44" t="s">
        <v>37</v>
      </c>
      <c r="E433" s="768">
        <v>45300</v>
      </c>
      <c r="F433" s="638">
        <v>45300</v>
      </c>
    </row>
    <row r="434" spans="1:6" ht="15.75">
      <c r="A434" s="43" t="s">
        <v>1034</v>
      </c>
      <c r="B434" s="643" t="s">
        <v>1035</v>
      </c>
      <c r="C434" s="44"/>
      <c r="D434" s="44" t="s">
        <v>37</v>
      </c>
      <c r="E434" s="768">
        <v>28300</v>
      </c>
      <c r="F434" s="638">
        <v>28300</v>
      </c>
    </row>
    <row r="435" spans="1:6" ht="15.75">
      <c r="A435" s="43" t="s">
        <v>1036</v>
      </c>
      <c r="B435" s="643" t="s">
        <v>308</v>
      </c>
      <c r="C435" s="44"/>
      <c r="D435" s="44" t="s">
        <v>28</v>
      </c>
      <c r="E435" s="770">
        <v>22200</v>
      </c>
      <c r="F435" s="638"/>
    </row>
    <row r="436" spans="1:6" ht="15.75">
      <c r="A436" s="43" t="s">
        <v>1037</v>
      </c>
      <c r="B436" s="643" t="s">
        <v>309</v>
      </c>
      <c r="C436" s="44"/>
      <c r="D436" s="44" t="s">
        <v>23</v>
      </c>
      <c r="E436" s="770">
        <v>34357.800000000003</v>
      </c>
      <c r="F436" s="638"/>
    </row>
    <row r="437" spans="1:6" ht="15.75">
      <c r="A437" s="43" t="s">
        <v>1038</v>
      </c>
      <c r="B437" s="643" t="s">
        <v>310</v>
      </c>
      <c r="C437" s="44"/>
      <c r="D437" s="44" t="s">
        <v>23</v>
      </c>
      <c r="E437" s="770">
        <v>38094.6</v>
      </c>
      <c r="F437" s="638"/>
    </row>
    <row r="438" spans="1:6" ht="15.75">
      <c r="A438" s="43" t="s">
        <v>1039</v>
      </c>
      <c r="B438" s="643" t="s">
        <v>311</v>
      </c>
      <c r="C438" s="44"/>
      <c r="D438" s="44" t="s">
        <v>23</v>
      </c>
      <c r="E438" s="770">
        <v>23977.8</v>
      </c>
      <c r="F438" s="638"/>
    </row>
    <row r="439" spans="1:6" ht="15.75">
      <c r="A439" s="43" t="s">
        <v>1040</v>
      </c>
      <c r="B439" s="643" t="s">
        <v>312</v>
      </c>
      <c r="C439" s="44"/>
      <c r="D439" s="44" t="s">
        <v>23</v>
      </c>
      <c r="E439" s="770">
        <v>97156.800000000003</v>
      </c>
      <c r="F439" s="638"/>
    </row>
    <row r="440" spans="1:6" ht="15.75">
      <c r="A440" s="43" t="s">
        <v>1041</v>
      </c>
      <c r="B440" s="643" t="s">
        <v>1042</v>
      </c>
      <c r="C440" s="44"/>
      <c r="D440" s="44" t="s">
        <v>23</v>
      </c>
      <c r="E440" s="770">
        <v>37600</v>
      </c>
      <c r="F440" s="638"/>
    </row>
    <row r="441" spans="1:6" ht="15.75">
      <c r="A441" s="43" t="s">
        <v>1043</v>
      </c>
      <c r="B441" s="643" t="s">
        <v>314</v>
      </c>
      <c r="C441" s="44"/>
      <c r="D441" s="44" t="s">
        <v>35</v>
      </c>
      <c r="E441" s="768">
        <v>3321.6</v>
      </c>
      <c r="F441" s="638"/>
    </row>
    <row r="442" spans="1:6" ht="15.75">
      <c r="A442" s="43" t="s">
        <v>1044</v>
      </c>
      <c r="B442" s="643" t="s">
        <v>315</v>
      </c>
      <c r="C442" s="44"/>
      <c r="D442" s="44" t="s">
        <v>35</v>
      </c>
      <c r="E442" s="768">
        <v>4048.2000000000003</v>
      </c>
      <c r="F442" s="638"/>
    </row>
    <row r="443" spans="1:6" ht="15.75">
      <c r="A443" s="43" t="s">
        <v>1045</v>
      </c>
      <c r="B443" s="643" t="s">
        <v>316</v>
      </c>
      <c r="C443" s="44"/>
      <c r="D443" s="44" t="s">
        <v>35</v>
      </c>
      <c r="E443" s="768">
        <v>2024.1000000000001</v>
      </c>
      <c r="F443" s="638"/>
    </row>
    <row r="444" spans="1:6" ht="15.75">
      <c r="A444" s="43" t="s">
        <v>1046</v>
      </c>
      <c r="B444" s="643" t="s">
        <v>1047</v>
      </c>
      <c r="C444" s="44"/>
      <c r="D444" s="44" t="s">
        <v>28</v>
      </c>
      <c r="E444" s="770">
        <v>4230</v>
      </c>
      <c r="F444" s="638"/>
    </row>
    <row r="445" spans="1:6" ht="15.75">
      <c r="A445" s="43" t="s">
        <v>1048</v>
      </c>
      <c r="B445" s="643" t="s">
        <v>317</v>
      </c>
      <c r="C445" s="44"/>
      <c r="D445" s="44" t="s">
        <v>28</v>
      </c>
      <c r="E445" s="770">
        <v>6199</v>
      </c>
      <c r="F445" s="638"/>
    </row>
    <row r="446" spans="1:6" ht="15.75">
      <c r="A446" s="43" t="s">
        <v>1049</v>
      </c>
      <c r="B446" s="643" t="s">
        <v>1050</v>
      </c>
      <c r="C446" s="44"/>
      <c r="D446" s="44" t="s">
        <v>28</v>
      </c>
      <c r="E446" s="770">
        <v>8457</v>
      </c>
      <c r="F446" s="638"/>
    </row>
    <row r="447" spans="1:6" ht="15.75">
      <c r="A447" s="43" t="s">
        <v>1051</v>
      </c>
      <c r="B447" s="643" t="s">
        <v>318</v>
      </c>
      <c r="C447" s="44"/>
      <c r="D447" s="44" t="s">
        <v>46</v>
      </c>
      <c r="E447" s="770">
        <v>3900</v>
      </c>
      <c r="F447" s="638"/>
    </row>
    <row r="448" spans="1:6" ht="15.75">
      <c r="A448" s="43" t="s">
        <v>1052</v>
      </c>
      <c r="B448" s="643" t="s">
        <v>1053</v>
      </c>
      <c r="C448" s="44"/>
      <c r="D448" s="44" t="s">
        <v>35</v>
      </c>
      <c r="E448" s="770">
        <v>899640</v>
      </c>
      <c r="F448" s="638"/>
    </row>
    <row r="449" spans="1:6" ht="15.75">
      <c r="A449" s="43" t="s">
        <v>1054</v>
      </c>
      <c r="B449" s="643" t="s">
        <v>1055</v>
      </c>
      <c r="C449" s="44"/>
      <c r="D449" s="44" t="s">
        <v>35</v>
      </c>
      <c r="E449" s="770">
        <v>1015070</v>
      </c>
      <c r="F449" s="638"/>
    </row>
    <row r="450" spans="1:6" ht="15.75">
      <c r="A450" s="43" t="s">
        <v>1056</v>
      </c>
      <c r="B450" s="643" t="s">
        <v>1057</v>
      </c>
      <c r="C450" s="44"/>
      <c r="D450" s="44" t="s">
        <v>35</v>
      </c>
      <c r="E450" s="770">
        <v>528498.73800000001</v>
      </c>
      <c r="F450" s="638"/>
    </row>
    <row r="451" spans="1:6" ht="15.75">
      <c r="A451" s="43" t="s">
        <v>1058</v>
      </c>
      <c r="B451" s="643" t="s">
        <v>1059</v>
      </c>
      <c r="C451" s="44"/>
      <c r="D451" s="44" t="s">
        <v>35</v>
      </c>
      <c r="E451" s="770">
        <v>5500</v>
      </c>
      <c r="F451" s="638">
        <v>5500</v>
      </c>
    </row>
    <row r="452" spans="1:6" ht="15.75">
      <c r="A452" s="43" t="s">
        <v>1060</v>
      </c>
      <c r="B452" s="643" t="s">
        <v>321</v>
      </c>
      <c r="C452" s="44"/>
      <c r="D452" s="44" t="s">
        <v>35</v>
      </c>
      <c r="E452" s="770">
        <v>2750</v>
      </c>
      <c r="F452" s="638">
        <v>2750</v>
      </c>
    </row>
    <row r="453" spans="1:6" ht="15.75">
      <c r="A453" s="43" t="s">
        <v>1061</v>
      </c>
      <c r="B453" s="643" t="s">
        <v>1062</v>
      </c>
      <c r="C453" s="44"/>
      <c r="D453" s="44" t="s">
        <v>20</v>
      </c>
      <c r="E453" s="770">
        <v>64030.067999999999</v>
      </c>
      <c r="F453" s="638"/>
    </row>
    <row r="454" spans="1:6" ht="15.75">
      <c r="A454" s="43" t="s">
        <v>1063</v>
      </c>
      <c r="B454" s="643" t="s">
        <v>322</v>
      </c>
      <c r="C454" s="44"/>
      <c r="D454" s="44" t="s">
        <v>35</v>
      </c>
      <c r="E454" s="768">
        <v>1930680</v>
      </c>
      <c r="F454" s="638"/>
    </row>
    <row r="455" spans="1:6" ht="15.75">
      <c r="A455" s="43" t="s">
        <v>1064</v>
      </c>
      <c r="B455" s="643" t="s">
        <v>323</v>
      </c>
      <c r="C455" s="44"/>
      <c r="D455" s="44" t="s">
        <v>35</v>
      </c>
      <c r="E455" s="770">
        <v>29150</v>
      </c>
      <c r="F455" s="638">
        <v>29150</v>
      </c>
    </row>
    <row r="456" spans="1:6" ht="15.75">
      <c r="A456" s="43" t="s">
        <v>1065</v>
      </c>
      <c r="B456" s="643" t="s">
        <v>324</v>
      </c>
      <c r="C456" s="44"/>
      <c r="D456" s="44" t="s">
        <v>28</v>
      </c>
      <c r="E456" s="770">
        <v>26750</v>
      </c>
      <c r="F456" s="648"/>
    </row>
    <row r="457" spans="1:6" ht="15.75">
      <c r="A457" s="43" t="s">
        <v>1066</v>
      </c>
      <c r="B457" s="643" t="s">
        <v>1067</v>
      </c>
      <c r="C457" s="44"/>
      <c r="D457" s="44" t="s">
        <v>35</v>
      </c>
      <c r="E457" s="770">
        <v>207600</v>
      </c>
      <c r="F457" s="638"/>
    </row>
    <row r="458" spans="1:6" ht="15.75">
      <c r="A458" s="43" t="s">
        <v>1068</v>
      </c>
      <c r="B458" s="643" t="s">
        <v>325</v>
      </c>
      <c r="C458" s="44"/>
      <c r="D458" s="44" t="s">
        <v>23</v>
      </c>
      <c r="E458" s="770">
        <v>4878.6000000000004</v>
      </c>
      <c r="F458" s="638"/>
    </row>
    <row r="459" spans="1:6" ht="15.75">
      <c r="A459" s="43" t="s">
        <v>1069</v>
      </c>
      <c r="B459" s="643" t="s">
        <v>326</v>
      </c>
      <c r="C459" s="44"/>
      <c r="D459" s="44" t="s">
        <v>23</v>
      </c>
      <c r="E459" s="768">
        <v>4671</v>
      </c>
      <c r="F459" s="638"/>
    </row>
    <row r="460" spans="1:6" ht="15.75">
      <c r="A460" s="43" t="s">
        <v>1070</v>
      </c>
      <c r="B460" s="643" t="s">
        <v>1071</v>
      </c>
      <c r="C460" s="44"/>
      <c r="D460" s="44" t="s">
        <v>23</v>
      </c>
      <c r="E460" s="769">
        <v>607198</v>
      </c>
      <c r="F460" s="638"/>
    </row>
    <row r="461" spans="1:6" ht="15.75">
      <c r="A461" s="43" t="s">
        <v>1072</v>
      </c>
      <c r="B461" s="643" t="s">
        <v>328</v>
      </c>
      <c r="C461" s="44"/>
      <c r="D461" s="44" t="s">
        <v>35</v>
      </c>
      <c r="E461" s="768">
        <v>14747</v>
      </c>
      <c r="F461" s="638"/>
    </row>
    <row r="462" spans="1:6" ht="15.75">
      <c r="A462" s="43" t="s">
        <v>1073</v>
      </c>
      <c r="B462" s="643" t="s">
        <v>329</v>
      </c>
      <c r="C462" s="44"/>
      <c r="D462" s="44" t="s">
        <v>40</v>
      </c>
      <c r="E462" s="768">
        <v>3500</v>
      </c>
      <c r="F462" s="638"/>
    </row>
    <row r="463" spans="1:6" ht="15.75">
      <c r="A463" s="43" t="s">
        <v>1074</v>
      </c>
      <c r="B463" s="643" t="s">
        <v>330</v>
      </c>
      <c r="C463" s="44"/>
      <c r="D463" s="44" t="s">
        <v>40</v>
      </c>
      <c r="E463" s="768">
        <v>3500</v>
      </c>
      <c r="F463" s="638"/>
    </row>
    <row r="464" spans="1:6" ht="15.75">
      <c r="A464" s="43" t="s">
        <v>1075</v>
      </c>
      <c r="B464" s="643" t="s">
        <v>331</v>
      </c>
      <c r="C464" s="44"/>
      <c r="D464" s="44" t="s">
        <v>35</v>
      </c>
      <c r="E464" s="770">
        <v>285657.60000000003</v>
      </c>
      <c r="F464" s="638"/>
    </row>
    <row r="465" spans="1:6" ht="15.75">
      <c r="A465" s="43" t="s">
        <v>1076</v>
      </c>
      <c r="B465" s="643" t="s">
        <v>332</v>
      </c>
      <c r="C465" s="44"/>
      <c r="D465" s="44" t="s">
        <v>35</v>
      </c>
      <c r="E465" s="770">
        <v>89900</v>
      </c>
      <c r="F465" s="638">
        <v>89900</v>
      </c>
    </row>
    <row r="466" spans="1:6" ht="15.75">
      <c r="A466" s="43" t="s">
        <v>1077</v>
      </c>
      <c r="B466" s="643" t="s">
        <v>333</v>
      </c>
      <c r="C466" s="44"/>
      <c r="D466" s="44" t="s">
        <v>35</v>
      </c>
      <c r="E466" s="770">
        <v>55000</v>
      </c>
      <c r="F466" s="638"/>
    </row>
    <row r="467" spans="1:6" ht="15.75">
      <c r="A467" s="43" t="s">
        <v>1078</v>
      </c>
      <c r="B467" s="643" t="s">
        <v>334</v>
      </c>
      <c r="C467" s="44"/>
      <c r="D467" s="44" t="s">
        <v>35</v>
      </c>
      <c r="E467" s="768">
        <v>19200</v>
      </c>
      <c r="F467" s="638">
        <v>19200</v>
      </c>
    </row>
    <row r="468" spans="1:6" ht="15.75">
      <c r="A468" s="43" t="s">
        <v>1079</v>
      </c>
      <c r="B468" s="643" t="s">
        <v>335</v>
      </c>
      <c r="C468" s="44"/>
      <c r="D468" s="44" t="s">
        <v>35</v>
      </c>
      <c r="E468" s="768">
        <v>17900</v>
      </c>
      <c r="F468" s="638">
        <v>17900</v>
      </c>
    </row>
    <row r="469" spans="1:6" ht="15.75">
      <c r="A469" s="43" t="s">
        <v>1080</v>
      </c>
      <c r="B469" s="643" t="s">
        <v>336</v>
      </c>
      <c r="C469" s="44"/>
      <c r="D469" s="44" t="s">
        <v>35</v>
      </c>
      <c r="E469" s="770">
        <v>67677.600000000006</v>
      </c>
      <c r="F469" s="638"/>
    </row>
    <row r="470" spans="1:6" ht="15.75">
      <c r="A470" s="43" t="s">
        <v>1081</v>
      </c>
      <c r="B470" s="643" t="s">
        <v>337</v>
      </c>
      <c r="C470" s="44"/>
      <c r="D470" s="44" t="s">
        <v>35</v>
      </c>
      <c r="E470" s="769">
        <v>19900</v>
      </c>
      <c r="F470" s="648"/>
    </row>
    <row r="471" spans="1:6" ht="15.75">
      <c r="A471" s="43" t="s">
        <v>1082</v>
      </c>
      <c r="B471" s="643" t="s">
        <v>338</v>
      </c>
      <c r="C471" s="44"/>
      <c r="D471" s="44" t="s">
        <v>35</v>
      </c>
      <c r="E471" s="770">
        <v>35</v>
      </c>
      <c r="F471" s="638"/>
    </row>
    <row r="472" spans="1:6" ht="15.75">
      <c r="A472" s="43" t="s">
        <v>1083</v>
      </c>
      <c r="B472" s="643" t="s">
        <v>339</v>
      </c>
      <c r="C472" s="44"/>
      <c r="D472" s="44" t="s">
        <v>35</v>
      </c>
      <c r="E472" s="770">
        <v>457200</v>
      </c>
      <c r="F472" s="638">
        <v>457200</v>
      </c>
    </row>
    <row r="473" spans="1:6" ht="15.75">
      <c r="A473" s="43" t="s">
        <v>1084</v>
      </c>
      <c r="B473" s="643" t="s">
        <v>1085</v>
      </c>
      <c r="C473" s="44"/>
      <c r="D473" s="44" t="s">
        <v>35</v>
      </c>
      <c r="E473" s="770">
        <v>172900</v>
      </c>
      <c r="F473" s="638">
        <v>172900</v>
      </c>
    </row>
    <row r="474" spans="1:6" ht="15.75">
      <c r="A474" s="43" t="s">
        <v>1086</v>
      </c>
      <c r="B474" s="643" t="s">
        <v>340</v>
      </c>
      <c r="C474" s="44"/>
      <c r="D474" s="44" t="s">
        <v>35</v>
      </c>
      <c r="E474" s="770">
        <v>260900</v>
      </c>
      <c r="F474" s="638">
        <v>260900</v>
      </c>
    </row>
    <row r="475" spans="1:6" ht="15.75">
      <c r="A475" s="43" t="s">
        <v>1087</v>
      </c>
      <c r="B475" s="643" t="s">
        <v>341</v>
      </c>
      <c r="C475" s="44"/>
      <c r="D475" s="44" t="s">
        <v>35</v>
      </c>
      <c r="E475" s="768">
        <v>24000</v>
      </c>
      <c r="F475" s="638">
        <v>24000</v>
      </c>
    </row>
    <row r="476" spans="1:6" ht="15.75">
      <c r="A476" s="43" t="s">
        <v>1088</v>
      </c>
      <c r="B476" s="643" t="s">
        <v>342</v>
      </c>
      <c r="C476" s="44"/>
      <c r="D476" s="44" t="s">
        <v>35</v>
      </c>
      <c r="E476" s="770">
        <v>34900</v>
      </c>
      <c r="F476" s="638"/>
    </row>
    <row r="477" spans="1:6" ht="15.75">
      <c r="A477" s="43" t="s">
        <v>1089</v>
      </c>
      <c r="B477" s="655" t="s">
        <v>1090</v>
      </c>
      <c r="C477" s="44"/>
      <c r="D477" s="44" t="s">
        <v>35</v>
      </c>
      <c r="E477" s="770">
        <v>361400</v>
      </c>
      <c r="F477" s="638"/>
    </row>
    <row r="478" spans="1:6" ht="15.75">
      <c r="A478" s="43" t="s">
        <v>1091</v>
      </c>
      <c r="B478" s="655" t="s">
        <v>1092</v>
      </c>
      <c r="C478" s="44"/>
      <c r="D478" s="44" t="s">
        <v>35</v>
      </c>
      <c r="E478" s="770">
        <v>344600</v>
      </c>
      <c r="F478" s="638"/>
    </row>
    <row r="479" spans="1:6" ht="15.75">
      <c r="A479" s="43" t="s">
        <v>1093</v>
      </c>
      <c r="B479" s="643" t="s">
        <v>1094</v>
      </c>
      <c r="C479" s="44"/>
      <c r="D479" s="44" t="s">
        <v>35</v>
      </c>
      <c r="E479" s="768">
        <v>325257.3</v>
      </c>
      <c r="F479" s="638"/>
    </row>
    <row r="480" spans="1:6" ht="15.75">
      <c r="A480" s="43" t="s">
        <v>1095</v>
      </c>
      <c r="B480" s="643" t="s">
        <v>344</v>
      </c>
      <c r="C480" s="44"/>
      <c r="D480" s="44" t="s">
        <v>35</v>
      </c>
      <c r="E480" s="768">
        <v>44150</v>
      </c>
      <c r="F480" s="638"/>
    </row>
    <row r="481" spans="1:6" ht="15.75">
      <c r="A481" s="43" t="s">
        <v>1096</v>
      </c>
      <c r="B481" s="643" t="s">
        <v>345</v>
      </c>
      <c r="C481" s="44"/>
      <c r="D481" s="44" t="s">
        <v>35</v>
      </c>
      <c r="E481" s="770">
        <v>363.3</v>
      </c>
      <c r="F481" s="638"/>
    </row>
    <row r="482" spans="1:6" ht="15.75">
      <c r="A482" s="43" t="s">
        <v>1097</v>
      </c>
      <c r="B482" s="643" t="s">
        <v>346</v>
      </c>
      <c r="C482" s="44"/>
      <c r="D482" s="44" t="s">
        <v>35</v>
      </c>
      <c r="E482" s="768">
        <v>4300</v>
      </c>
      <c r="F482" s="638"/>
    </row>
    <row r="483" spans="1:6" ht="15.75">
      <c r="A483" s="43" t="s">
        <v>1098</v>
      </c>
      <c r="B483" s="643" t="s">
        <v>347</v>
      </c>
      <c r="C483" s="44"/>
      <c r="D483" s="44" t="s">
        <v>35</v>
      </c>
      <c r="E483" s="768">
        <v>7800</v>
      </c>
      <c r="F483" s="638"/>
    </row>
    <row r="484" spans="1:6" ht="15.75">
      <c r="A484" s="43" t="s">
        <v>1099</v>
      </c>
      <c r="B484" s="643" t="s">
        <v>1100</v>
      </c>
      <c r="C484" s="44"/>
      <c r="D484" s="44" t="s">
        <v>28</v>
      </c>
      <c r="E484" s="769">
        <v>1764.6000000000001</v>
      </c>
      <c r="F484" s="638"/>
    </row>
    <row r="485" spans="1:6" ht="15.75">
      <c r="A485" s="43" t="s">
        <v>1101</v>
      </c>
      <c r="B485" s="643" t="s">
        <v>1102</v>
      </c>
      <c r="C485" s="44"/>
      <c r="D485" s="44" t="s">
        <v>20</v>
      </c>
      <c r="E485" s="769">
        <v>23900</v>
      </c>
      <c r="F485" s="638"/>
    </row>
    <row r="486" spans="1:6" ht="15.75">
      <c r="A486" s="43" t="s">
        <v>1103</v>
      </c>
      <c r="B486" s="643" t="s">
        <v>348</v>
      </c>
      <c r="C486" s="44"/>
      <c r="D486" s="44" t="s">
        <v>35</v>
      </c>
      <c r="E486" s="768">
        <v>274000</v>
      </c>
      <c r="F486" s="638"/>
    </row>
    <row r="487" spans="1:6" ht="15.75">
      <c r="A487" s="43" t="s">
        <v>1104</v>
      </c>
      <c r="B487" s="643" t="s">
        <v>349</v>
      </c>
      <c r="C487" s="44"/>
      <c r="D487" s="44" t="s">
        <v>35</v>
      </c>
      <c r="E487" s="768">
        <v>293000</v>
      </c>
      <c r="F487" s="638"/>
    </row>
    <row r="488" spans="1:6" ht="15.75">
      <c r="A488" s="43" t="s">
        <v>1105</v>
      </c>
      <c r="B488" s="643" t="s">
        <v>350</v>
      </c>
      <c r="C488" s="44"/>
      <c r="D488" s="44" t="s">
        <v>35</v>
      </c>
      <c r="E488" s="768">
        <v>447000</v>
      </c>
      <c r="F488" s="638"/>
    </row>
    <row r="489" spans="1:6" ht="15.75">
      <c r="A489" s="43" t="s">
        <v>1106</v>
      </c>
      <c r="B489" s="643" t="s">
        <v>1107</v>
      </c>
      <c r="C489" s="44"/>
      <c r="D489" s="44" t="s">
        <v>35</v>
      </c>
      <c r="E489" s="770">
        <v>3830900</v>
      </c>
      <c r="F489" s="638">
        <v>3830900</v>
      </c>
    </row>
    <row r="490" spans="1:6" ht="15.75">
      <c r="A490" s="43" t="s">
        <v>1108</v>
      </c>
      <c r="B490" s="643" t="s">
        <v>351</v>
      </c>
      <c r="C490" s="44"/>
      <c r="D490" s="44" t="s">
        <v>21</v>
      </c>
      <c r="E490" s="768">
        <v>13533</v>
      </c>
      <c r="F490" s="638"/>
    </row>
    <row r="491" spans="1:6" ht="15.75">
      <c r="A491" s="43" t="s">
        <v>1109</v>
      </c>
      <c r="B491" s="643" t="s">
        <v>353</v>
      </c>
      <c r="C491" s="44"/>
      <c r="D491" s="44" t="s">
        <v>35</v>
      </c>
      <c r="E491" s="768">
        <v>81900</v>
      </c>
      <c r="F491" s="651">
        <v>81900</v>
      </c>
    </row>
    <row r="492" spans="1:6" ht="15.75">
      <c r="A492" s="43" t="s">
        <v>1110</v>
      </c>
      <c r="B492" s="643" t="s">
        <v>151</v>
      </c>
      <c r="C492" s="44"/>
      <c r="D492" s="44" t="s">
        <v>28</v>
      </c>
      <c r="E492" s="770">
        <v>1816</v>
      </c>
      <c r="F492" s="638">
        <v>1816</v>
      </c>
    </row>
    <row r="493" spans="1:6" ht="15.75">
      <c r="A493" s="43" t="s">
        <v>1111</v>
      </c>
      <c r="B493" s="643" t="s">
        <v>1112</v>
      </c>
      <c r="C493" s="44"/>
      <c r="D493" s="44" t="s">
        <v>35</v>
      </c>
      <c r="E493" s="768">
        <v>62900</v>
      </c>
      <c r="F493" s="638">
        <v>62900</v>
      </c>
    </row>
    <row r="494" spans="1:6" ht="15.75">
      <c r="A494" s="43" t="s">
        <v>1113</v>
      </c>
      <c r="B494" s="643" t="s">
        <v>354</v>
      </c>
      <c r="C494" s="44"/>
      <c r="D494" s="44" t="s">
        <v>21</v>
      </c>
      <c r="E494" s="768">
        <v>7266</v>
      </c>
      <c r="F494" s="638"/>
    </row>
    <row r="495" spans="1:6" ht="15.75">
      <c r="A495" s="43" t="s">
        <v>1114</v>
      </c>
      <c r="B495" s="643" t="s">
        <v>356</v>
      </c>
      <c r="C495" s="44"/>
      <c r="D495" s="44" t="s">
        <v>28</v>
      </c>
      <c r="E495" s="768">
        <v>5377</v>
      </c>
      <c r="F495" s="638"/>
    </row>
    <row r="496" spans="1:6" ht="15.75">
      <c r="A496" s="43" t="s">
        <v>1115</v>
      </c>
      <c r="B496" s="643" t="s">
        <v>357</v>
      </c>
      <c r="C496" s="44"/>
      <c r="D496" s="44" t="s">
        <v>35</v>
      </c>
      <c r="E496" s="768">
        <v>41000</v>
      </c>
      <c r="F496" s="638"/>
    </row>
    <row r="497" spans="1:6" ht="15.75">
      <c r="A497" s="43" t="s">
        <v>1116</v>
      </c>
      <c r="B497" s="643" t="s">
        <v>360</v>
      </c>
      <c r="C497" s="44"/>
      <c r="D497" s="44" t="s">
        <v>35</v>
      </c>
      <c r="E497" s="768">
        <v>30000</v>
      </c>
      <c r="F497" s="638"/>
    </row>
    <row r="498" spans="1:6" ht="15.75">
      <c r="A498" s="43" t="s">
        <v>1117</v>
      </c>
      <c r="B498" s="643" t="s">
        <v>361</v>
      </c>
      <c r="C498" s="44"/>
      <c r="D498" s="44" t="s">
        <v>35</v>
      </c>
      <c r="E498" s="768">
        <v>70000</v>
      </c>
      <c r="F498" s="638"/>
    </row>
    <row r="499" spans="1:6" ht="15.75">
      <c r="A499" s="43" t="s">
        <v>1118</v>
      </c>
      <c r="B499" s="643" t="s">
        <v>362</v>
      </c>
      <c r="C499" s="44"/>
      <c r="D499" s="44" t="s">
        <v>35</v>
      </c>
      <c r="E499" s="768">
        <v>310900</v>
      </c>
      <c r="F499" s="638"/>
    </row>
    <row r="500" spans="1:6" ht="15.75">
      <c r="A500" s="43" t="s">
        <v>1119</v>
      </c>
      <c r="B500" s="643" t="s">
        <v>363</v>
      </c>
      <c r="C500" s="44"/>
      <c r="D500" s="44" t="s">
        <v>23</v>
      </c>
      <c r="E500" s="770">
        <v>28500</v>
      </c>
      <c r="F500" s="638">
        <v>28500</v>
      </c>
    </row>
    <row r="501" spans="1:6" ht="15.75">
      <c r="A501" s="43" t="s">
        <v>1120</v>
      </c>
      <c r="B501" s="643" t="s">
        <v>364</v>
      </c>
      <c r="C501" s="44"/>
      <c r="D501" s="44" t="s">
        <v>23</v>
      </c>
      <c r="E501" s="770">
        <v>40278</v>
      </c>
      <c r="F501" s="638"/>
    </row>
    <row r="502" spans="1:6" ht="15.75">
      <c r="A502" s="43" t="s">
        <v>1121</v>
      </c>
      <c r="B502" s="643" t="s">
        <v>1122</v>
      </c>
      <c r="C502" s="44"/>
      <c r="D502" s="44" t="s">
        <v>23</v>
      </c>
      <c r="E502" s="770">
        <v>40278</v>
      </c>
      <c r="F502" s="638"/>
    </row>
    <row r="503" spans="1:6" ht="15.75">
      <c r="A503" s="43" t="s">
        <v>1123</v>
      </c>
      <c r="B503" s="643" t="s">
        <v>365</v>
      </c>
      <c r="C503" s="44"/>
      <c r="D503" s="44" t="s">
        <v>23</v>
      </c>
      <c r="E503" s="770">
        <v>23900</v>
      </c>
      <c r="F503" s="638"/>
    </row>
    <row r="504" spans="1:6" ht="15.75">
      <c r="A504" s="43" t="s">
        <v>1124</v>
      </c>
      <c r="B504" s="643" t="s">
        <v>366</v>
      </c>
      <c r="C504" s="44"/>
      <c r="D504" s="44" t="s">
        <v>23</v>
      </c>
      <c r="E504" s="770">
        <v>33319.800000000003</v>
      </c>
      <c r="F504" s="638"/>
    </row>
    <row r="505" spans="1:6" ht="15.75">
      <c r="A505" s="43" t="s">
        <v>1125</v>
      </c>
      <c r="B505" s="643" t="s">
        <v>367</v>
      </c>
      <c r="C505" s="44"/>
      <c r="D505" s="44" t="s">
        <v>23</v>
      </c>
      <c r="E505" s="770">
        <v>38100</v>
      </c>
      <c r="F505" s="638"/>
    </row>
    <row r="506" spans="1:6" ht="15.75">
      <c r="A506" s="43" t="s">
        <v>1126</v>
      </c>
      <c r="B506" s="643" t="s">
        <v>368</v>
      </c>
      <c r="C506" s="44"/>
      <c r="D506" s="44" t="s">
        <v>23</v>
      </c>
      <c r="E506" s="770">
        <v>22000</v>
      </c>
      <c r="F506" s="638">
        <v>22000</v>
      </c>
    </row>
    <row r="507" spans="1:6" ht="15.75">
      <c r="A507" s="43" t="s">
        <v>1127</v>
      </c>
      <c r="B507" s="643" t="s">
        <v>1128</v>
      </c>
      <c r="C507" s="44"/>
      <c r="D507" s="44" t="s">
        <v>35</v>
      </c>
      <c r="E507" s="768">
        <v>6000</v>
      </c>
      <c r="F507" s="638">
        <v>6000</v>
      </c>
    </row>
    <row r="508" spans="1:6" ht="15.75">
      <c r="A508" s="43" t="s">
        <v>1129</v>
      </c>
      <c r="B508" s="643" t="s">
        <v>1130</v>
      </c>
      <c r="C508" s="44"/>
      <c r="D508" s="44" t="s">
        <v>35</v>
      </c>
      <c r="E508" s="770">
        <v>26892</v>
      </c>
      <c r="F508" s="638">
        <v>26892</v>
      </c>
    </row>
    <row r="509" spans="1:6" ht="15.75">
      <c r="A509" s="43" t="s">
        <v>1131</v>
      </c>
      <c r="B509" s="643" t="s">
        <v>369</v>
      </c>
      <c r="C509" s="44"/>
      <c r="D509" s="44" t="s">
        <v>35</v>
      </c>
      <c r="E509" s="770">
        <v>334900</v>
      </c>
      <c r="F509" s="638"/>
    </row>
    <row r="510" spans="1:6" ht="15.75">
      <c r="A510" s="43" t="s">
        <v>1132</v>
      </c>
      <c r="B510" s="643" t="s">
        <v>1133</v>
      </c>
      <c r="C510" s="44"/>
      <c r="D510" s="44" t="s">
        <v>35</v>
      </c>
      <c r="E510" s="770">
        <v>214800</v>
      </c>
      <c r="F510" s="638"/>
    </row>
    <row r="511" spans="1:6" ht="15.75">
      <c r="A511" s="43" t="s">
        <v>1134</v>
      </c>
      <c r="B511" s="643" t="s">
        <v>1135</v>
      </c>
      <c r="C511" s="44"/>
      <c r="D511" s="44" t="s">
        <v>35</v>
      </c>
      <c r="E511" s="770">
        <v>236800</v>
      </c>
      <c r="F511" s="638"/>
    </row>
    <row r="512" spans="1:6" ht="15.75">
      <c r="A512" s="43" t="s">
        <v>1136</v>
      </c>
      <c r="B512" s="643" t="s">
        <v>370</v>
      </c>
      <c r="C512" s="44"/>
      <c r="D512" s="44" t="s">
        <v>35</v>
      </c>
      <c r="E512" s="768">
        <v>622800</v>
      </c>
      <c r="F512" s="638"/>
    </row>
    <row r="513" spans="1:6" ht="15.75">
      <c r="A513" s="43" t="s">
        <v>1137</v>
      </c>
      <c r="B513" s="643" t="s">
        <v>371</v>
      </c>
      <c r="C513" s="44"/>
      <c r="D513" s="44" t="s">
        <v>35</v>
      </c>
      <c r="E513" s="769">
        <v>5347</v>
      </c>
      <c r="F513" s="638"/>
    </row>
    <row r="514" spans="1:6" ht="15.75">
      <c r="A514" s="43" t="s">
        <v>1138</v>
      </c>
      <c r="B514" s="643" t="s">
        <v>372</v>
      </c>
      <c r="C514" s="44"/>
      <c r="D514" s="44" t="s">
        <v>37</v>
      </c>
      <c r="E514" s="770">
        <v>83040</v>
      </c>
      <c r="F514" s="638"/>
    </row>
    <row r="515" spans="1:6" ht="15.75">
      <c r="A515" s="43" t="s">
        <v>1139</v>
      </c>
      <c r="B515" s="643" t="s">
        <v>373</v>
      </c>
      <c r="C515" s="44"/>
      <c r="D515" s="44" t="s">
        <v>35</v>
      </c>
      <c r="E515" s="768">
        <v>15708</v>
      </c>
      <c r="F515" s="651"/>
    </row>
    <row r="516" spans="1:6" ht="15.75">
      <c r="A516" s="43" t="s">
        <v>1140</v>
      </c>
      <c r="B516" s="643" t="s">
        <v>374</v>
      </c>
      <c r="C516" s="44"/>
      <c r="D516" s="44" t="s">
        <v>35</v>
      </c>
      <c r="E516" s="768">
        <v>43100</v>
      </c>
      <c r="F516" s="638"/>
    </row>
    <row r="517" spans="1:6" ht="15.75">
      <c r="A517" s="43" t="s">
        <v>1141</v>
      </c>
      <c r="B517" s="643" t="s">
        <v>1142</v>
      </c>
      <c r="C517" s="44"/>
      <c r="D517" s="44" t="s">
        <v>35</v>
      </c>
      <c r="E517" s="770">
        <v>882.30000000000007</v>
      </c>
      <c r="F517" s="638"/>
    </row>
    <row r="518" spans="1:6" ht="15.75">
      <c r="A518" s="43" t="s">
        <v>1143</v>
      </c>
      <c r="B518" s="643" t="s">
        <v>1144</v>
      </c>
      <c r="C518" s="44"/>
      <c r="D518" s="44" t="s">
        <v>23</v>
      </c>
      <c r="E518" s="770">
        <v>51341</v>
      </c>
      <c r="F518" s="638"/>
    </row>
    <row r="519" spans="1:6" ht="15.75">
      <c r="A519" s="43" t="s">
        <v>1145</v>
      </c>
      <c r="B519" s="43" t="s">
        <v>1146</v>
      </c>
      <c r="C519" s="44"/>
      <c r="D519" s="44" t="s">
        <v>23</v>
      </c>
      <c r="E519" s="770">
        <v>86900</v>
      </c>
      <c r="F519" s="638"/>
    </row>
    <row r="520" spans="1:6" ht="15.75">
      <c r="A520" s="43" t="s">
        <v>1147</v>
      </c>
      <c r="B520" s="643" t="s">
        <v>375</v>
      </c>
      <c r="C520" s="44"/>
      <c r="D520" s="44" t="s">
        <v>23</v>
      </c>
      <c r="E520" s="769">
        <v>1361</v>
      </c>
      <c r="F520" s="638">
        <v>1361</v>
      </c>
    </row>
    <row r="521" spans="1:6" ht="15.75">
      <c r="A521" s="43" t="s">
        <v>1148</v>
      </c>
      <c r="B521" s="643" t="s">
        <v>376</v>
      </c>
      <c r="C521" s="44"/>
      <c r="D521" s="44" t="s">
        <v>23</v>
      </c>
      <c r="E521" s="770">
        <v>1725</v>
      </c>
      <c r="F521" s="638"/>
    </row>
    <row r="522" spans="1:6" ht="15.75">
      <c r="A522" s="43" t="s">
        <v>1149</v>
      </c>
      <c r="B522" s="643" t="s">
        <v>377</v>
      </c>
      <c r="C522" s="44"/>
      <c r="D522" s="44" t="s">
        <v>28</v>
      </c>
      <c r="E522" s="768">
        <v>8500</v>
      </c>
      <c r="F522" s="638"/>
    </row>
    <row r="523" spans="1:6" ht="15.75">
      <c r="A523" s="43" t="s">
        <v>1150</v>
      </c>
      <c r="B523" s="643" t="s">
        <v>378</v>
      </c>
      <c r="C523" s="44"/>
      <c r="D523" s="44" t="s">
        <v>29</v>
      </c>
      <c r="E523" s="768">
        <v>8304</v>
      </c>
      <c r="F523" s="638"/>
    </row>
    <row r="524" spans="1:6" ht="15.75">
      <c r="A524" s="43" t="s">
        <v>1151</v>
      </c>
      <c r="B524" s="643" t="s">
        <v>379</v>
      </c>
      <c r="C524" s="44"/>
      <c r="D524" s="44" t="s">
        <v>29</v>
      </c>
      <c r="E524" s="768">
        <v>25950</v>
      </c>
      <c r="F524" s="638"/>
    </row>
    <row r="525" spans="1:6" ht="15.75">
      <c r="A525" s="43" t="s">
        <v>1152</v>
      </c>
      <c r="B525" s="643" t="s">
        <v>380</v>
      </c>
      <c r="C525" s="44"/>
      <c r="D525" s="44" t="s">
        <v>35</v>
      </c>
      <c r="E525" s="768">
        <v>21900</v>
      </c>
      <c r="F525" s="638"/>
    </row>
    <row r="526" spans="1:6" ht="15.75">
      <c r="A526" s="43" t="s">
        <v>1153</v>
      </c>
      <c r="B526" s="643" t="s">
        <v>381</v>
      </c>
      <c r="C526" s="44"/>
      <c r="D526" s="44" t="s">
        <v>35</v>
      </c>
      <c r="E526" s="768">
        <v>10900</v>
      </c>
      <c r="F526" s="638"/>
    </row>
    <row r="527" spans="1:6" ht="15.75">
      <c r="A527" s="43" t="s">
        <v>1154</v>
      </c>
      <c r="B527" s="643" t="s">
        <v>382</v>
      </c>
      <c r="C527" s="44"/>
      <c r="D527" s="44" t="s">
        <v>35</v>
      </c>
      <c r="E527" s="768">
        <v>17900</v>
      </c>
      <c r="F527" s="638"/>
    </row>
    <row r="528" spans="1:6" ht="15.75">
      <c r="A528" s="43" t="s">
        <v>1155</v>
      </c>
      <c r="B528" s="643" t="s">
        <v>384</v>
      </c>
      <c r="C528" s="44"/>
      <c r="D528" s="44" t="s">
        <v>35</v>
      </c>
      <c r="E528" s="768">
        <v>17900</v>
      </c>
      <c r="F528" s="638"/>
    </row>
    <row r="529" spans="1:7" ht="15.75">
      <c r="A529" s="43" t="s">
        <v>1156</v>
      </c>
      <c r="B529" s="643" t="s">
        <v>385</v>
      </c>
      <c r="C529" s="44"/>
      <c r="D529" s="44" t="s">
        <v>35</v>
      </c>
      <c r="E529" s="768">
        <v>21300</v>
      </c>
      <c r="F529" s="638"/>
    </row>
    <row r="530" spans="1:7" ht="15.75">
      <c r="A530" s="43" t="s">
        <v>1157</v>
      </c>
      <c r="B530" s="643" t="s">
        <v>386</v>
      </c>
      <c r="C530" s="44"/>
      <c r="D530" s="44" t="s">
        <v>35</v>
      </c>
      <c r="E530" s="768">
        <v>12500</v>
      </c>
      <c r="F530" s="638"/>
    </row>
    <row r="531" spans="1:7" ht="15.75">
      <c r="A531" s="43" t="s">
        <v>1158</v>
      </c>
      <c r="B531" s="643" t="s">
        <v>1159</v>
      </c>
      <c r="C531" s="44"/>
      <c r="D531" s="44" t="s">
        <v>35</v>
      </c>
      <c r="E531" s="768">
        <v>53</v>
      </c>
      <c r="F531" s="662"/>
    </row>
    <row r="532" spans="1:7" ht="15.75">
      <c r="A532" s="43" t="s">
        <v>1160</v>
      </c>
      <c r="B532" s="643" t="s">
        <v>1161</v>
      </c>
      <c r="C532" s="44"/>
      <c r="D532" s="44" t="s">
        <v>35</v>
      </c>
      <c r="E532" s="768">
        <v>20</v>
      </c>
      <c r="F532" s="663"/>
    </row>
    <row r="533" spans="1:7" ht="15.75">
      <c r="A533" s="43" t="s">
        <v>1162</v>
      </c>
      <c r="B533" s="643" t="s">
        <v>388</v>
      </c>
      <c r="C533" s="44"/>
      <c r="D533" s="44" t="s">
        <v>35</v>
      </c>
      <c r="E533" s="768">
        <v>65</v>
      </c>
      <c r="F533" s="638"/>
    </row>
    <row r="534" spans="1:7" ht="15.75">
      <c r="A534" s="43" t="s">
        <v>1163</v>
      </c>
      <c r="B534" s="643" t="s">
        <v>389</v>
      </c>
      <c r="C534" s="44"/>
      <c r="D534" s="44" t="s">
        <v>35</v>
      </c>
      <c r="E534" s="770">
        <v>5293.8</v>
      </c>
      <c r="F534" s="638"/>
    </row>
    <row r="535" spans="1:7" ht="15.75">
      <c r="A535" s="43" t="s">
        <v>1164</v>
      </c>
      <c r="B535" s="643" t="s">
        <v>390</v>
      </c>
      <c r="C535" s="44"/>
      <c r="D535" s="44" t="s">
        <v>35</v>
      </c>
      <c r="E535" s="769">
        <v>379680.20999999996</v>
      </c>
      <c r="F535" s="638"/>
    </row>
    <row r="536" spans="1:7" ht="15.75">
      <c r="A536" s="43" t="s">
        <v>1165</v>
      </c>
      <c r="B536" s="643" t="s">
        <v>1166</v>
      </c>
      <c r="C536" s="44"/>
      <c r="D536" s="44" t="s">
        <v>29</v>
      </c>
      <c r="E536" s="769">
        <v>77156</v>
      </c>
      <c r="F536" s="638">
        <v>59900</v>
      </c>
      <c r="G536" s="632">
        <v>67470</v>
      </c>
    </row>
    <row r="537" spans="1:7" ht="15.75">
      <c r="A537" s="43" t="s">
        <v>1167</v>
      </c>
      <c r="B537" s="643" t="s">
        <v>1168</v>
      </c>
      <c r="C537" s="44"/>
      <c r="D537" s="44" t="s">
        <v>28</v>
      </c>
      <c r="E537" s="769">
        <v>5609</v>
      </c>
      <c r="F537" s="638"/>
    </row>
    <row r="538" spans="1:7" ht="15.75">
      <c r="A538" s="43" t="s">
        <v>1169</v>
      </c>
      <c r="B538" s="643" t="s">
        <v>393</v>
      </c>
      <c r="C538" s="44"/>
      <c r="D538" s="44" t="s">
        <v>28</v>
      </c>
      <c r="E538" s="770">
        <v>34915</v>
      </c>
      <c r="F538" s="638">
        <v>34915</v>
      </c>
    </row>
    <row r="539" spans="1:7" ht="15.75">
      <c r="A539" s="43" t="s">
        <v>1170</v>
      </c>
      <c r="B539" s="643" t="s">
        <v>394</v>
      </c>
      <c r="C539" s="44"/>
      <c r="D539" s="44" t="s">
        <v>28</v>
      </c>
      <c r="E539" s="770">
        <v>46053</v>
      </c>
      <c r="F539" s="638">
        <v>46053</v>
      </c>
    </row>
    <row r="540" spans="1:7" ht="15.75">
      <c r="A540" s="43" t="s">
        <v>1171</v>
      </c>
      <c r="B540" s="643" t="s">
        <v>395</v>
      </c>
      <c r="C540" s="44"/>
      <c r="D540" s="44" t="s">
        <v>28</v>
      </c>
      <c r="E540" s="770">
        <v>77112</v>
      </c>
      <c r="F540" s="638">
        <v>77112</v>
      </c>
    </row>
    <row r="541" spans="1:7" ht="15.75">
      <c r="A541" s="43" t="s">
        <v>1172</v>
      </c>
      <c r="B541" s="643" t="s">
        <v>396</v>
      </c>
      <c r="C541" s="44"/>
      <c r="D541" s="44" t="s">
        <v>28</v>
      </c>
      <c r="E541" s="770">
        <v>78076</v>
      </c>
      <c r="F541" s="638">
        <v>78076</v>
      </c>
    </row>
    <row r="542" spans="1:7" ht="15.75">
      <c r="A542" s="43" t="s">
        <v>1173</v>
      </c>
      <c r="B542" s="643" t="s">
        <v>397</v>
      </c>
      <c r="C542" s="44"/>
      <c r="D542" s="44" t="s">
        <v>28</v>
      </c>
      <c r="E542" s="770">
        <v>120809</v>
      </c>
      <c r="F542" s="638">
        <v>120809</v>
      </c>
    </row>
    <row r="543" spans="1:7" ht="15.75">
      <c r="A543" s="43" t="s">
        <v>1174</v>
      </c>
      <c r="B543" s="643" t="s">
        <v>398</v>
      </c>
      <c r="C543" s="44"/>
      <c r="D543" s="44" t="s">
        <v>28</v>
      </c>
      <c r="E543" s="770">
        <v>136981</v>
      </c>
      <c r="F543" s="638">
        <v>136981</v>
      </c>
    </row>
    <row r="544" spans="1:7" ht="15.75">
      <c r="A544" s="43" t="s">
        <v>1175</v>
      </c>
      <c r="B544" s="643" t="s">
        <v>399</v>
      </c>
      <c r="C544" s="44"/>
      <c r="D544" s="44" t="s">
        <v>28</v>
      </c>
      <c r="E544" s="770">
        <v>178857</v>
      </c>
      <c r="F544" s="638">
        <v>178857</v>
      </c>
    </row>
    <row r="545" spans="1:6" ht="15.75">
      <c r="A545" s="43" t="s">
        <v>1176</v>
      </c>
      <c r="B545" s="643" t="s">
        <v>400</v>
      </c>
      <c r="C545" s="44"/>
      <c r="D545" s="44" t="s">
        <v>28</v>
      </c>
      <c r="E545" s="770">
        <v>34986</v>
      </c>
      <c r="F545" s="638"/>
    </row>
    <row r="546" spans="1:6" ht="15.75">
      <c r="A546" s="43" t="s">
        <v>1177</v>
      </c>
      <c r="B546" s="643" t="s">
        <v>401</v>
      </c>
      <c r="C546" s="44"/>
      <c r="D546" s="44" t="s">
        <v>28</v>
      </c>
      <c r="E546" s="770">
        <v>225981</v>
      </c>
      <c r="F546" s="638">
        <v>178857</v>
      </c>
    </row>
    <row r="547" spans="1:6" ht="15.75">
      <c r="A547" s="43" t="s">
        <v>1178</v>
      </c>
      <c r="B547" s="643" t="s">
        <v>402</v>
      </c>
      <c r="C547" s="44"/>
      <c r="D547" s="44" t="s">
        <v>28</v>
      </c>
      <c r="E547" s="770">
        <v>351288</v>
      </c>
      <c r="F547" s="638">
        <v>351288</v>
      </c>
    </row>
    <row r="548" spans="1:6" ht="15.75">
      <c r="A548" s="43" t="s">
        <v>1179</v>
      </c>
      <c r="B548" s="643" t="s">
        <v>403</v>
      </c>
      <c r="C548" s="44"/>
      <c r="D548" s="44" t="s">
        <v>28</v>
      </c>
      <c r="E548" s="770">
        <v>380800</v>
      </c>
      <c r="F548" s="638">
        <v>380800</v>
      </c>
    </row>
    <row r="549" spans="1:6" ht="15.75">
      <c r="A549" s="43" t="s">
        <v>1180</v>
      </c>
      <c r="B549" s="643" t="s">
        <v>404</v>
      </c>
      <c r="C549" s="44"/>
      <c r="D549" s="44" t="s">
        <v>28</v>
      </c>
      <c r="E549" s="770">
        <v>546210</v>
      </c>
      <c r="F549" s="638"/>
    </row>
    <row r="550" spans="1:6" ht="15.75">
      <c r="A550" s="43" t="s">
        <v>1181</v>
      </c>
      <c r="B550" s="643" t="s">
        <v>405</v>
      </c>
      <c r="C550" s="44"/>
      <c r="D550" s="44" t="s">
        <v>28</v>
      </c>
      <c r="E550" s="770">
        <v>712215</v>
      </c>
      <c r="F550" s="638"/>
    </row>
    <row r="551" spans="1:6" ht="15.75">
      <c r="A551" s="43" t="s">
        <v>1182</v>
      </c>
      <c r="B551" s="643" t="s">
        <v>406</v>
      </c>
      <c r="C551" s="44"/>
      <c r="D551" s="44" t="s">
        <v>28</v>
      </c>
      <c r="E551" s="770">
        <v>771120</v>
      </c>
      <c r="F551" s="638"/>
    </row>
    <row r="552" spans="1:6" ht="15.75">
      <c r="A552" s="43" t="s">
        <v>1183</v>
      </c>
      <c r="B552" s="643" t="s">
        <v>407</v>
      </c>
      <c r="C552" s="44"/>
      <c r="D552" s="44" t="s">
        <v>28</v>
      </c>
      <c r="E552" s="770">
        <v>985320</v>
      </c>
      <c r="F552" s="638"/>
    </row>
    <row r="553" spans="1:6" ht="15.75">
      <c r="A553" s="43" t="s">
        <v>1184</v>
      </c>
      <c r="B553" s="643" t="s">
        <v>1185</v>
      </c>
      <c r="C553" s="44"/>
      <c r="D553" s="44" t="s">
        <v>28</v>
      </c>
      <c r="E553" s="768">
        <v>58500</v>
      </c>
      <c r="F553" s="638"/>
    </row>
    <row r="554" spans="1:6" ht="15.75">
      <c r="A554" s="643" t="s">
        <v>1186</v>
      </c>
      <c r="B554" s="643" t="s">
        <v>408</v>
      </c>
      <c r="C554" s="49"/>
      <c r="D554" s="49" t="s">
        <v>28</v>
      </c>
      <c r="E554" s="768">
        <f>83300/6</f>
        <v>13883.333333333334</v>
      </c>
      <c r="F554" s="638"/>
    </row>
    <row r="555" spans="1:6" ht="15.75">
      <c r="A555" s="43" t="s">
        <v>1187</v>
      </c>
      <c r="B555" s="643" t="s">
        <v>409</v>
      </c>
      <c r="C555" s="44"/>
      <c r="D555" s="44" t="s">
        <v>28</v>
      </c>
      <c r="E555" s="768">
        <v>2162</v>
      </c>
      <c r="F555" s="638"/>
    </row>
    <row r="556" spans="1:6" ht="15.75">
      <c r="A556" s="43" t="s">
        <v>1188</v>
      </c>
      <c r="B556" s="643" t="s">
        <v>410</v>
      </c>
      <c r="C556" s="44"/>
      <c r="D556" s="44" t="s">
        <v>28</v>
      </c>
      <c r="E556" s="768">
        <v>9632</v>
      </c>
      <c r="F556" s="638"/>
    </row>
    <row r="557" spans="1:6" ht="15.75">
      <c r="A557" s="43" t="s">
        <v>1189</v>
      </c>
      <c r="B557" s="643" t="s">
        <v>411</v>
      </c>
      <c r="C557" s="44"/>
      <c r="D557" s="44" t="s">
        <v>28</v>
      </c>
      <c r="E557" s="770">
        <v>18129.708000000002</v>
      </c>
      <c r="F557" s="638"/>
    </row>
    <row r="558" spans="1:6" ht="15.75">
      <c r="A558" s="43" t="s">
        <v>1190</v>
      </c>
      <c r="B558" s="643" t="s">
        <v>412</v>
      </c>
      <c r="C558" s="44"/>
      <c r="D558" s="44" t="s">
        <v>28</v>
      </c>
      <c r="E558" s="770">
        <v>29914.121999999999</v>
      </c>
      <c r="F558" s="638"/>
    </row>
    <row r="559" spans="1:6" ht="15.75">
      <c r="A559" s="43" t="s">
        <v>1191</v>
      </c>
      <c r="B559" s="643" t="s">
        <v>413</v>
      </c>
      <c r="C559" s="44"/>
      <c r="D559" s="44" t="s">
        <v>28</v>
      </c>
      <c r="E559" s="770">
        <v>64791.96</v>
      </c>
      <c r="F559" s="638"/>
    </row>
    <row r="560" spans="1:6" ht="15.75">
      <c r="A560" s="43" t="s">
        <v>1192</v>
      </c>
      <c r="B560" s="643" t="s">
        <v>414</v>
      </c>
      <c r="C560" s="44"/>
      <c r="D560" s="44" t="s">
        <v>28</v>
      </c>
      <c r="E560" s="770">
        <v>110640.42</v>
      </c>
      <c r="F560" s="638"/>
    </row>
    <row r="561" spans="1:6" ht="15.75">
      <c r="A561" s="43" t="s">
        <v>1193</v>
      </c>
      <c r="B561" s="643" t="s">
        <v>415</v>
      </c>
      <c r="C561" s="44"/>
      <c r="D561" s="44" t="s">
        <v>28</v>
      </c>
      <c r="E561" s="770">
        <v>25635</v>
      </c>
      <c r="F561" s="638"/>
    </row>
    <row r="562" spans="1:6" ht="15.75">
      <c r="A562" s="43" t="s">
        <v>1194</v>
      </c>
      <c r="B562" s="643" t="s">
        <v>1195</v>
      </c>
      <c r="C562" s="44"/>
      <c r="D562" s="44" t="s">
        <v>28</v>
      </c>
      <c r="E562" s="770">
        <v>6882</v>
      </c>
      <c r="F562" s="638"/>
    </row>
    <row r="563" spans="1:6" ht="15.75">
      <c r="A563" s="43" t="s">
        <v>1196</v>
      </c>
      <c r="B563" s="643" t="s">
        <v>1197</v>
      </c>
      <c r="C563" s="44"/>
      <c r="D563" s="44" t="s">
        <v>28</v>
      </c>
      <c r="E563" s="768">
        <v>15037</v>
      </c>
      <c r="F563" s="664"/>
    </row>
    <row r="564" spans="1:6" ht="15.75">
      <c r="A564" s="43" t="s">
        <v>1198</v>
      </c>
      <c r="B564" s="643" t="s">
        <v>1199</v>
      </c>
      <c r="C564" s="44"/>
      <c r="D564" s="44" t="s">
        <v>28</v>
      </c>
      <c r="E564" s="768">
        <v>18369</v>
      </c>
      <c r="F564" s="638"/>
    </row>
    <row r="565" spans="1:6" ht="15.75">
      <c r="A565" s="43" t="s">
        <v>1200</v>
      </c>
      <c r="B565" s="643" t="s">
        <v>416</v>
      </c>
      <c r="C565" s="44"/>
      <c r="D565" s="44" t="s">
        <v>28</v>
      </c>
      <c r="E565" s="769">
        <v>10066.666666666666</v>
      </c>
      <c r="F565" s="638"/>
    </row>
    <row r="566" spans="1:6" ht="15.75">
      <c r="A566" s="43" t="s">
        <v>1201</v>
      </c>
      <c r="B566" s="643" t="s">
        <v>417</v>
      </c>
      <c r="C566" s="44"/>
      <c r="D566" s="44" t="s">
        <v>28</v>
      </c>
      <c r="E566" s="770">
        <v>8393</v>
      </c>
      <c r="F566" s="638"/>
    </row>
    <row r="567" spans="1:6" ht="15.75">
      <c r="A567" s="43" t="s">
        <v>1202</v>
      </c>
      <c r="B567" s="643" t="s">
        <v>418</v>
      </c>
      <c r="C567" s="44"/>
      <c r="D567" s="44" t="s">
        <v>28</v>
      </c>
      <c r="E567" s="768">
        <v>14827</v>
      </c>
      <c r="F567" s="638">
        <v>14827</v>
      </c>
    </row>
    <row r="568" spans="1:6" ht="15.75">
      <c r="A568" s="43" t="s">
        <v>1203</v>
      </c>
      <c r="B568" s="643" t="s">
        <v>419</v>
      </c>
      <c r="C568" s="44"/>
      <c r="D568" s="44" t="s">
        <v>28</v>
      </c>
      <c r="E568" s="770">
        <v>33034</v>
      </c>
      <c r="F568" s="638">
        <v>33034</v>
      </c>
    </row>
    <row r="569" spans="1:6" ht="15.75">
      <c r="A569" s="43" t="s">
        <v>1204</v>
      </c>
      <c r="B569" s="643" t="s">
        <v>420</v>
      </c>
      <c r="C569" s="44"/>
      <c r="D569" s="44" t="s">
        <v>28</v>
      </c>
      <c r="E569" s="770">
        <v>46220</v>
      </c>
      <c r="F569" s="638">
        <v>46220</v>
      </c>
    </row>
    <row r="570" spans="1:6" ht="15.75">
      <c r="A570" s="43" t="s">
        <v>1205</v>
      </c>
      <c r="B570" s="655" t="s">
        <v>1206</v>
      </c>
      <c r="C570" s="44"/>
      <c r="D570" s="44" t="s">
        <v>28</v>
      </c>
      <c r="E570" s="768">
        <v>59722</v>
      </c>
      <c r="F570" s="638"/>
    </row>
    <row r="571" spans="1:6" ht="15.75">
      <c r="A571" s="43" t="s">
        <v>1207</v>
      </c>
      <c r="B571" s="655" t="s">
        <v>1208</v>
      </c>
      <c r="C571" s="44"/>
      <c r="D571" s="44" t="s">
        <v>28</v>
      </c>
      <c r="E571" s="770">
        <v>85936</v>
      </c>
      <c r="F571" s="638"/>
    </row>
    <row r="572" spans="1:6" ht="15.75">
      <c r="A572" s="43" t="s">
        <v>1209</v>
      </c>
      <c r="B572" s="655" t="s">
        <v>1210</v>
      </c>
      <c r="C572" s="44"/>
      <c r="D572" s="44" t="s">
        <v>28</v>
      </c>
      <c r="E572" s="770">
        <v>157519</v>
      </c>
      <c r="F572" s="638"/>
    </row>
    <row r="573" spans="1:6" ht="15.75">
      <c r="A573" s="643" t="s">
        <v>1211</v>
      </c>
      <c r="B573" s="643" t="s">
        <v>1212</v>
      </c>
      <c r="C573" s="44"/>
      <c r="D573" s="44" t="s">
        <v>28</v>
      </c>
      <c r="E573" s="770">
        <v>14782</v>
      </c>
      <c r="F573" s="638"/>
    </row>
    <row r="574" spans="1:6" ht="15">
      <c r="A574" s="43" t="s">
        <v>1213</v>
      </c>
      <c r="B574" s="643" t="s">
        <v>1214</v>
      </c>
      <c r="C574" s="44"/>
      <c r="D574" s="44" t="s">
        <v>28</v>
      </c>
      <c r="E574" s="47">
        <v>28604</v>
      </c>
      <c r="F574" s="638"/>
    </row>
    <row r="575" spans="1:6" ht="15.75">
      <c r="A575" s="43" t="s">
        <v>1215</v>
      </c>
      <c r="B575" s="655" t="s">
        <v>1216</v>
      </c>
      <c r="C575" s="44"/>
      <c r="D575" s="44" t="s">
        <v>28</v>
      </c>
      <c r="E575" s="769">
        <v>37576</v>
      </c>
      <c r="F575" s="665"/>
    </row>
    <row r="576" spans="1:6" ht="15.75">
      <c r="A576" s="43" t="s">
        <v>1217</v>
      </c>
      <c r="B576" s="643" t="s">
        <v>1218</v>
      </c>
      <c r="C576" s="44"/>
      <c r="D576" s="44" t="s">
        <v>28</v>
      </c>
      <c r="E576" s="770">
        <v>450957</v>
      </c>
      <c r="F576" s="665"/>
    </row>
    <row r="577" spans="1:6" ht="15.75">
      <c r="A577" s="43" t="s">
        <v>1219</v>
      </c>
      <c r="B577" s="643" t="s">
        <v>1220</v>
      </c>
      <c r="C577" s="44"/>
      <c r="D577" s="44" t="s">
        <v>28</v>
      </c>
      <c r="E577" s="770">
        <v>562750</v>
      </c>
      <c r="F577" s="638"/>
    </row>
    <row r="578" spans="1:6" ht="15.75">
      <c r="A578" s="43" t="s">
        <v>1221</v>
      </c>
      <c r="B578" s="643" t="s">
        <v>1222</v>
      </c>
      <c r="C578" s="44"/>
      <c r="D578" s="44" t="s">
        <v>28</v>
      </c>
      <c r="E578" s="770">
        <v>1044535</v>
      </c>
      <c r="F578" s="638"/>
    </row>
    <row r="579" spans="1:6" ht="15.75">
      <c r="A579" s="43" t="s">
        <v>1223</v>
      </c>
      <c r="B579" s="643" t="s">
        <v>1224</v>
      </c>
      <c r="C579" s="44"/>
      <c r="D579" s="44" t="s">
        <v>28</v>
      </c>
      <c r="E579" s="770">
        <v>1640702</v>
      </c>
      <c r="F579" s="638"/>
    </row>
    <row r="580" spans="1:6" ht="15.75">
      <c r="A580" s="43" t="s">
        <v>1225</v>
      </c>
      <c r="B580" s="643" t="s">
        <v>1226</v>
      </c>
      <c r="C580" s="44"/>
      <c r="D580" s="44" t="s">
        <v>28</v>
      </c>
      <c r="E580" s="770">
        <v>2157465</v>
      </c>
      <c r="F580" s="638"/>
    </row>
    <row r="581" spans="1:6" ht="15.75">
      <c r="A581" s="43" t="s">
        <v>1227</v>
      </c>
      <c r="B581" s="643" t="s">
        <v>1228</v>
      </c>
      <c r="C581" s="44"/>
      <c r="D581" s="44" t="s">
        <v>28</v>
      </c>
      <c r="E581" s="770">
        <v>2486102</v>
      </c>
      <c r="F581" s="638"/>
    </row>
    <row r="582" spans="1:6" ht="15.75">
      <c r="A582" s="43" t="s">
        <v>1229</v>
      </c>
      <c r="B582" s="643" t="s">
        <v>1230</v>
      </c>
      <c r="C582" s="44"/>
      <c r="D582" s="44" t="s">
        <v>28</v>
      </c>
      <c r="E582" s="770">
        <v>2617213</v>
      </c>
      <c r="F582" s="638"/>
    </row>
    <row r="583" spans="1:6" ht="15.75">
      <c r="A583" s="43" t="s">
        <v>1231</v>
      </c>
      <c r="B583" s="643" t="s">
        <v>1232</v>
      </c>
      <c r="C583" s="44"/>
      <c r="D583" s="44" t="s">
        <v>28</v>
      </c>
      <c r="E583" s="770">
        <v>2733014</v>
      </c>
      <c r="F583" s="638"/>
    </row>
    <row r="584" spans="1:6" ht="15.75">
      <c r="A584" s="43" t="s">
        <v>1233</v>
      </c>
      <c r="B584" s="643" t="s">
        <v>1234</v>
      </c>
      <c r="C584" s="44"/>
      <c r="D584" s="44" t="s">
        <v>28</v>
      </c>
      <c r="E584" s="770">
        <v>3095726</v>
      </c>
      <c r="F584" s="638"/>
    </row>
    <row r="585" spans="1:6" ht="15.75">
      <c r="A585" s="43" t="s">
        <v>1235</v>
      </c>
      <c r="B585" s="643" t="s">
        <v>421</v>
      </c>
      <c r="C585" s="44"/>
      <c r="D585" s="44" t="s">
        <v>28</v>
      </c>
      <c r="E585" s="769">
        <v>7375</v>
      </c>
      <c r="F585" s="638"/>
    </row>
    <row r="586" spans="1:6" ht="15.75">
      <c r="A586" s="43" t="s">
        <v>1236</v>
      </c>
      <c r="B586" s="643" t="s">
        <v>422</v>
      </c>
      <c r="C586" s="44"/>
      <c r="D586" s="44" t="s">
        <v>28</v>
      </c>
      <c r="E586" s="769">
        <v>9767</v>
      </c>
      <c r="F586" s="664"/>
    </row>
    <row r="587" spans="1:6" ht="15.75">
      <c r="A587" s="43" t="s">
        <v>1237</v>
      </c>
      <c r="B587" s="643" t="s">
        <v>423</v>
      </c>
      <c r="C587" s="44"/>
      <c r="D587" s="44" t="s">
        <v>28</v>
      </c>
      <c r="E587" s="769">
        <v>8516</v>
      </c>
      <c r="F587" s="664"/>
    </row>
    <row r="588" spans="1:6" ht="15.75">
      <c r="A588" s="43" t="s">
        <v>1238</v>
      </c>
      <c r="B588" s="643" t="s">
        <v>424</v>
      </c>
      <c r="C588" s="44"/>
      <c r="D588" s="44" t="s">
        <v>28</v>
      </c>
      <c r="E588" s="769">
        <v>6507</v>
      </c>
      <c r="F588" s="664">
        <v>7549</v>
      </c>
    </row>
    <row r="589" spans="1:6" ht="15.75">
      <c r="A589" s="43" t="s">
        <v>1239</v>
      </c>
      <c r="B589" s="643" t="s">
        <v>425</v>
      </c>
      <c r="C589" s="44"/>
      <c r="D589" s="44" t="s">
        <v>28</v>
      </c>
      <c r="E589" s="769">
        <v>4085</v>
      </c>
      <c r="F589" s="664"/>
    </row>
    <row r="590" spans="1:6" ht="15.75">
      <c r="A590" s="43" t="s">
        <v>1240</v>
      </c>
      <c r="B590" s="643" t="s">
        <v>426</v>
      </c>
      <c r="C590" s="44"/>
      <c r="D590" s="44" t="s">
        <v>28</v>
      </c>
      <c r="E590" s="769">
        <v>2598</v>
      </c>
      <c r="F590" s="664"/>
    </row>
    <row r="591" spans="1:6" ht="15.75">
      <c r="A591" s="43" t="s">
        <v>1241</v>
      </c>
      <c r="B591" s="643" t="s">
        <v>427</v>
      </c>
      <c r="C591" s="44"/>
      <c r="D591" s="44" t="s">
        <v>28</v>
      </c>
      <c r="E591" s="769">
        <v>13073</v>
      </c>
      <c r="F591" s="664">
        <v>11462</v>
      </c>
    </row>
    <row r="592" spans="1:6" ht="15.75">
      <c r="A592" s="43" t="s">
        <v>1242</v>
      </c>
      <c r="B592" s="643" t="s">
        <v>428</v>
      </c>
      <c r="C592" s="44"/>
      <c r="D592" s="44" t="s">
        <v>28</v>
      </c>
      <c r="E592" s="770">
        <v>25087</v>
      </c>
      <c r="F592" s="664">
        <v>25087</v>
      </c>
    </row>
    <row r="593" spans="1:6" ht="15.75">
      <c r="A593" s="43" t="s">
        <v>1243</v>
      </c>
      <c r="B593" s="643" t="s">
        <v>429</v>
      </c>
      <c r="C593" s="44"/>
      <c r="D593" s="44" t="s">
        <v>28</v>
      </c>
      <c r="E593" s="769">
        <v>2954</v>
      </c>
      <c r="F593" s="664"/>
    </row>
    <row r="594" spans="1:6" ht="15.75">
      <c r="A594" s="43" t="s">
        <v>1244</v>
      </c>
      <c r="B594" s="643" t="s">
        <v>1245</v>
      </c>
      <c r="C594" s="44"/>
      <c r="D594" s="44" t="s">
        <v>28</v>
      </c>
      <c r="E594" s="769">
        <v>9801</v>
      </c>
      <c r="F594" s="664"/>
    </row>
    <row r="595" spans="1:6" ht="15.75">
      <c r="A595" s="43" t="s">
        <v>1246</v>
      </c>
      <c r="B595" s="643" t="s">
        <v>1247</v>
      </c>
      <c r="C595" s="44"/>
      <c r="D595" s="44" t="s">
        <v>28</v>
      </c>
      <c r="E595" s="768">
        <v>18665</v>
      </c>
      <c r="F595" s="664"/>
    </row>
    <row r="596" spans="1:6" ht="15.75">
      <c r="A596" s="43" t="s">
        <v>1248</v>
      </c>
      <c r="B596" s="643" t="s">
        <v>1249</v>
      </c>
      <c r="C596" s="44"/>
      <c r="D596" s="44" t="s">
        <v>28</v>
      </c>
      <c r="E596" s="769">
        <v>19227</v>
      </c>
      <c r="F596" s="664"/>
    </row>
    <row r="597" spans="1:6" ht="15.75">
      <c r="A597" s="43" t="s">
        <v>1250</v>
      </c>
      <c r="B597" s="643" t="s">
        <v>1251</v>
      </c>
      <c r="C597" s="44"/>
      <c r="D597" s="44" t="s">
        <v>28</v>
      </c>
      <c r="E597" s="769">
        <v>39947</v>
      </c>
      <c r="F597" s="638"/>
    </row>
    <row r="598" spans="1:6" ht="15.75">
      <c r="A598" s="43" t="s">
        <v>1252</v>
      </c>
      <c r="B598" s="643" t="s">
        <v>1253</v>
      </c>
      <c r="C598" s="44"/>
      <c r="D598" s="44" t="s">
        <v>35</v>
      </c>
      <c r="E598" s="770">
        <v>68000</v>
      </c>
      <c r="F598" s="638"/>
    </row>
    <row r="599" spans="1:6" ht="15.75">
      <c r="A599" s="43" t="s">
        <v>1254</v>
      </c>
      <c r="B599" s="643" t="s">
        <v>430</v>
      </c>
      <c r="C599" s="44"/>
      <c r="D599" s="44" t="s">
        <v>35</v>
      </c>
      <c r="E599" s="770">
        <v>32000</v>
      </c>
      <c r="F599" s="638"/>
    </row>
    <row r="600" spans="1:6" ht="15.75">
      <c r="A600" s="43" t="s">
        <v>1255</v>
      </c>
      <c r="B600" s="643" t="s">
        <v>431</v>
      </c>
      <c r="C600" s="44"/>
      <c r="D600" s="44" t="s">
        <v>35</v>
      </c>
      <c r="E600" s="768">
        <v>27500</v>
      </c>
      <c r="F600" s="665"/>
    </row>
    <row r="601" spans="1:6" ht="15.75">
      <c r="A601" s="43" t="s">
        <v>1256</v>
      </c>
      <c r="B601" s="643" t="s">
        <v>432</v>
      </c>
      <c r="C601" s="44"/>
      <c r="D601" s="44" t="s">
        <v>35</v>
      </c>
      <c r="E601" s="768">
        <v>45500</v>
      </c>
      <c r="F601" s="666"/>
    </row>
    <row r="602" spans="1:6" ht="15.75">
      <c r="A602" s="43" t="s">
        <v>1257</v>
      </c>
      <c r="B602" s="643" t="s">
        <v>433</v>
      </c>
      <c r="C602" s="44"/>
      <c r="D602" s="44" t="s">
        <v>35</v>
      </c>
      <c r="E602" s="768">
        <v>79900</v>
      </c>
      <c r="F602" s="665"/>
    </row>
    <row r="603" spans="1:6" ht="15.75">
      <c r="A603" s="43" t="s">
        <v>1258</v>
      </c>
      <c r="B603" s="643" t="s">
        <v>434</v>
      </c>
      <c r="C603" s="44"/>
      <c r="D603" s="44" t="s">
        <v>35</v>
      </c>
      <c r="E603" s="770">
        <v>181900</v>
      </c>
      <c r="F603" s="665"/>
    </row>
    <row r="604" spans="1:6" ht="15.75">
      <c r="A604" s="43" t="s">
        <v>1259</v>
      </c>
      <c r="B604" s="643" t="s">
        <v>435</v>
      </c>
      <c r="C604" s="44"/>
      <c r="D604" s="44" t="s">
        <v>35</v>
      </c>
      <c r="E604" s="770">
        <v>335000</v>
      </c>
      <c r="F604" s="665"/>
    </row>
    <row r="605" spans="1:6" ht="15.75">
      <c r="A605" s="43" t="s">
        <v>1260</v>
      </c>
      <c r="B605" s="643" t="s">
        <v>436</v>
      </c>
      <c r="C605" s="44"/>
      <c r="D605" s="44" t="s">
        <v>35</v>
      </c>
      <c r="E605" s="770">
        <v>30600</v>
      </c>
      <c r="F605" s="665"/>
    </row>
    <row r="606" spans="1:6" ht="15.75">
      <c r="A606" s="43" t="s">
        <v>1261</v>
      </c>
      <c r="B606" s="643" t="s">
        <v>439</v>
      </c>
      <c r="C606" s="44"/>
      <c r="D606" s="44" t="s">
        <v>35</v>
      </c>
      <c r="E606" s="768">
        <f>(20900+30100)/2</f>
        <v>25500</v>
      </c>
      <c r="F606" s="665"/>
    </row>
    <row r="607" spans="1:6" ht="15.75">
      <c r="A607" s="43" t="s">
        <v>1262</v>
      </c>
      <c r="B607" s="643" t="s">
        <v>1263</v>
      </c>
      <c r="C607" s="44"/>
      <c r="D607" s="44" t="s">
        <v>23</v>
      </c>
      <c r="E607" s="768">
        <v>60000</v>
      </c>
      <c r="F607" s="665"/>
    </row>
    <row r="608" spans="1:6" ht="15.75">
      <c r="A608" s="43" t="s">
        <v>1264</v>
      </c>
      <c r="B608" s="643" t="s">
        <v>441</v>
      </c>
      <c r="C608" s="44"/>
      <c r="D608" s="44" t="s">
        <v>35</v>
      </c>
      <c r="E608" s="770">
        <v>602040</v>
      </c>
      <c r="F608" s="665"/>
    </row>
    <row r="609" spans="1:6" ht="15.75">
      <c r="A609" s="43" t="s">
        <v>1265</v>
      </c>
      <c r="B609" s="643" t="s">
        <v>442</v>
      </c>
      <c r="C609" s="44"/>
      <c r="D609" s="44" t="s">
        <v>35</v>
      </c>
      <c r="E609" s="768">
        <v>425580</v>
      </c>
      <c r="F609" s="665"/>
    </row>
    <row r="610" spans="1:6" ht="15.75">
      <c r="A610" s="43" t="s">
        <v>1266</v>
      </c>
      <c r="B610" s="643" t="s">
        <v>443</v>
      </c>
      <c r="C610" s="44"/>
      <c r="D610" s="44" t="s">
        <v>28</v>
      </c>
      <c r="E610" s="770">
        <f>(5400+4230)/2</f>
        <v>4815</v>
      </c>
      <c r="F610" s="665"/>
    </row>
    <row r="611" spans="1:6" ht="15.75">
      <c r="A611" s="43" t="s">
        <v>1267</v>
      </c>
      <c r="B611" s="643" t="s">
        <v>444</v>
      </c>
      <c r="C611" s="44"/>
      <c r="D611" s="44" t="s">
        <v>28</v>
      </c>
      <c r="E611" s="768">
        <v>1868.4</v>
      </c>
      <c r="F611" s="638"/>
    </row>
    <row r="612" spans="1:6" ht="15.75">
      <c r="A612" s="43" t="s">
        <v>1268</v>
      </c>
      <c r="B612" s="643" t="s">
        <v>1269</v>
      </c>
      <c r="C612" s="44"/>
      <c r="D612" s="44" t="s">
        <v>28</v>
      </c>
      <c r="E612" s="768">
        <v>2595</v>
      </c>
      <c r="F612" s="638"/>
    </row>
    <row r="613" spans="1:6" ht="15.75">
      <c r="A613" s="43" t="s">
        <v>1270</v>
      </c>
      <c r="B613" s="643" t="s">
        <v>445</v>
      </c>
      <c r="C613" s="44"/>
      <c r="D613" s="44" t="s">
        <v>40</v>
      </c>
      <c r="E613" s="768">
        <f>10527/2</f>
        <v>5263.5</v>
      </c>
      <c r="F613" s="638">
        <v>5264</v>
      </c>
    </row>
    <row r="614" spans="1:6" ht="15.75">
      <c r="A614" s="43" t="s">
        <v>1271</v>
      </c>
      <c r="B614" s="643" t="s">
        <v>446</v>
      </c>
      <c r="C614" s="44"/>
      <c r="D614" s="44" t="s">
        <v>23</v>
      </c>
      <c r="E614" s="770">
        <v>100167</v>
      </c>
      <c r="F614" s="638"/>
    </row>
    <row r="615" spans="1:6" ht="15.75">
      <c r="A615" s="43" t="s">
        <v>1272</v>
      </c>
      <c r="B615" s="643" t="s">
        <v>447</v>
      </c>
      <c r="C615" s="44"/>
      <c r="D615" s="44" t="s">
        <v>23</v>
      </c>
      <c r="E615" s="770">
        <v>128296.8</v>
      </c>
      <c r="F615" s="638"/>
    </row>
    <row r="616" spans="1:6" ht="15.75">
      <c r="A616" s="43" t="s">
        <v>1273</v>
      </c>
      <c r="B616" s="643" t="s">
        <v>448</v>
      </c>
      <c r="C616" s="44"/>
      <c r="D616" s="44" t="s">
        <v>23</v>
      </c>
      <c r="E616" s="770">
        <v>114699</v>
      </c>
      <c r="F616" s="638"/>
    </row>
    <row r="617" spans="1:6" ht="15.75">
      <c r="A617" s="43" t="s">
        <v>1274</v>
      </c>
      <c r="B617" s="643" t="s">
        <v>449</v>
      </c>
      <c r="C617" s="44"/>
      <c r="D617" s="44" t="s">
        <v>23</v>
      </c>
      <c r="E617" s="770">
        <v>39444</v>
      </c>
      <c r="F617" s="638">
        <v>5264</v>
      </c>
    </row>
    <row r="618" spans="1:6" ht="15.75">
      <c r="A618" s="43" t="s">
        <v>1275</v>
      </c>
      <c r="B618" s="643" t="s">
        <v>450</v>
      </c>
      <c r="C618" s="44"/>
      <c r="D618" s="44" t="s">
        <v>23</v>
      </c>
      <c r="E618" s="768">
        <v>30714</v>
      </c>
      <c r="F618" s="638">
        <v>30714</v>
      </c>
    </row>
    <row r="619" spans="1:6" ht="15.75">
      <c r="A619" s="43" t="s">
        <v>1276</v>
      </c>
      <c r="B619" s="643" t="s">
        <v>451</v>
      </c>
      <c r="C619" s="44"/>
      <c r="D619" s="44" t="s">
        <v>35</v>
      </c>
      <c r="E619" s="768">
        <v>3393</v>
      </c>
      <c r="F619" s="638">
        <v>3393</v>
      </c>
    </row>
    <row r="620" spans="1:6" ht="15.75">
      <c r="A620" s="43" t="s">
        <v>1277</v>
      </c>
      <c r="B620" s="643" t="s">
        <v>453</v>
      </c>
      <c r="C620" s="44"/>
      <c r="D620" s="44" t="s">
        <v>21</v>
      </c>
      <c r="E620" s="768">
        <v>1280</v>
      </c>
      <c r="F620" s="638"/>
    </row>
    <row r="621" spans="1:6" ht="15.75">
      <c r="A621" s="43" t="s">
        <v>1278</v>
      </c>
      <c r="B621" s="643" t="s">
        <v>224</v>
      </c>
      <c r="C621" s="44"/>
      <c r="D621" s="44" t="s">
        <v>35</v>
      </c>
      <c r="E621" s="770">
        <v>4000</v>
      </c>
      <c r="F621" s="638">
        <v>4000</v>
      </c>
    </row>
    <row r="622" spans="1:6" ht="15.75">
      <c r="A622" s="43" t="s">
        <v>1279</v>
      </c>
      <c r="B622" s="643" t="s">
        <v>1280</v>
      </c>
      <c r="C622" s="44"/>
      <c r="D622" s="44" t="s">
        <v>23</v>
      </c>
      <c r="E622" s="770">
        <v>18900</v>
      </c>
      <c r="F622" s="638">
        <v>18900</v>
      </c>
    </row>
    <row r="623" spans="1:6" ht="15.75">
      <c r="A623" s="43" t="s">
        <v>1281</v>
      </c>
      <c r="B623" s="643" t="s">
        <v>278</v>
      </c>
      <c r="C623" s="44"/>
      <c r="D623" s="44" t="s">
        <v>35</v>
      </c>
      <c r="E623" s="768">
        <v>17400</v>
      </c>
      <c r="F623" s="638"/>
    </row>
    <row r="624" spans="1:6" ht="15.75">
      <c r="A624" s="43" t="s">
        <v>1282</v>
      </c>
      <c r="B624" s="643" t="s">
        <v>268</v>
      </c>
      <c r="C624" s="44"/>
      <c r="D624" s="44" t="s">
        <v>21</v>
      </c>
      <c r="E624" s="770">
        <v>5689.2780000000002</v>
      </c>
      <c r="F624" s="638"/>
    </row>
    <row r="625" spans="1:6" ht="15.75">
      <c r="A625" s="43" t="s">
        <v>1283</v>
      </c>
      <c r="B625" s="643" t="s">
        <v>1284</v>
      </c>
      <c r="C625" s="44"/>
      <c r="D625" s="44" t="s">
        <v>23</v>
      </c>
      <c r="E625" s="768">
        <v>60576</v>
      </c>
      <c r="F625" s="638"/>
    </row>
    <row r="626" spans="1:6" ht="15.75">
      <c r="A626" s="43" t="s">
        <v>1285</v>
      </c>
      <c r="B626" s="643" t="s">
        <v>1286</v>
      </c>
      <c r="C626" s="44"/>
      <c r="D626" s="44" t="s">
        <v>29</v>
      </c>
      <c r="E626" s="769">
        <v>395127</v>
      </c>
      <c r="F626" s="638"/>
    </row>
    <row r="627" spans="1:6" ht="15.75">
      <c r="A627" s="43" t="s">
        <v>1287</v>
      </c>
      <c r="B627" s="643" t="s">
        <v>1288</v>
      </c>
      <c r="C627" s="44"/>
      <c r="D627" s="44" t="s">
        <v>23</v>
      </c>
      <c r="E627" s="770">
        <v>13081.914000000001</v>
      </c>
      <c r="F627" s="638"/>
    </row>
    <row r="628" spans="1:6" ht="15.75">
      <c r="A628" s="43" t="s">
        <v>1289</v>
      </c>
      <c r="B628" s="643" t="s">
        <v>1290</v>
      </c>
      <c r="C628" s="44"/>
      <c r="D628" s="44" t="s">
        <v>28</v>
      </c>
      <c r="E628" s="770">
        <v>12995.76</v>
      </c>
      <c r="F628" s="638"/>
    </row>
    <row r="629" spans="1:6" ht="15.75">
      <c r="A629" s="43" t="s">
        <v>1291</v>
      </c>
      <c r="B629" s="643" t="s">
        <v>1292</v>
      </c>
      <c r="C629" s="44"/>
      <c r="D629" s="44" t="s">
        <v>35</v>
      </c>
      <c r="E629" s="768">
        <v>7000</v>
      </c>
      <c r="F629" s="638">
        <v>7000</v>
      </c>
    </row>
    <row r="630" spans="1:6" ht="15.75">
      <c r="A630" s="43" t="s">
        <v>1293</v>
      </c>
      <c r="B630" s="643" t="s">
        <v>1294</v>
      </c>
      <c r="C630" s="44"/>
      <c r="D630" s="44" t="s">
        <v>29</v>
      </c>
      <c r="E630" s="769">
        <v>360613</v>
      </c>
      <c r="F630" s="638"/>
    </row>
    <row r="631" spans="1:6" ht="15.75">
      <c r="A631" s="43" t="s">
        <v>1295</v>
      </c>
      <c r="B631" s="643" t="s">
        <v>319</v>
      </c>
      <c r="C631" s="44"/>
      <c r="D631" s="44" t="s">
        <v>23</v>
      </c>
      <c r="E631" s="770">
        <v>2425</v>
      </c>
      <c r="F631" s="638">
        <v>2425</v>
      </c>
    </row>
    <row r="632" spans="1:6" ht="15.75">
      <c r="A632" s="643" t="s">
        <v>1296</v>
      </c>
      <c r="B632" s="643" t="s">
        <v>352</v>
      </c>
      <c r="C632" s="49"/>
      <c r="D632" s="49" t="s">
        <v>27</v>
      </c>
      <c r="E632" s="768">
        <v>15900</v>
      </c>
      <c r="F632" s="667"/>
    </row>
    <row r="633" spans="1:6" ht="15.75">
      <c r="A633" s="43" t="s">
        <v>1297</v>
      </c>
      <c r="B633" s="643" t="s">
        <v>1298</v>
      </c>
      <c r="C633" s="44"/>
      <c r="D633" s="44" t="s">
        <v>21</v>
      </c>
      <c r="E633" s="770">
        <v>3217.8</v>
      </c>
      <c r="F633" s="638"/>
    </row>
    <row r="634" spans="1:6" ht="15.75">
      <c r="A634" s="43" t="s">
        <v>1299</v>
      </c>
      <c r="B634" s="643" t="s">
        <v>284</v>
      </c>
      <c r="C634" s="44"/>
      <c r="D634" s="44" t="s">
        <v>35</v>
      </c>
      <c r="E634" s="768">
        <v>11300</v>
      </c>
      <c r="F634" s="668"/>
    </row>
    <row r="635" spans="1:6" ht="15.75">
      <c r="A635" s="43" t="s">
        <v>1300</v>
      </c>
      <c r="B635" s="643" t="s">
        <v>387</v>
      </c>
      <c r="C635" s="44"/>
      <c r="D635" s="44" t="s">
        <v>35</v>
      </c>
      <c r="E635" s="770">
        <v>6900</v>
      </c>
      <c r="F635" s="638"/>
    </row>
    <row r="636" spans="1:6" ht="15.75">
      <c r="A636" s="43" t="s">
        <v>1301</v>
      </c>
      <c r="B636" s="643" t="s">
        <v>1302</v>
      </c>
      <c r="C636" s="44"/>
      <c r="D636" s="44" t="s">
        <v>1303</v>
      </c>
      <c r="E636" s="770">
        <v>2380</v>
      </c>
      <c r="F636" s="638"/>
    </row>
    <row r="637" spans="1:6" ht="15.75">
      <c r="A637" s="643" t="s">
        <v>1304</v>
      </c>
      <c r="B637" s="643" t="s">
        <v>100</v>
      </c>
      <c r="C637" s="44"/>
      <c r="D637" s="44" t="s">
        <v>35</v>
      </c>
      <c r="E637" s="769">
        <v>33600</v>
      </c>
      <c r="F637" s="638"/>
    </row>
    <row r="638" spans="1:6" ht="15.75">
      <c r="A638" s="669" t="s">
        <v>1305</v>
      </c>
      <c r="B638" s="643" t="s">
        <v>219</v>
      </c>
      <c r="C638" s="44"/>
      <c r="D638" s="44" t="s">
        <v>35</v>
      </c>
      <c r="E638" s="770">
        <v>1225</v>
      </c>
      <c r="F638" s="638"/>
    </row>
    <row r="639" spans="1:6" ht="15.75">
      <c r="A639" s="46" t="s">
        <v>1306</v>
      </c>
      <c r="B639" s="643" t="s">
        <v>1307</v>
      </c>
      <c r="C639" s="44"/>
      <c r="D639" s="44" t="s">
        <v>28</v>
      </c>
      <c r="E639" s="770">
        <v>9542</v>
      </c>
      <c r="F639" s="638"/>
    </row>
    <row r="640" spans="1:6" ht="15.75">
      <c r="A640" s="43" t="s">
        <v>1308</v>
      </c>
      <c r="B640" s="643" t="s">
        <v>76</v>
      </c>
      <c r="C640" s="44"/>
      <c r="D640" s="44" t="s">
        <v>35</v>
      </c>
      <c r="E640" s="770">
        <v>373680</v>
      </c>
      <c r="F640" s="638"/>
    </row>
    <row r="641" spans="1:7" ht="15.75">
      <c r="A641" s="43" t="s">
        <v>1309</v>
      </c>
      <c r="B641" s="643" t="s">
        <v>155</v>
      </c>
      <c r="C641" s="44"/>
      <c r="D641" s="44" t="s">
        <v>28</v>
      </c>
      <c r="E641" s="770">
        <v>64356</v>
      </c>
      <c r="F641" s="638"/>
      <c r="G641" s="632">
        <v>64356</v>
      </c>
    </row>
    <row r="642" spans="1:7" ht="15.75">
      <c r="A642" s="43" t="s">
        <v>1310</v>
      </c>
      <c r="B642" s="643" t="s">
        <v>1311</v>
      </c>
      <c r="C642" s="44"/>
      <c r="D642" s="44" t="s">
        <v>28</v>
      </c>
      <c r="E642" s="768">
        <v>33600</v>
      </c>
      <c r="F642" s="638"/>
    </row>
    <row r="643" spans="1:7" ht="15.75">
      <c r="A643" s="43" t="s">
        <v>1312</v>
      </c>
      <c r="B643" s="643" t="s">
        <v>113</v>
      </c>
      <c r="C643" s="44"/>
      <c r="D643" s="44" t="s">
        <v>28</v>
      </c>
      <c r="E643" s="770">
        <v>23977.8</v>
      </c>
      <c r="F643" s="638"/>
    </row>
    <row r="644" spans="1:7" ht="15.75">
      <c r="A644" s="43" t="s">
        <v>1313</v>
      </c>
      <c r="B644" s="643" t="s">
        <v>114</v>
      </c>
      <c r="C644" s="44"/>
      <c r="D644" s="44" t="s">
        <v>28</v>
      </c>
      <c r="E644" s="770">
        <v>26572.799999999999</v>
      </c>
      <c r="F644" s="638">
        <v>6228</v>
      </c>
    </row>
    <row r="645" spans="1:7" ht="15.75">
      <c r="A645" s="43" t="s">
        <v>1314</v>
      </c>
      <c r="B645" s="643" t="s">
        <v>1315</v>
      </c>
      <c r="C645" s="44"/>
      <c r="D645" s="44" t="s">
        <v>35</v>
      </c>
      <c r="E645" s="770">
        <v>6021</v>
      </c>
      <c r="F645" s="638"/>
    </row>
    <row r="646" spans="1:7" ht="15.75">
      <c r="A646" s="43" t="s">
        <v>1316</v>
      </c>
      <c r="B646" s="643" t="s">
        <v>1317</v>
      </c>
      <c r="C646" s="44"/>
      <c r="D646" s="44" t="s">
        <v>23</v>
      </c>
      <c r="E646" s="770">
        <v>20050</v>
      </c>
      <c r="F646" s="638"/>
    </row>
    <row r="647" spans="1:7" ht="15.75">
      <c r="A647" s="43" t="s">
        <v>1318</v>
      </c>
      <c r="B647" s="643" t="s">
        <v>88</v>
      </c>
      <c r="C647" s="44"/>
      <c r="D647" s="44" t="s">
        <v>23</v>
      </c>
      <c r="E647" s="770">
        <v>49900</v>
      </c>
      <c r="F647" s="651">
        <v>10402</v>
      </c>
    </row>
    <row r="648" spans="1:7" ht="15.75">
      <c r="A648" s="43" t="s">
        <v>1319</v>
      </c>
      <c r="B648" s="643" t="s">
        <v>110</v>
      </c>
      <c r="C648" s="44"/>
      <c r="D648" s="44" t="s">
        <v>28</v>
      </c>
      <c r="E648" s="770">
        <v>17127</v>
      </c>
      <c r="F648" s="638"/>
    </row>
    <row r="649" spans="1:7" ht="15.75">
      <c r="A649" s="43" t="s">
        <v>1320</v>
      </c>
      <c r="B649" s="43" t="s">
        <v>226</v>
      </c>
      <c r="C649" s="44"/>
      <c r="D649" s="44" t="s">
        <v>35</v>
      </c>
      <c r="E649" s="770">
        <v>32584.896000000001</v>
      </c>
      <c r="F649" s="638"/>
    </row>
    <row r="650" spans="1:7" ht="15.75">
      <c r="A650" s="43" t="s">
        <v>1321</v>
      </c>
      <c r="B650" s="643" t="s">
        <v>229</v>
      </c>
      <c r="C650" s="44"/>
      <c r="D650" s="44" t="s">
        <v>23</v>
      </c>
      <c r="E650" s="768">
        <v>18153</v>
      </c>
      <c r="F650" s="638"/>
    </row>
    <row r="651" spans="1:7" ht="15.75">
      <c r="A651" s="43" t="s">
        <v>1322</v>
      </c>
      <c r="B651" s="643" t="s">
        <v>1323</v>
      </c>
      <c r="C651" s="44"/>
      <c r="D651" s="44" t="s">
        <v>35</v>
      </c>
      <c r="E651" s="770">
        <v>750</v>
      </c>
      <c r="F651" s="638">
        <v>1700</v>
      </c>
    </row>
    <row r="652" spans="1:7" ht="15.75">
      <c r="A652" s="43" t="s">
        <v>1324</v>
      </c>
      <c r="B652" s="643" t="s">
        <v>209</v>
      </c>
      <c r="C652" s="44"/>
      <c r="D652" s="44" t="s">
        <v>35</v>
      </c>
      <c r="E652" s="770">
        <v>49720.200000000004</v>
      </c>
      <c r="F652" s="638"/>
    </row>
    <row r="653" spans="1:7" ht="15.75">
      <c r="A653" s="43" t="s">
        <v>1324</v>
      </c>
      <c r="B653" s="643" t="s">
        <v>1325</v>
      </c>
      <c r="C653" s="44"/>
      <c r="D653" s="44" t="s">
        <v>1326</v>
      </c>
      <c r="E653" s="768">
        <v>330833</v>
      </c>
      <c r="F653" s="638"/>
    </row>
    <row r="654" spans="1:7" ht="15.75">
      <c r="A654" s="43" t="s">
        <v>1327</v>
      </c>
      <c r="B654" s="643" t="s">
        <v>1328</v>
      </c>
      <c r="C654" s="44"/>
      <c r="D654" s="44" t="s">
        <v>23</v>
      </c>
      <c r="E654" s="769">
        <v>607198</v>
      </c>
      <c r="F654" s="638"/>
    </row>
    <row r="655" spans="1:7" ht="15.75">
      <c r="A655" s="43" t="s">
        <v>1329</v>
      </c>
      <c r="B655" s="643" t="s">
        <v>92</v>
      </c>
      <c r="C655" s="44"/>
      <c r="D655" s="44" t="s">
        <v>35</v>
      </c>
      <c r="E655" s="770">
        <v>7785</v>
      </c>
      <c r="F655" s="638"/>
    </row>
    <row r="656" spans="1:7" ht="15.75">
      <c r="A656" s="43" t="s">
        <v>1330</v>
      </c>
      <c r="B656" s="643" t="s">
        <v>1331</v>
      </c>
      <c r="C656" s="44"/>
      <c r="D656" s="44" t="s">
        <v>35</v>
      </c>
      <c r="E656" s="770">
        <v>267900</v>
      </c>
      <c r="F656" s="638"/>
    </row>
    <row r="657" spans="1:7" ht="15.75">
      <c r="A657" s="43" t="s">
        <v>1332</v>
      </c>
      <c r="B657" s="643" t="s">
        <v>233</v>
      </c>
      <c r="C657" s="44"/>
      <c r="D657" s="44" t="s">
        <v>35</v>
      </c>
      <c r="E657" s="770">
        <v>154900</v>
      </c>
      <c r="F657" s="638">
        <v>154900</v>
      </c>
    </row>
    <row r="658" spans="1:7" ht="15.75">
      <c r="A658" s="43" t="s">
        <v>1333</v>
      </c>
      <c r="B658" s="643" t="s">
        <v>60</v>
      </c>
      <c r="C658" s="44"/>
      <c r="D658" s="44" t="s">
        <v>35</v>
      </c>
      <c r="E658" s="769">
        <v>4200</v>
      </c>
      <c r="F658" s="638">
        <v>22369</v>
      </c>
      <c r="G658" s="929" t="s">
        <v>3496</v>
      </c>
    </row>
    <row r="659" spans="1:7" ht="15.75">
      <c r="A659" s="43" t="s">
        <v>1334</v>
      </c>
      <c r="B659" s="643" t="s">
        <v>1335</v>
      </c>
      <c r="C659" s="44"/>
      <c r="D659" s="44" t="s">
        <v>23</v>
      </c>
      <c r="E659" s="770">
        <v>217980</v>
      </c>
      <c r="F659" s="638"/>
    </row>
    <row r="660" spans="1:7" ht="15.75">
      <c r="A660" s="643" t="s">
        <v>1336</v>
      </c>
      <c r="B660" s="643" t="s">
        <v>211</v>
      </c>
      <c r="C660" s="44"/>
      <c r="D660" s="44" t="s">
        <v>35</v>
      </c>
      <c r="E660" s="770">
        <v>73905.600000000006</v>
      </c>
      <c r="F660" s="638"/>
    </row>
    <row r="661" spans="1:7" ht="15.75">
      <c r="A661" s="43" t="s">
        <v>1337</v>
      </c>
      <c r="B661" s="643" t="s">
        <v>437</v>
      </c>
      <c r="C661" s="49"/>
      <c r="D661" s="49" t="s">
        <v>35</v>
      </c>
      <c r="E661" s="768">
        <v>7450</v>
      </c>
      <c r="F661" s="638"/>
    </row>
    <row r="662" spans="1:7" ht="15.75">
      <c r="A662" s="43" t="s">
        <v>1338</v>
      </c>
      <c r="B662" s="643" t="s">
        <v>438</v>
      </c>
      <c r="C662" s="49"/>
      <c r="D662" s="49" t="s">
        <v>35</v>
      </c>
      <c r="E662" s="768">
        <v>2800</v>
      </c>
      <c r="F662" s="638"/>
    </row>
    <row r="663" spans="1:7" ht="15.75">
      <c r="A663" s="43" t="s">
        <v>1339</v>
      </c>
      <c r="B663" s="643" t="s">
        <v>355</v>
      </c>
      <c r="C663" s="44"/>
      <c r="D663" s="44" t="s">
        <v>35</v>
      </c>
      <c r="E663" s="768">
        <v>2300</v>
      </c>
      <c r="F663" s="638"/>
    </row>
    <row r="664" spans="1:7" ht="15">
      <c r="A664" s="643" t="s">
        <v>1340</v>
      </c>
      <c r="B664" s="643" t="s">
        <v>1341</v>
      </c>
      <c r="C664" s="44"/>
      <c r="D664" s="44" t="s">
        <v>36</v>
      </c>
      <c r="E664" s="47">
        <v>0</v>
      </c>
      <c r="F664" s="638"/>
    </row>
    <row r="665" spans="1:7" ht="15.75">
      <c r="A665" s="43" t="s">
        <v>1342</v>
      </c>
      <c r="B665" s="643" t="s">
        <v>1343</v>
      </c>
      <c r="C665" s="44"/>
      <c r="D665" s="44" t="s">
        <v>3</v>
      </c>
      <c r="E665" s="770">
        <v>376621</v>
      </c>
      <c r="F665" s="638"/>
    </row>
    <row r="666" spans="1:7" ht="15.75">
      <c r="A666" s="43" t="s">
        <v>1344</v>
      </c>
      <c r="B666" s="643" t="s">
        <v>225</v>
      </c>
      <c r="C666" s="44"/>
      <c r="D666" s="44" t="s">
        <v>23</v>
      </c>
      <c r="E666" s="768">
        <v>7453</v>
      </c>
      <c r="F666" s="638">
        <v>7453</v>
      </c>
    </row>
    <row r="667" spans="1:7" ht="15.75">
      <c r="A667" s="43" t="s">
        <v>1345</v>
      </c>
      <c r="B667" s="643" t="s">
        <v>190</v>
      </c>
      <c r="C667" s="44"/>
      <c r="D667" s="44" t="s">
        <v>35</v>
      </c>
      <c r="E667" s="770">
        <v>22450</v>
      </c>
      <c r="F667" s="638">
        <v>22450</v>
      </c>
    </row>
    <row r="668" spans="1:7" ht="15.75">
      <c r="A668" s="43" t="s">
        <v>1346</v>
      </c>
      <c r="B668" s="643" t="s">
        <v>320</v>
      </c>
      <c r="C668" s="44"/>
      <c r="D668" s="44" t="s">
        <v>47</v>
      </c>
      <c r="E668" s="770">
        <v>14000</v>
      </c>
      <c r="F668" s="638">
        <v>14000</v>
      </c>
    </row>
    <row r="669" spans="1:7" ht="15.75">
      <c r="A669" s="43" t="s">
        <v>1347</v>
      </c>
      <c r="B669" s="643" t="s">
        <v>1348</v>
      </c>
      <c r="C669" s="44"/>
      <c r="D669" s="44" t="s">
        <v>35</v>
      </c>
      <c r="E669" s="768">
        <v>98900</v>
      </c>
      <c r="F669" s="638"/>
    </row>
    <row r="670" spans="1:7" ht="15.75">
      <c r="A670" s="43" t="s">
        <v>1349</v>
      </c>
      <c r="B670" s="643" t="s">
        <v>112</v>
      </c>
      <c r="C670" s="44"/>
      <c r="D670" s="44" t="s">
        <v>28</v>
      </c>
      <c r="E670" s="770">
        <v>20760</v>
      </c>
      <c r="F670" s="659">
        <v>16500</v>
      </c>
    </row>
    <row r="671" spans="1:7" ht="15.75">
      <c r="A671" s="43" t="s">
        <v>1350</v>
      </c>
      <c r="B671" s="643" t="s">
        <v>105</v>
      </c>
      <c r="C671" s="44"/>
      <c r="D671" s="44" t="s">
        <v>23</v>
      </c>
      <c r="E671" s="770">
        <v>42777.018000000004</v>
      </c>
      <c r="F671" s="638"/>
    </row>
    <row r="672" spans="1:7" ht="15.75">
      <c r="A672" s="670" t="s">
        <v>1351</v>
      </c>
      <c r="B672" s="671" t="s">
        <v>1352</v>
      </c>
      <c r="C672" s="672"/>
      <c r="D672" s="672" t="s">
        <v>37</v>
      </c>
      <c r="E672" s="768">
        <v>251600</v>
      </c>
      <c r="F672" s="638">
        <v>18750</v>
      </c>
    </row>
    <row r="673" spans="1:6" ht="15.75">
      <c r="A673" s="43" t="s">
        <v>1353</v>
      </c>
      <c r="B673" s="643" t="s">
        <v>1354</v>
      </c>
      <c r="C673" s="44"/>
      <c r="D673" s="44" t="s">
        <v>23</v>
      </c>
      <c r="E673" s="769">
        <v>49000</v>
      </c>
      <c r="F673" s="638"/>
    </row>
    <row r="674" spans="1:6" ht="15.75">
      <c r="A674" s="43" t="s">
        <v>1355</v>
      </c>
      <c r="B674" s="643" t="s">
        <v>1356</v>
      </c>
      <c r="C674" s="645"/>
      <c r="D674" s="645" t="s">
        <v>28</v>
      </c>
      <c r="E674" s="770">
        <v>31233</v>
      </c>
      <c r="F674" s="638">
        <v>31233</v>
      </c>
    </row>
    <row r="675" spans="1:6" ht="15.75">
      <c r="A675" s="643" t="s">
        <v>1357</v>
      </c>
      <c r="B675" s="643" t="s">
        <v>103</v>
      </c>
      <c r="C675" s="645"/>
      <c r="D675" s="645" t="s">
        <v>28</v>
      </c>
      <c r="E675" s="770">
        <v>30500</v>
      </c>
      <c r="F675" s="638"/>
    </row>
    <row r="676" spans="1:6" ht="15.75">
      <c r="A676" s="43" t="s">
        <v>1358</v>
      </c>
      <c r="B676" s="643" t="s">
        <v>1359</v>
      </c>
      <c r="C676" s="44"/>
      <c r="D676" s="44" t="s">
        <v>23</v>
      </c>
      <c r="E676" s="770">
        <v>49824</v>
      </c>
      <c r="F676" s="638"/>
    </row>
    <row r="677" spans="1:6" ht="15.75">
      <c r="A677" s="43" t="s">
        <v>1360</v>
      </c>
      <c r="B677" s="643" t="s">
        <v>143</v>
      </c>
      <c r="C677" s="44"/>
      <c r="D677" s="44" t="s">
        <v>35</v>
      </c>
      <c r="E677" s="770">
        <v>72995</v>
      </c>
      <c r="F677" s="638"/>
    </row>
    <row r="678" spans="1:6" ht="15.75">
      <c r="A678" s="43" t="s">
        <v>1361</v>
      </c>
      <c r="B678" s="655" t="s">
        <v>1362</v>
      </c>
      <c r="C678" s="44"/>
      <c r="D678" s="44" t="s">
        <v>28</v>
      </c>
      <c r="E678" s="768">
        <f>1033167/2</f>
        <v>516583.5</v>
      </c>
      <c r="F678" s="638"/>
    </row>
    <row r="679" spans="1:6" ht="15.75">
      <c r="A679" s="43" t="s">
        <v>1363</v>
      </c>
      <c r="B679" s="671" t="s">
        <v>1364</v>
      </c>
      <c r="C679" s="673"/>
      <c r="D679" s="673" t="s">
        <v>35</v>
      </c>
      <c r="E679" s="768">
        <v>960</v>
      </c>
      <c r="F679" s="638"/>
    </row>
    <row r="680" spans="1:6" ht="15.75">
      <c r="A680" s="43" t="s">
        <v>1365</v>
      </c>
      <c r="B680" s="643" t="s">
        <v>1366</v>
      </c>
      <c r="C680" s="44"/>
      <c r="D680" s="44" t="s">
        <v>23</v>
      </c>
      <c r="E680" s="768">
        <v>122235.91800000001</v>
      </c>
      <c r="F680" s="638"/>
    </row>
    <row r="681" spans="1:6" ht="15.75">
      <c r="A681" s="43" t="s">
        <v>1367</v>
      </c>
      <c r="B681" s="643" t="s">
        <v>1368</v>
      </c>
      <c r="C681" s="44"/>
      <c r="D681" s="44" t="s">
        <v>35</v>
      </c>
      <c r="E681" s="768">
        <v>151200</v>
      </c>
      <c r="F681" s="638">
        <v>151200</v>
      </c>
    </row>
    <row r="682" spans="1:6" ht="25.5">
      <c r="A682" s="643" t="s">
        <v>1369</v>
      </c>
      <c r="B682" s="655" t="s">
        <v>359</v>
      </c>
      <c r="C682" s="49"/>
      <c r="D682" s="49" t="s">
        <v>35</v>
      </c>
      <c r="E682" s="768">
        <v>373576.2</v>
      </c>
      <c r="F682" s="638"/>
    </row>
    <row r="683" spans="1:6" ht="15.75">
      <c r="A683" s="43" t="s">
        <v>1370</v>
      </c>
      <c r="B683" s="643" t="s">
        <v>1371</v>
      </c>
      <c r="C683" s="44"/>
      <c r="D683" s="44" t="s">
        <v>35</v>
      </c>
      <c r="E683" s="770">
        <v>1856400</v>
      </c>
      <c r="F683" s="638"/>
    </row>
    <row r="684" spans="1:6" ht="15.75">
      <c r="A684" s="643" t="s">
        <v>1372</v>
      </c>
      <c r="B684" s="643" t="s">
        <v>1373</v>
      </c>
      <c r="C684" s="44"/>
      <c r="D684" s="44" t="s">
        <v>35</v>
      </c>
      <c r="E684" s="770">
        <v>56900</v>
      </c>
      <c r="F684" s="638">
        <v>56900</v>
      </c>
    </row>
    <row r="685" spans="1:6" ht="15.75">
      <c r="A685" s="43" t="s">
        <v>1374</v>
      </c>
      <c r="B685" s="655" t="s">
        <v>1375</v>
      </c>
      <c r="C685" s="44"/>
      <c r="D685" s="44" t="s">
        <v>28</v>
      </c>
      <c r="E685" s="770">
        <v>1769760</v>
      </c>
      <c r="F685" s="638"/>
    </row>
    <row r="686" spans="1:6" ht="15.75">
      <c r="A686" s="43" t="s">
        <v>1376</v>
      </c>
      <c r="B686" s="643" t="s">
        <v>1377</v>
      </c>
      <c r="C686" s="44"/>
      <c r="D686" s="44" t="s">
        <v>21</v>
      </c>
      <c r="E686" s="770">
        <v>6228</v>
      </c>
      <c r="F686" s="638"/>
    </row>
    <row r="687" spans="1:6" ht="15.75">
      <c r="A687" s="43" t="s">
        <v>1378</v>
      </c>
      <c r="B687" s="643" t="s">
        <v>1379</v>
      </c>
      <c r="C687" s="44"/>
      <c r="D687" s="44" t="s">
        <v>21</v>
      </c>
      <c r="E687" s="770">
        <v>6228</v>
      </c>
      <c r="F687" s="638"/>
    </row>
    <row r="688" spans="1:6" ht="15.75">
      <c r="A688" s="43" t="s">
        <v>1380</v>
      </c>
      <c r="B688" s="643" t="s">
        <v>2731</v>
      </c>
      <c r="C688" s="44"/>
      <c r="D688" s="44" t="s">
        <v>2732</v>
      </c>
      <c r="E688" s="770">
        <v>1038</v>
      </c>
      <c r="F688" s="638"/>
    </row>
    <row r="689" spans="1:6" ht="15.75">
      <c r="A689" s="43" t="s">
        <v>1381</v>
      </c>
      <c r="B689" s="643" t="s">
        <v>1382</v>
      </c>
      <c r="C689" s="44"/>
      <c r="D689" s="44" t="s">
        <v>1383</v>
      </c>
      <c r="E689" s="770">
        <v>741</v>
      </c>
      <c r="F689" s="638">
        <v>741</v>
      </c>
    </row>
    <row r="690" spans="1:6" ht="15.75">
      <c r="A690" s="43" t="s">
        <v>1384</v>
      </c>
      <c r="B690" s="643" t="s">
        <v>156</v>
      </c>
      <c r="C690" s="44"/>
      <c r="D690" s="44" t="s">
        <v>1385</v>
      </c>
      <c r="E690" s="770">
        <v>830.4</v>
      </c>
      <c r="F690" s="638"/>
    </row>
    <row r="691" spans="1:6" ht="15.75">
      <c r="A691" s="43" t="s">
        <v>1386</v>
      </c>
      <c r="B691" s="643" t="s">
        <v>1387</v>
      </c>
      <c r="C691" s="44"/>
      <c r="D691" s="44" t="s">
        <v>23</v>
      </c>
      <c r="E691" s="770">
        <v>363300</v>
      </c>
      <c r="F691" s="638"/>
    </row>
    <row r="692" spans="1:6" ht="15.75">
      <c r="A692" s="43" t="s">
        <v>1388</v>
      </c>
      <c r="B692" s="674" t="s">
        <v>1389</v>
      </c>
      <c r="C692" s="44"/>
      <c r="D692" s="44" t="s">
        <v>28</v>
      </c>
      <c r="E692" s="768">
        <v>301020</v>
      </c>
      <c r="F692" s="638"/>
    </row>
    <row r="693" spans="1:6" ht="15.75">
      <c r="A693" s="43" t="s">
        <v>1390</v>
      </c>
      <c r="B693" s="643" t="s">
        <v>1391</v>
      </c>
      <c r="C693" s="44"/>
      <c r="D693" s="44" t="s">
        <v>1385</v>
      </c>
      <c r="E693" s="768">
        <v>301020</v>
      </c>
      <c r="F693" s="638"/>
    </row>
    <row r="694" spans="1:6" ht="15.75">
      <c r="A694" s="43" t="s">
        <v>1392</v>
      </c>
      <c r="B694" s="643" t="s">
        <v>1393</v>
      </c>
      <c r="C694" s="44"/>
      <c r="D694" s="44" t="s">
        <v>1385</v>
      </c>
      <c r="E694" s="770">
        <v>86930500</v>
      </c>
      <c r="F694" s="638"/>
    </row>
    <row r="695" spans="1:6" ht="15">
      <c r="A695" s="43"/>
      <c r="B695" s="643"/>
      <c r="C695" s="44"/>
      <c r="D695" s="44"/>
      <c r="E695" s="47"/>
      <c r="F695" s="638"/>
    </row>
    <row r="696" spans="1:6" ht="15.75">
      <c r="A696" s="43" t="s">
        <v>1394</v>
      </c>
      <c r="B696" s="643" t="s">
        <v>223</v>
      </c>
      <c r="C696" s="44"/>
      <c r="D696" s="44" t="s">
        <v>35</v>
      </c>
      <c r="E696" s="770">
        <v>4800</v>
      </c>
      <c r="F696" s="638"/>
    </row>
    <row r="697" spans="1:6" ht="15.75">
      <c r="A697" s="657" t="s">
        <v>1395</v>
      </c>
      <c r="B697" s="643" t="s">
        <v>1396</v>
      </c>
      <c r="C697" s="44"/>
      <c r="D697" s="44" t="s">
        <v>3</v>
      </c>
      <c r="E697" s="770">
        <v>4800</v>
      </c>
      <c r="F697" s="638"/>
    </row>
    <row r="698" spans="1:6" ht="15.75">
      <c r="A698" s="43" t="s">
        <v>1397</v>
      </c>
      <c r="B698" s="675" t="s">
        <v>1398</v>
      </c>
      <c r="C698" s="44"/>
      <c r="D698" s="44" t="s">
        <v>20</v>
      </c>
      <c r="E698" s="770">
        <v>3925</v>
      </c>
      <c r="F698" s="638"/>
    </row>
    <row r="699" spans="1:6" ht="15.75">
      <c r="A699" s="43" t="s">
        <v>1397</v>
      </c>
      <c r="B699" s="643" t="s">
        <v>313</v>
      </c>
      <c r="C699" s="44"/>
      <c r="D699" s="44" t="s">
        <v>35</v>
      </c>
      <c r="E699" s="768">
        <v>4528.7939999999999</v>
      </c>
      <c r="F699" s="638"/>
    </row>
    <row r="700" spans="1:6" ht="15.75">
      <c r="A700" s="43" t="s">
        <v>1399</v>
      </c>
      <c r="B700" s="643" t="s">
        <v>191</v>
      </c>
      <c r="C700" s="44"/>
      <c r="D700" s="44" t="s">
        <v>35</v>
      </c>
      <c r="E700" s="770">
        <v>371900</v>
      </c>
      <c r="F700" s="638"/>
    </row>
    <row r="701" spans="1:6" ht="15.75">
      <c r="A701" s="657" t="s">
        <v>1400</v>
      </c>
      <c r="B701" s="643" t="s">
        <v>1401</v>
      </c>
      <c r="C701" s="44"/>
      <c r="D701" s="44" t="s">
        <v>35</v>
      </c>
      <c r="E701" s="770">
        <v>560520</v>
      </c>
      <c r="F701" s="638"/>
    </row>
    <row r="702" spans="1:6" ht="15.75">
      <c r="A702" s="43" t="s">
        <v>1402</v>
      </c>
      <c r="B702" s="643" t="s">
        <v>1403</v>
      </c>
      <c r="C702" s="49"/>
      <c r="D702" s="49" t="s">
        <v>1404</v>
      </c>
      <c r="E702" s="768">
        <v>9762</v>
      </c>
      <c r="F702" s="638"/>
    </row>
    <row r="703" spans="1:6" ht="15.75">
      <c r="A703" s="43" t="s">
        <v>1405</v>
      </c>
      <c r="B703" s="643" t="s">
        <v>263</v>
      </c>
      <c r="C703" s="44"/>
      <c r="D703" s="44" t="s">
        <v>29</v>
      </c>
      <c r="E703" s="769">
        <v>36500</v>
      </c>
      <c r="F703" s="638"/>
    </row>
    <row r="704" spans="1:6" ht="15.75">
      <c r="A704" s="43" t="s">
        <v>1406</v>
      </c>
      <c r="B704" s="643" t="s">
        <v>1407</v>
      </c>
      <c r="C704" s="44"/>
      <c r="D704" s="44" t="s">
        <v>20</v>
      </c>
      <c r="E704" s="768">
        <v>68250</v>
      </c>
      <c r="F704" s="638"/>
    </row>
    <row r="705" spans="1:6" ht="15.75">
      <c r="A705" s="675" t="s">
        <v>1408</v>
      </c>
      <c r="B705" s="675" t="s">
        <v>1409</v>
      </c>
      <c r="C705" s="44"/>
      <c r="D705" s="44" t="s">
        <v>41</v>
      </c>
      <c r="E705" s="770">
        <v>14875</v>
      </c>
      <c r="F705" s="638"/>
    </row>
    <row r="706" spans="1:6" ht="15.75">
      <c r="A706" s="657" t="s">
        <v>1410</v>
      </c>
      <c r="B706" s="643" t="s">
        <v>1411</v>
      </c>
      <c r="C706" s="44"/>
      <c r="D706" s="44" t="s">
        <v>20</v>
      </c>
      <c r="E706" s="768">
        <v>64900</v>
      </c>
      <c r="F706" s="638"/>
    </row>
    <row r="707" spans="1:6" ht="15.75">
      <c r="A707" s="43" t="s">
        <v>1412</v>
      </c>
      <c r="B707" s="643" t="s">
        <v>1413</v>
      </c>
      <c r="C707" s="44"/>
      <c r="D707" s="44" t="s">
        <v>20</v>
      </c>
      <c r="E707" s="768">
        <v>102950</v>
      </c>
      <c r="F707" s="638"/>
    </row>
    <row r="708" spans="1:6" ht="15.75">
      <c r="A708" s="43" t="s">
        <v>1414</v>
      </c>
      <c r="B708" s="643" t="s">
        <v>1415</v>
      </c>
      <c r="C708" s="44"/>
      <c r="D708" s="44" t="s">
        <v>20</v>
      </c>
      <c r="E708" s="769">
        <v>189695.52</v>
      </c>
      <c r="F708" s="638"/>
    </row>
    <row r="709" spans="1:6" ht="51">
      <c r="A709" s="43" t="s">
        <v>1416</v>
      </c>
      <c r="B709" s="675" t="s">
        <v>1417</v>
      </c>
      <c r="C709" s="44"/>
      <c r="D709" s="44" t="s">
        <v>20</v>
      </c>
      <c r="E709" s="770">
        <v>8044800</v>
      </c>
      <c r="F709" s="638"/>
    </row>
    <row r="710" spans="1:6" ht="15.75">
      <c r="A710" s="43" t="s">
        <v>1418</v>
      </c>
      <c r="B710" s="675" t="s">
        <v>1419</v>
      </c>
      <c r="C710" s="44"/>
      <c r="D710" s="44" t="s">
        <v>20</v>
      </c>
      <c r="E710" s="770">
        <v>229900</v>
      </c>
      <c r="F710" s="638"/>
    </row>
    <row r="711" spans="1:6" ht="15.75">
      <c r="A711" s="43" t="s">
        <v>1420</v>
      </c>
      <c r="B711" s="675" t="s">
        <v>1421</v>
      </c>
      <c r="C711" s="44"/>
      <c r="D711" s="44" t="s">
        <v>35</v>
      </c>
      <c r="E711" s="770">
        <v>20656.2</v>
      </c>
      <c r="F711" s="638"/>
    </row>
    <row r="712" spans="1:6" ht="15.75">
      <c r="A712" s="43" t="s">
        <v>1422</v>
      </c>
      <c r="B712" s="675" t="s">
        <v>1423</v>
      </c>
      <c r="C712" s="44"/>
      <c r="D712" s="44" t="s">
        <v>20</v>
      </c>
      <c r="E712" s="770">
        <v>509900</v>
      </c>
      <c r="F712" s="638"/>
    </row>
    <row r="713" spans="1:6" ht="15.75">
      <c r="A713" s="43" t="s">
        <v>1424</v>
      </c>
      <c r="B713" s="643" t="s">
        <v>87</v>
      </c>
      <c r="C713" s="44"/>
      <c r="D713" s="44" t="s">
        <v>35</v>
      </c>
      <c r="E713" s="770">
        <v>43087</v>
      </c>
      <c r="F713" s="651"/>
    </row>
    <row r="714" spans="1:6" ht="15.75">
      <c r="A714" s="43" t="s">
        <v>1424</v>
      </c>
      <c r="B714" s="675" t="s">
        <v>1425</v>
      </c>
      <c r="C714" s="44"/>
      <c r="D714" s="44" t="s">
        <v>35</v>
      </c>
      <c r="E714" s="770">
        <v>4152</v>
      </c>
      <c r="F714" s="638"/>
    </row>
    <row r="715" spans="1:6" ht="15.75">
      <c r="A715" s="43" t="s">
        <v>1426</v>
      </c>
      <c r="B715" s="643" t="s">
        <v>440</v>
      </c>
      <c r="C715" s="44"/>
      <c r="D715" s="44" t="s">
        <v>35</v>
      </c>
      <c r="E715" s="768">
        <v>4900</v>
      </c>
      <c r="F715" s="638"/>
    </row>
    <row r="716" spans="1:6" ht="15.75">
      <c r="A716" s="43" t="s">
        <v>1427</v>
      </c>
      <c r="B716" s="643" t="s">
        <v>111</v>
      </c>
      <c r="C716" s="44"/>
      <c r="D716" s="44" t="s">
        <v>28</v>
      </c>
      <c r="E716" s="770">
        <v>17127</v>
      </c>
      <c r="F716" s="638"/>
    </row>
    <row r="717" spans="1:6" ht="15.75">
      <c r="A717" s="643" t="s">
        <v>1428</v>
      </c>
      <c r="B717" s="675" t="s">
        <v>343</v>
      </c>
      <c r="C717" s="49"/>
      <c r="D717" s="49" t="s">
        <v>40</v>
      </c>
      <c r="E717" s="770">
        <v>25950</v>
      </c>
      <c r="F717" s="638"/>
    </row>
    <row r="718" spans="1:6" ht="15">
      <c r="A718" s="643" t="s">
        <v>2703</v>
      </c>
      <c r="B718" s="675" t="s">
        <v>2704</v>
      </c>
      <c r="C718" s="49"/>
      <c r="D718" s="44" t="s">
        <v>35</v>
      </c>
      <c r="E718" s="47">
        <v>70975</v>
      </c>
      <c r="F718" s="638"/>
    </row>
    <row r="719" spans="1:6" ht="12.75">
      <c r="A719" s="643" t="s">
        <v>2705</v>
      </c>
      <c r="B719" s="675" t="s">
        <v>2706</v>
      </c>
      <c r="D719" s="44" t="s">
        <v>35</v>
      </c>
      <c r="E719" s="676">
        <v>11862</v>
      </c>
    </row>
    <row r="720" spans="1:6" ht="12.75">
      <c r="A720" s="643" t="s">
        <v>2707</v>
      </c>
      <c r="B720" s="675" t="s">
        <v>2708</v>
      </c>
      <c r="D720" s="44" t="s">
        <v>35</v>
      </c>
      <c r="E720" s="676">
        <v>9300</v>
      </c>
    </row>
    <row r="721" spans="1:5" ht="12.75">
      <c r="A721" s="643" t="s">
        <v>2709</v>
      </c>
      <c r="B721" s="675" t="s">
        <v>2710</v>
      </c>
      <c r="D721" s="44" t="s">
        <v>35</v>
      </c>
      <c r="E721" s="676">
        <v>1850</v>
      </c>
    </row>
    <row r="722" spans="1:5" ht="12.75">
      <c r="A722" s="643" t="s">
        <v>2711</v>
      </c>
      <c r="B722" s="675" t="s">
        <v>2712</v>
      </c>
      <c r="D722" s="44" t="s">
        <v>2719</v>
      </c>
      <c r="E722" s="676">
        <v>18900</v>
      </c>
    </row>
    <row r="723" spans="1:5" ht="12.75">
      <c r="A723" s="643" t="s">
        <v>2715</v>
      </c>
      <c r="B723" s="675" t="s">
        <v>2718</v>
      </c>
      <c r="D723" s="44" t="s">
        <v>35</v>
      </c>
      <c r="E723" s="676">
        <v>750</v>
      </c>
    </row>
    <row r="724" spans="1:5" ht="12.75">
      <c r="A724" s="643" t="s">
        <v>2713</v>
      </c>
      <c r="B724" s="675" t="s">
        <v>2714</v>
      </c>
      <c r="D724" s="44" t="s">
        <v>35</v>
      </c>
      <c r="E724" s="676">
        <v>1500</v>
      </c>
    </row>
    <row r="725" spans="1:5" ht="12.75">
      <c r="A725" s="643" t="s">
        <v>2716</v>
      </c>
      <c r="B725" s="675" t="s">
        <v>2717</v>
      </c>
      <c r="D725" s="44" t="s">
        <v>35</v>
      </c>
      <c r="E725" s="676">
        <v>690</v>
      </c>
    </row>
    <row r="726" spans="1:5" ht="12.75">
      <c r="A726" s="643" t="s">
        <v>2723</v>
      </c>
      <c r="B726" s="675" t="s">
        <v>2724</v>
      </c>
      <c r="D726" s="44" t="s">
        <v>35</v>
      </c>
      <c r="E726" s="676">
        <v>5000</v>
      </c>
    </row>
    <row r="727" spans="1:5" ht="12.75">
      <c r="A727" s="643" t="s">
        <v>2725</v>
      </c>
      <c r="B727" s="675" t="s">
        <v>2726</v>
      </c>
      <c r="D727" s="44" t="s">
        <v>28</v>
      </c>
      <c r="E727" s="676">
        <v>1400</v>
      </c>
    </row>
    <row r="728" spans="1:5" ht="12.75">
      <c r="A728" s="643" t="s">
        <v>2727</v>
      </c>
      <c r="B728" s="675" t="s">
        <v>2728</v>
      </c>
      <c r="D728" s="44" t="s">
        <v>35</v>
      </c>
      <c r="E728" s="676">
        <v>6200</v>
      </c>
    </row>
    <row r="729" spans="1:5" ht="12.75">
      <c r="A729" s="643" t="s">
        <v>2729</v>
      </c>
      <c r="B729" s="675" t="s">
        <v>2730</v>
      </c>
      <c r="D729" s="44" t="s">
        <v>35</v>
      </c>
      <c r="E729" s="676">
        <v>137000</v>
      </c>
    </row>
    <row r="730" spans="1:5" ht="12.75">
      <c r="A730" s="643" t="s">
        <v>2733</v>
      </c>
      <c r="B730" s="675" t="s">
        <v>2734</v>
      </c>
      <c r="D730" s="44" t="s">
        <v>35</v>
      </c>
      <c r="E730" s="676">
        <v>1400</v>
      </c>
    </row>
    <row r="731" spans="1:5" ht="12.75">
      <c r="A731" s="643" t="s">
        <v>2735</v>
      </c>
      <c r="B731" s="675" t="s">
        <v>2736</v>
      </c>
      <c r="D731" s="44" t="s">
        <v>35</v>
      </c>
      <c r="E731" s="676">
        <v>10500</v>
      </c>
    </row>
    <row r="732" spans="1:5" ht="12.75">
      <c r="A732" s="643" t="s">
        <v>2845</v>
      </c>
      <c r="B732" s="675" t="s">
        <v>2846</v>
      </c>
      <c r="D732" s="44" t="s">
        <v>35</v>
      </c>
      <c r="E732" s="676">
        <v>37237</v>
      </c>
    </row>
    <row r="733" spans="1:5" ht="12.75">
      <c r="A733" s="643" t="s">
        <v>2849</v>
      </c>
      <c r="B733" s="675" t="s">
        <v>2850</v>
      </c>
      <c r="D733" s="44" t="s">
        <v>35</v>
      </c>
      <c r="E733" s="676">
        <v>8250</v>
      </c>
    </row>
    <row r="734" spans="1:5" ht="12.75">
      <c r="A734" s="643" t="s">
        <v>2727</v>
      </c>
      <c r="B734" s="675" t="s">
        <v>2856</v>
      </c>
      <c r="D734" s="44" t="s">
        <v>35</v>
      </c>
      <c r="E734" s="676">
        <v>9300</v>
      </c>
    </row>
    <row r="735" spans="1:5" ht="12.75">
      <c r="A735" s="643" t="s">
        <v>2852</v>
      </c>
      <c r="B735" s="675" t="s">
        <v>2853</v>
      </c>
      <c r="D735" s="44" t="s">
        <v>35</v>
      </c>
      <c r="E735" s="676">
        <v>15510</v>
      </c>
    </row>
    <row r="736" spans="1:5" ht="12.75">
      <c r="A736" s="643"/>
      <c r="B736" s="675"/>
      <c r="D736" s="44"/>
    </row>
    <row r="737" spans="1:5" ht="12.75">
      <c r="A737" s="643"/>
      <c r="B737" s="675"/>
      <c r="D737" s="44"/>
    </row>
    <row r="738" spans="1:5" ht="12.75">
      <c r="A738" s="643"/>
      <c r="B738" s="675"/>
      <c r="D738" s="44"/>
    </row>
    <row r="739" spans="1:5" ht="12.75">
      <c r="A739" s="643"/>
      <c r="B739" s="675"/>
      <c r="D739" s="44"/>
    </row>
    <row r="740" spans="1:5" ht="12.75">
      <c r="A740" s="643"/>
      <c r="B740" s="675"/>
      <c r="D740" s="44"/>
    </row>
    <row r="741" spans="1:5" ht="12.75">
      <c r="A741" s="643"/>
      <c r="B741" s="675"/>
      <c r="D741" s="44"/>
    </row>
    <row r="742" spans="1:5" ht="12.75">
      <c r="A742" s="643"/>
      <c r="B742" s="675"/>
      <c r="D742" s="44"/>
    </row>
    <row r="743" spans="1:5" ht="12.75">
      <c r="A743" s="643"/>
      <c r="B743" s="675"/>
      <c r="D743" s="44"/>
    </row>
    <row r="745" spans="1:5">
      <c r="A745" s="981" t="s">
        <v>2468</v>
      </c>
      <c r="B745" s="981"/>
      <c r="C745" s="632"/>
      <c r="D745" s="632"/>
      <c r="E745" s="632"/>
    </row>
    <row r="746" spans="1:5">
      <c r="A746" s="981"/>
      <c r="B746" s="981"/>
      <c r="C746" s="632"/>
      <c r="D746" s="632"/>
      <c r="E746" s="632"/>
    </row>
    <row r="749" spans="1:5">
      <c r="A749" s="52" t="s">
        <v>2413</v>
      </c>
      <c r="B749" s="677" t="s">
        <v>1431</v>
      </c>
      <c r="C749" s="678"/>
      <c r="D749" s="678" t="s">
        <v>29</v>
      </c>
      <c r="E749" s="679">
        <f>+'APU GENERALES'!H33</f>
        <v>264176</v>
      </c>
    </row>
    <row r="750" spans="1:5">
      <c r="A750" s="52" t="s">
        <v>2414</v>
      </c>
      <c r="B750" s="677" t="s">
        <v>1432</v>
      </c>
      <c r="C750" s="678"/>
      <c r="D750" s="678" t="s">
        <v>29</v>
      </c>
      <c r="E750" s="679">
        <f>+'APU GENERALES'!H67</f>
        <v>312972</v>
      </c>
    </row>
    <row r="751" spans="1:5">
      <c r="A751" s="52" t="s">
        <v>2415</v>
      </c>
      <c r="B751" s="677" t="s">
        <v>1433</v>
      </c>
      <c r="C751" s="678"/>
      <c r="D751" s="678" t="s">
        <v>29</v>
      </c>
      <c r="E751" s="679">
        <f>+'APU GENERALES'!H101</f>
        <v>332595</v>
      </c>
    </row>
    <row r="752" spans="1:5">
      <c r="A752" s="52" t="s">
        <v>2416</v>
      </c>
      <c r="B752" s="677" t="s">
        <v>1434</v>
      </c>
      <c r="C752" s="678"/>
      <c r="D752" s="678" t="s">
        <v>29</v>
      </c>
      <c r="E752" s="679">
        <f>+'APU GENERALES'!H135</f>
        <v>349675</v>
      </c>
    </row>
    <row r="753" spans="1:9">
      <c r="A753" s="52" t="s">
        <v>2417</v>
      </c>
      <c r="B753" s="677" t="s">
        <v>1435</v>
      </c>
      <c r="C753" s="678"/>
      <c r="D753" s="678" t="s">
        <v>29</v>
      </c>
      <c r="E753" s="679">
        <f>+'APU GENERALES'!H169</f>
        <v>385193</v>
      </c>
    </row>
    <row r="754" spans="1:9">
      <c r="A754" s="52" t="s">
        <v>2418</v>
      </c>
      <c r="B754" s="677" t="s">
        <v>1436</v>
      </c>
      <c r="C754" s="678"/>
      <c r="D754" s="678" t="s">
        <v>29</v>
      </c>
      <c r="E754" s="679">
        <f>+'APU GENERALES'!H203</f>
        <v>400682</v>
      </c>
    </row>
    <row r="755" spans="1:9" ht="14.25">
      <c r="A755" s="59" t="s">
        <v>2419</v>
      </c>
      <c r="B755" s="619" t="s">
        <v>1437</v>
      </c>
      <c r="C755" s="678"/>
      <c r="D755" s="678" t="s">
        <v>29</v>
      </c>
      <c r="E755" s="679">
        <f>+'APU GENERALES'!H230</f>
        <v>368425</v>
      </c>
    </row>
    <row r="756" spans="1:9" ht="14.25">
      <c r="A756" s="59" t="s">
        <v>2420</v>
      </c>
      <c r="B756" s="619" t="s">
        <v>1438</v>
      </c>
      <c r="C756" s="678"/>
      <c r="D756" s="678" t="s">
        <v>29</v>
      </c>
      <c r="E756" s="679">
        <f>+'APU GENERALES'!H257</f>
        <v>378167</v>
      </c>
    </row>
    <row r="757" spans="1:9" ht="14.25">
      <c r="A757" s="59" t="s">
        <v>2421</v>
      </c>
      <c r="B757" s="619" t="s">
        <v>1439</v>
      </c>
      <c r="C757" s="678"/>
      <c r="D757" s="678" t="s">
        <v>29</v>
      </c>
      <c r="E757" s="679">
        <f>+'APU GENERALES'!H284</f>
        <v>419432</v>
      </c>
    </row>
    <row r="758" spans="1:9" ht="14.25">
      <c r="A758" s="59" t="s">
        <v>2422</v>
      </c>
      <c r="B758" s="619" t="s">
        <v>1440</v>
      </c>
      <c r="C758" s="678"/>
      <c r="D758" s="678" t="s">
        <v>29</v>
      </c>
      <c r="E758" s="679">
        <f>+'APU GENERALES'!H311</f>
        <v>530932</v>
      </c>
    </row>
    <row r="759" spans="1:9" ht="14.25">
      <c r="A759" s="59" t="s">
        <v>2423</v>
      </c>
      <c r="B759" s="619" t="s">
        <v>1441</v>
      </c>
      <c r="C759" s="678"/>
      <c r="D759" s="678" t="s">
        <v>29</v>
      </c>
      <c r="E759" s="679">
        <f>+'APU GENERALES'!H339</f>
        <v>356303</v>
      </c>
    </row>
    <row r="760" spans="1:9" ht="14.25">
      <c r="A760" s="59" t="s">
        <v>2424</v>
      </c>
      <c r="B760" s="619" t="s">
        <v>1442</v>
      </c>
      <c r="C760" s="678"/>
      <c r="D760" s="678" t="s">
        <v>29</v>
      </c>
      <c r="E760" s="679">
        <f>+'APU GENERALES'!H367</f>
        <v>379240</v>
      </c>
    </row>
    <row r="761" spans="1:9" ht="14.25">
      <c r="A761" s="59" t="s">
        <v>2425</v>
      </c>
      <c r="B761" s="619" t="s">
        <v>1443</v>
      </c>
      <c r="C761" s="678"/>
      <c r="D761" s="678" t="s">
        <v>29</v>
      </c>
      <c r="E761" s="679">
        <f>+'APU GENERALES'!H395</f>
        <v>391281</v>
      </c>
    </row>
    <row r="762" spans="1:9" ht="14.25">
      <c r="A762" s="59" t="s">
        <v>2426</v>
      </c>
      <c r="B762" s="619" t="s">
        <v>1444</v>
      </c>
      <c r="C762" s="678"/>
      <c r="D762" s="678" t="s">
        <v>29</v>
      </c>
      <c r="E762" s="679">
        <f>+'APU GENERALES'!H424</f>
        <v>425935</v>
      </c>
    </row>
    <row r="763" spans="1:9" ht="14.25">
      <c r="A763" s="59" t="s">
        <v>2427</v>
      </c>
      <c r="B763" s="619" t="s">
        <v>1445</v>
      </c>
      <c r="C763" s="678"/>
      <c r="D763" s="678" t="s">
        <v>29</v>
      </c>
      <c r="E763" s="679">
        <f>+'APU GENERALES'!H453</f>
        <v>335812</v>
      </c>
    </row>
    <row r="764" spans="1:9" ht="14.25">
      <c r="A764" s="59" t="s">
        <v>2428</v>
      </c>
      <c r="B764" s="619" t="s">
        <v>1446</v>
      </c>
      <c r="C764" s="678"/>
      <c r="D764" s="678" t="s">
        <v>29</v>
      </c>
      <c r="E764" s="679">
        <f>+'APU GENERALES'!H482</f>
        <v>290750</v>
      </c>
    </row>
    <row r="765" spans="1:9" ht="14.25">
      <c r="A765" s="59" t="s">
        <v>2429</v>
      </c>
      <c r="B765" s="619" t="s">
        <v>1447</v>
      </c>
      <c r="C765" s="678"/>
      <c r="D765" s="678" t="s">
        <v>29</v>
      </c>
      <c r="E765" s="679">
        <f>+'APU GENERALES'!H511</f>
        <v>260149</v>
      </c>
    </row>
    <row r="766" spans="1:9" ht="14.25">
      <c r="A766" s="59" t="s">
        <v>2430</v>
      </c>
      <c r="B766" s="619" t="s">
        <v>1448</v>
      </c>
      <c r="C766" s="678"/>
      <c r="D766" s="678" t="s">
        <v>29</v>
      </c>
      <c r="E766" s="679">
        <f>+'APU GENERALES'!H539</f>
        <v>526422</v>
      </c>
      <c r="G766" s="783" t="s">
        <v>3060</v>
      </c>
      <c r="H766" s="783" t="s">
        <v>3061</v>
      </c>
      <c r="I766" s="783" t="s">
        <v>3062</v>
      </c>
    </row>
    <row r="767" spans="1:9" ht="15.75">
      <c r="A767" s="773" t="s">
        <v>3052</v>
      </c>
      <c r="B767" s="774" t="s">
        <v>3053</v>
      </c>
      <c r="C767" s="775"/>
      <c r="D767" s="775" t="s">
        <v>29</v>
      </c>
      <c r="E767" s="776">
        <f>ROUND((+G767+H767+I767)/3,0)</f>
        <v>395127</v>
      </c>
      <c r="G767" s="777">
        <f>376000*1.19</f>
        <v>447440</v>
      </c>
      <c r="H767" s="777">
        <f>326000*1.19</f>
        <v>387940</v>
      </c>
      <c r="I767" s="777">
        <v>350000</v>
      </c>
    </row>
    <row r="768" spans="1:9" ht="15.75">
      <c r="A768" s="773" t="s">
        <v>3054</v>
      </c>
      <c r="B768" s="774" t="s">
        <v>3055</v>
      </c>
      <c r="C768" s="775"/>
      <c r="D768" s="775" t="s">
        <v>29</v>
      </c>
      <c r="E768" s="776">
        <f>ROUND((+G768+H768+I768)/3,0)</f>
        <v>360613</v>
      </c>
      <c r="G768" s="777">
        <f>350000*1.19</f>
        <v>416500</v>
      </c>
      <c r="H768" s="777">
        <f>286000*1.19</f>
        <v>340340</v>
      </c>
      <c r="I768" s="777">
        <v>325000</v>
      </c>
    </row>
    <row r="769" spans="1:9" ht="15.75">
      <c r="A769" s="778" t="s">
        <v>3056</v>
      </c>
      <c r="B769" s="779" t="s">
        <v>3057</v>
      </c>
      <c r="C769" s="780"/>
      <c r="D769" s="780" t="s">
        <v>29</v>
      </c>
      <c r="E769" s="781">
        <f>ROUND((+G769+H769+I769)/3,0)</f>
        <v>420910</v>
      </c>
      <c r="G769" s="782">
        <f>+G767+25000*1.19</f>
        <v>477190</v>
      </c>
      <c r="H769" s="782">
        <f>+H767+15000*1.19</f>
        <v>405790</v>
      </c>
      <c r="I769" s="782">
        <f>+I767+25000*1.19</f>
        <v>379750</v>
      </c>
    </row>
    <row r="770" spans="1:9" ht="15.75">
      <c r="A770" s="778" t="s">
        <v>3058</v>
      </c>
      <c r="B770" s="779" t="s">
        <v>3059</v>
      </c>
      <c r="C770" s="780"/>
      <c r="D770" s="780" t="s">
        <v>29</v>
      </c>
      <c r="E770" s="781">
        <f>ROUND((+G770+H770+I770)/3,0)</f>
        <v>386397</v>
      </c>
      <c r="G770" s="782">
        <f>+G768+25000*1.19</f>
        <v>446250</v>
      </c>
      <c r="H770" s="782">
        <f>+H768+15000*1.19</f>
        <v>358190</v>
      </c>
      <c r="I770" s="782">
        <f>+I768+25000*1.19</f>
        <v>354750</v>
      </c>
    </row>
    <row r="771" spans="1:9">
      <c r="A771" s="85" t="s">
        <v>2431</v>
      </c>
      <c r="B771" s="677" t="s">
        <v>1450</v>
      </c>
      <c r="C771" s="678"/>
      <c r="D771" s="678" t="s">
        <v>21</v>
      </c>
      <c r="E771" s="679">
        <f>+'APU GENERALES'!H567</f>
        <v>6691</v>
      </c>
    </row>
    <row r="772" spans="1:9">
      <c r="A772" s="85" t="s">
        <v>2432</v>
      </c>
      <c r="B772" s="677" t="s">
        <v>1451</v>
      </c>
      <c r="C772" s="678"/>
      <c r="D772" s="678" t="s">
        <v>21</v>
      </c>
      <c r="E772" s="679">
        <v>7598</v>
      </c>
    </row>
    <row r="773" spans="1:9" ht="14.25">
      <c r="A773" s="85" t="s">
        <v>2433</v>
      </c>
      <c r="B773" s="619" t="s">
        <v>1452</v>
      </c>
      <c r="C773" s="678"/>
      <c r="D773" s="678" t="s">
        <v>21</v>
      </c>
      <c r="E773" s="679">
        <f>+'APU GENERALES'!H623</f>
        <v>7425</v>
      </c>
    </row>
    <row r="774" spans="1:9" ht="14.25">
      <c r="B774" s="619"/>
      <c r="E774" s="680">
        <f>+'APU GENERALES'!H543</f>
        <v>0</v>
      </c>
    </row>
    <row r="775" spans="1:9" ht="14.25">
      <c r="A775" s="85" t="s">
        <v>2434</v>
      </c>
      <c r="B775" s="619" t="s">
        <v>1454</v>
      </c>
      <c r="C775" s="677"/>
      <c r="D775" s="678" t="s">
        <v>1455</v>
      </c>
      <c r="E775" s="679">
        <f>+'APU GENERALES'!H634</f>
        <v>1831</v>
      </c>
    </row>
    <row r="776" spans="1:9" ht="14.25">
      <c r="A776" s="85" t="s">
        <v>2435</v>
      </c>
      <c r="B776" s="619" t="s">
        <v>1456</v>
      </c>
      <c r="C776" s="677"/>
      <c r="D776" s="678" t="s">
        <v>1457</v>
      </c>
      <c r="E776" s="679">
        <f>+'APU GENERALES'!H645</f>
        <v>70000</v>
      </c>
    </row>
    <row r="777" spans="1:9" ht="14.25">
      <c r="A777" s="85" t="s">
        <v>2436</v>
      </c>
      <c r="B777" s="619" t="s">
        <v>1458</v>
      </c>
      <c r="C777" s="677"/>
      <c r="D777" s="678" t="s">
        <v>1459</v>
      </c>
      <c r="E777" s="679">
        <f>+'APU GENERALES'!H656</f>
        <v>18331</v>
      </c>
    </row>
    <row r="778" spans="1:9" ht="14.25">
      <c r="A778" s="85" t="s">
        <v>2437</v>
      </c>
      <c r="B778" s="619" t="s">
        <v>1460</v>
      </c>
      <c r="C778" s="677"/>
      <c r="D778" s="678" t="s">
        <v>1461</v>
      </c>
      <c r="E778" s="679">
        <f>+'APU GENERALES'!H667</f>
        <v>6796</v>
      </c>
    </row>
    <row r="779" spans="1:9" ht="14.25">
      <c r="A779" s="85" t="s">
        <v>1462</v>
      </c>
      <c r="B779" s="619" t="s">
        <v>1463</v>
      </c>
      <c r="C779" s="677"/>
      <c r="D779" s="678" t="s">
        <v>2536</v>
      </c>
      <c r="E779" s="776">
        <f>ROUND(40000/7,0)</f>
        <v>5714</v>
      </c>
      <c r="F779" s="930">
        <v>2500</v>
      </c>
      <c r="G779" s="931" t="s">
        <v>3497</v>
      </c>
    </row>
    <row r="780" spans="1:9" ht="14.25">
      <c r="A780" s="85" t="s">
        <v>2533</v>
      </c>
      <c r="B780" s="619" t="s">
        <v>2534</v>
      </c>
      <c r="C780" s="677"/>
      <c r="D780" s="678" t="s">
        <v>2535</v>
      </c>
      <c r="E780" s="679">
        <f>+'APU GENERALES'!H689</f>
        <v>60000</v>
      </c>
    </row>
    <row r="792" spans="1:5" ht="11.45" customHeight="1">
      <c r="A792" s="982" t="s">
        <v>2538</v>
      </c>
      <c r="B792" s="983"/>
      <c r="C792" s="983"/>
      <c r="D792" s="983"/>
      <c r="E792" s="984"/>
    </row>
    <row r="793" spans="1:5" ht="11.45" customHeight="1">
      <c r="A793" s="985"/>
      <c r="B793" s="986"/>
      <c r="C793" s="986"/>
      <c r="D793" s="986"/>
      <c r="E793" s="987"/>
    </row>
    <row r="794" spans="1:5" ht="11.45" customHeight="1">
      <c r="A794" s="985"/>
      <c r="B794" s="986"/>
      <c r="C794" s="986"/>
      <c r="D794" s="986"/>
      <c r="E794" s="987"/>
    </row>
    <row r="795" spans="1:5" ht="11.45" customHeight="1">
      <c r="A795" s="985"/>
      <c r="B795" s="986"/>
      <c r="C795" s="986"/>
      <c r="D795" s="986"/>
      <c r="E795" s="987"/>
    </row>
    <row r="796" spans="1:5" ht="11.45" customHeight="1">
      <c r="A796" s="985"/>
      <c r="B796" s="986"/>
      <c r="C796" s="986"/>
      <c r="D796" s="986"/>
      <c r="E796" s="987"/>
    </row>
    <row r="797" spans="1:5" ht="11.45" customHeight="1">
      <c r="A797" s="985"/>
      <c r="B797" s="986"/>
      <c r="C797" s="986"/>
      <c r="D797" s="986"/>
      <c r="E797" s="987"/>
    </row>
    <row r="798" spans="1:5" ht="11.45" customHeight="1">
      <c r="A798" s="988"/>
      <c r="B798" s="989"/>
      <c r="C798" s="989"/>
      <c r="D798" s="989"/>
      <c r="E798" s="990"/>
    </row>
    <row r="800" spans="1:5">
      <c r="A800" s="632" t="str">
        <f>+ACTIVIDADES!A37</f>
        <v>CODIGO</v>
      </c>
      <c r="B800" s="632" t="str">
        <f>+ACTIVIDADES!B37</f>
        <v>DESCRIPCIÓN</v>
      </c>
    </row>
    <row r="801" spans="1:5">
      <c r="A801" s="632" t="str">
        <f>+ACTIVIDADES!A38</f>
        <v>1-01-01</v>
      </c>
      <c r="B801" s="632" t="str">
        <f>+ACTIVIDADES!B38</f>
        <v>Valla de identificación de obra área menor a 4 m2, colocada en cerchas metálica, incluye mantenimiento durante la construcción</v>
      </c>
      <c r="D801" s="681" t="str">
        <f>+ACTIVIDADES!C38</f>
        <v>M2</v>
      </c>
      <c r="E801" s="681" t="e">
        <f>+ACTIVIDADES!D38</f>
        <v>#REF!</v>
      </c>
    </row>
    <row r="802" spans="1:5">
      <c r="A802" s="632" t="str">
        <f>+ACTIVIDADES!A39</f>
        <v>1-01-02</v>
      </c>
      <c r="B802" s="632" t="str">
        <f>+ACTIVIDADES!B39</f>
        <v>Valla de identificación de obra área mayor a 4 m2, colocada en cerchas metálica, incluye mantenimiento durante la construcción</v>
      </c>
      <c r="D802" s="681" t="str">
        <f>+ACTIVIDADES!C39</f>
        <v>M2</v>
      </c>
      <c r="E802" s="681">
        <f>+ACTIVIDADES!D39</f>
        <v>139833</v>
      </c>
    </row>
    <row r="803" spans="1:5">
      <c r="A803" s="632" t="str">
        <f>+ACTIVIDADES!A40</f>
        <v>1-01-03</v>
      </c>
      <c r="B803" s="632" t="str">
        <f>+ACTIVIDADES!B40</f>
        <v>Campamento, incluye teja de zinc, piso en afirmado , tabla.</v>
      </c>
      <c r="D803" s="681" t="str">
        <f>+ACTIVIDADES!C40</f>
        <v>M2</v>
      </c>
      <c r="E803" s="681">
        <f>+ACTIVIDADES!D40</f>
        <v>1203958</v>
      </c>
    </row>
    <row r="804" spans="1:5">
      <c r="A804" s="632" t="str">
        <f>+ACTIVIDADES!A41</f>
        <v>1-01-04</v>
      </c>
      <c r="B804" s="632" t="str">
        <f>+ACTIVIDADES!B41</f>
        <v>Localización y replanteo</v>
      </c>
      <c r="D804" s="681" t="str">
        <f>+ACTIVIDADES!C41</f>
        <v>M2</v>
      </c>
      <c r="E804" s="681">
        <f>+ACTIVIDADES!D41</f>
        <v>79825</v>
      </c>
    </row>
    <row r="805" spans="1:5">
      <c r="A805" s="632" t="str">
        <f>+ACTIVIDADES!A42</f>
        <v>1-01-05</v>
      </c>
      <c r="B805" s="632" t="str">
        <f>+ACTIVIDADES!B42</f>
        <v>Limpieza y nivelación</v>
      </c>
      <c r="D805" s="681" t="str">
        <f>+ACTIVIDADES!C42</f>
        <v>M2</v>
      </c>
      <c r="E805" s="681">
        <f>+ACTIVIDADES!D42</f>
        <v>5138</v>
      </c>
    </row>
    <row r="806" spans="1:5">
      <c r="A806" s="632" t="str">
        <f>+ACTIVIDADES!A43</f>
        <v>1-01-06</v>
      </c>
      <c r="B806" s="632" t="str">
        <f>+ACTIVIDADES!B43</f>
        <v>Descapote y nivelación</v>
      </c>
      <c r="D806" s="681" t="str">
        <f>+ACTIVIDADES!C43</f>
        <v>M2</v>
      </c>
      <c r="E806" s="681">
        <f>+ACTIVIDADES!D43</f>
        <v>7536</v>
      </c>
    </row>
    <row r="807" spans="1:5">
      <c r="A807" s="632" t="str">
        <f>+ACTIVIDADES!A44</f>
        <v>1-01-07</v>
      </c>
      <c r="B807" s="632" t="str">
        <f>+ACTIVIDADES!B44</f>
        <v>Descapote y limpieza</v>
      </c>
      <c r="D807" s="681" t="str">
        <f>+ACTIVIDADES!C44</f>
        <v>M2</v>
      </c>
      <c r="E807" s="681">
        <f>+ACTIVIDADES!D44</f>
        <v>4725</v>
      </c>
    </row>
    <row r="808" spans="1:5">
      <c r="A808" s="632" t="str">
        <f>+ACTIVIDADES!A45</f>
        <v>1-01-08</v>
      </c>
      <c r="B808" s="632" t="str">
        <f>+ACTIVIDADES!B45</f>
        <v>Nivelación terreno con material del sitio</v>
      </c>
      <c r="D808" s="681" t="str">
        <f>+ACTIVIDADES!C45</f>
        <v>M2</v>
      </c>
      <c r="E808" s="681">
        <f>+ACTIVIDADES!D45</f>
        <v>4111</v>
      </c>
    </row>
    <row r="809" spans="1:5">
      <c r="A809" s="632" t="str">
        <f>+ACTIVIDADES!A46</f>
        <v>1-01-09</v>
      </c>
      <c r="B809" s="632" t="str">
        <f>+ACTIVIDADES!B46</f>
        <v>Cargue mecánico de material</v>
      </c>
      <c r="D809" s="681" t="str">
        <f>+ACTIVIDADES!C46</f>
        <v>M3</v>
      </c>
      <c r="E809" s="681">
        <f>+ACTIVIDADES!D46</f>
        <v>5748</v>
      </c>
    </row>
    <row r="810" spans="1:5">
      <c r="A810" s="632" t="str">
        <f>+ACTIVIDADES!A47</f>
        <v>1-01-10</v>
      </c>
      <c r="B810" s="632" t="str">
        <f>+ACTIVIDADES!B47</f>
        <v>Cargue de material manual</v>
      </c>
      <c r="D810" s="681" t="str">
        <f>+ACTIVIDADES!C47</f>
        <v>M3</v>
      </c>
      <c r="E810" s="681">
        <f>+ACTIVIDADES!D47</f>
        <v>23623</v>
      </c>
    </row>
    <row r="811" spans="1:5">
      <c r="A811" s="632" t="str">
        <f>+ACTIVIDADES!A48</f>
        <v>1-01-11</v>
      </c>
      <c r="B811" s="632" t="str">
        <f>+ACTIVIDADES!B48</f>
        <v>Retiro de material sobrante cargue manual (distancia 1 a 15 Km)</v>
      </c>
      <c r="D811" s="681" t="str">
        <f>+ACTIVIDADES!C48</f>
        <v>M3</v>
      </c>
      <c r="E811" s="681">
        <f>+ACTIVIDADES!D48</f>
        <v>40335</v>
      </c>
    </row>
    <row r="812" spans="1:5">
      <c r="A812" s="632" t="str">
        <f>+ACTIVIDADES!A49</f>
        <v>1-01-12</v>
      </c>
      <c r="B812" s="632" t="str">
        <f>+ACTIVIDADES!B49</f>
        <v>Retiro de material con cargue mecánico</v>
      </c>
      <c r="D812" s="681" t="str">
        <f>+ACTIVIDADES!C49</f>
        <v>M3</v>
      </c>
      <c r="E812" s="681">
        <f>+ACTIVIDADES!D49</f>
        <v>28873</v>
      </c>
    </row>
    <row r="813" spans="1:5">
      <c r="A813" s="632" t="str">
        <f>+ACTIVIDADES!A50</f>
        <v>1-01-13</v>
      </c>
      <c r="B813" s="632" t="str">
        <f>+ACTIVIDADES!B50</f>
        <v>Retiro de material sobrante cargue mecánico</v>
      </c>
      <c r="D813" s="681" t="str">
        <f>+ACTIVIDADES!C50</f>
        <v>M3</v>
      </c>
      <c r="E813" s="681">
        <f>+ACTIVIDADES!D50</f>
        <v>30526</v>
      </c>
    </row>
    <row r="814" spans="1:5">
      <c r="A814" s="632" t="str">
        <f>+ACTIVIDADES!A51</f>
        <v>1-01-14</v>
      </c>
      <c r="B814" s="632" t="str">
        <f>+ACTIVIDADES!B51</f>
        <v>Alquiler andamio tubular certificado, incluye manipulación y teleras</v>
      </c>
      <c r="D814" s="681" t="str">
        <f>+ACTIVIDADES!C51</f>
        <v>Día</v>
      </c>
      <c r="E814" s="681">
        <f>+ACTIVIDADES!D51</f>
        <v>10204</v>
      </c>
    </row>
    <row r="815" spans="1:5">
      <c r="A815" s="632" t="str">
        <f>+ACTIVIDADES!A52</f>
        <v>1-01-15</v>
      </c>
      <c r="B815" s="632" t="str">
        <f>+ACTIVIDADES!B52</f>
        <v>Tela para protección de edificios</v>
      </c>
      <c r="D815" s="681" t="str">
        <f>+ACTIVIDADES!C52</f>
        <v>M2</v>
      </c>
      <c r="E815" s="681">
        <f>+ACTIVIDADES!D52</f>
        <v>28481</v>
      </c>
    </row>
    <row r="816" spans="1:5">
      <c r="A816" s="632" t="str">
        <f>+ACTIVIDADES!A53</f>
        <v>1-01-16</v>
      </c>
      <c r="B816" s="632" t="str">
        <f>+ACTIVIDADES!B53</f>
        <v>Limpieza de superficies de moho</v>
      </c>
      <c r="D816" s="681" t="str">
        <f>+ACTIVIDADES!C53</f>
        <v>M2</v>
      </c>
      <c r="E816" s="681">
        <f>+ACTIVIDADES!D53</f>
        <v>2913072</v>
      </c>
    </row>
    <row r="817" spans="1:5">
      <c r="A817" s="632" t="str">
        <f>+ACTIVIDADES!A54</f>
        <v>1-01-17</v>
      </c>
      <c r="B817" s="632" t="str">
        <f>+ACTIVIDADES!B54</f>
        <v>Lavado de paredes</v>
      </c>
      <c r="D817" s="681" t="str">
        <f>+ACTIVIDADES!C54</f>
        <v>M2</v>
      </c>
      <c r="E817" s="681">
        <f>+ACTIVIDADES!D54</f>
        <v>2912659</v>
      </c>
    </row>
    <row r="818" spans="1:5">
      <c r="A818" s="632" t="str">
        <f>+ACTIVIDADES!A55</f>
        <v>1-01-18</v>
      </c>
      <c r="B818" s="632" t="str">
        <f>+ACTIVIDADES!B55</f>
        <v>Cerramiento con cinta de señalización, incluye señalizador tubular, dos cintas</v>
      </c>
      <c r="D818" s="681" t="str">
        <f>+ACTIVIDADES!C55</f>
        <v>M</v>
      </c>
      <c r="E818" s="681">
        <f>+ACTIVIDADES!D55</f>
        <v>21796</v>
      </c>
    </row>
    <row r="819" spans="1:5">
      <c r="A819" s="632" t="str">
        <f>+ACTIVIDADES!A56</f>
        <v>1-01-19</v>
      </c>
      <c r="B819" s="632" t="str">
        <f>+ACTIVIDADES!B56</f>
        <v>Cerramiento provisional con señalizador y tela de cerramiento</v>
      </c>
      <c r="D819" s="681" t="str">
        <f>+ACTIVIDADES!C56</f>
        <v>M</v>
      </c>
      <c r="E819" s="681">
        <f>+ACTIVIDADES!D56</f>
        <v>83073</v>
      </c>
    </row>
    <row r="820" spans="1:5">
      <c r="A820" s="632" t="str">
        <f>+ACTIVIDADES!A57</f>
        <v>1-01-20</v>
      </c>
      <c r="B820" s="632" t="str">
        <f>+ACTIVIDADES!B57</f>
        <v>Cerramiento provisional con guadua y tela de cerramiento h=2 m</v>
      </c>
      <c r="D820" s="681" t="str">
        <f>+ACTIVIDADES!C57</f>
        <v>M</v>
      </c>
      <c r="E820" s="681">
        <f>+ACTIVIDADES!D57</f>
        <v>52167</v>
      </c>
    </row>
    <row r="821" spans="1:5">
      <c r="A821" s="632" t="str">
        <f>+ACTIVIDADES!A58</f>
        <v>1-01-21</v>
      </c>
      <c r="B821" s="632" t="str">
        <f>+ACTIVIDADES!B58</f>
        <v>Cerramiento en esterilla h = 1,80 m</v>
      </c>
      <c r="D821" s="681" t="str">
        <f>+ACTIVIDADES!C58</f>
        <v>M</v>
      </c>
      <c r="E821" s="681">
        <f>+ACTIVIDADES!D58</f>
        <v>10374874</v>
      </c>
    </row>
    <row r="822" spans="1:5">
      <c r="A822" s="632" t="str">
        <f>+ACTIVIDADES!A59</f>
        <v>1-01-22</v>
      </c>
      <c r="B822" s="632" t="str">
        <f>+ACTIVIDADES!B59</f>
        <v>Cerramiento en guadua y zinc</v>
      </c>
      <c r="D822" s="681" t="str">
        <f>+ACTIVIDADES!C59</f>
        <v>M</v>
      </c>
      <c r="E822" s="681">
        <f>+ACTIVIDADES!D59</f>
        <v>483770</v>
      </c>
    </row>
    <row r="823" spans="1:5">
      <c r="A823" s="632" t="str">
        <f>+ACTIVIDADES!A60</f>
        <v>1-01-23</v>
      </c>
      <c r="B823" s="632" t="str">
        <f>+ACTIVIDADES!B60</f>
        <v>Cerramiento en poste de madera 3 hilos de alambre de púas</v>
      </c>
      <c r="D823" s="681" t="str">
        <f>+ACTIVIDADES!C60</f>
        <v>M</v>
      </c>
      <c r="E823" s="681">
        <f>+ACTIVIDADES!D60</f>
        <v>1121967</v>
      </c>
    </row>
    <row r="824" spans="1:5">
      <c r="A824" s="632" t="str">
        <f>+ACTIVIDADES!A61</f>
        <v>1-01-24</v>
      </c>
      <c r="B824" s="632" t="str">
        <f>+ACTIVIDADES!B61</f>
        <v>Cerramiento en tubería galvanizada h = 6 m, muro a la vista, malla eslabonada con agulos,  incluye excavación, machones en concreto de 20,7 Mpa (3.000 psi), columnetas reforzadas, zarpas en concreto ciclópeo, alfajía reforzada y pintura transparente protectora</v>
      </c>
      <c r="D824" s="681" t="str">
        <f>+ACTIVIDADES!C61</f>
        <v>M</v>
      </c>
      <c r="E824" s="681">
        <f>+ACTIVIDADES!D61</f>
        <v>17168817</v>
      </c>
    </row>
    <row r="825" spans="1:5">
      <c r="A825" s="632" t="str">
        <f>+ACTIVIDADES!A62</f>
        <v>1-01-25</v>
      </c>
      <c r="B825" s="632" t="str">
        <f>+ACTIVIDADES!B62</f>
        <v>Cerramiento en tubería galvanizada, muro a la vista, malla eslabonada, incluye excavación, machones en concreto de 20,7 Mpa (3.000 psi), zarpas en concreto ciclópeo, alfajía reforzada y pintura transparente protectora</v>
      </c>
      <c r="D825" s="681" t="str">
        <f>+ACTIVIDADES!C62</f>
        <v>M</v>
      </c>
      <c r="E825" s="681">
        <f>+ACTIVIDADES!D62</f>
        <v>17381094</v>
      </c>
    </row>
    <row r="826" spans="1:5">
      <c r="A826" s="632" t="str">
        <f>+ACTIVIDADES!A63</f>
        <v>1-01-26</v>
      </c>
      <c r="B826" s="632" t="str">
        <f>+ACTIVIDADES!B63</f>
        <v>Cerramiento en poste de concreto, malla eslabonada y muro en bloque, incluye excavación, machones de concreto de 20,7 Mpa (3.000 psi) y zarpas en concreto ciclópeo</v>
      </c>
      <c r="D826" s="681" t="str">
        <f>+ACTIVIDADES!C63</f>
        <v>M</v>
      </c>
      <c r="E826" s="681">
        <f>+ACTIVIDADES!D63</f>
        <v>18390172</v>
      </c>
    </row>
    <row r="827" spans="1:5">
      <c r="A827" s="632" t="str">
        <f>+ACTIVIDADES!A64</f>
        <v>1-01-27</v>
      </c>
      <c r="B827" s="632" t="str">
        <f>+ACTIVIDADES!B64</f>
        <v>Cerramiento en poste de concreto y alambre de púas, incluye excavación y machones en concreto de 20,7 Mpa (3.000 psi), 5 hilos</v>
      </c>
      <c r="D827" s="681" t="str">
        <f>+ACTIVIDADES!C64</f>
        <v>M</v>
      </c>
      <c r="E827" s="681">
        <f>+ACTIVIDADES!D64</f>
        <v>844504</v>
      </c>
    </row>
    <row r="828" spans="1:5">
      <c r="A828" s="632" t="str">
        <f>+ACTIVIDADES!A65</f>
        <v>1-01-28</v>
      </c>
      <c r="B828" s="632" t="str">
        <f>+ACTIVIDADES!B65</f>
        <v>Cerramiento en poste de concreto y malla eslabonada, incluye excavación y machones en concreto de 20,7 Mpa (3000 psi)</v>
      </c>
      <c r="D828" s="681" t="str">
        <f>+ACTIVIDADES!C65</f>
        <v>M</v>
      </c>
      <c r="E828" s="681">
        <f>+ACTIVIDADES!D65</f>
        <v>844504</v>
      </c>
    </row>
    <row r="829" spans="1:5">
      <c r="A829" s="632" t="str">
        <f>+ACTIVIDADES!A66</f>
        <v>1-01-29</v>
      </c>
      <c r="B829" s="632" t="str">
        <f>+ACTIVIDADES!B66</f>
        <v>Formaleta placa (básico)</v>
      </c>
      <c r="D829" s="681" t="str">
        <f>+ACTIVIDADES!C66</f>
        <v>M2</v>
      </c>
      <c r="E829" s="681">
        <f>+ACTIVIDADES!D66</f>
        <v>756282</v>
      </c>
    </row>
    <row r="830" spans="1:5">
      <c r="A830" s="632" t="str">
        <f>+ACTIVIDADES!A67</f>
        <v>1-01-30</v>
      </c>
      <c r="B830" s="632" t="str">
        <f>+ACTIVIDADES!B67</f>
        <v>Alzaprimada provisional en madera</v>
      </c>
      <c r="D830" s="681" t="str">
        <f>+ACTIVIDADES!C67</f>
        <v>M2</v>
      </c>
      <c r="E830" s="681">
        <f>+ACTIVIDADES!D67</f>
        <v>392019</v>
      </c>
    </row>
    <row r="831" spans="1:5">
      <c r="A831" s="632" t="str">
        <f>+ACTIVIDADES!A68</f>
        <v>1-01-31</v>
      </c>
      <c r="B831" s="632" t="str">
        <f>+ACTIVIDADES!B68</f>
        <v>Mantenimiento de postes y cerramiento en alambre de puas</v>
      </c>
      <c r="D831" s="681" t="str">
        <f>+ACTIVIDADES!C68</f>
        <v>M</v>
      </c>
      <c r="E831" s="681">
        <f>+ACTIVIDADES!D68</f>
        <v>141248</v>
      </c>
    </row>
    <row r="832" spans="1:5">
      <c r="A832" s="632" t="str">
        <f>+ACTIVIDADES!A69</f>
        <v>1-01-32</v>
      </c>
      <c r="B832" s="632" t="str">
        <f>+ACTIVIDADES!B69</f>
        <v>Aseo de obra</v>
      </c>
      <c r="D832" s="681" t="str">
        <f>+ACTIVIDADES!C69</f>
        <v>GL</v>
      </c>
      <c r="E832" s="681">
        <f>+ACTIVIDADES!D69</f>
        <v>291783663</v>
      </c>
    </row>
    <row r="833" spans="1:5">
      <c r="A833" s="632" t="str">
        <f>+ACTIVIDADES!A70</f>
        <v>1-02 DESMONTES Y DEMOLICIONES</v>
      </c>
      <c r="B833" s="632">
        <f>+ACTIVIDADES!B70</f>
        <v>0</v>
      </c>
      <c r="D833" s="681">
        <f>+ACTIVIDADES!C70</f>
        <v>0</v>
      </c>
      <c r="E833" s="681">
        <f>+ACTIVIDADES!D70</f>
        <v>0</v>
      </c>
    </row>
    <row r="834" spans="1:5">
      <c r="A834" s="632" t="str">
        <f>+ACTIVIDADES!A71</f>
        <v>CODIGO</v>
      </c>
      <c r="B834" s="632" t="str">
        <f>+ACTIVIDADES!B71</f>
        <v>DESCRIPCIÓN</v>
      </c>
      <c r="D834" s="681" t="str">
        <f>+ACTIVIDADES!C71</f>
        <v>UND IDAD</v>
      </c>
      <c r="E834" s="681" t="str">
        <f>+ACTIVIDADES!D71</f>
        <v>VALOR UNITARIO</v>
      </c>
    </row>
    <row r="835" spans="1:5">
      <c r="A835" s="632" t="str">
        <f>+ACTIVIDADES!A72</f>
        <v>1-02-01</v>
      </c>
      <c r="B835" s="632" t="str">
        <f>+ACTIVIDADES!B72</f>
        <v>Corte de baldosa existente</v>
      </c>
      <c r="D835" s="681" t="str">
        <f>+ACTIVIDADES!C72</f>
        <v>M</v>
      </c>
      <c r="E835" s="681">
        <f>+ACTIVIDADES!D72</f>
        <v>48536</v>
      </c>
    </row>
    <row r="836" spans="1:5">
      <c r="A836" s="632" t="str">
        <f>+ACTIVIDADES!A73</f>
        <v>1-02-02</v>
      </c>
      <c r="B836" s="632" t="str">
        <f>+ACTIVIDADES!B73</f>
        <v>Corte con disco muro ambos lados</v>
      </c>
      <c r="D836" s="681" t="str">
        <f>+ACTIVIDADES!C73</f>
        <v>M</v>
      </c>
      <c r="E836" s="681">
        <f>+ACTIVIDADES!D73</f>
        <v>99199</v>
      </c>
    </row>
    <row r="837" spans="1:5">
      <c r="A837" s="632" t="str">
        <f>+ACTIVIDADES!A74</f>
        <v>1-02-03</v>
      </c>
      <c r="B837" s="632" t="str">
        <f>+ACTIVIDADES!B74</f>
        <v>Demolición muro en soga, incluye revoque y/o enchape</v>
      </c>
      <c r="D837" s="681" t="str">
        <f>+ACTIVIDADES!C74</f>
        <v>M2</v>
      </c>
      <c r="E837" s="681">
        <f>+ACTIVIDADES!D74</f>
        <v>8819</v>
      </c>
    </row>
    <row r="838" spans="1:5">
      <c r="A838" s="632" t="str">
        <f>+ACTIVIDADES!A75</f>
        <v>1-02-04</v>
      </c>
      <c r="B838" s="632" t="str">
        <f>+ACTIVIDADES!B75</f>
        <v>Demolición enchape y/o revoque</v>
      </c>
      <c r="D838" s="681" t="str">
        <f>+ACTIVIDADES!C75</f>
        <v>M2</v>
      </c>
      <c r="E838" s="681">
        <f>+ACTIVIDADES!D75</f>
        <v>5119</v>
      </c>
    </row>
    <row r="839" spans="1:5">
      <c r="A839" s="632" t="str">
        <f>+ACTIVIDADES!A76</f>
        <v>1-02-05</v>
      </c>
      <c r="B839" s="632" t="str">
        <f>+ACTIVIDADES!B76</f>
        <v>Demolición muro en pandereta, incluye revoque y/o enchape</v>
      </c>
      <c r="D839" s="681" t="str">
        <f>+ACTIVIDADES!C76</f>
        <v>M2</v>
      </c>
      <c r="E839" s="681">
        <f>+ACTIVIDADES!D76</f>
        <v>7679</v>
      </c>
    </row>
    <row r="840" spans="1:5">
      <c r="A840" s="632" t="str">
        <f>+ACTIVIDADES!A77</f>
        <v>1-02-06</v>
      </c>
      <c r="B840" s="632" t="str">
        <f>+ACTIVIDADES!B77</f>
        <v>Demolición manual de concreto</v>
      </c>
      <c r="D840" s="681" t="str">
        <f>+ACTIVIDADES!C77</f>
        <v>M3</v>
      </c>
      <c r="E840" s="681">
        <f>+ACTIVIDADES!D77</f>
        <v>173698</v>
      </c>
    </row>
    <row r="841" spans="1:5">
      <c r="A841" s="632" t="str">
        <f>+ACTIVIDADES!A78</f>
        <v>1-02-07</v>
      </c>
      <c r="B841" s="632" t="str">
        <f>+ACTIVIDADES!B78</f>
        <v>Demolición manual de concreto ciclópeo</v>
      </c>
      <c r="D841" s="681" t="str">
        <f>+ACTIVIDADES!C78</f>
        <v>M3</v>
      </c>
      <c r="E841" s="681">
        <f>+ACTIVIDADES!D78</f>
        <v>164048</v>
      </c>
    </row>
    <row r="842" spans="1:5">
      <c r="A842" s="632" t="str">
        <f>+ACTIVIDADES!A79</f>
        <v>1-02-08</v>
      </c>
      <c r="B842" s="632" t="str">
        <f>+ACTIVIDADES!B79</f>
        <v>Demolición losa sobre terreno</v>
      </c>
      <c r="D842" s="681" t="str">
        <f>+ACTIVIDADES!C79</f>
        <v>M2</v>
      </c>
      <c r="E842" s="681">
        <f>+ACTIVIDADES!D79</f>
        <v>9842</v>
      </c>
    </row>
    <row r="843" spans="1:5">
      <c r="A843" s="632" t="str">
        <f>+ACTIVIDADES!A80</f>
        <v>1-02-09</v>
      </c>
      <c r="B843" s="632" t="str">
        <f>+ACTIVIDADES!B80</f>
        <v xml:space="preserve">Demolición viga estructural en concreto </v>
      </c>
      <c r="D843" s="681" t="str">
        <f>+ACTIVIDADES!C80</f>
        <v>M3</v>
      </c>
      <c r="E843" s="681">
        <f>+ACTIVIDADES!D80</f>
        <v>204731</v>
      </c>
    </row>
    <row r="844" spans="1:5">
      <c r="A844" s="632" t="str">
        <f>+ACTIVIDADES!A81</f>
        <v>1-02-10</v>
      </c>
      <c r="B844" s="632" t="str">
        <f>+ACTIVIDADES!B81</f>
        <v>Desmonte de adoquines</v>
      </c>
      <c r="D844" s="681" t="str">
        <f>+ACTIVIDADES!C81</f>
        <v>M2</v>
      </c>
      <c r="E844" s="681">
        <f>+ACTIVIDADES!D81</f>
        <v>8603</v>
      </c>
    </row>
    <row r="845" spans="1:5">
      <c r="A845" s="632" t="str">
        <f>+ACTIVIDADES!A82</f>
        <v>1-02-11</v>
      </c>
      <c r="B845" s="632" t="str">
        <f>+ACTIVIDADES!B82</f>
        <v>Desmonte aparatos sanitarios, con recuperación de ellos</v>
      </c>
      <c r="D845" s="681" t="str">
        <f>+ACTIVIDADES!C82</f>
        <v xml:space="preserve">UND </v>
      </c>
      <c r="E845" s="681">
        <f>+ACTIVIDADES!D82</f>
        <v>19404</v>
      </c>
    </row>
    <row r="846" spans="1:5">
      <c r="A846" s="632" t="str">
        <f>+ACTIVIDADES!A83</f>
        <v>1-02-12</v>
      </c>
      <c r="B846" s="632" t="str">
        <f>+ACTIVIDADES!B83</f>
        <v>Desmonte techo y estructura de madera</v>
      </c>
      <c r="D846" s="681" t="str">
        <f>+ACTIVIDADES!C83</f>
        <v>M2</v>
      </c>
      <c r="E846" s="681">
        <f>+ACTIVIDADES!D83</f>
        <v>10703</v>
      </c>
    </row>
    <row r="847" spans="1:5">
      <c r="A847" s="632" t="str">
        <f>+ACTIVIDADES!A84</f>
        <v>1-02-13</v>
      </c>
      <c r="B847" s="632" t="str">
        <f>+ACTIVIDADES!B84</f>
        <v>Desmonte cielo falso</v>
      </c>
      <c r="D847" s="681" t="str">
        <f>+ACTIVIDADES!C84</f>
        <v>M2</v>
      </c>
      <c r="E847" s="681">
        <f>+ACTIVIDADES!D84</f>
        <v>5872</v>
      </c>
    </row>
    <row r="848" spans="1:5">
      <c r="A848" s="632" t="str">
        <f>+ACTIVIDADES!A85</f>
        <v>1-02-14</v>
      </c>
      <c r="B848" s="632" t="str">
        <f>+ACTIVIDADES!B85</f>
        <v>Desmonte de cerramiento en poste de madera y alambre de púas</v>
      </c>
      <c r="D848" s="681" t="str">
        <f>+ACTIVIDADES!C85</f>
        <v>M</v>
      </c>
      <c r="E848" s="681">
        <f>+ACTIVIDADES!D85</f>
        <v>6850</v>
      </c>
    </row>
    <row r="849" spans="1:5">
      <c r="A849" s="632" t="str">
        <f>+ACTIVIDADES!A86</f>
        <v>1-02-15</v>
      </c>
      <c r="B849" s="632" t="str">
        <f>+ACTIVIDADES!B86</f>
        <v>Desmonte de cerramiento de malla y postería  de concreto, no incluye demolición de muro y/o alfajía</v>
      </c>
      <c r="D849" s="681" t="str">
        <f>+ACTIVIDADES!C86</f>
        <v>M</v>
      </c>
      <c r="E849" s="681">
        <f>+ACTIVIDADES!D86</f>
        <v>29687</v>
      </c>
    </row>
    <row r="850" spans="1:5">
      <c r="A850" s="632" t="str">
        <f>+ACTIVIDADES!A87</f>
        <v>1-02-16</v>
      </c>
      <c r="B850" s="632" t="str">
        <f>+ACTIVIDADES!B87</f>
        <v>Desmonte de ventana metálicas o de madera</v>
      </c>
      <c r="D850" s="681" t="str">
        <f>+ACTIVIDADES!C87</f>
        <v>M2</v>
      </c>
      <c r="E850" s="681">
        <f>+ACTIVIDADES!D87</f>
        <v>7087</v>
      </c>
    </row>
    <row r="851" spans="1:5">
      <c r="A851" s="632" t="str">
        <f>+ACTIVIDADES!A88</f>
        <v>1-02-17</v>
      </c>
      <c r="B851" s="632" t="str">
        <f>+ACTIVIDADES!B88</f>
        <v>Desmonte de puerta metálicas o de madera, incluye desmonte marco</v>
      </c>
      <c r="D851" s="681" t="str">
        <f>+ACTIVIDADES!C88</f>
        <v>M2</v>
      </c>
      <c r="E851" s="681">
        <f>+ACTIVIDADES!D88</f>
        <v>12349</v>
      </c>
    </row>
    <row r="852" spans="1:5">
      <c r="A852" s="632" t="str">
        <f>+ACTIVIDADES!A89</f>
        <v>1-02-18</v>
      </c>
      <c r="B852" s="632" t="str">
        <f>+ACTIVIDADES!B89</f>
        <v>Desmonte de división metálica</v>
      </c>
      <c r="D852" s="681" t="str">
        <f>+ACTIVIDADES!C89</f>
        <v>M2</v>
      </c>
      <c r="E852" s="681">
        <f>+ACTIVIDADES!D89</f>
        <v>6792</v>
      </c>
    </row>
    <row r="853" spans="1:5">
      <c r="A853" s="632" t="str">
        <f>+ACTIVIDADES!A90</f>
        <v>1-02-19</v>
      </c>
      <c r="B853" s="632" t="str">
        <f>+ACTIVIDADES!B90</f>
        <v>Desmonte malla eslabonada</v>
      </c>
      <c r="D853" s="681" t="str">
        <f>+ACTIVIDADES!C90</f>
        <v>M2</v>
      </c>
      <c r="E853" s="681">
        <f>+ACTIVIDADES!D90</f>
        <v>5486</v>
      </c>
    </row>
    <row r="854" spans="1:5">
      <c r="A854" s="632" t="str">
        <f>+ACTIVIDADES!A91</f>
        <v>1-02-20</v>
      </c>
      <c r="B854" s="632" t="str">
        <f>+ACTIVIDADES!B91</f>
        <v>Demolición calados en concreto o gres</v>
      </c>
      <c r="D854" s="681" t="str">
        <f>+ACTIVIDADES!C91</f>
        <v>M2</v>
      </c>
      <c r="E854" s="681">
        <f>+ACTIVIDADES!D91</f>
        <v>8120</v>
      </c>
    </row>
    <row r="855" spans="1:5">
      <c r="A855" s="632" t="str">
        <f>+ACTIVIDADES!A92</f>
        <v>1-02-21</v>
      </c>
      <c r="B855" s="632" t="str">
        <f>+ACTIVIDADES!B92</f>
        <v>Demolición sardinel</v>
      </c>
      <c r="D855" s="681" t="str">
        <f>+ACTIVIDADES!C92</f>
        <v>M</v>
      </c>
      <c r="E855" s="681">
        <f>+ACTIVIDADES!D92</f>
        <v>4725</v>
      </c>
    </row>
    <row r="856" spans="1:5">
      <c r="A856" s="632" t="str">
        <f>+ACTIVIDADES!A93</f>
        <v>1-02-22</v>
      </c>
      <c r="B856" s="632" t="str">
        <f>+ACTIVIDADES!B93</f>
        <v>Desmonte canal en lámina o PVC</v>
      </c>
      <c r="D856" s="681" t="str">
        <f>+ACTIVIDADES!C93</f>
        <v>M</v>
      </c>
      <c r="E856" s="681">
        <f>+ACTIVIDADES!D93</f>
        <v>3910</v>
      </c>
    </row>
    <row r="857" spans="1:5">
      <c r="A857" s="632" t="str">
        <f>+ACTIVIDADES!A94</f>
        <v>1-02-23</v>
      </c>
      <c r="B857" s="632" t="str">
        <f>+ACTIVIDADES!B94</f>
        <v>Desmonte de tubería de alcantarillado hasta 12"</v>
      </c>
      <c r="D857" s="681" t="str">
        <f>+ACTIVIDADES!C94</f>
        <v>M</v>
      </c>
      <c r="E857" s="681">
        <f>+ACTIVIDADES!D94</f>
        <v>6719</v>
      </c>
    </row>
    <row r="858" spans="1:5">
      <c r="A858" s="632" t="str">
        <f>+ACTIVIDADES!A95</f>
        <v>1-02-24</v>
      </c>
      <c r="B858" s="632" t="str">
        <f>+ACTIVIDADES!B95</f>
        <v>Desmonte de tubería de alcantarillado de 14" a 24"</v>
      </c>
      <c r="D858" s="681" t="str">
        <f>+ACTIVIDADES!C95</f>
        <v>M</v>
      </c>
      <c r="E858" s="681">
        <f>+ACTIVIDADES!D95</f>
        <v>38584</v>
      </c>
    </row>
    <row r="859" spans="1:5">
      <c r="A859" s="632" t="str">
        <f>+ACTIVIDADES!A96</f>
        <v>1-02-25</v>
      </c>
      <c r="B859" s="632" t="str">
        <f>+ACTIVIDADES!B96</f>
        <v>Descapote y limpieza con máquina, incluye cargue manual</v>
      </c>
      <c r="D859" s="681" t="str">
        <f>+ACTIVIDADES!C96</f>
        <v>M2</v>
      </c>
      <c r="E859" s="681">
        <f>+ACTIVIDADES!D96</f>
        <v>3846</v>
      </c>
    </row>
    <row r="860" spans="1:5">
      <c r="A860" s="632" t="str">
        <f>+ACTIVIDADES!A97</f>
        <v>1-02-26</v>
      </c>
      <c r="B860" s="632" t="str">
        <f>+ACTIVIDADES!B97</f>
        <v>Desmonte reja metálica</v>
      </c>
      <c r="D860" s="681" t="str">
        <f>+ACTIVIDADES!C97</f>
        <v>M2</v>
      </c>
      <c r="E860" s="681">
        <f>+ACTIVIDADES!D97</f>
        <v>8268</v>
      </c>
    </row>
    <row r="861" spans="1:5">
      <c r="A861" s="632" t="str">
        <f>+ACTIVIDADES!A98</f>
        <v>1-02-27</v>
      </c>
      <c r="B861" s="632" t="str">
        <f>+ACTIVIDADES!B98</f>
        <v>Demolición placa aligerada</v>
      </c>
      <c r="D861" s="681" t="str">
        <f>+ACTIVIDADES!C98</f>
        <v>M2</v>
      </c>
      <c r="E861" s="681">
        <f>+ACTIVIDADES!D98</f>
        <v>23624</v>
      </c>
    </row>
    <row r="862" spans="1:5">
      <c r="A862" s="632" t="str">
        <f>+ACTIVIDADES!A99</f>
        <v>1-02-28</v>
      </c>
      <c r="B862" s="632" t="str">
        <f>+ACTIVIDADES!B99</f>
        <v>Demolición anden</v>
      </c>
      <c r="D862" s="681" t="str">
        <f>+ACTIVIDADES!C99</f>
        <v>M2</v>
      </c>
      <c r="E862" s="681">
        <f>+ACTIVIDADES!D99</f>
        <v>11339</v>
      </c>
    </row>
    <row r="863" spans="1:5">
      <c r="A863" s="632" t="str">
        <f>+ACTIVIDADES!A100</f>
        <v>1-02-29</v>
      </c>
      <c r="B863" s="632" t="str">
        <f>+ACTIVIDADES!B100</f>
        <v>Demolición baldosa</v>
      </c>
      <c r="D863" s="681" t="str">
        <f>+ACTIVIDADES!C100</f>
        <v>M2</v>
      </c>
      <c r="E863" s="681">
        <f>+ACTIVIDADES!D100</f>
        <v>3543</v>
      </c>
    </row>
    <row r="864" spans="1:5">
      <c r="A864" s="632" t="str">
        <f>+ACTIVIDADES!A101</f>
        <v>1-02-30</v>
      </c>
      <c r="B864" s="632" t="str">
        <f>+ACTIVIDADES!B101</f>
        <v>Demolición escaleras sobre terreno</v>
      </c>
      <c r="D864" s="681" t="str">
        <f>+ACTIVIDADES!C101</f>
        <v>M2</v>
      </c>
      <c r="E864" s="681">
        <f>+ACTIVIDADES!D101</f>
        <v>11811</v>
      </c>
    </row>
    <row r="865" spans="1:5">
      <c r="A865" s="632" t="str">
        <f>+ACTIVIDADES!A102</f>
        <v>1-02-31</v>
      </c>
      <c r="B865" s="632" t="str">
        <f>+ACTIVIDADES!B102</f>
        <v>Demolición de mesón</v>
      </c>
      <c r="D865" s="681" t="str">
        <f>+ACTIVIDADES!C102</f>
        <v>M2</v>
      </c>
      <c r="E865" s="681">
        <f>+ACTIVIDADES!D102</f>
        <v>11811</v>
      </c>
    </row>
    <row r="866" spans="1:5">
      <c r="A866" s="632" t="str">
        <f>+ACTIVIDADES!A103</f>
        <v>1-02-32</v>
      </c>
      <c r="B866" s="632" t="str">
        <f>+ACTIVIDADES!B103</f>
        <v>Desmonte de flanche</v>
      </c>
      <c r="D866" s="681" t="str">
        <f>+ACTIVIDADES!C103</f>
        <v>M</v>
      </c>
      <c r="E866" s="681">
        <f>+ACTIVIDADES!D103</f>
        <v>3070</v>
      </c>
    </row>
    <row r="867" spans="1:5">
      <c r="A867" s="632" t="str">
        <f>+ACTIVIDADES!A104</f>
        <v>1-02-33</v>
      </c>
      <c r="B867" s="632" t="str">
        <f>+ACTIVIDADES!B104</f>
        <v>Desmonte de canaleta 43 o 90</v>
      </c>
      <c r="D867" s="681" t="str">
        <f>+ACTIVIDADES!C104</f>
        <v>M2</v>
      </c>
      <c r="E867" s="681">
        <f>+ACTIVIDADES!D104</f>
        <v>15354</v>
      </c>
    </row>
    <row r="868" spans="1:5">
      <c r="A868" s="632" t="str">
        <f>+ACTIVIDADES!A105</f>
        <v>1-02-34</v>
      </c>
      <c r="B868" s="632" t="str">
        <f>+ACTIVIDADES!B105</f>
        <v>Desmonte techo de fibrocemento, incluye desmonte de estructura metálica</v>
      </c>
      <c r="D868" s="681" t="str">
        <f>+ACTIVIDADES!C105</f>
        <v>M2</v>
      </c>
      <c r="E868" s="681">
        <f>+ACTIVIDADES!D105</f>
        <v>17811</v>
      </c>
    </row>
    <row r="869" spans="1:5">
      <c r="A869" s="632" t="str">
        <f>+ACTIVIDADES!A106</f>
        <v>1-02-35</v>
      </c>
      <c r="B869" s="632" t="str">
        <f>+ACTIVIDADES!B106</f>
        <v>Corte de piso en Concreto con cortadora autopropulsada</v>
      </c>
      <c r="D869" s="681" t="str">
        <f>+ACTIVIDADES!C106</f>
        <v>M</v>
      </c>
      <c r="E869" s="681">
        <f>+ACTIVIDADES!D106</f>
        <v>584059</v>
      </c>
    </row>
    <row r="870" spans="1:5">
      <c r="A870" s="632" t="str">
        <f>+ACTIVIDADES!A107</f>
        <v>1-03  EXCAVACIONES Y LLENOS</v>
      </c>
      <c r="B870" s="632">
        <f>+ACTIVIDADES!B107</f>
        <v>0</v>
      </c>
      <c r="D870" s="681">
        <f>+ACTIVIDADES!C107</f>
        <v>0</v>
      </c>
      <c r="E870" s="681">
        <f>+ACTIVIDADES!D107</f>
        <v>0</v>
      </c>
    </row>
    <row r="871" spans="1:5">
      <c r="A871" s="632" t="str">
        <f>+ACTIVIDADES!A108</f>
        <v>CODIGO</v>
      </c>
      <c r="B871" s="632" t="str">
        <f>+ACTIVIDADES!B108</f>
        <v>DESCRIPCIÓN</v>
      </c>
      <c r="D871" s="681" t="str">
        <f>+ACTIVIDADES!C108</f>
        <v>UND IDAD</v>
      </c>
      <c r="E871" s="681" t="str">
        <f>+ACTIVIDADES!D108</f>
        <v>VALOR UNITARIO</v>
      </c>
    </row>
    <row r="872" spans="1:5">
      <c r="A872" s="632" t="str">
        <f>+ACTIVIDADES!A109</f>
        <v>1-03-01</v>
      </c>
      <c r="B872" s="632" t="str">
        <f>+ACTIVIDADES!B109</f>
        <v>Excavación en material común seco de 0 - 2 m manual</v>
      </c>
      <c r="D872" s="681" t="str">
        <f>+ACTIVIDADES!C109</f>
        <v>M3</v>
      </c>
      <c r="E872" s="681">
        <f>+ACTIVIDADES!D109</f>
        <v>28773</v>
      </c>
    </row>
    <row r="873" spans="1:5">
      <c r="A873" s="632" t="str">
        <f>+ACTIVIDADES!A110</f>
        <v>1-03-02</v>
      </c>
      <c r="B873" s="632" t="str">
        <f>+ACTIVIDADES!B110</f>
        <v>Excavación en material común seco de 2 - 4 m manual</v>
      </c>
      <c r="D873" s="681" t="str">
        <f>+ACTIVIDADES!C110</f>
        <v>M3</v>
      </c>
      <c r="E873" s="681">
        <f>+ACTIVIDADES!D110</f>
        <v>52236</v>
      </c>
    </row>
    <row r="874" spans="1:5">
      <c r="A874" s="632" t="str">
        <f>+ACTIVIDADES!A111</f>
        <v>1-03-03</v>
      </c>
      <c r="B874" s="632" t="str">
        <f>+ACTIVIDADES!B111</f>
        <v>Excavación en material común seco mayor a 4 m manual</v>
      </c>
      <c r="D874" s="681" t="str">
        <f>+ACTIVIDADES!C111</f>
        <v>M3</v>
      </c>
      <c r="E874" s="681">
        <f>+ACTIVIDADES!D111</f>
        <v>85633</v>
      </c>
    </row>
    <row r="875" spans="1:5">
      <c r="A875" s="632" t="str">
        <f>+ACTIVIDADES!A112</f>
        <v>1-03-04</v>
      </c>
      <c r="B875" s="632" t="str">
        <f>+ACTIVIDADES!B112</f>
        <v>Excavación en material común bajo agua de 0 - 2 m manual</v>
      </c>
      <c r="D875" s="681" t="str">
        <f>+ACTIVIDADES!C112</f>
        <v>M3</v>
      </c>
      <c r="E875" s="681">
        <f>+ACTIVIDADES!D112</f>
        <v>55661</v>
      </c>
    </row>
    <row r="876" spans="1:5">
      <c r="A876" s="632" t="str">
        <f>+ACTIVIDADES!A113</f>
        <v>1-03-05</v>
      </c>
      <c r="B876" s="632" t="str">
        <f>+ACTIVIDADES!B113</f>
        <v>Excavación en material común bajo agua de 2 - 4 m manual</v>
      </c>
      <c r="D876" s="681" t="str">
        <f>+ACTIVIDADES!C113</f>
        <v>M3</v>
      </c>
      <c r="E876" s="681">
        <f>+ACTIVIDADES!D113</f>
        <v>71361</v>
      </c>
    </row>
    <row r="877" spans="1:5">
      <c r="A877" s="632" t="str">
        <f>+ACTIVIDADES!A114</f>
        <v>1-03-06</v>
      </c>
      <c r="B877" s="632" t="str">
        <f>+ACTIVIDADES!B114</f>
        <v>Excavación en material común bajo agua mayor a 4 m manual</v>
      </c>
      <c r="D877" s="681" t="str">
        <f>+ACTIVIDADES!C114</f>
        <v>M3</v>
      </c>
      <c r="E877" s="681">
        <f>+ACTIVIDADES!D114</f>
        <v>107041</v>
      </c>
    </row>
    <row r="878" spans="1:5">
      <c r="A878" s="632" t="str">
        <f>+ACTIVIDADES!A115</f>
        <v>1-03-07</v>
      </c>
      <c r="B878" s="632" t="str">
        <f>+ACTIVIDADES!B115</f>
        <v>Excavación en conglomerado seco de 0 - 2 m manual</v>
      </c>
      <c r="D878" s="681" t="str">
        <f>+ACTIVIDADES!C115</f>
        <v>M3</v>
      </c>
      <c r="E878" s="681">
        <f>+ACTIVIDADES!D115</f>
        <v>51380</v>
      </c>
    </row>
    <row r="879" spans="1:5">
      <c r="A879" s="632" t="str">
        <f>+ACTIVIDADES!A116</f>
        <v>1-03-08</v>
      </c>
      <c r="B879" s="632" t="str">
        <f>+ACTIVIDADES!B116</f>
        <v>Excavación en conglomerado seco de 2 - 4 m manual</v>
      </c>
      <c r="D879" s="681" t="str">
        <f>+ACTIVIDADES!C116</f>
        <v>M3</v>
      </c>
      <c r="E879" s="681">
        <f>+ACTIVIDADES!D116</f>
        <v>61166</v>
      </c>
    </row>
    <row r="880" spans="1:5">
      <c r="A880" s="632" t="str">
        <f>+ACTIVIDADES!A117</f>
        <v>1-03-09</v>
      </c>
      <c r="B880" s="632" t="str">
        <f>+ACTIVIDADES!B117</f>
        <v>Excavación en conglomerado seco mayor a 4 m manual</v>
      </c>
      <c r="D880" s="681" t="str">
        <f>+ACTIVIDADES!C117</f>
        <v>M3</v>
      </c>
      <c r="E880" s="681">
        <f>+ACTIVIDADES!D117</f>
        <v>107041</v>
      </c>
    </row>
    <row r="881" spans="1:5">
      <c r="A881" s="632" t="str">
        <f>+ACTIVIDADES!A118</f>
        <v>1-03-10</v>
      </c>
      <c r="B881" s="632" t="str">
        <f>+ACTIVIDADES!B118</f>
        <v>Excavación en conglomerado bajo agua de 0 - 2 m manual</v>
      </c>
      <c r="D881" s="681" t="str">
        <f>+ACTIVIDADES!C118</f>
        <v>M3</v>
      </c>
      <c r="E881" s="681">
        <f>+ACTIVIDADES!D118</f>
        <v>71361</v>
      </c>
    </row>
    <row r="882" spans="1:5">
      <c r="A882" s="632" t="str">
        <f>+ACTIVIDADES!A119</f>
        <v>1-03-11</v>
      </c>
      <c r="B882" s="632" t="str">
        <f>+ACTIVIDADES!B119</f>
        <v>Excavación en conglomerado bajo agua de 2 - 4 m manual</v>
      </c>
      <c r="D882" s="681" t="str">
        <f>+ACTIVIDADES!C119</f>
        <v>M3</v>
      </c>
      <c r="E882" s="681">
        <f>+ACTIVIDADES!D119</f>
        <v>85633</v>
      </c>
    </row>
    <row r="883" spans="1:5">
      <c r="A883" s="632" t="str">
        <f>+ACTIVIDADES!A120</f>
        <v>1-03-12</v>
      </c>
      <c r="B883" s="632" t="str">
        <f>+ACTIVIDADES!B120</f>
        <v>Excavación en conglomerado bajo agua mayor a 4 m manual</v>
      </c>
      <c r="D883" s="681" t="str">
        <f>+ACTIVIDADES!C120</f>
        <v>M3</v>
      </c>
      <c r="E883" s="681">
        <f>+ACTIVIDADES!D120</f>
        <v>107041</v>
      </c>
    </row>
    <row r="884" spans="1:5">
      <c r="A884" s="632" t="str">
        <f>+ACTIVIDADES!A121</f>
        <v>1-03-13</v>
      </c>
      <c r="B884" s="632" t="str">
        <f>+ACTIVIDADES!B121</f>
        <v>Excavación en roca  manual (dinamita)</v>
      </c>
      <c r="D884" s="681" t="str">
        <f>+ACTIVIDADES!C121</f>
        <v>M3</v>
      </c>
      <c r="E884" s="681">
        <f>+ACTIVIDADES!D121</f>
        <v>451964</v>
      </c>
    </row>
    <row r="885" spans="1:5">
      <c r="A885" s="632" t="str">
        <f>+ACTIVIDADES!A122</f>
        <v>1-03-14</v>
      </c>
      <c r="B885" s="632" t="str">
        <f>+ACTIVIDADES!B122</f>
        <v>Excavación para conformación de taludes en material común manual</v>
      </c>
      <c r="D885" s="681" t="str">
        <f>+ACTIVIDADES!C122</f>
        <v>M3</v>
      </c>
      <c r="E885" s="681">
        <f>+ACTIVIDADES!D122</f>
        <v>44528</v>
      </c>
    </row>
    <row r="886" spans="1:5">
      <c r="A886" s="632" t="str">
        <f>+ACTIVIDADES!A123</f>
        <v>1-03-15</v>
      </c>
      <c r="B886" s="632" t="str">
        <f>+ACTIVIDADES!B123</f>
        <v>Excavación para conformación de taludes en conglomerado manual</v>
      </c>
      <c r="D886" s="681" t="str">
        <f>+ACTIVIDADES!C123</f>
        <v>M3</v>
      </c>
      <c r="E886" s="681">
        <f>+ACTIVIDADES!D123</f>
        <v>63612</v>
      </c>
    </row>
    <row r="887" spans="1:5">
      <c r="A887" s="632" t="str">
        <f>+ACTIVIDADES!A124</f>
        <v>1-03-16</v>
      </c>
      <c r="B887" s="632" t="str">
        <f>+ACTIVIDADES!B124</f>
        <v>Excavación para conformación de taludes en roca manual (Dinamita)</v>
      </c>
      <c r="D887" s="681" t="str">
        <f>+ACTIVIDADES!C124</f>
        <v>M3</v>
      </c>
      <c r="E887" s="681">
        <f>+ACTIVIDADES!D124</f>
        <v>505804</v>
      </c>
    </row>
    <row r="888" spans="1:5">
      <c r="A888" s="632" t="str">
        <f>+ACTIVIDADES!A125</f>
        <v>1-03-17</v>
      </c>
      <c r="B888" s="632" t="str">
        <f>+ACTIVIDADES!B125</f>
        <v>Excavación material común abierto manual</v>
      </c>
      <c r="D888" s="681" t="str">
        <f>+ACTIVIDADES!C125</f>
        <v>M3</v>
      </c>
      <c r="E888" s="681">
        <f>+ACTIVIDADES!D125</f>
        <v>34252</v>
      </c>
    </row>
    <row r="889" spans="1:5">
      <c r="A889" s="632" t="str">
        <f>+ACTIVIDADES!A126</f>
        <v>1-03-18</v>
      </c>
      <c r="B889" s="632" t="str">
        <f>+ACTIVIDADES!B126</f>
        <v>Excavación en conglomerado abierto manual</v>
      </c>
      <c r="D889" s="681" t="str">
        <f>+ACTIVIDADES!C126</f>
        <v>M3</v>
      </c>
      <c r="E889" s="681">
        <f>+ACTIVIDADES!D126</f>
        <v>45671</v>
      </c>
    </row>
    <row r="890" spans="1:5">
      <c r="A890" s="632" t="str">
        <f>+ACTIVIDADES!A127</f>
        <v>1-03-19</v>
      </c>
      <c r="B890" s="632" t="str">
        <f>+ACTIVIDADES!B127</f>
        <v>Excavación en material común mecánica</v>
      </c>
      <c r="D890" s="681" t="str">
        <f>+ACTIVIDADES!C127</f>
        <v>M3</v>
      </c>
      <c r="E890" s="681">
        <f>+ACTIVIDADES!D127</f>
        <v>2357</v>
      </c>
    </row>
    <row r="891" spans="1:5">
      <c r="A891" s="632" t="str">
        <f>+ACTIVIDADES!A128</f>
        <v>1-03-20</v>
      </c>
      <c r="B891" s="632" t="str">
        <f>+ACTIVIDADES!B128</f>
        <v>Excavación en roca mecánica (dinamita)</v>
      </c>
      <c r="D891" s="681" t="str">
        <f>+ACTIVIDADES!C128</f>
        <v>M3</v>
      </c>
      <c r="E891" s="681">
        <f>+ACTIVIDADES!D128</f>
        <v>401616</v>
      </c>
    </row>
    <row r="892" spans="1:5">
      <c r="A892" s="632" t="str">
        <f>+ACTIVIDADES!A129</f>
        <v>1-03-21</v>
      </c>
      <c r="B892" s="632" t="str">
        <f>+ACTIVIDADES!B129</f>
        <v>Restitución con afirmado y cemento 5 % del peso</v>
      </c>
      <c r="D892" s="681" t="str">
        <f>+ACTIVIDADES!C129</f>
        <v>M3</v>
      </c>
      <c r="E892" s="681">
        <f>+ACTIVIDADES!D129</f>
        <v>17705806</v>
      </c>
    </row>
    <row r="893" spans="1:5">
      <c r="A893" s="632" t="str">
        <f>+ACTIVIDADES!A130</f>
        <v>1-03-22</v>
      </c>
      <c r="B893" s="632" t="str">
        <f>+ACTIVIDADES!B130</f>
        <v>Lleno compactado con material del sitio manual</v>
      </c>
      <c r="D893" s="681" t="str">
        <f>+ACTIVIDADES!C130</f>
        <v>M3</v>
      </c>
      <c r="E893" s="681">
        <f>+ACTIVIDADES!D130</f>
        <v>45458</v>
      </c>
    </row>
    <row r="894" spans="1:5">
      <c r="A894" s="632" t="str">
        <f>+ACTIVIDADES!A131</f>
        <v>1-03-23</v>
      </c>
      <c r="B894" s="632" t="str">
        <f>+ACTIVIDADES!B131</f>
        <v>Lleno compactado  manual con material transportado</v>
      </c>
      <c r="D894" s="681" t="str">
        <f>+ACTIVIDADES!C131</f>
        <v>M3</v>
      </c>
      <c r="E894" s="681">
        <f>+ACTIVIDADES!D131</f>
        <v>76550</v>
      </c>
    </row>
    <row r="895" spans="1:5">
      <c r="A895" s="632" t="str">
        <f>+ACTIVIDADES!A132</f>
        <v>1-03-24</v>
      </c>
      <c r="B895" s="632" t="str">
        <f>+ACTIVIDADES!B132</f>
        <v>Lleno compactado con material granular</v>
      </c>
      <c r="D895" s="681" t="str">
        <f>+ACTIVIDADES!C132</f>
        <v>M3</v>
      </c>
      <c r="E895" s="681">
        <f>+ACTIVIDADES!D132</f>
        <v>59391</v>
      </c>
    </row>
    <row r="896" spans="1:5">
      <c r="A896" s="632" t="str">
        <f>+ACTIVIDADES!A133</f>
        <v>1-03-25</v>
      </c>
      <c r="B896" s="632" t="str">
        <f>+ACTIVIDADES!B133</f>
        <v>Lleno compactado con afirmado incluye transporte</v>
      </c>
      <c r="D896" s="681" t="str">
        <f>+ACTIVIDADES!C133</f>
        <v>M3</v>
      </c>
      <c r="E896" s="681">
        <f>+ACTIVIDADES!D133</f>
        <v>182133</v>
      </c>
    </row>
    <row r="897" spans="1:5">
      <c r="A897" s="632" t="str">
        <f>+ACTIVIDADES!A134</f>
        <v>1-03-26</v>
      </c>
      <c r="B897" s="632" t="str">
        <f>+ACTIVIDADES!B134</f>
        <v>Afirmado compactado e = 0.10 m manual</v>
      </c>
      <c r="D897" s="681" t="str">
        <f>+ACTIVIDADES!C134</f>
        <v>M2</v>
      </c>
      <c r="E897" s="681">
        <f>+ACTIVIDADES!D134</f>
        <v>18128</v>
      </c>
    </row>
    <row r="898" spans="1:5">
      <c r="A898" s="632" t="str">
        <f>+ACTIVIDADES!A135</f>
        <v>1-03-27</v>
      </c>
      <c r="B898" s="632" t="str">
        <f>+ACTIVIDADES!B135</f>
        <v>Lleno material filtrante</v>
      </c>
      <c r="D898" s="681" t="str">
        <f>+ACTIVIDADES!C135</f>
        <v>M3</v>
      </c>
      <c r="E898" s="681">
        <f>+ACTIVIDADES!D135</f>
        <v>59630</v>
      </c>
    </row>
    <row r="899" spans="1:5">
      <c r="A899" s="632" t="str">
        <f>+ACTIVIDADES!A136</f>
        <v>1-03-28</v>
      </c>
      <c r="B899" s="632" t="str">
        <f>+ACTIVIDADES!B136</f>
        <v>Lleno con piedra, incluye transporte</v>
      </c>
      <c r="D899" s="681" t="str">
        <f>+ACTIVIDADES!C136</f>
        <v>M3</v>
      </c>
      <c r="E899" s="681">
        <f>+ACTIVIDADES!D136</f>
        <v>45111</v>
      </c>
    </row>
    <row r="900" spans="1:5">
      <c r="A900" s="632" t="str">
        <f>+ACTIVIDADES!A137</f>
        <v>1-03-29</v>
      </c>
      <c r="B900" s="632" t="str">
        <f>+ACTIVIDADES!B137</f>
        <v>Lleno con arena para tubería (Brecha de 0,60m de ancho e=0,1 m)</v>
      </c>
      <c r="D900" s="681" t="str">
        <f>+ACTIVIDADES!C137</f>
        <v>M</v>
      </c>
      <c r="E900" s="681">
        <f>+ACTIVIDADES!D137</f>
        <v>8941</v>
      </c>
    </row>
    <row r="901" spans="1:5">
      <c r="A901" s="632" t="str">
        <f>+ACTIVIDADES!A138</f>
        <v>1-04 ELEMENTOS DE CONCRETO</v>
      </c>
      <c r="B901" s="632">
        <f>+ACTIVIDADES!B138</f>
        <v>0</v>
      </c>
      <c r="D901" s="681">
        <f>+ACTIVIDADES!C138</f>
        <v>0</v>
      </c>
      <c r="E901" s="681">
        <f>+ACTIVIDADES!D138</f>
        <v>0</v>
      </c>
    </row>
    <row r="902" spans="1:5">
      <c r="A902" s="632" t="str">
        <f>+ACTIVIDADES!A139</f>
        <v>CODIGO</v>
      </c>
      <c r="B902" s="632" t="str">
        <f>+ACTIVIDADES!B139</f>
        <v>DESCRIPCIÓN</v>
      </c>
      <c r="D902" s="681" t="str">
        <f>+ACTIVIDADES!C139</f>
        <v>UND IDAD</v>
      </c>
      <c r="E902" s="681" t="str">
        <f>+ACTIVIDADES!D139</f>
        <v>VALOR UNITARIO</v>
      </c>
    </row>
    <row r="903" spans="1:5">
      <c r="A903" s="632" t="str">
        <f>+ACTIVIDADES!A140</f>
        <v>1-04-01</v>
      </c>
      <c r="B903" s="632" t="str">
        <f>+ACTIVIDADES!B140</f>
        <v>Solado en concreto de 10,3 Mpa</v>
      </c>
      <c r="D903" s="681" t="str">
        <f>+ACTIVIDADES!C140</f>
        <v>M3</v>
      </c>
      <c r="E903" s="681">
        <f>+ACTIVIDADES!D140</f>
        <v>515880</v>
      </c>
    </row>
    <row r="904" spans="1:5">
      <c r="A904" s="632" t="str">
        <f>+ACTIVIDADES!A141</f>
        <v>1-04-02</v>
      </c>
      <c r="B904" s="632" t="str">
        <f>+ACTIVIDADES!B141</f>
        <v>Caja de inspección para instalación eléctrica, de 0,30 x 0,30 x 0,50 m en concreto de 17,2 Mpa (2500 psi), tapa reforzada en concreto de 20,7 Mpa (3.000 psi), sin base</v>
      </c>
      <c r="D904" s="681" t="str">
        <f>+ACTIVIDADES!C141</f>
        <v xml:space="preserve">UND </v>
      </c>
      <c r="E904" s="681">
        <f>+ACTIVIDADES!D141</f>
        <v>2087742</v>
      </c>
    </row>
    <row r="905" spans="1:5">
      <c r="A905" s="632" t="str">
        <f>+ACTIVIDADES!A142</f>
        <v>1-04-03</v>
      </c>
      <c r="B905" s="632" t="str">
        <f>+ACTIVIDADES!B142</f>
        <v>Caja de inspección de 0,50 x 0,50 x 0,50  m en concreto de 17,2 Mpa, tapa reforzada en concreto de 20,7 Mpa</v>
      </c>
      <c r="D905" s="681" t="str">
        <f>+ACTIVIDADES!C142</f>
        <v xml:space="preserve">UND </v>
      </c>
      <c r="E905" s="681">
        <f>+ACTIVIDADES!D142</f>
        <v>3231330</v>
      </c>
    </row>
    <row r="906" spans="1:5">
      <c r="A906" s="632" t="str">
        <f>+ACTIVIDADES!A143</f>
        <v>1-04-04</v>
      </c>
      <c r="B906" s="632" t="str">
        <f>+ACTIVIDADES!B143</f>
        <v>Caja de inspección de 0,60 x 0,60 x 0,60 m en concreto de 17,2 Mpa, tapa reforzada en concreto de 20,7 Mpa</v>
      </c>
      <c r="D906" s="681" t="str">
        <f>+ACTIVIDADES!C143</f>
        <v xml:space="preserve">UND </v>
      </c>
      <c r="E906" s="681">
        <f>+ACTIVIDADES!D143</f>
        <v>6176601</v>
      </c>
    </row>
    <row r="907" spans="1:5">
      <c r="A907" s="632" t="str">
        <f>+ACTIVIDADES!A144</f>
        <v>1-04-05</v>
      </c>
      <c r="B907" s="632" t="str">
        <f>+ACTIVIDADES!B144</f>
        <v>Caja de inspección de 0,60 x 0,60 x 0,60 m en ladrillo, concreto de 17,2 Mpa y tapa reforzada en concreto de 20,7 Mpa para instalaciones eléctricas</v>
      </c>
      <c r="D907" s="681" t="str">
        <f>+ACTIVIDADES!C144</f>
        <v xml:space="preserve">UND </v>
      </c>
      <c r="E907" s="681">
        <f>+ACTIVIDADES!D144</f>
        <v>12022691</v>
      </c>
    </row>
    <row r="908" spans="1:5">
      <c r="A908" s="632" t="str">
        <f>+ACTIVIDADES!A145</f>
        <v>1-04-06</v>
      </c>
      <c r="B908" s="632" t="str">
        <f>+ACTIVIDADES!B145</f>
        <v>Caja de inspección de 0,80 x 0,80 x 0,80 m en concreto de 17,2 Mpa, tapa reforzada en concreto de 20,7 Mpa</v>
      </c>
      <c r="D908" s="681" t="str">
        <f>+ACTIVIDADES!C145</f>
        <v xml:space="preserve">UND </v>
      </c>
      <c r="E908" s="681">
        <f>+ACTIVIDADES!D145</f>
        <v>8328347</v>
      </c>
    </row>
    <row r="909" spans="1:5">
      <c r="A909" s="632" t="str">
        <f>+ACTIVIDADES!A146</f>
        <v>1-04-07</v>
      </c>
      <c r="B909" s="632" t="str">
        <f>+ACTIVIDADES!B146</f>
        <v>Caja de inspección de 1,00 x 1,00 x 1,00 m en concreto de 17,2 Mpa, tapa reforzada en concreto de 20,7 Mpa</v>
      </c>
      <c r="D909" s="681" t="str">
        <f>+ACTIVIDADES!C146</f>
        <v xml:space="preserve">UND </v>
      </c>
      <c r="E909" s="681">
        <f>+ACTIVIDADES!D146</f>
        <v>12393747</v>
      </c>
    </row>
    <row r="910" spans="1:5">
      <c r="A910" s="632" t="str">
        <f>+ACTIVIDADES!A147</f>
        <v>1-04-08</v>
      </c>
      <c r="B910" s="632" t="str">
        <f>+ACTIVIDADES!B147</f>
        <v>Zapatas en concreto de 20,7 Mpa, no incluye refuerzo</v>
      </c>
      <c r="D910" s="681" t="str">
        <f>+ACTIVIDADES!C147</f>
        <v>M3</v>
      </c>
      <c r="E910" s="681">
        <f>+ACTIVIDADES!D147</f>
        <v>885871</v>
      </c>
    </row>
    <row r="911" spans="1:5">
      <c r="A911" s="632" t="str">
        <f>+ACTIVIDADES!A148</f>
        <v>1-04-09</v>
      </c>
      <c r="B911" s="632" t="str">
        <f>+ACTIVIDADES!B148</f>
        <v>Zapatas en concreto de 24,5 Mpa (3500 psi), no incluye refuerzo</v>
      </c>
      <c r="D911" s="681" t="str">
        <f>+ACTIVIDADES!C148</f>
        <v>M3</v>
      </c>
      <c r="E911" s="681">
        <f>+ACTIVIDADES!D148</f>
        <v>127553199</v>
      </c>
    </row>
    <row r="912" spans="1:5">
      <c r="A912" s="632" t="str">
        <f>+ACTIVIDADES!A149</f>
        <v>1-04-10</v>
      </c>
      <c r="B912" s="632" t="str">
        <f>+ACTIVIDADES!B149</f>
        <v>Viga de enlace de zapatas en concreto de 20,7 Mpa, no incluye refuerzo</v>
      </c>
      <c r="D912" s="681" t="str">
        <f>+ACTIVIDADES!C149</f>
        <v>M3</v>
      </c>
      <c r="E912" s="681">
        <f>+ACTIVIDADES!D149</f>
        <v>913290</v>
      </c>
    </row>
    <row r="913" spans="1:5">
      <c r="A913" s="632" t="str">
        <f>+ACTIVIDADES!A150</f>
        <v>1-04-11</v>
      </c>
      <c r="B913" s="632" t="str">
        <f>+ACTIVIDADES!B150</f>
        <v>Viga de enlace de zapatas en concreto de 24,5 Mpa, no incluye refuerzo</v>
      </c>
      <c r="D913" s="681" t="str">
        <f>+ACTIVIDADES!C150</f>
        <v>M3</v>
      </c>
      <c r="E913" s="681">
        <f>+ACTIVIDADES!D150</f>
        <v>127654640</v>
      </c>
    </row>
    <row r="914" spans="1:5">
      <c r="A914" s="632" t="str">
        <f>+ACTIVIDADES!A151</f>
        <v>1-04-12</v>
      </c>
      <c r="B914" s="632" t="str">
        <f>+ACTIVIDADES!B151</f>
        <v>Viga apoyada concreto 20,7 Mpa (3000 psi)</v>
      </c>
      <c r="D914" s="681" t="str">
        <f>+ACTIVIDADES!C151</f>
        <v>M3</v>
      </c>
      <c r="E914" s="681">
        <f>+ACTIVIDADES!D151</f>
        <v>14902926</v>
      </c>
    </row>
    <row r="915" spans="1:5">
      <c r="A915" s="632" t="str">
        <f>+ACTIVIDADES!A152</f>
        <v>1-04-13</v>
      </c>
      <c r="B915" s="632" t="str">
        <f>+ACTIVIDADES!B152</f>
        <v>Placa de contrapiso en concreto de 20,7 Mpa  e = 0,07 m</v>
      </c>
      <c r="D915" s="681" t="str">
        <f>+ACTIVIDADES!C152</f>
        <v>M2</v>
      </c>
      <c r="E915" s="681">
        <f>+ACTIVIDADES!D152</f>
        <v>182886</v>
      </c>
    </row>
    <row r="916" spans="1:5">
      <c r="A916" s="632" t="str">
        <f>+ACTIVIDADES!A153</f>
        <v>1-04-14</v>
      </c>
      <c r="B916" s="632" t="str">
        <f>+ACTIVIDADES!B153</f>
        <v>Placa de contrapiso en concreto de 20,7 Mpa e = 0,10 m</v>
      </c>
      <c r="D916" s="681" t="str">
        <f>+ACTIVIDADES!C153</f>
        <v>M2</v>
      </c>
      <c r="E916" s="681">
        <f>+ACTIVIDADES!D153</f>
        <v>151229</v>
      </c>
    </row>
    <row r="917" spans="1:5">
      <c r="A917" s="632" t="str">
        <f>+ACTIVIDADES!A154</f>
        <v>1-04-15</v>
      </c>
      <c r="B917" s="632" t="str">
        <f>+ACTIVIDADES!B154</f>
        <v>Placa de contrapiso en concreto de 17,2 Mpa  e = 0,07 m</v>
      </c>
      <c r="D917" s="681" t="str">
        <f>+ACTIVIDADES!C154</f>
        <v>M2</v>
      </c>
      <c r="E917" s="681">
        <f>+ACTIVIDADES!D154</f>
        <v>109628</v>
      </c>
    </row>
    <row r="918" spans="1:5">
      <c r="A918" s="632" t="str">
        <f>+ACTIVIDADES!A155</f>
        <v>1-04-16</v>
      </c>
      <c r="B918" s="632" t="str">
        <f>+ACTIVIDADES!B155</f>
        <v>Columna en concreto de 20,7 Mpa sección &lt; 1.600 cm2, no incluye refuerzo</v>
      </c>
      <c r="D918" s="681" t="str">
        <f>+ACTIVIDADES!C155</f>
        <v>M3</v>
      </c>
      <c r="E918" s="681">
        <f>+ACTIVIDADES!D155</f>
        <v>10788514</v>
      </c>
    </row>
    <row r="919" spans="1:5">
      <c r="A919" s="632" t="str">
        <f>+ACTIVIDADES!A156</f>
        <v>1-04-17</v>
      </c>
      <c r="B919" s="632" t="str">
        <f>+ACTIVIDADES!B156</f>
        <v>Columna en concreto de 20,7 Mpa sección entre 1601 cm2 - 2500 cm2</v>
      </c>
      <c r="D919" s="681" t="str">
        <f>+ACTIVIDADES!C156</f>
        <v>M3</v>
      </c>
      <c r="E919" s="681">
        <f>+ACTIVIDADES!D156</f>
        <v>8085555</v>
      </c>
    </row>
    <row r="920" spans="1:5">
      <c r="A920" s="632" t="str">
        <f>+ACTIVIDADES!A157</f>
        <v>1-04-18</v>
      </c>
      <c r="B920" s="632" t="str">
        <f>+ACTIVIDADES!B157</f>
        <v>Columna de amarre en concreto de 20,7 Mpa de 0,10 x 0,15 m, incluye refuerzo</v>
      </c>
      <c r="D920" s="681" t="str">
        <f>+ACTIVIDADES!C157</f>
        <v>M</v>
      </c>
      <c r="E920" s="681">
        <f>+ACTIVIDADES!D157</f>
        <v>319457</v>
      </c>
    </row>
    <row r="921" spans="1:5">
      <c r="A921" s="632" t="str">
        <f>+ACTIVIDADES!A158</f>
        <v>1-04-19</v>
      </c>
      <c r="B921" s="632" t="str">
        <f>+ACTIVIDADES!B158</f>
        <v>Columna de amarre en concreto de 20,7 Mpa (3.000 psi) de 0,10 x 0,20 m, incluye refuerzo</v>
      </c>
      <c r="D921" s="681" t="str">
        <f>+ACTIVIDADES!C158</f>
        <v>M</v>
      </c>
      <c r="E921" s="681">
        <f>+ACTIVIDADES!D158</f>
        <v>492065</v>
      </c>
    </row>
    <row r="922" spans="1:5">
      <c r="A922" s="632" t="str">
        <f>+ACTIVIDADES!A159</f>
        <v>1-04-20</v>
      </c>
      <c r="B922" s="632" t="str">
        <f>+ACTIVIDADES!B159</f>
        <v>Columna de amarre en concreto de 20,7 Mpa de 0,15 x 0,15 m, incluye refuerzo</v>
      </c>
      <c r="D922" s="681" t="str">
        <f>+ACTIVIDADES!C159</f>
        <v>M</v>
      </c>
      <c r="E922" s="681">
        <f>+ACTIVIDADES!D159</f>
        <v>842414</v>
      </c>
    </row>
    <row r="923" spans="1:5">
      <c r="A923" s="632" t="str">
        <f>+ACTIVIDADES!A160</f>
        <v>1-04-21</v>
      </c>
      <c r="B923" s="632" t="str">
        <f>+ACTIVIDADES!B160</f>
        <v>Columna de amarre en concreto de 20,7 Mpa de 0,15 x 0,20 m, incluye refuerzo</v>
      </c>
      <c r="D923" s="681" t="str">
        <f>+ACTIVIDADES!C160</f>
        <v>M</v>
      </c>
      <c r="E923" s="681">
        <f>+ACTIVIDADES!D160</f>
        <v>659547</v>
      </c>
    </row>
    <row r="924" spans="1:5">
      <c r="A924" s="632" t="str">
        <f>+ACTIVIDADES!A161</f>
        <v>1-04-22</v>
      </c>
      <c r="B924" s="632" t="str">
        <f>+ACTIVIDADES!B161</f>
        <v>Columna circular en concreto visto de 20,7 Mpa (3.000 psi) d =  0,45 m, no incluye acero</v>
      </c>
      <c r="D924" s="681" t="str">
        <f>+ACTIVIDADES!C161</f>
        <v>M3</v>
      </c>
      <c r="E924" s="681">
        <f>+ACTIVIDADES!D161</f>
        <v>28758348</v>
      </c>
    </row>
    <row r="925" spans="1:5">
      <c r="A925" s="632" t="str">
        <f>+ACTIVIDADES!A162</f>
        <v>1-04-23</v>
      </c>
      <c r="B925" s="632" t="str">
        <f>+ACTIVIDADES!B162</f>
        <v>Columna circular en concreto visto de 20,7 Mpa (3.000 psi) d = 0,65 m, no incluye acero</v>
      </c>
      <c r="D925" s="681" t="str">
        <f>+ACTIVIDADES!C162</f>
        <v>M3</v>
      </c>
      <c r="E925" s="681">
        <f>+ACTIVIDADES!D162</f>
        <v>12077465</v>
      </c>
    </row>
    <row r="926" spans="1:5">
      <c r="A926" s="632" t="str">
        <f>+ACTIVIDADES!A163</f>
        <v>1-04-24</v>
      </c>
      <c r="B926" s="632" t="str">
        <f>+ACTIVIDADES!B163</f>
        <v>Escalera en concreto de 20,7 Mpa sobre terreno e = 0,12 m</v>
      </c>
      <c r="D926" s="681" t="str">
        <f>+ACTIVIDADES!C163</f>
        <v>M2</v>
      </c>
      <c r="E926" s="681">
        <f>+ACTIVIDADES!D163</f>
        <v>349490</v>
      </c>
    </row>
    <row r="927" spans="1:5">
      <c r="A927" s="632" t="str">
        <f>+ACTIVIDADES!A164</f>
        <v>1-04-25</v>
      </c>
      <c r="B927" s="632" t="str">
        <f>+ACTIVIDADES!B164</f>
        <v>Escalera en concreto 20,7 Mpa aéreas e = 0,15 m</v>
      </c>
      <c r="D927" s="681" t="str">
        <f>+ACTIVIDADES!C164</f>
        <v>M2</v>
      </c>
      <c r="E927" s="681">
        <f>+ACTIVIDADES!D164</f>
        <v>779925</v>
      </c>
    </row>
    <row r="928" spans="1:5">
      <c r="A928" s="632" t="str">
        <f>+ACTIVIDADES!A165</f>
        <v>1-04-26</v>
      </c>
      <c r="B928" s="632" t="str">
        <f>+ACTIVIDADES!B165</f>
        <v>Placa maciza en concreto de 20,7 Mpa e = 0,10 m</v>
      </c>
      <c r="D928" s="681" t="str">
        <f>+ACTIVIDADES!C165</f>
        <v>M2</v>
      </c>
      <c r="E928" s="681">
        <f>+ACTIVIDADES!D165</f>
        <v>352567</v>
      </c>
    </row>
    <row r="929" spans="1:5">
      <c r="A929" s="632" t="str">
        <f>+ACTIVIDADES!A166</f>
        <v>1-04-27</v>
      </c>
      <c r="B929" s="632" t="str">
        <f>+ACTIVIDADES!B166</f>
        <v>Placa maciza en concreto de 20,7 Mpa e = 0,15 m</v>
      </c>
      <c r="D929" s="681" t="str">
        <f>+ACTIVIDADES!C166</f>
        <v>M2</v>
      </c>
      <c r="E929" s="681">
        <f>+ACTIVIDADES!D166</f>
        <v>382760</v>
      </c>
    </row>
    <row r="930" spans="1:5">
      <c r="A930" s="632" t="str">
        <f>+ACTIVIDADES!A167</f>
        <v>1-04-28</v>
      </c>
      <c r="B930" s="632" t="str">
        <f>+ACTIVIDADES!B167</f>
        <v>Placa maciza en concreto de 20,7 Mpa (3.000 psi) e = 0,20 m, no incluye refuerzo</v>
      </c>
      <c r="D930" s="681" t="str">
        <f>+ACTIVIDADES!C167</f>
        <v>M2</v>
      </c>
      <c r="E930" s="681">
        <f>+ACTIVIDADES!D167</f>
        <v>525260</v>
      </c>
    </row>
    <row r="931" spans="1:5">
      <c r="A931" s="632" t="str">
        <f>+ACTIVIDADES!A168</f>
        <v>1-04-29</v>
      </c>
      <c r="B931" s="632" t="str">
        <f>+ACTIVIDADES!B168</f>
        <v>Placa aligerada en concreto de 20,7 Mpa e = 0,30 m</v>
      </c>
      <c r="D931" s="681" t="str">
        <f>+ACTIVIDADES!C168</f>
        <v>M2</v>
      </c>
      <c r="E931" s="681">
        <f>+ACTIVIDADES!D168</f>
        <v>4649615</v>
      </c>
    </row>
    <row r="932" spans="1:5">
      <c r="A932" s="632" t="str">
        <f>+ACTIVIDADES!A169</f>
        <v>1-04-30</v>
      </c>
      <c r="B932" s="632" t="str">
        <f>+ACTIVIDADES!B169</f>
        <v>Placa aligerada en concreto de 20,7 Mpa (3.000 psi) e = 0,35 m</v>
      </c>
      <c r="D932" s="681" t="str">
        <f>+ACTIVIDADES!C169</f>
        <v>M2</v>
      </c>
      <c r="E932" s="681">
        <f>+ACTIVIDADES!D169</f>
        <v>4587952</v>
      </c>
    </row>
    <row r="933" spans="1:5">
      <c r="A933" s="632" t="str">
        <f>+ACTIVIDADES!A170</f>
        <v>1-04-31</v>
      </c>
      <c r="B933" s="632" t="str">
        <f>+ACTIVIDADES!B170</f>
        <v>Placa aligerada en concreto de 20,7 Mpa e = 0,40 m</v>
      </c>
      <c r="D933" s="681" t="str">
        <f>+ACTIVIDADES!C170</f>
        <v>M2</v>
      </c>
      <c r="E933" s="681">
        <f>+ACTIVIDADES!D170</f>
        <v>4821229</v>
      </c>
    </row>
    <row r="934" spans="1:5">
      <c r="A934" s="632" t="str">
        <f>+ACTIVIDADES!A171</f>
        <v>1-04-32</v>
      </c>
      <c r="B934" s="632" t="str">
        <f>+ACTIVIDADES!B171</f>
        <v>Placa aligerada en concreto de 20,7 Mpa (3.000 psi) e = 0,45 m</v>
      </c>
      <c r="D934" s="681" t="str">
        <f>+ACTIVIDADES!C171</f>
        <v>M2</v>
      </c>
      <c r="E934" s="681">
        <f>+ACTIVIDADES!D171</f>
        <v>4736212</v>
      </c>
    </row>
    <row r="935" spans="1:5">
      <c r="A935" s="632" t="str">
        <f>+ACTIVIDADES!A172</f>
        <v>1-04-33</v>
      </c>
      <c r="B935" s="632" t="str">
        <f>+ACTIVIDADES!B172</f>
        <v>Placa aligerada en concreto de 20,7 Mpa e = 0,50 m</v>
      </c>
      <c r="D935" s="681" t="str">
        <f>+ACTIVIDADES!C172</f>
        <v>M2</v>
      </c>
      <c r="E935" s="681">
        <f>+ACTIVIDADES!D172</f>
        <v>4775588</v>
      </c>
    </row>
    <row r="936" spans="1:5">
      <c r="A936" s="632" t="str">
        <f>+ACTIVIDADES!A173</f>
        <v>1-04-34</v>
      </c>
      <c r="B936" s="632" t="str">
        <f>+ACTIVIDADES!B173</f>
        <v>Placa steeldeck en concreto de 20,7 Mpa (3.000 psi) de e = 0,10 m, incluye malla electrosoldada</v>
      </c>
      <c r="D936" s="681" t="str">
        <f>+ACTIVIDADES!C173</f>
        <v>M2</v>
      </c>
      <c r="E936" s="681">
        <f>+ACTIVIDADES!D173</f>
        <v>205842</v>
      </c>
    </row>
    <row r="937" spans="1:5">
      <c r="A937" s="632" t="str">
        <f>+ACTIVIDADES!A174</f>
        <v>1-04-35</v>
      </c>
      <c r="B937" s="632" t="str">
        <f>+ACTIVIDADES!B174</f>
        <v>Viga aérea en concreto de 20,7 Mpa, no incluye acero</v>
      </c>
      <c r="D937" s="681" t="str">
        <f>+ACTIVIDADES!C174</f>
        <v>M3</v>
      </c>
      <c r="E937" s="681">
        <f>+ACTIVIDADES!D174</f>
        <v>20421645</v>
      </c>
    </row>
    <row r="938" spans="1:5">
      <c r="A938" s="632" t="str">
        <f>+ACTIVIDADES!A175</f>
        <v>1-04-36</v>
      </c>
      <c r="B938" s="632" t="str">
        <f>+ACTIVIDADES!B175</f>
        <v>Viga de amarre en concreto de 20,7 Mpa (3000 psi) de 0,10 x 0,20 m, incluye refuerzo</v>
      </c>
      <c r="D938" s="681" t="str">
        <f>+ACTIVIDADES!C175</f>
        <v>ml</v>
      </c>
      <c r="E938" s="681">
        <f>+ACTIVIDADES!D175</f>
        <v>147105</v>
      </c>
    </row>
    <row r="939" spans="1:5">
      <c r="A939" s="632" t="str">
        <f>+ACTIVIDADES!A176</f>
        <v>1-04-37</v>
      </c>
      <c r="B939" s="632" t="str">
        <f>+ACTIVIDADES!B176</f>
        <v>Viga de amarre en concreto de 20,7 Mpa de 0,15 x 0,20 m, incluye refuerzo</v>
      </c>
      <c r="D939" s="681" t="str">
        <f>+ACTIVIDADES!C176</f>
        <v>M</v>
      </c>
      <c r="E939" s="681">
        <f>+ACTIVIDADES!D176</f>
        <v>167173</v>
      </c>
    </row>
    <row r="940" spans="1:5">
      <c r="A940" s="632" t="str">
        <f>+ACTIVIDADES!A177</f>
        <v>1-04-38</v>
      </c>
      <c r="B940" s="632" t="str">
        <f>+ACTIVIDADES!B177</f>
        <v>Viga cinta en concreto de 20,7 Mpa de 0,15 x 0,10 m, incluye refuerzo</v>
      </c>
      <c r="D940" s="681" t="str">
        <f>+ACTIVIDADES!C177</f>
        <v>M</v>
      </c>
      <c r="E940" s="681">
        <f>+ACTIVIDADES!D177</f>
        <v>105531</v>
      </c>
    </row>
    <row r="941" spans="1:5">
      <c r="A941" s="632" t="str">
        <f>+ACTIVIDADES!A178</f>
        <v>1-04-39</v>
      </c>
      <c r="B941" s="632" t="str">
        <f>+ACTIVIDADES!B178</f>
        <v>Viga canal en concreto impermeabilizado de 20,7 Mpa sección &lt; 2.001 cm2</v>
      </c>
      <c r="D941" s="681" t="str">
        <f>+ACTIVIDADES!C178</f>
        <v>M</v>
      </c>
      <c r="E941" s="681">
        <f>+ACTIVIDADES!D178</f>
        <v>802320</v>
      </c>
    </row>
    <row r="942" spans="1:5">
      <c r="A942" s="632" t="str">
        <f>+ACTIVIDADES!A179</f>
        <v>1-04-40</v>
      </c>
      <c r="B942" s="632" t="str">
        <f>+ACTIVIDADES!B179</f>
        <v>Dintel en concreto de 20,7 Mpa de 0,12 x 0,15 m, incluye refuerzo</v>
      </c>
      <c r="D942" s="681" t="str">
        <f>+ACTIVIDADES!C179</f>
        <v>M</v>
      </c>
      <c r="E942" s="681">
        <f>+ACTIVIDADES!D179</f>
        <v>152029</v>
      </c>
    </row>
    <row r="943" spans="1:5">
      <c r="A943" s="632" t="str">
        <f>+ACTIVIDADES!A180</f>
        <v>1-04-41</v>
      </c>
      <c r="B943" s="632" t="str">
        <f>+ACTIVIDADES!B180</f>
        <v>Alfajía en concreto de 20,7 Mpa para remate de muro, incluye refuerzo</v>
      </c>
      <c r="D943" s="681" t="str">
        <f>+ACTIVIDADES!C180</f>
        <v>M</v>
      </c>
      <c r="E943" s="681">
        <f>+ACTIVIDADES!D180</f>
        <v>85841</v>
      </c>
    </row>
    <row r="944" spans="1:5">
      <c r="A944" s="632" t="str">
        <f>+ACTIVIDADES!A181</f>
        <v>1-04-42</v>
      </c>
      <c r="B944" s="632" t="str">
        <f>+ACTIVIDADES!B181</f>
        <v>Alfajía en concreto de 20,7 Mpa para remate de ventana, incluye refuerzo</v>
      </c>
      <c r="D944" s="681" t="str">
        <f>+ACTIVIDADES!C181</f>
        <v>M</v>
      </c>
      <c r="E944" s="681">
        <f>+ACTIVIDADES!D181</f>
        <v>139168</v>
      </c>
    </row>
    <row r="945" spans="1:5">
      <c r="A945" s="632" t="str">
        <f>+ACTIVIDADES!A182</f>
        <v>1-04-43</v>
      </c>
      <c r="B945" s="632" t="str">
        <f>+ACTIVIDADES!B182</f>
        <v>Anden en concreto de 20,7 Mpa (3.000 psi) e = 0,10 m</v>
      </c>
      <c r="D945" s="681" t="str">
        <f>+ACTIVIDADES!C182</f>
        <v>M2</v>
      </c>
      <c r="E945" s="681">
        <f>+ACTIVIDADES!D182</f>
        <v>121659</v>
      </c>
    </row>
    <row r="946" spans="1:5">
      <c r="A946" s="632" t="str">
        <f>+ACTIVIDADES!A183</f>
        <v>1-04-44</v>
      </c>
      <c r="B946" s="632" t="str">
        <f>+ACTIVIDADES!B183</f>
        <v>Protector de raíz en concreto de 17,2 Mpa (2.500 psi), e = 0,15 m, d = 1,20 m, h = 1,00 m, incluye refuerzo</v>
      </c>
      <c r="D946" s="681" t="str">
        <f>+ACTIVIDADES!C183</f>
        <v xml:space="preserve">UND </v>
      </c>
      <c r="E946" s="681">
        <f>+ACTIVIDADES!D183</f>
        <v>908746</v>
      </c>
    </row>
    <row r="947" spans="1:5">
      <c r="A947" s="632" t="str">
        <f>+ACTIVIDADES!A184</f>
        <v>1-04-45</v>
      </c>
      <c r="B947" s="632" t="str">
        <f>+ACTIVIDADES!B184</f>
        <v>Pedestal (plataforma) en concreto de 20,7 Mpa (3.000 psi) e = 0,10 m</v>
      </c>
      <c r="D947" s="681" t="str">
        <f>+ACTIVIDADES!C184</f>
        <v>M2</v>
      </c>
      <c r="E947" s="681">
        <f>+ACTIVIDADES!D184</f>
        <v>1563930</v>
      </c>
    </row>
    <row r="948" spans="1:5">
      <c r="A948" s="632" t="str">
        <f>+ACTIVIDADES!A185</f>
        <v>1-04-46</v>
      </c>
      <c r="B948" s="632" t="str">
        <f>+ACTIVIDADES!B185</f>
        <v>Pedestal trapezoidal para soportar estructura metálica o de madera en concreto de 20,7 Mpa (3.000 psi) h = 0,30 m, base de 0,40 x 0,40 m, corona de 0,25 x 0,25 m, incluye refuerzo</v>
      </c>
      <c r="D948" s="681" t="str">
        <f>+ACTIVIDADES!C185</f>
        <v xml:space="preserve">UND </v>
      </c>
      <c r="E948" s="681">
        <f>+ACTIVIDADES!D185</f>
        <v>2365564</v>
      </c>
    </row>
    <row r="949" spans="1:5">
      <c r="A949" s="632" t="str">
        <f>+ACTIVIDADES!A186</f>
        <v>1-04-47</v>
      </c>
      <c r="B949" s="632" t="str">
        <f>+ACTIVIDADES!B186</f>
        <v>Pedestal rectangular para soportar estructura metálica o de madera en concreto de 20,7 Mpa (3.000 psi)  h = 1,00 m, base de 0,40 x 0,40 m, incluye refuerzo</v>
      </c>
      <c r="D949" s="681" t="str">
        <f>+ACTIVIDADES!C186</f>
        <v xml:space="preserve">UND </v>
      </c>
      <c r="E949" s="681">
        <f>+ACTIVIDADES!D186</f>
        <v>6287565</v>
      </c>
    </row>
    <row r="950" spans="1:5">
      <c r="A950" s="632" t="str">
        <f>+ACTIVIDADES!A187</f>
        <v>1-04-48</v>
      </c>
      <c r="B950" s="632" t="str">
        <f>+ACTIVIDADES!B187</f>
        <v>Gradería sobre terreno e = 0,10 m en concreto de 20,7 Mpa (3.000 psi), incluye malla electrosoldada h = 0,64 ch = 0,60 m</v>
      </c>
      <c r="D950" s="681" t="str">
        <f>+ACTIVIDADES!C187</f>
        <v>M2</v>
      </c>
      <c r="E950" s="681">
        <f>+ACTIVIDADES!D187</f>
        <v>283637</v>
      </c>
    </row>
    <row r="951" spans="1:5">
      <c r="A951" s="632" t="str">
        <f>+ACTIVIDADES!A188</f>
        <v>1-04-49</v>
      </c>
      <c r="B951" s="632" t="str">
        <f>+ACTIVIDADES!B188</f>
        <v>Muerto en concreto de 17,2 Mpa (2.500 psi) Profundidad = 2,15 m para torre metálica de 0,80 x 0,80 m, incluye excavación circular de d = 0,85 m</v>
      </c>
      <c r="D951" s="681" t="str">
        <f>+ACTIVIDADES!C188</f>
        <v xml:space="preserve">UND </v>
      </c>
      <c r="E951" s="681">
        <f>+ACTIVIDADES!D188</f>
        <v>960836</v>
      </c>
    </row>
    <row r="952" spans="1:5">
      <c r="A952" s="632" t="str">
        <f>+ACTIVIDADES!A189</f>
        <v>1-04-50</v>
      </c>
      <c r="B952" s="632" t="str">
        <f>+ACTIVIDADES!B189</f>
        <v>Muerto en concreto de 17,2 Mpa (2.500 psi) Profundidad = 1,25 m para torre metálica de 0,60 x 0,60 m, incluye excavación circular de 0,85 m</v>
      </c>
      <c r="D952" s="681" t="str">
        <f>+ACTIVIDADES!C189</f>
        <v xml:space="preserve">UND </v>
      </c>
      <c r="E952" s="681">
        <f>+ACTIVIDADES!D189</f>
        <v>577212</v>
      </c>
    </row>
    <row r="953" spans="1:5">
      <c r="A953" s="632" t="str">
        <f>+ACTIVIDADES!A190</f>
        <v>1-04-51</v>
      </c>
      <c r="B953" s="632" t="str">
        <f>+ACTIVIDADES!B190</f>
        <v>Tapa en concreto de 20,7 Mpa (3000 psi) para cañuela L = 1.00 a = 0.60 e = 0.06 m</v>
      </c>
      <c r="D953" s="681" t="str">
        <f>+ACTIVIDADES!C190</f>
        <v>M</v>
      </c>
      <c r="E953" s="681">
        <f>+ACTIVIDADES!D190</f>
        <v>84612</v>
      </c>
    </row>
    <row r="954" spans="1:5">
      <c r="A954" s="632" t="str">
        <f>+ACTIVIDADES!A191</f>
        <v>1-04-52</v>
      </c>
      <c r="B954" s="632" t="str">
        <f>+ACTIVIDADES!B191</f>
        <v>Tapa en concreto reforzado de 20,7 Mpa (3.000 psi) para cañuela e = 0.05 m        a = 0.35 m, L = 0,8 m  orificios rectangulares de 0.04 x 0.25 m.</v>
      </c>
      <c r="D954" s="681" t="str">
        <f>+ACTIVIDADES!C191</f>
        <v xml:space="preserve">UND </v>
      </c>
      <c r="E954" s="681">
        <f>+ACTIVIDADES!D191</f>
        <v>1721883</v>
      </c>
    </row>
    <row r="955" spans="1:5">
      <c r="A955" s="632" t="str">
        <f>+ACTIVIDADES!A192</f>
        <v>1-04-53</v>
      </c>
      <c r="B955" s="632" t="str">
        <f>+ACTIVIDADES!B192</f>
        <v>Realce de cajas de inspección de 0.80 x 0.80 x 0.80 m en concreto de 20,7 Mpa (3000 psi)</v>
      </c>
      <c r="D955" s="681" t="str">
        <f>+ACTIVIDADES!C192</f>
        <v xml:space="preserve">UND </v>
      </c>
      <c r="E955" s="681">
        <f>+ACTIVIDADES!D192</f>
        <v>3336056</v>
      </c>
    </row>
    <row r="956" spans="1:5">
      <c r="A956" s="632" t="str">
        <f>+ACTIVIDADES!A193</f>
        <v>1-04-54</v>
      </c>
      <c r="B956" s="632" t="str">
        <f>+ACTIVIDADES!B193</f>
        <v>Muro de contención en concreto 20,7 Mpa (3000 psi), no incluye refuerzo</v>
      </c>
      <c r="D956" s="681" t="str">
        <f>+ACTIVIDADES!C193</f>
        <v>M3</v>
      </c>
      <c r="E956" s="681">
        <f>+ACTIVIDADES!D193</f>
        <v>2453160</v>
      </c>
    </row>
    <row r="957" spans="1:5">
      <c r="A957" s="632" t="str">
        <f>+ACTIVIDADES!A194</f>
        <v>1-05  MAMPOSTERIA</v>
      </c>
      <c r="B957" s="632">
        <f>+ACTIVIDADES!B194</f>
        <v>0</v>
      </c>
      <c r="D957" s="681">
        <f>+ACTIVIDADES!C194</f>
        <v>0</v>
      </c>
      <c r="E957" s="681">
        <f>+ACTIVIDADES!D194</f>
        <v>0</v>
      </c>
    </row>
    <row r="958" spans="1:5">
      <c r="A958" s="632" t="str">
        <f>+ACTIVIDADES!A195</f>
        <v>CODIGO</v>
      </c>
      <c r="B958" s="632" t="str">
        <f>+ACTIVIDADES!B195</f>
        <v>DESCRIPCIÓN</v>
      </c>
      <c r="D958" s="681" t="str">
        <f>+ACTIVIDADES!C195</f>
        <v>UND IDAD</v>
      </c>
      <c r="E958" s="681" t="str">
        <f>+ACTIVIDADES!D195</f>
        <v>VALOR UNITARIO</v>
      </c>
    </row>
    <row r="959" spans="1:5">
      <c r="A959" s="632" t="str">
        <f>+ACTIVIDADES!A196</f>
        <v>1-05-01</v>
      </c>
      <c r="B959" s="632" t="str">
        <f>+ACTIVIDADES!B196</f>
        <v>Muro en ladrillo farol pandereta e = 0,10 m</v>
      </c>
      <c r="D959" s="681" t="str">
        <f>+ACTIVIDADES!C196</f>
        <v>M2</v>
      </c>
      <c r="E959" s="681">
        <f>+ACTIVIDADES!D196</f>
        <v>31828510</v>
      </c>
    </row>
    <row r="960" spans="1:5">
      <c r="A960" s="632" t="str">
        <f>+ACTIVIDADES!A197</f>
        <v>1-05-02</v>
      </c>
      <c r="B960" s="632" t="str">
        <f>+ACTIVIDADES!B197</f>
        <v>Muro en ladrillo farol pandereta e = 0,12 m</v>
      </c>
      <c r="D960" s="681" t="str">
        <f>+ACTIVIDADES!C197</f>
        <v>M2</v>
      </c>
      <c r="E960" s="681">
        <f>+ACTIVIDADES!D197</f>
        <v>29236237</v>
      </c>
    </row>
    <row r="961" spans="1:5">
      <c r="A961" s="632" t="str">
        <f>+ACTIVIDADES!A198</f>
        <v>1-05-03</v>
      </c>
      <c r="B961" s="632" t="str">
        <f>+ACTIVIDADES!B198</f>
        <v>Muro en ladrillo tolete en soga</v>
      </c>
      <c r="D961" s="681" t="str">
        <f>+ACTIVIDADES!C198</f>
        <v>M2</v>
      </c>
      <c r="E961" s="681">
        <f>+ACTIVIDADES!D198</f>
        <v>33107423</v>
      </c>
    </row>
    <row r="962" spans="1:5">
      <c r="A962" s="632" t="str">
        <f>+ACTIVIDADES!A199</f>
        <v>1-05-04</v>
      </c>
      <c r="B962" s="632" t="str">
        <f>+ACTIVIDADES!B199</f>
        <v>Muro en ladrillo tolete en pandereta</v>
      </c>
      <c r="D962" s="681" t="str">
        <f>+ACTIVIDADES!C199</f>
        <v>M2</v>
      </c>
      <c r="E962" s="681">
        <f>+ACTIVIDADES!D199</f>
        <v>31566806</v>
      </c>
    </row>
    <row r="963" spans="1:5">
      <c r="A963" s="632" t="str">
        <f>+ACTIVIDADES!A200</f>
        <v>1-05-05</v>
      </c>
      <c r="B963" s="632" t="str">
        <f>+ACTIVIDADES!B200</f>
        <v>Muro en ladrillo tolete pandereta, impermeabilizado las 2 caras</v>
      </c>
      <c r="D963" s="681" t="str">
        <f>+ACTIVIDADES!C200</f>
        <v>M2</v>
      </c>
      <c r="E963" s="681">
        <f>+ACTIVIDADES!D200</f>
        <v>36937338</v>
      </c>
    </row>
    <row r="964" spans="1:5">
      <c r="A964" s="632" t="str">
        <f>+ACTIVIDADES!A201</f>
        <v>1-05-06</v>
      </c>
      <c r="B964" s="632" t="str">
        <f>+ACTIVIDADES!B201</f>
        <v>Muro en ladrillo prensado visto en soga, dos caras</v>
      </c>
      <c r="D964" s="681" t="str">
        <f>+ACTIVIDADES!C201</f>
        <v>M2</v>
      </c>
      <c r="E964" s="681">
        <f>+ACTIVIDADES!D201</f>
        <v>115017</v>
      </c>
    </row>
    <row r="965" spans="1:5">
      <c r="A965" s="632" t="str">
        <f>+ACTIVIDADES!A202</f>
        <v>1-05-07</v>
      </c>
      <c r="B965" s="632" t="str">
        <f>+ACTIVIDADES!B202</f>
        <v>Muro en bloque de cemento de 0,14x0,19x0,39</v>
      </c>
      <c r="D965" s="681" t="str">
        <f>+ACTIVIDADES!C202</f>
        <v>M2</v>
      </c>
      <c r="E965" s="681">
        <f>+ACTIVIDADES!D202</f>
        <v>7481351</v>
      </c>
    </row>
    <row r="966" spans="1:5">
      <c r="A966" s="632" t="str">
        <f>+ACTIVIDADES!A203</f>
        <v>1-05-08</v>
      </c>
      <c r="B966" s="632" t="str">
        <f>+ACTIVIDADES!B203</f>
        <v>Muro estructural en bloque de cemento, no incluye refuerzo</v>
      </c>
      <c r="D966" s="681" t="str">
        <f>+ACTIVIDADES!C203</f>
        <v>M2</v>
      </c>
      <c r="E966" s="681">
        <f>+ACTIVIDADES!D203</f>
        <v>1450852</v>
      </c>
    </row>
    <row r="967" spans="1:5">
      <c r="A967" s="632" t="str">
        <f>+ACTIVIDADES!A204</f>
        <v>1-05-09</v>
      </c>
      <c r="B967" s="632" t="str">
        <f>+ACTIVIDADES!B204</f>
        <v>Muro en panel de yeso 1/2" 2 caras incluye pintura</v>
      </c>
      <c r="D967" s="681" t="str">
        <f>+ACTIVIDADES!C204</f>
        <v>M2</v>
      </c>
      <c r="E967" s="681">
        <f>+ACTIVIDADES!D204</f>
        <v>3332182</v>
      </c>
    </row>
    <row r="968" spans="1:5">
      <c r="A968" s="632" t="str">
        <f>+ACTIVIDADES!A205</f>
        <v>1-05-10</v>
      </c>
      <c r="B968" s="632" t="str">
        <f>+ACTIVIDADES!B205</f>
        <v>Muro en placa de fibrocemento e=8 mm similar 1 cara incluye pintura</v>
      </c>
      <c r="D968" s="681" t="str">
        <f>+ACTIVIDADES!C205</f>
        <v>M2</v>
      </c>
      <c r="E968" s="681">
        <f>+ACTIVIDADES!D205</f>
        <v>6264766</v>
      </c>
    </row>
    <row r="969" spans="1:5">
      <c r="A969" s="632" t="str">
        <f>+ACTIVIDADES!A206</f>
        <v>1-05-11</v>
      </c>
      <c r="B969" s="632" t="str">
        <f>+ACTIVIDADES!B206</f>
        <v>Muro en placa de fibrocemento e=10 mm o similar 1 cara incluye pintura</v>
      </c>
      <c r="D969" s="681" t="str">
        <f>+ACTIVIDADES!C206</f>
        <v>M2</v>
      </c>
      <c r="E969" s="681">
        <f>+ACTIVIDADES!D206</f>
        <v>6263192</v>
      </c>
    </row>
    <row r="970" spans="1:5">
      <c r="A970" s="632" t="str">
        <f>+ACTIVIDADES!A207</f>
        <v>1-05-12</v>
      </c>
      <c r="B970" s="632" t="str">
        <f>+ACTIVIDADES!B207</f>
        <v>Muro en panel de yeso 1/2" 1 cara incluye pintura</v>
      </c>
      <c r="D970" s="681" t="str">
        <f>+ACTIVIDADES!C207</f>
        <v>M2</v>
      </c>
      <c r="E970" s="681">
        <f>+ACTIVIDADES!D207</f>
        <v>6273646</v>
      </c>
    </row>
    <row r="971" spans="1:5">
      <c r="A971" s="632" t="str">
        <f>+ACTIVIDADES!A208</f>
        <v>1-05-13</v>
      </c>
      <c r="B971" s="632" t="str">
        <f>+ACTIVIDADES!B208</f>
        <v>Muro en bloque piedra</v>
      </c>
      <c r="D971" s="681" t="str">
        <f>+ACTIVIDADES!C208</f>
        <v>M2</v>
      </c>
      <c r="E971" s="681">
        <f>+ACTIVIDADES!D208</f>
        <v>5573136</v>
      </c>
    </row>
    <row r="972" spans="1:5">
      <c r="A972" s="632" t="str">
        <f>+ACTIVIDADES!A209</f>
        <v>1-05-14</v>
      </c>
      <c r="B972" s="632" t="str">
        <f>+ACTIVIDADES!B209</f>
        <v>Calados de 20 x 20 x 10 cm en gres</v>
      </c>
      <c r="D972" s="681" t="str">
        <f>+ACTIVIDADES!C209</f>
        <v>M2</v>
      </c>
      <c r="E972" s="681">
        <f>+ACTIVIDADES!D209</f>
        <v>2936593</v>
      </c>
    </row>
    <row r="973" spans="1:5">
      <c r="A973" s="632" t="str">
        <f>+ACTIVIDADES!A210</f>
        <v>1-05-15</v>
      </c>
      <c r="B973" s="632" t="str">
        <f>+ACTIVIDADES!B210</f>
        <v>Calados prefabricados en concreto</v>
      </c>
      <c r="D973" s="681" t="str">
        <f>+ACTIVIDADES!C210</f>
        <v>M2</v>
      </c>
      <c r="E973" s="681">
        <f>+ACTIVIDADES!D210</f>
        <v>1414823</v>
      </c>
    </row>
    <row r="974" spans="1:5">
      <c r="A974" s="632" t="str">
        <f>+ACTIVIDADES!A211</f>
        <v>1-05-16</v>
      </c>
      <c r="B974" s="632" t="str">
        <f>+ACTIVIDADES!B211</f>
        <v>Resane con malla para fijación redes a muros</v>
      </c>
      <c r="D974" s="681" t="str">
        <f>+ACTIVIDADES!C211</f>
        <v>M</v>
      </c>
      <c r="E974" s="681">
        <f>+ACTIVIDADES!D211</f>
        <v>1423221</v>
      </c>
    </row>
    <row r="975" spans="1:5">
      <c r="A975" s="632" t="str">
        <f>+ACTIVIDADES!A212</f>
        <v>1-05-17</v>
      </c>
      <c r="B975" s="632" t="str">
        <f>+ACTIVIDADES!B212</f>
        <v>Regata de muros</v>
      </c>
      <c r="D975" s="681" t="str">
        <f>+ACTIVIDADES!C212</f>
        <v>M</v>
      </c>
      <c r="E975" s="681">
        <f>+ACTIVIDADES!D212</f>
        <v>6113</v>
      </c>
    </row>
    <row r="976" spans="1:5">
      <c r="A976" s="632" t="str">
        <f>+ACTIVIDADES!A213</f>
        <v>1-05-18</v>
      </c>
      <c r="B976" s="632" t="str">
        <f>+ACTIVIDADES!B213</f>
        <v>Resane muro con malla</v>
      </c>
      <c r="D976" s="681" t="str">
        <f>+ACTIVIDADES!C213</f>
        <v>M2</v>
      </c>
      <c r="E976" s="681">
        <f>+ACTIVIDADES!D213</f>
        <v>2808382</v>
      </c>
    </row>
    <row r="977" spans="1:5">
      <c r="A977" s="632" t="str">
        <f>+ACTIVIDADES!A214</f>
        <v>1-05-19</v>
      </c>
      <c r="B977" s="632" t="str">
        <f>+ACTIVIDADES!B214</f>
        <v>Resane cielo raso con malla</v>
      </c>
      <c r="D977" s="681" t="str">
        <f>+ACTIVIDADES!C214</f>
        <v>M2</v>
      </c>
      <c r="E977" s="681">
        <f>+ACTIVIDADES!D214</f>
        <v>2813136</v>
      </c>
    </row>
    <row r="978" spans="1:5">
      <c r="A978" s="632" t="str">
        <f>+ACTIVIDADES!A215</f>
        <v>1-05-20</v>
      </c>
      <c r="B978" s="632" t="str">
        <f>+ACTIVIDADES!B215</f>
        <v>Resane muro cosido y malla</v>
      </c>
      <c r="D978" s="681" t="str">
        <f>+ACTIVIDADES!C215</f>
        <v>M2</v>
      </c>
      <c r="E978" s="681">
        <f>+ACTIVIDADES!D215</f>
        <v>2830210</v>
      </c>
    </row>
    <row r="979" spans="1:5">
      <c r="A979" s="632" t="str">
        <f>+ACTIVIDADES!A216</f>
        <v>1-05-21</v>
      </c>
      <c r="B979" s="632" t="str">
        <f>+ACTIVIDADES!B216</f>
        <v>Cinta mastic para muros en panel yeso</v>
      </c>
      <c r="D979" s="681" t="str">
        <f>+ACTIVIDADES!C216</f>
        <v>M</v>
      </c>
      <c r="E979" s="681">
        <f>+ACTIVIDADES!D216</f>
        <v>7332</v>
      </c>
    </row>
    <row r="980" spans="1:5">
      <c r="A980" s="632" t="str">
        <f>+ACTIVIDADES!A217</f>
        <v>1-05-22</v>
      </c>
      <c r="B980" s="632" t="str">
        <f>+ACTIVIDADES!B217</f>
        <v>Sobrecimiento h = 0,20 m revoque impermeabilizado 2 caras</v>
      </c>
      <c r="D980" s="681" t="str">
        <f>+ACTIVIDADES!C217</f>
        <v>M</v>
      </c>
      <c r="E980" s="681">
        <f>+ACTIVIDADES!D217</f>
        <v>14231874</v>
      </c>
    </row>
    <row r="981" spans="1:5">
      <c r="A981" s="632" t="str">
        <f>+ACTIVIDADES!A218</f>
        <v>1-05-23</v>
      </c>
      <c r="B981" s="632" t="str">
        <f>+ACTIVIDADES!B218</f>
        <v>Revoque muro incluye dilataciones y filos</v>
      </c>
      <c r="D981" s="681" t="str">
        <f>+ACTIVIDADES!C218</f>
        <v>M2</v>
      </c>
      <c r="E981" s="681">
        <f>+ACTIVIDADES!D218</f>
        <v>4172612</v>
      </c>
    </row>
    <row r="982" spans="1:5">
      <c r="A982" s="632" t="str">
        <f>+ACTIVIDADES!A219</f>
        <v>1-05-24</v>
      </c>
      <c r="B982" s="632" t="str">
        <f>+ACTIVIDADES!B219</f>
        <v>Filos y dilataciones</v>
      </c>
      <c r="D982" s="681" t="str">
        <f>+ACTIVIDADES!C219</f>
        <v>M</v>
      </c>
      <c r="E982" s="681">
        <f>+ACTIVIDADES!D219</f>
        <v>560997</v>
      </c>
    </row>
    <row r="983" spans="1:5">
      <c r="A983" s="632" t="str">
        <f>+ACTIVIDADES!A220</f>
        <v>1-05-25</v>
      </c>
      <c r="B983" s="632" t="str">
        <f>+ACTIVIDADES!B220</f>
        <v>Revoque cielo raso, incluye dilataciones y filos</v>
      </c>
      <c r="D983" s="681" t="str">
        <f>+ACTIVIDADES!C220</f>
        <v>M2</v>
      </c>
      <c r="E983" s="681">
        <f>+ACTIVIDADES!D220</f>
        <v>4181064</v>
      </c>
    </row>
    <row r="984" spans="1:5">
      <c r="A984" s="632" t="str">
        <f>+ACTIVIDADES!A221</f>
        <v>1-05-26</v>
      </c>
      <c r="B984" s="632" t="str">
        <f>+ACTIVIDADES!B221</f>
        <v>Revoque muro impermeabilizado, incluye dilataciones y filos</v>
      </c>
      <c r="D984" s="681" t="str">
        <f>+ACTIVIDADES!C221</f>
        <v>M2</v>
      </c>
      <c r="E984" s="681">
        <f>+ACTIVIDADES!D221</f>
        <v>3480942</v>
      </c>
    </row>
    <row r="985" spans="1:5">
      <c r="A985" s="632" t="str">
        <f>+ACTIVIDADES!A222</f>
        <v>1-05-27</v>
      </c>
      <c r="B985" s="632" t="str">
        <f>+ACTIVIDADES!B222</f>
        <v>Revoque de bajantes, incluye malla</v>
      </c>
      <c r="D985" s="681" t="str">
        <f>+ACTIVIDADES!C222</f>
        <v>M</v>
      </c>
      <c r="E985" s="681">
        <f>+ACTIVIDADES!D222</f>
        <v>2101777</v>
      </c>
    </row>
    <row r="986" spans="1:5">
      <c r="A986" s="632" t="str">
        <f>+ACTIVIDADES!A223</f>
        <v>1 - 06 PISOS Y ENCHAPES</v>
      </c>
      <c r="B986" s="632">
        <f>+ACTIVIDADES!B223</f>
        <v>0</v>
      </c>
      <c r="D986" s="681">
        <f>+ACTIVIDADES!C223</f>
        <v>0</v>
      </c>
      <c r="E986" s="681">
        <f>+ACTIVIDADES!D223</f>
        <v>0</v>
      </c>
    </row>
    <row r="987" spans="1:5">
      <c r="A987" s="632" t="str">
        <f>+ACTIVIDADES!A224</f>
        <v>CODIGO</v>
      </c>
      <c r="B987" s="632" t="str">
        <f>+ACTIVIDADES!B224</f>
        <v>DESCRIPCIÓN</v>
      </c>
      <c r="D987" s="681" t="str">
        <f>+ACTIVIDADES!C224</f>
        <v>UND IDAD</v>
      </c>
      <c r="E987" s="681" t="str">
        <f>+ACTIVIDADES!D224</f>
        <v>VALOR UNITARIO</v>
      </c>
    </row>
    <row r="988" spans="1:5">
      <c r="A988" s="632" t="str">
        <f>+ACTIVIDADES!A225</f>
        <v>1-06-01</v>
      </c>
      <c r="B988" s="632" t="str">
        <f>+ACTIVIDADES!B225</f>
        <v>Mortero de nivelación e = 0,05 m para pisos</v>
      </c>
      <c r="D988" s="681" t="str">
        <f>+ACTIVIDADES!C225</f>
        <v>M2</v>
      </c>
      <c r="E988" s="681">
        <f>+ACTIVIDADES!D225</f>
        <v>6945351</v>
      </c>
    </row>
    <row r="989" spans="1:5">
      <c r="A989" s="632" t="str">
        <f>+ACTIVIDADES!A226</f>
        <v>1-06-02</v>
      </c>
      <c r="B989" s="632" t="str">
        <f>+ACTIVIDADES!B226</f>
        <v>Piso en tableta de 20 x 20 cm tipo Sahara</v>
      </c>
      <c r="D989" s="681" t="str">
        <f>+ACTIVIDADES!C226</f>
        <v>M2</v>
      </c>
      <c r="E989" s="681">
        <f>+ACTIVIDADES!D226</f>
        <v>273477</v>
      </c>
    </row>
    <row r="990" spans="1:5">
      <c r="A990" s="632" t="str">
        <f>+ACTIVIDADES!A227</f>
        <v>1-06-03</v>
      </c>
      <c r="B990" s="632" t="str">
        <f>+ACTIVIDADES!B227</f>
        <v>Piso en tableta tipo Tradicional no incluye mortero</v>
      </c>
      <c r="D990" s="681" t="str">
        <f>+ACTIVIDADES!C227</f>
        <v>M2</v>
      </c>
      <c r="E990" s="681">
        <f>+ACTIVIDADES!D227</f>
        <v>279354</v>
      </c>
    </row>
    <row r="991" spans="1:5">
      <c r="A991" s="632" t="str">
        <f>+ACTIVIDADES!A228</f>
        <v>1-06-04</v>
      </c>
      <c r="B991" s="632" t="str">
        <f>+ACTIVIDADES!B228</f>
        <v>Piso en tableta egipcia</v>
      </c>
      <c r="D991" s="681" t="str">
        <f>+ACTIVIDADES!C228</f>
        <v>M2</v>
      </c>
      <c r="E991" s="681">
        <f>+ACTIVIDADES!D228</f>
        <v>4256514</v>
      </c>
    </row>
    <row r="992" spans="1:5">
      <c r="A992" s="632" t="str">
        <f>+ACTIVIDADES!A229</f>
        <v>1-06-05</v>
      </c>
      <c r="B992" s="632" t="str">
        <f>+ACTIVIDADES!B229</f>
        <v>Piso en tablón de 1ra. de 20 x 20 cm tipo Porcelagres</v>
      </c>
      <c r="D992" s="681" t="str">
        <f>+ACTIVIDADES!C229</f>
        <v>M2</v>
      </c>
      <c r="E992" s="681">
        <f>+ACTIVIDADES!D229</f>
        <v>489593</v>
      </c>
    </row>
    <row r="993" spans="1:5">
      <c r="A993" s="632" t="str">
        <f>+ACTIVIDADES!A230</f>
        <v>1-06-06</v>
      </c>
      <c r="B993" s="632" t="str">
        <f>+ACTIVIDADES!B230</f>
        <v>Piso en tablón rojo de 20 x 20 cm no incluye mortero</v>
      </c>
      <c r="D993" s="681" t="str">
        <f>+ACTIVIDADES!C230</f>
        <v>M2</v>
      </c>
      <c r="E993" s="681">
        <f>+ACTIVIDADES!D230</f>
        <v>255633</v>
      </c>
    </row>
    <row r="994" spans="1:5">
      <c r="A994" s="632" t="str">
        <f>+ACTIVIDADES!A231</f>
        <v>1-06-07</v>
      </c>
      <c r="B994" s="632" t="str">
        <f>+ACTIVIDADES!B231</f>
        <v>Piso en baldosa de cemento de 25 x 25 cm inc mortero</v>
      </c>
      <c r="D994" s="681" t="str">
        <f>+ACTIVIDADES!C231</f>
        <v>M2</v>
      </c>
      <c r="E994" s="681">
        <f>+ACTIVIDADES!D231</f>
        <v>4325054</v>
      </c>
    </row>
    <row r="995" spans="1:5">
      <c r="A995" s="632" t="str">
        <f>+ACTIVIDADES!A232</f>
        <v>1-06-08</v>
      </c>
      <c r="B995" s="632" t="str">
        <f>+ACTIVIDADES!B232</f>
        <v>Piso en baldosa tipo Terrazzo No. 5 P5B, pulido no incluye mortero</v>
      </c>
      <c r="D995" s="681" t="str">
        <f>+ACTIVIDADES!C232</f>
        <v>M2</v>
      </c>
      <c r="E995" s="681">
        <f>+ACTIVIDADES!D232</f>
        <v>461059</v>
      </c>
    </row>
    <row r="996" spans="1:5">
      <c r="A996" s="632" t="str">
        <f>+ACTIVIDADES!A233</f>
        <v>1-06-09</v>
      </c>
      <c r="B996" s="632" t="str">
        <f>+ACTIVIDADES!B233</f>
        <v>Piso en Duropiso de 33 x 33 cm</v>
      </c>
      <c r="D996" s="681" t="str">
        <f>+ACTIVIDADES!C233</f>
        <v>M2</v>
      </c>
      <c r="E996" s="681">
        <f>+ACTIVIDADES!D233</f>
        <v>457226</v>
      </c>
    </row>
    <row r="997" spans="1:5">
      <c r="A997" s="632" t="str">
        <f>+ACTIVIDADES!A234</f>
        <v>1-06-10</v>
      </c>
      <c r="B997" s="632" t="str">
        <f>+ACTIVIDADES!B234</f>
        <v>Piso en cerámica tipo antique 30,5 x 30,5, color blanco o beige</v>
      </c>
      <c r="D997" s="681" t="str">
        <f>+ACTIVIDADES!C234</f>
        <v>M2</v>
      </c>
      <c r="E997" s="681">
        <f>+ACTIVIDADES!D234</f>
        <v>355651</v>
      </c>
    </row>
    <row r="998" spans="1:5">
      <c r="A998" s="632" t="str">
        <f>+ACTIVIDADES!A235</f>
        <v>1-06-11</v>
      </c>
      <c r="B998" s="632" t="str">
        <f>+ACTIVIDADES!B235</f>
        <v>Piso en Ceramica tipo Terrazzo No. 5 blanco Huila no incluye mortero</v>
      </c>
      <c r="D998" s="681" t="str">
        <f>+ACTIVIDADES!C235</f>
        <v>M2</v>
      </c>
      <c r="E998" s="681">
        <f>+ACTIVIDADES!D235</f>
        <v>363059</v>
      </c>
    </row>
    <row r="999" spans="1:5">
      <c r="A999" s="632" t="str">
        <f>+ACTIVIDADES!A236</f>
        <v>1-06-12</v>
      </c>
      <c r="B999" s="632" t="str">
        <f>+ACTIVIDADES!B236</f>
        <v>Piso en cerámica de 1ra. de 20 x 20 cm tipo Duratech no incluye mortero</v>
      </c>
      <c r="D999" s="681" t="str">
        <f>+ACTIVIDADES!C236</f>
        <v>M2</v>
      </c>
      <c r="E999" s="681">
        <f>+ACTIVIDADES!D236</f>
        <v>354964</v>
      </c>
    </row>
    <row r="1000" spans="1:5">
      <c r="A1000" s="632" t="str">
        <f>+ACTIVIDADES!A237</f>
        <v>1-06-13</v>
      </c>
      <c r="B1000" s="632" t="str">
        <f>+ACTIVIDADES!B237</f>
        <v>Piso en cerámica de 1ra. de 32 x 32 cm tipo Terranova trafico 4 no incluye mortero</v>
      </c>
      <c r="D1000" s="681" t="str">
        <f>+ACTIVIDADES!C237</f>
        <v>M2</v>
      </c>
      <c r="E1000" s="681">
        <f>+ACTIVIDADES!D237</f>
        <v>367718</v>
      </c>
    </row>
    <row r="1001" spans="1:5">
      <c r="A1001" s="632" t="str">
        <f>+ACTIVIDADES!A238</f>
        <v>1-06-14</v>
      </c>
      <c r="B1001" s="632" t="str">
        <f>+ACTIVIDADES!B238</f>
        <v>Piso en cerámica de 1ra. de 40 x 40 cm tipo Mangle, no incluye mortero</v>
      </c>
      <c r="D1001" s="681" t="str">
        <f>+ACTIVIDADES!C238</f>
        <v>M2</v>
      </c>
      <c r="E1001" s="681">
        <f>+ACTIVIDADES!D238</f>
        <v>346462</v>
      </c>
    </row>
    <row r="1002" spans="1:5">
      <c r="A1002" s="632" t="str">
        <f>+ACTIVIDADES!A239</f>
        <v>1-06-15</v>
      </c>
      <c r="B1002" s="632" t="str">
        <f>+ACTIVIDADES!B239</f>
        <v>Piso en cerámica de 1ra. de 30 x 30 cm tipo Pisofuerte, no incluye mortero</v>
      </c>
      <c r="D1002" s="681" t="str">
        <f>+ACTIVIDADES!C239</f>
        <v>M2</v>
      </c>
      <c r="E1002" s="681">
        <f>+ACTIVIDADES!D239</f>
        <v>373256</v>
      </c>
    </row>
    <row r="1003" spans="1:5">
      <c r="A1003" s="632" t="str">
        <f>+ACTIVIDADES!A240</f>
        <v>1-06-16</v>
      </c>
      <c r="B1003" s="632" t="str">
        <f>+ACTIVIDADES!B240</f>
        <v>Piso en gravilla lavada y tablón tipo Portal, incluye dilatación de vidrio</v>
      </c>
      <c r="D1003" s="681" t="str">
        <f>+ACTIVIDADES!C240</f>
        <v>M2</v>
      </c>
      <c r="E1003" s="681">
        <f>+ACTIVIDADES!D240</f>
        <v>24589253</v>
      </c>
    </row>
    <row r="1004" spans="1:5">
      <c r="A1004" s="632" t="str">
        <f>+ACTIVIDADES!A241</f>
        <v>1-06-17</v>
      </c>
      <c r="B1004" s="632" t="str">
        <f>+ACTIVIDADES!B241</f>
        <v>Piso en Baldosa en grano de mármol vibroprensado 30x30 cm, grano #1. Incluye, boquilla blanca, destronque (#36), 3 pulidas (#60,120,220) y brillo al plomo. Color blanco Huila fondo blanco, no incluye mortero</v>
      </c>
      <c r="D1004" s="681" t="str">
        <f>+ACTIVIDADES!C241</f>
        <v>M2</v>
      </c>
      <c r="E1004" s="681">
        <f>+ACTIVIDADES!D241</f>
        <v>352564</v>
      </c>
    </row>
    <row r="1005" spans="1:5">
      <c r="A1005" s="632" t="str">
        <f>+ACTIVIDADES!A242</f>
        <v>1-06-18</v>
      </c>
      <c r="B1005" s="632" t="str">
        <f>+ACTIVIDADES!B242</f>
        <v>Piso en granito pulido, incluye dilatación de bronce no incluye mortero</v>
      </c>
      <c r="D1005" s="681" t="str">
        <f>+ACTIVIDADES!C242</f>
        <v>M2</v>
      </c>
      <c r="E1005" s="681">
        <f>+ACTIVIDADES!D242</f>
        <v>21476084</v>
      </c>
    </row>
    <row r="1006" spans="1:5">
      <c r="A1006" s="632" t="str">
        <f>+ACTIVIDADES!A243</f>
        <v>1-06-19</v>
      </c>
      <c r="B1006" s="632" t="str">
        <f>+ACTIVIDADES!B243</f>
        <v>Piso en gravilla lavada, incluye dilatación flexible no incluye mortero</v>
      </c>
      <c r="D1006" s="681" t="str">
        <f>+ACTIVIDADES!C243</f>
        <v>M2</v>
      </c>
      <c r="E1006" s="681">
        <f>+ACTIVIDADES!D243</f>
        <v>20443457</v>
      </c>
    </row>
    <row r="1007" spans="1:5">
      <c r="A1007" s="632" t="str">
        <f>+ACTIVIDADES!A244</f>
        <v>1-06-20</v>
      </c>
      <c r="B1007" s="632" t="str">
        <f>+ACTIVIDADES!B244</f>
        <v>Piso en gravilla lavada y tableta egipcia, incluye dilatación flexible</v>
      </c>
      <c r="D1007" s="681" t="str">
        <f>+ACTIVIDADES!C244</f>
        <v>M2</v>
      </c>
      <c r="E1007" s="681">
        <f>+ACTIVIDADES!D244</f>
        <v>23239472</v>
      </c>
    </row>
    <row r="1008" spans="1:5">
      <c r="A1008" s="632" t="str">
        <f>+ACTIVIDADES!A245</f>
        <v>1-06-21</v>
      </c>
      <c r="B1008" s="632" t="str">
        <f>+ACTIVIDADES!B245</f>
        <v>Piso en Mayólica</v>
      </c>
      <c r="D1008" s="681" t="str">
        <f>+ACTIVIDADES!C245</f>
        <v>M2</v>
      </c>
      <c r="E1008" s="681">
        <f>+ACTIVIDADES!D245</f>
        <v>343299</v>
      </c>
    </row>
    <row r="1009" spans="1:5">
      <c r="A1009" s="632" t="str">
        <f>+ACTIVIDADES!A246</f>
        <v>1-06-22</v>
      </c>
      <c r="B1009" s="632" t="str">
        <f>+ACTIVIDADES!B246</f>
        <v>Piso en vinilo antideslizante</v>
      </c>
      <c r="D1009" s="681" t="str">
        <f>+ACTIVIDADES!C246</f>
        <v>M2</v>
      </c>
      <c r="E1009" s="681">
        <f>+ACTIVIDADES!D246</f>
        <v>82687</v>
      </c>
    </row>
    <row r="1010" spans="1:5">
      <c r="A1010" s="632" t="str">
        <f>+ACTIVIDADES!A247</f>
        <v>1-06-23</v>
      </c>
      <c r="B1010" s="632" t="str">
        <f>+ACTIVIDADES!B247</f>
        <v>Piso en lámina de vinilo de 1,6 mm</v>
      </c>
      <c r="D1010" s="681" t="str">
        <f>+ACTIVIDADES!C247</f>
        <v>M2</v>
      </c>
      <c r="E1010" s="681">
        <f>+ACTIVIDADES!D247</f>
        <v>49215</v>
      </c>
    </row>
    <row r="1011" spans="1:5">
      <c r="A1011" s="632" t="str">
        <f>+ACTIVIDADES!A248</f>
        <v>1-06-24</v>
      </c>
      <c r="B1011" s="632" t="str">
        <f>+ACTIVIDADES!B248</f>
        <v>Piso en tablilla machihembrada, incluye imprimante y barniz</v>
      </c>
      <c r="D1011" s="681" t="str">
        <f>+ACTIVIDADES!C248</f>
        <v>M2</v>
      </c>
      <c r="E1011" s="681">
        <f>+ACTIVIDADES!D248</f>
        <v>216522</v>
      </c>
    </row>
    <row r="1012" spans="1:5">
      <c r="A1012" s="632" t="str">
        <f>+ACTIVIDADES!A249</f>
        <v>1-06-25</v>
      </c>
      <c r="B1012" s="632" t="str">
        <f>+ACTIVIDADES!B249</f>
        <v>Piso en loseta prefabricada A30</v>
      </c>
      <c r="D1012" s="681" t="str">
        <f>+ACTIVIDADES!C249</f>
        <v>M2</v>
      </c>
      <c r="E1012" s="681">
        <f>+ACTIVIDADES!D249</f>
        <v>184461</v>
      </c>
    </row>
    <row r="1013" spans="1:5">
      <c r="A1013" s="632" t="str">
        <f>+ACTIVIDADES!A250</f>
        <v>1-06-26</v>
      </c>
      <c r="B1013" s="632" t="str">
        <f>+ACTIVIDADES!B250</f>
        <v>Enchape en cerámica de 1ra. de 20 x 20 cm tipo Ecocerámica no incluye mortero</v>
      </c>
      <c r="D1013" s="681" t="str">
        <f>+ACTIVIDADES!C250</f>
        <v>M2</v>
      </c>
      <c r="E1013" s="681">
        <f>+ACTIVIDADES!D250</f>
        <v>391907</v>
      </c>
    </row>
    <row r="1014" spans="1:5">
      <c r="A1014" s="632" t="str">
        <f>+ACTIVIDADES!A251</f>
        <v>1-06-27</v>
      </c>
      <c r="B1014" s="632" t="str">
        <f>+ACTIVIDADES!B251</f>
        <v>Enchape en cerámica de 1ra. de 20,5 x 20,5 cm tipo Egeo</v>
      </c>
      <c r="D1014" s="681" t="str">
        <f>+ACTIVIDADES!C251</f>
        <v>M2</v>
      </c>
      <c r="E1014" s="681">
        <f>+ACTIVIDADES!D251</f>
        <v>387328</v>
      </c>
    </row>
    <row r="1015" spans="1:5">
      <c r="A1015" s="632" t="str">
        <f>+ACTIVIDADES!A252</f>
        <v>1-06-28</v>
      </c>
      <c r="B1015" s="632" t="str">
        <f>+ACTIVIDADES!B252</f>
        <v>Enchape en cerámica de 1ra. de 20,5 x 20,5 cm tipo Macedonia Acento</v>
      </c>
      <c r="D1015" s="681" t="str">
        <f>+ACTIVIDADES!C252</f>
        <v>M2</v>
      </c>
      <c r="E1015" s="681">
        <f>+ACTIVIDADES!D252</f>
        <v>393432</v>
      </c>
    </row>
    <row r="1016" spans="1:5">
      <c r="A1016" s="632" t="str">
        <f>+ACTIVIDADES!A253</f>
        <v>1-06-29</v>
      </c>
      <c r="B1016" s="632" t="str">
        <f>+ACTIVIDADES!B253</f>
        <v>Guarda escobas en cerámica tipo Ecocerámica h = 0.08 m</v>
      </c>
      <c r="D1016" s="681" t="str">
        <f>+ACTIVIDADES!C253</f>
        <v>M</v>
      </c>
      <c r="E1016" s="681">
        <f>+ACTIVIDADES!D253</f>
        <v>42541</v>
      </c>
    </row>
    <row r="1017" spans="1:5">
      <c r="A1017" s="632" t="str">
        <f>+ACTIVIDADES!A254</f>
        <v>1-06-30</v>
      </c>
      <c r="B1017" s="632" t="str">
        <f>+ACTIVIDADES!B254</f>
        <v>Guarda escoba en tablón rojo de 10 x 20 cm</v>
      </c>
      <c r="D1017" s="681" t="str">
        <f>+ACTIVIDADES!C254</f>
        <v>M</v>
      </c>
      <c r="E1017" s="681">
        <f>+ACTIVIDADES!D254</f>
        <v>33253</v>
      </c>
    </row>
    <row r="1018" spans="1:5">
      <c r="A1018" s="632" t="str">
        <f>+ACTIVIDADES!A255</f>
        <v>1-06-31</v>
      </c>
      <c r="B1018" s="632" t="str">
        <f>+ACTIVIDADES!B255</f>
        <v xml:space="preserve">Guarda escoba en baldosa tipo Terrazzo No. 5 P5B </v>
      </c>
      <c r="D1018" s="681" t="str">
        <f>+ACTIVIDADES!C255</f>
        <v>M</v>
      </c>
      <c r="E1018" s="681">
        <f>+ACTIVIDADES!D255</f>
        <v>69574</v>
      </c>
    </row>
    <row r="1019" spans="1:5">
      <c r="A1019" s="632" t="str">
        <f>+ACTIVIDADES!A256</f>
        <v>1-06-32</v>
      </c>
      <c r="B1019" s="632" t="str">
        <f>+ACTIVIDADES!B256</f>
        <v>Guarda escoba en mortero 1:3, incluye esmalte</v>
      </c>
      <c r="D1019" s="681" t="str">
        <f>+ACTIVIDADES!C256</f>
        <v>M</v>
      </c>
      <c r="E1019" s="681">
        <f>+ACTIVIDADES!D256</f>
        <v>163088</v>
      </c>
    </row>
    <row r="1020" spans="1:5">
      <c r="A1020" s="632" t="str">
        <f>+ACTIVIDADES!A257</f>
        <v>1-06-33</v>
      </c>
      <c r="B1020" s="632" t="str">
        <f>+ACTIVIDADES!B257</f>
        <v>Guarda escoba en granito pulido, incluye dilatación de cobre</v>
      </c>
      <c r="D1020" s="681" t="str">
        <f>+ACTIVIDADES!C257</f>
        <v>M</v>
      </c>
      <c r="E1020" s="681">
        <f>+ACTIVIDADES!D257</f>
        <v>6071970</v>
      </c>
    </row>
    <row r="1021" spans="1:5">
      <c r="A1021" s="632" t="str">
        <f>+ACTIVIDADES!A258</f>
        <v>1-06-34</v>
      </c>
      <c r="B1021" s="632" t="str">
        <f>+ACTIVIDADES!B258</f>
        <v>Guarda escoba en gravilla lavada, incluye dilatación de vidrio, h = 0,10 m</v>
      </c>
      <c r="D1021" s="681" t="str">
        <f>+ACTIVIDADES!C258</f>
        <v>M</v>
      </c>
      <c r="E1021" s="681">
        <f>+ACTIVIDADES!D258</f>
        <v>6125036</v>
      </c>
    </row>
    <row r="1022" spans="1:5">
      <c r="A1022" s="632" t="str">
        <f>+ACTIVIDADES!A259</f>
        <v>1-06-35</v>
      </c>
      <c r="B1022" s="632" t="str">
        <f>+ACTIVIDADES!B259</f>
        <v>Guardaescoba en lámina de vinilo h = 6,8 cm, C 1,6 mm</v>
      </c>
      <c r="D1022" s="681" t="str">
        <f>+ACTIVIDADES!C259</f>
        <v>M</v>
      </c>
      <c r="E1022" s="681">
        <f>+ACTIVIDADES!D259</f>
        <v>6997</v>
      </c>
    </row>
    <row r="1023" spans="1:5">
      <c r="A1023" s="632" t="str">
        <f>+ACTIVIDADES!A260</f>
        <v>1-06-36</v>
      </c>
      <c r="B1023" s="632" t="str">
        <f>+ACTIVIDADES!B260</f>
        <v>Granito pulido para paso de escalera h = 0,30 ch = 0,175 m</v>
      </c>
      <c r="D1023" s="681" t="str">
        <f>+ACTIVIDADES!C260</f>
        <v>M2</v>
      </c>
      <c r="E1023" s="681">
        <f>+ACTIVIDADES!D260</f>
        <v>17454013</v>
      </c>
    </row>
    <row r="1024" spans="1:5">
      <c r="A1024" s="632" t="str">
        <f>+ACTIVIDADES!A261</f>
        <v>1-06-37</v>
      </c>
      <c r="B1024" s="632" t="str">
        <f>+ACTIVIDADES!B261</f>
        <v>Gravilla lavada para paso de escalera h = 0,30 ch = 0,175 m</v>
      </c>
      <c r="D1024" s="681" t="str">
        <f>+ACTIVIDADES!C261</f>
        <v>M2</v>
      </c>
      <c r="E1024" s="681">
        <f>+ACTIVIDADES!D261</f>
        <v>20205958</v>
      </c>
    </row>
    <row r="1025" spans="1:5">
      <c r="A1025" s="632" t="str">
        <f>+ACTIVIDADES!A262</f>
        <v>1-06-38</v>
      </c>
      <c r="B1025" s="632" t="str">
        <f>+ACTIVIDADES!B262</f>
        <v>Gravilla lavada y tablón para paso de escalera h = 0,30 ch = 0,175 m</v>
      </c>
      <c r="D1025" s="681" t="str">
        <f>+ACTIVIDADES!C262</f>
        <v>M2</v>
      </c>
      <c r="E1025" s="681">
        <f>+ACTIVIDADES!D262</f>
        <v>28976171</v>
      </c>
    </row>
    <row r="1026" spans="1:5">
      <c r="A1026" s="632" t="str">
        <f>+ACTIVIDADES!A263</f>
        <v>1-06-39</v>
      </c>
      <c r="B1026" s="632" t="str">
        <f>+ACTIVIDADES!B263</f>
        <v>Zócalo en gravilla lavada, incluye dilataciones de vidrio</v>
      </c>
      <c r="D1026" s="681" t="str">
        <f>+ACTIVIDADES!C263</f>
        <v>M2</v>
      </c>
      <c r="E1026" s="681">
        <f>+ACTIVIDADES!D263</f>
        <v>24637964</v>
      </c>
    </row>
    <row r="1027" spans="1:5">
      <c r="A1027" s="632" t="str">
        <f>+ACTIVIDADES!A264</f>
        <v>1-06-40</v>
      </c>
      <c r="B1027" s="632" t="str">
        <f>+ACTIVIDADES!B264</f>
        <v>Adoquín vehicular de concreto</v>
      </c>
      <c r="D1027" s="681" t="str">
        <f>+ACTIVIDADES!C264</f>
        <v>M2</v>
      </c>
      <c r="E1027" s="681">
        <f>+ACTIVIDADES!D264</f>
        <v>6621528</v>
      </c>
    </row>
    <row r="1028" spans="1:5">
      <c r="A1028" s="632" t="str">
        <f>+ACTIVIDADES!A265</f>
        <v>1-06-41</v>
      </c>
      <c r="B1028" s="632" t="str">
        <f>+ACTIVIDADES!B265</f>
        <v>Adoquín peatonal de concreto</v>
      </c>
      <c r="D1028" s="681" t="str">
        <f>+ACTIVIDADES!C265</f>
        <v>M2</v>
      </c>
      <c r="E1028" s="681">
        <f>+ACTIVIDADES!D265</f>
        <v>5851528</v>
      </c>
    </row>
    <row r="1029" spans="1:5">
      <c r="A1029" s="632" t="str">
        <f>+ACTIVIDADES!A266</f>
        <v>1-06-42</v>
      </c>
      <c r="B1029" s="632" t="str">
        <f>+ACTIVIDADES!B266</f>
        <v>Adoquín peatonal de gres</v>
      </c>
      <c r="D1029" s="681" t="str">
        <f>+ACTIVIDADES!C266</f>
        <v>M2</v>
      </c>
      <c r="E1029" s="681">
        <f>+ACTIVIDADES!D266</f>
        <v>6832954</v>
      </c>
    </row>
    <row r="1030" spans="1:5">
      <c r="A1030" s="632" t="str">
        <f>+ACTIVIDADES!A267</f>
        <v>1-06-43</v>
      </c>
      <c r="B1030" s="632" t="str">
        <f>+ACTIVIDADES!B267</f>
        <v>Abuzardado de concreto</v>
      </c>
      <c r="D1030" s="681" t="str">
        <f>+ACTIVIDADES!C267</f>
        <v>M2</v>
      </c>
      <c r="E1030" s="681">
        <f>+ACTIVIDADES!D267</f>
        <v>23771</v>
      </c>
    </row>
    <row r="1031" spans="1:5">
      <c r="A1031" s="632" t="str">
        <f>+ACTIVIDADES!A268</f>
        <v>1-06-44</v>
      </c>
      <c r="B1031" s="632" t="str">
        <f>+ACTIVIDADES!B268</f>
        <v>Pared en bloque de vidrio</v>
      </c>
      <c r="D1031" s="681" t="str">
        <f>+ACTIVIDADES!C268</f>
        <v>M2</v>
      </c>
      <c r="E1031" s="681">
        <f>+ACTIVIDADES!D268</f>
        <v>16432662</v>
      </c>
    </row>
    <row r="1032" spans="1:5">
      <c r="A1032" s="632" t="str">
        <f>+ACTIVIDADES!A269</f>
        <v>1-06-45</v>
      </c>
      <c r="B1032" s="632" t="str">
        <f>+ACTIVIDADES!B269</f>
        <v>Cenefa en ladrillo visto en soga 2 hiladas</v>
      </c>
      <c r="D1032" s="681" t="str">
        <f>+ACTIVIDADES!C269</f>
        <v>M</v>
      </c>
      <c r="E1032" s="681">
        <f>+ACTIVIDADES!D269</f>
        <v>3688602</v>
      </c>
    </row>
    <row r="1033" spans="1:5">
      <c r="A1033" s="632" t="str">
        <f>+ACTIVIDADES!A270</f>
        <v>1-06-46</v>
      </c>
      <c r="B1033" s="632" t="str">
        <f>+ACTIVIDADES!B270</f>
        <v>Boca puerta en granito pulido, incluye dilataciones de bronce, a = 0,15 m</v>
      </c>
      <c r="D1033" s="681" t="str">
        <f>+ACTIVIDADES!C270</f>
        <v>M</v>
      </c>
      <c r="E1033" s="681">
        <f>+ACTIVIDADES!D270</f>
        <v>4301280</v>
      </c>
    </row>
    <row r="1034" spans="1:5">
      <c r="A1034" s="632" t="str">
        <f>+ACTIVIDADES!A271</f>
        <v>1-06-47</v>
      </c>
      <c r="B1034" s="632" t="str">
        <f>+ACTIVIDADES!B271</f>
        <v>Pirlán de bronce en gravilla o grano</v>
      </c>
      <c r="D1034" s="681" t="str">
        <f>+ACTIVIDADES!C271</f>
        <v>M</v>
      </c>
      <c r="E1034" s="681">
        <f>+ACTIVIDADES!D271</f>
        <v>423598</v>
      </c>
    </row>
    <row r="1035" spans="1:5">
      <c r="A1035" s="632" t="str">
        <f>+ACTIVIDADES!A272</f>
        <v>1-06-48</v>
      </c>
      <c r="B1035" s="632" t="str">
        <f>+ACTIVIDADES!B272</f>
        <v>Pirlán de bronce en cerámica</v>
      </c>
      <c r="D1035" s="681" t="str">
        <f>+ACTIVIDADES!C272</f>
        <v>M</v>
      </c>
      <c r="E1035" s="681">
        <f>+ACTIVIDADES!D272</f>
        <v>82015</v>
      </c>
    </row>
    <row r="1036" spans="1:5">
      <c r="A1036" s="632" t="str">
        <f>+ACTIVIDADES!A273</f>
        <v>1 - 07 PINTURAS</v>
      </c>
      <c r="B1036" s="632">
        <f>+ACTIVIDADES!B273</f>
        <v>0</v>
      </c>
      <c r="D1036" s="681">
        <f>+ACTIVIDADES!C273</f>
        <v>0</v>
      </c>
      <c r="E1036" s="681">
        <f>+ACTIVIDADES!D273</f>
        <v>0</v>
      </c>
    </row>
    <row r="1037" spans="1:5">
      <c r="A1037" s="632" t="str">
        <f>+ACTIVIDADES!A274</f>
        <v>CODIGO</v>
      </c>
      <c r="B1037" s="632" t="str">
        <f>+ACTIVIDADES!B274</f>
        <v>DESCRIPCIÓN</v>
      </c>
      <c r="D1037" s="681" t="str">
        <f>+ACTIVIDADES!C274</f>
        <v>UND IDAD</v>
      </c>
      <c r="E1037" s="681" t="str">
        <f>+ACTIVIDADES!D274</f>
        <v>VALOR UNITARIO</v>
      </c>
    </row>
    <row r="1038" spans="1:5">
      <c r="A1038" s="632" t="str">
        <f>+ACTIVIDADES!A275</f>
        <v>1-07-01</v>
      </c>
      <c r="B1038" s="632" t="str">
        <f>+ACTIVIDADES!B275</f>
        <v>Estuco y pintura muros 3 manos incluye dilataciones y filos</v>
      </c>
      <c r="D1038" s="681" t="str">
        <f>+ACTIVIDADES!C275</f>
        <v>M2</v>
      </c>
      <c r="E1038" s="681">
        <f>+ACTIVIDADES!D275</f>
        <v>58115</v>
      </c>
    </row>
    <row r="1039" spans="1:5">
      <c r="A1039" s="632" t="str">
        <f>+ACTIVIDADES!A276</f>
        <v>1-07-02</v>
      </c>
      <c r="B1039" s="632" t="str">
        <f>+ACTIVIDADES!B276</f>
        <v>Estuco y pintura cielo raso 3 manos</v>
      </c>
      <c r="D1039" s="681" t="str">
        <f>+ACTIVIDADES!C276</f>
        <v>M2</v>
      </c>
      <c r="E1039" s="681">
        <f>+ACTIVIDADES!D276</f>
        <v>64984</v>
      </c>
    </row>
    <row r="1040" spans="1:5">
      <c r="A1040" s="632" t="str">
        <f>+ACTIVIDADES!A277</f>
        <v>1-07-03</v>
      </c>
      <c r="B1040" s="632" t="str">
        <f>+ACTIVIDADES!B277</f>
        <v>Pintura exteriores (koraza o similar)</v>
      </c>
      <c r="D1040" s="681" t="str">
        <f>+ACTIVIDADES!C277</f>
        <v>M2</v>
      </c>
      <c r="E1040" s="681">
        <f>+ACTIVIDADES!D277</f>
        <v>22513</v>
      </c>
    </row>
    <row r="1041" spans="1:5">
      <c r="A1041" s="632" t="str">
        <f>+ACTIVIDADES!A278</f>
        <v>1-07-04</v>
      </c>
      <c r="B1041" s="632" t="str">
        <f>+ACTIVIDADES!B278</f>
        <v>Pintura y resane vinilo</v>
      </c>
      <c r="D1041" s="681" t="str">
        <f>+ACTIVIDADES!C278</f>
        <v>M2</v>
      </c>
      <c r="E1041" s="681">
        <f>+ACTIVIDADES!D278</f>
        <v>31573</v>
      </c>
    </row>
    <row r="1042" spans="1:5">
      <c r="A1042" s="632" t="str">
        <f>+ACTIVIDADES!A279</f>
        <v>1-07-05</v>
      </c>
      <c r="B1042" s="632" t="str">
        <f>+ACTIVIDADES!B279</f>
        <v>Pintura con esmalte</v>
      </c>
      <c r="D1042" s="681" t="str">
        <f>+ACTIVIDADES!C279</f>
        <v>M2</v>
      </c>
      <c r="E1042" s="681">
        <f>+ACTIVIDADES!D279</f>
        <v>16712</v>
      </c>
    </row>
    <row r="1043" spans="1:5">
      <c r="A1043" s="632" t="str">
        <f>+ACTIVIDADES!A280</f>
        <v>1-07-06</v>
      </c>
      <c r="B1043" s="632" t="str">
        <f>+ACTIVIDADES!B280</f>
        <v>Pintura con barniz</v>
      </c>
      <c r="D1043" s="681" t="str">
        <f>+ACTIVIDADES!C280</f>
        <v>M2</v>
      </c>
      <c r="E1043" s="681">
        <f>+ACTIVIDADES!D280</f>
        <v>19435</v>
      </c>
    </row>
    <row r="1044" spans="1:5">
      <c r="A1044" s="632" t="str">
        <f>+ACTIVIDADES!A281</f>
        <v>1-07-07</v>
      </c>
      <c r="B1044" s="632" t="str">
        <f>+ACTIVIDADES!B281</f>
        <v>Pintura y resane con vinilo cielo raso, incluye dilataciones y filos</v>
      </c>
      <c r="D1044" s="681" t="str">
        <f>+ACTIVIDADES!C281</f>
        <v>M2</v>
      </c>
      <c r="E1044" s="681">
        <f>+ACTIVIDADES!D281</f>
        <v>41242</v>
      </c>
    </row>
    <row r="1045" spans="1:5">
      <c r="A1045" s="632" t="str">
        <f>+ACTIVIDADES!A282</f>
        <v>1-07-08</v>
      </c>
      <c r="B1045" s="632" t="str">
        <f>+ACTIVIDADES!B282</f>
        <v xml:space="preserve">Pintura con vinilo, incluye dilataciones y filos </v>
      </c>
      <c r="D1045" s="681" t="str">
        <f>+ACTIVIDADES!C282</f>
        <v>M2</v>
      </c>
      <c r="E1045" s="681">
        <f>+ACTIVIDADES!D282</f>
        <v>20145</v>
      </c>
    </row>
    <row r="1046" spans="1:5">
      <c r="A1046" s="632" t="str">
        <f>+ACTIVIDADES!A283</f>
        <v>1-07-09</v>
      </c>
      <c r="B1046" s="632" t="str">
        <f>+ACTIVIDADES!B283</f>
        <v>Pintura cielo raso con vinilo</v>
      </c>
      <c r="D1046" s="681" t="str">
        <f>+ACTIVIDADES!C283</f>
        <v>M2</v>
      </c>
      <c r="E1046" s="681">
        <f>+ACTIVIDADES!D283</f>
        <v>24534</v>
      </c>
    </row>
    <row r="1047" spans="1:5">
      <c r="A1047" s="632" t="str">
        <f>+ACTIVIDADES!A284</f>
        <v>1-07-10</v>
      </c>
      <c r="B1047" s="632" t="str">
        <f>+ACTIVIDADES!B284</f>
        <v>Pintura con esmalte estructura metálica</v>
      </c>
      <c r="D1047" s="681" t="str">
        <f>+ACTIVIDADES!C284</f>
        <v>M2</v>
      </c>
      <c r="E1047" s="681">
        <f>+ACTIVIDADES!D284</f>
        <v>31493</v>
      </c>
    </row>
    <row r="1048" spans="1:5">
      <c r="A1048" s="632" t="str">
        <f>+ACTIVIDADES!A285</f>
        <v>1-07-11</v>
      </c>
      <c r="B1048" s="632" t="str">
        <f>+ACTIVIDADES!B285</f>
        <v>Pintura transparente protectora de fachadas para muro en bloques o ladrillo, incluye filos y dilataciones</v>
      </c>
      <c r="D1048" s="681" t="str">
        <f>+ACTIVIDADES!C285</f>
        <v>M2</v>
      </c>
      <c r="E1048" s="681">
        <f>+ACTIVIDADES!D285</f>
        <v>37853</v>
      </c>
    </row>
    <row r="1049" spans="1:5">
      <c r="A1049" s="632" t="str">
        <f>+ACTIVIDADES!A286</f>
        <v>1-07-12</v>
      </c>
      <c r="B1049" s="632" t="str">
        <f>+ACTIVIDADES!B286</f>
        <v>Pintura texturizada hidrorepelente</v>
      </c>
      <c r="D1049" s="681" t="str">
        <f>+ACTIVIDADES!C286</f>
        <v>M2</v>
      </c>
      <c r="E1049" s="681">
        <f>+ACTIVIDADES!D286</f>
        <v>21636</v>
      </c>
    </row>
    <row r="1050" spans="1:5">
      <c r="A1050" s="632" t="str">
        <f>+ACTIVIDADES!A287</f>
        <v>1-07-13</v>
      </c>
      <c r="B1050" s="632" t="str">
        <f>+ACTIVIDADES!B287</f>
        <v>Graniplast</v>
      </c>
      <c r="D1050" s="681" t="str">
        <f>+ACTIVIDADES!C287</f>
        <v>M2</v>
      </c>
      <c r="E1050" s="681">
        <f>+ACTIVIDADES!D287</f>
        <v>16694</v>
      </c>
    </row>
    <row r="1051" spans="1:5">
      <c r="A1051" s="632" t="str">
        <f>+ACTIVIDADES!A288</f>
        <v>1-07-14</v>
      </c>
      <c r="B1051" s="632" t="str">
        <f>+ACTIVIDADES!B288</f>
        <v>Pintura con esmalte guarda escobas, h = 0,10 m, incluye resane</v>
      </c>
      <c r="D1051" s="681" t="str">
        <f>+ACTIVIDADES!C288</f>
        <v>M</v>
      </c>
      <c r="E1051" s="681">
        <f>+ACTIVIDADES!D288</f>
        <v>4540</v>
      </c>
    </row>
    <row r="1052" spans="1:5">
      <c r="A1052" s="632" t="str">
        <f>+ACTIVIDADES!A289</f>
        <v>1-07-15</v>
      </c>
      <c r="B1052" s="632" t="str">
        <f>+ACTIVIDADES!B289</f>
        <v>Blanqueamiento con carburo (cal)</v>
      </c>
      <c r="D1052" s="681" t="str">
        <f>+ACTIVIDADES!C289</f>
        <v>M2</v>
      </c>
      <c r="E1052" s="681">
        <f>+ACTIVIDADES!D289</f>
        <v>586923</v>
      </c>
    </row>
    <row r="1053" spans="1:5">
      <c r="A1053" s="632" t="str">
        <f>+ACTIVIDADES!A290</f>
        <v>1-07-16</v>
      </c>
      <c r="B1053" s="632" t="str">
        <f>+ACTIVIDADES!B290</f>
        <v>Carburo para teja ondulada (cal)</v>
      </c>
      <c r="D1053" s="681" t="str">
        <f>+ACTIVIDADES!C290</f>
        <v>M2</v>
      </c>
      <c r="E1053" s="681">
        <f>+ACTIVIDADES!D290</f>
        <v>4006</v>
      </c>
    </row>
    <row r="1054" spans="1:5">
      <c r="A1054" s="632" t="str">
        <f>+ACTIVIDADES!A291</f>
        <v>1-07-17</v>
      </c>
      <c r="B1054" s="632" t="str">
        <f>+ACTIVIDADES!B291</f>
        <v>Carburo para canaleta (cal)</v>
      </c>
      <c r="D1054" s="681" t="str">
        <f>+ACTIVIDADES!C291</f>
        <v>M2</v>
      </c>
      <c r="E1054" s="681">
        <f>+ACTIVIDADES!D291</f>
        <v>5089</v>
      </c>
    </row>
    <row r="1055" spans="1:5">
      <c r="A1055" s="632" t="str">
        <f>+ACTIVIDADES!A292</f>
        <v>1-07-18</v>
      </c>
      <c r="B1055" s="632" t="str">
        <f>+ACTIVIDADES!B292</f>
        <v>Pintura reflectiva de aluminio, incluye filos y dilataciones mínimo 2 manos</v>
      </c>
      <c r="D1055" s="681" t="str">
        <f>+ACTIVIDADES!C292</f>
        <v>M2</v>
      </c>
      <c r="E1055" s="681">
        <f>+ACTIVIDADES!D292</f>
        <v>19325</v>
      </c>
    </row>
    <row r="1056" spans="1:5">
      <c r="A1056" s="632" t="str">
        <f>+ACTIVIDADES!A293</f>
        <v>1 - 08 CUBIERTAS</v>
      </c>
      <c r="B1056" s="632">
        <f>+ACTIVIDADES!B293</f>
        <v>0</v>
      </c>
      <c r="D1056" s="681">
        <f>+ACTIVIDADES!C293</f>
        <v>0</v>
      </c>
      <c r="E1056" s="681">
        <f>+ACTIVIDADES!D293</f>
        <v>0</v>
      </c>
    </row>
    <row r="1057" spans="1:5">
      <c r="A1057" s="632" t="str">
        <f>+ACTIVIDADES!A294</f>
        <v>CODIGO</v>
      </c>
      <c r="B1057" s="632" t="str">
        <f>+ACTIVIDADES!B294</f>
        <v>DESCRIPCIÓN</v>
      </c>
      <c r="D1057" s="681" t="str">
        <f>+ACTIVIDADES!C294</f>
        <v>UND IDAD</v>
      </c>
      <c r="E1057" s="681" t="str">
        <f>+ACTIVIDADES!D294</f>
        <v>VALOR UNITARIO</v>
      </c>
    </row>
    <row r="1058" spans="1:5">
      <c r="A1058" s="632" t="str">
        <f>+ACTIVIDADES!A295</f>
        <v>1-08-01</v>
      </c>
      <c r="B1058" s="632" t="str">
        <f>+ACTIVIDADES!B295</f>
        <v>Recorrido de techos en teja de barro</v>
      </c>
      <c r="D1058" s="681" t="str">
        <f>+ACTIVIDADES!C295</f>
        <v>M2</v>
      </c>
      <c r="E1058" s="681">
        <f>+ACTIVIDADES!D295</f>
        <v>7606</v>
      </c>
    </row>
    <row r="1059" spans="1:5">
      <c r="A1059" s="632" t="str">
        <f>+ACTIVIDADES!A296</f>
        <v>1-08-02</v>
      </c>
      <c r="B1059" s="632" t="str">
        <f>+ACTIVIDADES!B296</f>
        <v>Recorrido de techos de fibrocemento, incluye reacomodación de tejas, limpieza, reparación de amarras y/o ganchos.</v>
      </c>
      <c r="D1059" s="681" t="str">
        <f>+ACTIVIDADES!C296</f>
        <v>M2</v>
      </c>
      <c r="E1059" s="681">
        <f>+ACTIVIDADES!D296</f>
        <v>6339</v>
      </c>
    </row>
    <row r="1060" spans="1:5">
      <c r="A1060" s="632" t="str">
        <f>+ACTIVIDADES!A297</f>
        <v>1-08-03</v>
      </c>
      <c r="B1060" s="632" t="str">
        <f>+ACTIVIDADES!B297</f>
        <v>Recorrido de canales, incluye reacomodación de la canal, reacomodación de soportes y limpieza</v>
      </c>
      <c r="D1060" s="681" t="str">
        <f>+ACTIVIDADES!C297</f>
        <v>M</v>
      </c>
      <c r="E1060" s="681">
        <f>+ACTIVIDADES!D297</f>
        <v>6172</v>
      </c>
    </row>
    <row r="1061" spans="1:5">
      <c r="A1061" s="632" t="str">
        <f>+ACTIVIDADES!A298</f>
        <v>1-08-04</v>
      </c>
      <c r="B1061" s="632" t="str">
        <f>+ACTIVIDADES!B298</f>
        <v>Techo en teja ondulada de fibrocemento</v>
      </c>
      <c r="D1061" s="681" t="str">
        <f>+ACTIVIDADES!C298</f>
        <v>M2</v>
      </c>
      <c r="E1061" s="681">
        <f>+ACTIVIDADES!D298</f>
        <v>96124</v>
      </c>
    </row>
    <row r="1062" spans="1:5">
      <c r="A1062" s="632" t="str">
        <f>+ACTIVIDADES!A299</f>
        <v>1-08-05</v>
      </c>
      <c r="B1062" s="632" t="str">
        <f>+ACTIVIDADES!B299</f>
        <v>Techo en teja ondulada transparente de policarbonato</v>
      </c>
      <c r="D1062" s="681" t="str">
        <f>+ACTIVIDADES!C299</f>
        <v>M2</v>
      </c>
      <c r="E1062" s="681">
        <f>+ACTIVIDADES!D299</f>
        <v>125269</v>
      </c>
    </row>
    <row r="1063" spans="1:5">
      <c r="A1063" s="632" t="str">
        <f>+ACTIVIDADES!A300</f>
        <v>1-08-06</v>
      </c>
      <c r="B1063" s="632" t="str">
        <f>+ACTIVIDADES!B300</f>
        <v>Techo en teja ondulada de fibrocemento tipo  española</v>
      </c>
      <c r="D1063" s="681" t="str">
        <f>+ACTIVIDADES!C300</f>
        <v>M2</v>
      </c>
      <c r="E1063" s="681">
        <f>+ACTIVIDADES!D300</f>
        <v>102982</v>
      </c>
    </row>
    <row r="1064" spans="1:5">
      <c r="A1064" s="632" t="str">
        <f>+ACTIVIDADES!A301</f>
        <v>1-08-07</v>
      </c>
      <c r="B1064" s="632" t="str">
        <f>+ACTIVIDADES!B301</f>
        <v>Techo en teja de barro, incluye manto impermeabilizante, esterilla y mortero 1:3 impermeabilizado</v>
      </c>
      <c r="D1064" s="681" t="str">
        <f>+ACTIVIDADES!C301</f>
        <v>M2</v>
      </c>
      <c r="E1064" s="681">
        <f>+ACTIVIDADES!D301</f>
        <v>1926790</v>
      </c>
    </row>
    <row r="1065" spans="1:5">
      <c r="A1065" s="632" t="str">
        <f>+ACTIVIDADES!A302</f>
        <v>1-08-08</v>
      </c>
      <c r="B1065" s="632" t="str">
        <f>+ACTIVIDADES!B302</f>
        <v>Techo en teja de zinc, incluye entramado de madera</v>
      </c>
      <c r="D1065" s="681" t="str">
        <f>+ACTIVIDADES!C302</f>
        <v>M2</v>
      </c>
      <c r="E1065" s="681">
        <f>+ACTIVIDADES!D302</f>
        <v>243678</v>
      </c>
    </row>
    <row r="1066" spans="1:5">
      <c r="A1066" s="632" t="str">
        <f>+ACTIVIDADES!A303</f>
        <v>1-08-09</v>
      </c>
      <c r="B1066" s="632" t="str">
        <f>+ACTIVIDADES!B303</f>
        <v>Techo en teja thermoacustic</v>
      </c>
      <c r="D1066" s="681" t="str">
        <f>+ACTIVIDADES!C303</f>
        <v>M2</v>
      </c>
      <c r="E1066" s="681">
        <f>+ACTIVIDADES!D303</f>
        <v>321761</v>
      </c>
    </row>
    <row r="1067" spans="1:5">
      <c r="A1067" s="632" t="str">
        <f>+ACTIVIDADES!A304</f>
        <v>1-08-10</v>
      </c>
      <c r="B1067" s="632" t="str">
        <f>+ACTIVIDADES!B304</f>
        <v>Caballete fijo para teja ondulada de fibrocemento</v>
      </c>
      <c r="D1067" s="681" t="str">
        <f>+ACTIVIDADES!C304</f>
        <v>M</v>
      </c>
      <c r="E1067" s="681">
        <f>+ACTIVIDADES!D304</f>
        <v>175256</v>
      </c>
    </row>
    <row r="1068" spans="1:5">
      <c r="A1068" s="632" t="str">
        <f>+ACTIVIDADES!A305</f>
        <v>1-08-11</v>
      </c>
      <c r="B1068" s="632" t="str">
        <f>+ACTIVIDADES!B305</f>
        <v>Caballete articulado para teja ondulada de fibrocemento tipo española</v>
      </c>
      <c r="D1068" s="681" t="str">
        <f>+ACTIVIDADES!C305</f>
        <v>M</v>
      </c>
      <c r="E1068" s="681">
        <f>+ACTIVIDADES!D305</f>
        <v>166468</v>
      </c>
    </row>
    <row r="1069" spans="1:5">
      <c r="A1069" s="632" t="str">
        <f>+ACTIVIDADES!A306</f>
        <v>1-08-12</v>
      </c>
      <c r="B1069" s="632" t="str">
        <f>+ACTIVIDADES!B306</f>
        <v>Caballete fijo para teja thermoacustic</v>
      </c>
      <c r="D1069" s="681" t="str">
        <f>+ACTIVIDADES!C306</f>
        <v>M</v>
      </c>
      <c r="E1069" s="681">
        <f>+ACTIVIDADES!D306</f>
        <v>634018</v>
      </c>
    </row>
    <row r="1070" spans="1:5">
      <c r="A1070" s="632" t="str">
        <f>+ACTIVIDADES!A307</f>
        <v>1-08-13</v>
      </c>
      <c r="B1070" s="632" t="str">
        <f>+ACTIVIDADES!B307</f>
        <v>Claraboya de A. C. No. 6, incluye vidrio de 4 mm</v>
      </c>
      <c r="D1070" s="681" t="str">
        <f>+ACTIVIDADES!C307</f>
        <v xml:space="preserve">UND </v>
      </c>
      <c r="E1070" s="681">
        <f>+ACTIVIDADES!D307</f>
        <v>209917</v>
      </c>
    </row>
    <row r="1071" spans="1:5">
      <c r="A1071" s="632" t="str">
        <f>+ACTIVIDADES!A308</f>
        <v>1-08-14</v>
      </c>
      <c r="B1071" s="632" t="str">
        <f>+ACTIVIDADES!B308</f>
        <v>Limatesa o limahoya de fibrocemento</v>
      </c>
      <c r="D1071" s="681" t="str">
        <f>+ACTIVIDADES!C308</f>
        <v>M</v>
      </c>
      <c r="E1071" s="681">
        <f>+ACTIVIDADES!D308</f>
        <v>183963</v>
      </c>
    </row>
    <row r="1072" spans="1:5">
      <c r="A1072" s="632" t="str">
        <f>+ACTIVIDADES!A309</f>
        <v>1-08-15</v>
      </c>
      <c r="B1072" s="632" t="str">
        <f>+ACTIVIDADES!B309</f>
        <v>Cielo falso en laminas de PVC</v>
      </c>
      <c r="D1072" s="681" t="str">
        <f>+ACTIVIDADES!C309</f>
        <v>M2</v>
      </c>
      <c r="E1072" s="681">
        <f>+ACTIVIDADES!D309</f>
        <v>59326</v>
      </c>
    </row>
    <row r="1073" spans="1:5">
      <c r="A1073" s="632" t="str">
        <f>+ACTIVIDADES!A310</f>
        <v>1-08-16</v>
      </c>
      <c r="B1073" s="632" t="str">
        <f>+ACTIVIDADES!B310</f>
        <v>Cielo falso en aluminio natural e icopor perlita lisa</v>
      </c>
      <c r="D1073" s="681" t="str">
        <f>+ACTIVIDADES!C310</f>
        <v>M2</v>
      </c>
      <c r="E1073" s="681">
        <f>+ACTIVIDADES!D310</f>
        <v>251628</v>
      </c>
    </row>
    <row r="1074" spans="1:5">
      <c r="A1074" s="632" t="str">
        <f>+ACTIVIDADES!A311</f>
        <v>1-08-17</v>
      </c>
      <c r="B1074" s="632" t="str">
        <f>+ACTIVIDADES!B311</f>
        <v>Cielo falso en aluminio anoloc e icopor perlita lisa</v>
      </c>
      <c r="D1074" s="681" t="str">
        <f>+ACTIVIDADES!C311</f>
        <v>M2</v>
      </c>
      <c r="E1074" s="681">
        <f>+ACTIVIDADES!D311</f>
        <v>251628</v>
      </c>
    </row>
    <row r="1075" spans="1:5">
      <c r="A1075" s="632" t="str">
        <f>+ACTIVIDADES!A312</f>
        <v>1-08-18</v>
      </c>
      <c r="B1075" s="632" t="str">
        <f>+ACTIVIDADES!B312</f>
        <v>Cielo falso en panel de yeso, Incluye pintura</v>
      </c>
      <c r="D1075" s="681" t="str">
        <f>+ACTIVIDADES!C312</f>
        <v>M2</v>
      </c>
      <c r="E1075" s="681">
        <f>+ACTIVIDADES!D312</f>
        <v>3358182</v>
      </c>
    </row>
    <row r="1076" spans="1:5">
      <c r="A1076" s="632" t="str">
        <f>+ACTIVIDADES!A313</f>
        <v>1-08-19</v>
      </c>
      <c r="B1076" s="632" t="str">
        <f>+ACTIVIDADES!B313</f>
        <v>Cielo falso duracustic en aluminio blanco</v>
      </c>
      <c r="D1076" s="681" t="str">
        <f>+ACTIVIDADES!C313</f>
        <v>M2</v>
      </c>
      <c r="E1076" s="681">
        <f>+ACTIVIDADES!D313</f>
        <v>402254</v>
      </c>
    </row>
    <row r="1077" spans="1:5">
      <c r="A1077" s="632" t="str">
        <f>+ACTIVIDADES!A314</f>
        <v>1-08-20</v>
      </c>
      <c r="B1077" s="632" t="str">
        <f>+ACTIVIDADES!B314</f>
        <v>Cielo falso duracustic en aluminio anoloc</v>
      </c>
      <c r="D1077" s="681" t="str">
        <f>+ACTIVIDADES!C314</f>
        <v>M2</v>
      </c>
      <c r="E1077" s="681">
        <f>+ACTIVIDADES!D314</f>
        <v>290902</v>
      </c>
    </row>
    <row r="1078" spans="1:5">
      <c r="A1078" s="632" t="str">
        <f>+ACTIVIDADES!A315</f>
        <v>1-08-21</v>
      </c>
      <c r="B1078" s="632" t="str">
        <f>+ACTIVIDADES!B315</f>
        <v>Cielo falso duracustic en aluminio natural</v>
      </c>
      <c r="D1078" s="681" t="str">
        <f>+ACTIVIDADES!C315</f>
        <v>M2</v>
      </c>
      <c r="E1078" s="681">
        <f>+ACTIVIDADES!D315</f>
        <v>323657</v>
      </c>
    </row>
    <row r="1079" spans="1:5">
      <c r="A1079" s="632" t="str">
        <f>+ACTIVIDADES!A316</f>
        <v>1-08-22</v>
      </c>
      <c r="B1079" s="632" t="str">
        <f>+ACTIVIDADES!B316</f>
        <v>Cielo falso en luxalón todo costo</v>
      </c>
      <c r="D1079" s="681" t="str">
        <f>+ACTIVIDADES!C316</f>
        <v>M2</v>
      </c>
      <c r="E1079" s="681">
        <f>+ACTIVIDADES!D316</f>
        <v>10276</v>
      </c>
    </row>
    <row r="1080" spans="1:5">
      <c r="A1080" s="632" t="str">
        <f>+ACTIVIDADES!A317</f>
        <v>1-08-23</v>
      </c>
      <c r="B1080" s="632" t="str">
        <f>+ACTIVIDADES!B317</f>
        <v>Canal en lámina galvanizada C 22, long de desarrollo 0,7 m</v>
      </c>
      <c r="D1080" s="681" t="str">
        <f>+ACTIVIDADES!C317</f>
        <v>M</v>
      </c>
      <c r="E1080" s="681">
        <f>+ACTIVIDADES!D317</f>
        <v>621937</v>
      </c>
    </row>
    <row r="1081" spans="1:5">
      <c r="A1081" s="632" t="str">
        <f>+ACTIVIDADES!A318</f>
        <v>1-08-24</v>
      </c>
      <c r="B1081" s="632" t="str">
        <f>+ACTIVIDADES!B318</f>
        <v>Flashing en lámina galvanizada C 26, incluye mortero 1:3 impermeabilizado</v>
      </c>
      <c r="D1081" s="681" t="str">
        <f>+ACTIVIDADES!C318</f>
        <v>M</v>
      </c>
      <c r="E1081" s="681">
        <f>+ACTIVIDADES!D318</f>
        <v>569382</v>
      </c>
    </row>
    <row r="1082" spans="1:5">
      <c r="A1082" s="632" t="str">
        <f>+ACTIVIDADES!A319</f>
        <v>1-08-25</v>
      </c>
      <c r="B1082" s="632" t="str">
        <f>+ACTIVIDADES!B319</f>
        <v>Reinstalación cielo falso en icopor, duracustic o similar, con junta, incluye estructura de aluminio, reposiciones y pintura</v>
      </c>
      <c r="D1082" s="681" t="str">
        <f>+ACTIVIDADES!C319</f>
        <v>M2</v>
      </c>
      <c r="E1082" s="681">
        <f>+ACTIVIDADES!D319</f>
        <v>44508</v>
      </c>
    </row>
    <row r="1083" spans="1:5">
      <c r="A1083" s="632" t="str">
        <f>+ACTIVIDADES!A320</f>
        <v>1-08-26</v>
      </c>
      <c r="B1083" s="632" t="str">
        <f>+ACTIVIDADES!B320</f>
        <v>Suministro y colocación de frescasa</v>
      </c>
      <c r="D1083" s="681" t="str">
        <f>+ACTIVIDADES!C320</f>
        <v>M2</v>
      </c>
      <c r="E1083" s="681">
        <f>+ACTIVIDADES!D320</f>
        <v>19267</v>
      </c>
    </row>
    <row r="1084" spans="1:5">
      <c r="A1084" s="632" t="str">
        <f>+ACTIVIDADES!A321</f>
        <v>1-08-27</v>
      </c>
      <c r="B1084" s="632" t="str">
        <f>+ACTIVIDADES!B321</f>
        <v>Suministro y colocación de perlin metálico para cubierta, incluye anticorrosivo y pintura</v>
      </c>
      <c r="D1084" s="681" t="str">
        <f>+ACTIVIDADES!C321</f>
        <v>M</v>
      </c>
      <c r="E1084" s="681">
        <f>+ACTIVIDADES!D321</f>
        <v>34681</v>
      </c>
    </row>
    <row r="1085" spans="1:5">
      <c r="A1085" s="632" t="str">
        <f>+ACTIVIDADES!A322</f>
        <v>1 - 09 CARPINTERIA METALICA</v>
      </c>
      <c r="B1085" s="632">
        <f>+ACTIVIDADES!B322</f>
        <v>0</v>
      </c>
      <c r="D1085" s="681">
        <f>+ACTIVIDADES!C322</f>
        <v>0</v>
      </c>
      <c r="E1085" s="681">
        <f>+ACTIVIDADES!D322</f>
        <v>0</v>
      </c>
    </row>
    <row r="1086" spans="1:5">
      <c r="A1086" s="632" t="str">
        <f>+ACTIVIDADES!A323</f>
        <v>CODIGO</v>
      </c>
      <c r="B1086" s="632" t="str">
        <f>+ACTIVIDADES!B323</f>
        <v>DESCRIPCIÓN</v>
      </c>
      <c r="D1086" s="681" t="str">
        <f>+ACTIVIDADES!C323</f>
        <v>UND IDAD</v>
      </c>
      <c r="E1086" s="681" t="str">
        <f>+ACTIVIDADES!D323</f>
        <v>VALOR UNITARIO</v>
      </c>
    </row>
    <row r="1087" spans="1:5">
      <c r="A1087" s="632" t="str">
        <f>+ACTIVIDADES!A324</f>
        <v>1-09-01</v>
      </c>
      <c r="B1087" s="632" t="str">
        <f>+ACTIVIDADES!B324</f>
        <v>Puerta en tubería galvanizada de 1 1/2" para cerramiento, incluy excavación, columnas de 20,7 Mpa (3.000 psi), refuerzo, pasador h=2 m, a=0,9 m</v>
      </c>
      <c r="D1087" s="681" t="str">
        <f>+ACTIVIDADES!C324</f>
        <v xml:space="preserve">UND </v>
      </c>
      <c r="E1087" s="681">
        <f>+ACTIVIDADES!D324</f>
        <v>2084252</v>
      </c>
    </row>
    <row r="1088" spans="1:5">
      <c r="A1088" s="632" t="str">
        <f>+ACTIVIDADES!A325</f>
        <v>1-09-02</v>
      </c>
      <c r="B1088" s="632" t="str">
        <f>+ACTIVIDADES!B325</f>
        <v>Puerta en ángulo y malla eslabonada para cerramiento, incluye manija, pasador, anticorrosivo y pintura</v>
      </c>
      <c r="D1088" s="681" t="str">
        <f>+ACTIVIDADES!C325</f>
        <v>M2</v>
      </c>
      <c r="E1088" s="681">
        <f>+ACTIVIDADES!D325</f>
        <v>1152446</v>
      </c>
    </row>
    <row r="1089" spans="1:5">
      <c r="A1089" s="632" t="str">
        <f>+ACTIVIDADES!A326</f>
        <v>1-09-03</v>
      </c>
      <c r="B1089" s="632" t="str">
        <f>+ACTIVIDADES!B326</f>
        <v>Puerta en lámina C 20 0,60 x 2,05 m, incluye anticorrosivo, pintura, chapa, manija y tope</v>
      </c>
      <c r="D1089" s="681" t="str">
        <f>+ACTIVIDADES!C326</f>
        <v xml:space="preserve">UND </v>
      </c>
      <c r="E1089" s="681">
        <f>+ACTIVIDADES!D326</f>
        <v>926423</v>
      </c>
    </row>
    <row r="1090" spans="1:5">
      <c r="A1090" s="632" t="str">
        <f>+ACTIVIDADES!A327</f>
        <v>1-09-04</v>
      </c>
      <c r="B1090" s="632" t="str">
        <f>+ACTIVIDADES!B327</f>
        <v>Puerta en lámina C 20 0,80 x 2,05 m, incluye anticorrosivo, pintura, chapa portón, manija y tope</v>
      </c>
      <c r="D1090" s="681" t="str">
        <f>+ACTIVIDADES!C327</f>
        <v xml:space="preserve">UND </v>
      </c>
      <c r="E1090" s="681">
        <f>+ACTIVIDADES!D327</f>
        <v>1327016</v>
      </c>
    </row>
    <row r="1091" spans="1:5">
      <c r="A1091" s="632" t="str">
        <f>+ACTIVIDADES!A328</f>
        <v>1-09-05</v>
      </c>
      <c r="B1091" s="632" t="str">
        <f>+ACTIVIDADES!B328</f>
        <v>Puerta en lámina C 20 0,90 x 2,05 m, incluye anticorrosivo, pintura, chapa portón, manija y tope</v>
      </c>
      <c r="D1091" s="681" t="str">
        <f>+ACTIVIDADES!C328</f>
        <v xml:space="preserve">UND </v>
      </c>
      <c r="E1091" s="681">
        <f>+ACTIVIDADES!D328</f>
        <v>951805</v>
      </c>
    </row>
    <row r="1092" spans="1:5">
      <c r="A1092" s="632" t="str">
        <f>+ACTIVIDADES!A329</f>
        <v>1-09-06</v>
      </c>
      <c r="B1092" s="632" t="str">
        <f>+ACTIVIDADES!B329</f>
        <v>Puerta en lámina C 20 1,00 x 2,05 m, incluye anticorrosivo, pintura, chapa portón, manija y tope</v>
      </c>
      <c r="D1092" s="681" t="str">
        <f>+ACTIVIDADES!C329</f>
        <v xml:space="preserve">UND </v>
      </c>
      <c r="E1092" s="681">
        <f>+ACTIVIDADES!D329</f>
        <v>1229721</v>
      </c>
    </row>
    <row r="1093" spans="1:5">
      <c r="A1093" s="632" t="str">
        <f>+ACTIVIDADES!A330</f>
        <v>1-09-07</v>
      </c>
      <c r="B1093" s="632" t="str">
        <f>+ACTIVIDADES!B330</f>
        <v>Puerta en lámina C 20 1,20 x 2,05 m (2 naves), incluye anticorrosivo, pintura, chapa tipo portón, manija y tope</v>
      </c>
      <c r="D1093" s="681" t="str">
        <f>+ACTIVIDADES!C330</f>
        <v xml:space="preserve">UND </v>
      </c>
      <c r="E1093" s="681">
        <f>+ACTIVIDADES!D330</f>
        <v>1277424</v>
      </c>
    </row>
    <row r="1094" spans="1:5">
      <c r="A1094" s="632" t="str">
        <f>+ACTIVIDADES!A331</f>
        <v>1-09-08</v>
      </c>
      <c r="B1094" s="632" t="str">
        <f>+ACTIVIDADES!B331</f>
        <v>Ventana metálica en lámina C 20, incluye anticorrosivo, pintura y vidrio de 4 mm</v>
      </c>
      <c r="D1094" s="681" t="str">
        <f>+ACTIVIDADES!C331</f>
        <v>M2</v>
      </c>
      <c r="E1094" s="681">
        <f>+ACTIVIDADES!D331</f>
        <v>62607</v>
      </c>
    </row>
    <row r="1095" spans="1:5">
      <c r="A1095" s="632" t="str">
        <f>+ACTIVIDADES!A332</f>
        <v>1-09-09</v>
      </c>
      <c r="B1095" s="632" t="str">
        <f>+ACTIVIDADES!B332</f>
        <v>Ventana metálica en lámina C 20 de seguridad, incluye anticorrosivo, pintura y vidrio de 4 mm</v>
      </c>
      <c r="D1095" s="681" t="str">
        <f>+ACTIVIDADES!C332</f>
        <v>M2</v>
      </c>
      <c r="E1095" s="681">
        <f>+ACTIVIDADES!D332</f>
        <v>75289</v>
      </c>
    </row>
    <row r="1096" spans="1:5">
      <c r="A1096" s="632" t="str">
        <f>+ACTIVIDADES!A333</f>
        <v>1-09-10</v>
      </c>
      <c r="B1096" s="632" t="str">
        <f>+ACTIVIDADES!B333</f>
        <v>Ventana metálica en ángulo 1" x 1/8", incluye anticorrosivo, pintura y vidrio de 4 mm</v>
      </c>
      <c r="D1096" s="681" t="str">
        <f>+ACTIVIDADES!C333</f>
        <v>M2</v>
      </c>
      <c r="E1096" s="681">
        <f>+ACTIVIDADES!D333</f>
        <v>470583</v>
      </c>
    </row>
    <row r="1097" spans="1:5">
      <c r="A1097" s="632" t="str">
        <f>+ACTIVIDADES!A334</f>
        <v>1-09-11</v>
      </c>
      <c r="B1097" s="632" t="str">
        <f>+ACTIVIDADES!B334</f>
        <v>Ventana en aluminio int negro corrediza, incluye vidrio de 6 mm</v>
      </c>
      <c r="D1097" s="681" t="str">
        <f>+ACTIVIDADES!C334</f>
        <v>M2</v>
      </c>
      <c r="E1097" s="681">
        <f>+ACTIVIDADES!D334</f>
        <v>26335</v>
      </c>
    </row>
    <row r="1098" spans="1:5">
      <c r="A1098" s="632" t="str">
        <f>+ACTIVIDADES!A335</f>
        <v>1-09-12</v>
      </c>
      <c r="B1098" s="632" t="str">
        <f>+ACTIVIDADES!B335</f>
        <v>División metálica en lámina doble C 20 h = 1,60 m, incluye anticorrosivo, pintura, y anclajes</v>
      </c>
      <c r="D1098" s="681" t="str">
        <f>+ACTIVIDADES!C335</f>
        <v>M2</v>
      </c>
      <c r="E1098" s="681">
        <f>+ACTIVIDADES!D335</f>
        <v>80549</v>
      </c>
    </row>
    <row r="1099" spans="1:5">
      <c r="A1099" s="632" t="str">
        <f>+ACTIVIDADES!A336</f>
        <v>1-09-13</v>
      </c>
      <c r="B1099" s="632" t="str">
        <f>+ACTIVIDADES!B336</f>
        <v>Reja metálica de seguridad de 1/2" en varilla cuadrada, incluye anticorrosivo y pintura</v>
      </c>
      <c r="D1099" s="681" t="str">
        <f>+ACTIVIDADES!C336</f>
        <v>M2</v>
      </c>
      <c r="E1099" s="681">
        <f>+ACTIVIDADES!D336</f>
        <v>8762504</v>
      </c>
    </row>
    <row r="1100" spans="1:5">
      <c r="A1100" s="632" t="str">
        <f>+ACTIVIDADES!A337</f>
        <v>1-09-14</v>
      </c>
      <c r="B1100" s="632" t="str">
        <f>+ACTIVIDADES!B337</f>
        <v>Reja metálica de seguridad en varilla redonda 1/2 " de alta, incluye anticorrosivo y pintura</v>
      </c>
      <c r="D1100" s="681" t="str">
        <f>+ACTIVIDADES!C337</f>
        <v>M2</v>
      </c>
      <c r="E1100" s="681">
        <f>+ACTIVIDADES!D337</f>
        <v>3637413</v>
      </c>
    </row>
    <row r="1101" spans="1:5">
      <c r="A1101" s="632" t="str">
        <f>+ACTIVIDADES!A338</f>
        <v>1-09-15</v>
      </c>
      <c r="B1101" s="632" t="str">
        <f>+ACTIVIDADES!B338</f>
        <v>Rejilla metálica para cañuela, incluye bisagras, anticorrosivo y pintura, a = 0,3 m</v>
      </c>
      <c r="D1101" s="681" t="str">
        <f>+ACTIVIDADES!C338</f>
        <v>M</v>
      </c>
      <c r="E1101" s="681">
        <f>+ACTIVIDADES!D338</f>
        <v>548104</v>
      </c>
    </row>
    <row r="1102" spans="1:5">
      <c r="A1102" s="632" t="str">
        <f>+ACTIVIDADES!A339</f>
        <v>1-09-16</v>
      </c>
      <c r="B1102" s="632" t="str">
        <f>+ACTIVIDADES!B339</f>
        <v>Cercha metálica triangular de 5 - 12 m, incluye templetes, anticorrosivo y pintura</v>
      </c>
      <c r="D1102" s="681" t="str">
        <f>+ACTIVIDADES!C339</f>
        <v>M</v>
      </c>
      <c r="E1102" s="681">
        <f>+ACTIVIDADES!D339</f>
        <v>39273</v>
      </c>
    </row>
    <row r="1103" spans="1:5">
      <c r="A1103" s="632" t="str">
        <f>+ACTIVIDADES!A340</f>
        <v>1-09-17</v>
      </c>
      <c r="B1103" s="632" t="str">
        <f>+ACTIVIDADES!B340</f>
        <v>Correa metálica de 1 - 4  m, incluye templetes, anticorrosivo y pintura</v>
      </c>
      <c r="D1103" s="681" t="str">
        <f>+ACTIVIDADES!C340</f>
        <v>M</v>
      </c>
      <c r="E1103" s="681">
        <f>+ACTIVIDADES!D340</f>
        <v>1087583</v>
      </c>
    </row>
    <row r="1104" spans="1:5">
      <c r="A1104" s="632" t="str">
        <f>+ACTIVIDADES!A341</f>
        <v>1-09-18</v>
      </c>
      <c r="B1104" s="632" t="str">
        <f>+ACTIVIDADES!B341</f>
        <v>Correa metálica de 4 - 8  m, incluye templetes, anticorrosivo y pintura</v>
      </c>
      <c r="D1104" s="681" t="str">
        <f>+ACTIVIDADES!C341</f>
        <v>M</v>
      </c>
      <c r="E1104" s="681">
        <f>+ACTIVIDADES!D341</f>
        <v>158538</v>
      </c>
    </row>
    <row r="1105" spans="1:5">
      <c r="A1105" s="632" t="str">
        <f>+ACTIVIDADES!A342</f>
        <v>1-09-19</v>
      </c>
      <c r="B1105" s="632" t="str">
        <f>+ACTIVIDADES!B342</f>
        <v>Puerta para división en lamina doble C 20 h = 1,60 m, incluye anticorrosivo</v>
      </c>
      <c r="D1105" s="681" t="str">
        <f>+ACTIVIDADES!C342</f>
        <v xml:space="preserve">UND </v>
      </c>
      <c r="E1105" s="681">
        <f>+ACTIVIDADES!D342</f>
        <v>305976</v>
      </c>
    </row>
    <row r="1106" spans="1:5">
      <c r="A1106" s="632" t="str">
        <f>+ACTIVIDADES!A343</f>
        <v>1-09-20</v>
      </c>
      <c r="B1106" s="632" t="str">
        <f>+ACTIVIDADES!B343</f>
        <v>Reinstalación puerta en lámina, suministro de marco en lámina, incluye resane, anticorrosivo y pintura</v>
      </c>
      <c r="D1106" s="681" t="str">
        <f>+ACTIVIDADES!C343</f>
        <v xml:space="preserve">UND </v>
      </c>
      <c r="E1106" s="681">
        <f>+ACTIVIDADES!D343</f>
        <v>3451632</v>
      </c>
    </row>
    <row r="1107" spans="1:5">
      <c r="A1107" s="632" t="str">
        <f>+ACTIVIDADES!A344</f>
        <v>1-09-21</v>
      </c>
      <c r="B1107" s="632" t="str">
        <f>+ACTIVIDADES!B344</f>
        <v>Reinstalación puerta, suministro de marco en lámina 2 naves, incluye resane, anticorrosivo y pintura</v>
      </c>
      <c r="D1107" s="681" t="str">
        <f>+ACTIVIDADES!C344</f>
        <v xml:space="preserve">UND </v>
      </c>
      <c r="E1107" s="681">
        <f>+ACTIVIDADES!D344</f>
        <v>4008645</v>
      </c>
    </row>
    <row r="1108" spans="1:5">
      <c r="A1108" s="632" t="str">
        <f>+ACTIVIDADES!A345</f>
        <v>1-09-22</v>
      </c>
      <c r="B1108" s="632" t="str">
        <f>+ACTIVIDADES!B345</f>
        <v>Columpio metálico de 3 puestos, pintado e instalado</v>
      </c>
      <c r="D1108" s="681" t="str">
        <f>+ACTIVIDADES!C345</f>
        <v xml:space="preserve">UND </v>
      </c>
      <c r="E1108" s="681">
        <f>+ACTIVIDADES!D345</f>
        <v>491563</v>
      </c>
    </row>
    <row r="1109" spans="1:5">
      <c r="A1109" s="632" t="str">
        <f>+ACTIVIDADES!A346</f>
        <v>1-09-23</v>
      </c>
      <c r="B1109" s="632" t="str">
        <f>+ACTIVIDADES!B346</f>
        <v>Columpio metálico de 2 puestos, pintado e instalado</v>
      </c>
      <c r="D1109" s="681" t="str">
        <f>+ACTIVIDADES!C346</f>
        <v xml:space="preserve">UND </v>
      </c>
      <c r="E1109" s="681">
        <f>+ACTIVIDADES!D346</f>
        <v>395764</v>
      </c>
    </row>
    <row r="1110" spans="1:5">
      <c r="A1110" s="632" t="str">
        <f>+ACTIVIDADES!A347</f>
        <v>1-09-24</v>
      </c>
      <c r="B1110" s="632" t="str">
        <f>+ACTIVIDADES!B347</f>
        <v>Pasamanos con casita metálico, pintado e instalado</v>
      </c>
      <c r="D1110" s="681" t="str">
        <f>+ACTIVIDADES!C347</f>
        <v xml:space="preserve">UND </v>
      </c>
      <c r="E1110" s="681" t="e">
        <f>+ACTIVIDADES!D347</f>
        <v>#REF!</v>
      </c>
    </row>
    <row r="1111" spans="1:5">
      <c r="A1111" s="632" t="str">
        <f>+ACTIVIDADES!A348</f>
        <v>1-09-25</v>
      </c>
      <c r="B1111" s="632" t="str">
        <f>+ACTIVIDADES!B348</f>
        <v>Balancín Doble metálico, pintado e instalado</v>
      </c>
      <c r="D1111" s="681" t="str">
        <f>+ACTIVIDADES!C348</f>
        <v xml:space="preserve">UND </v>
      </c>
      <c r="E1111" s="681">
        <f>+ACTIVIDADES!D348</f>
        <v>1126790</v>
      </c>
    </row>
    <row r="1112" spans="1:5">
      <c r="A1112" s="632" t="str">
        <f>+ACTIVIDADES!A349</f>
        <v>1-09-26</v>
      </c>
      <c r="B1112" s="632" t="str">
        <f>+ACTIVIDADES!B349</f>
        <v>Pasamanos sencillo metálico, pintado e instalado</v>
      </c>
      <c r="D1112" s="681" t="str">
        <f>+ACTIVIDADES!C349</f>
        <v xml:space="preserve">UND </v>
      </c>
      <c r="E1112" s="681">
        <f>+ACTIVIDADES!D349</f>
        <v>662219</v>
      </c>
    </row>
    <row r="1113" spans="1:5">
      <c r="A1113" s="632" t="str">
        <f>+ACTIVIDADES!A350</f>
        <v>1-09-27</v>
      </c>
      <c r="B1113" s="632" t="str">
        <f>+ACTIVIDADES!B350</f>
        <v>División para baño en aluminio anoloc y acrílico, incluye instalación todo costo</v>
      </c>
      <c r="D1113" s="681" t="str">
        <f>+ACTIVIDADES!C350</f>
        <v>M2</v>
      </c>
      <c r="E1113" s="681">
        <f>+ACTIVIDADES!D350</f>
        <v>162</v>
      </c>
    </row>
    <row r="1114" spans="1:5">
      <c r="A1114" s="632" t="str">
        <f>+ACTIVIDADES!A351</f>
        <v>1-09-28</v>
      </c>
      <c r="B1114" s="632" t="str">
        <f>+ACTIVIDADES!B351</f>
        <v>Reinstalación ventana de aluminio</v>
      </c>
      <c r="D1114" s="681" t="str">
        <f>+ACTIVIDADES!C351</f>
        <v>M2</v>
      </c>
      <c r="E1114" s="681">
        <f>+ACTIVIDADES!D351</f>
        <v>27560</v>
      </c>
    </row>
    <row r="1115" spans="1:5">
      <c r="A1115" s="632" t="str">
        <f>+ACTIVIDADES!A352</f>
        <v>1-09-29</v>
      </c>
      <c r="B1115" s="632" t="str">
        <f>+ACTIVIDADES!B352</f>
        <v>Reinstalación puerta en lámina y marco en lámina, incluye resane y pintura</v>
      </c>
      <c r="D1115" s="681" t="str">
        <f>+ACTIVIDADES!C352</f>
        <v xml:space="preserve">UND </v>
      </c>
      <c r="E1115" s="681">
        <f>+ACTIVIDADES!D352</f>
        <v>3561396</v>
      </c>
    </row>
    <row r="1116" spans="1:5">
      <c r="A1116" s="632" t="str">
        <f>+ACTIVIDADES!A353</f>
        <v>1-09-30</v>
      </c>
      <c r="B1116" s="632" t="str">
        <f>+ACTIVIDADES!B353</f>
        <v>Reinstalación puerta y marco en lámina 2 naves, incluye resane y pintura</v>
      </c>
      <c r="D1116" s="681" t="str">
        <f>+ACTIVIDADES!C353</f>
        <v xml:space="preserve">UND </v>
      </c>
      <c r="E1116" s="681">
        <f>+ACTIVIDADES!D353</f>
        <v>3988851</v>
      </c>
    </row>
    <row r="1117" spans="1:5">
      <c r="A1117" s="632" t="str">
        <f>+ACTIVIDADES!A354</f>
        <v>1-09-31</v>
      </c>
      <c r="B1117" s="632" t="str">
        <f>+ACTIVIDADES!B354</f>
        <v>Reinstalación ventana metálica en lámina, incluye pintura</v>
      </c>
      <c r="D1117" s="681" t="str">
        <f>+ACTIVIDADES!C354</f>
        <v>M2</v>
      </c>
      <c r="E1117" s="681">
        <f>+ACTIVIDADES!D354</f>
        <v>6964276</v>
      </c>
    </row>
    <row r="1118" spans="1:5">
      <c r="A1118" s="632" t="str">
        <f>+ACTIVIDADES!A355</f>
        <v>1-09-32</v>
      </c>
      <c r="B1118" s="632" t="str">
        <f>+ACTIVIDADES!B355</f>
        <v>Cerramiento en tubería galvanizada, malla eslabonada y zócalo en sardinel en concreto reforzado de 20,7 Mpa (3,000 psi)</v>
      </c>
      <c r="D1118" s="681" t="str">
        <f>+ACTIVIDADES!C355</f>
        <v>M</v>
      </c>
      <c r="E1118" s="681">
        <f>+ACTIVIDADES!D355</f>
        <v>794812</v>
      </c>
    </row>
    <row r="1119" spans="1:5">
      <c r="A1119" s="632" t="str">
        <f>+ACTIVIDADES!A356</f>
        <v>1 - 10 CARPINTERIA DE MADERA</v>
      </c>
      <c r="B1119" s="632">
        <f>+ACTIVIDADES!B356</f>
        <v>0</v>
      </c>
      <c r="D1119" s="681">
        <f>+ACTIVIDADES!C356</f>
        <v>0</v>
      </c>
      <c r="E1119" s="681">
        <f>+ACTIVIDADES!D356</f>
        <v>0</v>
      </c>
    </row>
    <row r="1120" spans="1:5">
      <c r="A1120" s="632" t="str">
        <f>+ACTIVIDADES!A357</f>
        <v>CODIGO</v>
      </c>
      <c r="B1120" s="632" t="str">
        <f>+ACTIVIDADES!B357</f>
        <v>DESCRIPCIÓN</v>
      </c>
      <c r="D1120" s="681" t="str">
        <f>+ACTIVIDADES!C357</f>
        <v>UND IDAD</v>
      </c>
      <c r="E1120" s="681" t="str">
        <f>+ACTIVIDADES!D357</f>
        <v>VALOR UNITARIO</v>
      </c>
    </row>
    <row r="1121" spans="1:5">
      <c r="A1121" s="632" t="str">
        <f>+ACTIVIDADES!A358</f>
        <v>1-10-01</v>
      </c>
      <c r="B1121" s="632" t="str">
        <f>+ACTIVIDADES!B358</f>
        <v>Puerta de madera, marco en lámina C 20 de 0,9 x 2,05 m, incluye anticorrosivo, pintura, barniz, chapa de bola de madera, manija y tope</v>
      </c>
      <c r="D1121" s="681" t="str">
        <f>+ACTIVIDADES!C358</f>
        <v xml:space="preserve">UND </v>
      </c>
      <c r="E1121" s="681">
        <f>+ACTIVIDADES!D358</f>
        <v>638912</v>
      </c>
    </row>
    <row r="1122" spans="1:5">
      <c r="A1122" s="632" t="str">
        <f>+ACTIVIDADES!A359</f>
        <v>1-10-02</v>
      </c>
      <c r="B1122" s="632" t="str">
        <f>+ACTIVIDADES!B359</f>
        <v>Reinstalación puerta en madera y marco en lámina, incluye resane, pintura y barniz</v>
      </c>
      <c r="D1122" s="681" t="str">
        <f>+ACTIVIDADES!C359</f>
        <v xml:space="preserve">UND </v>
      </c>
      <c r="E1122" s="681">
        <f>+ACTIVIDADES!D359</f>
        <v>3567631</v>
      </c>
    </row>
    <row r="1123" spans="1:5">
      <c r="A1123" s="632" t="str">
        <f>+ACTIVIDADES!A360</f>
        <v>1-10-03</v>
      </c>
      <c r="B1123" s="632" t="str">
        <f>+ACTIVIDADES!B360</f>
        <v>Guarda escobas en madera, incluye barniz</v>
      </c>
      <c r="D1123" s="681" t="str">
        <f>+ACTIVIDADES!C360</f>
        <v>M</v>
      </c>
      <c r="E1123" s="681">
        <f>+ACTIVIDADES!D360</f>
        <v>29207</v>
      </c>
    </row>
    <row r="1124" spans="1:5">
      <c r="A1124" s="632" t="str">
        <f>+ACTIVIDADES!A361</f>
        <v>1-10-04</v>
      </c>
      <c r="B1124" s="632" t="str">
        <f>+ACTIVIDADES!B361</f>
        <v>Reinstalación puerta en madera, suministro de marco en lámina, incluye resane, anticorrosivo, pintura y barniz</v>
      </c>
      <c r="D1124" s="681" t="str">
        <f>+ACTIVIDADES!C361</f>
        <v xml:space="preserve">UND </v>
      </c>
      <c r="E1124" s="681">
        <f>+ACTIVIDADES!D361</f>
        <v>3596531</v>
      </c>
    </row>
    <row r="1125" spans="1:5">
      <c r="A1125" s="632" t="str">
        <f>+ACTIVIDADES!A362</f>
        <v>1-10-05</v>
      </c>
      <c r="B1125" s="632" t="str">
        <f>+ACTIVIDADES!B362</f>
        <v>Juego infantil en pino básico</v>
      </c>
      <c r="D1125" s="681" t="str">
        <f>+ACTIVIDADES!C362</f>
        <v xml:space="preserve">UND </v>
      </c>
      <c r="E1125" s="681">
        <f>+ACTIVIDADES!D362</f>
        <v>479585</v>
      </c>
    </row>
    <row r="1126" spans="1:5">
      <c r="A1126" s="632" t="str">
        <f>+ACTIVIDADES!A363</f>
        <v>1-10-06</v>
      </c>
      <c r="B1126" s="632" t="str">
        <f>+ACTIVIDADES!B363</f>
        <v>Juego infantil en pino completo</v>
      </c>
      <c r="D1126" s="681" t="str">
        <f>+ACTIVIDADES!C363</f>
        <v xml:space="preserve">UND </v>
      </c>
      <c r="E1126" s="681">
        <f>+ACTIVIDADES!D363</f>
        <v>708541</v>
      </c>
    </row>
    <row r="1127" spans="1:5">
      <c r="A1127" s="632" t="str">
        <f>+ACTIVIDADES!A364</f>
        <v>1 - 11    INSTALACIONES HIDROSANITARIAS</v>
      </c>
      <c r="B1127" s="632">
        <f>+ACTIVIDADES!B364</f>
        <v>0</v>
      </c>
      <c r="D1127" s="681">
        <f>+ACTIVIDADES!C364</f>
        <v>0</v>
      </c>
      <c r="E1127" s="681">
        <f>+ACTIVIDADES!D364</f>
        <v>0</v>
      </c>
    </row>
    <row r="1128" spans="1:5">
      <c r="A1128" s="632" t="str">
        <f>+ACTIVIDADES!A365</f>
        <v>CODIGO</v>
      </c>
      <c r="B1128" s="632" t="str">
        <f>+ACTIVIDADES!B365</f>
        <v>DESCRIPCIÓN</v>
      </c>
      <c r="D1128" s="681" t="str">
        <f>+ACTIVIDADES!C365</f>
        <v>UND IDAD</v>
      </c>
      <c r="E1128" s="681" t="str">
        <f>+ACTIVIDADES!D365</f>
        <v>VALOR UNITARIO</v>
      </c>
    </row>
    <row r="1129" spans="1:5">
      <c r="A1129" s="632" t="str">
        <f>+ACTIVIDADES!A366</f>
        <v>1-11-01</v>
      </c>
      <c r="B1129" s="632" t="str">
        <f>+ACTIVIDADES!B366</f>
        <v>Lavadero prefabricado en fibra de vidrio, incluye mampostería y conjunto desagüe flexible</v>
      </c>
      <c r="D1129" s="681" t="str">
        <f>+ACTIVIDADES!C366</f>
        <v xml:space="preserve">UND </v>
      </c>
      <c r="E1129" s="681">
        <f>+ACTIVIDADES!D366</f>
        <v>50617855</v>
      </c>
    </row>
    <row r="1130" spans="1:5">
      <c r="A1130" s="632" t="str">
        <f>+ACTIVIDADES!A367</f>
        <v>1-11-02</v>
      </c>
      <c r="B1130" s="632" t="str">
        <f>+ACTIVIDADES!B367</f>
        <v xml:space="preserve">Lavadero prefabricado en granito pulido. </v>
      </c>
      <c r="D1130" s="681" t="str">
        <f>+ACTIVIDADES!C367</f>
        <v xml:space="preserve">UND </v>
      </c>
      <c r="E1130" s="681">
        <f>+ACTIVIDADES!D367</f>
        <v>191204</v>
      </c>
    </row>
    <row r="1131" spans="1:5">
      <c r="A1131" s="632" t="str">
        <f>+ACTIVIDADES!A368</f>
        <v>1-11-03</v>
      </c>
      <c r="B1131" s="632" t="str">
        <f>+ACTIVIDADES!B368</f>
        <v>Sanitario tipo Acua Plus blanco con grifería antivandálica</v>
      </c>
      <c r="D1131" s="681" t="str">
        <f>+ACTIVIDADES!C368</f>
        <v xml:space="preserve">UND </v>
      </c>
      <c r="E1131" s="681">
        <f>+ACTIVIDADES!D368</f>
        <v>157689</v>
      </c>
    </row>
    <row r="1132" spans="1:5">
      <c r="A1132" s="632" t="str">
        <f>+ACTIVIDADES!A369</f>
        <v>1-11-04</v>
      </c>
      <c r="B1132" s="632" t="str">
        <f>+ACTIVIDADES!B369</f>
        <v>Sanitario infantil blanco con grifería</v>
      </c>
      <c r="D1132" s="681" t="str">
        <f>+ACTIVIDADES!C369</f>
        <v xml:space="preserve">UND </v>
      </c>
      <c r="E1132" s="681">
        <f>+ACTIVIDADES!D369</f>
        <v>146625</v>
      </c>
    </row>
    <row r="1133" spans="1:5">
      <c r="A1133" s="632" t="str">
        <f>+ACTIVIDADES!A370</f>
        <v>1-11-05</v>
      </c>
      <c r="B1133" s="632" t="str">
        <f>+ACTIVIDADES!B370</f>
        <v>Sanitario One Piece Solare Blanco corona con fluxómetro</v>
      </c>
      <c r="D1133" s="681" t="str">
        <f>+ACTIVIDADES!C370</f>
        <v xml:space="preserve">UND </v>
      </c>
      <c r="E1133" s="681">
        <f>+ACTIVIDADES!D370</f>
        <v>396998</v>
      </c>
    </row>
    <row r="1134" spans="1:5">
      <c r="A1134" s="632" t="str">
        <f>+ACTIVIDADES!A371</f>
        <v>1-11-06</v>
      </c>
      <c r="B1134" s="632" t="str">
        <f>+ACTIVIDADES!B371</f>
        <v>Sanitario tipo Acuacer de bajo consumo</v>
      </c>
      <c r="D1134" s="681" t="str">
        <f>+ACTIVIDADES!C371</f>
        <v xml:space="preserve">UND </v>
      </c>
      <c r="E1134" s="681">
        <f>+ACTIVIDADES!D371</f>
        <v>153202</v>
      </c>
    </row>
    <row r="1135" spans="1:5">
      <c r="A1135" s="632" t="str">
        <f>+ACTIVIDADES!A372</f>
        <v>1-11-07</v>
      </c>
      <c r="B1135" s="632" t="str">
        <f>+ACTIVIDADES!B372</f>
        <v>Sanitario tipo Avanti de bajo consumo</v>
      </c>
      <c r="D1135" s="681" t="str">
        <f>+ACTIVIDADES!C372</f>
        <v xml:space="preserve">UND </v>
      </c>
      <c r="E1135" s="681">
        <f>+ACTIVIDADES!D372</f>
        <v>120208</v>
      </c>
    </row>
    <row r="1136" spans="1:5">
      <c r="A1136" s="632" t="str">
        <f>+ACTIVIDADES!A373</f>
        <v>1-11-08</v>
      </c>
      <c r="B1136" s="632" t="str">
        <f>+ACTIVIDADES!B373</f>
        <v>Lavamanos tipo Avanti de pedestal con grifería</v>
      </c>
      <c r="D1136" s="681" t="str">
        <f>+ACTIVIDADES!C373</f>
        <v xml:space="preserve">UND </v>
      </c>
      <c r="E1136" s="681">
        <f>+ACTIVIDADES!D373</f>
        <v>4350560</v>
      </c>
    </row>
    <row r="1137" spans="1:5">
      <c r="A1137" s="632" t="str">
        <f>+ACTIVIDADES!A374</f>
        <v>1-11-09</v>
      </c>
      <c r="B1137" s="632" t="str">
        <f>+ACTIVIDADES!B374</f>
        <v>Lavamanos tipo Milán de colgar con grifería</v>
      </c>
      <c r="D1137" s="681" t="str">
        <f>+ACTIVIDADES!C374</f>
        <v xml:space="preserve">UND </v>
      </c>
      <c r="E1137" s="681">
        <f>+ACTIVIDADES!D374</f>
        <v>2694824</v>
      </c>
    </row>
    <row r="1138" spans="1:5">
      <c r="A1138" s="632" t="str">
        <f>+ACTIVIDADES!A375</f>
        <v>1-11-10</v>
      </c>
      <c r="B1138" s="632" t="str">
        <f>+ACTIVIDADES!B375</f>
        <v>Lavamanos tipo acuacer de pedestal</v>
      </c>
      <c r="D1138" s="681" t="str">
        <f>+ACTIVIDADES!C375</f>
        <v xml:space="preserve">UND </v>
      </c>
      <c r="E1138" s="681">
        <f>+ACTIVIDADES!D375</f>
        <v>398998</v>
      </c>
    </row>
    <row r="1139" spans="1:5">
      <c r="A1139" s="632" t="str">
        <f>+ACTIVIDADES!A376</f>
        <v>1-11-11</v>
      </c>
      <c r="B1139" s="632" t="str">
        <f>+ACTIVIDADES!B376</f>
        <v>Lavamanos tipo Marsella de sobreponer con grifería</v>
      </c>
      <c r="D1139" s="681" t="str">
        <f>+ACTIVIDADES!C376</f>
        <v xml:space="preserve">UND </v>
      </c>
      <c r="E1139" s="681">
        <f>+ACTIVIDADES!D376</f>
        <v>2694973</v>
      </c>
    </row>
    <row r="1140" spans="1:5">
      <c r="A1140" s="632" t="str">
        <f>+ACTIVIDADES!A377</f>
        <v>1-11-12</v>
      </c>
      <c r="B1140" s="632" t="str">
        <f>+ACTIVIDADES!B377</f>
        <v>Lavamanos tipo Acuacer de colgar con grifería</v>
      </c>
      <c r="D1140" s="681" t="str">
        <f>+ACTIVIDADES!C377</f>
        <v xml:space="preserve">UND </v>
      </c>
      <c r="E1140" s="681">
        <f>+ACTIVIDADES!D377</f>
        <v>2395796</v>
      </c>
    </row>
    <row r="1141" spans="1:5">
      <c r="A1141" s="632" t="str">
        <f>+ACTIVIDADES!A378</f>
        <v>1-11-13</v>
      </c>
      <c r="B1141" s="632" t="str">
        <f>+ACTIVIDADES!B378</f>
        <v>Lavamanos de pared tipo push</v>
      </c>
      <c r="D1141" s="681" t="str">
        <f>+ACTIVIDADES!C378</f>
        <v xml:space="preserve">UND </v>
      </c>
      <c r="E1141" s="681">
        <f>+ACTIVIDADES!D378</f>
        <v>39749</v>
      </c>
    </row>
    <row r="1142" spans="1:5">
      <c r="A1142" s="632" t="str">
        <f>+ACTIVIDADES!A379</f>
        <v>1-11-14</v>
      </c>
      <c r="B1142" s="632" t="str">
        <f>+ACTIVIDADES!B379</f>
        <v>Lavamanos corrido en concreto de 20,7 Mpa (3000 psi), incluye refuerzo, mampostería y enchape, longitud de desarrollo = 0,65 m</v>
      </c>
      <c r="D1142" s="681" t="str">
        <f>+ACTIVIDADES!C379</f>
        <v>M</v>
      </c>
      <c r="E1142" s="681">
        <f>+ACTIVIDADES!D379</f>
        <v>21785821</v>
      </c>
    </row>
    <row r="1143" spans="1:5">
      <c r="A1143" s="632" t="str">
        <f>+ACTIVIDADES!A380</f>
        <v>1-11-15</v>
      </c>
      <c r="B1143" s="632" t="str">
        <f>+ACTIVIDADES!B380</f>
        <v>Lavamanos tipo Avanti de colgar con grifería</v>
      </c>
      <c r="D1143" s="681" t="str">
        <f>+ACTIVIDADES!C380</f>
        <v xml:space="preserve">UND </v>
      </c>
      <c r="E1143" s="681">
        <f>+ACTIVIDADES!D380</f>
        <v>2773949</v>
      </c>
    </row>
    <row r="1144" spans="1:5">
      <c r="A1144" s="632" t="str">
        <f>+ACTIVIDADES!A381</f>
        <v>1-11-16</v>
      </c>
      <c r="B1144" s="632" t="str">
        <f>+ACTIVIDADES!B381</f>
        <v>Orinal blanco tipo Residencial con grifería</v>
      </c>
      <c r="D1144" s="681" t="str">
        <f>+ACTIVIDADES!C381</f>
        <v xml:space="preserve">UND </v>
      </c>
      <c r="E1144" s="681">
        <f>+ACTIVIDADES!D381</f>
        <v>276891</v>
      </c>
    </row>
    <row r="1145" spans="1:5">
      <c r="A1145" s="632" t="str">
        <f>+ACTIVIDADES!A382</f>
        <v>1-11-17</v>
      </c>
      <c r="B1145" s="632" t="str">
        <f>+ACTIVIDADES!B382</f>
        <v>Orinal tipo Institucional, línea antivandálica</v>
      </c>
      <c r="D1145" s="681" t="str">
        <f>+ACTIVIDADES!C382</f>
        <v xml:space="preserve">UND </v>
      </c>
      <c r="E1145" s="681">
        <f>+ACTIVIDADES!D382</f>
        <v>353999</v>
      </c>
    </row>
    <row r="1146" spans="1:5">
      <c r="A1146" s="632" t="str">
        <f>+ACTIVIDADES!A383</f>
        <v>1-11-18</v>
      </c>
      <c r="B1146" s="632" t="str">
        <f>+ACTIVIDADES!B383</f>
        <v xml:space="preserve">Orinal tipo Institucional con fluxómetro  </v>
      </c>
      <c r="D1146" s="681" t="str">
        <f>+ACTIVIDADES!C383</f>
        <v xml:space="preserve">UND </v>
      </c>
      <c r="E1146" s="681">
        <f>+ACTIVIDADES!D383</f>
        <v>332520</v>
      </c>
    </row>
    <row r="1147" spans="1:5">
      <c r="A1147" s="632" t="str">
        <f>+ACTIVIDADES!A384</f>
        <v>1-11-19</v>
      </c>
      <c r="B1147" s="632" t="str">
        <f>+ACTIVIDADES!B384</f>
        <v>Orinal corrido en concreto de 20,7 Mpa (3.000 psi), incluye mampostería y enchape, longitud de desarrollo 0,65 m</v>
      </c>
      <c r="D1147" s="681" t="str">
        <f>+ACTIVIDADES!C384</f>
        <v>M</v>
      </c>
      <c r="E1147" s="681">
        <f>+ACTIVIDADES!D384</f>
        <v>31229418</v>
      </c>
    </row>
    <row r="1148" spans="1:5">
      <c r="A1148" s="632" t="str">
        <f>+ACTIVIDADES!A385</f>
        <v>1-11-20</v>
      </c>
      <c r="B1148" s="632" t="str">
        <f>+ACTIVIDADES!B385</f>
        <v>Mesón en concreto de 20,7 Mpa (3.000 psi), incluye mampostería, enchape en mármol y cerámica para muros</v>
      </c>
      <c r="D1148" s="681" t="str">
        <f>+ACTIVIDADES!C385</f>
        <v>M2</v>
      </c>
      <c r="E1148" s="681">
        <f>+ACTIVIDADES!D385</f>
        <v>20468781</v>
      </c>
    </row>
    <row r="1149" spans="1:5">
      <c r="A1149" s="632" t="str">
        <f>+ACTIVIDADES!A386</f>
        <v>1-11-21</v>
      </c>
      <c r="B1149" s="632" t="str">
        <f>+ACTIVIDADES!B386</f>
        <v>Mesón en concreto de 20,7 Mpa (3.000 psi) incluye granito pulido, mampostería, refuerzo y enchape</v>
      </c>
      <c r="D1149" s="681" t="str">
        <f>+ACTIVIDADES!C386</f>
        <v>M2</v>
      </c>
      <c r="E1149" s="681">
        <f>+ACTIVIDADES!D386</f>
        <v>22085527</v>
      </c>
    </row>
    <row r="1150" spans="1:5">
      <c r="A1150" s="632" t="str">
        <f>+ACTIVIDADES!A387</f>
        <v>1-11-22</v>
      </c>
      <c r="B1150" s="632" t="str">
        <f>+ACTIVIDADES!B387</f>
        <v>Poceta corrida de aseo en concreto de 20,7 Mpa (3.000 psi) incluye granito pulido, longitud de desarrollo = 1 m</v>
      </c>
      <c r="D1150" s="681" t="str">
        <f>+ACTIVIDADES!C387</f>
        <v>M</v>
      </c>
      <c r="E1150" s="681">
        <f>+ACTIVIDADES!D387</f>
        <v>9307945</v>
      </c>
    </row>
    <row r="1151" spans="1:5">
      <c r="A1151" s="632" t="str">
        <f>+ACTIVIDADES!A388</f>
        <v>1-11-23</v>
      </c>
      <c r="B1151" s="632" t="str">
        <f>+ACTIVIDADES!B388</f>
        <v>Poceta de acero inoxidable de 0,60 x 0,40 m, incluye grifería, sifón de 2" y canastilla</v>
      </c>
      <c r="D1151" s="681" t="str">
        <f>+ACTIVIDADES!C388</f>
        <v xml:space="preserve">UND </v>
      </c>
      <c r="E1151" s="681">
        <f>+ACTIVIDADES!D388</f>
        <v>100915</v>
      </c>
    </row>
    <row r="1152" spans="1:5">
      <c r="A1152" s="632" t="str">
        <f>+ACTIVIDADES!A389</f>
        <v>1-11-24</v>
      </c>
      <c r="B1152" s="632" t="str">
        <f>+ACTIVIDADES!B389</f>
        <v>Poceta de aluminio, incluye grifería, sifón y canastilla</v>
      </c>
      <c r="D1152" s="681" t="str">
        <f>+ACTIVIDADES!C389</f>
        <v xml:space="preserve">UND </v>
      </c>
      <c r="E1152" s="681">
        <f>+ACTIVIDADES!D389</f>
        <v>100915</v>
      </c>
    </row>
    <row r="1153" spans="1:5">
      <c r="A1153" s="632" t="str">
        <f>+ACTIVIDADES!A390</f>
        <v>1-11-25</v>
      </c>
      <c r="B1153" s="632" t="str">
        <f>+ACTIVIDADES!B390</f>
        <v>Charquero en concreto de 20,7 Ma (3000 psi) 0,1 m * 0,04 m, incluye enchape y refuerzo</v>
      </c>
      <c r="D1153" s="681" t="str">
        <f>+ACTIVIDADES!C390</f>
        <v>M</v>
      </c>
      <c r="E1153" s="681">
        <f>+ACTIVIDADES!D390</f>
        <v>2021698</v>
      </c>
    </row>
    <row r="1154" spans="1:5">
      <c r="A1154" s="632" t="str">
        <f>+ACTIVIDADES!A391</f>
        <v>1-11-26</v>
      </c>
      <c r="B1154" s="632" t="str">
        <f>+ACTIVIDADES!B391</f>
        <v>Cubierta en acero inoxidable para mesón cocineta, incluye poceta y grifería completa a = 0.60 m, 3 puestos gas y 1 eléctrico</v>
      </c>
      <c r="D1154" s="681" t="str">
        <f>+ACTIVIDADES!C391</f>
        <v>M</v>
      </c>
      <c r="E1154" s="681">
        <f>+ACTIVIDADES!D391</f>
        <v>271178</v>
      </c>
    </row>
    <row r="1155" spans="1:5">
      <c r="A1155" s="632" t="str">
        <f>+ACTIVIDADES!A392</f>
        <v>1-11-27</v>
      </c>
      <c r="B1155" s="632" t="str">
        <f>+ACTIVIDADES!B392</f>
        <v>Mueble inferior en fórmica para mesón cocineta h = 0,90 m</v>
      </c>
      <c r="D1155" s="681" t="str">
        <f>+ACTIVIDADES!C392</f>
        <v>M</v>
      </c>
      <c r="E1155" s="681">
        <f>+ACTIVIDADES!D392</f>
        <v>240024</v>
      </c>
    </row>
    <row r="1156" spans="1:5">
      <c r="A1156" s="632" t="str">
        <f>+ACTIVIDADES!A393</f>
        <v>1-11-28</v>
      </c>
      <c r="B1156" s="632" t="str">
        <f>+ACTIVIDADES!B393</f>
        <v>Ducha cromada de 1/2" con mezclador</v>
      </c>
      <c r="D1156" s="681" t="str">
        <f>+ACTIVIDADES!C393</f>
        <v xml:space="preserve">UND </v>
      </c>
      <c r="E1156" s="681">
        <f>+ACTIVIDADES!D393</f>
        <v>533617</v>
      </c>
    </row>
    <row r="1157" spans="1:5">
      <c r="A1157" s="632" t="str">
        <f>+ACTIVIDADES!A394</f>
        <v>1-11-29</v>
      </c>
      <c r="B1157" s="632" t="str">
        <f>+ACTIVIDADES!B394</f>
        <v>Ducha antivandálica regadera tubular corta</v>
      </c>
      <c r="D1157" s="681" t="str">
        <f>+ACTIVIDADES!C394</f>
        <v xml:space="preserve">UND </v>
      </c>
      <c r="E1157" s="681">
        <f>+ACTIVIDADES!D394</f>
        <v>41261</v>
      </c>
    </row>
    <row r="1158" spans="1:5">
      <c r="A1158" s="632" t="str">
        <f>+ACTIVIDADES!A395</f>
        <v>1-11-30</v>
      </c>
      <c r="B1158" s="632" t="str">
        <f>+ACTIVIDADES!B395</f>
        <v>Ducha niquelada de 1/2" sencilla</v>
      </c>
      <c r="D1158" s="681" t="str">
        <f>+ACTIVIDADES!C395</f>
        <v xml:space="preserve">UND </v>
      </c>
      <c r="E1158" s="681">
        <f>+ACTIVIDADES!D395</f>
        <v>23111</v>
      </c>
    </row>
    <row r="1159" spans="1:5">
      <c r="A1159" s="632" t="str">
        <f>+ACTIVIDADES!A396</f>
        <v>1-11-31</v>
      </c>
      <c r="B1159" s="632" t="str">
        <f>+ACTIVIDADES!B396</f>
        <v>Rejilla de bronce de 3" x 2" con sosco</v>
      </c>
      <c r="D1159" s="681" t="str">
        <f>+ACTIVIDADES!C396</f>
        <v xml:space="preserve">UND </v>
      </c>
      <c r="E1159" s="681">
        <f>+ACTIVIDADES!D396</f>
        <v>63314</v>
      </c>
    </row>
    <row r="1160" spans="1:5">
      <c r="A1160" s="632" t="str">
        <f>+ACTIVIDADES!A397</f>
        <v>1-11-32</v>
      </c>
      <c r="B1160" s="632" t="str">
        <f>+ACTIVIDADES!B397</f>
        <v>Incrustaciones tipo Avanti (viene por 6 unidades)</v>
      </c>
      <c r="D1160" s="681" t="str">
        <f>+ACTIVIDADES!C397</f>
        <v xml:space="preserve">UND </v>
      </c>
      <c r="E1160" s="681">
        <f>+ACTIVIDADES!D397</f>
        <v>19063</v>
      </c>
    </row>
    <row r="1161" spans="1:5">
      <c r="A1161" s="632" t="str">
        <f>+ACTIVIDADES!A398</f>
        <v>1-11-33</v>
      </c>
      <c r="B1161" s="632" t="str">
        <f>+ACTIVIDADES!B398</f>
        <v>Incrustaciones tipo Allegro (viene por  5 unidades)</v>
      </c>
      <c r="D1161" s="681" t="str">
        <f>+ACTIVIDADES!C398</f>
        <v xml:space="preserve">UND </v>
      </c>
      <c r="E1161" s="681">
        <f>+ACTIVIDADES!D398</f>
        <v>32006</v>
      </c>
    </row>
    <row r="1162" spans="1:5">
      <c r="A1162" s="632" t="str">
        <f>+ACTIVIDADES!A399</f>
        <v>1-11-34</v>
      </c>
      <c r="B1162" s="632" t="str">
        <f>+ACTIVIDADES!B399</f>
        <v>Incrustaciones tipo Tempo (viene por 6 unidades)</v>
      </c>
      <c r="D1162" s="681" t="str">
        <f>+ACTIVIDADES!C399</f>
        <v xml:space="preserve">UND </v>
      </c>
      <c r="E1162" s="681">
        <f>+ACTIVIDADES!D399</f>
        <v>185539</v>
      </c>
    </row>
    <row r="1163" spans="1:5">
      <c r="A1163" s="632" t="str">
        <f>+ACTIVIDADES!A400</f>
        <v>1-11-35</v>
      </c>
      <c r="B1163" s="632" t="str">
        <f>+ACTIVIDADES!B400</f>
        <v>Mezclador para lavaplatos</v>
      </c>
      <c r="D1163" s="681" t="str">
        <f>+ACTIVIDADES!C400</f>
        <v xml:space="preserve">UND </v>
      </c>
      <c r="E1163" s="681">
        <f>+ACTIVIDADES!D400</f>
        <v>152918</v>
      </c>
    </row>
    <row r="1164" spans="1:5">
      <c r="A1164" s="632" t="str">
        <f>+ACTIVIDADES!A401</f>
        <v>1-11-36</v>
      </c>
      <c r="B1164" s="632" t="str">
        <f>+ACTIVIDADES!B401</f>
        <v>Griferia lavamanos de mesa tipo push</v>
      </c>
      <c r="D1164" s="681" t="str">
        <f>+ACTIVIDADES!C401</f>
        <v xml:space="preserve">UND </v>
      </c>
      <c r="E1164" s="681">
        <f>+ACTIVIDADES!D401</f>
        <v>43974</v>
      </c>
    </row>
    <row r="1165" spans="1:5">
      <c r="A1165" s="632" t="str">
        <f>+ACTIVIDADES!A402</f>
        <v>1-11-37</v>
      </c>
      <c r="B1165" s="632" t="str">
        <f>+ACTIVIDADES!B402</f>
        <v>Grifería pico empotrado línea antivandálica, incluye válvula tipo push</v>
      </c>
      <c r="D1165" s="681" t="str">
        <f>+ACTIVIDADES!C402</f>
        <v xml:space="preserve">UND </v>
      </c>
      <c r="E1165" s="681">
        <f>+ACTIVIDADES!D402</f>
        <v>6187429</v>
      </c>
    </row>
    <row r="1166" spans="1:5">
      <c r="A1166" s="632" t="str">
        <f>+ACTIVIDADES!A403</f>
        <v>1-11-38</v>
      </c>
      <c r="B1166" s="632" t="str">
        <f>+ACTIVIDADES!B403</f>
        <v>Grifería de empotrar corta línea antivandálica, incluye push</v>
      </c>
      <c r="D1166" s="681" t="str">
        <f>+ACTIVIDADES!C403</f>
        <v xml:space="preserve">UND </v>
      </c>
      <c r="E1166" s="681">
        <f>+ACTIVIDADES!D403</f>
        <v>41469</v>
      </c>
    </row>
    <row r="1167" spans="1:5">
      <c r="A1167" s="632" t="str">
        <f>+ACTIVIDADES!A404</f>
        <v>1-11-39</v>
      </c>
      <c r="B1167" s="632" t="str">
        <f>+ACTIVIDADES!B404</f>
        <v>Fluxómetro de palanca para orinal</v>
      </c>
      <c r="D1167" s="681" t="str">
        <f>+ACTIVIDADES!C404</f>
        <v xml:space="preserve">UND </v>
      </c>
      <c r="E1167" s="681">
        <f>+ACTIVIDADES!D404</f>
        <v>303435</v>
      </c>
    </row>
    <row r="1168" spans="1:5">
      <c r="A1168" s="632" t="str">
        <f>+ACTIVIDADES!A405</f>
        <v>1-11-40</v>
      </c>
      <c r="B1168" s="632" t="str">
        <f>+ACTIVIDADES!B405</f>
        <v>Tanque para agua, plástico de 250 lt, completo (flotador)</v>
      </c>
      <c r="D1168" s="681" t="str">
        <f>+ACTIVIDADES!C405</f>
        <v xml:space="preserve">UND </v>
      </c>
      <c r="E1168" s="681">
        <f>+ACTIVIDADES!D405</f>
        <v>76340</v>
      </c>
    </row>
    <row r="1169" spans="1:5">
      <c r="A1169" s="632" t="str">
        <f>+ACTIVIDADES!A406</f>
        <v>1-11-41</v>
      </c>
      <c r="B1169" s="632" t="str">
        <f>+ACTIVIDADES!B406</f>
        <v>Tanque para agua, plástico de 500 lt, completo (flotador)</v>
      </c>
      <c r="D1169" s="681" t="str">
        <f>+ACTIVIDADES!C406</f>
        <v xml:space="preserve">UND </v>
      </c>
      <c r="E1169" s="681">
        <f>+ACTIVIDADES!D406</f>
        <v>134048</v>
      </c>
    </row>
    <row r="1170" spans="1:5">
      <c r="A1170" s="632" t="str">
        <f>+ACTIVIDADES!A407</f>
        <v>1-11-42</v>
      </c>
      <c r="B1170" s="632" t="str">
        <f>+ACTIVIDADES!B407</f>
        <v>Tanque para agua, plástico de 1,000 lt, completo (flotador)</v>
      </c>
      <c r="D1170" s="681" t="str">
        <f>+ACTIVIDADES!C407</f>
        <v xml:space="preserve">UND </v>
      </c>
      <c r="E1170" s="681">
        <f>+ACTIVIDADES!D407</f>
        <v>173988</v>
      </c>
    </row>
    <row r="1171" spans="1:5">
      <c r="A1171" s="632" t="str">
        <f>+ACTIVIDADES!A408</f>
        <v>1-11-43</v>
      </c>
      <c r="B1171" s="632" t="str">
        <f>+ACTIVIDADES!B408</f>
        <v>Pomos de porcelana</v>
      </c>
      <c r="D1171" s="681" t="str">
        <f>+ACTIVIDADES!C408</f>
        <v>Par</v>
      </c>
      <c r="E1171" s="681">
        <f>+ACTIVIDADES!D408</f>
        <v>14678</v>
      </c>
    </row>
    <row r="1172" spans="1:5">
      <c r="A1172" s="632" t="str">
        <f>+ACTIVIDADES!A409</f>
        <v>1 - 12    PUNTOS HIDRAULICOS</v>
      </c>
      <c r="B1172" s="632">
        <f>+ACTIVIDADES!B409</f>
        <v>0</v>
      </c>
      <c r="D1172" s="681">
        <f>+ACTIVIDADES!C409</f>
        <v>0</v>
      </c>
      <c r="E1172" s="681">
        <f>+ACTIVIDADES!D409</f>
        <v>0</v>
      </c>
    </row>
    <row r="1173" spans="1:5">
      <c r="A1173" s="632" t="str">
        <f>+ACTIVIDADES!A410</f>
        <v>CODIGO</v>
      </c>
      <c r="B1173" s="632" t="str">
        <f>+ACTIVIDADES!B410</f>
        <v>DESCRIPCIÓN</v>
      </c>
      <c r="D1173" s="681" t="str">
        <f>+ACTIVIDADES!C410</f>
        <v>UND IDAD</v>
      </c>
      <c r="E1173" s="681" t="str">
        <f>+ACTIVIDADES!D410</f>
        <v>VALOR UNITARIO</v>
      </c>
    </row>
    <row r="1174" spans="1:5">
      <c r="A1174" s="632" t="str">
        <f>+ACTIVIDADES!A411</f>
        <v>1-12-01</v>
      </c>
      <c r="B1174" s="632" t="str">
        <f>+ACTIVIDADES!B411</f>
        <v>Acometida Domiciliaria de 1/2" tubería PF + UAD, L = 2 m</v>
      </c>
      <c r="D1174" s="681" t="str">
        <f>+ACTIVIDADES!C411</f>
        <v xml:space="preserve">UND </v>
      </c>
      <c r="E1174" s="681">
        <f>+ACTIVIDADES!D411</f>
        <v>120916</v>
      </c>
    </row>
    <row r="1175" spans="1:5">
      <c r="A1175" s="632" t="str">
        <f>+ACTIVIDADES!A412</f>
        <v>1-12-02</v>
      </c>
      <c r="B1175" s="632" t="str">
        <f>+ACTIVIDADES!B412</f>
        <v>Acometida hidráulica en tubería PVC de 1/2"</v>
      </c>
      <c r="D1175" s="681" t="str">
        <f>+ACTIVIDADES!C412</f>
        <v>M</v>
      </c>
      <c r="E1175" s="681">
        <f>+ACTIVIDADES!D412</f>
        <v>414723</v>
      </c>
    </row>
    <row r="1176" spans="1:5">
      <c r="A1176" s="632" t="str">
        <f>+ACTIVIDADES!A413</f>
        <v>1-12-03</v>
      </c>
      <c r="B1176" s="632" t="str">
        <f>+ACTIVIDADES!B413</f>
        <v>Acometida hidráulica en tubería PVC de 3/4"</v>
      </c>
      <c r="D1176" s="681" t="str">
        <f>+ACTIVIDADES!C413</f>
        <v>M</v>
      </c>
      <c r="E1176" s="681">
        <f>+ACTIVIDADES!D413</f>
        <v>77385</v>
      </c>
    </row>
    <row r="1177" spans="1:5">
      <c r="A1177" s="632" t="str">
        <f>+ACTIVIDADES!A414</f>
        <v>1-12-04</v>
      </c>
      <c r="B1177" s="632" t="str">
        <f>+ACTIVIDADES!B414</f>
        <v>Acometida hidráulica en tubería PVC de 1"</v>
      </c>
      <c r="D1177" s="681" t="str">
        <f>+ACTIVIDADES!C414</f>
        <v>M</v>
      </c>
      <c r="E1177" s="681">
        <f>+ACTIVIDADES!D414</f>
        <v>226806</v>
      </c>
    </row>
    <row r="1178" spans="1:5">
      <c r="A1178" s="632" t="str">
        <f>+ACTIVIDADES!A415</f>
        <v>1-12-05</v>
      </c>
      <c r="B1178" s="632" t="str">
        <f>+ACTIVIDADES!B415</f>
        <v>Punto hidráulico PVC de 1/2"  L prom = 3 m</v>
      </c>
      <c r="D1178" s="681" t="str">
        <f>+ACTIVIDADES!C415</f>
        <v>Pto</v>
      </c>
      <c r="E1178" s="681">
        <f>+ACTIVIDADES!D415</f>
        <v>1887369</v>
      </c>
    </row>
    <row r="1179" spans="1:5">
      <c r="A1179" s="632" t="str">
        <f>+ACTIVIDADES!A416</f>
        <v>1-12-06</v>
      </c>
      <c r="B1179" s="632" t="str">
        <f>+ACTIVIDADES!B416</f>
        <v>Punto hidráulico CPVC 1/2" 100 PSI  L prom = 3 m</v>
      </c>
      <c r="D1179" s="681" t="str">
        <f>+ACTIVIDADES!C416</f>
        <v>Pto</v>
      </c>
      <c r="E1179" s="681">
        <f>+ACTIVIDADES!D416</f>
        <v>2877656</v>
      </c>
    </row>
    <row r="1180" spans="1:5">
      <c r="A1180" s="632" t="str">
        <f>+ACTIVIDADES!A417</f>
        <v>1-12-07</v>
      </c>
      <c r="B1180" s="632" t="str">
        <f>+ACTIVIDADES!B417</f>
        <v>Punto hidráulico PVC de 3/4" L prom = 3 m</v>
      </c>
      <c r="D1180" s="681" t="str">
        <f>+ACTIVIDADES!C417</f>
        <v>Pto</v>
      </c>
      <c r="E1180" s="681">
        <f>+ACTIVIDADES!D417</f>
        <v>2060571</v>
      </c>
    </row>
    <row r="1181" spans="1:5">
      <c r="A1181" s="632" t="str">
        <f>+ACTIVIDADES!A418</f>
        <v>1-12-08</v>
      </c>
      <c r="B1181" s="632" t="str">
        <f>+ACTIVIDADES!B418</f>
        <v>Punto hidráulico PVC de 1"  L prom = 3 m</v>
      </c>
      <c r="D1181" s="681" t="str">
        <f>+ACTIVIDADES!C418</f>
        <v>Pto</v>
      </c>
      <c r="E1181" s="681">
        <f>+ACTIVIDADES!D418</f>
        <v>2581699</v>
      </c>
    </row>
    <row r="1182" spans="1:5">
      <c r="A1182" s="632" t="str">
        <f>+ACTIVIDADES!A419</f>
        <v>1-12-09</v>
      </c>
      <c r="B1182" s="632" t="str">
        <f>+ACTIVIDADES!B419</f>
        <v>Punto hidráulico PVC de 1 1/4"  L prom = 3 m</v>
      </c>
      <c r="D1182" s="681" t="str">
        <f>+ACTIVIDADES!C419</f>
        <v>Pto</v>
      </c>
      <c r="E1182" s="681">
        <f>+ACTIVIDADES!D419</f>
        <v>2006455</v>
      </c>
    </row>
    <row r="1183" spans="1:5">
      <c r="A1183" s="632" t="str">
        <f>+ACTIVIDADES!A420</f>
        <v>1-12-10</v>
      </c>
      <c r="B1183" s="632" t="str">
        <f>+ACTIVIDADES!B420</f>
        <v xml:space="preserve">Punto hidráulico PVC de 1 1/2" L prom = 3 m </v>
      </c>
      <c r="D1183" s="681" t="str">
        <f>+ACTIVIDADES!C420</f>
        <v>Pto</v>
      </c>
      <c r="E1183" s="681">
        <f>+ACTIVIDADES!D420</f>
        <v>2738160</v>
      </c>
    </row>
    <row r="1184" spans="1:5">
      <c r="A1184" s="632" t="str">
        <f>+ACTIVIDADES!A421</f>
        <v>1-12-11</v>
      </c>
      <c r="B1184" s="632" t="str">
        <f>+ACTIVIDADES!B421</f>
        <v>Punto hidráulico PVC de 2" L prom = 3 m</v>
      </c>
      <c r="D1184" s="681" t="str">
        <f>+ACTIVIDADES!C421</f>
        <v>Pto</v>
      </c>
      <c r="E1184" s="681">
        <f>+ACTIVIDADES!D421</f>
        <v>2785336</v>
      </c>
    </row>
    <row r="1185" spans="1:5">
      <c r="A1185" s="632" t="str">
        <f>+ACTIVIDADES!A422</f>
        <v>1-12-12</v>
      </c>
      <c r="B1185" s="632" t="str">
        <f>+ACTIVIDADES!B422</f>
        <v>Punto hidráulico PVC de 3" L prom = 3 m</v>
      </c>
      <c r="D1185" s="681" t="str">
        <f>+ACTIVIDADES!C422</f>
        <v>Pto</v>
      </c>
      <c r="E1185" s="681">
        <f>+ACTIVIDADES!D422</f>
        <v>3073477</v>
      </c>
    </row>
    <row r="1186" spans="1:5">
      <c r="A1186" s="632" t="str">
        <f>+ACTIVIDADES!A423</f>
        <v>1-12-13</v>
      </c>
      <c r="B1186" s="632" t="str">
        <f>+ACTIVIDADES!B423</f>
        <v>Tubería PVC presión de 2" rde 21</v>
      </c>
      <c r="D1186" s="681" t="str">
        <f>+ACTIVIDADES!C423</f>
        <v>M</v>
      </c>
      <c r="E1186" s="681">
        <f>+ACTIVIDADES!D423</f>
        <v>597442</v>
      </c>
    </row>
    <row r="1187" spans="1:5">
      <c r="A1187" s="632" t="str">
        <f>+ACTIVIDADES!A424</f>
        <v>1-12-14</v>
      </c>
      <c r="B1187" s="632" t="str">
        <f>+ACTIVIDADES!B424</f>
        <v>Tubería PVC presión de 1 1/2" rde 21</v>
      </c>
      <c r="D1187" s="681" t="str">
        <f>+ACTIVIDADES!C424</f>
        <v>M</v>
      </c>
      <c r="E1187" s="681">
        <f>+ACTIVIDADES!D424</f>
        <v>614601</v>
      </c>
    </row>
    <row r="1188" spans="1:5">
      <c r="A1188" s="632" t="str">
        <f>+ACTIVIDADES!A425</f>
        <v>1-12-15</v>
      </c>
      <c r="B1188" s="632" t="str">
        <f>+ACTIVIDADES!B425</f>
        <v>Tubería PVC presión de 1 1/4" rde 21</v>
      </c>
      <c r="D1188" s="681" t="str">
        <f>+ACTIVIDADES!C425</f>
        <v>M</v>
      </c>
      <c r="E1188" s="681">
        <f>+ACTIVIDADES!D425</f>
        <v>657213</v>
      </c>
    </row>
    <row r="1189" spans="1:5">
      <c r="A1189" s="632" t="str">
        <f>+ACTIVIDADES!A426</f>
        <v>1-12-16</v>
      </c>
      <c r="B1189" s="632" t="str">
        <f>+ACTIVIDADES!B426</f>
        <v>Tubería PVC presión de 1" rde 21</v>
      </c>
      <c r="D1189" s="681" t="str">
        <f>+ACTIVIDADES!C426</f>
        <v>M</v>
      </c>
      <c r="E1189" s="681">
        <f>+ACTIVIDADES!D426</f>
        <v>782437</v>
      </c>
    </row>
    <row r="1190" spans="1:5">
      <c r="A1190" s="632" t="str">
        <f>+ACTIVIDADES!A427</f>
        <v>1-12-17</v>
      </c>
      <c r="B1190" s="632" t="str">
        <f>+ACTIVIDADES!B427</f>
        <v>Tubería PVC presión de 3/4" rde 21</v>
      </c>
      <c r="D1190" s="681" t="str">
        <f>+ACTIVIDADES!C427</f>
        <v>M</v>
      </c>
      <c r="E1190" s="681">
        <f>+ACTIVIDADES!D427</f>
        <v>632599</v>
      </c>
    </row>
    <row r="1191" spans="1:5">
      <c r="A1191" s="632" t="str">
        <f>+ACTIVIDADES!A428</f>
        <v>1-12-18</v>
      </c>
      <c r="B1191" s="632" t="str">
        <f>+ACTIVIDADES!B428</f>
        <v>Tubería PVC presión de 1/2" rde 9</v>
      </c>
      <c r="D1191" s="681" t="str">
        <f>+ACTIVIDADES!C428</f>
        <v>M</v>
      </c>
      <c r="E1191" s="681">
        <f>+ACTIVIDADES!D428</f>
        <v>970354</v>
      </c>
    </row>
    <row r="1192" spans="1:5">
      <c r="A1192" s="632" t="str">
        <f>+ACTIVIDADES!A429</f>
        <v>1-12-19</v>
      </c>
      <c r="B1192" s="632" t="str">
        <f>+ACTIVIDADES!B429</f>
        <v>Tubería CPVC presión de 1/2" 100 PSI</v>
      </c>
      <c r="D1192" s="681" t="str">
        <f>+ACTIVIDADES!C429</f>
        <v>M</v>
      </c>
      <c r="E1192" s="681">
        <f>+ACTIVIDADES!D429</f>
        <v>440016</v>
      </c>
    </row>
    <row r="1193" spans="1:5">
      <c r="A1193" s="632" t="str">
        <f>+ACTIVIDADES!A430</f>
        <v>1-12-20</v>
      </c>
      <c r="B1193" s="632" t="str">
        <f>+ACTIVIDADES!B430</f>
        <v>Tubería PF + UAD de 1/2"</v>
      </c>
      <c r="D1193" s="681" t="str">
        <f>+ACTIVIDADES!C430</f>
        <v>M</v>
      </c>
      <c r="E1193" s="681">
        <f>+ACTIVIDADES!D430</f>
        <v>12087</v>
      </c>
    </row>
    <row r="1194" spans="1:5">
      <c r="A1194" s="632" t="str">
        <f>+ACTIVIDADES!A431</f>
        <v>1-12-21</v>
      </c>
      <c r="B1194" s="632" t="str">
        <f>+ACTIVIDADES!B431</f>
        <v>Tubería PVC unión platino de 8"</v>
      </c>
      <c r="D1194" s="681" t="str">
        <f>+ACTIVIDADES!C431</f>
        <v>M</v>
      </c>
      <c r="E1194" s="681">
        <f>+ACTIVIDADES!D431</f>
        <v>182760</v>
      </c>
    </row>
    <row r="1195" spans="1:5">
      <c r="A1195" s="632" t="str">
        <f>+ACTIVIDADES!A432</f>
        <v>1-12-22</v>
      </c>
      <c r="B1195" s="632" t="str">
        <f>+ACTIVIDADES!B432</f>
        <v>Tubería PVC unión platino de 6"</v>
      </c>
      <c r="D1195" s="681" t="str">
        <f>+ACTIVIDADES!C432</f>
        <v>M</v>
      </c>
      <c r="E1195" s="681">
        <f>+ACTIVIDADES!D432</f>
        <v>103840</v>
      </c>
    </row>
    <row r="1196" spans="1:5">
      <c r="A1196" s="632" t="str">
        <f>+ACTIVIDADES!A433</f>
        <v>1-12-23</v>
      </c>
      <c r="B1196" s="632" t="str">
        <f>+ACTIVIDADES!B433</f>
        <v>Tubería PVC unión platino de 4"</v>
      </c>
      <c r="D1196" s="681" t="str">
        <f>+ACTIVIDADES!C433</f>
        <v>M</v>
      </c>
      <c r="E1196" s="681">
        <f>+ACTIVIDADES!D433</f>
        <v>72579</v>
      </c>
    </row>
    <row r="1197" spans="1:5">
      <c r="A1197" s="632" t="str">
        <f>+ACTIVIDADES!A434</f>
        <v>1-12-24</v>
      </c>
      <c r="B1197" s="632" t="str">
        <f>+ACTIVIDADES!B434</f>
        <v>Tubería PVC unión platino de 3"</v>
      </c>
      <c r="D1197" s="681" t="str">
        <f>+ACTIVIDADES!C434</f>
        <v>M</v>
      </c>
      <c r="E1197" s="681">
        <f>+ACTIVIDADES!D434</f>
        <v>62089</v>
      </c>
    </row>
    <row r="1198" spans="1:5">
      <c r="A1198" s="632" t="str">
        <f>+ACTIVIDADES!A435</f>
        <v>1-12-25</v>
      </c>
      <c r="B1198" s="632" t="str">
        <f>+ACTIVIDADES!B435</f>
        <v>Tubería PVC unión platino de 2 1/2"</v>
      </c>
      <c r="D1198" s="681" t="str">
        <f>+ACTIVIDADES!C435</f>
        <v>M</v>
      </c>
      <c r="E1198" s="681">
        <f>+ACTIVIDADES!D435</f>
        <v>47155</v>
      </c>
    </row>
    <row r="1199" spans="1:5">
      <c r="A1199" s="632" t="str">
        <f>+ACTIVIDADES!A436</f>
        <v>1-12-26</v>
      </c>
      <c r="B1199" s="632" t="str">
        <f>+ACTIVIDADES!B436</f>
        <v>Tubería PVC unión platino de 2"</v>
      </c>
      <c r="D1199" s="681" t="str">
        <f>+ACTIVIDADES!C436</f>
        <v>M</v>
      </c>
      <c r="E1199" s="681">
        <f>+ACTIVIDADES!D436</f>
        <v>22251</v>
      </c>
    </row>
    <row r="1200" spans="1:5">
      <c r="A1200" s="632" t="str">
        <f>+ACTIVIDADES!A437</f>
        <v>1-12-27</v>
      </c>
      <c r="B1200" s="632" t="str">
        <f>+ACTIVIDADES!B437</f>
        <v>Unión de reparación de 8"</v>
      </c>
      <c r="D1200" s="681" t="str">
        <f>+ACTIVIDADES!C437</f>
        <v xml:space="preserve">UND </v>
      </c>
      <c r="E1200" s="681">
        <f>+ACTIVIDADES!D437</f>
        <v>51413</v>
      </c>
    </row>
    <row r="1201" spans="1:5">
      <c r="A1201" s="632" t="str">
        <f>+ACTIVIDADES!A438</f>
        <v>1-12-28</v>
      </c>
      <c r="B1201" s="632" t="str">
        <f>+ACTIVIDADES!B438</f>
        <v>Unión de reparación de 6"</v>
      </c>
      <c r="D1201" s="681" t="str">
        <f>+ACTIVIDADES!C438</f>
        <v xml:space="preserve">UND </v>
      </c>
      <c r="E1201" s="681">
        <f>+ACTIVIDADES!D438</f>
        <v>53224</v>
      </c>
    </row>
    <row r="1202" spans="1:5">
      <c r="A1202" s="632" t="str">
        <f>+ACTIVIDADES!A439</f>
        <v>1-12-29</v>
      </c>
      <c r="B1202" s="632" t="str">
        <f>+ACTIVIDADES!B439</f>
        <v>Unión de reparación de 4"</v>
      </c>
      <c r="D1202" s="681" t="str">
        <f>+ACTIVIDADES!C439</f>
        <v xml:space="preserve">UND </v>
      </c>
      <c r="E1202" s="681">
        <f>+ACTIVIDADES!D439</f>
        <v>125034</v>
      </c>
    </row>
    <row r="1203" spans="1:5">
      <c r="A1203" s="632" t="str">
        <f>+ACTIVIDADES!A440</f>
        <v>1-12-30</v>
      </c>
      <c r="B1203" s="632" t="str">
        <f>+ACTIVIDADES!B440</f>
        <v>Unión de reparación de 3"</v>
      </c>
      <c r="D1203" s="681" t="str">
        <f>+ACTIVIDADES!C440</f>
        <v xml:space="preserve">UND </v>
      </c>
      <c r="E1203" s="681">
        <f>+ACTIVIDADES!D440</f>
        <v>136565</v>
      </c>
    </row>
    <row r="1204" spans="1:5">
      <c r="A1204" s="632" t="str">
        <f>+ACTIVIDADES!A441</f>
        <v>1-12-31</v>
      </c>
      <c r="B1204" s="632" t="str">
        <f>+ACTIVIDADES!B441</f>
        <v>Unión de reparación de 2 1/2"</v>
      </c>
      <c r="D1204" s="681" t="str">
        <f>+ACTIVIDADES!C441</f>
        <v xml:space="preserve">UND </v>
      </c>
      <c r="E1204" s="681">
        <f>+ACTIVIDADES!D441</f>
        <v>15015</v>
      </c>
    </row>
    <row r="1205" spans="1:5">
      <c r="A1205" s="632" t="str">
        <f>+ACTIVIDADES!A442</f>
        <v>1-12-32</v>
      </c>
      <c r="B1205" s="632" t="str">
        <f>+ACTIVIDADES!B442</f>
        <v>Unión de reparación de 2"</v>
      </c>
      <c r="D1205" s="681" t="str">
        <f>+ACTIVIDADES!C442</f>
        <v xml:space="preserve">UND </v>
      </c>
      <c r="E1205" s="681">
        <f>+ACTIVIDADES!D442</f>
        <v>108435</v>
      </c>
    </row>
    <row r="1206" spans="1:5">
      <c r="A1206" s="632" t="str">
        <f>+ACTIVIDADES!A443</f>
        <v>1-12-33</v>
      </c>
      <c r="B1206" s="632" t="str">
        <f>+ACTIVIDADES!B443</f>
        <v>Collar de derivación de 4" x 1/2"</v>
      </c>
      <c r="D1206" s="681" t="str">
        <f>+ACTIVIDADES!C443</f>
        <v xml:space="preserve">UND </v>
      </c>
      <c r="E1206" s="681">
        <f>+ACTIVIDADES!D443</f>
        <v>25914</v>
      </c>
    </row>
    <row r="1207" spans="1:5">
      <c r="A1207" s="632" t="str">
        <f>+ACTIVIDADES!A444</f>
        <v>1-12-34</v>
      </c>
      <c r="B1207" s="632" t="str">
        <f>+ACTIVIDADES!B444</f>
        <v>Collar de derivación de 3" x 1/2"</v>
      </c>
      <c r="D1207" s="681" t="str">
        <f>+ACTIVIDADES!C444</f>
        <v xml:space="preserve">UND </v>
      </c>
      <c r="E1207" s="681">
        <f>+ACTIVIDADES!D444</f>
        <v>9399</v>
      </c>
    </row>
    <row r="1208" spans="1:5">
      <c r="A1208" s="632" t="str">
        <f>+ACTIVIDADES!A445</f>
        <v>1-12-35</v>
      </c>
      <c r="B1208" s="632" t="str">
        <f>+ACTIVIDADES!B445</f>
        <v>Collar de derivación de 2 1/2" x 1/2"</v>
      </c>
      <c r="D1208" s="681" t="str">
        <f>+ACTIVIDADES!C445</f>
        <v xml:space="preserve">UND </v>
      </c>
      <c r="E1208" s="681">
        <f>+ACTIVIDADES!D445</f>
        <v>32972</v>
      </c>
    </row>
    <row r="1209" spans="1:5">
      <c r="A1209" s="632" t="str">
        <f>+ACTIVIDADES!A446</f>
        <v>1-12-36</v>
      </c>
      <c r="B1209" s="632" t="str">
        <f>+ACTIVIDADES!B446</f>
        <v>Collar de derivación de 2" x 1/2"</v>
      </c>
      <c r="D1209" s="681" t="str">
        <f>+ACTIVIDADES!C446</f>
        <v xml:space="preserve">UND </v>
      </c>
      <c r="E1209" s="681">
        <f>+ACTIVIDADES!D446</f>
        <v>39408</v>
      </c>
    </row>
    <row r="1210" spans="1:5">
      <c r="A1210" s="632" t="str">
        <f>+ACTIVIDADES!A447</f>
        <v>1-12-37</v>
      </c>
      <c r="B1210" s="632" t="str">
        <f>+ACTIVIDADES!B447</f>
        <v>Cheque de 1 1/2" 200 psi en bronce</v>
      </c>
      <c r="D1210" s="681" t="str">
        <f>+ACTIVIDADES!C447</f>
        <v xml:space="preserve">UND </v>
      </c>
      <c r="E1210" s="681">
        <f>+ACTIVIDADES!D447</f>
        <v>433715</v>
      </c>
    </row>
    <row r="1211" spans="1:5">
      <c r="A1211" s="632" t="str">
        <f>+ACTIVIDADES!A448</f>
        <v>1-12-38</v>
      </c>
      <c r="B1211" s="632" t="str">
        <f>+ACTIVIDADES!B448</f>
        <v>Cheque de 1" en bronce</v>
      </c>
      <c r="D1211" s="681" t="str">
        <f>+ACTIVIDADES!C448</f>
        <v xml:space="preserve">UND </v>
      </c>
      <c r="E1211" s="681">
        <f>+ACTIVIDADES!D448</f>
        <v>47992</v>
      </c>
    </row>
    <row r="1212" spans="1:5">
      <c r="A1212" s="632" t="str">
        <f>+ACTIVIDADES!A449</f>
        <v>1-12-39</v>
      </c>
      <c r="B1212" s="632" t="str">
        <f>+ACTIVIDADES!B449</f>
        <v>Cheque de 1/2" en bronce</v>
      </c>
      <c r="D1212" s="681" t="str">
        <f>+ACTIVIDADES!C449</f>
        <v xml:space="preserve">UND </v>
      </c>
      <c r="E1212" s="681">
        <f>+ACTIVIDADES!D449</f>
        <v>206913</v>
      </c>
    </row>
    <row r="1213" spans="1:5">
      <c r="A1213" s="632" t="str">
        <f>+ACTIVIDADES!A450</f>
        <v>1-12-40</v>
      </c>
      <c r="B1213" s="632" t="str">
        <f>+ACTIVIDADES!B450</f>
        <v>Cheque de 3/4" 200 psi</v>
      </c>
      <c r="D1213" s="681" t="str">
        <f>+ACTIVIDADES!C450</f>
        <v xml:space="preserve">UND </v>
      </c>
      <c r="E1213" s="681">
        <f>+ACTIVIDADES!D450</f>
        <v>121933</v>
      </c>
    </row>
    <row r="1214" spans="1:5">
      <c r="A1214" s="632" t="str">
        <f>+ACTIVIDADES!A451</f>
        <v>1-12-41</v>
      </c>
      <c r="B1214" s="632" t="str">
        <f>+ACTIVIDADES!B451</f>
        <v>Registro de corte de 1/2"</v>
      </c>
      <c r="D1214" s="681" t="str">
        <f>+ACTIVIDADES!C451</f>
        <v xml:space="preserve">UND </v>
      </c>
      <c r="E1214" s="681">
        <f>+ACTIVIDADES!D451</f>
        <v>18783</v>
      </c>
    </row>
    <row r="1215" spans="1:5">
      <c r="A1215" s="632" t="str">
        <f>+ACTIVIDADES!A452</f>
        <v>1-12-42</v>
      </c>
      <c r="B1215" s="632" t="str">
        <f>+ACTIVIDADES!B452</f>
        <v>Llave de paso de 2" tipo Red White</v>
      </c>
      <c r="D1215" s="681" t="str">
        <f>+ACTIVIDADES!C452</f>
        <v xml:space="preserve">UND </v>
      </c>
      <c r="E1215" s="681">
        <f>+ACTIVIDADES!D452</f>
        <v>421638</v>
      </c>
    </row>
    <row r="1216" spans="1:5">
      <c r="A1216" s="632" t="str">
        <f>+ACTIVIDADES!A453</f>
        <v>1-12-43</v>
      </c>
      <c r="B1216" s="632" t="str">
        <f>+ACTIVIDADES!B453</f>
        <v>Llave de paso de 1 1/2" tipo Red White</v>
      </c>
      <c r="D1216" s="681" t="str">
        <f>+ACTIVIDADES!C453</f>
        <v xml:space="preserve">UND </v>
      </c>
      <c r="E1216" s="681">
        <f>+ACTIVIDADES!D453</f>
        <v>496230</v>
      </c>
    </row>
    <row r="1217" spans="1:5">
      <c r="A1217" s="632" t="str">
        <f>+ACTIVIDADES!A454</f>
        <v>1-12-44</v>
      </c>
      <c r="B1217" s="632" t="str">
        <f>+ACTIVIDADES!B454</f>
        <v>Llave de paso de 1" tipo Red White</v>
      </c>
      <c r="D1217" s="681" t="str">
        <f>+ACTIVIDADES!C454</f>
        <v xml:space="preserve">UND </v>
      </c>
      <c r="E1217" s="681">
        <f>+ACTIVIDADES!D454</f>
        <v>216961</v>
      </c>
    </row>
    <row r="1218" spans="1:5">
      <c r="A1218" s="632" t="str">
        <f>+ACTIVIDADES!A455</f>
        <v>1-12-45</v>
      </c>
      <c r="B1218" s="632" t="str">
        <f>+ACTIVIDADES!B455</f>
        <v>Llave de paso de 3/4" tipo Red White</v>
      </c>
      <c r="D1218" s="681" t="str">
        <f>+ACTIVIDADES!C455</f>
        <v xml:space="preserve">UND </v>
      </c>
      <c r="E1218" s="681">
        <f>+ACTIVIDADES!D455</f>
        <v>235237</v>
      </c>
    </row>
    <row r="1219" spans="1:5">
      <c r="A1219" s="632" t="str">
        <f>+ACTIVIDADES!A456</f>
        <v>1-12-46</v>
      </c>
      <c r="B1219" s="632" t="str">
        <f>+ACTIVIDADES!B456</f>
        <v>Llave de paso de 1/2" tipo Red White</v>
      </c>
      <c r="D1219" s="681" t="str">
        <f>+ACTIVIDADES!C456</f>
        <v xml:space="preserve">UND </v>
      </c>
      <c r="E1219" s="681">
        <f>+ACTIVIDADES!D456</f>
        <v>154879</v>
      </c>
    </row>
    <row r="1220" spans="1:5">
      <c r="A1220" s="632" t="str">
        <f>+ACTIVIDADES!A457</f>
        <v>1-12-47</v>
      </c>
      <c r="B1220" s="632" t="str">
        <f>+ACTIVIDADES!B457</f>
        <v>Llave terminal cromada de 1/2"</v>
      </c>
      <c r="D1220" s="681" t="str">
        <f>+ACTIVIDADES!C457</f>
        <v xml:space="preserve">UND </v>
      </c>
      <c r="E1220" s="681">
        <f>+ACTIVIDADES!D457</f>
        <v>177553</v>
      </c>
    </row>
    <row r="1221" spans="1:5">
      <c r="A1221" s="632" t="str">
        <f>+ACTIVIDADES!A458</f>
        <v>1-12-48</v>
      </c>
      <c r="B1221" s="632" t="str">
        <f>+ACTIVIDADES!B458</f>
        <v>Llave terminal de cobre roscada de 1/2"</v>
      </c>
      <c r="D1221" s="681" t="str">
        <f>+ACTIVIDADES!C458</f>
        <v xml:space="preserve">UND </v>
      </c>
      <c r="E1221" s="681">
        <f>+ACTIVIDADES!D458</f>
        <v>130553</v>
      </c>
    </row>
    <row r="1222" spans="1:5">
      <c r="A1222" s="632" t="str">
        <f>+ACTIVIDADES!A459</f>
        <v>1-12-49</v>
      </c>
      <c r="B1222" s="632" t="str">
        <f>+ACTIVIDADES!B459</f>
        <v>Medidor de 1/2" volumétrico tipo "C"</v>
      </c>
      <c r="D1222" s="681" t="str">
        <f>+ACTIVIDADES!C459</f>
        <v xml:space="preserve">UND </v>
      </c>
      <c r="E1222" s="681">
        <f>+ACTIVIDADES!D459</f>
        <v>202484</v>
      </c>
    </row>
    <row r="1223" spans="1:5">
      <c r="A1223" s="632" t="str">
        <f>+ACTIVIDADES!A460</f>
        <v>1-12-50</v>
      </c>
      <c r="B1223" s="632" t="str">
        <f>+ACTIVIDADES!B460</f>
        <v>Medidor de 3/4" volumétrico tipo "B"</v>
      </c>
      <c r="D1223" s="681" t="str">
        <f>+ACTIVIDADES!C460</f>
        <v xml:space="preserve">UND </v>
      </c>
      <c r="E1223" s="681">
        <f>+ACTIVIDADES!D460</f>
        <v>234018</v>
      </c>
    </row>
    <row r="1224" spans="1:5">
      <c r="A1224" s="632" t="str">
        <f>+ACTIVIDADES!A461</f>
        <v>1-12-51</v>
      </c>
      <c r="B1224" s="632" t="str">
        <f>+ACTIVIDADES!B461</f>
        <v>Medidor de 1" volumétrico tipo "B"</v>
      </c>
      <c r="D1224" s="681" t="str">
        <f>+ACTIVIDADES!C461</f>
        <v xml:space="preserve">UND </v>
      </c>
      <c r="E1224" s="681">
        <f>+ACTIVIDADES!D461</f>
        <v>134717</v>
      </c>
    </row>
    <row r="1225" spans="1:5">
      <c r="A1225" s="632" t="str">
        <f>+ACTIVIDADES!A462</f>
        <v>1-12-52</v>
      </c>
      <c r="B1225" s="632" t="str">
        <f>+ACTIVIDADES!B462</f>
        <v>Cinta PVC V - 10</v>
      </c>
      <c r="D1225" s="681" t="str">
        <f>+ACTIVIDADES!C462</f>
        <v>M</v>
      </c>
      <c r="E1225" s="681">
        <f>+ACTIVIDADES!D462</f>
        <v>63999</v>
      </c>
    </row>
    <row r="1226" spans="1:5">
      <c r="A1226" s="632" t="str">
        <f>+ACTIVIDADES!A463</f>
        <v>1-12-53</v>
      </c>
      <c r="B1226" s="632" t="str">
        <f>+ACTIVIDADES!B463</f>
        <v>Cinta PVC V - 15</v>
      </c>
      <c r="D1226" s="681" t="str">
        <f>+ACTIVIDADES!C463</f>
        <v>M</v>
      </c>
      <c r="E1226" s="681">
        <f>+ACTIVIDADES!D463</f>
        <v>77941</v>
      </c>
    </row>
    <row r="1227" spans="1:5">
      <c r="A1227" s="632" t="str">
        <f>+ACTIVIDADES!A464</f>
        <v>1-12-54</v>
      </c>
      <c r="B1227" s="632" t="str">
        <f>+ACTIVIDADES!B464</f>
        <v>Hidrante tipo Milán de 3" extremo brida, incluye válvula sello de bronce y kit de nivelación</v>
      </c>
      <c r="D1227" s="681" t="str">
        <f>+ACTIVIDADES!C464</f>
        <v xml:space="preserve">UND </v>
      </c>
      <c r="E1227" s="681">
        <f>+ACTIVIDADES!D464</f>
        <v>512849</v>
      </c>
    </row>
    <row r="1228" spans="1:5">
      <c r="A1228" s="632" t="str">
        <f>+ACTIVIDADES!A465</f>
        <v>1-12-55</v>
      </c>
      <c r="B1228" s="632" t="str">
        <f>+ACTIVIDADES!B465</f>
        <v>Hidrante tipo Milán de 3" extremo liso, incluye válvula sello elástico y kit de  nivelación</v>
      </c>
      <c r="D1228" s="681" t="str">
        <f>+ACTIVIDADES!C465</f>
        <v xml:space="preserve">UND </v>
      </c>
      <c r="E1228" s="681">
        <f>+ACTIVIDADES!D465</f>
        <v>677691</v>
      </c>
    </row>
    <row r="1229" spans="1:5">
      <c r="A1229" s="632" t="str">
        <f>+ACTIVIDADES!A466</f>
        <v>1-12-56</v>
      </c>
      <c r="B1229" s="632" t="str">
        <f>+ACTIVIDADES!B466</f>
        <v>Gabinete contra incendios completo tipo 3, incluye válvula</v>
      </c>
      <c r="D1229" s="681" t="str">
        <f>+ACTIVIDADES!C466</f>
        <v xml:space="preserve">UND </v>
      </c>
      <c r="E1229" s="681">
        <f>+ACTIVIDADES!D466</f>
        <v>445207</v>
      </c>
    </row>
    <row r="1230" spans="1:5">
      <c r="A1230" s="632" t="str">
        <f>+ACTIVIDADES!A467</f>
        <v>1-12-57</v>
      </c>
      <c r="B1230" s="632" t="str">
        <f>+ACTIVIDADES!B467</f>
        <v>Tapa plástica de registro de 0,20 x 0,20 m</v>
      </c>
      <c r="D1230" s="681" t="str">
        <f>+ACTIVIDADES!C467</f>
        <v xml:space="preserve">UND </v>
      </c>
      <c r="E1230" s="681">
        <f>+ACTIVIDADES!D467</f>
        <v>63743</v>
      </c>
    </row>
    <row r="1231" spans="1:5">
      <c r="A1231" s="632" t="str">
        <f>+ACTIVIDADES!A468</f>
        <v>1 - 13    PUNTOS SANITARIOS</v>
      </c>
      <c r="B1231" s="632">
        <f>+ACTIVIDADES!B468</f>
        <v>0</v>
      </c>
      <c r="D1231" s="681">
        <f>+ACTIVIDADES!C468</f>
        <v>0</v>
      </c>
      <c r="E1231" s="681">
        <f>+ACTIVIDADES!D468</f>
        <v>0</v>
      </c>
    </row>
    <row r="1232" spans="1:5">
      <c r="A1232" s="632" t="str">
        <f>+ACTIVIDADES!A469</f>
        <v>CODIGO</v>
      </c>
      <c r="B1232" s="632" t="str">
        <f>+ACTIVIDADES!B469</f>
        <v>DESCRIPCIÓN</v>
      </c>
      <c r="D1232" s="681" t="str">
        <f>+ACTIVIDADES!C469</f>
        <v>UND IDAD</v>
      </c>
      <c r="E1232" s="681" t="str">
        <f>+ACTIVIDADES!D469</f>
        <v>VALOR UNITARIO</v>
      </c>
    </row>
    <row r="1233" spans="1:5">
      <c r="A1233" s="632" t="str">
        <f>+ACTIVIDADES!A470</f>
        <v>1-13-01</v>
      </c>
      <c r="B1233" s="632" t="str">
        <f>+ACTIVIDADES!B470</f>
        <v>Tubería PVC agua lluvia de 2"</v>
      </c>
      <c r="D1233" s="681" t="str">
        <f>+ACTIVIDADES!C470</f>
        <v>M</v>
      </c>
      <c r="E1233" s="681">
        <f>+ACTIVIDADES!D470</f>
        <v>39008</v>
      </c>
    </row>
    <row r="1234" spans="1:5">
      <c r="A1234" s="632" t="str">
        <f>+ACTIVIDADES!A471</f>
        <v>1-13-02</v>
      </c>
      <c r="B1234" s="632" t="str">
        <f>+ACTIVIDADES!B471</f>
        <v>Tubería PVC agua lluvia de 3"</v>
      </c>
      <c r="D1234" s="681" t="str">
        <f>+ACTIVIDADES!C471</f>
        <v>M</v>
      </c>
      <c r="E1234" s="681">
        <f>+ACTIVIDADES!D471</f>
        <v>54520</v>
      </c>
    </row>
    <row r="1235" spans="1:5">
      <c r="A1235" s="632" t="str">
        <f>+ACTIVIDADES!A472</f>
        <v>1-13-03</v>
      </c>
      <c r="B1235" s="632" t="str">
        <f>+ACTIVIDADES!B472</f>
        <v>Tubería PVC agua lluvia de 4"</v>
      </c>
      <c r="D1235" s="681" t="str">
        <f>+ACTIVIDADES!C472</f>
        <v>M</v>
      </c>
      <c r="E1235" s="681">
        <f>+ACTIVIDADES!D472</f>
        <v>558706</v>
      </c>
    </row>
    <row r="1236" spans="1:5">
      <c r="A1236" s="632" t="str">
        <f>+ACTIVIDADES!A473</f>
        <v>1-13-04</v>
      </c>
      <c r="B1236" s="632" t="str">
        <f>+ACTIVIDADES!B473</f>
        <v>Bajante PVC agua lluvia de 3"</v>
      </c>
      <c r="D1236" s="681" t="str">
        <f>+ACTIVIDADES!C473</f>
        <v>M</v>
      </c>
      <c r="E1236" s="681">
        <f>+ACTIVIDADES!D473</f>
        <v>67490</v>
      </c>
    </row>
    <row r="1237" spans="1:5">
      <c r="A1237" s="632" t="str">
        <f>+ACTIVIDADES!A474</f>
        <v>1-13-05</v>
      </c>
      <c r="B1237" s="632" t="str">
        <f>+ACTIVIDADES!B474</f>
        <v>Bajante PVC agua lluvia de 4"</v>
      </c>
      <c r="D1237" s="681" t="str">
        <f>+ACTIVIDADES!C474</f>
        <v>M</v>
      </c>
      <c r="E1237" s="681">
        <f>+ACTIVIDADES!D474</f>
        <v>571676</v>
      </c>
    </row>
    <row r="1238" spans="1:5">
      <c r="A1238" s="632" t="str">
        <f>+ACTIVIDADES!A475</f>
        <v>1-13-06</v>
      </c>
      <c r="B1238" s="632" t="str">
        <f>+ACTIVIDADES!B475</f>
        <v>Bajante PVC agua lluvia cuadrado</v>
      </c>
      <c r="D1238" s="681" t="str">
        <f>+ACTIVIDADES!C475</f>
        <v>M</v>
      </c>
      <c r="E1238" s="681">
        <f>+ACTIVIDADES!D475</f>
        <v>35416</v>
      </c>
    </row>
    <row r="1239" spans="1:5">
      <c r="A1239" s="632" t="str">
        <f>+ACTIVIDADES!A476</f>
        <v>1-13-07</v>
      </c>
      <c r="B1239" s="632" t="str">
        <f>+ACTIVIDADES!B476</f>
        <v>Canal PVC Tipo amazonas o similar</v>
      </c>
      <c r="D1239" s="681" t="str">
        <f>+ACTIVIDADES!C476</f>
        <v>M</v>
      </c>
      <c r="E1239" s="681">
        <f>+ACTIVIDADES!D476</f>
        <v>28564</v>
      </c>
    </row>
    <row r="1240" spans="1:5">
      <c r="A1240" s="632" t="str">
        <f>+ACTIVIDADES!A477</f>
        <v>1-13-08</v>
      </c>
      <c r="B1240" s="632" t="str">
        <f>+ACTIVIDADES!B477</f>
        <v>Tubería PVC de ventilación de 2", incluye accesorios</v>
      </c>
      <c r="D1240" s="681" t="str">
        <f>+ACTIVIDADES!C477</f>
        <v>M</v>
      </c>
      <c r="E1240" s="681">
        <f>+ACTIVIDADES!D477</f>
        <v>54828</v>
      </c>
    </row>
    <row r="1241" spans="1:5">
      <c r="A1241" s="632" t="str">
        <f>+ACTIVIDADES!A478</f>
        <v>1-13-09</v>
      </c>
      <c r="B1241" s="632" t="str">
        <f>+ACTIVIDADES!B478</f>
        <v>Tubería PVC de ventilación de 3", incluye accesorios</v>
      </c>
      <c r="D1241" s="681" t="str">
        <f>+ACTIVIDADES!C478</f>
        <v>M</v>
      </c>
      <c r="E1241" s="681">
        <f>+ACTIVIDADES!D478</f>
        <v>49718</v>
      </c>
    </row>
    <row r="1242" spans="1:5">
      <c r="A1242" s="632" t="str">
        <f>+ACTIVIDADES!A479</f>
        <v>1-13-10</v>
      </c>
      <c r="B1242" s="632" t="str">
        <f>+ACTIVIDADES!B479</f>
        <v>Tubería PVC sanitaria de 2", incluye accesorios</v>
      </c>
      <c r="D1242" s="681" t="str">
        <f>+ACTIVIDADES!C479</f>
        <v>M</v>
      </c>
      <c r="E1242" s="681">
        <f>+ACTIVIDADES!D479</f>
        <v>746505</v>
      </c>
    </row>
    <row r="1243" spans="1:5">
      <c r="A1243" s="632" t="str">
        <f>+ACTIVIDADES!A480</f>
        <v>1-13-11</v>
      </c>
      <c r="B1243" s="632" t="str">
        <f>+ACTIVIDADES!B480</f>
        <v>Tubería PVC sanitaria de 3", incluye accesorios</v>
      </c>
      <c r="D1243" s="681" t="str">
        <f>+ACTIVIDADES!C480</f>
        <v>M</v>
      </c>
      <c r="E1243" s="681">
        <f>+ACTIVIDADES!D480</f>
        <v>530142</v>
      </c>
    </row>
    <row r="1244" spans="1:5">
      <c r="A1244" s="632" t="str">
        <f>+ACTIVIDADES!A481</f>
        <v>1-13-12</v>
      </c>
      <c r="B1244" s="632" t="str">
        <f>+ACTIVIDADES!B481</f>
        <v>Tubería PVC sanitaria de 4", incluye accesorios</v>
      </c>
      <c r="D1244" s="681" t="str">
        <f>+ACTIVIDADES!C481</f>
        <v>M</v>
      </c>
      <c r="E1244" s="681">
        <f>+ACTIVIDADES!D481</f>
        <v>13652</v>
      </c>
    </row>
    <row r="1245" spans="1:5">
      <c r="A1245" s="632" t="str">
        <f>+ACTIVIDADES!A482</f>
        <v>1-13-13</v>
      </c>
      <c r="B1245" s="632" t="str">
        <f>+ACTIVIDADES!B482</f>
        <v>Tubería PVC sanitaria de 6", incluye accesorios</v>
      </c>
      <c r="D1245" s="681" t="str">
        <f>+ACTIVIDADES!C482</f>
        <v>M</v>
      </c>
      <c r="E1245" s="681">
        <f>+ACTIVIDADES!D482</f>
        <v>10757</v>
      </c>
    </row>
    <row r="1246" spans="1:5">
      <c r="A1246" s="632" t="str">
        <f>+ACTIVIDADES!A483</f>
        <v>1-13-14</v>
      </c>
      <c r="B1246" s="632" t="str">
        <f>+ACTIVIDADES!B483</f>
        <v>Punto sanitario PVC de 2"  L prom = 3 m</v>
      </c>
      <c r="D1246" s="681" t="str">
        <f>+ACTIVIDADES!C483</f>
        <v>Pto</v>
      </c>
      <c r="E1246" s="681">
        <f>+ACTIVIDADES!D483</f>
        <v>2490289</v>
      </c>
    </row>
    <row r="1247" spans="1:5">
      <c r="A1247" s="632" t="str">
        <f>+ACTIVIDADES!A484</f>
        <v>1-13-15</v>
      </c>
      <c r="B1247" s="632" t="str">
        <f>+ACTIVIDADES!B484</f>
        <v>Punto sanitario PVC de 3"  L prom = 3 m</v>
      </c>
      <c r="D1247" s="681" t="str">
        <f>+ACTIVIDADES!C484</f>
        <v>Pto</v>
      </c>
      <c r="E1247" s="681">
        <f>+ACTIVIDADES!D484</f>
        <v>2236330</v>
      </c>
    </row>
    <row r="1248" spans="1:5">
      <c r="A1248" s="632" t="str">
        <f>+ACTIVIDADES!A485</f>
        <v>1-13-16</v>
      </c>
      <c r="B1248" s="632" t="str">
        <f>+ACTIVIDADES!B485</f>
        <v>Punto sanitario PVC de 4" (3 m)</v>
      </c>
      <c r="D1248" s="681" t="str">
        <f>+ACTIVIDADES!C485</f>
        <v>Pto</v>
      </c>
      <c r="E1248" s="681">
        <f>+ACTIVIDADES!D485</f>
        <v>803221</v>
      </c>
    </row>
    <row r="1249" spans="1:5">
      <c r="A1249" s="632" t="str">
        <f>+ACTIVIDADES!A486</f>
        <v>1-13-17</v>
      </c>
      <c r="B1249" s="632" t="str">
        <f>+ACTIVIDADES!B486</f>
        <v>Tubería PVC perforada de 2 1/2" ( 65 mm)</v>
      </c>
      <c r="D1249" s="681" t="str">
        <f>+ACTIVIDADES!C486</f>
        <v>M</v>
      </c>
      <c r="E1249" s="681">
        <f>+ACTIVIDADES!D486</f>
        <v>1053543</v>
      </c>
    </row>
    <row r="1250" spans="1:5">
      <c r="A1250" s="632" t="str">
        <f>+ACTIVIDADES!A487</f>
        <v>1-13-18</v>
      </c>
      <c r="B1250" s="632" t="str">
        <f>+ACTIVIDADES!B487</f>
        <v>Tubería PVC perforada de 4" (100 mm)</v>
      </c>
      <c r="D1250" s="681" t="str">
        <f>+ACTIVIDADES!C487</f>
        <v>M</v>
      </c>
      <c r="E1250" s="681">
        <f>+ACTIVIDADES!D487</f>
        <v>1726280</v>
      </c>
    </row>
    <row r="1251" spans="1:5">
      <c r="A1251" s="632" t="str">
        <f>+ACTIVIDADES!A488</f>
        <v>1-13-19</v>
      </c>
      <c r="B1251" s="632" t="str">
        <f>+ACTIVIDADES!B488</f>
        <v>Tubería PVC perforada de 6" (160 mm)</v>
      </c>
      <c r="D1251" s="681" t="str">
        <f>+ACTIVIDADES!C488</f>
        <v>M</v>
      </c>
      <c r="E1251" s="681">
        <f>+ACTIVIDADES!D488</f>
        <v>2268881</v>
      </c>
    </row>
    <row r="1252" spans="1:5">
      <c r="A1252" s="632" t="str">
        <f>+ACTIVIDADES!A489</f>
        <v>1-13-20</v>
      </c>
      <c r="B1252" s="632" t="str">
        <f>+ACTIVIDADES!B489</f>
        <v>Tubería PVC perforada de 8" (200 mm)</v>
      </c>
      <c r="D1252" s="681" t="str">
        <f>+ACTIVIDADES!C489</f>
        <v>M</v>
      </c>
      <c r="E1252" s="681">
        <f>+ACTIVIDADES!D489</f>
        <v>2613950</v>
      </c>
    </row>
    <row r="1253" spans="1:5">
      <c r="A1253" s="632" t="str">
        <f>+ACTIVIDADES!A490</f>
        <v>1-13-21</v>
      </c>
      <c r="B1253" s="632" t="str">
        <f>+ACTIVIDADES!B490</f>
        <v>Tubería PVC de alcantarillado de pared estructural d = 45", exterior liso.</v>
      </c>
      <c r="D1253" s="681" t="str">
        <f>+ACTIVIDADES!C490</f>
        <v>M</v>
      </c>
      <c r="E1253" s="681">
        <f>+ACTIVIDADES!D490</f>
        <v>29007</v>
      </c>
    </row>
    <row r="1254" spans="1:5">
      <c r="A1254" s="632" t="str">
        <f>+ACTIVIDADES!A491</f>
        <v>1-13-22</v>
      </c>
      <c r="B1254" s="632" t="str">
        <f>+ACTIVIDADES!B491</f>
        <v>Tubería PVC de alcantarillado de pared estructural d = 48", exterior liso</v>
      </c>
      <c r="D1254" s="681" t="str">
        <f>+ACTIVIDADES!C491</f>
        <v>M</v>
      </c>
      <c r="E1254" s="681">
        <f>+ACTIVIDADES!D491</f>
        <v>64021</v>
      </c>
    </row>
    <row r="1255" spans="1:5">
      <c r="A1255" s="632" t="str">
        <f>+ACTIVIDADES!A492</f>
        <v>1-13-23</v>
      </c>
      <c r="B1255" s="632" t="str">
        <f>+ACTIVIDADES!B492</f>
        <v>Tubería PVC de alcantarillado de pared estructural d = 51", exterior liso</v>
      </c>
      <c r="D1255" s="681" t="str">
        <f>+ACTIVIDADES!C492</f>
        <v>M</v>
      </c>
      <c r="E1255" s="681">
        <f>+ACTIVIDADES!D492</f>
        <v>70674</v>
      </c>
    </row>
    <row r="1256" spans="1:5">
      <c r="A1256" s="632" t="str">
        <f>+ACTIVIDADES!A493</f>
        <v>1-13-24</v>
      </c>
      <c r="B1256" s="632" t="str">
        <f>+ACTIVIDADES!B493</f>
        <v>Tubería PVC de alcantarillado de pared estructural d = 54", exterior liso</v>
      </c>
      <c r="D1256" s="681" t="str">
        <f>+ACTIVIDADES!C493</f>
        <v>M</v>
      </c>
      <c r="E1256" s="681">
        <f>+ACTIVIDADES!D493</f>
        <v>91057</v>
      </c>
    </row>
    <row r="1257" spans="1:5">
      <c r="A1257" s="632" t="str">
        <f>+ACTIVIDADES!A494</f>
        <v>1-13-25</v>
      </c>
      <c r="B1257" s="632" t="str">
        <f>+ACTIVIDADES!B494</f>
        <v>Tubería PVC de alcantarillado de pared estructural d = 57", exterior liso</v>
      </c>
      <c r="D1257" s="681" t="str">
        <f>+ACTIVIDADES!C494</f>
        <v>M</v>
      </c>
      <c r="E1257" s="681">
        <f>+ACTIVIDADES!D494</f>
        <v>122021</v>
      </c>
    </row>
    <row r="1258" spans="1:5">
      <c r="A1258" s="632" t="str">
        <f>+ACTIVIDADES!A495</f>
        <v>1-13-26</v>
      </c>
      <c r="B1258" s="632" t="str">
        <f>+ACTIVIDADES!B495</f>
        <v>Tubería PVC de alcantarillado de pared estructural d = 60", exterior liso</v>
      </c>
      <c r="D1258" s="681" t="str">
        <f>+ACTIVIDADES!C495</f>
        <v>M</v>
      </c>
      <c r="E1258" s="681">
        <f>+ACTIVIDADES!D495</f>
        <v>135671</v>
      </c>
    </row>
    <row r="1259" spans="1:5">
      <c r="A1259" s="632" t="str">
        <f>+ACTIVIDADES!A496</f>
        <v>1-13-27</v>
      </c>
      <c r="B1259" s="632" t="str">
        <f>+ACTIVIDADES!B496</f>
        <v>Tubería en concreto vibrada unión caucho de 10" C 2</v>
      </c>
      <c r="D1259" s="681" t="str">
        <f>+ACTIVIDADES!C496</f>
        <v>M</v>
      </c>
      <c r="E1259" s="681">
        <f>+ACTIVIDADES!D496</f>
        <v>898974</v>
      </c>
    </row>
    <row r="1260" spans="1:5">
      <c r="A1260" s="632" t="str">
        <f>+ACTIVIDADES!A497</f>
        <v>1-13-28</v>
      </c>
      <c r="B1260" s="632" t="str">
        <f>+ACTIVIDADES!B497</f>
        <v>Tubería en concreto vibrada unión caucho de 12" C 2</v>
      </c>
      <c r="D1260" s="681" t="str">
        <f>+ACTIVIDADES!C497</f>
        <v>M</v>
      </c>
      <c r="E1260" s="681">
        <f>+ACTIVIDADES!D497</f>
        <v>1010085</v>
      </c>
    </row>
    <row r="1261" spans="1:5">
      <c r="A1261" s="632" t="str">
        <f>+ACTIVIDADES!A498</f>
        <v>1-13-29</v>
      </c>
      <c r="B1261" s="632" t="str">
        <f>+ACTIVIDADES!B498</f>
        <v>Tubería en concreto vibrada unión caucho de 15" C 2</v>
      </c>
      <c r="D1261" s="681" t="str">
        <f>+ACTIVIDADES!C498</f>
        <v>M</v>
      </c>
      <c r="E1261" s="681">
        <f>+ACTIVIDADES!D498</f>
        <v>1180582</v>
      </c>
    </row>
    <row r="1262" spans="1:5">
      <c r="A1262" s="632" t="str">
        <f>+ACTIVIDADES!A499</f>
        <v>1-13-30</v>
      </c>
      <c r="B1262" s="632" t="str">
        <f>+ACTIVIDADES!B499</f>
        <v>Tubería en concreto vibrada unión caucho de 16" C 2</v>
      </c>
      <c r="D1262" s="681" t="str">
        <f>+ACTIVIDADES!C499</f>
        <v>M</v>
      </c>
      <c r="E1262" s="681">
        <f>+ACTIVIDADES!D499</f>
        <v>1391763</v>
      </c>
    </row>
    <row r="1263" spans="1:5">
      <c r="A1263" s="632" t="str">
        <f>+ACTIVIDADES!A500</f>
        <v>1-13-31</v>
      </c>
      <c r="B1263" s="632" t="str">
        <f>+ACTIVIDADES!B500</f>
        <v>Tubería en concreto vibrada unión caucho de 18" C 2</v>
      </c>
      <c r="D1263" s="681" t="str">
        <f>+ACTIVIDADES!C500</f>
        <v>M</v>
      </c>
      <c r="E1263" s="681">
        <f>+ACTIVIDADES!D500</f>
        <v>2036095</v>
      </c>
    </row>
    <row r="1264" spans="1:5">
      <c r="A1264" s="632" t="str">
        <f>+ACTIVIDADES!A501</f>
        <v>1-13-32</v>
      </c>
      <c r="B1264" s="632" t="str">
        <f>+ACTIVIDADES!B501</f>
        <v>Tubería en concreto vibrada unión caucho de 21" C 2</v>
      </c>
      <c r="D1264" s="681" t="str">
        <f>+ACTIVIDADES!C501</f>
        <v>M</v>
      </c>
      <c r="E1264" s="681">
        <f>+ACTIVIDADES!D501</f>
        <v>1068945</v>
      </c>
    </row>
    <row r="1265" spans="1:5">
      <c r="A1265" s="632" t="str">
        <f>+ACTIVIDADES!A502</f>
        <v>1-13-33</v>
      </c>
      <c r="B1265" s="632" t="str">
        <f>+ACTIVIDADES!B502</f>
        <v>Tubería en concreto vibrada unión caucho de 24" C 2</v>
      </c>
      <c r="D1265" s="681" t="str">
        <f>+ACTIVIDADES!C502</f>
        <v>M</v>
      </c>
      <c r="E1265" s="681">
        <f>+ACTIVIDADES!D502</f>
        <v>2576190</v>
      </c>
    </row>
    <row r="1266" spans="1:5">
      <c r="A1266" s="632" t="str">
        <f>+ACTIVIDADES!A503</f>
        <v>1-13-34</v>
      </c>
      <c r="B1266" s="632" t="str">
        <f>+ACTIVIDADES!B503</f>
        <v>Tubería en concreto vibrada reforzada unión caucho de 24" C 2</v>
      </c>
      <c r="D1266" s="681" t="str">
        <f>+ACTIVIDADES!C503</f>
        <v>M</v>
      </c>
      <c r="E1266" s="681">
        <f>+ACTIVIDADES!D503</f>
        <v>2576190</v>
      </c>
    </row>
    <row r="1267" spans="1:5">
      <c r="A1267" s="632" t="str">
        <f>+ACTIVIDADES!A504</f>
        <v>1-13-35</v>
      </c>
      <c r="B1267" s="632" t="str">
        <f>+ACTIVIDADES!B504</f>
        <v>Tubería en concreto vibrada reforzada unión caucho de 30" C 2</v>
      </c>
      <c r="D1267" s="681" t="str">
        <f>+ACTIVIDADES!C504</f>
        <v>M</v>
      </c>
      <c r="E1267" s="681">
        <f>+ACTIVIDADES!D504</f>
        <v>7050739</v>
      </c>
    </row>
    <row r="1268" spans="1:5">
      <c r="A1268" s="632" t="str">
        <f>+ACTIVIDADES!A505</f>
        <v>1-13-36</v>
      </c>
      <c r="B1268" s="632" t="str">
        <f>+ACTIVIDADES!B505</f>
        <v>Tubería en concreto vibrada reforzada unión caucho de 36" C 2</v>
      </c>
      <c r="D1268" s="681" t="str">
        <f>+ACTIVIDADES!C505</f>
        <v>M</v>
      </c>
      <c r="E1268" s="681">
        <f>+ACTIVIDADES!D505</f>
        <v>9869229</v>
      </c>
    </row>
    <row r="1269" spans="1:5">
      <c r="A1269" s="632" t="str">
        <f>+ACTIVIDADES!A506</f>
        <v>1-13-37</v>
      </c>
      <c r="B1269" s="632" t="str">
        <f>+ACTIVIDADES!B506</f>
        <v>Tubería en concreto vibrada reforzada unión caucho de 40" C 2</v>
      </c>
      <c r="D1269" s="681" t="str">
        <f>+ACTIVIDADES!C506</f>
        <v>M</v>
      </c>
      <c r="E1269" s="681">
        <f>+ACTIVIDADES!D506</f>
        <v>11340242</v>
      </c>
    </row>
    <row r="1270" spans="1:5">
      <c r="A1270" s="632" t="str">
        <f>+ACTIVIDADES!A507</f>
        <v>1-13-38</v>
      </c>
      <c r="B1270" s="632" t="str">
        <f>+ACTIVIDADES!B507</f>
        <v>Tubería en concreto vibrada reforzada unión caucho de 48" C 2</v>
      </c>
      <c r="D1270" s="681" t="str">
        <f>+ACTIVIDADES!C507</f>
        <v>M</v>
      </c>
      <c r="E1270" s="681">
        <f>+ACTIVIDADES!D507</f>
        <v>14179577</v>
      </c>
    </row>
    <row r="1271" spans="1:5">
      <c r="A1271" s="632" t="str">
        <f>+ACTIVIDADES!A508</f>
        <v>1-13-39</v>
      </c>
      <c r="B1271" s="632" t="str">
        <f>+ACTIVIDADES!B508</f>
        <v>Tubería en concreto vibrada reforzada unión caucho de 52" C 2</v>
      </c>
      <c r="D1271" s="681" t="str">
        <f>+ACTIVIDADES!C508</f>
        <v>M</v>
      </c>
      <c r="E1271" s="681">
        <f>+ACTIVIDADES!D508</f>
        <v>27978656</v>
      </c>
    </row>
    <row r="1272" spans="1:5">
      <c r="A1272" s="632" t="str">
        <f>+ACTIVIDADES!A509</f>
        <v>1-13-40</v>
      </c>
      <c r="B1272" s="632" t="str">
        <f>+ACTIVIDADES!B509</f>
        <v>Tubería en concreto vibrada reforzada unión caucho de 60" C 2</v>
      </c>
      <c r="D1272" s="681" t="str">
        <f>+ACTIVIDADES!C509</f>
        <v>M</v>
      </c>
      <c r="E1272" s="681">
        <f>+ACTIVIDADES!D509</f>
        <v>41869181</v>
      </c>
    </row>
    <row r="1273" spans="1:5">
      <c r="A1273" s="632" t="str">
        <f>+ACTIVIDADES!A510</f>
        <v>1-13-41</v>
      </c>
      <c r="B1273" s="632" t="str">
        <f>+ACTIVIDADES!B510</f>
        <v>Tubería PVC de alcantarillado de pared estructural d =  4", exterior corrugado</v>
      </c>
      <c r="D1273" s="681" t="str">
        <f>+ACTIVIDADES!C510</f>
        <v>M</v>
      </c>
      <c r="E1273" s="681">
        <f>+ACTIVIDADES!D510</f>
        <v>2756268</v>
      </c>
    </row>
    <row r="1274" spans="1:5">
      <c r="A1274" s="632" t="str">
        <f>+ACTIVIDADES!A511</f>
        <v>1-13-42</v>
      </c>
      <c r="B1274" s="632" t="str">
        <f>+ACTIVIDADES!B511</f>
        <v>Tubería PVC de alcantarillado de pared estructural d =  6", exterior corrugado</v>
      </c>
      <c r="D1274" s="681" t="str">
        <f>+ACTIVIDADES!C511</f>
        <v>M</v>
      </c>
      <c r="E1274" s="681">
        <f>+ACTIVIDADES!D511</f>
        <v>2334352</v>
      </c>
    </row>
    <row r="1275" spans="1:5">
      <c r="A1275" s="632" t="str">
        <f>+ACTIVIDADES!A512</f>
        <v>1-13-43</v>
      </c>
      <c r="B1275" s="632" t="str">
        <f>+ACTIVIDADES!B512</f>
        <v>Tubería PVC de alcantarillado de pared estructural d =  8", exterior corrugado</v>
      </c>
      <c r="D1275" s="681" t="str">
        <f>+ACTIVIDADES!C512</f>
        <v>M</v>
      </c>
      <c r="E1275" s="681">
        <f>+ACTIVIDADES!D512</f>
        <v>3262244</v>
      </c>
    </row>
    <row r="1276" spans="1:5">
      <c r="A1276" s="632" t="str">
        <f>+ACTIVIDADES!A513</f>
        <v>1-13-44</v>
      </c>
      <c r="B1276" s="632" t="str">
        <f>+ACTIVIDADES!B513</f>
        <v>Tubería PVC de alcantarillado de pared estructural d =  10", exterior corrugado</v>
      </c>
      <c r="D1276" s="681" t="str">
        <f>+ACTIVIDADES!C513</f>
        <v>M</v>
      </c>
      <c r="E1276" s="681">
        <f>+ACTIVIDADES!D513</f>
        <v>22736</v>
      </c>
    </row>
    <row r="1277" spans="1:5">
      <c r="A1277" s="632" t="str">
        <f>+ACTIVIDADES!A514</f>
        <v>1-13-45</v>
      </c>
      <c r="B1277" s="632" t="str">
        <f>+ACTIVIDADES!B514</f>
        <v>Tubería PVC de alcantarillado de pared estructural d =  12", exterior corrugado</v>
      </c>
      <c r="D1277" s="681" t="str">
        <f>+ACTIVIDADES!C514</f>
        <v>M</v>
      </c>
      <c r="E1277" s="681">
        <f>+ACTIVIDADES!D514</f>
        <v>28701</v>
      </c>
    </row>
    <row r="1278" spans="1:5">
      <c r="A1278" s="632" t="str">
        <f>+ACTIVIDADES!A515</f>
        <v>1-13-46</v>
      </c>
      <c r="B1278" s="632" t="str">
        <f>+ACTIVIDADES!B515</f>
        <v>Tubería PVC de alcantarillado de pared estructural d =  16", exterior corrugado</v>
      </c>
      <c r="D1278" s="681" t="str">
        <f>+ACTIVIDADES!C515</f>
        <v>M</v>
      </c>
      <c r="E1278" s="681">
        <f>+ACTIVIDADES!D515</f>
        <v>36095</v>
      </c>
    </row>
    <row r="1279" spans="1:5">
      <c r="A1279" s="632" t="str">
        <f>+ACTIVIDADES!A516</f>
        <v>1-13-47</v>
      </c>
      <c r="B1279" s="632" t="str">
        <f>+ACTIVIDADES!B516</f>
        <v>Tubería PVC de alcantarillado de pared estructural d = 24", exterior corrugado.</v>
      </c>
      <c r="D1279" s="681" t="str">
        <f>+ACTIVIDADES!C516</f>
        <v>M</v>
      </c>
      <c r="E1279" s="681">
        <f>+ACTIVIDADES!D516</f>
        <v>40672</v>
      </c>
    </row>
    <row r="1280" spans="1:5">
      <c r="A1280" s="632" t="str">
        <f>+ACTIVIDADES!A517</f>
        <v>1-13-48</v>
      </c>
      <c r="B1280" s="632" t="str">
        <f>+ACTIVIDADES!B517</f>
        <v>Tubería PVC de alcantarillado de pared estructural d = 27", exterior corrugado.</v>
      </c>
      <c r="D1280" s="681" t="str">
        <f>+ACTIVIDADES!C517</f>
        <v>M</v>
      </c>
      <c r="E1280" s="681">
        <f>+ACTIVIDADES!D517</f>
        <v>36792</v>
      </c>
    </row>
    <row r="1281" spans="1:5">
      <c r="A1281" s="632" t="str">
        <f>+ACTIVIDADES!A518</f>
        <v>1-13-49</v>
      </c>
      <c r="B1281" s="632" t="str">
        <f>+ACTIVIDADES!B518</f>
        <v>Tubería PVC de alcantarillado de pared estructural d = 30", exterior corrugado.</v>
      </c>
      <c r="D1281" s="681" t="str">
        <f>+ACTIVIDADES!C518</f>
        <v>M</v>
      </c>
      <c r="E1281" s="681">
        <f>+ACTIVIDADES!D518</f>
        <v>36762</v>
      </c>
    </row>
    <row r="1282" spans="1:5">
      <c r="A1282" s="632" t="str">
        <f>+ACTIVIDADES!A519</f>
        <v>1-13-50</v>
      </c>
      <c r="B1282" s="632" t="str">
        <f>+ACTIVIDADES!B519</f>
        <v>Tubería PVC de alcantarillado de pared estructural d = 36", exterior corrugado.</v>
      </c>
      <c r="D1282" s="681" t="str">
        <f>+ACTIVIDADES!C519</f>
        <v>M</v>
      </c>
      <c r="E1282" s="681">
        <f>+ACTIVIDADES!D519</f>
        <v>1082988</v>
      </c>
    </row>
    <row r="1283" spans="1:5">
      <c r="A1283" s="632" t="str">
        <f>+ACTIVIDADES!A520</f>
        <v>1-13-51</v>
      </c>
      <c r="B1283" s="632" t="str">
        <f>+ACTIVIDADES!B520</f>
        <v>Tubería PVC de alcantarillado de pared estructural d = 42", exterior corrugado.</v>
      </c>
      <c r="D1283" s="681" t="str">
        <f>+ACTIVIDADES!C520</f>
        <v>M</v>
      </c>
      <c r="E1283" s="681">
        <f>+ACTIVIDADES!D520</f>
        <v>64873</v>
      </c>
    </row>
    <row r="1284" spans="1:5">
      <c r="A1284" s="632" t="str">
        <f>+ACTIVIDADES!A521</f>
        <v>1-13-52</v>
      </c>
      <c r="B1284" s="632" t="str">
        <f>+ACTIVIDADES!B521</f>
        <v>Silla Yee Pvc de pared estructural 400X160</v>
      </c>
      <c r="D1284" s="681" t="str">
        <f>+ACTIVIDADES!C521</f>
        <v xml:space="preserve">UND </v>
      </c>
      <c r="E1284" s="681">
        <f>+ACTIVIDADES!D521</f>
        <v>55024</v>
      </c>
    </row>
    <row r="1285" spans="1:5">
      <c r="A1285" s="632" t="str">
        <f>+ACTIVIDADES!A522</f>
        <v>1-13-53</v>
      </c>
      <c r="B1285" s="632" t="str">
        <f>+ACTIVIDADES!B522</f>
        <v>Silla Yee Pvc de pared estructural 450X160</v>
      </c>
      <c r="D1285" s="681" t="str">
        <f>+ACTIVIDADES!C522</f>
        <v xml:space="preserve">UND </v>
      </c>
      <c r="E1285" s="681">
        <f>+ACTIVIDADES!D522</f>
        <v>318977</v>
      </c>
    </row>
    <row r="1286" spans="1:5">
      <c r="A1286" s="632" t="str">
        <f>+ACTIVIDADES!A523</f>
        <v>1-13-54</v>
      </c>
      <c r="B1286" s="632" t="str">
        <f>+ACTIVIDADES!B523</f>
        <v>Silla Yee Pvc de pared estructural 500X160</v>
      </c>
      <c r="D1286" s="681" t="str">
        <f>+ACTIVIDADES!C523</f>
        <v xml:space="preserve">UND </v>
      </c>
      <c r="E1286" s="681">
        <f>+ACTIVIDADES!D523</f>
        <v>342085</v>
      </c>
    </row>
    <row r="1287" spans="1:5">
      <c r="A1287" s="632" t="str">
        <f>+ACTIVIDADES!A524</f>
        <v>1-13-55</v>
      </c>
      <c r="B1287" s="632" t="str">
        <f>+ACTIVIDADES!B524</f>
        <v>Geodrén circular de 4" L = 1,00 m</v>
      </c>
      <c r="D1287" s="681" t="str">
        <f>+ACTIVIDADES!C524</f>
        <v>M2</v>
      </c>
      <c r="E1287" s="681">
        <f>+ACTIVIDADES!D524</f>
        <v>36263</v>
      </c>
    </row>
    <row r="1288" spans="1:5">
      <c r="A1288" s="632" t="str">
        <f>+ACTIVIDADES!A525</f>
        <v>1-13-56</v>
      </c>
      <c r="B1288" s="632" t="str">
        <f>+ACTIVIDADES!B525</f>
        <v>Geodrén circular de 2 1/2" L = 1,00 m</v>
      </c>
      <c r="D1288" s="681" t="str">
        <f>+ACTIVIDADES!C525</f>
        <v>M2</v>
      </c>
      <c r="E1288" s="681">
        <f>+ACTIVIDADES!D525</f>
        <v>38594</v>
      </c>
    </row>
    <row r="1289" spans="1:5">
      <c r="A1289" s="632" t="str">
        <f>+ACTIVIDADES!A526</f>
        <v>1-13-57</v>
      </c>
      <c r="B1289" s="632" t="str">
        <f>+ACTIVIDADES!B526</f>
        <v>Geodrén circular de 6" L = 1,00 m</v>
      </c>
      <c r="D1289" s="681" t="str">
        <f>+ACTIVIDADES!C526</f>
        <v>M2</v>
      </c>
      <c r="E1289" s="681">
        <f>+ACTIVIDADES!D526</f>
        <v>26875</v>
      </c>
    </row>
    <row r="1290" spans="1:5">
      <c r="A1290" s="632" t="str">
        <f>+ACTIVIDADES!A527</f>
        <v>1-13-58</v>
      </c>
      <c r="B1290" s="632" t="str">
        <f>+ACTIVIDADES!B527</f>
        <v>Geodrén circular de 8" L = 1,00 m</v>
      </c>
      <c r="D1290" s="681" t="str">
        <f>+ACTIVIDADES!C527</f>
        <v>M2</v>
      </c>
      <c r="E1290" s="681">
        <f>+ACTIVIDADES!D527</f>
        <v>150369</v>
      </c>
    </row>
    <row r="1291" spans="1:5">
      <c r="A1291" s="632" t="str">
        <f>+ACTIVIDADES!A528</f>
        <v>1-13-59</v>
      </c>
      <c r="B1291" s="632" t="str">
        <f>+ACTIVIDADES!B528</f>
        <v>Geodrén planar L = 1,00 m</v>
      </c>
      <c r="D1291" s="681" t="str">
        <f>+ACTIVIDADES!C528</f>
        <v>M2</v>
      </c>
      <c r="E1291" s="681">
        <f>+ACTIVIDADES!D528</f>
        <v>422837</v>
      </c>
    </row>
    <row r="1292" spans="1:5">
      <c r="A1292" s="632" t="str">
        <f>+ACTIVIDADES!A529</f>
        <v>1-13-60</v>
      </c>
      <c r="B1292" s="632" t="str">
        <f>+ACTIVIDADES!B529</f>
        <v>Adaptador bajante PVC agua lluvia cuadrado 3 x 3</v>
      </c>
      <c r="D1292" s="681" t="str">
        <f>+ACTIVIDADES!C529</f>
        <v xml:space="preserve">UND </v>
      </c>
      <c r="E1292" s="681">
        <f>+ACTIVIDADES!D529</f>
        <v>4026</v>
      </c>
    </row>
    <row r="1293" spans="1:5">
      <c r="A1293" s="632" t="str">
        <f>+ACTIVIDADES!A530</f>
        <v>1-13-61</v>
      </c>
      <c r="B1293" s="632" t="str">
        <f>+ACTIVIDADES!B530</f>
        <v>Sistema séptico domiciliario 2000 lts</v>
      </c>
      <c r="D1293" s="681" t="str">
        <f>+ACTIVIDADES!C530</f>
        <v xml:space="preserve">UND </v>
      </c>
      <c r="E1293" s="681">
        <f>+ACTIVIDADES!D530</f>
        <v>2445553</v>
      </c>
    </row>
    <row r="1294" spans="1:5">
      <c r="A1294" s="632" t="str">
        <f>+ACTIVIDADES!A531</f>
        <v>1-13-62</v>
      </c>
      <c r="B1294" s="632" t="str">
        <f>+ACTIVIDADES!B531</f>
        <v>Sistema séptico domiciliario prefabricado 4000 lts</v>
      </c>
      <c r="D1294" s="681" t="str">
        <f>+ACTIVIDADES!C531</f>
        <v xml:space="preserve">UND </v>
      </c>
      <c r="E1294" s="681">
        <f>+ACTIVIDADES!D531</f>
        <v>2532074</v>
      </c>
    </row>
    <row r="1295" spans="1:5">
      <c r="A1295" s="632" t="str">
        <f>+ACTIVIDADES!A532</f>
        <v>1-13-63</v>
      </c>
      <c r="B1295" s="632" t="str">
        <f>+ACTIVIDADES!B532</f>
        <v>Trampa de grasa 250 lts</v>
      </c>
      <c r="D1295" s="681" t="str">
        <f>+ACTIVIDADES!C532</f>
        <v xml:space="preserve">UND </v>
      </c>
      <c r="E1295" s="681">
        <f>+ACTIVIDADES!D532</f>
        <v>40936</v>
      </c>
    </row>
    <row r="1296" spans="1:5">
      <c r="A1296" s="632" t="str">
        <f>+ACTIVIDADES!A533</f>
        <v>1-13-64</v>
      </c>
      <c r="B1296" s="632" t="str">
        <f>+ACTIVIDADES!B533</f>
        <v>Mantenimiento de pozos sépticos para baterías de 3 unidades</v>
      </c>
      <c r="D1296" s="681" t="str">
        <f>+ACTIVIDADES!C533</f>
        <v xml:space="preserve">UND </v>
      </c>
      <c r="E1296" s="681">
        <f>+ACTIVIDADES!D533</f>
        <v>246859</v>
      </c>
    </row>
    <row r="1297" spans="1:5">
      <c r="A1297" s="632" t="str">
        <f>+ACTIVIDADES!A534</f>
        <v>1 - 14   ELEMENTOS ELECTRICOS</v>
      </c>
      <c r="B1297" s="632">
        <f>+ACTIVIDADES!B534</f>
        <v>0</v>
      </c>
      <c r="D1297" s="681">
        <f>+ACTIVIDADES!C534</f>
        <v>0</v>
      </c>
      <c r="E1297" s="681">
        <f>+ACTIVIDADES!D534</f>
        <v>0</v>
      </c>
    </row>
    <row r="1298" spans="1:5">
      <c r="A1298" s="632" t="str">
        <f>+ACTIVIDADES!A535</f>
        <v>CODIGO</v>
      </c>
      <c r="B1298" s="632" t="str">
        <f>+ACTIVIDADES!B535</f>
        <v>DESCRIPCIÓN</v>
      </c>
      <c r="D1298" s="681" t="str">
        <f>+ACTIVIDADES!C535</f>
        <v>UND IDAD</v>
      </c>
      <c r="E1298" s="681" t="str">
        <f>+ACTIVIDADES!D535</f>
        <v>VALOR UNITARIO</v>
      </c>
    </row>
    <row r="1299" spans="1:5">
      <c r="A1299" s="632" t="str">
        <f>+ACTIVIDADES!A536</f>
        <v>1-14-01</v>
      </c>
      <c r="B1299" s="632" t="str">
        <f>+ACTIVIDADES!B536</f>
        <v>Tablero Monofásico 6 circuitos con Barraje de 75 A, Barrajes de Neutro y tierra. Incluye una protección de 1x20 A 10 KA. Empotrado.</v>
      </c>
      <c r="D1299" s="681" t="str">
        <f>+ACTIVIDADES!C536</f>
        <v xml:space="preserve">UND </v>
      </c>
      <c r="E1299" s="681">
        <f>+ACTIVIDADES!D536</f>
        <v>97915</v>
      </c>
    </row>
    <row r="1300" spans="1:5">
      <c r="A1300" s="632" t="str">
        <f>+ACTIVIDADES!A537</f>
        <v>1-14-02</v>
      </c>
      <c r="B1300" s="632" t="str">
        <f>+ACTIVIDADES!B537</f>
        <v>Tablero Bifásico 4 circuitos con Barraje de 75 A, Barrajes de Neutro y tierra. Incluye una protección de 1x20 A 10 KA. Empotrado.</v>
      </c>
      <c r="D1300" s="681" t="str">
        <f>+ACTIVIDADES!C537</f>
        <v xml:space="preserve">UND </v>
      </c>
      <c r="E1300" s="681">
        <f>+ACTIVIDADES!D537</f>
        <v>161148</v>
      </c>
    </row>
    <row r="1301" spans="1:5">
      <c r="A1301" s="632" t="str">
        <f>+ACTIVIDADES!A538</f>
        <v>1-14-03</v>
      </c>
      <c r="B1301" s="632" t="str">
        <f>+ACTIVIDADES!B538</f>
        <v>Tablero Bifásico 8 circuitos con Barrajes de 125 A, Barrajes de Neutro y tierra, chapa. Incluye una protección de 2x20 A 10 KA y una protección de 1x20 A 10 KA. Empotrado</v>
      </c>
      <c r="D1301" s="681" t="str">
        <f>+ACTIVIDADES!C538</f>
        <v xml:space="preserve">UND </v>
      </c>
      <c r="E1301" s="681">
        <f>+ACTIVIDADES!D538</f>
        <v>198311</v>
      </c>
    </row>
    <row r="1302" spans="1:5">
      <c r="A1302" s="632" t="str">
        <f>+ACTIVIDADES!A539</f>
        <v>1-14-04</v>
      </c>
      <c r="B1302" s="632" t="str">
        <f>+ACTIVIDADES!B539</f>
        <v>Tablero Trifásico 12  circuitos con Barraje de 200 A, Barrajes de Neutro y tierra, Puerta y chapa. Incluye una protección de 3x20 A 10 KA, una protección de 2x20 A 10 KA y una protección de 1x20 A 10 KA. Empotrado.</v>
      </c>
      <c r="D1302" s="681" t="str">
        <f>+ACTIVIDADES!C539</f>
        <v xml:space="preserve">UND </v>
      </c>
      <c r="E1302" s="681">
        <f>+ACTIVIDADES!D539</f>
        <v>394417</v>
      </c>
    </row>
    <row r="1303" spans="1:5">
      <c r="A1303" s="632" t="str">
        <f>+ACTIVIDADES!A540</f>
        <v>1-14-05</v>
      </c>
      <c r="B1303" s="632" t="str">
        <f>+ACTIVIDADES!B540</f>
        <v>Tablero Trifásico 18 circuitos con Barraje de 200 A, Barrajes de Neutro y tierra, Puerta y chapa. Incluye una protección de 3x20 A 10 KA, una protección de 2x20 A 10 KA y una protección de 1x20 A 10 KA. Empotrado.</v>
      </c>
      <c r="D1303" s="681" t="str">
        <f>+ACTIVIDADES!C540</f>
        <v xml:space="preserve">UND </v>
      </c>
      <c r="E1303" s="681">
        <f>+ACTIVIDADES!D540</f>
        <v>440793</v>
      </c>
    </row>
    <row r="1304" spans="1:5">
      <c r="A1304" s="632" t="str">
        <f>+ACTIVIDADES!A541</f>
        <v>1-14-06</v>
      </c>
      <c r="B1304" s="632" t="str">
        <f>+ACTIVIDADES!B541</f>
        <v>Tablero Trifásico 24 circuitos con Barraje de 200 A,  Barrajes de Neutro y tierra, Puerta y chapa. Incluye una protección de 3X30 A 10 KA, una de 3x20 A 10 KA, una protección de 2x20 A 10 KA y una protección de 1x20 A 10 KA. Empotrado.</v>
      </c>
      <c r="D1304" s="681" t="str">
        <f>+ACTIVIDADES!C541</f>
        <v xml:space="preserve">UND </v>
      </c>
      <c r="E1304" s="681">
        <f>+ACTIVIDADES!D541</f>
        <v>551018</v>
      </c>
    </row>
    <row r="1305" spans="1:5">
      <c r="A1305" s="632" t="str">
        <f>+ACTIVIDADES!A542</f>
        <v>1-14-07</v>
      </c>
      <c r="B1305" s="632" t="str">
        <f>+ACTIVIDADES!B542</f>
        <v>Salida interruptor sencillo cable Cu # 12 THHN AWG, tubería PVC 1/2" longitud promedio 4,5 m</v>
      </c>
      <c r="D1305" s="681" t="str">
        <f>+ACTIVIDADES!C542</f>
        <v xml:space="preserve">UND </v>
      </c>
      <c r="E1305" s="681">
        <f>+ACTIVIDADES!D542</f>
        <v>63371</v>
      </c>
    </row>
    <row r="1306" spans="1:5">
      <c r="A1306" s="632" t="str">
        <f>+ACTIVIDADES!A543</f>
        <v>1-14-08</v>
      </c>
      <c r="B1306" s="632" t="str">
        <f>+ACTIVIDADES!B543</f>
        <v>Salida interruptor sencillo cable Cu # 12 HFFR LS, tubería PVC 1/2" longitud promedio 4,5 m</v>
      </c>
      <c r="D1306" s="681" t="str">
        <f>+ACTIVIDADES!C543</f>
        <v xml:space="preserve">UND </v>
      </c>
      <c r="E1306" s="681">
        <f>+ACTIVIDADES!D543</f>
        <v>65781</v>
      </c>
    </row>
    <row r="1307" spans="1:5">
      <c r="A1307" s="632" t="str">
        <f>+ACTIVIDADES!A544</f>
        <v>1-14-09</v>
      </c>
      <c r="B1307" s="632" t="str">
        <f>+ACTIVIDADES!B544</f>
        <v>Salida interruptor doble cable Cu # 12 THHN AWG, tubería PVC 1/2"  longitud promedio 4,5 m</v>
      </c>
      <c r="D1307" s="681" t="str">
        <f>+ACTIVIDADES!C544</f>
        <v xml:space="preserve">UND </v>
      </c>
      <c r="E1307" s="681">
        <f>+ACTIVIDADES!D544</f>
        <v>89839</v>
      </c>
    </row>
    <row r="1308" spans="1:5">
      <c r="A1308" s="632" t="str">
        <f>+ACTIVIDADES!A545</f>
        <v>1-14-10</v>
      </c>
      <c r="B1308" s="632" t="str">
        <f>+ACTIVIDADES!B545</f>
        <v>Salida interruptor doble cable Cu # 12 HFFR LS, tubería PVC 1/2"  longitud promedio 4,5 m</v>
      </c>
      <c r="D1308" s="681" t="str">
        <f>+ACTIVIDADES!C545</f>
        <v xml:space="preserve">UND </v>
      </c>
      <c r="E1308" s="681">
        <f>+ACTIVIDADES!D545</f>
        <v>76114</v>
      </c>
    </row>
    <row r="1309" spans="1:5">
      <c r="A1309" s="632" t="str">
        <f>+ACTIVIDADES!A546</f>
        <v>1-14-11</v>
      </c>
      <c r="B1309" s="632" t="str">
        <f>+ACTIVIDADES!B546</f>
        <v>Salida interruptor triple cable Cu # 12 THHN AWG, tubería PVC 1/2"  longitud promedio 4,5 m</v>
      </c>
      <c r="D1309" s="681" t="str">
        <f>+ACTIVIDADES!C546</f>
        <v xml:space="preserve">UND </v>
      </c>
      <c r="E1309" s="681">
        <f>+ACTIVIDADES!D546</f>
        <v>82051</v>
      </c>
    </row>
    <row r="1310" spans="1:5">
      <c r="A1310" s="632" t="str">
        <f>+ACTIVIDADES!A547</f>
        <v>1-14-12</v>
      </c>
      <c r="B1310" s="632" t="str">
        <f>+ACTIVIDADES!B547</f>
        <v>Salida interruptor triple cable Cu # 12 HFFR LS, tubería PVC 1/2"  longitud promedio 4,5 m</v>
      </c>
      <c r="D1310" s="681" t="str">
        <f>+ACTIVIDADES!C547</f>
        <v xml:space="preserve">UND </v>
      </c>
      <c r="E1310" s="681">
        <f>+ACTIVIDADES!D547</f>
        <v>85621</v>
      </c>
    </row>
    <row r="1311" spans="1:5">
      <c r="A1311" s="632" t="str">
        <f>+ACTIVIDADES!A548</f>
        <v>1-14-13</v>
      </c>
      <c r="B1311" s="632" t="str">
        <f>+ACTIVIDADES!B548</f>
        <v>Salida interruptor conmutable sencillo cable Cu # 12 THHN AWG, tubería PVC 1/2"  longitud promedio 4,5 m</v>
      </c>
      <c r="D1311" s="681" t="str">
        <f>+ACTIVIDADES!C548</f>
        <v xml:space="preserve">UND </v>
      </c>
      <c r="E1311" s="681">
        <f>+ACTIVIDADES!D548</f>
        <v>82941</v>
      </c>
    </row>
    <row r="1312" spans="1:5">
      <c r="A1312" s="632" t="str">
        <f>+ACTIVIDADES!A549</f>
        <v>1-14-14</v>
      </c>
      <c r="B1312" s="632" t="str">
        <f>+ACTIVIDADES!B549</f>
        <v>Salida toma doble polo a tierra cable Cu # 12 THHN AWG, tubería PVC 1/2" longitud promedio 6 m</v>
      </c>
      <c r="D1312" s="681" t="str">
        <f>+ACTIVIDADES!C549</f>
        <v xml:space="preserve">UND </v>
      </c>
      <c r="E1312" s="681">
        <f>+ACTIVIDADES!D549</f>
        <v>79536</v>
      </c>
    </row>
    <row r="1313" spans="1:5">
      <c r="A1313" s="632" t="str">
        <f>+ACTIVIDADES!A550</f>
        <v>1-14-15</v>
      </c>
      <c r="B1313" s="632" t="str">
        <f>+ACTIVIDADES!B550</f>
        <v>Salida toma doble polo a tierra cable Cu # 12 THHN AWG,  tubería conduit EMT 3/4" longitud promedio 6 m</v>
      </c>
      <c r="D1313" s="681" t="str">
        <f>+ACTIVIDADES!C550</f>
        <v xml:space="preserve">UND </v>
      </c>
      <c r="E1313" s="681">
        <f>+ACTIVIDADES!D550</f>
        <v>134507</v>
      </c>
    </row>
    <row r="1314" spans="1:5">
      <c r="A1314" s="632" t="str">
        <f>+ACTIVIDADES!A551</f>
        <v>1-14-16</v>
      </c>
      <c r="B1314" s="632" t="str">
        <f>+ACTIVIDADES!B551</f>
        <v>Salida toma doble tipo GFCI cable Cu # 12 THHN AWG, tubería PVC 1/2" longitud promedio 6 m</v>
      </c>
      <c r="D1314" s="681" t="str">
        <f>+ACTIVIDADES!C551</f>
        <v xml:space="preserve">UND </v>
      </c>
      <c r="E1314" s="681">
        <f>+ACTIVIDADES!D551</f>
        <v>118875</v>
      </c>
    </row>
    <row r="1315" spans="1:5">
      <c r="A1315" s="632" t="str">
        <f>+ACTIVIDADES!A552</f>
        <v>1-14-17</v>
      </c>
      <c r="B1315" s="632" t="str">
        <f>+ACTIVIDADES!B552</f>
        <v>Salida para A.A. toma 208 V, 4 hilos, cable Cu # 12 THHN AWG, Tubería conduit PVC 3/4" longitud promedio 6 m</v>
      </c>
      <c r="D1315" s="681" t="str">
        <f>+ACTIVIDADES!C552</f>
        <v xml:space="preserve">UND </v>
      </c>
      <c r="E1315" s="681">
        <f>+ACTIVIDADES!D552</f>
        <v>115493</v>
      </c>
    </row>
    <row r="1316" spans="1:5">
      <c r="A1316" s="632" t="str">
        <f>+ACTIVIDADES!A553</f>
        <v>1-14-18</v>
      </c>
      <c r="B1316" s="632" t="str">
        <f>+ACTIVIDADES!B553</f>
        <v>Salida lámpara hermética 2x32 W, cable Cu # 12 THHN AWG, tubería PVC 1/2" longitud promedio 6 m. Incluye toma doble polo a tierra, clavija y cable encauchetado 3x12 AWG</v>
      </c>
      <c r="D1316" s="681" t="str">
        <f>+ACTIVIDADES!C553</f>
        <v xml:space="preserve">UND </v>
      </c>
      <c r="E1316" s="681">
        <f>+ACTIVIDADES!D553</f>
        <v>239132</v>
      </c>
    </row>
    <row r="1317" spans="1:5">
      <c r="A1317" s="632" t="str">
        <f>+ACTIVIDADES!A554</f>
        <v>1-14-19</v>
      </c>
      <c r="B1317" s="632" t="str">
        <f>+ACTIVIDADES!B554</f>
        <v>Alambron de Al 8 mm para apantallamiento, incluye accesorios de soporte y fijacion</v>
      </c>
      <c r="D1317" s="681" t="str">
        <f>+ACTIVIDADES!C554</f>
        <v>M</v>
      </c>
      <c r="E1317" s="681">
        <f>+ACTIVIDADES!D554</f>
        <v>17494</v>
      </c>
    </row>
    <row r="1318" spans="1:5">
      <c r="A1318" s="632" t="str">
        <f>+ACTIVIDADES!A555</f>
        <v>1-14-20</v>
      </c>
      <c r="B1318" s="632" t="str">
        <f>+ACTIVIDADES!B555</f>
        <v>bajante con tubo galvanizado, cable Cu 1/0, tubería conduit IMC 3/4" soportada en perfil chanel 4x2"</v>
      </c>
      <c r="D1318" s="681" t="str">
        <f>+ACTIVIDADES!C555</f>
        <v>M</v>
      </c>
      <c r="E1318" s="681">
        <f>+ACTIVIDADES!D555</f>
        <v>61469</v>
      </c>
    </row>
    <row r="1319" spans="1:5">
      <c r="A1319" s="632" t="str">
        <f>+ACTIVIDADES!A556</f>
        <v>1-14-21</v>
      </c>
      <c r="B1319" s="632" t="str">
        <f>+ACTIVIDADES!B556</f>
        <v>Caja de Transicion Sistema de Apantallamiento</v>
      </c>
      <c r="D1319" s="681" t="str">
        <f>+ACTIVIDADES!C556</f>
        <v xml:space="preserve">UND </v>
      </c>
      <c r="E1319" s="681">
        <f>+ACTIVIDADES!D556</f>
        <v>79029</v>
      </c>
    </row>
    <row r="1320" spans="1:5">
      <c r="A1320" s="632" t="str">
        <f>+ACTIVIDADES!A557</f>
        <v>1-14-22</v>
      </c>
      <c r="B1320" s="632" t="str">
        <f>+ACTIVIDADES!B557</f>
        <v>Cable Cu desnudo 1/0 anillo inferior sistema de apantallamiento, brecha 0,3 m ancho por 0,7 m profUnidad</v>
      </c>
      <c r="D1320" s="681" t="str">
        <f>+ACTIVIDADES!C557</f>
        <v>M</v>
      </c>
      <c r="E1320" s="681">
        <f>+ACTIVIDADES!D557</f>
        <v>31504</v>
      </c>
    </row>
    <row r="1321" spans="1:5">
      <c r="A1321" s="632" t="str">
        <f>+ACTIVIDADES!A558</f>
        <v>1-14-23</v>
      </c>
      <c r="B1321" s="632" t="str">
        <f>+ACTIVIDADES!B558</f>
        <v>Puesta a tierra con varilla de cobre 5/8 x 2,4 m, tubería IMC 1/2x3 m, incluye soldadura exotérmica 115 gr</v>
      </c>
      <c r="D1321" s="681" t="str">
        <f>+ACTIVIDADES!C558</f>
        <v xml:space="preserve">UND </v>
      </c>
      <c r="E1321" s="681">
        <f>+ACTIVIDADES!D558</f>
        <v>259059</v>
      </c>
    </row>
    <row r="1322" spans="1:5">
      <c r="A1322" s="632" t="str">
        <f>+ACTIVIDADES!A559</f>
        <v>1-14-24</v>
      </c>
      <c r="B1322" s="632" t="str">
        <f>+ACTIVIDADES!B559</f>
        <v>Soldadura exotérmicas 115gr, suministro y aplicación</v>
      </c>
      <c r="D1322" s="681" t="str">
        <f>+ACTIVIDADES!C559</f>
        <v xml:space="preserve">UND </v>
      </c>
      <c r="E1322" s="681">
        <f>+ACTIVIDADES!D559</f>
        <v>33457</v>
      </c>
    </row>
    <row r="1323" spans="1:5">
      <c r="A1323" s="632" t="str">
        <f>+ACTIVIDADES!A560</f>
        <v>1-14-25</v>
      </c>
      <c r="B1323" s="632" t="str">
        <f>+ACTIVIDADES!B560</f>
        <v>Proyector RRA 400 W MH, incluye bombillo y accesorios de fijación</v>
      </c>
      <c r="D1323" s="681" t="str">
        <f>+ACTIVIDADES!C560</f>
        <v xml:space="preserve">UND </v>
      </c>
      <c r="E1323" s="681">
        <f>+ACTIVIDADES!D560</f>
        <v>505733</v>
      </c>
    </row>
    <row r="1324" spans="1:5">
      <c r="A1324" s="632" t="str">
        <f>+ACTIVIDADES!A561</f>
        <v>1-14-26</v>
      </c>
      <c r="B1324" s="632" t="str">
        <f>+ACTIVIDADES!B561</f>
        <v>Proyector 2500 W MH, incluye bombillo y accesorios de fijación</v>
      </c>
      <c r="D1324" s="681" t="str">
        <f>+ACTIVIDADES!C561</f>
        <v xml:space="preserve">UND </v>
      </c>
      <c r="E1324" s="681">
        <f>+ACTIVIDADES!D561</f>
        <v>408433</v>
      </c>
    </row>
    <row r="1325" spans="1:5">
      <c r="A1325" s="632" t="str">
        <f>+ACTIVIDADES!A562</f>
        <v>1-14-27</v>
      </c>
      <c r="B1325" s="632" t="str">
        <f>+ACTIVIDADES!B562</f>
        <v xml:space="preserve">Percha pesada de UND puesto incluye aislador tipo carrete </v>
      </c>
      <c r="D1325" s="681" t="str">
        <f>+ACTIVIDADES!C562</f>
        <v xml:space="preserve">UND </v>
      </c>
      <c r="E1325" s="681">
        <f>+ACTIVIDADES!D562</f>
        <v>33487</v>
      </c>
    </row>
    <row r="1326" spans="1:5">
      <c r="A1326" s="632" t="str">
        <f>+ACTIVIDADES!A563</f>
        <v>1-14-28</v>
      </c>
      <c r="B1326" s="632" t="str">
        <f>+ACTIVIDADES!B563</f>
        <v>Conector de perforacion de aislamiento JZ2- 95 para cable No. 4</v>
      </c>
      <c r="D1326" s="681" t="str">
        <f>+ACTIVIDADES!C563</f>
        <v xml:space="preserve">UND </v>
      </c>
      <c r="E1326" s="681">
        <f>+ACTIVIDADES!D563</f>
        <v>27163</v>
      </c>
    </row>
    <row r="1327" spans="1:5">
      <c r="A1327" s="632" t="str">
        <f>+ACTIVIDADES!A564</f>
        <v>1-14-29</v>
      </c>
      <c r="B1327" s="632" t="str">
        <f>+ACTIVIDADES!B564</f>
        <v xml:space="preserve">Cable cobre trenzado o concentrico 2x8+8 </v>
      </c>
      <c r="D1327" s="681" t="str">
        <f>+ACTIVIDADES!C564</f>
        <v>M</v>
      </c>
      <c r="E1327" s="681">
        <f>+ACTIVIDADES!D564</f>
        <v>26928</v>
      </c>
    </row>
    <row r="1328" spans="1:5">
      <c r="A1328" s="632" t="str">
        <f>+ACTIVIDADES!A565</f>
        <v>1-14-30</v>
      </c>
      <c r="B1328" s="632" t="str">
        <f>+ACTIVIDADES!B565</f>
        <v xml:space="preserve">Medidor trifilar de 15/60 A neutro incorporado, demanda sencilla,  electronico. Incluye canalización y caja metálica tipo intemperie </v>
      </c>
      <c r="D1328" s="681" t="str">
        <f>+ACTIVIDADES!C565</f>
        <v xml:space="preserve">UND </v>
      </c>
      <c r="E1328" s="681">
        <f>+ACTIVIDADES!D565</f>
        <v>673745</v>
      </c>
    </row>
    <row r="1329" spans="1:5">
      <c r="A1329" s="632" t="str">
        <f>+ACTIVIDADES!A566</f>
        <v>1-14-31</v>
      </c>
      <c r="B1329" s="632" t="str">
        <f>+ACTIVIDADES!B566</f>
        <v>Canalizacion en tubería PVC 1"</v>
      </c>
      <c r="D1329" s="681" t="str">
        <f>+ACTIVIDADES!C566</f>
        <v>M</v>
      </c>
      <c r="E1329" s="681">
        <f>+ACTIVIDADES!D566</f>
        <v>8545</v>
      </c>
    </row>
    <row r="1330" spans="1:5">
      <c r="A1330" s="632" t="str">
        <f>+ACTIVIDADES!A567</f>
        <v>1-14-32</v>
      </c>
      <c r="B1330" s="632" t="str">
        <f>+ACTIVIDADES!B567</f>
        <v>Circuito en cable 3x8 HFFR LS</v>
      </c>
      <c r="D1330" s="681" t="str">
        <f>+ACTIVIDADES!C567</f>
        <v>M</v>
      </c>
      <c r="E1330" s="681">
        <f>+ACTIVIDADES!D567</f>
        <v>15499</v>
      </c>
    </row>
    <row r="1331" spans="1:5">
      <c r="A1331" s="632" t="str">
        <f>+ACTIVIDADES!A568</f>
        <v>1-14-33</v>
      </c>
      <c r="B1331" s="632" t="str">
        <f>+ACTIVIDADES!B568</f>
        <v>Canalizacion en tubería PVC 1/2"</v>
      </c>
      <c r="D1331" s="681" t="str">
        <f>+ACTIVIDADES!C568</f>
        <v>M</v>
      </c>
      <c r="E1331" s="681">
        <f>+ACTIVIDADES!D568</f>
        <v>5059</v>
      </c>
    </row>
    <row r="1332" spans="1:5">
      <c r="A1332" s="632" t="str">
        <f>+ACTIVIDADES!A569</f>
        <v>1-14-34</v>
      </c>
      <c r="B1332" s="632" t="str">
        <f>+ACTIVIDADES!B569</f>
        <v>Circuito en cable 3x12 HFFR LS</v>
      </c>
      <c r="D1332" s="681" t="str">
        <f>+ACTIVIDADES!C569</f>
        <v>M</v>
      </c>
      <c r="E1332" s="681">
        <f>+ACTIVIDADES!D569</f>
        <v>13571</v>
      </c>
    </row>
    <row r="1333" spans="1:5">
      <c r="A1333" s="632" t="str">
        <f>+ACTIVIDADES!A570</f>
        <v>1-14-35</v>
      </c>
      <c r="B1333" s="632" t="str">
        <f>+ACTIVIDADES!B570</f>
        <v xml:space="preserve">Canalizacion en cielo tubería PVC 1/2"SCH 40 </v>
      </c>
      <c r="D1333" s="681" t="str">
        <f>+ACTIVIDADES!C570</f>
        <v>M</v>
      </c>
      <c r="E1333" s="681">
        <f>+ACTIVIDADES!D570</f>
        <v>6209</v>
      </c>
    </row>
    <row r="1334" spans="1:5">
      <c r="A1334" s="632" t="str">
        <f>+ACTIVIDADES!A571</f>
        <v>1-14-36</v>
      </c>
      <c r="B1334" s="632" t="str">
        <f>+ACTIVIDADES!B571</f>
        <v>Salida toma doble polo a tierra cable Cu # 12 HFFR LS, tubería PVC 1/2" longitud promedio 6 m</v>
      </c>
      <c r="D1334" s="681" t="str">
        <f>+ACTIVIDADES!C571</f>
        <v xml:space="preserve">UND </v>
      </c>
      <c r="E1334" s="681">
        <f>+ACTIVIDADES!D571</f>
        <v>82749</v>
      </c>
    </row>
    <row r="1335" spans="1:5">
      <c r="A1335" s="632" t="str">
        <f>+ACTIVIDADES!A572</f>
        <v>1-14-37</v>
      </c>
      <c r="B1335" s="632" t="str">
        <f>+ACTIVIDADES!B572</f>
        <v>Salida toma doble tipo GFCI cable Cu # 12 HFFR LS, tubería PVC 1/2" longitud promedio 6 m</v>
      </c>
      <c r="D1335" s="681" t="str">
        <f>+ACTIVIDADES!C572</f>
        <v xml:space="preserve">UND </v>
      </c>
      <c r="E1335" s="681">
        <f>+ACTIVIDADES!D572</f>
        <v>122088</v>
      </c>
    </row>
    <row r="1336" spans="1:5">
      <c r="A1336" s="632" t="str">
        <f>+ACTIVIDADES!A573</f>
        <v>1-14-38</v>
      </c>
      <c r="B1336" s="632" t="str">
        <f>+ACTIVIDADES!B573</f>
        <v>Salida interruptor sencillo cable Cu # 12 HFFR LS, tubería PVC 1/2" longitud promedio 4,5 m</v>
      </c>
      <c r="D1336" s="681" t="str">
        <f>+ACTIVIDADES!C573</f>
        <v xml:space="preserve">UND </v>
      </c>
      <c r="E1336" s="681">
        <f>+ACTIVIDADES!D573</f>
        <v>65781</v>
      </c>
    </row>
    <row r="1337" spans="1:5">
      <c r="A1337" s="632" t="str">
        <f>+ACTIVIDADES!A574</f>
        <v>1-14-39</v>
      </c>
      <c r="B1337" s="632" t="str">
        <f>+ACTIVIDADES!B574</f>
        <v>Salida lámpara Panel Led Sobreponer 60x60 48 W, Cable Cu aislado # 12 HFFR LS, tubería PVC 1/2" longitud promedio 6 m. Incluye toma doble polo a tierra, clavija y cable encauchetado 3x12 AWG</v>
      </c>
      <c r="D1337" s="681" t="str">
        <f>+ACTIVIDADES!C574</f>
        <v xml:space="preserve">UND </v>
      </c>
      <c r="E1337" s="681">
        <f>+ACTIVIDADES!D574</f>
        <v>284242</v>
      </c>
    </row>
    <row r="1338" spans="1:5">
      <c r="A1338" s="632" t="str">
        <f>+ACTIVIDADES!A575</f>
        <v>1 - 15  MANEJO AMBIENTAL Y REFORESTACION</v>
      </c>
      <c r="B1338" s="632">
        <f>+ACTIVIDADES!B575</f>
        <v>0</v>
      </c>
      <c r="D1338" s="681">
        <f>+ACTIVIDADES!C575</f>
        <v>0</v>
      </c>
      <c r="E1338" s="681">
        <f>+ACTIVIDADES!D575</f>
        <v>0</v>
      </c>
    </row>
    <row r="1339" spans="1:5">
      <c r="A1339" s="632" t="str">
        <f>+ACTIVIDADES!A576</f>
        <v>CODIGO</v>
      </c>
      <c r="B1339" s="632" t="str">
        <f>+ACTIVIDADES!B576</f>
        <v>DESCRIPCIÓN</v>
      </c>
      <c r="D1339" s="681" t="str">
        <f>+ACTIVIDADES!C576</f>
        <v>UND IDAD</v>
      </c>
      <c r="E1339" s="681" t="str">
        <f>+ACTIVIDADES!D576</f>
        <v>VALOR UNITARIO</v>
      </c>
    </row>
    <row r="1340" spans="1:5">
      <c r="A1340" s="632" t="str">
        <f>+ACTIVIDADES!A577</f>
        <v>1-15-01</v>
      </c>
      <c r="B1340" s="632" t="str">
        <f>+ACTIVIDADES!B577</f>
        <v>Trinchos en guadua h libre = 1,00 m</v>
      </c>
      <c r="D1340" s="681" t="str">
        <f>+ACTIVIDADES!C577</f>
        <v>M</v>
      </c>
      <c r="E1340" s="681">
        <f>+ACTIVIDADES!D577</f>
        <v>927321</v>
      </c>
    </row>
    <row r="1341" spans="1:5">
      <c r="A1341" s="632" t="str">
        <f>+ACTIVIDADES!A578</f>
        <v>1-15-02</v>
      </c>
      <c r="B1341" s="632" t="str">
        <f>+ACTIVIDADES!B578</f>
        <v>Trinchos doble en guadua h libre = 1,00 m</v>
      </c>
      <c r="D1341" s="681" t="str">
        <f>+ACTIVIDADES!C578</f>
        <v>M</v>
      </c>
      <c r="E1341" s="681">
        <f>+ACTIVIDADES!D578</f>
        <v>1817712</v>
      </c>
    </row>
    <row r="1342" spans="1:5">
      <c r="A1342" s="632" t="str">
        <f>+ACTIVIDADES!A579</f>
        <v>1-15-03</v>
      </c>
      <c r="B1342" s="632" t="str">
        <f>+ACTIVIDADES!B579</f>
        <v>Trinchos en esterilla h libre = 0,60 m</v>
      </c>
      <c r="D1342" s="681" t="str">
        <f>+ACTIVIDADES!C579</f>
        <v>M</v>
      </c>
      <c r="E1342" s="681">
        <f>+ACTIVIDADES!D579</f>
        <v>838295</v>
      </c>
    </row>
    <row r="1343" spans="1:5">
      <c r="A1343" s="632" t="str">
        <f>+ACTIVIDADES!A580</f>
        <v>1-15-04</v>
      </c>
      <c r="B1343" s="632" t="str">
        <f>+ACTIVIDADES!B580</f>
        <v>Trinchos en cañabrava</v>
      </c>
      <c r="D1343" s="681" t="str">
        <f>+ACTIVIDADES!C580</f>
        <v>M</v>
      </c>
      <c r="E1343" s="681">
        <f>+ACTIVIDADES!D580</f>
        <v>142350</v>
      </c>
    </row>
    <row r="1344" spans="1:5">
      <c r="A1344" s="632" t="str">
        <f>+ACTIVIDADES!A581</f>
        <v>1-15-05</v>
      </c>
      <c r="B1344" s="632" t="str">
        <f>+ACTIVIDADES!B581</f>
        <v>Cerramiento en poste de madera 4 hilos de alambre de púas</v>
      </c>
      <c r="D1344" s="681" t="str">
        <f>+ACTIVIDADES!C581</f>
        <v>M</v>
      </c>
      <c r="E1344" s="681">
        <f>+ACTIVIDADES!D581</f>
        <v>1014487</v>
      </c>
    </row>
    <row r="1345" spans="1:5">
      <c r="A1345" s="632" t="str">
        <f>+ACTIVIDADES!A582</f>
        <v>1-15-06</v>
      </c>
      <c r="B1345" s="632" t="str">
        <f>+ACTIVIDADES!B582</f>
        <v>Barrera viva</v>
      </c>
      <c r="D1345" s="681" t="str">
        <f>+ACTIVIDADES!C582</f>
        <v>M</v>
      </c>
      <c r="E1345" s="681">
        <f>+ACTIVIDADES!D582</f>
        <v>319138</v>
      </c>
    </row>
    <row r="1346" spans="1:5">
      <c r="A1346" s="632" t="str">
        <f>+ACTIVIDADES!A583</f>
        <v>1-15-07</v>
      </c>
      <c r="B1346" s="632" t="str">
        <f>+ACTIVIDADES!B583</f>
        <v>Cerca viva (planta cada 2.5 m) nacedero, carey, leucaena, matarratón</v>
      </c>
      <c r="D1346" s="681" t="str">
        <f>+ACTIVIDADES!C583</f>
        <v>M</v>
      </c>
      <c r="E1346" s="681">
        <f>+ACTIVIDADES!D583</f>
        <v>32273</v>
      </c>
    </row>
    <row r="1347" spans="1:5">
      <c r="A1347" s="632" t="str">
        <f>+ACTIVIDADES!A584</f>
        <v>1-15-08</v>
      </c>
      <c r="B1347" s="632" t="str">
        <f>+ACTIVIDADES!B584</f>
        <v>Cerca viva (planta cada 3 m) especies diferentes</v>
      </c>
      <c r="D1347" s="681" t="str">
        <f>+ACTIVIDADES!C584</f>
        <v>M</v>
      </c>
      <c r="E1347" s="681">
        <f>+ACTIVIDADES!D584</f>
        <v>10567</v>
      </c>
    </row>
    <row r="1348" spans="1:5">
      <c r="A1348" s="632" t="str">
        <f>+ACTIVIDADES!A585</f>
        <v>1-15-09</v>
      </c>
      <c r="B1348" s="632" t="str">
        <f>+ACTIVIDADES!B585</f>
        <v>Cerca viva (planta cada 4 m) especies diferentes</v>
      </c>
      <c r="D1348" s="681" t="str">
        <f>+ACTIVIDADES!C585</f>
        <v>M</v>
      </c>
      <c r="E1348" s="681">
        <f>+ACTIVIDADES!D585</f>
        <v>9148</v>
      </c>
    </row>
    <row r="1349" spans="1:5">
      <c r="A1349" s="632" t="str">
        <f>+ACTIVIDADES!A586</f>
        <v>1-15-10</v>
      </c>
      <c r="B1349" s="632" t="str">
        <f>+ACTIVIDADES!B586</f>
        <v>Cerca viva (planta cada 5 m) especies diferentes</v>
      </c>
      <c r="D1349" s="681" t="str">
        <f>+ACTIVIDADES!C586</f>
        <v>M</v>
      </c>
      <c r="E1349" s="681">
        <f>+ACTIVIDADES!D586</f>
        <v>7638</v>
      </c>
    </row>
    <row r="1350" spans="1:5">
      <c r="A1350" s="632" t="str">
        <f>+ACTIVIDADES!A587</f>
        <v>1-15-11</v>
      </c>
      <c r="B1350" s="632" t="str">
        <f>+ACTIVIDADES!B587</f>
        <v>Cerca viva (planta cada 5 m) vainillo, guayacán, acacia, eucalipto</v>
      </c>
      <c r="D1350" s="681" t="str">
        <f>+ACTIVIDADES!C587</f>
        <v>M</v>
      </c>
      <c r="E1350" s="681">
        <f>+ACTIVIDADES!D587</f>
        <v>24877</v>
      </c>
    </row>
    <row r="1351" spans="1:5">
      <c r="A1351" s="632" t="str">
        <f>+ACTIVIDADES!A588</f>
        <v>1-15-12</v>
      </c>
      <c r="B1351" s="632" t="str">
        <f>+ACTIVIDADES!B588</f>
        <v>Barrera viva doble con vetiver, limoncillo, lirio y afines</v>
      </c>
      <c r="D1351" s="681" t="str">
        <f>+ACTIVIDADES!C588</f>
        <v>M</v>
      </c>
      <c r="E1351" s="681">
        <f>+ACTIVIDADES!D588</f>
        <v>21310618</v>
      </c>
    </row>
    <row r="1352" spans="1:5">
      <c r="A1352" s="632" t="str">
        <f>+ACTIVIDADES!A589</f>
        <v>1-15-13</v>
      </c>
      <c r="B1352" s="632" t="str">
        <f>+ACTIVIDADES!B589</f>
        <v>Barrera viva triple con vetiver, limoncillo, lirio y afines</v>
      </c>
      <c r="D1352" s="681" t="str">
        <f>+ACTIVIDADES!C589</f>
        <v>M</v>
      </c>
      <c r="E1352" s="681">
        <f>+ACTIVIDADES!D589</f>
        <v>31963493</v>
      </c>
    </row>
    <row r="1353" spans="1:5">
      <c r="A1353" s="632" t="str">
        <f>+ACTIVIDADES!A590</f>
        <v>1-15-14</v>
      </c>
      <c r="B1353" s="632" t="str">
        <f>+ACTIVIDADES!B590</f>
        <v>Mateado</v>
      </c>
      <c r="D1353" s="681" t="str">
        <f>+ACTIVIDADES!C590</f>
        <v>M2</v>
      </c>
      <c r="E1353" s="681">
        <f>+ACTIVIDADES!D590</f>
        <v>417616</v>
      </c>
    </row>
    <row r="1354" spans="1:5">
      <c r="A1354" s="632" t="str">
        <f>+ACTIVIDADES!A591</f>
        <v>1 - 16  VARIOS</v>
      </c>
      <c r="B1354" s="632">
        <f>+ACTIVIDADES!B591</f>
        <v>0</v>
      </c>
      <c r="D1354" s="681">
        <f>+ACTIVIDADES!C591</f>
        <v>0</v>
      </c>
      <c r="E1354" s="681">
        <f>+ACTIVIDADES!D591</f>
        <v>0</v>
      </c>
    </row>
    <row r="1355" spans="1:5">
      <c r="A1355" s="632" t="str">
        <f>+ACTIVIDADES!A592</f>
        <v>CODIGO</v>
      </c>
      <c r="B1355" s="632" t="str">
        <f>+ACTIVIDADES!B592</f>
        <v>DESCRIPCIÓN</v>
      </c>
      <c r="D1355" s="681" t="str">
        <f>+ACTIVIDADES!C592</f>
        <v>UND IDAD</v>
      </c>
      <c r="E1355" s="681" t="str">
        <f>+ACTIVIDADES!D592</f>
        <v>VALOR UNITARIO</v>
      </c>
    </row>
    <row r="1356" spans="1:5">
      <c r="A1356" s="632" t="str">
        <f>+ACTIVIDADES!A593</f>
        <v>1-16-01</v>
      </c>
      <c r="B1356" s="632" t="str">
        <f>+ACTIVIDADES!B593</f>
        <v>Polietileno negro C 4 a = 3 m</v>
      </c>
      <c r="D1356" s="681" t="str">
        <f>+ACTIVIDADES!C593</f>
        <v>M2</v>
      </c>
      <c r="E1356" s="681">
        <f>+ACTIVIDADES!D593</f>
        <v>4247</v>
      </c>
    </row>
    <row r="1357" spans="1:5">
      <c r="A1357" s="632" t="str">
        <f>+ACTIVIDADES!A594</f>
        <v>1-16-02</v>
      </c>
      <c r="B1357" s="632" t="str">
        <f>+ACTIVIDADES!B594</f>
        <v>Cinta antideslizante de 25 mm</v>
      </c>
      <c r="D1357" s="681" t="str">
        <f>+ACTIVIDADES!C594</f>
        <v>M</v>
      </c>
      <c r="E1357" s="681">
        <f>+ACTIVIDADES!D594</f>
        <v>21872</v>
      </c>
    </row>
    <row r="1358" spans="1:5">
      <c r="A1358" s="632" t="str">
        <f>+ACTIVIDADES!A595</f>
        <v>1-16-03</v>
      </c>
      <c r="B1358" s="632" t="str">
        <f>+ACTIVIDADES!B595</f>
        <v>Suministro y colocación de papel de colgadura</v>
      </c>
      <c r="D1358" s="681" t="str">
        <f>+ACTIVIDADES!C595</f>
        <v>M2</v>
      </c>
      <c r="E1358" s="681">
        <f>+ACTIVIDADES!D595</f>
        <v>279486</v>
      </c>
    </row>
    <row r="1359" spans="1:5">
      <c r="A1359" s="632" t="str">
        <f>+ACTIVIDADES!A596</f>
        <v>1-16-04</v>
      </c>
      <c r="B1359" s="632" t="str">
        <f>+ACTIVIDADES!B596</f>
        <v>Concertina d = 18" 33 espirales por rollo con e = 100 mm.</v>
      </c>
      <c r="D1359" s="681" t="str">
        <f>+ACTIVIDADES!C596</f>
        <v>M</v>
      </c>
      <c r="E1359" s="681">
        <f>+ACTIVIDADES!D596</f>
        <v>22563</v>
      </c>
    </row>
    <row r="1360" spans="1:5">
      <c r="A1360" s="632" t="str">
        <f>+ACTIVIDADES!A597</f>
        <v>1-16-05</v>
      </c>
      <c r="B1360" s="632" t="str">
        <f>+ACTIVIDADES!B597</f>
        <v>Tablero de mortero 1:3, incluye estuco y pintura verde óptico</v>
      </c>
      <c r="D1360" s="681" t="str">
        <f>+ACTIVIDADES!C597</f>
        <v>M2</v>
      </c>
      <c r="E1360" s="681">
        <f>+ACTIVIDADES!D597</f>
        <v>8295998</v>
      </c>
    </row>
    <row r="1361" spans="1:5">
      <c r="A1361" s="632" t="str">
        <f>+ACTIVIDADES!A598</f>
        <v>1-16-06</v>
      </c>
      <c r="B1361" s="632" t="str">
        <f>+ACTIVIDADES!B598</f>
        <v>Tablero melamínico de 2,40 x 1,20 m base en tablex de 2 cm para marcador seco, incluye marco en cedro y ticero en madera, instalado</v>
      </c>
      <c r="D1361" s="681" t="str">
        <f>+ACTIVIDADES!C598</f>
        <v xml:space="preserve">UND </v>
      </c>
      <c r="E1361" s="681">
        <f>+ACTIVIDADES!D598</f>
        <v>209348</v>
      </c>
    </row>
    <row r="1362" spans="1:5">
      <c r="A1362" s="632" t="str">
        <f>+ACTIVIDADES!A599</f>
        <v>1-16-07</v>
      </c>
      <c r="B1362" s="632" t="str">
        <f>+ACTIVIDADES!B599</f>
        <v>Ticero de concreto de 20,7 Mpa, incluye refuerzo</v>
      </c>
      <c r="D1362" s="681" t="str">
        <f>+ACTIVIDADES!C599</f>
        <v>M</v>
      </c>
      <c r="E1362" s="681">
        <f>+ACTIVIDADES!D599</f>
        <v>921221</v>
      </c>
    </row>
    <row r="1363" spans="1:5">
      <c r="A1363" s="632" t="str">
        <f>+ACTIVIDADES!A600</f>
        <v>1-16-08</v>
      </c>
      <c r="B1363" s="632" t="str">
        <f>+ACTIVIDADES!B600</f>
        <v>Anclaje epóxico para 1/2" profundidad 0,15 m</v>
      </c>
      <c r="D1363" s="681" t="str">
        <f>+ACTIVIDADES!C600</f>
        <v xml:space="preserve">UND </v>
      </c>
      <c r="E1363" s="681">
        <f>+ACTIVIDADES!D600</f>
        <v>16378</v>
      </c>
    </row>
    <row r="1364" spans="1:5">
      <c r="A1364" s="632" t="str">
        <f>+ACTIVIDADES!A601</f>
        <v>1-16-09</v>
      </c>
      <c r="B1364" s="632" t="str">
        <f>+ACTIVIDADES!B601</f>
        <v>Anclaje epóxico para 3/4" profundidad 0,15 m</v>
      </c>
      <c r="D1364" s="681" t="str">
        <f>+ACTIVIDADES!C601</f>
        <v xml:space="preserve">UND </v>
      </c>
      <c r="E1364" s="681">
        <f>+ACTIVIDADES!D601</f>
        <v>17629</v>
      </c>
    </row>
    <row r="1365" spans="1:5">
      <c r="A1365" s="632" t="str">
        <f>+ACTIVIDADES!A602</f>
        <v>1-16-10</v>
      </c>
      <c r="B1365" s="632" t="str">
        <f>+ACTIVIDADES!B602</f>
        <v>Anclaje epóxico para 1" profundidad 0,15 m</v>
      </c>
      <c r="D1365" s="681" t="str">
        <f>+ACTIVIDADES!C602</f>
        <v xml:space="preserve">UND </v>
      </c>
      <c r="E1365" s="681">
        <f>+ACTIVIDADES!D602</f>
        <v>34276</v>
      </c>
    </row>
    <row r="1366" spans="1:5">
      <c r="A1366" s="632" t="str">
        <f>+ACTIVIDADES!A603</f>
        <v>1-16-11</v>
      </c>
      <c r="B1366" s="632" t="str">
        <f>+ACTIVIDADES!B603</f>
        <v>Tablero de baloncesto y arquería de microfútbol, incluye armazón metálico, tablero, aro, mallas e instalación</v>
      </c>
      <c r="D1366" s="681" t="str">
        <f>+ACTIVIDADES!C603</f>
        <v xml:space="preserve">UND </v>
      </c>
      <c r="E1366" s="681">
        <f>+ACTIVIDADES!D603</f>
        <v>440115</v>
      </c>
    </row>
    <row r="1367" spans="1:5">
      <c r="A1367" s="632" t="str">
        <f>+ACTIVIDADES!A604</f>
        <v>1-16-12</v>
      </c>
      <c r="B1367" s="632" t="str">
        <f>+ACTIVIDADES!B604</f>
        <v>Tablero de baloncesto acrilico, incluye armazón metálico, aro, malla e instalación</v>
      </c>
      <c r="D1367" s="681" t="str">
        <f>+ACTIVIDADES!C604</f>
        <v xml:space="preserve">UND </v>
      </c>
      <c r="E1367" s="681">
        <f>+ACTIVIDADES!D604</f>
        <v>160486</v>
      </c>
    </row>
    <row r="1368" spans="1:5">
      <c r="A1368" s="632" t="str">
        <f>+ACTIVIDADES!A605</f>
        <v>1-16-13</v>
      </c>
      <c r="B1368" s="632" t="str">
        <f>+ACTIVIDADES!B605</f>
        <v>Aro para baloncesto, incluye malla e instalación</v>
      </c>
      <c r="D1368" s="681" t="str">
        <f>+ACTIVIDADES!C605</f>
        <v xml:space="preserve">UND </v>
      </c>
      <c r="E1368" s="681">
        <f>+ACTIVIDADES!D605</f>
        <v>412820</v>
      </c>
    </row>
    <row r="1369" spans="1:5">
      <c r="A1369" s="632" t="str">
        <f>+ACTIVIDADES!A606</f>
        <v>1-16-14</v>
      </c>
      <c r="B1369" s="632" t="str">
        <f>+ACTIVIDADES!B606</f>
        <v>Acrílico para lámpara slin line de 0,60 x 1,20 m</v>
      </c>
      <c r="D1369" s="681" t="str">
        <f>+ACTIVIDADES!C606</f>
        <v xml:space="preserve">UND </v>
      </c>
      <c r="E1369" s="681">
        <f>+ACTIVIDADES!D606</f>
        <v>41060</v>
      </c>
    </row>
    <row r="1370" spans="1:5">
      <c r="A1370" s="632" t="str">
        <f>+ACTIVIDADES!A607</f>
        <v>1-16-15</v>
      </c>
      <c r="B1370" s="632" t="str">
        <f>+ACTIVIDADES!B607</f>
        <v>Reja panal de abeja de 0,60 x 1,20 m</v>
      </c>
      <c r="D1370" s="681" t="str">
        <f>+ACTIVIDADES!C607</f>
        <v>M2</v>
      </c>
      <c r="E1370" s="681">
        <f>+ACTIVIDADES!D607</f>
        <v>406418</v>
      </c>
    </row>
    <row r="1371" spans="1:5">
      <c r="A1371" s="632" t="str">
        <f>+ACTIVIDADES!A608</f>
        <v>1-16-16</v>
      </c>
      <c r="B1371" s="632" t="str">
        <f>+ACTIVIDADES!B608</f>
        <v>Programa salud ocupacional</v>
      </c>
      <c r="D1371" s="681" t="str">
        <f>+ACTIVIDADES!C608</f>
        <v xml:space="preserve">UND </v>
      </c>
      <c r="E1371" s="681">
        <f>+ACTIVIDADES!D608</f>
        <v>1218929</v>
      </c>
    </row>
    <row r="1372" spans="1:5">
      <c r="A1372" s="632" t="str">
        <f>+ACTIVIDADES!A609</f>
        <v>1-16-17</v>
      </c>
      <c r="B1372" s="632" t="str">
        <f>+ACTIVIDADES!B609</f>
        <v>Profesional en salud ocupacional</v>
      </c>
      <c r="D1372" s="681" t="str">
        <f>+ACTIVIDADES!C609</f>
        <v>Mes</v>
      </c>
      <c r="E1372" s="681">
        <f>+ACTIVIDADES!D609</f>
        <v>4570983</v>
      </c>
    </row>
    <row r="1373" spans="1:5">
      <c r="A1373" s="632" t="str">
        <f>+ACTIVIDADES!A610</f>
        <v>1-16-18</v>
      </c>
      <c r="B1373" s="632" t="str">
        <f>+ACTIVIDADES!B610</f>
        <v>Espejo de 4 mm biselado</v>
      </c>
      <c r="D1373" s="681" t="str">
        <f>+ACTIVIDADES!C610</f>
        <v>M2</v>
      </c>
      <c r="E1373" s="681">
        <f>+ACTIVIDADES!D610</f>
        <v>25485</v>
      </c>
    </row>
    <row r="1374" spans="1:5">
      <c r="A1374" s="632" t="str">
        <f>+ACTIVIDADES!A611</f>
        <v>1-16-19</v>
      </c>
      <c r="B1374" s="632" t="str">
        <f>+ACTIVIDADES!B611</f>
        <v>Vidrio de 4 mm transparente</v>
      </c>
      <c r="D1374" s="681" t="str">
        <f>+ACTIVIDADES!C611</f>
        <v>M2</v>
      </c>
      <c r="E1374" s="681">
        <f>+ACTIVIDADES!D611</f>
        <v>14917</v>
      </c>
    </row>
    <row r="1375" spans="1:5">
      <c r="A1375" s="632" t="str">
        <f>+ACTIVIDADES!A612</f>
        <v>1-16-20</v>
      </c>
      <c r="B1375" s="632" t="str">
        <f>+ACTIVIDADES!B612</f>
        <v>Vidrio de 4 mm esmerilado</v>
      </c>
      <c r="D1375" s="681" t="str">
        <f>+ACTIVIDADES!C612</f>
        <v>M2</v>
      </c>
      <c r="E1375" s="681">
        <f>+ACTIVIDADES!D612</f>
        <v>54421</v>
      </c>
    </row>
    <row r="1376" spans="1:5">
      <c r="A1376" s="632" t="str">
        <f>+ACTIVIDADES!A613</f>
        <v>1-16-21</v>
      </c>
      <c r="B1376" s="632" t="str">
        <f>+ACTIVIDADES!B613</f>
        <v>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
      <c r="D1376" s="681" t="str">
        <f>+ACTIVIDADES!C613</f>
        <v xml:space="preserve">UND </v>
      </c>
      <c r="E1376" s="681">
        <f>+ACTIVIDADES!D613</f>
        <v>20812</v>
      </c>
    </row>
    <row r="1377" spans="1:5">
      <c r="A1377" s="632">
        <f>+ACTIVIDADES!A614</f>
        <v>0</v>
      </c>
      <c r="B1377" s="632">
        <f>+ACTIVIDADES!B614</f>
        <v>0</v>
      </c>
      <c r="D1377" s="681">
        <f>+ACTIVIDADES!C614</f>
        <v>0</v>
      </c>
      <c r="E1377" s="681">
        <f>+ACTIVIDADES!D614</f>
        <v>0</v>
      </c>
    </row>
  </sheetData>
  <mergeCells count="2">
    <mergeCell ref="A745:B746"/>
    <mergeCell ref="A792:E798"/>
  </mergeCells>
  <phoneticPr fontId="12" type="noConversion"/>
  <conditionalFormatting sqref="A197">
    <cfRule type="duplicateValues" dxfId="4" priority="5"/>
  </conditionalFormatting>
  <conditionalFormatting sqref="A212:A213">
    <cfRule type="duplicateValues" dxfId="3" priority="4"/>
  </conditionalFormatting>
  <conditionalFormatting sqref="A233">
    <cfRule type="duplicateValues" dxfId="2" priority="3"/>
  </conditionalFormatting>
  <conditionalFormatting sqref="A496">
    <cfRule type="duplicateValues" dxfId="1" priority="2"/>
  </conditionalFormatting>
  <conditionalFormatting sqref="A593">
    <cfRule type="duplicateValues" dxfId="0" priority="1"/>
  </conditionalFormatting>
  <printOptions horizontalCentered="1"/>
  <pageMargins left="1.1811023622047245" right="0.70866141732283472" top="1.5748031496062993" bottom="0.94488188976377963" header="0.31496062992125984" footer="0.31496062992125984"/>
  <pageSetup scale="72" orientation="portrait" r:id="rId1"/>
  <headerFooter>
    <oddHeader>&amp;C&amp;G</oddHeader>
    <oddFooter>&amp;C&amp;G</oddFooter>
  </headerFooter>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689"/>
  <sheetViews>
    <sheetView view="pageBreakPreview" topLeftCell="A669" zoomScale="85" zoomScaleNormal="100" zoomScaleSheetLayoutView="85" workbookViewId="0">
      <selection activeCell="M602" sqref="M602"/>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5703125" style="9" customWidth="1"/>
    <col min="6" max="6" width="6.7109375" style="9" customWidth="1"/>
    <col min="7" max="7" width="15.5703125" style="4" customWidth="1"/>
    <col min="8" max="8" width="17.5703125" style="4" customWidth="1"/>
    <col min="9" max="9" width="5.28515625" style="1" customWidth="1"/>
    <col min="10" max="10" width="11.42578125" style="1"/>
    <col min="11" max="11" width="15" style="1" bestFit="1" customWidth="1"/>
    <col min="12" max="13" width="14" style="1" bestFit="1" customWidth="1"/>
    <col min="14" max="24" width="11.42578125" style="1"/>
    <col min="25" max="25" width="15" style="1" bestFit="1" customWidth="1"/>
    <col min="26" max="16384" width="11.42578125" style="1"/>
  </cols>
  <sheetData>
    <row r="1" spans="2:13" ht="4.1500000000000004" customHeight="1" thickBot="1">
      <c r="B1" s="4"/>
      <c r="C1" s="4"/>
      <c r="D1" s="4"/>
      <c r="E1" s="4"/>
      <c r="F1" s="4"/>
      <c r="K1" s="1040" t="s">
        <v>486</v>
      </c>
    </row>
    <row r="2" spans="2:13" ht="17.45" customHeight="1" thickBot="1">
      <c r="B2" s="998" t="s">
        <v>2532</v>
      </c>
      <c r="C2" s="999"/>
      <c r="D2" s="999"/>
      <c r="E2" s="999"/>
      <c r="F2" s="999"/>
      <c r="G2" s="999"/>
      <c r="H2" s="1000"/>
      <c r="K2" s="1041"/>
    </row>
    <row r="3" spans="2:13" ht="18" customHeight="1" thickBot="1">
      <c r="B3" s="1001" t="s">
        <v>487</v>
      </c>
      <c r="C3" s="1002"/>
      <c r="D3" s="1003"/>
      <c r="E3" s="1004"/>
      <c r="F3" s="1004"/>
      <c r="G3" s="1004"/>
      <c r="H3" s="1005"/>
      <c r="K3" s="1039"/>
      <c r="L3" s="1038" t="e">
        <f>+VLOOKUP(K1,#REF!,9,FALSE)</f>
        <v>#REF!</v>
      </c>
      <c r="M3" s="1039"/>
    </row>
    <row r="4" spans="2:13" ht="15.75" thickBot="1">
      <c r="B4" s="1006" t="s">
        <v>488</v>
      </c>
      <c r="C4" s="1007"/>
      <c r="D4" s="1008" t="s">
        <v>2413</v>
      </c>
      <c r="E4" s="1007"/>
      <c r="F4" s="1007"/>
      <c r="G4" s="1007"/>
      <c r="H4" s="1009"/>
    </row>
    <row r="5" spans="2:13">
      <c r="B5" s="1010" t="str">
        <f>VLOOKUP(D4,ACTIVIDADES!A:D,2,FALSE)</f>
        <v>Concreto de 10,3 Mpa (producción)</v>
      </c>
      <c r="C5" s="1011"/>
      <c r="D5" s="1010" t="s">
        <v>34</v>
      </c>
      <c r="E5" s="1011"/>
      <c r="F5" s="1011"/>
      <c r="G5" s="1011"/>
      <c r="H5" s="38" t="s">
        <v>1</v>
      </c>
    </row>
    <row r="6" spans="2:13" ht="9.6" customHeight="1">
      <c r="B6" s="1012"/>
      <c r="C6" s="1013"/>
      <c r="D6" s="1016">
        <f>+ROUND(H31+H20+H14+H26,0)</f>
        <v>264176</v>
      </c>
      <c r="E6" s="1017"/>
      <c r="F6" s="1017"/>
      <c r="G6" s="1017"/>
      <c r="H6" s="1020" t="str">
        <f>VLOOKUP(D4,ACTIVIDADES!A:D,3,FALSE)</f>
        <v>M3</v>
      </c>
    </row>
    <row r="7" spans="2:13" ht="27" customHeight="1" thickBot="1">
      <c r="B7" s="1014"/>
      <c r="C7" s="1015"/>
      <c r="D7" s="1018"/>
      <c r="E7" s="1019"/>
      <c r="F7" s="1019"/>
      <c r="G7" s="1019"/>
      <c r="H7" s="1021"/>
    </row>
    <row r="8" spans="2:13" ht="9.75" customHeight="1" thickBot="1"/>
    <row r="9" spans="2:13" ht="24.75" customHeight="1">
      <c r="B9" s="1028" t="s">
        <v>494</v>
      </c>
      <c r="C9" s="1029"/>
      <c r="D9" s="41" t="s">
        <v>495</v>
      </c>
      <c r="E9" s="25" t="s">
        <v>496</v>
      </c>
      <c r="F9" s="25" t="s">
        <v>2469</v>
      </c>
      <c r="G9" s="26" t="s">
        <v>492</v>
      </c>
      <c r="H9" s="27" t="s">
        <v>493</v>
      </c>
    </row>
    <row r="10" spans="2:13" ht="22.5">
      <c r="B10" s="49" t="s">
        <v>728</v>
      </c>
      <c r="C10" s="56" t="str">
        <f>VLOOKUP(B10,'LISTA DE PRECIOS'!A:B,2,FALSE)</f>
        <v>Cemento gris saco por 50 kilos, incluye cargue, descargue y transporte</v>
      </c>
      <c r="D10" s="12" t="str">
        <f>VLOOKUP(B10,'LISTA DE PRECIOS'!A:D,4,FALSE)</f>
        <v>Sc</v>
      </c>
      <c r="E10" s="12">
        <v>3.5</v>
      </c>
      <c r="F10" s="12">
        <v>1.03</v>
      </c>
      <c r="G10" s="13">
        <f>VLOOKUP(B10,'LISTA DE PRECIOS'!A:E,5,FALSE)</f>
        <v>24999.52</v>
      </c>
      <c r="H10" s="39">
        <f>+ROUND(E10*F10*G10,0)</f>
        <v>90123</v>
      </c>
    </row>
    <row r="11" spans="2:13" ht="22.5" customHeight="1">
      <c r="B11" s="49" t="s">
        <v>693</v>
      </c>
      <c r="C11" s="56" t="str">
        <f>VLOOKUP(B11,'LISTA DE PRECIOS'!A:B,2,FALSE)</f>
        <v xml:space="preserve">Arena </v>
      </c>
      <c r="D11" s="12" t="str">
        <f>VLOOKUP(B11,'LISTA DE PRECIOS'!A:D,4,FALSE)</f>
        <v>M3</v>
      </c>
      <c r="E11" s="12">
        <v>0.56000000000000005</v>
      </c>
      <c r="F11" s="12">
        <v>1.03</v>
      </c>
      <c r="G11" s="13">
        <f>VLOOKUP(B11,'LISTA DE PRECIOS'!A:E,5,FALSE)</f>
        <v>0</v>
      </c>
      <c r="H11" s="39">
        <f>+ROUND(E11*F11*G11,0)</f>
        <v>0</v>
      </c>
    </row>
    <row r="12" spans="2:13">
      <c r="B12" s="49" t="s">
        <v>1165</v>
      </c>
      <c r="C12" s="56" t="str">
        <f>VLOOKUP(B12,'LISTA DE PRECIOS'!A:B,2,FALSE)</f>
        <v xml:space="preserve">Triturado </v>
      </c>
      <c r="D12" s="12" t="str">
        <f>VLOOKUP(B12,'LISTA DE PRECIOS'!A:D,4,FALSE)</f>
        <v>M3</v>
      </c>
      <c r="E12" s="12">
        <v>0.9</v>
      </c>
      <c r="F12" s="12">
        <v>1.03</v>
      </c>
      <c r="G12" s="13">
        <f>VLOOKUP(B12,'LISTA DE PRECIOS'!A:E,5,FALSE)</f>
        <v>77156</v>
      </c>
      <c r="H12" s="39">
        <f>+ROUND(E12*F12*G12,0)</f>
        <v>71524</v>
      </c>
    </row>
    <row r="13" spans="2:13" ht="15.75" thickBot="1">
      <c r="B13" s="49" t="s">
        <v>677</v>
      </c>
      <c r="C13" s="56" t="str">
        <f>VLOOKUP(B13,'LISTA DE PRECIOS'!A:B,2,FALSE)</f>
        <v xml:space="preserve">Agua </v>
      </c>
      <c r="D13" s="12" t="str">
        <f>VLOOKUP(B13,'LISTA DE PRECIOS'!A:D,4,FALSE)</f>
        <v>Lt</v>
      </c>
      <c r="E13" s="12">
        <v>160</v>
      </c>
      <c r="F13" s="12">
        <v>1.03</v>
      </c>
      <c r="G13" s="13">
        <f>VLOOKUP(B13,'LISTA DE PRECIOS'!A:E,5,FALSE)</f>
        <v>7</v>
      </c>
      <c r="H13" s="39">
        <f>+ROUND(E13*F13*G13,0)</f>
        <v>1154</v>
      </c>
    </row>
    <row r="14" spans="2:13" ht="15.75" thickBot="1">
      <c r="B14" s="1022"/>
      <c r="C14" s="1023"/>
      <c r="D14" s="1024"/>
      <c r="E14" s="1025" t="s">
        <v>497</v>
      </c>
      <c r="F14" s="994"/>
      <c r="G14" s="1026"/>
      <c r="H14" s="28">
        <f>ROUND(SUM(H10:H13),0)</f>
        <v>162801</v>
      </c>
    </row>
    <row r="15" spans="2:13" ht="10.9" customHeight="1" thickBot="1">
      <c r="B15" s="1027"/>
      <c r="C15" s="1027"/>
      <c r="D15" s="1027"/>
      <c r="E15" s="1027"/>
      <c r="F15" s="1027"/>
      <c r="G15" s="1027"/>
      <c r="H15" s="1027"/>
    </row>
    <row r="16" spans="2:13">
      <c r="B16" s="1028" t="s">
        <v>489</v>
      </c>
      <c r="C16" s="1029"/>
      <c r="D16" s="41" t="s">
        <v>490</v>
      </c>
      <c r="E16" s="25" t="s">
        <v>491</v>
      </c>
      <c r="F16" s="25" t="s">
        <v>2469</v>
      </c>
      <c r="G16" s="26" t="s">
        <v>492</v>
      </c>
      <c r="H16" s="27" t="s">
        <v>493</v>
      </c>
    </row>
    <row r="17" spans="2:25">
      <c r="B17" s="49" t="s">
        <v>543</v>
      </c>
      <c r="C17" s="11" t="str">
        <f>VLOOKUP(B17,'LISTA DE PRECIOS'!A:B,2,FALSE)</f>
        <v>Herramienta menor</v>
      </c>
      <c r="D17" s="12" t="str">
        <f>VLOOKUP(B17,'LISTA DE PRECIOS'!A:D,4,FALSE)</f>
        <v>%MO</v>
      </c>
      <c r="E17" s="55">
        <v>0.1</v>
      </c>
      <c r="F17" s="55"/>
      <c r="G17" s="13">
        <f>+H31</f>
        <v>89712</v>
      </c>
      <c r="H17" s="24">
        <f>+ROUND(E17*G17,0)</f>
        <v>8971</v>
      </c>
    </row>
    <row r="18" spans="2:25">
      <c r="B18" s="49" t="s">
        <v>553</v>
      </c>
      <c r="C18" s="56" t="str">
        <f>VLOOKUP(B18,'LISTA DE PRECIOS'!A:B,2,FALSE)</f>
        <v>Volqueta 7 m3</v>
      </c>
      <c r="D18" s="12" t="str">
        <f>VLOOKUP(B18,'LISTA DE PRECIOS'!A:D,4,FALSE)</f>
        <v>Hr</v>
      </c>
      <c r="E18" s="12">
        <v>0.05</v>
      </c>
      <c r="F18" s="12"/>
      <c r="G18" s="13">
        <f>VLOOKUP(B18,'LISTA DE PRECIOS'!A:E,5,FALSE)</f>
        <v>73227.786000000007</v>
      </c>
      <c r="H18" s="39">
        <f>+ROUND(E18*G18,0)</f>
        <v>3661</v>
      </c>
    </row>
    <row r="19" spans="2:25" ht="15.75" thickBot="1">
      <c r="B19" s="50" t="s">
        <v>544</v>
      </c>
      <c r="C19" s="56" t="str">
        <f>VLOOKUP(B19,'LISTA DE PRECIOS'!A:B,2,FALSE)</f>
        <v>Concretadora gasolina 1 o 1 1/2 sacos</v>
      </c>
      <c r="D19" s="12" t="str">
        <f>VLOOKUP(B19,'LISTA DE PRECIOS'!A:D,4,FALSE)</f>
        <v>Día</v>
      </c>
      <c r="E19" s="12">
        <v>0.15</v>
      </c>
      <c r="F19" s="12"/>
      <c r="G19" s="13">
        <f>VLOOKUP(B19,'LISTA DE PRECIOS'!A:E,5,FALSE)</f>
        <v>59500</v>
      </c>
      <c r="H19" s="39">
        <f>+ROUND(E19*G19,0)</f>
        <v>8925</v>
      </c>
    </row>
    <row r="20" spans="2:25" ht="15.75" thickBot="1">
      <c r="B20" s="1022"/>
      <c r="C20" s="1023"/>
      <c r="D20" s="1024"/>
      <c r="E20" s="1030" t="s">
        <v>498</v>
      </c>
      <c r="F20" s="1031"/>
      <c r="G20" s="1032"/>
      <c r="H20" s="29">
        <f>ROUND(SUM(H17:H17),0)</f>
        <v>8971</v>
      </c>
    </row>
    <row r="21" spans="2:25" ht="10.15" customHeight="1" thickBot="1">
      <c r="B21" s="42"/>
      <c r="C21" s="42"/>
      <c r="D21" s="42"/>
      <c r="E21" s="10"/>
      <c r="F21" s="10"/>
      <c r="G21" s="7"/>
      <c r="H21" s="8"/>
    </row>
    <row r="22" spans="2:25" ht="24.75" thickBot="1">
      <c r="B22" s="1033" t="s">
        <v>499</v>
      </c>
      <c r="C22" s="1034"/>
      <c r="D22" s="30" t="s">
        <v>495</v>
      </c>
      <c r="E22" s="30" t="s">
        <v>501</v>
      </c>
      <c r="F22" s="25" t="s">
        <v>2469</v>
      </c>
      <c r="G22" s="31" t="s">
        <v>500</v>
      </c>
      <c r="H22" s="32" t="s">
        <v>493</v>
      </c>
    </row>
    <row r="23" spans="2:25" ht="15.75" thickBot="1">
      <c r="B23" s="15">
        <v>1</v>
      </c>
      <c r="C23" s="16" t="s">
        <v>2470</v>
      </c>
      <c r="D23" s="17"/>
      <c r="E23" s="18">
        <v>1</v>
      </c>
      <c r="F23" s="18">
        <v>1.47</v>
      </c>
      <c r="G23" s="19">
        <v>1831</v>
      </c>
      <c r="H23" s="20">
        <f>+ROUND(E23*F23*G23,0)</f>
        <v>2692</v>
      </c>
      <c r="M23" s="1">
        <f>84/12</f>
        <v>7</v>
      </c>
    </row>
    <row r="24" spans="2:25" ht="15.75" thickBot="1">
      <c r="B24" s="15">
        <v>2</v>
      </c>
      <c r="C24" s="16" t="s">
        <v>4</v>
      </c>
      <c r="D24" s="17"/>
      <c r="E24" s="18"/>
      <c r="F24" s="18"/>
      <c r="G24" s="19"/>
      <c r="H24" s="20">
        <f>+ROUND(E24*G24,0)</f>
        <v>0</v>
      </c>
    </row>
    <row r="25" spans="2:25" ht="15.75" thickBot="1">
      <c r="B25" s="15">
        <v>3</v>
      </c>
      <c r="C25" s="16" t="s">
        <v>4</v>
      </c>
      <c r="D25" s="17"/>
      <c r="E25" s="18"/>
      <c r="F25" s="18"/>
      <c r="G25" s="19"/>
      <c r="H25" s="20">
        <f>+ROUND(E25*G25,0)</f>
        <v>0</v>
      </c>
    </row>
    <row r="26" spans="2:25" ht="15.75" thickBot="1">
      <c r="B26" s="991"/>
      <c r="C26" s="991"/>
      <c r="D26" s="991"/>
      <c r="E26" s="992" t="s">
        <v>502</v>
      </c>
      <c r="F26" s="993"/>
      <c r="G26" s="994"/>
      <c r="H26" s="33">
        <f>ROUND(SUM(H23:H25),0)</f>
        <v>2692</v>
      </c>
    </row>
    <row r="27" spans="2:25" ht="15.75" thickBot="1">
      <c r="B27" s="1027"/>
      <c r="C27" s="1027"/>
      <c r="D27" s="1027"/>
      <c r="E27" s="1027"/>
      <c r="F27" s="1027"/>
      <c r="G27" s="1027"/>
      <c r="H27" s="1027"/>
    </row>
    <row r="28" spans="2:25" ht="15.75" thickBot="1">
      <c r="B28" s="1028" t="s">
        <v>503</v>
      </c>
      <c r="C28" s="1029"/>
      <c r="D28" s="41" t="s">
        <v>495</v>
      </c>
      <c r="E28" s="25" t="s">
        <v>504</v>
      </c>
      <c r="F28" s="25" t="s">
        <v>2530</v>
      </c>
      <c r="G28" s="26" t="s">
        <v>505</v>
      </c>
      <c r="H28" s="27" t="s">
        <v>493</v>
      </c>
    </row>
    <row r="29" spans="2:25" ht="15.75" thickBot="1">
      <c r="B29" s="85" t="s">
        <v>2514</v>
      </c>
      <c r="C29" s="11" t="str">
        <f>VLOOKUP(B29,'LISTA DE PRECIOS'!A:B,2,FALSE)</f>
        <v>Ayudante</v>
      </c>
      <c r="D29" s="12" t="str">
        <f>VLOOKUP(B29,'LISTA DE PRECIOS'!A:D,4,FALSE)</f>
        <v>Día</v>
      </c>
      <c r="E29" s="21">
        <v>0.15</v>
      </c>
      <c r="F29" s="58">
        <v>7</v>
      </c>
      <c r="G29" s="13">
        <f>VLOOKUP(B29,'LISTA DE PRECIOS'!A:E,5,FALSE)</f>
        <v>67964</v>
      </c>
      <c r="H29" s="22">
        <f>+ROUND(E29*F29*G29,0)</f>
        <v>71362</v>
      </c>
      <c r="K29" s="4"/>
      <c r="L29" s="4"/>
      <c r="M29" s="4"/>
      <c r="N29" s="4"/>
      <c r="O29" s="4"/>
      <c r="P29" s="4"/>
      <c r="Q29" s="4"/>
      <c r="R29" s="4"/>
      <c r="S29" s="4"/>
      <c r="T29" s="4"/>
      <c r="U29" s="4"/>
      <c r="V29" s="4"/>
      <c r="W29" s="4"/>
      <c r="X29" s="4"/>
      <c r="Y29" s="4"/>
    </row>
    <row r="30" spans="2:25" ht="15.75" thickBot="1">
      <c r="B30" s="85" t="s">
        <v>2516</v>
      </c>
      <c r="C30" s="11" t="str">
        <f>VLOOKUP(B30,'LISTA DE PRECIOS'!A:B,2,FALSE)</f>
        <v>Oficial</v>
      </c>
      <c r="D30" s="12" t="str">
        <f>VLOOKUP(B30,'LISTA DE PRECIOS'!A:D,4,FALSE)</f>
        <v>Día</v>
      </c>
      <c r="E30" s="21">
        <v>0.15</v>
      </c>
      <c r="F30" s="58">
        <v>1</v>
      </c>
      <c r="G30" s="13">
        <f>VLOOKUP(B30,'LISTA DE PRECIOS'!A:E,5,FALSE)</f>
        <v>122335</v>
      </c>
      <c r="H30" s="22">
        <f>+ROUND(E30*F30*G30,0)</f>
        <v>18350</v>
      </c>
      <c r="M30" s="4"/>
    </row>
    <row r="31" spans="2:25" ht="15.75" thickBot="1">
      <c r="B31" s="991"/>
      <c r="C31" s="991"/>
      <c r="D31" s="991"/>
      <c r="E31" s="992" t="s">
        <v>506</v>
      </c>
      <c r="F31" s="993"/>
      <c r="G31" s="994"/>
      <c r="H31" s="28">
        <f>ROUND(SUM(H29:H30),0)</f>
        <v>89712</v>
      </c>
      <c r="K31" s="1" t="s">
        <v>33</v>
      </c>
      <c r="M31" s="4"/>
    </row>
    <row r="32" spans="2:25" ht="8.4499999999999993" customHeight="1" thickBot="1">
      <c r="B32" s="42"/>
      <c r="C32" s="42"/>
      <c r="D32" s="42"/>
      <c r="E32" s="42"/>
      <c r="F32" s="42"/>
      <c r="G32" s="42"/>
      <c r="H32" s="42"/>
      <c r="M32" s="4"/>
    </row>
    <row r="33" spans="2:8" ht="15.75" thickBot="1">
      <c r="B33" s="40"/>
      <c r="C33" s="40"/>
      <c r="D33" s="40"/>
      <c r="E33" s="995" t="s">
        <v>507</v>
      </c>
      <c r="F33" s="996"/>
      <c r="G33" s="997"/>
      <c r="H33" s="14">
        <f>+ROUND(H31+H20+H14+H26,0)</f>
        <v>264176</v>
      </c>
    </row>
    <row r="35" spans="2:8" ht="15.75" thickBot="1"/>
    <row r="36" spans="2:8" ht="16.5" customHeight="1" thickBot="1">
      <c r="B36" s="998" t="s">
        <v>2532</v>
      </c>
      <c r="C36" s="999"/>
      <c r="D36" s="999"/>
      <c r="E36" s="999"/>
      <c r="F36" s="999"/>
      <c r="G36" s="999"/>
      <c r="H36" s="1000"/>
    </row>
    <row r="37" spans="2:8" ht="15.75" thickBot="1">
      <c r="B37" s="1001" t="s">
        <v>487</v>
      </c>
      <c r="C37" s="1002"/>
      <c r="D37" s="1003"/>
      <c r="E37" s="1004"/>
      <c r="F37" s="1004"/>
      <c r="G37" s="1004"/>
      <c r="H37" s="1005"/>
    </row>
    <row r="38" spans="2:8" ht="15.75" thickBot="1">
      <c r="B38" s="1006" t="s">
        <v>488</v>
      </c>
      <c r="C38" s="1007"/>
      <c r="D38" s="1008" t="s">
        <v>2414</v>
      </c>
      <c r="E38" s="1007"/>
      <c r="F38" s="1007"/>
      <c r="G38" s="1007"/>
      <c r="H38" s="1009"/>
    </row>
    <row r="39" spans="2:8">
      <c r="B39" s="1010" t="str">
        <f>VLOOKUP(D38,ACTIVIDADES!A:D,2,FALSE)</f>
        <v>Concreto de 13,8 Mpa (2000 psi) (producción)</v>
      </c>
      <c r="C39" s="1011"/>
      <c r="D39" s="1010" t="s">
        <v>34</v>
      </c>
      <c r="E39" s="1011"/>
      <c r="F39" s="1011"/>
      <c r="G39" s="1011"/>
      <c r="H39" s="38" t="s">
        <v>1</v>
      </c>
    </row>
    <row r="40" spans="2:8">
      <c r="B40" s="1012"/>
      <c r="C40" s="1013"/>
      <c r="D40" s="1016">
        <f>+ROUND(H65+H54+H48+H60,0)</f>
        <v>312972</v>
      </c>
      <c r="E40" s="1017"/>
      <c r="F40" s="1017"/>
      <c r="G40" s="1017"/>
      <c r="H40" s="1020" t="str">
        <f>VLOOKUP(D38,ACTIVIDADES!A:D,3,FALSE)</f>
        <v>M3</v>
      </c>
    </row>
    <row r="41" spans="2:8" ht="15.75" thickBot="1">
      <c r="B41" s="1014"/>
      <c r="C41" s="1015"/>
      <c r="D41" s="1018"/>
      <c r="E41" s="1019"/>
      <c r="F41" s="1019"/>
      <c r="G41" s="1019"/>
      <c r="H41" s="1021"/>
    </row>
    <row r="42" spans="2:8" ht="15.75" thickBot="1"/>
    <row r="43" spans="2:8">
      <c r="B43" s="1028" t="s">
        <v>494</v>
      </c>
      <c r="C43" s="1029"/>
      <c r="D43" s="41" t="s">
        <v>495</v>
      </c>
      <c r="E43" s="25" t="s">
        <v>496</v>
      </c>
      <c r="F43" s="25" t="s">
        <v>2469</v>
      </c>
      <c r="G43" s="26" t="s">
        <v>492</v>
      </c>
      <c r="H43" s="27" t="s">
        <v>493</v>
      </c>
    </row>
    <row r="44" spans="2:8" ht="22.5">
      <c r="B44" s="54" t="s">
        <v>728</v>
      </c>
      <c r="C44" s="11" t="str">
        <f>VLOOKUP(B44,'LISTA DE PRECIOS'!A:B,2,FALSE)</f>
        <v>Cemento gris saco por 50 kilos, incluye cargue, descargue y transporte</v>
      </c>
      <c r="D44" s="12" t="str">
        <f>VLOOKUP(B44,'LISTA DE PRECIOS'!A:D,4,FALSE)</f>
        <v>Sc</v>
      </c>
      <c r="E44" s="12">
        <v>5.2</v>
      </c>
      <c r="F44" s="12">
        <v>1.03</v>
      </c>
      <c r="G44" s="13">
        <f>VLOOKUP(B44,'LISTA DE PRECIOS'!A:E,5,FALSE)</f>
        <v>24999.52</v>
      </c>
      <c r="H44" s="39">
        <f>+ROUND(E44*F44*G44,0)</f>
        <v>133897</v>
      </c>
    </row>
    <row r="45" spans="2:8" s="87" customFormat="1">
      <c r="B45" s="101" t="s">
        <v>693</v>
      </c>
      <c r="C45" s="103" t="str">
        <f>VLOOKUP(B45,'LISTA DE PRECIOS'!A:B,2,FALSE)</f>
        <v xml:space="preserve">Arena </v>
      </c>
      <c r="D45" s="88" t="str">
        <f>VLOOKUP(B45,'LISTA DE PRECIOS'!A:D,4,FALSE)</f>
        <v>M3</v>
      </c>
      <c r="E45" s="88">
        <v>0.6</v>
      </c>
      <c r="F45" s="88">
        <v>1.03</v>
      </c>
      <c r="G45" s="89">
        <f>VLOOKUP(B45,'LISTA DE PRECIOS'!A:E,5,FALSE)</f>
        <v>0</v>
      </c>
      <c r="H45" s="90">
        <f>+ROUND(E45*F45*G45,0)</f>
        <v>0</v>
      </c>
    </row>
    <row r="46" spans="2:8">
      <c r="B46" s="54" t="s">
        <v>1165</v>
      </c>
      <c r="C46" s="11" t="str">
        <f>VLOOKUP(B46,'LISTA DE PRECIOS'!A:B,2,FALSE)</f>
        <v xml:space="preserve">Triturado </v>
      </c>
      <c r="D46" s="12" t="str">
        <f>VLOOKUP(B46,'LISTA DE PRECIOS'!A:D,4,FALSE)</f>
        <v>M3</v>
      </c>
      <c r="E46" s="12">
        <v>0.84</v>
      </c>
      <c r="F46" s="12">
        <v>1.03</v>
      </c>
      <c r="G46" s="13">
        <f>VLOOKUP(B46,'LISTA DE PRECIOS'!A:E,5,FALSE)</f>
        <v>77156</v>
      </c>
      <c r="H46" s="39">
        <f>+ROUND(E46*F46*G46,0)</f>
        <v>66755</v>
      </c>
    </row>
    <row r="47" spans="2:8" ht="15.75" thickBot="1">
      <c r="B47" s="54" t="s">
        <v>677</v>
      </c>
      <c r="C47" s="11" t="str">
        <f>VLOOKUP(B47,'LISTA DE PRECIOS'!A:B,2,FALSE)</f>
        <v xml:space="preserve">Agua </v>
      </c>
      <c r="D47" s="12" t="str">
        <f>VLOOKUP(B47,'LISTA DE PRECIOS'!A:D,4,FALSE)</f>
        <v>Lt</v>
      </c>
      <c r="E47" s="12">
        <v>185</v>
      </c>
      <c r="F47" s="12">
        <v>1.03</v>
      </c>
      <c r="G47" s="13">
        <f>VLOOKUP(B47,'LISTA DE PRECIOS'!A:E,5,FALSE)</f>
        <v>7</v>
      </c>
      <c r="H47" s="39">
        <f>+ROUND(E47*F47*G47,0)</f>
        <v>1334</v>
      </c>
    </row>
    <row r="48" spans="2:8" ht="15.75" thickBot="1">
      <c r="B48" s="1022"/>
      <c r="C48" s="1023"/>
      <c r="D48" s="1024"/>
      <c r="E48" s="1025" t="s">
        <v>497</v>
      </c>
      <c r="F48" s="994"/>
      <c r="G48" s="1026"/>
      <c r="H48" s="28">
        <f>ROUND(SUM(H44:H47),0)</f>
        <v>201986</v>
      </c>
    </row>
    <row r="49" spans="2:8" ht="15.75" thickBot="1">
      <c r="B49" s="1027"/>
      <c r="C49" s="1027"/>
      <c r="D49" s="1027"/>
      <c r="E49" s="1027"/>
      <c r="F49" s="1027"/>
      <c r="G49" s="1027"/>
      <c r="H49" s="1027"/>
    </row>
    <row r="50" spans="2:8">
      <c r="B50" s="1028" t="s">
        <v>489</v>
      </c>
      <c r="C50" s="1029"/>
      <c r="D50" s="41" t="s">
        <v>490</v>
      </c>
      <c r="E50" s="25" t="s">
        <v>491</v>
      </c>
      <c r="F50" s="25" t="s">
        <v>2469</v>
      </c>
      <c r="G50" s="26" t="s">
        <v>492</v>
      </c>
      <c r="H50" s="27" t="s">
        <v>493</v>
      </c>
    </row>
    <row r="51" spans="2:8">
      <c r="B51" s="49" t="s">
        <v>543</v>
      </c>
      <c r="C51" s="11" t="str">
        <f>VLOOKUP(B51,'LISTA DE PRECIOS'!A:B,2,FALSE)</f>
        <v>Herramienta menor</v>
      </c>
      <c r="D51" s="12" t="str">
        <f>VLOOKUP(B51,'LISTA DE PRECIOS'!A:D,4,FALSE)</f>
        <v>%MO</v>
      </c>
      <c r="E51" s="55">
        <v>0.1</v>
      </c>
      <c r="F51" s="55"/>
      <c r="G51" s="13">
        <f>+H65</f>
        <v>89712</v>
      </c>
      <c r="H51" s="24">
        <f>+ROUND(E51*G51,0)</f>
        <v>8971</v>
      </c>
    </row>
    <row r="52" spans="2:8">
      <c r="B52" s="49" t="s">
        <v>553</v>
      </c>
      <c r="C52" s="56" t="str">
        <f>VLOOKUP(B52,'LISTA DE PRECIOS'!A:B,2,FALSE)</f>
        <v>Volqueta 7 m3</v>
      </c>
      <c r="D52" s="12" t="str">
        <f>VLOOKUP(B52,'LISTA DE PRECIOS'!A:D,4,FALSE)</f>
        <v>Hr</v>
      </c>
      <c r="E52" s="12">
        <v>0.05</v>
      </c>
      <c r="F52" s="12"/>
      <c r="G52" s="13">
        <f>VLOOKUP(B52,'LISTA DE PRECIOS'!A:E,5,FALSE)</f>
        <v>73227.786000000007</v>
      </c>
      <c r="H52" s="39">
        <f>+ROUND(E52*G52,0)</f>
        <v>3661</v>
      </c>
    </row>
    <row r="53" spans="2:8" ht="15.75" thickBot="1">
      <c r="B53" s="50" t="s">
        <v>544</v>
      </c>
      <c r="C53" s="56" t="str">
        <f>VLOOKUP(B53,'LISTA DE PRECIOS'!A:B,2,FALSE)</f>
        <v>Concretadora gasolina 1 o 1 1/2 sacos</v>
      </c>
      <c r="D53" s="12" t="str">
        <f>VLOOKUP(B53,'LISTA DE PRECIOS'!A:D,4,FALSE)</f>
        <v>Día</v>
      </c>
      <c r="E53" s="12">
        <v>0.1</v>
      </c>
      <c r="F53" s="12"/>
      <c r="G53" s="13">
        <f>VLOOKUP(B53,'LISTA DE PRECIOS'!A:E,5,FALSE)</f>
        <v>59500</v>
      </c>
      <c r="H53" s="39">
        <f>+ROUND(E53*G53,0)</f>
        <v>5950</v>
      </c>
    </row>
    <row r="54" spans="2:8" ht="15.75" thickBot="1">
      <c r="B54" s="1022"/>
      <c r="C54" s="1023"/>
      <c r="D54" s="1024"/>
      <c r="E54" s="1030" t="s">
        <v>498</v>
      </c>
      <c r="F54" s="1031"/>
      <c r="G54" s="1032"/>
      <c r="H54" s="29">
        <f>ROUND(SUM(H51:H53),0)</f>
        <v>18582</v>
      </c>
    </row>
    <row r="55" spans="2:8" ht="15.75" thickBot="1">
      <c r="B55" s="42"/>
      <c r="C55" s="42"/>
      <c r="D55" s="42"/>
      <c r="E55" s="10"/>
      <c r="F55" s="10"/>
      <c r="G55" s="7"/>
      <c r="H55" s="8"/>
    </row>
    <row r="56" spans="2:8" ht="24.75" thickBot="1">
      <c r="B56" s="1033" t="s">
        <v>499</v>
      </c>
      <c r="C56" s="1034"/>
      <c r="D56" s="30" t="s">
        <v>495</v>
      </c>
      <c r="E56" s="30" t="s">
        <v>501</v>
      </c>
      <c r="F56" s="25" t="s">
        <v>2469</v>
      </c>
      <c r="G56" s="31" t="s">
        <v>500</v>
      </c>
      <c r="H56" s="32" t="s">
        <v>493</v>
      </c>
    </row>
    <row r="57" spans="2:8" ht="15.75" thickBot="1">
      <c r="B57" s="15">
        <v>1</v>
      </c>
      <c r="C57" s="16" t="s">
        <v>2470</v>
      </c>
      <c r="D57" s="17"/>
      <c r="E57" s="18">
        <v>1</v>
      </c>
      <c r="F57" s="18">
        <v>1.47</v>
      </c>
      <c r="G57" s="19">
        <v>1831</v>
      </c>
      <c r="H57" s="20">
        <f>+ROUND(E57*F57*G57,0)</f>
        <v>2692</v>
      </c>
    </row>
    <row r="58" spans="2:8" ht="15.75" thickBot="1">
      <c r="B58" s="15">
        <v>2</v>
      </c>
      <c r="C58" s="16" t="s">
        <v>4</v>
      </c>
      <c r="D58" s="17"/>
      <c r="E58" s="18"/>
      <c r="F58" s="18"/>
      <c r="G58" s="19"/>
      <c r="H58" s="20">
        <f>+ROUND(E58*G58,0)</f>
        <v>0</v>
      </c>
    </row>
    <row r="59" spans="2:8" ht="15.75" thickBot="1">
      <c r="B59" s="15">
        <v>3</v>
      </c>
      <c r="C59" s="16" t="s">
        <v>4</v>
      </c>
      <c r="D59" s="17"/>
      <c r="E59" s="18"/>
      <c r="F59" s="18"/>
      <c r="G59" s="19"/>
      <c r="H59" s="20">
        <f>+ROUND(E59*G59,0)</f>
        <v>0</v>
      </c>
    </row>
    <row r="60" spans="2:8" ht="15.75" thickBot="1">
      <c r="B60" s="991"/>
      <c r="C60" s="991"/>
      <c r="D60" s="991"/>
      <c r="E60" s="992" t="s">
        <v>502</v>
      </c>
      <c r="F60" s="993"/>
      <c r="G60" s="994"/>
      <c r="H60" s="33">
        <f>ROUND(SUM(H57:H59),0)</f>
        <v>2692</v>
      </c>
    </row>
    <row r="61" spans="2:8" ht="15.75" thickBot="1">
      <c r="B61" s="1027"/>
      <c r="C61" s="1027"/>
      <c r="D61" s="1027"/>
      <c r="E61" s="1027"/>
      <c r="F61" s="1027"/>
      <c r="G61" s="1027"/>
      <c r="H61" s="1027"/>
    </row>
    <row r="62" spans="2:8" ht="15.75" thickBot="1">
      <c r="B62" s="1028" t="s">
        <v>503</v>
      </c>
      <c r="C62" s="1029"/>
      <c r="D62" s="41" t="s">
        <v>495</v>
      </c>
      <c r="E62" s="25" t="s">
        <v>504</v>
      </c>
      <c r="F62" s="25" t="s">
        <v>2469</v>
      </c>
      <c r="G62" s="26" t="s">
        <v>505</v>
      </c>
      <c r="H62" s="27" t="s">
        <v>493</v>
      </c>
    </row>
    <row r="63" spans="2:8" ht="15.75" thickBot="1">
      <c r="B63" s="85" t="s">
        <v>2514</v>
      </c>
      <c r="C63" s="11" t="str">
        <f>VLOOKUP(B63,'LISTA DE PRECIOS'!A:B,2,FALSE)</f>
        <v>Ayudante</v>
      </c>
      <c r="D63" s="12" t="str">
        <f>VLOOKUP(B63,'LISTA DE PRECIOS'!A:D,4,FALSE)</f>
        <v>Día</v>
      </c>
      <c r="E63" s="21">
        <v>0.15</v>
      </c>
      <c r="F63" s="58">
        <v>7</v>
      </c>
      <c r="G63" s="13">
        <f>VLOOKUP(B63,'LISTA DE PRECIOS'!A:E,5,FALSE)</f>
        <v>67964</v>
      </c>
      <c r="H63" s="22">
        <f>+ROUND(E63*F63*G63,0)</f>
        <v>71362</v>
      </c>
    </row>
    <row r="64" spans="2:8" ht="15.75" thickBot="1">
      <c r="B64" s="85" t="s">
        <v>2516</v>
      </c>
      <c r="C64" s="11" t="str">
        <f>VLOOKUP(B64,'LISTA DE PRECIOS'!A:B,2,FALSE)</f>
        <v>Oficial</v>
      </c>
      <c r="D64" s="12" t="str">
        <f>VLOOKUP(B64,'LISTA DE PRECIOS'!A:D,4,FALSE)</f>
        <v>Día</v>
      </c>
      <c r="E64" s="21">
        <v>0.15</v>
      </c>
      <c r="F64" s="58">
        <v>1</v>
      </c>
      <c r="G64" s="13">
        <f>VLOOKUP(B64,'LISTA DE PRECIOS'!A:E,5,FALSE)</f>
        <v>122335</v>
      </c>
      <c r="H64" s="22">
        <f>+ROUND(E64*F64*G64,0)</f>
        <v>18350</v>
      </c>
    </row>
    <row r="65" spans="2:8" ht="15.75" thickBot="1">
      <c r="B65" s="991"/>
      <c r="C65" s="991"/>
      <c r="D65" s="991"/>
      <c r="E65" s="992" t="s">
        <v>506</v>
      </c>
      <c r="F65" s="993"/>
      <c r="G65" s="994"/>
      <c r="H65" s="28">
        <f>ROUND(SUM(H63:H64),0)</f>
        <v>89712</v>
      </c>
    </row>
    <row r="66" spans="2:8" ht="15.75" thickBot="1">
      <c r="B66" s="42"/>
      <c r="C66" s="42"/>
      <c r="D66" s="42"/>
      <c r="E66" s="42"/>
      <c r="F66" s="42"/>
      <c r="G66" s="42"/>
      <c r="H66" s="42"/>
    </row>
    <row r="67" spans="2:8" ht="15.75" thickBot="1">
      <c r="B67" s="40"/>
      <c r="C67" s="40"/>
      <c r="D67" s="40"/>
      <c r="E67" s="995" t="s">
        <v>507</v>
      </c>
      <c r="F67" s="996"/>
      <c r="G67" s="997"/>
      <c r="H67" s="14">
        <f>+ROUND(H65+H54+H48+H60,0)</f>
        <v>312972</v>
      </c>
    </row>
    <row r="69" spans="2:8" ht="15.75" thickBot="1"/>
    <row r="70" spans="2:8" ht="16.5" customHeight="1" thickBot="1">
      <c r="B70" s="998" t="s">
        <v>2532</v>
      </c>
      <c r="C70" s="999"/>
      <c r="D70" s="999"/>
      <c r="E70" s="999"/>
      <c r="F70" s="999"/>
      <c r="G70" s="999"/>
      <c r="H70" s="1000"/>
    </row>
    <row r="71" spans="2:8" ht="15.75" thickBot="1">
      <c r="B71" s="1001" t="s">
        <v>487</v>
      </c>
      <c r="C71" s="1002"/>
      <c r="D71" s="1003"/>
      <c r="E71" s="1004"/>
      <c r="F71" s="1004"/>
      <c r="G71" s="1004"/>
      <c r="H71" s="1005"/>
    </row>
    <row r="72" spans="2:8" ht="15.75" thickBot="1">
      <c r="B72" s="1006" t="s">
        <v>488</v>
      </c>
      <c r="C72" s="1007"/>
      <c r="D72" s="1008" t="s">
        <v>2415</v>
      </c>
      <c r="E72" s="1007"/>
      <c r="F72" s="1007"/>
      <c r="G72" s="1007"/>
      <c r="H72" s="1009"/>
    </row>
    <row r="73" spans="2:8">
      <c r="B73" s="1010" t="str">
        <f>VLOOKUP(D72,ACTIVIDADES!A:D,2,FALSE)</f>
        <v>Concreto de 17,2 Mpa (2500 psi) (producción)</v>
      </c>
      <c r="C73" s="1011"/>
      <c r="D73" s="1010" t="s">
        <v>34</v>
      </c>
      <c r="E73" s="1011"/>
      <c r="F73" s="1011"/>
      <c r="G73" s="1011"/>
      <c r="H73" s="38" t="s">
        <v>1</v>
      </c>
    </row>
    <row r="74" spans="2:8">
      <c r="B74" s="1012"/>
      <c r="C74" s="1013"/>
      <c r="D74" s="1016">
        <f>+ROUND(H99+H88+H82+H94,0)</f>
        <v>332595</v>
      </c>
      <c r="E74" s="1017"/>
      <c r="F74" s="1017"/>
      <c r="G74" s="1017"/>
      <c r="H74" s="1020" t="str">
        <f>VLOOKUP(D72,ACTIVIDADES!A:D,3,FALSE)</f>
        <v>M3</v>
      </c>
    </row>
    <row r="75" spans="2:8" ht="15.75" thickBot="1">
      <c r="B75" s="1014"/>
      <c r="C75" s="1015"/>
      <c r="D75" s="1018"/>
      <c r="E75" s="1019"/>
      <c r="F75" s="1019"/>
      <c r="G75" s="1019"/>
      <c r="H75" s="1021"/>
    </row>
    <row r="76" spans="2:8" ht="15.75" thickBot="1"/>
    <row r="77" spans="2:8">
      <c r="B77" s="1028" t="s">
        <v>494</v>
      </c>
      <c r="C77" s="1029"/>
      <c r="D77" s="41" t="s">
        <v>495</v>
      </c>
      <c r="E77" s="25" t="s">
        <v>496</v>
      </c>
      <c r="F77" s="25" t="s">
        <v>2469</v>
      </c>
      <c r="G77" s="26" t="s">
        <v>492</v>
      </c>
      <c r="H77" s="27" t="s">
        <v>493</v>
      </c>
    </row>
    <row r="78" spans="2:8" ht="22.5">
      <c r="B78" s="49" t="s">
        <v>728</v>
      </c>
      <c r="C78" s="56" t="str">
        <f>VLOOKUP(B78,'LISTA DE PRECIOS'!A:B,2,FALSE)</f>
        <v>Cemento gris saco por 50 kilos, incluye cargue, descargue y transporte</v>
      </c>
      <c r="D78" s="12" t="str">
        <f>VLOOKUP(B78,'LISTA DE PRECIOS'!A:D,4,FALSE)</f>
        <v>Sc</v>
      </c>
      <c r="E78" s="12">
        <v>6</v>
      </c>
      <c r="F78" s="12">
        <v>1.03</v>
      </c>
      <c r="G78" s="13">
        <f>VLOOKUP(B78,'LISTA DE PRECIOS'!A:E,5,FALSE)</f>
        <v>24999.52</v>
      </c>
      <c r="H78" s="39">
        <f>+ROUND(E78*F78*G78,0)</f>
        <v>154497</v>
      </c>
    </row>
    <row r="79" spans="2:8">
      <c r="B79" s="49" t="s">
        <v>693</v>
      </c>
      <c r="C79" s="56" t="str">
        <f>VLOOKUP(B79,'LISTA DE PRECIOS'!A:B,2,FALSE)</f>
        <v xml:space="preserve">Arena </v>
      </c>
      <c r="D79" s="12" t="str">
        <f>VLOOKUP(B79,'LISTA DE PRECIOS'!A:D,4,FALSE)</f>
        <v>M3</v>
      </c>
      <c r="E79" s="12">
        <v>0.56000000000000005</v>
      </c>
      <c r="F79" s="12">
        <v>1.03</v>
      </c>
      <c r="G79" s="13">
        <f>VLOOKUP(B79,'LISTA DE PRECIOS'!A:E,5,FALSE)</f>
        <v>0</v>
      </c>
      <c r="H79" s="39">
        <f>+ROUND(E79*F79*G79,0)</f>
        <v>0</v>
      </c>
    </row>
    <row r="80" spans="2:8">
      <c r="B80" s="49" t="s">
        <v>1165</v>
      </c>
      <c r="C80" s="56" t="str">
        <f>VLOOKUP(B80,'LISTA DE PRECIOS'!A:B,2,FALSE)</f>
        <v xml:space="preserve">Triturado </v>
      </c>
      <c r="D80" s="12" t="str">
        <f>VLOOKUP(B80,'LISTA DE PRECIOS'!A:D,4,FALSE)</f>
        <v>M3</v>
      </c>
      <c r="E80" s="12">
        <v>0.95</v>
      </c>
      <c r="F80" s="12">
        <v>1.03</v>
      </c>
      <c r="G80" s="13">
        <f>VLOOKUP(B80,'LISTA DE PRECIOS'!A:E,5,FALSE)</f>
        <v>77156</v>
      </c>
      <c r="H80" s="39">
        <f>+ROUND(E80*F80*G80,0)</f>
        <v>75497</v>
      </c>
    </row>
    <row r="81" spans="2:8" ht="15.75" thickBot="1">
      <c r="B81" s="49" t="s">
        <v>677</v>
      </c>
      <c r="C81" s="56" t="str">
        <f>VLOOKUP(B81,'LISTA DE PRECIOS'!A:B,2,FALSE)</f>
        <v xml:space="preserve">Agua </v>
      </c>
      <c r="D81" s="12" t="str">
        <f>VLOOKUP(B81,'LISTA DE PRECIOS'!A:D,4,FALSE)</f>
        <v>Lt</v>
      </c>
      <c r="E81" s="12">
        <v>170</v>
      </c>
      <c r="F81" s="12">
        <v>1.03</v>
      </c>
      <c r="G81" s="13">
        <f>VLOOKUP(B81,'LISTA DE PRECIOS'!A:E,5,FALSE)</f>
        <v>7</v>
      </c>
      <c r="H81" s="39">
        <f>+ROUND(E81*F81*G81,0)</f>
        <v>1226</v>
      </c>
    </row>
    <row r="82" spans="2:8" ht="15.75" thickBot="1">
      <c r="B82" s="1022"/>
      <c r="C82" s="1023"/>
      <c r="D82" s="1024"/>
      <c r="E82" s="1025" t="s">
        <v>497</v>
      </c>
      <c r="F82" s="994"/>
      <c r="G82" s="1026"/>
      <c r="H82" s="28">
        <f>ROUND(SUM(H78:H81),0)</f>
        <v>231220</v>
      </c>
    </row>
    <row r="83" spans="2:8" ht="15.75" thickBot="1">
      <c r="B83" s="1027"/>
      <c r="C83" s="1027"/>
      <c r="D83" s="1027"/>
      <c r="E83" s="1027"/>
      <c r="F83" s="1027"/>
      <c r="G83" s="1027"/>
      <c r="H83" s="1027"/>
    </row>
    <row r="84" spans="2:8">
      <c r="B84" s="1028" t="s">
        <v>489</v>
      </c>
      <c r="C84" s="1029"/>
      <c r="D84" s="41" t="s">
        <v>490</v>
      </c>
      <c r="E84" s="25" t="s">
        <v>491</v>
      </c>
      <c r="F84" s="25" t="s">
        <v>2469</v>
      </c>
      <c r="G84" s="26" t="s">
        <v>492</v>
      </c>
      <c r="H84" s="27" t="s">
        <v>493</v>
      </c>
    </row>
    <row r="85" spans="2:8">
      <c r="B85" s="49" t="s">
        <v>543</v>
      </c>
      <c r="C85" s="11" t="str">
        <f>VLOOKUP(B85,'LISTA DE PRECIOS'!A:B,2,FALSE)</f>
        <v>Herramienta menor</v>
      </c>
      <c r="D85" s="12" t="str">
        <f>VLOOKUP(B85,'LISTA DE PRECIOS'!A:D,4,FALSE)</f>
        <v>%MO</v>
      </c>
      <c r="E85" s="55">
        <v>0.1</v>
      </c>
      <c r="F85" s="55"/>
      <c r="G85" s="13">
        <f>+H99</f>
        <v>89712</v>
      </c>
      <c r="H85" s="24">
        <f>+ROUND(E85*G85,0)</f>
        <v>8971</v>
      </c>
    </row>
    <row r="86" spans="2:8">
      <c r="B86" s="49" t="s">
        <v>553</v>
      </c>
      <c r="C86" s="56" t="str">
        <f>VLOOKUP(B86,'LISTA DE PRECIOS'!A:B,2,FALSE)</f>
        <v>Volqueta 7 m3</v>
      </c>
      <c r="D86" s="12" t="str">
        <f>VLOOKUP(B86,'LISTA DE PRECIOS'!A:D,4,FALSE)</f>
        <v>Hr</v>
      </c>
      <c r="E86" s="12">
        <v>0.05</v>
      </c>
      <c r="F86" s="12"/>
      <c r="G86" s="13">
        <f>VLOOKUP(B86,'LISTA DE PRECIOS'!A:E,5,FALSE)</f>
        <v>73227.786000000007</v>
      </c>
      <c r="H86" s="39">
        <f>+ROUND(E86*G86,0)</f>
        <v>3661</v>
      </c>
    </row>
    <row r="87" spans="2:8" ht="15.75" thickBot="1">
      <c r="B87" s="50" t="s">
        <v>544</v>
      </c>
      <c r="C87" s="56" t="str">
        <f>VLOOKUP(B87,'LISTA DE PRECIOS'!A:B,2,FALSE)</f>
        <v>Concretadora gasolina 1 o 1 1/2 sacos</v>
      </c>
      <c r="D87" s="12" t="str">
        <f>VLOOKUP(B87,'LISTA DE PRECIOS'!A:D,4,FALSE)</f>
        <v>Día</v>
      </c>
      <c r="E87" s="12">
        <v>0.1</v>
      </c>
      <c r="F87" s="12"/>
      <c r="G87" s="13">
        <f>VLOOKUP(B87,'LISTA DE PRECIOS'!A:E,5,FALSE)</f>
        <v>59500</v>
      </c>
      <c r="H87" s="39">
        <f>+ROUND(E87*G87,0)</f>
        <v>5950</v>
      </c>
    </row>
    <row r="88" spans="2:8" ht="15.75" thickBot="1">
      <c r="B88" s="1022"/>
      <c r="C88" s="1023"/>
      <c r="D88" s="1024"/>
      <c r="E88" s="1030" t="s">
        <v>498</v>
      </c>
      <c r="F88" s="1031"/>
      <c r="G88" s="1032"/>
      <c r="H88" s="29">
        <f>ROUND(SUM(H85:H85),0)</f>
        <v>8971</v>
      </c>
    </row>
    <row r="89" spans="2:8" ht="15.75" thickBot="1">
      <c r="B89" s="42"/>
      <c r="C89" s="42"/>
      <c r="D89" s="42"/>
      <c r="E89" s="10"/>
      <c r="F89" s="10"/>
      <c r="G89" s="7"/>
      <c r="H89" s="8"/>
    </row>
    <row r="90" spans="2:8" ht="24.75" thickBot="1">
      <c r="B90" s="1033" t="s">
        <v>499</v>
      </c>
      <c r="C90" s="1034"/>
      <c r="D90" s="30" t="s">
        <v>495</v>
      </c>
      <c r="E90" s="30" t="s">
        <v>501</v>
      </c>
      <c r="F90" s="25" t="s">
        <v>2469</v>
      </c>
      <c r="G90" s="31" t="s">
        <v>500</v>
      </c>
      <c r="H90" s="32" t="s">
        <v>493</v>
      </c>
    </row>
    <row r="91" spans="2:8" ht="15.75" thickBot="1">
      <c r="B91" s="15">
        <v>1</v>
      </c>
      <c r="C91" s="16" t="s">
        <v>2470</v>
      </c>
      <c r="D91" s="17"/>
      <c r="E91" s="18">
        <v>1</v>
      </c>
      <c r="F91" s="18">
        <v>1.47</v>
      </c>
      <c r="G91" s="19">
        <v>1831</v>
      </c>
      <c r="H91" s="20">
        <f>+ROUND(E91*F91*G91,0)</f>
        <v>2692</v>
      </c>
    </row>
    <row r="92" spans="2:8" ht="15.75" thickBot="1">
      <c r="B92" s="15">
        <v>2</v>
      </c>
      <c r="C92" s="16" t="s">
        <v>4</v>
      </c>
      <c r="D92" s="17"/>
      <c r="E92" s="18"/>
      <c r="F92" s="18"/>
      <c r="G92" s="19"/>
      <c r="H92" s="20">
        <f>+ROUND(E92*G92,0)</f>
        <v>0</v>
      </c>
    </row>
    <row r="93" spans="2:8" ht="15.75" thickBot="1">
      <c r="B93" s="15">
        <v>3</v>
      </c>
      <c r="C93" s="16" t="s">
        <v>4</v>
      </c>
      <c r="D93" s="17"/>
      <c r="E93" s="18"/>
      <c r="F93" s="18"/>
      <c r="G93" s="19"/>
      <c r="H93" s="20">
        <f>+ROUND(E93*G93,0)</f>
        <v>0</v>
      </c>
    </row>
    <row r="94" spans="2:8" ht="15.75" thickBot="1">
      <c r="B94" s="991"/>
      <c r="C94" s="991"/>
      <c r="D94" s="991"/>
      <c r="E94" s="992" t="s">
        <v>502</v>
      </c>
      <c r="F94" s="993"/>
      <c r="G94" s="994"/>
      <c r="H94" s="33">
        <f>ROUND(SUM(H91:H93),0)</f>
        <v>2692</v>
      </c>
    </row>
    <row r="95" spans="2:8" ht="15.75" thickBot="1">
      <c r="B95" s="1027"/>
      <c r="C95" s="1027"/>
      <c r="D95" s="1027"/>
      <c r="E95" s="1027"/>
      <c r="F95" s="1027"/>
      <c r="G95" s="1027"/>
      <c r="H95" s="1027"/>
    </row>
    <row r="96" spans="2:8" ht="15.75" thickBot="1">
      <c r="B96" s="1028" t="s">
        <v>503</v>
      </c>
      <c r="C96" s="1029"/>
      <c r="D96" s="41" t="s">
        <v>495</v>
      </c>
      <c r="E96" s="25" t="s">
        <v>504</v>
      </c>
      <c r="F96" s="25" t="s">
        <v>2469</v>
      </c>
      <c r="G96" s="26" t="s">
        <v>505</v>
      </c>
      <c r="H96" s="27" t="s">
        <v>493</v>
      </c>
    </row>
    <row r="97" spans="2:8" ht="15.75" thickBot="1">
      <c r="B97" s="85" t="s">
        <v>2514</v>
      </c>
      <c r="C97" s="11" t="str">
        <f>VLOOKUP(B97,'LISTA DE PRECIOS'!A:B,2,FALSE)</f>
        <v>Ayudante</v>
      </c>
      <c r="D97" s="12" t="str">
        <f>VLOOKUP(B97,'LISTA DE PRECIOS'!A:D,4,FALSE)</f>
        <v>Día</v>
      </c>
      <c r="E97" s="21">
        <v>0.15</v>
      </c>
      <c r="F97" s="58">
        <v>7</v>
      </c>
      <c r="G97" s="13">
        <f>VLOOKUP(B97,'LISTA DE PRECIOS'!A:E,5,FALSE)</f>
        <v>67964</v>
      </c>
      <c r="H97" s="22">
        <f>+ROUND(E97*F97*G97,0)</f>
        <v>71362</v>
      </c>
    </row>
    <row r="98" spans="2:8" ht="15.75" thickBot="1">
      <c r="B98" s="85" t="s">
        <v>2516</v>
      </c>
      <c r="C98" s="11" t="str">
        <f>VLOOKUP(B98,'LISTA DE PRECIOS'!A:B,2,FALSE)</f>
        <v>Oficial</v>
      </c>
      <c r="D98" s="12" t="str">
        <f>VLOOKUP(B98,'LISTA DE PRECIOS'!A:D,4,FALSE)</f>
        <v>Día</v>
      </c>
      <c r="E98" s="21">
        <v>0.15</v>
      </c>
      <c r="F98" s="58">
        <v>1</v>
      </c>
      <c r="G98" s="13">
        <f>VLOOKUP(B98,'LISTA DE PRECIOS'!A:E,5,FALSE)</f>
        <v>122335</v>
      </c>
      <c r="H98" s="22">
        <f>+ROUND(E98*F98*G98,0)</f>
        <v>18350</v>
      </c>
    </row>
    <row r="99" spans="2:8" ht="15.75" thickBot="1">
      <c r="B99" s="991"/>
      <c r="C99" s="991"/>
      <c r="D99" s="991"/>
      <c r="E99" s="992" t="s">
        <v>506</v>
      </c>
      <c r="F99" s="993"/>
      <c r="G99" s="994"/>
      <c r="H99" s="28">
        <f>ROUND(SUM(H97:H98),0)</f>
        <v>89712</v>
      </c>
    </row>
    <row r="100" spans="2:8" ht="15.75" thickBot="1">
      <c r="B100" s="42"/>
      <c r="C100" s="42"/>
      <c r="D100" s="42"/>
      <c r="E100" s="42"/>
      <c r="F100" s="42"/>
      <c r="G100" s="42"/>
      <c r="H100" s="42"/>
    </row>
    <row r="101" spans="2:8" ht="15.75" thickBot="1">
      <c r="B101" s="40"/>
      <c r="C101" s="40"/>
      <c r="D101" s="40"/>
      <c r="E101" s="995" t="s">
        <v>507</v>
      </c>
      <c r="F101" s="996"/>
      <c r="G101" s="997"/>
      <c r="H101" s="14">
        <f>+ROUND(H99+H88+H82+H94,0)</f>
        <v>332595</v>
      </c>
    </row>
    <row r="103" spans="2:8" ht="15.75" thickBot="1"/>
    <row r="104" spans="2:8" ht="16.5" customHeight="1" thickBot="1">
      <c r="B104" s="998" t="s">
        <v>2532</v>
      </c>
      <c r="C104" s="999"/>
      <c r="D104" s="999"/>
      <c r="E104" s="999"/>
      <c r="F104" s="999"/>
      <c r="G104" s="999"/>
      <c r="H104" s="1000"/>
    </row>
    <row r="105" spans="2:8" ht="15.75" thickBot="1">
      <c r="B105" s="1001" t="s">
        <v>487</v>
      </c>
      <c r="C105" s="1002"/>
      <c r="D105" s="1003"/>
      <c r="E105" s="1004"/>
      <c r="F105" s="1004"/>
      <c r="G105" s="1004"/>
      <c r="H105" s="1005"/>
    </row>
    <row r="106" spans="2:8" ht="15.75" thickBot="1">
      <c r="B106" s="1006" t="s">
        <v>488</v>
      </c>
      <c r="C106" s="1007"/>
      <c r="D106" s="1008" t="s">
        <v>2416</v>
      </c>
      <c r="E106" s="1007"/>
      <c r="F106" s="1007"/>
      <c r="G106" s="1007"/>
      <c r="H106" s="1009"/>
    </row>
    <row r="107" spans="2:8">
      <c r="B107" s="1010" t="str">
        <f>VLOOKUP(D106,ACTIVIDADES!A:D,2,FALSE)</f>
        <v>Concreto de 20,7 Mpa (3000 psi) (producción)</v>
      </c>
      <c r="C107" s="1011"/>
      <c r="D107" s="1010" t="s">
        <v>34</v>
      </c>
      <c r="E107" s="1011"/>
      <c r="F107" s="1011"/>
      <c r="G107" s="1011"/>
      <c r="H107" s="38" t="s">
        <v>1</v>
      </c>
    </row>
    <row r="108" spans="2:8">
      <c r="B108" s="1012"/>
      <c r="C108" s="1013"/>
      <c r="D108" s="1016">
        <f>+ROUND(H133+H122+H116+H128,0)</f>
        <v>349675</v>
      </c>
      <c r="E108" s="1017"/>
      <c r="F108" s="1017"/>
      <c r="G108" s="1017"/>
      <c r="H108" s="1020" t="str">
        <f>VLOOKUP(D106,ACTIVIDADES!A:D,3,FALSE)</f>
        <v>M3</v>
      </c>
    </row>
    <row r="109" spans="2:8" ht="15.75" thickBot="1">
      <c r="B109" s="1014"/>
      <c r="C109" s="1015"/>
      <c r="D109" s="1018"/>
      <c r="E109" s="1019"/>
      <c r="F109" s="1019"/>
      <c r="G109" s="1019"/>
      <c r="H109" s="1021"/>
    </row>
    <row r="110" spans="2:8" ht="15.75" thickBot="1"/>
    <row r="111" spans="2:8">
      <c r="B111" s="1028" t="s">
        <v>494</v>
      </c>
      <c r="C111" s="1029"/>
      <c r="D111" s="41" t="s">
        <v>495</v>
      </c>
      <c r="E111" s="25" t="s">
        <v>496</v>
      </c>
      <c r="F111" s="25" t="s">
        <v>2469</v>
      </c>
      <c r="G111" s="26" t="s">
        <v>492</v>
      </c>
      <c r="H111" s="27" t="s">
        <v>493</v>
      </c>
    </row>
    <row r="112" spans="2:8" ht="22.5">
      <c r="B112" s="49" t="s">
        <v>728</v>
      </c>
      <c r="C112" s="56" t="str">
        <f>VLOOKUP(B112,'LISTA DE PRECIOS'!A:B,2,FALSE)</f>
        <v>Cemento gris saco por 50 kilos, incluye cargue, descargue y transporte</v>
      </c>
      <c r="D112" s="12" t="str">
        <f>VLOOKUP(B112,'LISTA DE PRECIOS'!A:D,4,FALSE)</f>
        <v>Sc</v>
      </c>
      <c r="E112" s="12">
        <v>7</v>
      </c>
      <c r="F112" s="12">
        <v>1.03</v>
      </c>
      <c r="G112" s="13">
        <f>VLOOKUP(B112,'LISTA DE PRECIOS'!A:E,5,FALSE)</f>
        <v>24999.52</v>
      </c>
      <c r="H112" s="39">
        <f>+ROUND(E112*F112*G112,0)</f>
        <v>180247</v>
      </c>
    </row>
    <row r="113" spans="2:8">
      <c r="B113" s="49" t="s">
        <v>693</v>
      </c>
      <c r="C113" s="56" t="str">
        <f>VLOOKUP(B113,'LISTA DE PRECIOS'!A:B,2,FALSE)</f>
        <v xml:space="preserve">Arena </v>
      </c>
      <c r="D113" s="12" t="str">
        <f>VLOOKUP(B113,'LISTA DE PRECIOS'!A:D,4,FALSE)</f>
        <v>M3</v>
      </c>
      <c r="E113" s="12">
        <v>0.56000000000000005</v>
      </c>
      <c r="F113" s="12">
        <v>1.03</v>
      </c>
      <c r="G113" s="13">
        <f>VLOOKUP(B113,'LISTA DE PRECIOS'!A:E,5,FALSE)</f>
        <v>0</v>
      </c>
      <c r="H113" s="39">
        <f>+ROUND(E113*F113*G113,0)</f>
        <v>0</v>
      </c>
    </row>
    <row r="114" spans="2:8">
      <c r="B114" s="49" t="s">
        <v>1165</v>
      </c>
      <c r="C114" s="56" t="str">
        <f>VLOOKUP(B114,'LISTA DE PRECIOS'!A:B,2,FALSE)</f>
        <v xml:space="preserve">Triturado </v>
      </c>
      <c r="D114" s="12" t="str">
        <f>VLOOKUP(B114,'LISTA DE PRECIOS'!A:D,4,FALSE)</f>
        <v>M3</v>
      </c>
      <c r="E114" s="12">
        <v>0.84</v>
      </c>
      <c r="F114" s="12">
        <v>1.03</v>
      </c>
      <c r="G114" s="13">
        <f>VLOOKUP(B114,'LISTA DE PRECIOS'!A:E,5,FALSE)</f>
        <v>77156</v>
      </c>
      <c r="H114" s="39">
        <f>+ROUND(E114*F114*G114,0)</f>
        <v>66755</v>
      </c>
    </row>
    <row r="115" spans="2:8" ht="15.75" thickBot="1">
      <c r="B115" s="49" t="s">
        <v>677</v>
      </c>
      <c r="C115" s="56" t="str">
        <f>VLOOKUP(B115,'LISTA DE PRECIOS'!A:B,2,FALSE)</f>
        <v xml:space="preserve">Agua </v>
      </c>
      <c r="D115" s="12" t="str">
        <f>VLOOKUP(B115,'LISTA DE PRECIOS'!A:D,4,FALSE)</f>
        <v>Lt</v>
      </c>
      <c r="E115" s="12">
        <v>180</v>
      </c>
      <c r="F115" s="12">
        <v>1.03</v>
      </c>
      <c r="G115" s="13">
        <f>VLOOKUP(B115,'LISTA DE PRECIOS'!A:E,5,FALSE)</f>
        <v>7</v>
      </c>
      <c r="H115" s="39">
        <f>+ROUND(E115*F115*G115,0)</f>
        <v>1298</v>
      </c>
    </row>
    <row r="116" spans="2:8" ht="15.75" thickBot="1">
      <c r="B116" s="1022"/>
      <c r="C116" s="1023"/>
      <c r="D116" s="1024"/>
      <c r="E116" s="1025" t="s">
        <v>497</v>
      </c>
      <c r="F116" s="994"/>
      <c r="G116" s="1026"/>
      <c r="H116" s="28">
        <f>ROUND(SUM(H112:H115),0)</f>
        <v>248300</v>
      </c>
    </row>
    <row r="117" spans="2:8" ht="15.75" thickBot="1">
      <c r="B117" s="1027"/>
      <c r="C117" s="1027"/>
      <c r="D117" s="1027"/>
      <c r="E117" s="1027"/>
      <c r="F117" s="1027"/>
      <c r="G117" s="1027"/>
      <c r="H117" s="1027"/>
    </row>
    <row r="118" spans="2:8">
      <c r="B118" s="1028" t="s">
        <v>489</v>
      </c>
      <c r="C118" s="1029"/>
      <c r="D118" s="41" t="s">
        <v>490</v>
      </c>
      <c r="E118" s="25" t="s">
        <v>491</v>
      </c>
      <c r="F118" s="25" t="s">
        <v>2469</v>
      </c>
      <c r="G118" s="26" t="s">
        <v>492</v>
      </c>
      <c r="H118" s="27" t="s">
        <v>493</v>
      </c>
    </row>
    <row r="119" spans="2:8">
      <c r="B119" s="49" t="s">
        <v>543</v>
      </c>
      <c r="C119" s="11" t="str">
        <f>VLOOKUP(B119,'LISTA DE PRECIOS'!A:B,2,FALSE)</f>
        <v>Herramienta menor</v>
      </c>
      <c r="D119" s="12" t="str">
        <f>VLOOKUP(B119,'LISTA DE PRECIOS'!A:D,4,FALSE)</f>
        <v>%MO</v>
      </c>
      <c r="E119" s="55">
        <v>0.1</v>
      </c>
      <c r="F119" s="55"/>
      <c r="G119" s="13">
        <f>+H133</f>
        <v>89712</v>
      </c>
      <c r="H119" s="24">
        <f>+ROUND(E119*G119,0)</f>
        <v>8971</v>
      </c>
    </row>
    <row r="120" spans="2:8">
      <c r="B120" s="49" t="s">
        <v>553</v>
      </c>
      <c r="C120" s="56" t="str">
        <f>VLOOKUP(B120,'LISTA DE PRECIOS'!A:B,2,FALSE)</f>
        <v>Volqueta 7 m3</v>
      </c>
      <c r="D120" s="12" t="str">
        <f>VLOOKUP(B120,'LISTA DE PRECIOS'!A:D,4,FALSE)</f>
        <v>Hr</v>
      </c>
      <c r="E120" s="12">
        <v>0.05</v>
      </c>
      <c r="F120" s="12"/>
      <c r="G120" s="13">
        <f>VLOOKUP(B120,'LISTA DE PRECIOS'!A:E,5,FALSE)</f>
        <v>73227.786000000007</v>
      </c>
      <c r="H120" s="39">
        <f>+ROUND(E120*G120,0)</f>
        <v>3661</v>
      </c>
    </row>
    <row r="121" spans="2:8" ht="15.75" thickBot="1">
      <c r="B121" s="50" t="s">
        <v>544</v>
      </c>
      <c r="C121" s="56" t="str">
        <f>VLOOKUP(B121,'LISTA DE PRECIOS'!A:B,2,FALSE)</f>
        <v>Concretadora gasolina 1 o 1 1/2 sacos</v>
      </c>
      <c r="D121" s="12" t="str">
        <f>VLOOKUP(B121,'LISTA DE PRECIOS'!A:D,4,FALSE)</f>
        <v>Día</v>
      </c>
      <c r="E121" s="12">
        <v>0.1</v>
      </c>
      <c r="F121" s="12"/>
      <c r="G121" s="13">
        <f>VLOOKUP(B121,'LISTA DE PRECIOS'!A:E,5,FALSE)</f>
        <v>59500</v>
      </c>
      <c r="H121" s="39">
        <f>+ROUND(E121*G121,0)</f>
        <v>5950</v>
      </c>
    </row>
    <row r="122" spans="2:8" ht="15.75" thickBot="1">
      <c r="B122" s="1022"/>
      <c r="C122" s="1023"/>
      <c r="D122" s="1024"/>
      <c r="E122" s="1030" t="s">
        <v>498</v>
      </c>
      <c r="F122" s="1031"/>
      <c r="G122" s="1032"/>
      <c r="H122" s="29">
        <f>ROUND(SUM(H119:H119),0)</f>
        <v>8971</v>
      </c>
    </row>
    <row r="123" spans="2:8" ht="15.75" thickBot="1">
      <c r="B123" s="42"/>
      <c r="C123" s="42"/>
      <c r="D123" s="42"/>
      <c r="E123" s="10"/>
      <c r="F123" s="10"/>
      <c r="G123" s="7"/>
      <c r="H123" s="8"/>
    </row>
    <row r="124" spans="2:8" ht="24.75" thickBot="1">
      <c r="B124" s="1033" t="s">
        <v>499</v>
      </c>
      <c r="C124" s="1034"/>
      <c r="D124" s="30" t="s">
        <v>495</v>
      </c>
      <c r="E124" s="30" t="s">
        <v>501</v>
      </c>
      <c r="F124" s="25" t="s">
        <v>2469</v>
      </c>
      <c r="G124" s="31" t="s">
        <v>500</v>
      </c>
      <c r="H124" s="32" t="s">
        <v>493</v>
      </c>
    </row>
    <row r="125" spans="2:8" ht="15.75" thickBot="1">
      <c r="B125" s="15">
        <v>1</v>
      </c>
      <c r="C125" s="16" t="s">
        <v>2470</v>
      </c>
      <c r="D125" s="17"/>
      <c r="E125" s="18">
        <v>1</v>
      </c>
      <c r="F125" s="18">
        <v>1.47</v>
      </c>
      <c r="G125" s="19">
        <v>1831</v>
      </c>
      <c r="H125" s="20">
        <f>+ROUND(E125*F125*G125,0)</f>
        <v>2692</v>
      </c>
    </row>
    <row r="126" spans="2:8" ht="15.75" thickBot="1">
      <c r="B126" s="15">
        <v>2</v>
      </c>
      <c r="C126" s="16" t="s">
        <v>4</v>
      </c>
      <c r="D126" s="17"/>
      <c r="E126" s="18"/>
      <c r="F126" s="18"/>
      <c r="G126" s="19"/>
      <c r="H126" s="20">
        <f>+ROUND(E126*G126,0)</f>
        <v>0</v>
      </c>
    </row>
    <row r="127" spans="2:8" ht="15.75" thickBot="1">
      <c r="B127" s="15">
        <v>3</v>
      </c>
      <c r="C127" s="16" t="s">
        <v>4</v>
      </c>
      <c r="D127" s="17"/>
      <c r="E127" s="18"/>
      <c r="F127" s="18"/>
      <c r="G127" s="19"/>
      <c r="H127" s="20">
        <f>+ROUND(E127*G127,0)</f>
        <v>0</v>
      </c>
    </row>
    <row r="128" spans="2:8" ht="15.75" thickBot="1">
      <c r="B128" s="991"/>
      <c r="C128" s="991"/>
      <c r="D128" s="991"/>
      <c r="E128" s="992" t="s">
        <v>502</v>
      </c>
      <c r="F128" s="993"/>
      <c r="G128" s="994"/>
      <c r="H128" s="33">
        <f>ROUND(SUM(H125:H127),0)</f>
        <v>2692</v>
      </c>
    </row>
    <row r="129" spans="2:8" ht="15.75" thickBot="1">
      <c r="B129" s="1027"/>
      <c r="C129" s="1027"/>
      <c r="D129" s="1027"/>
      <c r="E129" s="1027"/>
      <c r="F129" s="1027"/>
      <c r="G129" s="1027"/>
      <c r="H129" s="1027"/>
    </row>
    <row r="130" spans="2:8" ht="15.75" thickBot="1">
      <c r="B130" s="1028" t="s">
        <v>503</v>
      </c>
      <c r="C130" s="1029"/>
      <c r="D130" s="41" t="s">
        <v>495</v>
      </c>
      <c r="E130" s="25" t="s">
        <v>504</v>
      </c>
      <c r="F130" s="25" t="s">
        <v>2469</v>
      </c>
      <c r="G130" s="26" t="s">
        <v>505</v>
      </c>
      <c r="H130" s="27" t="s">
        <v>493</v>
      </c>
    </row>
    <row r="131" spans="2:8" ht="15.75" thickBot="1">
      <c r="B131" s="85" t="s">
        <v>2514</v>
      </c>
      <c r="C131" s="11" t="str">
        <f>VLOOKUP(B131,'LISTA DE PRECIOS'!A:B,2,FALSE)</f>
        <v>Ayudante</v>
      </c>
      <c r="D131" s="12" t="str">
        <f>VLOOKUP(B131,'LISTA DE PRECIOS'!A:D,4,FALSE)</f>
        <v>Día</v>
      </c>
      <c r="E131" s="21">
        <v>0.15</v>
      </c>
      <c r="F131" s="58">
        <v>7</v>
      </c>
      <c r="G131" s="13">
        <f>VLOOKUP(B131,'LISTA DE PRECIOS'!A:E,5,FALSE)</f>
        <v>67964</v>
      </c>
      <c r="H131" s="22">
        <f>+ROUND(E131*F131*G131,0)</f>
        <v>71362</v>
      </c>
    </row>
    <row r="132" spans="2:8" ht="15.75" thickBot="1">
      <c r="B132" s="85" t="s">
        <v>2516</v>
      </c>
      <c r="C132" s="11" t="str">
        <f>VLOOKUP(B132,'LISTA DE PRECIOS'!A:B,2,FALSE)</f>
        <v>Oficial</v>
      </c>
      <c r="D132" s="12" t="str">
        <f>VLOOKUP(B132,'LISTA DE PRECIOS'!A:D,4,FALSE)</f>
        <v>Día</v>
      </c>
      <c r="E132" s="21">
        <v>0.15</v>
      </c>
      <c r="F132" s="58">
        <v>1</v>
      </c>
      <c r="G132" s="13">
        <f>VLOOKUP(B132,'LISTA DE PRECIOS'!A:E,5,FALSE)</f>
        <v>122335</v>
      </c>
      <c r="H132" s="22">
        <f>+ROUND(E132*F132*G132,0)</f>
        <v>18350</v>
      </c>
    </row>
    <row r="133" spans="2:8" ht="15.75" thickBot="1">
      <c r="B133" s="991"/>
      <c r="C133" s="991"/>
      <c r="D133" s="991"/>
      <c r="E133" s="992" t="s">
        <v>506</v>
      </c>
      <c r="F133" s="993"/>
      <c r="G133" s="994"/>
      <c r="H133" s="28">
        <f>ROUND(SUM(H131:H132),0)</f>
        <v>89712</v>
      </c>
    </row>
    <row r="134" spans="2:8" ht="15.75" thickBot="1">
      <c r="B134" s="42"/>
      <c r="C134" s="42"/>
      <c r="D134" s="42"/>
      <c r="E134" s="42"/>
      <c r="F134" s="42"/>
      <c r="G134" s="42"/>
      <c r="H134" s="42"/>
    </row>
    <row r="135" spans="2:8" ht="15.75" thickBot="1">
      <c r="B135" s="40"/>
      <c r="C135" s="40"/>
      <c r="D135" s="40"/>
      <c r="E135" s="995" t="s">
        <v>507</v>
      </c>
      <c r="F135" s="996"/>
      <c r="G135" s="997"/>
      <c r="H135" s="14">
        <f>+ROUND(H133+H122+H116+H128,0)</f>
        <v>349675</v>
      </c>
    </row>
    <row r="137" spans="2:8" ht="15.75" thickBot="1"/>
    <row r="138" spans="2:8" ht="16.5" customHeight="1" thickBot="1">
      <c r="B138" s="998" t="s">
        <v>2532</v>
      </c>
      <c r="C138" s="999"/>
      <c r="D138" s="999"/>
      <c r="E138" s="999"/>
      <c r="F138" s="999"/>
      <c r="G138" s="999"/>
      <c r="H138" s="1000"/>
    </row>
    <row r="139" spans="2:8" ht="15.75" thickBot="1">
      <c r="B139" s="1001" t="s">
        <v>487</v>
      </c>
      <c r="C139" s="1002"/>
      <c r="D139" s="1003"/>
      <c r="E139" s="1004"/>
      <c r="F139" s="1004"/>
      <c r="G139" s="1004"/>
      <c r="H139" s="1005"/>
    </row>
    <row r="140" spans="2:8" ht="15.75" thickBot="1">
      <c r="B140" s="1006" t="s">
        <v>488</v>
      </c>
      <c r="C140" s="1007"/>
      <c r="D140" s="1008" t="s">
        <v>2417</v>
      </c>
      <c r="E140" s="1007"/>
      <c r="F140" s="1007"/>
      <c r="G140" s="1007"/>
      <c r="H140" s="1009"/>
    </row>
    <row r="141" spans="2:8">
      <c r="B141" s="1010" t="str">
        <f>VLOOKUP(D140,ACTIVIDADES!A:D,2,FALSE)</f>
        <v>Concreto de 24,5 Mpa (3500 PSI) (producción)</v>
      </c>
      <c r="C141" s="1011"/>
      <c r="D141" s="1010" t="s">
        <v>34</v>
      </c>
      <c r="E141" s="1011"/>
      <c r="F141" s="1011"/>
      <c r="G141" s="1011"/>
      <c r="H141" s="38" t="s">
        <v>1</v>
      </c>
    </row>
    <row r="142" spans="2:8">
      <c r="B142" s="1012"/>
      <c r="C142" s="1013"/>
      <c r="D142" s="1016">
        <f>+ROUND(H167+H156+H150+H162,0)</f>
        <v>385193</v>
      </c>
      <c r="E142" s="1017"/>
      <c r="F142" s="1017"/>
      <c r="G142" s="1017"/>
      <c r="H142" s="1020" t="str">
        <f>VLOOKUP(D140,ACTIVIDADES!A:D,3,FALSE)</f>
        <v>M3</v>
      </c>
    </row>
    <row r="143" spans="2:8" ht="15.75" thickBot="1">
      <c r="B143" s="1014"/>
      <c r="C143" s="1015"/>
      <c r="D143" s="1018"/>
      <c r="E143" s="1019"/>
      <c r="F143" s="1019"/>
      <c r="G143" s="1019"/>
      <c r="H143" s="1021"/>
    </row>
    <row r="144" spans="2:8" ht="15.75" thickBot="1"/>
    <row r="145" spans="2:8">
      <c r="B145" s="1028" t="s">
        <v>494</v>
      </c>
      <c r="C145" s="1029"/>
      <c r="D145" s="41" t="s">
        <v>495</v>
      </c>
      <c r="E145" s="25" t="s">
        <v>496</v>
      </c>
      <c r="F145" s="25" t="s">
        <v>2469</v>
      </c>
      <c r="G145" s="26" t="s">
        <v>492</v>
      </c>
      <c r="H145" s="27" t="s">
        <v>493</v>
      </c>
    </row>
    <row r="146" spans="2:8" ht="22.5">
      <c r="B146" s="49" t="s">
        <v>728</v>
      </c>
      <c r="C146" s="56" t="str">
        <f>VLOOKUP(B146,'LISTA DE PRECIOS'!A:B,2,FALSE)</f>
        <v>Cemento gris saco por 50 kilos, incluye cargue, descargue y transporte</v>
      </c>
      <c r="D146" s="12" t="str">
        <f>VLOOKUP(B146,'LISTA DE PRECIOS'!A:D,4,FALSE)</f>
        <v>Sc</v>
      </c>
      <c r="E146" s="12">
        <v>8.5</v>
      </c>
      <c r="F146" s="12">
        <v>1.03</v>
      </c>
      <c r="G146" s="13">
        <f>VLOOKUP(B146,'LISTA DE PRECIOS'!A:E,5,FALSE)</f>
        <v>24999.52</v>
      </c>
      <c r="H146" s="39">
        <f>+ROUND(E146*F146*G146,0)</f>
        <v>218871</v>
      </c>
    </row>
    <row r="147" spans="2:8">
      <c r="B147" s="49" t="s">
        <v>693</v>
      </c>
      <c r="C147" s="56" t="str">
        <f>VLOOKUP(B147,'LISTA DE PRECIOS'!A:B,2,FALSE)</f>
        <v xml:space="preserve">Arena </v>
      </c>
      <c r="D147" s="12" t="str">
        <f>VLOOKUP(B147,'LISTA DE PRECIOS'!A:D,4,FALSE)</f>
        <v>M3</v>
      </c>
      <c r="E147" s="12">
        <v>0.67</v>
      </c>
      <c r="F147" s="12">
        <v>1.03</v>
      </c>
      <c r="G147" s="13">
        <f>VLOOKUP(B147,'LISTA DE PRECIOS'!A:E,5,FALSE)</f>
        <v>0</v>
      </c>
      <c r="H147" s="39">
        <f>+ROUND(E147*F147*G147,0)</f>
        <v>0</v>
      </c>
    </row>
    <row r="148" spans="2:8">
      <c r="B148" s="49" t="s">
        <v>1165</v>
      </c>
      <c r="C148" s="56" t="str">
        <f>VLOOKUP(B148,'LISTA DE PRECIOS'!A:B,2,FALSE)</f>
        <v xml:space="preserve">Triturado </v>
      </c>
      <c r="D148" s="12" t="str">
        <f>VLOOKUP(B148,'LISTA DE PRECIOS'!A:D,4,FALSE)</f>
        <v>M3</v>
      </c>
      <c r="E148" s="12">
        <v>0.8</v>
      </c>
      <c r="F148" s="12">
        <v>1.03</v>
      </c>
      <c r="G148" s="13">
        <f>VLOOKUP(B148,'LISTA DE PRECIOS'!A:E,5,FALSE)</f>
        <v>77156</v>
      </c>
      <c r="H148" s="39">
        <f>+ROUND(E148*F148*G148,0)</f>
        <v>63577</v>
      </c>
    </row>
    <row r="149" spans="2:8" ht="15.75" thickBot="1">
      <c r="B149" s="49" t="s">
        <v>677</v>
      </c>
      <c r="C149" s="56" t="str">
        <f>VLOOKUP(B149,'LISTA DE PRECIOS'!A:B,2,FALSE)</f>
        <v xml:space="preserve">Agua </v>
      </c>
      <c r="D149" s="12" t="str">
        <f>VLOOKUP(B149,'LISTA DE PRECIOS'!A:D,4,FALSE)</f>
        <v>Lt</v>
      </c>
      <c r="E149" s="12">
        <v>190</v>
      </c>
      <c r="F149" s="12">
        <v>1.03</v>
      </c>
      <c r="G149" s="13">
        <f>VLOOKUP(B149,'LISTA DE PRECIOS'!A:E,5,FALSE)</f>
        <v>7</v>
      </c>
      <c r="H149" s="39">
        <f>+ROUND(E149*F149*G149,0)</f>
        <v>1370</v>
      </c>
    </row>
    <row r="150" spans="2:8" ht="15.75" thickBot="1">
      <c r="B150" s="1022"/>
      <c r="C150" s="1023"/>
      <c r="D150" s="1024"/>
      <c r="E150" s="1025" t="s">
        <v>497</v>
      </c>
      <c r="F150" s="994"/>
      <c r="G150" s="1026"/>
      <c r="H150" s="28">
        <f>ROUND(SUM(H146:H149),0)</f>
        <v>283818</v>
      </c>
    </row>
    <row r="151" spans="2:8" ht="15.75" thickBot="1">
      <c r="B151" s="1027"/>
      <c r="C151" s="1027"/>
      <c r="D151" s="1027"/>
      <c r="E151" s="1027"/>
      <c r="F151" s="1027"/>
      <c r="G151" s="1027"/>
      <c r="H151" s="1027"/>
    </row>
    <row r="152" spans="2:8">
      <c r="B152" s="1028" t="s">
        <v>489</v>
      </c>
      <c r="C152" s="1029"/>
      <c r="D152" s="41" t="s">
        <v>490</v>
      </c>
      <c r="E152" s="25" t="s">
        <v>491</v>
      </c>
      <c r="F152" s="25" t="s">
        <v>2469</v>
      </c>
      <c r="G152" s="26" t="s">
        <v>492</v>
      </c>
      <c r="H152" s="27" t="s">
        <v>493</v>
      </c>
    </row>
    <row r="153" spans="2:8">
      <c r="B153" s="49" t="s">
        <v>543</v>
      </c>
      <c r="C153" s="11" t="str">
        <f>VLOOKUP(B153,'LISTA DE PRECIOS'!A:B,2,FALSE)</f>
        <v>Herramienta menor</v>
      </c>
      <c r="D153" s="12" t="str">
        <f>VLOOKUP(B153,'LISTA DE PRECIOS'!A:D,4,FALSE)</f>
        <v>%MO</v>
      </c>
      <c r="E153" s="55">
        <v>0.1</v>
      </c>
      <c r="F153" s="55"/>
      <c r="G153" s="13">
        <f>+H167</f>
        <v>89712</v>
      </c>
      <c r="H153" s="24">
        <f>+ROUND(E153*G153,0)</f>
        <v>8971</v>
      </c>
    </row>
    <row r="154" spans="2:8">
      <c r="B154" s="49" t="s">
        <v>553</v>
      </c>
      <c r="C154" s="56" t="str">
        <f>VLOOKUP(B154,'LISTA DE PRECIOS'!A:B,2,FALSE)</f>
        <v>Volqueta 7 m3</v>
      </c>
      <c r="D154" s="12" t="str">
        <f>VLOOKUP(B154,'LISTA DE PRECIOS'!A:D,4,FALSE)</f>
        <v>Hr</v>
      </c>
      <c r="E154" s="12">
        <v>0.05</v>
      </c>
      <c r="F154" s="12"/>
      <c r="G154" s="13">
        <f>VLOOKUP(B154,'LISTA DE PRECIOS'!A:E,5,FALSE)</f>
        <v>73227.786000000007</v>
      </c>
      <c r="H154" s="39">
        <f>+ROUND(E154*G154,0)</f>
        <v>3661</v>
      </c>
    </row>
    <row r="155" spans="2:8" ht="15.75" thickBot="1">
      <c r="B155" s="50" t="s">
        <v>544</v>
      </c>
      <c r="C155" s="56" t="str">
        <f>VLOOKUP(B155,'LISTA DE PRECIOS'!A:B,2,FALSE)</f>
        <v>Concretadora gasolina 1 o 1 1/2 sacos</v>
      </c>
      <c r="D155" s="12" t="str">
        <f>VLOOKUP(B155,'LISTA DE PRECIOS'!A:D,4,FALSE)</f>
        <v>Día</v>
      </c>
      <c r="E155" s="12">
        <v>0.1</v>
      </c>
      <c r="F155" s="12"/>
      <c r="G155" s="13">
        <f>VLOOKUP(B155,'LISTA DE PRECIOS'!A:E,5,FALSE)</f>
        <v>59500</v>
      </c>
      <c r="H155" s="39">
        <f>+ROUND(E155*G155,0)</f>
        <v>5950</v>
      </c>
    </row>
    <row r="156" spans="2:8" ht="15.75" thickBot="1">
      <c r="B156" s="1022"/>
      <c r="C156" s="1023"/>
      <c r="D156" s="1024"/>
      <c r="E156" s="1030" t="s">
        <v>498</v>
      </c>
      <c r="F156" s="1031"/>
      <c r="G156" s="1032"/>
      <c r="H156" s="29">
        <f>ROUND(SUM(H153:H153),0)</f>
        <v>8971</v>
      </c>
    </row>
    <row r="157" spans="2:8" ht="15.75" thickBot="1">
      <c r="B157" s="42"/>
      <c r="C157" s="42"/>
      <c r="D157" s="42"/>
      <c r="E157" s="10"/>
      <c r="F157" s="10"/>
      <c r="G157" s="7"/>
      <c r="H157" s="8"/>
    </row>
    <row r="158" spans="2:8" ht="24.75" thickBot="1">
      <c r="B158" s="1033" t="s">
        <v>499</v>
      </c>
      <c r="C158" s="1034"/>
      <c r="D158" s="30" t="s">
        <v>495</v>
      </c>
      <c r="E158" s="30" t="s">
        <v>501</v>
      </c>
      <c r="F158" s="25" t="s">
        <v>2469</v>
      </c>
      <c r="G158" s="31" t="s">
        <v>500</v>
      </c>
      <c r="H158" s="32" t="s">
        <v>493</v>
      </c>
    </row>
    <row r="159" spans="2:8" ht="15.75" thickBot="1">
      <c r="B159" s="15">
        <v>1</v>
      </c>
      <c r="C159" s="16" t="s">
        <v>2470</v>
      </c>
      <c r="D159" s="17"/>
      <c r="E159" s="18">
        <v>1</v>
      </c>
      <c r="F159" s="18">
        <v>1.47</v>
      </c>
      <c r="G159" s="19">
        <v>1831</v>
      </c>
      <c r="H159" s="20">
        <f>+ROUND(E159*F159*G159,0)</f>
        <v>2692</v>
      </c>
    </row>
    <row r="160" spans="2:8" ht="15.75" thickBot="1">
      <c r="B160" s="15">
        <v>2</v>
      </c>
      <c r="C160" s="16" t="s">
        <v>4</v>
      </c>
      <c r="D160" s="17"/>
      <c r="E160" s="18"/>
      <c r="F160" s="18"/>
      <c r="G160" s="19"/>
      <c r="H160" s="20">
        <f>+ROUND(E160*G160,0)</f>
        <v>0</v>
      </c>
    </row>
    <row r="161" spans="2:8" ht="15.75" thickBot="1">
      <c r="B161" s="15">
        <v>3</v>
      </c>
      <c r="C161" s="16" t="s">
        <v>4</v>
      </c>
      <c r="D161" s="17"/>
      <c r="E161" s="18"/>
      <c r="F161" s="18"/>
      <c r="G161" s="19"/>
      <c r="H161" s="20">
        <f>+ROUND(E161*G161,0)</f>
        <v>0</v>
      </c>
    </row>
    <row r="162" spans="2:8" ht="15.75" thickBot="1">
      <c r="B162" s="991"/>
      <c r="C162" s="991"/>
      <c r="D162" s="991"/>
      <c r="E162" s="992" t="s">
        <v>502</v>
      </c>
      <c r="F162" s="993"/>
      <c r="G162" s="994"/>
      <c r="H162" s="33">
        <f>ROUND(SUM(H159:H161),0)</f>
        <v>2692</v>
      </c>
    </row>
    <row r="163" spans="2:8" ht="15.75" thickBot="1">
      <c r="B163" s="1027"/>
      <c r="C163" s="1027"/>
      <c r="D163" s="1027"/>
      <c r="E163" s="1027"/>
      <c r="F163" s="1027"/>
      <c r="G163" s="1027"/>
      <c r="H163" s="1027"/>
    </row>
    <row r="164" spans="2:8" ht="15.75" thickBot="1">
      <c r="B164" s="1028" t="s">
        <v>503</v>
      </c>
      <c r="C164" s="1029"/>
      <c r="D164" s="41" t="s">
        <v>495</v>
      </c>
      <c r="E164" s="25" t="s">
        <v>504</v>
      </c>
      <c r="F164" s="25" t="s">
        <v>2469</v>
      </c>
      <c r="G164" s="26" t="s">
        <v>505</v>
      </c>
      <c r="H164" s="27" t="s">
        <v>493</v>
      </c>
    </row>
    <row r="165" spans="2:8" ht="15.75" thickBot="1">
      <c r="B165" s="85" t="s">
        <v>2514</v>
      </c>
      <c r="C165" s="11" t="str">
        <f>VLOOKUP(B165,'LISTA DE PRECIOS'!A:B,2,FALSE)</f>
        <v>Ayudante</v>
      </c>
      <c r="D165" s="12" t="str">
        <f>VLOOKUP(B165,'LISTA DE PRECIOS'!A:D,4,FALSE)</f>
        <v>Día</v>
      </c>
      <c r="E165" s="21">
        <v>0.15</v>
      </c>
      <c r="F165" s="58">
        <v>7</v>
      </c>
      <c r="G165" s="13">
        <f>VLOOKUP(B165,'LISTA DE PRECIOS'!A:E,5,FALSE)</f>
        <v>67964</v>
      </c>
      <c r="H165" s="22">
        <f>+ROUND(E165*F165*G165,0)</f>
        <v>71362</v>
      </c>
    </row>
    <row r="166" spans="2:8" ht="15.75" thickBot="1">
      <c r="B166" s="85" t="s">
        <v>2516</v>
      </c>
      <c r="C166" s="11" t="str">
        <f>VLOOKUP(B166,'LISTA DE PRECIOS'!A:B,2,FALSE)</f>
        <v>Oficial</v>
      </c>
      <c r="D166" s="12" t="str">
        <f>VLOOKUP(B166,'LISTA DE PRECIOS'!A:D,4,FALSE)</f>
        <v>Día</v>
      </c>
      <c r="E166" s="21">
        <v>0.15</v>
      </c>
      <c r="F166" s="58">
        <v>1</v>
      </c>
      <c r="G166" s="13">
        <f>VLOOKUP(B166,'LISTA DE PRECIOS'!A:E,5,FALSE)</f>
        <v>122335</v>
      </c>
      <c r="H166" s="22">
        <f>+ROUND(E166*F166*G166,0)</f>
        <v>18350</v>
      </c>
    </row>
    <row r="167" spans="2:8" ht="15.75" thickBot="1">
      <c r="B167" s="991"/>
      <c r="C167" s="991"/>
      <c r="D167" s="991"/>
      <c r="E167" s="992" t="s">
        <v>506</v>
      </c>
      <c r="F167" s="993"/>
      <c r="G167" s="994"/>
      <c r="H167" s="28">
        <f>ROUND(SUM(H165:H166),0)</f>
        <v>89712</v>
      </c>
    </row>
    <row r="168" spans="2:8" ht="15.75" thickBot="1">
      <c r="B168" s="42"/>
      <c r="C168" s="42"/>
      <c r="D168" s="42"/>
      <c r="E168" s="42"/>
      <c r="F168" s="42"/>
      <c r="G168" s="42"/>
      <c r="H168" s="42"/>
    </row>
    <row r="169" spans="2:8" ht="15.75" thickBot="1">
      <c r="B169" s="40"/>
      <c r="C169" s="40"/>
      <c r="D169" s="40"/>
      <c r="E169" s="995" t="s">
        <v>507</v>
      </c>
      <c r="F169" s="996"/>
      <c r="G169" s="997"/>
      <c r="H169" s="14">
        <f>+ROUND(H167+H156+H150+H162,0)</f>
        <v>385193</v>
      </c>
    </row>
    <row r="171" spans="2:8" ht="15.75" thickBot="1"/>
    <row r="172" spans="2:8" ht="16.5" customHeight="1" thickBot="1">
      <c r="B172" s="998" t="s">
        <v>2532</v>
      </c>
      <c r="C172" s="999"/>
      <c r="D172" s="999"/>
      <c r="E172" s="999"/>
      <c r="F172" s="999"/>
      <c r="G172" s="999"/>
      <c r="H172" s="1000"/>
    </row>
    <row r="173" spans="2:8" ht="15.75" thickBot="1">
      <c r="B173" s="1001" t="s">
        <v>487</v>
      </c>
      <c r="C173" s="1002"/>
      <c r="D173" s="1003"/>
      <c r="E173" s="1004"/>
      <c r="F173" s="1004"/>
      <c r="G173" s="1004"/>
      <c r="H173" s="1005"/>
    </row>
    <row r="174" spans="2:8" ht="15.75" thickBot="1">
      <c r="B174" s="1006" t="s">
        <v>488</v>
      </c>
      <c r="C174" s="1007"/>
      <c r="D174" s="1008" t="s">
        <v>2418</v>
      </c>
      <c r="E174" s="1007"/>
      <c r="F174" s="1007"/>
      <c r="G174" s="1007"/>
      <c r="H174" s="1009"/>
    </row>
    <row r="175" spans="2:8">
      <c r="B175" s="1010" t="str">
        <f>VLOOKUP(D174,ACTIVIDADES!A:D,2,FALSE)</f>
        <v>Concreto de 27,6 Mpa (4000) (producción)</v>
      </c>
      <c r="C175" s="1011"/>
      <c r="D175" s="1010" t="s">
        <v>34</v>
      </c>
      <c r="E175" s="1011"/>
      <c r="F175" s="1011"/>
      <c r="G175" s="1011"/>
      <c r="H175" s="38" t="s">
        <v>1</v>
      </c>
    </row>
    <row r="176" spans="2:8">
      <c r="B176" s="1012"/>
      <c r="C176" s="1013"/>
      <c r="D176" s="1016">
        <f>+ROUND(H201+H190+H184+H196,0)</f>
        <v>400682</v>
      </c>
      <c r="E176" s="1017"/>
      <c r="F176" s="1017"/>
      <c r="G176" s="1017"/>
      <c r="H176" s="1020" t="str">
        <f>VLOOKUP(D174,ACTIVIDADES!A:D,3,FALSE)</f>
        <v>M3</v>
      </c>
    </row>
    <row r="177" spans="2:8" ht="15.75" thickBot="1">
      <c r="B177" s="1014"/>
      <c r="C177" s="1015"/>
      <c r="D177" s="1018"/>
      <c r="E177" s="1019"/>
      <c r="F177" s="1019"/>
      <c r="G177" s="1019"/>
      <c r="H177" s="1021"/>
    </row>
    <row r="178" spans="2:8" ht="15.75" thickBot="1"/>
    <row r="179" spans="2:8">
      <c r="B179" s="1028" t="s">
        <v>494</v>
      </c>
      <c r="C179" s="1029"/>
      <c r="D179" s="41" t="s">
        <v>495</v>
      </c>
      <c r="E179" s="25" t="s">
        <v>496</v>
      </c>
      <c r="F179" s="25" t="s">
        <v>2469</v>
      </c>
      <c r="G179" s="26" t="s">
        <v>492</v>
      </c>
      <c r="H179" s="27" t="s">
        <v>493</v>
      </c>
    </row>
    <row r="180" spans="2:8" ht="22.5">
      <c r="B180" s="54" t="s">
        <v>728</v>
      </c>
      <c r="C180" s="11" t="str">
        <f>VLOOKUP(B180,'LISTA DE PRECIOS'!A:B,2,FALSE)</f>
        <v>Cemento gris saco por 50 kilos, incluye cargue, descargue y transporte</v>
      </c>
      <c r="D180" s="12" t="str">
        <f>VLOOKUP(B180,'LISTA DE PRECIOS'!A:D,4,FALSE)</f>
        <v>Sc</v>
      </c>
      <c r="E180" s="12">
        <v>9.5</v>
      </c>
      <c r="F180" s="12">
        <v>1.03</v>
      </c>
      <c r="G180" s="13">
        <f>VLOOKUP(B180,'LISTA DE PRECIOS'!A:E,5,FALSE)</f>
        <v>24999.52</v>
      </c>
      <c r="H180" s="39">
        <f>+ROUND(E180*F180*G180,0)</f>
        <v>244620</v>
      </c>
    </row>
    <row r="181" spans="2:8">
      <c r="B181" s="54" t="s">
        <v>693</v>
      </c>
      <c r="C181" s="11" t="str">
        <f>VLOOKUP(B181,'LISTA DE PRECIOS'!A:B,2,FALSE)</f>
        <v xml:space="preserve">Arena </v>
      </c>
      <c r="D181" s="12" t="str">
        <f>VLOOKUP(B181,'LISTA DE PRECIOS'!A:D,4,FALSE)</f>
        <v>M3</v>
      </c>
      <c r="E181" s="12">
        <v>0.67</v>
      </c>
      <c r="F181" s="12">
        <v>1.03</v>
      </c>
      <c r="G181" s="13">
        <f>VLOOKUP(B181,'LISTA DE PRECIOS'!A:E,5,FALSE)</f>
        <v>0</v>
      </c>
      <c r="H181" s="39">
        <f>+ROUND(E181*F181*G181,0)</f>
        <v>0</v>
      </c>
    </row>
    <row r="182" spans="2:8">
      <c r="B182" s="54" t="s">
        <v>1165</v>
      </c>
      <c r="C182" s="11" t="str">
        <f>VLOOKUP(B182,'LISTA DE PRECIOS'!A:B,2,FALSE)</f>
        <v xml:space="preserve">Triturado </v>
      </c>
      <c r="D182" s="12" t="str">
        <f>VLOOKUP(B182,'LISTA DE PRECIOS'!A:D,4,FALSE)</f>
        <v>M3</v>
      </c>
      <c r="E182" s="12">
        <v>0.67</v>
      </c>
      <c r="F182" s="12">
        <v>1.03</v>
      </c>
      <c r="G182" s="13">
        <f>VLOOKUP(B182,'LISTA DE PRECIOS'!A:E,5,FALSE)</f>
        <v>77156</v>
      </c>
      <c r="H182" s="39">
        <f>+ROUND(E182*F182*G182,0)</f>
        <v>53245</v>
      </c>
    </row>
    <row r="183" spans="2:8" ht="15.75" thickBot="1">
      <c r="B183" s="54" t="s">
        <v>677</v>
      </c>
      <c r="C183" s="11" t="str">
        <f>VLOOKUP(B183,'LISTA DE PRECIOS'!A:B,2,FALSE)</f>
        <v xml:space="preserve">Agua </v>
      </c>
      <c r="D183" s="12" t="str">
        <f>VLOOKUP(B183,'LISTA DE PRECIOS'!A:D,4,FALSE)</f>
        <v>Lt</v>
      </c>
      <c r="E183" s="12">
        <v>200</v>
      </c>
      <c r="F183" s="12">
        <v>1.03</v>
      </c>
      <c r="G183" s="13">
        <f>VLOOKUP(B183,'LISTA DE PRECIOS'!A:E,5,FALSE)</f>
        <v>7</v>
      </c>
      <c r="H183" s="39">
        <f>+ROUND(E183*F183*G183,0)</f>
        <v>1442</v>
      </c>
    </row>
    <row r="184" spans="2:8" ht="15.75" thickBot="1">
      <c r="B184" s="1022"/>
      <c r="C184" s="1023"/>
      <c r="D184" s="1024"/>
      <c r="E184" s="1025" t="s">
        <v>497</v>
      </c>
      <c r="F184" s="994"/>
      <c r="G184" s="1026"/>
      <c r="H184" s="28">
        <f>ROUND(SUM(H180:H183),0)</f>
        <v>299307</v>
      </c>
    </row>
    <row r="185" spans="2:8" ht="15.75" thickBot="1">
      <c r="B185" s="1027"/>
      <c r="C185" s="1027"/>
      <c r="D185" s="1027"/>
      <c r="E185" s="1027"/>
      <c r="F185" s="1027"/>
      <c r="G185" s="1027"/>
      <c r="H185" s="1027"/>
    </row>
    <row r="186" spans="2:8">
      <c r="B186" s="1028" t="s">
        <v>489</v>
      </c>
      <c r="C186" s="1029"/>
      <c r="D186" s="41" t="s">
        <v>490</v>
      </c>
      <c r="E186" s="25" t="s">
        <v>491</v>
      </c>
      <c r="F186" s="25" t="s">
        <v>2469</v>
      </c>
      <c r="G186" s="26" t="s">
        <v>492</v>
      </c>
      <c r="H186" s="27" t="s">
        <v>493</v>
      </c>
    </row>
    <row r="187" spans="2:8">
      <c r="B187" s="54" t="s">
        <v>543</v>
      </c>
      <c r="C187" s="56" t="str">
        <f>VLOOKUP(B187,'LISTA DE PRECIOS'!A:B,2,FALSE)</f>
        <v>Herramienta menor</v>
      </c>
      <c r="D187" s="12" t="str">
        <f>VLOOKUP(B187,'LISTA DE PRECIOS'!A:D,4,FALSE)</f>
        <v>%MO</v>
      </c>
      <c r="E187" s="55">
        <v>0.1</v>
      </c>
      <c r="F187" s="55"/>
      <c r="G187" s="13">
        <f>+H201</f>
        <v>89712</v>
      </c>
      <c r="H187" s="24">
        <f>+ROUND(E187*G187,0)</f>
        <v>8971</v>
      </c>
    </row>
    <row r="188" spans="2:8">
      <c r="B188" s="54" t="s">
        <v>553</v>
      </c>
      <c r="C188" s="56" t="str">
        <f>VLOOKUP(B188,'LISTA DE PRECIOS'!A:B,2,FALSE)</f>
        <v>Volqueta 7 m3</v>
      </c>
      <c r="D188" s="12" t="str">
        <f>VLOOKUP(B188,'LISTA DE PRECIOS'!A:D,4,FALSE)</f>
        <v>Hr</v>
      </c>
      <c r="E188" s="12">
        <v>0.05</v>
      </c>
      <c r="F188" s="12"/>
      <c r="G188" s="13">
        <f>VLOOKUP(B188,'LISTA DE PRECIOS'!A:E,5,FALSE)</f>
        <v>73227.786000000007</v>
      </c>
      <c r="H188" s="39">
        <f>+ROUND(E188*G188,0)</f>
        <v>3661</v>
      </c>
    </row>
    <row r="189" spans="2:8">
      <c r="B189" s="54" t="s">
        <v>544</v>
      </c>
      <c r="C189" s="56" t="str">
        <f>VLOOKUP(B189,'LISTA DE PRECIOS'!A:B,2,FALSE)</f>
        <v>Concretadora gasolina 1 o 1 1/2 sacos</v>
      </c>
      <c r="D189" s="12" t="str">
        <f>VLOOKUP(B189,'LISTA DE PRECIOS'!A:D,4,FALSE)</f>
        <v>Día</v>
      </c>
      <c r="E189" s="12">
        <v>0.1</v>
      </c>
      <c r="F189" s="12"/>
      <c r="G189" s="13">
        <f>VLOOKUP(B189,'LISTA DE PRECIOS'!A:E,5,FALSE)</f>
        <v>59500</v>
      </c>
      <c r="H189" s="39">
        <f>+ROUND(E189*G189,0)</f>
        <v>5950</v>
      </c>
    </row>
    <row r="190" spans="2:8" ht="15.75" thickBot="1">
      <c r="B190" s="1022"/>
      <c r="C190" s="1023"/>
      <c r="D190" s="1024"/>
      <c r="E190" s="1030" t="s">
        <v>498</v>
      </c>
      <c r="F190" s="1031"/>
      <c r="G190" s="1032"/>
      <c r="H190" s="29">
        <f>ROUND(SUM(H187:H187),0)</f>
        <v>8971</v>
      </c>
    </row>
    <row r="191" spans="2:8" ht="15.75" thickBot="1">
      <c r="B191" s="42"/>
      <c r="C191" s="42"/>
      <c r="D191" s="42"/>
      <c r="E191" s="10"/>
      <c r="F191" s="10"/>
      <c r="G191" s="7"/>
      <c r="H191" s="8"/>
    </row>
    <row r="192" spans="2:8" ht="24.75" thickBot="1">
      <c r="B192" s="1033" t="s">
        <v>499</v>
      </c>
      <c r="C192" s="1034"/>
      <c r="D192" s="30" t="s">
        <v>495</v>
      </c>
      <c r="E192" s="30" t="s">
        <v>501</v>
      </c>
      <c r="F192" s="25" t="s">
        <v>2469</v>
      </c>
      <c r="G192" s="31" t="s">
        <v>500</v>
      </c>
      <c r="H192" s="32" t="s">
        <v>493</v>
      </c>
    </row>
    <row r="193" spans="2:8" ht="15.75" thickBot="1">
      <c r="B193" s="15">
        <v>1</v>
      </c>
      <c r="C193" s="16" t="s">
        <v>2470</v>
      </c>
      <c r="D193" s="17"/>
      <c r="E193" s="18">
        <v>1</v>
      </c>
      <c r="F193" s="18">
        <v>1.47</v>
      </c>
      <c r="G193" s="19">
        <v>1831</v>
      </c>
      <c r="H193" s="20">
        <f>+ROUND(E193*F193*G193,0)</f>
        <v>2692</v>
      </c>
    </row>
    <row r="194" spans="2:8" ht="15.75" thickBot="1">
      <c r="B194" s="15">
        <v>2</v>
      </c>
      <c r="C194" s="16" t="s">
        <v>4</v>
      </c>
      <c r="D194" s="17"/>
      <c r="E194" s="18"/>
      <c r="F194" s="18"/>
      <c r="G194" s="19"/>
      <c r="H194" s="20">
        <f>+ROUND(E194*G194,0)</f>
        <v>0</v>
      </c>
    </row>
    <row r="195" spans="2:8" ht="15.75" thickBot="1">
      <c r="B195" s="15">
        <v>3</v>
      </c>
      <c r="C195" s="16" t="s">
        <v>4</v>
      </c>
      <c r="D195" s="17"/>
      <c r="E195" s="18"/>
      <c r="F195" s="18"/>
      <c r="G195" s="19"/>
      <c r="H195" s="20">
        <f>+ROUND(E195*G195,0)</f>
        <v>0</v>
      </c>
    </row>
    <row r="196" spans="2:8" ht="15.75" thickBot="1">
      <c r="B196" s="991"/>
      <c r="C196" s="991"/>
      <c r="D196" s="991"/>
      <c r="E196" s="992" t="s">
        <v>502</v>
      </c>
      <c r="F196" s="993"/>
      <c r="G196" s="994"/>
      <c r="H196" s="33">
        <f>ROUND(SUM(H193:H195),0)</f>
        <v>2692</v>
      </c>
    </row>
    <row r="197" spans="2:8" ht="15.75" thickBot="1">
      <c r="B197" s="1027"/>
      <c r="C197" s="1027"/>
      <c r="D197" s="1027"/>
      <c r="E197" s="1027"/>
      <c r="F197" s="1027"/>
      <c r="G197" s="1027"/>
      <c r="H197" s="1027"/>
    </row>
    <row r="198" spans="2:8" ht="15.75" thickBot="1">
      <c r="B198" s="1028" t="s">
        <v>503</v>
      </c>
      <c r="C198" s="1029"/>
      <c r="D198" s="41" t="s">
        <v>495</v>
      </c>
      <c r="E198" s="25" t="s">
        <v>504</v>
      </c>
      <c r="F198" s="25" t="s">
        <v>2469</v>
      </c>
      <c r="G198" s="26" t="s">
        <v>505</v>
      </c>
      <c r="H198" s="27" t="s">
        <v>493</v>
      </c>
    </row>
    <row r="199" spans="2:8" ht="15.75" thickBot="1">
      <c r="B199" s="85" t="s">
        <v>2514</v>
      </c>
      <c r="C199" s="11" t="str">
        <f>VLOOKUP(B199,'LISTA DE PRECIOS'!A:B,2,FALSE)</f>
        <v>Ayudante</v>
      </c>
      <c r="D199" s="12" t="str">
        <f>VLOOKUP(B199,'LISTA DE PRECIOS'!A:D,4,FALSE)</f>
        <v>Día</v>
      </c>
      <c r="E199" s="21">
        <v>0.15</v>
      </c>
      <c r="F199" s="58">
        <v>7</v>
      </c>
      <c r="G199" s="13">
        <f>VLOOKUP(B199,'LISTA DE PRECIOS'!A:E,5,FALSE)</f>
        <v>67964</v>
      </c>
      <c r="H199" s="22">
        <f>+ROUND(E199*F199*G199,0)</f>
        <v>71362</v>
      </c>
    </row>
    <row r="200" spans="2:8" ht="15.75" thickBot="1">
      <c r="B200" s="85" t="s">
        <v>2516</v>
      </c>
      <c r="C200" s="11" t="str">
        <f>VLOOKUP(B200,'LISTA DE PRECIOS'!A:B,2,FALSE)</f>
        <v>Oficial</v>
      </c>
      <c r="D200" s="12" t="str">
        <f>VLOOKUP(B200,'LISTA DE PRECIOS'!A:D,4,FALSE)</f>
        <v>Día</v>
      </c>
      <c r="E200" s="21">
        <v>0.15</v>
      </c>
      <c r="F200" s="58">
        <v>1</v>
      </c>
      <c r="G200" s="13">
        <f>VLOOKUP(B200,'LISTA DE PRECIOS'!A:E,5,FALSE)</f>
        <v>122335</v>
      </c>
      <c r="H200" s="22">
        <f>+ROUND(E200*F200*G200,0)</f>
        <v>18350</v>
      </c>
    </row>
    <row r="201" spans="2:8" ht="15.75" thickBot="1">
      <c r="B201" s="991"/>
      <c r="C201" s="991"/>
      <c r="D201" s="991"/>
      <c r="E201" s="992" t="s">
        <v>506</v>
      </c>
      <c r="F201" s="993"/>
      <c r="G201" s="994"/>
      <c r="H201" s="28">
        <f>ROUND(SUM(H199:H200),0)</f>
        <v>89712</v>
      </c>
    </row>
    <row r="202" spans="2:8" ht="15.75" thickBot="1">
      <c r="B202" s="42"/>
      <c r="C202" s="42"/>
      <c r="D202" s="42"/>
      <c r="E202" s="42"/>
      <c r="F202" s="42"/>
      <c r="G202" s="42"/>
      <c r="H202" s="42"/>
    </row>
    <row r="203" spans="2:8" ht="15.75" thickBot="1">
      <c r="B203" s="40"/>
      <c r="C203" s="40"/>
      <c r="D203" s="40"/>
      <c r="E203" s="995" t="s">
        <v>507</v>
      </c>
      <c r="F203" s="996"/>
      <c r="G203" s="997"/>
      <c r="H203" s="14">
        <f>+ROUND(H201+H190+H184+H196,0)</f>
        <v>400682</v>
      </c>
    </row>
    <row r="205" spans="2:8" ht="15.75" thickBot="1"/>
    <row r="206" spans="2:8" ht="16.5" customHeight="1" thickBot="1">
      <c r="B206" s="998" t="s">
        <v>2532</v>
      </c>
      <c r="C206" s="999"/>
      <c r="D206" s="999"/>
      <c r="E206" s="999"/>
      <c r="F206" s="999"/>
      <c r="G206" s="999"/>
      <c r="H206" s="1000"/>
    </row>
    <row r="207" spans="2:8" ht="15.75" thickBot="1">
      <c r="B207" s="1001" t="s">
        <v>487</v>
      </c>
      <c r="C207" s="1002"/>
      <c r="D207" s="1003"/>
      <c r="E207" s="1004"/>
      <c r="F207" s="1004"/>
      <c r="G207" s="1004"/>
      <c r="H207" s="1005"/>
    </row>
    <row r="208" spans="2:8" ht="15.75" thickBot="1">
      <c r="B208" s="1006" t="s">
        <v>488</v>
      </c>
      <c r="C208" s="1007"/>
      <c r="D208" s="1008" t="s">
        <v>2419</v>
      </c>
      <c r="E208" s="1007"/>
      <c r="F208" s="1007"/>
      <c r="G208" s="1007"/>
      <c r="H208" s="1009"/>
    </row>
    <row r="209" spans="2:8">
      <c r="B209" s="1010" t="str">
        <f>VLOOKUP(D208,ACTIVIDADES!A:D,2,FALSE)</f>
        <v>Concreto de 20,7 Mpa (3000 psi) psi impermeabilizado (producción)</v>
      </c>
      <c r="C209" s="1011"/>
      <c r="D209" s="1010" t="s">
        <v>34</v>
      </c>
      <c r="E209" s="1011"/>
      <c r="F209" s="1011"/>
      <c r="G209" s="1011"/>
      <c r="H209" s="38" t="s">
        <v>1</v>
      </c>
    </row>
    <row r="210" spans="2:8">
      <c r="B210" s="1012"/>
      <c r="C210" s="1013"/>
      <c r="D210" s="1016">
        <f>+ROUND(H228+H220+H216+H224,0)</f>
        <v>368425</v>
      </c>
      <c r="E210" s="1017"/>
      <c r="F210" s="1017"/>
      <c r="G210" s="1017"/>
      <c r="H210" s="1020" t="str">
        <f>VLOOKUP(D208,ACTIVIDADES!A:D,3,FALSE)</f>
        <v>M3</v>
      </c>
    </row>
    <row r="211" spans="2:8" ht="15.75" thickBot="1">
      <c r="B211" s="1014"/>
      <c r="C211" s="1015"/>
      <c r="D211" s="1018"/>
      <c r="E211" s="1019"/>
      <c r="F211" s="1019"/>
      <c r="G211" s="1019"/>
      <c r="H211" s="1021"/>
    </row>
    <row r="212" spans="2:8" ht="15.75" thickBot="1"/>
    <row r="213" spans="2:8">
      <c r="B213" s="1028" t="s">
        <v>494</v>
      </c>
      <c r="C213" s="1029"/>
      <c r="D213" s="41" t="s">
        <v>495</v>
      </c>
      <c r="E213" s="25" t="s">
        <v>496</v>
      </c>
      <c r="F213" s="25" t="s">
        <v>2469</v>
      </c>
      <c r="G213" s="26" t="s">
        <v>492</v>
      </c>
      <c r="H213" s="27" t="s">
        <v>493</v>
      </c>
    </row>
    <row r="214" spans="2:8">
      <c r="B214" s="54" t="s">
        <v>882</v>
      </c>
      <c r="C214" s="56" t="str">
        <f>VLOOKUP(B214,'LISTA DE PRECIOS'!A:B,2,FALSE)</f>
        <v>Impermeabilizante integral para concreto</v>
      </c>
      <c r="D214" s="12" t="str">
        <f>VLOOKUP(B214,'LISTA DE PRECIOS'!A:D,4,FALSE)</f>
        <v>Kg</v>
      </c>
      <c r="E214" s="12">
        <v>1.75</v>
      </c>
      <c r="F214" s="12">
        <v>1.03</v>
      </c>
      <c r="G214" s="13">
        <f>VLOOKUP(B214,'LISTA DE PRECIOS'!A:E,5,FALSE)</f>
        <v>10402</v>
      </c>
      <c r="H214" s="39">
        <f>+ROUND(E214*F214*G214,0)</f>
        <v>18750</v>
      </c>
    </row>
    <row r="215" spans="2:8" ht="15.75" thickBot="1">
      <c r="B215" s="52" t="s">
        <v>2416</v>
      </c>
      <c r="C215" s="56" t="str">
        <f>VLOOKUP(B215,'LISTA DE PRECIOS'!A:B,2,FALSE)</f>
        <v>Concreto de 20,7 Mpa (3000 psi) (producción)</v>
      </c>
      <c r="D215" s="12" t="str">
        <f>VLOOKUP(B215,'LISTA DE PRECIOS'!A:D,4,FALSE)</f>
        <v>M3</v>
      </c>
      <c r="E215" s="12">
        <v>1</v>
      </c>
      <c r="F215" s="12">
        <v>1</v>
      </c>
      <c r="G215" s="13">
        <f>VLOOKUP(B215,'LISTA DE PRECIOS'!A:E,5,FALSE)</f>
        <v>349675</v>
      </c>
      <c r="H215" s="39">
        <f>+ROUND(E215*F215*G215,0)</f>
        <v>349675</v>
      </c>
    </row>
    <row r="216" spans="2:8" ht="15.75" thickBot="1">
      <c r="B216" s="1022"/>
      <c r="C216" s="1023"/>
      <c r="D216" s="1024"/>
      <c r="E216" s="1025" t="s">
        <v>497</v>
      </c>
      <c r="F216" s="994"/>
      <c r="G216" s="1026"/>
      <c r="H216" s="28">
        <f>ROUND(SUM(H214:H215),0)</f>
        <v>368425</v>
      </c>
    </row>
    <row r="217" spans="2:8" ht="15.75" thickBot="1">
      <c r="B217" s="1027"/>
      <c r="C217" s="1027"/>
      <c r="D217" s="1027"/>
      <c r="E217" s="1027"/>
      <c r="F217" s="1027"/>
      <c r="G217" s="1027"/>
      <c r="H217" s="1027"/>
    </row>
    <row r="218" spans="2:8">
      <c r="B218" s="1028" t="s">
        <v>489</v>
      </c>
      <c r="C218" s="1029"/>
      <c r="D218" s="41" t="s">
        <v>490</v>
      </c>
      <c r="E218" s="25" t="s">
        <v>491</v>
      </c>
      <c r="F218" s="25" t="s">
        <v>2469</v>
      </c>
      <c r="G218" s="26" t="s">
        <v>492</v>
      </c>
      <c r="H218" s="27" t="s">
        <v>493</v>
      </c>
    </row>
    <row r="219" spans="2:8">
      <c r="B219" s="54"/>
      <c r="C219" s="56"/>
      <c r="D219" s="12"/>
      <c r="E219" s="55"/>
      <c r="F219" s="55"/>
      <c r="G219" s="13"/>
      <c r="H219" s="24"/>
    </row>
    <row r="220" spans="2:8" ht="15.75" thickBot="1">
      <c r="B220" s="1022"/>
      <c r="C220" s="1023"/>
      <c r="D220" s="1024"/>
      <c r="E220" s="1030" t="s">
        <v>498</v>
      </c>
      <c r="F220" s="1031"/>
      <c r="G220" s="1032"/>
      <c r="H220" s="29">
        <f>ROUND(SUM(H219:H219),0)</f>
        <v>0</v>
      </c>
    </row>
    <row r="221" spans="2:8" ht="15.75" thickBot="1">
      <c r="B221" s="42"/>
      <c r="C221" s="42"/>
      <c r="D221" s="42"/>
      <c r="E221" s="10"/>
      <c r="F221" s="10"/>
      <c r="G221" s="7"/>
      <c r="H221" s="8"/>
    </row>
    <row r="222" spans="2:8" ht="24.75" thickBot="1">
      <c r="B222" s="1033" t="s">
        <v>499</v>
      </c>
      <c r="C222" s="1034"/>
      <c r="D222" s="30" t="s">
        <v>495</v>
      </c>
      <c r="E222" s="30" t="s">
        <v>501</v>
      </c>
      <c r="F222" s="25" t="s">
        <v>2469</v>
      </c>
      <c r="G222" s="31" t="s">
        <v>500</v>
      </c>
      <c r="H222" s="32" t="s">
        <v>493</v>
      </c>
    </row>
    <row r="223" spans="2:8" ht="15.75" thickBot="1">
      <c r="B223" s="15"/>
      <c r="C223" s="16"/>
      <c r="D223" s="17"/>
      <c r="E223" s="18"/>
      <c r="F223" s="18"/>
      <c r="G223" s="19"/>
      <c r="H223" s="20"/>
    </row>
    <row r="224" spans="2:8" ht="15.75" thickBot="1">
      <c r="B224" s="991"/>
      <c r="C224" s="991"/>
      <c r="D224" s="991"/>
      <c r="E224" s="992" t="s">
        <v>502</v>
      </c>
      <c r="F224" s="993"/>
      <c r="G224" s="994"/>
      <c r="H224" s="33">
        <f>ROUND(SUM(H223:H223),0)</f>
        <v>0</v>
      </c>
    </row>
    <row r="225" spans="2:8" ht="15.75" thickBot="1">
      <c r="B225" s="1027"/>
      <c r="C225" s="1027"/>
      <c r="D225" s="1027"/>
      <c r="E225" s="1027"/>
      <c r="F225" s="1027"/>
      <c r="G225" s="1027"/>
      <c r="H225" s="1027"/>
    </row>
    <row r="226" spans="2:8" ht="15.75" thickBot="1">
      <c r="B226" s="1028" t="s">
        <v>503</v>
      </c>
      <c r="C226" s="1029"/>
      <c r="D226" s="41" t="s">
        <v>495</v>
      </c>
      <c r="E226" s="25" t="s">
        <v>504</v>
      </c>
      <c r="F226" s="25" t="s">
        <v>2469</v>
      </c>
      <c r="G226" s="26" t="s">
        <v>505</v>
      </c>
      <c r="H226" s="27" t="s">
        <v>493</v>
      </c>
    </row>
    <row r="227" spans="2:8" ht="15.75" thickBot="1">
      <c r="B227" s="54"/>
      <c r="C227" s="11"/>
      <c r="D227" s="12"/>
      <c r="E227" s="21"/>
      <c r="F227" s="58"/>
      <c r="G227" s="13"/>
      <c r="H227" s="22"/>
    </row>
    <row r="228" spans="2:8" ht="15.75" thickBot="1">
      <c r="B228" s="991"/>
      <c r="C228" s="991"/>
      <c r="D228" s="991"/>
      <c r="E228" s="992" t="s">
        <v>506</v>
      </c>
      <c r="F228" s="993"/>
      <c r="G228" s="994"/>
      <c r="H228" s="28">
        <f>ROUND(SUM(H227:H227),0)</f>
        <v>0</v>
      </c>
    </row>
    <row r="229" spans="2:8" ht="15.75" thickBot="1">
      <c r="B229" s="42"/>
      <c r="C229" s="42"/>
      <c r="D229" s="42"/>
      <c r="E229" s="42"/>
      <c r="F229" s="42"/>
      <c r="G229" s="42"/>
      <c r="H229" s="42"/>
    </row>
    <row r="230" spans="2:8" ht="15.75" thickBot="1">
      <c r="B230" s="40"/>
      <c r="C230" s="40"/>
      <c r="D230" s="40"/>
      <c r="E230" s="995" t="s">
        <v>507</v>
      </c>
      <c r="F230" s="996"/>
      <c r="G230" s="997"/>
      <c r="H230" s="14">
        <f>+ROUND(H228+H220+H216+H224,0)</f>
        <v>368425</v>
      </c>
    </row>
    <row r="232" spans="2:8" ht="15.75" thickBot="1"/>
    <row r="233" spans="2:8" ht="16.5" customHeight="1" thickBot="1">
      <c r="B233" s="998" t="s">
        <v>2532</v>
      </c>
      <c r="C233" s="999"/>
      <c r="D233" s="999"/>
      <c r="E233" s="999"/>
      <c r="F233" s="999"/>
      <c r="G233" s="999"/>
      <c r="H233" s="1000"/>
    </row>
    <row r="234" spans="2:8" ht="15.75" thickBot="1">
      <c r="B234" s="1001" t="s">
        <v>487</v>
      </c>
      <c r="C234" s="1002"/>
      <c r="D234" s="1003"/>
      <c r="E234" s="1004"/>
      <c r="F234" s="1004"/>
      <c r="G234" s="1004"/>
      <c r="H234" s="1005"/>
    </row>
    <row r="235" spans="2:8" ht="15.75" thickBot="1">
      <c r="B235" s="1006" t="s">
        <v>488</v>
      </c>
      <c r="C235" s="1007"/>
      <c r="D235" s="1008" t="s">
        <v>2420</v>
      </c>
      <c r="E235" s="1007"/>
      <c r="F235" s="1007"/>
      <c r="G235" s="1007"/>
      <c r="H235" s="1009"/>
    </row>
    <row r="236" spans="2:8">
      <c r="B236" s="1010" t="str">
        <f>VLOOKUP(D235,ACTIVIDADES!A:D,2,FALSE)</f>
        <v>Concreto de 20,7 Mpa (3.000 psi) acelerado (producción)</v>
      </c>
      <c r="C236" s="1011"/>
      <c r="D236" s="1010" t="s">
        <v>34</v>
      </c>
      <c r="E236" s="1011"/>
      <c r="F236" s="1011"/>
      <c r="G236" s="1011"/>
      <c r="H236" s="38" t="s">
        <v>1</v>
      </c>
    </row>
    <row r="237" spans="2:8">
      <c r="B237" s="1012"/>
      <c r="C237" s="1013"/>
      <c r="D237" s="1016">
        <f>+ROUND(H255+H247+H243+H251,0)</f>
        <v>378167</v>
      </c>
      <c r="E237" s="1017"/>
      <c r="F237" s="1017"/>
      <c r="G237" s="1017"/>
      <c r="H237" s="1020" t="str">
        <f>VLOOKUP(D235,ACTIVIDADES!A:D,3,FALSE)</f>
        <v>M3</v>
      </c>
    </row>
    <row r="238" spans="2:8" ht="15.75" thickBot="1">
      <c r="B238" s="1014"/>
      <c r="C238" s="1015"/>
      <c r="D238" s="1018"/>
      <c r="E238" s="1019"/>
      <c r="F238" s="1019"/>
      <c r="G238" s="1019"/>
      <c r="H238" s="1021"/>
    </row>
    <row r="239" spans="2:8" ht="15.75" thickBot="1"/>
    <row r="240" spans="2:8">
      <c r="B240" s="1028" t="s">
        <v>494</v>
      </c>
      <c r="C240" s="1029"/>
      <c r="D240" s="41" t="s">
        <v>495</v>
      </c>
      <c r="E240" s="25" t="s">
        <v>496</v>
      </c>
      <c r="F240" s="25" t="s">
        <v>2469</v>
      </c>
      <c r="G240" s="26" t="s">
        <v>492</v>
      </c>
      <c r="H240" s="27" t="s">
        <v>493</v>
      </c>
    </row>
    <row r="241" spans="2:8" ht="31.5" customHeight="1">
      <c r="B241" s="54" t="s">
        <v>653</v>
      </c>
      <c r="C241" s="56" t="str">
        <f>VLOOKUP(B241,'LISTA DE PRECIOS'!A:B,2,FALSE)</f>
        <v>Acelerante de fraguado y resistencia para concretos
y morteros.</v>
      </c>
      <c r="D241" s="12" t="str">
        <f>VLOOKUP(B241,'LISTA DE PRECIOS'!A:D,4,FALSE)</f>
        <v>Kg</v>
      </c>
      <c r="E241" s="12">
        <v>1.75</v>
      </c>
      <c r="F241" s="12">
        <v>1.03</v>
      </c>
      <c r="G241" s="13">
        <f>VLOOKUP(B241,'LISTA DE PRECIOS'!A:E,5,FALSE)</f>
        <v>15807</v>
      </c>
      <c r="H241" s="39">
        <f>+ROUND(E241*F241*G241,0)</f>
        <v>28492</v>
      </c>
    </row>
    <row r="242" spans="2:8" ht="15.75" thickBot="1">
      <c r="B242" s="52" t="s">
        <v>2416</v>
      </c>
      <c r="C242" s="56" t="str">
        <f>VLOOKUP(B242,'LISTA DE PRECIOS'!A:B,2,FALSE)</f>
        <v>Concreto de 20,7 Mpa (3000 psi) (producción)</v>
      </c>
      <c r="D242" s="12" t="str">
        <f>VLOOKUP(B242,'LISTA DE PRECIOS'!A:D,4,FALSE)</f>
        <v>M3</v>
      </c>
      <c r="E242" s="12">
        <v>1</v>
      </c>
      <c r="F242" s="12">
        <v>1</v>
      </c>
      <c r="G242" s="13">
        <f>VLOOKUP(B242,'LISTA DE PRECIOS'!A:E,5,FALSE)</f>
        <v>349675</v>
      </c>
      <c r="H242" s="39">
        <f>+ROUND(E242*F242*G242,0)</f>
        <v>349675</v>
      </c>
    </row>
    <row r="243" spans="2:8" ht="15.75" thickBot="1">
      <c r="B243" s="1022"/>
      <c r="C243" s="1023"/>
      <c r="D243" s="1024"/>
      <c r="E243" s="1025" t="s">
        <v>497</v>
      </c>
      <c r="F243" s="994"/>
      <c r="G243" s="1026"/>
      <c r="H243" s="28">
        <f>ROUND(SUM(H241:H242),0)</f>
        <v>378167</v>
      </c>
    </row>
    <row r="244" spans="2:8" ht="15.75" thickBot="1">
      <c r="B244" s="1027"/>
      <c r="C244" s="1027"/>
      <c r="D244" s="1027"/>
      <c r="E244" s="1027"/>
      <c r="F244" s="1027"/>
      <c r="G244" s="1027"/>
      <c r="H244" s="1027"/>
    </row>
    <row r="245" spans="2:8">
      <c r="B245" s="1028" t="s">
        <v>489</v>
      </c>
      <c r="C245" s="1029"/>
      <c r="D245" s="41" t="s">
        <v>490</v>
      </c>
      <c r="E245" s="25" t="s">
        <v>491</v>
      </c>
      <c r="F245" s="25" t="s">
        <v>2469</v>
      </c>
      <c r="G245" s="26" t="s">
        <v>492</v>
      </c>
      <c r="H245" s="27" t="s">
        <v>493</v>
      </c>
    </row>
    <row r="246" spans="2:8">
      <c r="B246" s="54"/>
      <c r="C246" s="56"/>
      <c r="D246" s="12"/>
      <c r="E246" s="55"/>
      <c r="F246" s="55"/>
      <c r="G246" s="13"/>
      <c r="H246" s="24"/>
    </row>
    <row r="247" spans="2:8" ht="15.75" thickBot="1">
      <c r="B247" s="1022"/>
      <c r="C247" s="1023"/>
      <c r="D247" s="1024"/>
      <c r="E247" s="1030" t="s">
        <v>498</v>
      </c>
      <c r="F247" s="1031"/>
      <c r="G247" s="1032"/>
      <c r="H247" s="29">
        <f>ROUND(SUM(H246:H246),0)</f>
        <v>0</v>
      </c>
    </row>
    <row r="248" spans="2:8" ht="15.75" thickBot="1">
      <c r="B248" s="42"/>
      <c r="C248" s="42"/>
      <c r="D248" s="42"/>
      <c r="E248" s="10"/>
      <c r="F248" s="10"/>
      <c r="G248" s="7"/>
      <c r="H248" s="8"/>
    </row>
    <row r="249" spans="2:8" ht="24.75" thickBot="1">
      <c r="B249" s="1033" t="s">
        <v>499</v>
      </c>
      <c r="C249" s="1034"/>
      <c r="D249" s="30" t="s">
        <v>495</v>
      </c>
      <c r="E249" s="30" t="s">
        <v>501</v>
      </c>
      <c r="F249" s="25" t="s">
        <v>2469</v>
      </c>
      <c r="G249" s="31" t="s">
        <v>500</v>
      </c>
      <c r="H249" s="32" t="s">
        <v>493</v>
      </c>
    </row>
    <row r="250" spans="2:8" ht="15.75" thickBot="1">
      <c r="B250" s="15"/>
      <c r="C250" s="16"/>
      <c r="D250" s="17"/>
      <c r="E250" s="18"/>
      <c r="F250" s="18"/>
      <c r="G250" s="19"/>
      <c r="H250" s="20"/>
    </row>
    <row r="251" spans="2:8" ht="15.75" thickBot="1">
      <c r="B251" s="991"/>
      <c r="C251" s="991"/>
      <c r="D251" s="991"/>
      <c r="E251" s="992" t="s">
        <v>502</v>
      </c>
      <c r="F251" s="993"/>
      <c r="G251" s="994"/>
      <c r="H251" s="33">
        <f>ROUND(SUM(H250:H250),0)</f>
        <v>0</v>
      </c>
    </row>
    <row r="252" spans="2:8" ht="15.75" thickBot="1">
      <c r="B252" s="1027"/>
      <c r="C252" s="1027"/>
      <c r="D252" s="1027"/>
      <c r="E252" s="1027"/>
      <c r="F252" s="1027"/>
      <c r="G252" s="1027"/>
      <c r="H252" s="1027"/>
    </row>
    <row r="253" spans="2:8" ht="15.75" thickBot="1">
      <c r="B253" s="1028" t="s">
        <v>503</v>
      </c>
      <c r="C253" s="1029"/>
      <c r="D253" s="41" t="s">
        <v>495</v>
      </c>
      <c r="E253" s="25" t="s">
        <v>504</v>
      </c>
      <c r="F253" s="25" t="s">
        <v>2469</v>
      </c>
      <c r="G253" s="26" t="s">
        <v>505</v>
      </c>
      <c r="H253" s="27" t="s">
        <v>493</v>
      </c>
    </row>
    <row r="254" spans="2:8" ht="15.75" thickBot="1">
      <c r="B254" s="54"/>
      <c r="C254" s="11"/>
      <c r="D254" s="12"/>
      <c r="E254" s="21"/>
      <c r="F254" s="58"/>
      <c r="G254" s="13"/>
      <c r="H254" s="22"/>
    </row>
    <row r="255" spans="2:8" ht="15.75" thickBot="1">
      <c r="B255" s="991"/>
      <c r="C255" s="991"/>
      <c r="D255" s="991"/>
      <c r="E255" s="992" t="s">
        <v>506</v>
      </c>
      <c r="F255" s="993"/>
      <c r="G255" s="994"/>
      <c r="H255" s="28">
        <f>ROUND(SUM(H254:H254),0)</f>
        <v>0</v>
      </c>
    </row>
    <row r="256" spans="2:8" ht="15.75" thickBot="1">
      <c r="B256" s="42"/>
      <c r="C256" s="42"/>
      <c r="D256" s="42"/>
      <c r="E256" s="42"/>
      <c r="F256" s="42"/>
      <c r="G256" s="42"/>
      <c r="H256" s="42"/>
    </row>
    <row r="257" spans="2:8" ht="15.75" thickBot="1">
      <c r="B257" s="40"/>
      <c r="C257" s="40"/>
      <c r="D257" s="40"/>
      <c r="E257" s="995" t="s">
        <v>507</v>
      </c>
      <c r="F257" s="996"/>
      <c r="G257" s="997"/>
      <c r="H257" s="14">
        <f>+ROUND(H255+H247+H243+H251,0)</f>
        <v>378167</v>
      </c>
    </row>
    <row r="259" spans="2:8" ht="15.75" thickBot="1"/>
    <row r="260" spans="2:8" ht="16.5" customHeight="1" thickBot="1">
      <c r="B260" s="998" t="s">
        <v>2532</v>
      </c>
      <c r="C260" s="999"/>
      <c r="D260" s="999"/>
      <c r="E260" s="999"/>
      <c r="F260" s="999"/>
      <c r="G260" s="999"/>
      <c r="H260" s="1000"/>
    </row>
    <row r="261" spans="2:8" ht="15.75" thickBot="1">
      <c r="B261" s="1001" t="s">
        <v>487</v>
      </c>
      <c r="C261" s="1002"/>
      <c r="D261" s="1003"/>
      <c r="E261" s="1004"/>
      <c r="F261" s="1004"/>
      <c r="G261" s="1004"/>
      <c r="H261" s="1005"/>
    </row>
    <row r="262" spans="2:8" ht="15.75" thickBot="1">
      <c r="B262" s="1006" t="s">
        <v>488</v>
      </c>
      <c r="C262" s="1007"/>
      <c r="D262" s="1008" t="s">
        <v>2421</v>
      </c>
      <c r="E262" s="1007"/>
      <c r="F262" s="1007"/>
      <c r="G262" s="1007"/>
      <c r="H262" s="1009"/>
    </row>
    <row r="263" spans="2:8">
      <c r="B263" s="1010" t="str">
        <f>VLOOKUP(D262,ACTIVIDADES!A:D,2,FALSE)</f>
        <v>Concreto de 27,6 Mpa (4.000 psi) impermeabilizado (producción)</v>
      </c>
      <c r="C263" s="1011"/>
      <c r="D263" s="1010" t="s">
        <v>34</v>
      </c>
      <c r="E263" s="1011"/>
      <c r="F263" s="1011"/>
      <c r="G263" s="1011"/>
      <c r="H263" s="38" t="s">
        <v>1</v>
      </c>
    </row>
    <row r="264" spans="2:8">
      <c r="B264" s="1012"/>
      <c r="C264" s="1013"/>
      <c r="D264" s="1016">
        <f>+ROUND(H282+H274+H270+H278,0)</f>
        <v>419432</v>
      </c>
      <c r="E264" s="1017"/>
      <c r="F264" s="1017"/>
      <c r="G264" s="1017"/>
      <c r="H264" s="1020" t="str">
        <f>VLOOKUP(D262,ACTIVIDADES!A:D,3,FALSE)</f>
        <v>M3</v>
      </c>
    </row>
    <row r="265" spans="2:8" ht="15.75" thickBot="1">
      <c r="B265" s="1014"/>
      <c r="C265" s="1015"/>
      <c r="D265" s="1018"/>
      <c r="E265" s="1019"/>
      <c r="F265" s="1019"/>
      <c r="G265" s="1019"/>
      <c r="H265" s="1021"/>
    </row>
    <row r="266" spans="2:8" ht="15.75" thickBot="1"/>
    <row r="267" spans="2:8">
      <c r="B267" s="1028" t="s">
        <v>494</v>
      </c>
      <c r="C267" s="1029"/>
      <c r="D267" s="41" t="s">
        <v>495</v>
      </c>
      <c r="E267" s="25" t="s">
        <v>496</v>
      </c>
      <c r="F267" s="25" t="s">
        <v>2469</v>
      </c>
      <c r="G267" s="26" t="s">
        <v>492</v>
      </c>
      <c r="H267" s="27" t="s">
        <v>493</v>
      </c>
    </row>
    <row r="268" spans="2:8">
      <c r="B268" s="54" t="s">
        <v>882</v>
      </c>
      <c r="C268" s="56" t="str">
        <f>VLOOKUP(B268,'LISTA DE PRECIOS'!A:B,2,FALSE)</f>
        <v>Impermeabilizante integral para concreto</v>
      </c>
      <c r="D268" s="12" t="str">
        <f>VLOOKUP(B268,'LISTA DE PRECIOS'!A:D,4,FALSE)</f>
        <v>Kg</v>
      </c>
      <c r="E268" s="12">
        <v>1.75</v>
      </c>
      <c r="F268" s="12">
        <v>1.03</v>
      </c>
      <c r="G268" s="13">
        <f>VLOOKUP(B268,'LISTA DE PRECIOS'!A:E,5,FALSE)</f>
        <v>10402</v>
      </c>
      <c r="H268" s="39">
        <f>+ROUND(E268*F268*G268,0)</f>
        <v>18750</v>
      </c>
    </row>
    <row r="269" spans="2:8" ht="15.75" thickBot="1">
      <c r="B269" s="52" t="s">
        <v>2418</v>
      </c>
      <c r="C269" s="56" t="str">
        <f>VLOOKUP(B269,'LISTA DE PRECIOS'!A:B,2,FALSE)</f>
        <v>Concreto de 27,6 Mpa (4000) (producción)</v>
      </c>
      <c r="D269" s="12" t="str">
        <f>VLOOKUP(B269,'LISTA DE PRECIOS'!A:D,4,FALSE)</f>
        <v>M3</v>
      </c>
      <c r="E269" s="12">
        <v>1</v>
      </c>
      <c r="F269" s="12">
        <v>1</v>
      </c>
      <c r="G269" s="13">
        <f>VLOOKUP(B269,'LISTA DE PRECIOS'!A:E,5,FALSE)</f>
        <v>400682</v>
      </c>
      <c r="H269" s="39">
        <f>+ROUND(E269*F269*G269,0)</f>
        <v>400682</v>
      </c>
    </row>
    <row r="270" spans="2:8" ht="15.75" thickBot="1">
      <c r="B270" s="1022"/>
      <c r="C270" s="1023"/>
      <c r="D270" s="1024"/>
      <c r="E270" s="1025" t="s">
        <v>497</v>
      </c>
      <c r="F270" s="994"/>
      <c r="G270" s="1026"/>
      <c r="H270" s="28">
        <f>ROUND(SUM(H268:H269),0)</f>
        <v>419432</v>
      </c>
    </row>
    <row r="271" spans="2:8" ht="15.75" thickBot="1">
      <c r="B271" s="1027"/>
      <c r="C271" s="1027"/>
      <c r="D271" s="1027"/>
      <c r="E271" s="1027"/>
      <c r="F271" s="1027"/>
      <c r="G271" s="1027"/>
      <c r="H271" s="1027"/>
    </row>
    <row r="272" spans="2:8">
      <c r="B272" s="1028" t="s">
        <v>489</v>
      </c>
      <c r="C272" s="1029"/>
      <c r="D272" s="41" t="s">
        <v>490</v>
      </c>
      <c r="E272" s="25" t="s">
        <v>491</v>
      </c>
      <c r="F272" s="25" t="s">
        <v>2469</v>
      </c>
      <c r="G272" s="26" t="s">
        <v>492</v>
      </c>
      <c r="H272" s="27" t="s">
        <v>493</v>
      </c>
    </row>
    <row r="273" spans="2:8">
      <c r="B273" s="54"/>
      <c r="C273" s="56"/>
      <c r="D273" s="12"/>
      <c r="E273" s="55"/>
      <c r="F273" s="55"/>
      <c r="G273" s="13"/>
      <c r="H273" s="24"/>
    </row>
    <row r="274" spans="2:8" ht="15.75" thickBot="1">
      <c r="B274" s="1022"/>
      <c r="C274" s="1023"/>
      <c r="D274" s="1024"/>
      <c r="E274" s="1030" t="s">
        <v>498</v>
      </c>
      <c r="F274" s="1031"/>
      <c r="G274" s="1032"/>
      <c r="H274" s="29">
        <f>ROUND(SUM(H273:H273),0)</f>
        <v>0</v>
      </c>
    </row>
    <row r="275" spans="2:8" ht="15.75" thickBot="1">
      <c r="B275" s="42"/>
      <c r="C275" s="42"/>
      <c r="D275" s="42"/>
      <c r="E275" s="10"/>
      <c r="F275" s="10"/>
      <c r="G275" s="7"/>
      <c r="H275" s="8"/>
    </row>
    <row r="276" spans="2:8" ht="24.75" thickBot="1">
      <c r="B276" s="1033" t="s">
        <v>499</v>
      </c>
      <c r="C276" s="1034"/>
      <c r="D276" s="30" t="s">
        <v>495</v>
      </c>
      <c r="E276" s="30" t="s">
        <v>501</v>
      </c>
      <c r="F276" s="25" t="s">
        <v>2469</v>
      </c>
      <c r="G276" s="31" t="s">
        <v>500</v>
      </c>
      <c r="H276" s="32" t="s">
        <v>493</v>
      </c>
    </row>
    <row r="277" spans="2:8" ht="15.75" thickBot="1">
      <c r="B277" s="15"/>
      <c r="C277" s="16"/>
      <c r="D277" s="17"/>
      <c r="E277" s="18"/>
      <c r="F277" s="18"/>
      <c r="G277" s="19"/>
      <c r="H277" s="20"/>
    </row>
    <row r="278" spans="2:8" ht="15.75" thickBot="1">
      <c r="B278" s="991"/>
      <c r="C278" s="991"/>
      <c r="D278" s="991"/>
      <c r="E278" s="992" t="s">
        <v>502</v>
      </c>
      <c r="F278" s="993"/>
      <c r="G278" s="994"/>
      <c r="H278" s="33">
        <f>ROUND(SUM(H277:H277),0)</f>
        <v>0</v>
      </c>
    </row>
    <row r="279" spans="2:8" ht="15.75" thickBot="1">
      <c r="B279" s="1027"/>
      <c r="C279" s="1027"/>
      <c r="D279" s="1027"/>
      <c r="E279" s="1027"/>
      <c r="F279" s="1027"/>
      <c r="G279" s="1027"/>
      <c r="H279" s="1027"/>
    </row>
    <row r="280" spans="2:8" ht="15.75" thickBot="1">
      <c r="B280" s="1028" t="s">
        <v>503</v>
      </c>
      <c r="C280" s="1029"/>
      <c r="D280" s="41" t="s">
        <v>495</v>
      </c>
      <c r="E280" s="25" t="s">
        <v>504</v>
      </c>
      <c r="F280" s="25" t="s">
        <v>2469</v>
      </c>
      <c r="G280" s="26" t="s">
        <v>505</v>
      </c>
      <c r="H280" s="27" t="s">
        <v>493</v>
      </c>
    </row>
    <row r="281" spans="2:8" ht="15.75" thickBot="1">
      <c r="B281" s="54"/>
      <c r="C281" s="11"/>
      <c r="D281" s="12"/>
      <c r="E281" s="21"/>
      <c r="F281" s="58"/>
      <c r="G281" s="13"/>
      <c r="H281" s="22"/>
    </row>
    <row r="282" spans="2:8" ht="15.75" thickBot="1">
      <c r="B282" s="991"/>
      <c r="C282" s="991"/>
      <c r="D282" s="991"/>
      <c r="E282" s="992" t="s">
        <v>506</v>
      </c>
      <c r="F282" s="993"/>
      <c r="G282" s="994"/>
      <c r="H282" s="28">
        <f>ROUND(SUM(H281:H281),0)</f>
        <v>0</v>
      </c>
    </row>
    <row r="283" spans="2:8" ht="15.75" thickBot="1">
      <c r="B283" s="42"/>
      <c r="C283" s="42"/>
      <c r="D283" s="42"/>
      <c r="E283" s="42"/>
      <c r="F283" s="42"/>
      <c r="G283" s="42"/>
      <c r="H283" s="42"/>
    </row>
    <row r="284" spans="2:8" ht="15.75" thickBot="1">
      <c r="B284" s="40"/>
      <c r="C284" s="40"/>
      <c r="D284" s="40"/>
      <c r="E284" s="995" t="s">
        <v>507</v>
      </c>
      <c r="F284" s="996"/>
      <c r="G284" s="997"/>
      <c r="H284" s="14">
        <f>+ROUND(H282+H274+H270+H278,0)</f>
        <v>419432</v>
      </c>
    </row>
    <row r="286" spans="2:8" ht="15.75" thickBot="1"/>
    <row r="287" spans="2:8" ht="16.5" customHeight="1" thickBot="1">
      <c r="B287" s="998" t="s">
        <v>2532</v>
      </c>
      <c r="C287" s="999"/>
      <c r="D287" s="999"/>
      <c r="E287" s="999"/>
      <c r="F287" s="999"/>
      <c r="G287" s="999"/>
      <c r="H287" s="1000"/>
    </row>
    <row r="288" spans="2:8" ht="15.75" thickBot="1">
      <c r="B288" s="1001" t="s">
        <v>487</v>
      </c>
      <c r="C288" s="1002"/>
      <c r="D288" s="1003"/>
      <c r="E288" s="1004"/>
      <c r="F288" s="1004"/>
      <c r="G288" s="1004"/>
      <c r="H288" s="1005"/>
    </row>
    <row r="289" spans="2:8" ht="15.75" thickBot="1">
      <c r="B289" s="1006" t="s">
        <v>488</v>
      </c>
      <c r="C289" s="1007"/>
      <c r="D289" s="1008" t="s">
        <v>2422</v>
      </c>
      <c r="E289" s="1007"/>
      <c r="F289" s="1007"/>
      <c r="G289" s="1007"/>
      <c r="H289" s="1009"/>
    </row>
    <row r="290" spans="2:8">
      <c r="B290" s="1010" t="str">
        <f>VLOOKUP(D289,ACTIVIDADES!A:D,2,FALSE)</f>
        <v>Concreto de 27,6 Mpa (4.000 psi) acelerado (producción)</v>
      </c>
      <c r="C290" s="1011"/>
      <c r="D290" s="1010" t="s">
        <v>34</v>
      </c>
      <c r="E290" s="1011"/>
      <c r="F290" s="1011"/>
      <c r="G290" s="1011"/>
      <c r="H290" s="38" t="s">
        <v>1</v>
      </c>
    </row>
    <row r="291" spans="2:8">
      <c r="B291" s="1012"/>
      <c r="C291" s="1013"/>
      <c r="D291" s="1016">
        <f>+ROUND(H309+H301+H297+H305,0)</f>
        <v>530932</v>
      </c>
      <c r="E291" s="1017"/>
      <c r="F291" s="1017"/>
      <c r="G291" s="1017"/>
      <c r="H291" s="1020" t="str">
        <f>VLOOKUP(D289,ACTIVIDADES!A:D,3,FALSE)</f>
        <v>M3</v>
      </c>
    </row>
    <row r="292" spans="2:8" ht="15.75" thickBot="1">
      <c r="B292" s="1014"/>
      <c r="C292" s="1015"/>
      <c r="D292" s="1018"/>
      <c r="E292" s="1019"/>
      <c r="F292" s="1019"/>
      <c r="G292" s="1019"/>
      <c r="H292" s="1021"/>
    </row>
    <row r="293" spans="2:8" ht="15.75" thickBot="1"/>
    <row r="294" spans="2:8">
      <c r="B294" s="1028" t="s">
        <v>494</v>
      </c>
      <c r="C294" s="1029"/>
      <c r="D294" s="41" t="s">
        <v>495</v>
      </c>
      <c r="E294" s="25" t="s">
        <v>496</v>
      </c>
      <c r="F294" s="25" t="s">
        <v>2469</v>
      </c>
      <c r="G294" s="26" t="s">
        <v>492</v>
      </c>
      <c r="H294" s="27" t="s">
        <v>493</v>
      </c>
    </row>
    <row r="295" spans="2:8" ht="33.75">
      <c r="B295" s="54" t="s">
        <v>653</v>
      </c>
      <c r="C295" s="56" t="str">
        <f>VLOOKUP(B295,'LISTA DE PRECIOS'!A:B,2,FALSE)</f>
        <v>Acelerante de fraguado y resistencia para concretos
y morteros.</v>
      </c>
      <c r="D295" s="12" t="str">
        <f>VLOOKUP(B295,'LISTA DE PRECIOS'!A:D,4,FALSE)</f>
        <v>Kg</v>
      </c>
      <c r="E295" s="12">
        <v>8</v>
      </c>
      <c r="F295" s="12">
        <v>1.03</v>
      </c>
      <c r="G295" s="13">
        <f>VLOOKUP(B295,'LISTA DE PRECIOS'!A:E,5,FALSE)</f>
        <v>15807</v>
      </c>
      <c r="H295" s="39">
        <f>+ROUND(E295*F295*G295,0)</f>
        <v>130250</v>
      </c>
    </row>
    <row r="296" spans="2:8" ht="15.75" thickBot="1">
      <c r="B296" s="52" t="s">
        <v>2418</v>
      </c>
      <c r="C296" s="56" t="str">
        <f>VLOOKUP(B296,'LISTA DE PRECIOS'!A:B,2,FALSE)</f>
        <v>Concreto de 27,6 Mpa (4000) (producción)</v>
      </c>
      <c r="D296" s="12" t="str">
        <f>VLOOKUP(B296,'LISTA DE PRECIOS'!A:D,4,FALSE)</f>
        <v>M3</v>
      </c>
      <c r="E296" s="12">
        <v>1</v>
      </c>
      <c r="F296" s="12">
        <v>1</v>
      </c>
      <c r="G296" s="13">
        <f>VLOOKUP(B296,'LISTA DE PRECIOS'!A:E,5,FALSE)</f>
        <v>400682</v>
      </c>
      <c r="H296" s="39">
        <f>+ROUND(E296*F296*G296,0)</f>
        <v>400682</v>
      </c>
    </row>
    <row r="297" spans="2:8" ht="15.75" thickBot="1">
      <c r="B297" s="1022"/>
      <c r="C297" s="1023"/>
      <c r="D297" s="1024"/>
      <c r="E297" s="1025" t="s">
        <v>497</v>
      </c>
      <c r="F297" s="994"/>
      <c r="G297" s="1026"/>
      <c r="H297" s="28">
        <f>ROUND(SUM(H295:H296),0)</f>
        <v>530932</v>
      </c>
    </row>
    <row r="298" spans="2:8" ht="15.75" thickBot="1">
      <c r="B298" s="1027"/>
      <c r="C298" s="1027"/>
      <c r="D298" s="1027"/>
      <c r="E298" s="1027"/>
      <c r="F298" s="1027"/>
      <c r="G298" s="1027"/>
      <c r="H298" s="1027"/>
    </row>
    <row r="299" spans="2:8">
      <c r="B299" s="1028" t="s">
        <v>489</v>
      </c>
      <c r="C299" s="1029"/>
      <c r="D299" s="41" t="s">
        <v>490</v>
      </c>
      <c r="E299" s="25" t="s">
        <v>491</v>
      </c>
      <c r="F299" s="25" t="s">
        <v>2469</v>
      </c>
      <c r="G299" s="26" t="s">
        <v>492</v>
      </c>
      <c r="H299" s="27" t="s">
        <v>493</v>
      </c>
    </row>
    <row r="300" spans="2:8">
      <c r="B300" s="54"/>
      <c r="C300" s="56"/>
      <c r="D300" s="12"/>
      <c r="E300" s="55"/>
      <c r="F300" s="55"/>
      <c r="G300" s="13"/>
      <c r="H300" s="24"/>
    </row>
    <row r="301" spans="2:8" ht="15.75" thickBot="1">
      <c r="B301" s="1022"/>
      <c r="C301" s="1023"/>
      <c r="D301" s="1024"/>
      <c r="E301" s="1030" t="s">
        <v>498</v>
      </c>
      <c r="F301" s="1031"/>
      <c r="G301" s="1032"/>
      <c r="H301" s="29">
        <f>ROUND(SUM(H300:H300),0)</f>
        <v>0</v>
      </c>
    </row>
    <row r="302" spans="2:8" ht="15.75" thickBot="1">
      <c r="B302" s="42"/>
      <c r="C302" s="42"/>
      <c r="D302" s="42"/>
      <c r="E302" s="10"/>
      <c r="F302" s="10"/>
      <c r="G302" s="7"/>
      <c r="H302" s="8"/>
    </row>
    <row r="303" spans="2:8" ht="24.75" thickBot="1">
      <c r="B303" s="1033" t="s">
        <v>499</v>
      </c>
      <c r="C303" s="1034"/>
      <c r="D303" s="30" t="s">
        <v>495</v>
      </c>
      <c r="E303" s="30" t="s">
        <v>501</v>
      </c>
      <c r="F303" s="25" t="s">
        <v>2469</v>
      </c>
      <c r="G303" s="31" t="s">
        <v>500</v>
      </c>
      <c r="H303" s="32" t="s">
        <v>493</v>
      </c>
    </row>
    <row r="304" spans="2:8" ht="15.75" thickBot="1">
      <c r="B304" s="15"/>
      <c r="C304" s="16"/>
      <c r="D304" s="17"/>
      <c r="E304" s="18"/>
      <c r="F304" s="18"/>
      <c r="G304" s="19"/>
      <c r="H304" s="20"/>
    </row>
    <row r="305" spans="2:8" ht="15.75" thickBot="1">
      <c r="B305" s="991"/>
      <c r="C305" s="991"/>
      <c r="D305" s="991"/>
      <c r="E305" s="992" t="s">
        <v>502</v>
      </c>
      <c r="F305" s="993"/>
      <c r="G305" s="994"/>
      <c r="H305" s="33">
        <f>ROUND(SUM(H304:H304),0)</f>
        <v>0</v>
      </c>
    </row>
    <row r="306" spans="2:8" ht="15.75" thickBot="1">
      <c r="B306" s="1027"/>
      <c r="C306" s="1027"/>
      <c r="D306" s="1027"/>
      <c r="E306" s="1027"/>
      <c r="F306" s="1027"/>
      <c r="G306" s="1027"/>
      <c r="H306" s="1027"/>
    </row>
    <row r="307" spans="2:8">
      <c r="B307" s="1028" t="s">
        <v>503</v>
      </c>
      <c r="C307" s="1029"/>
      <c r="D307" s="41" t="s">
        <v>495</v>
      </c>
      <c r="E307" s="25" t="s">
        <v>504</v>
      </c>
      <c r="F307" s="25" t="s">
        <v>2469</v>
      </c>
      <c r="G307" s="26" t="s">
        <v>505</v>
      </c>
      <c r="H307" s="27" t="s">
        <v>493</v>
      </c>
    </row>
    <row r="308" spans="2:8" ht="15.75" thickBot="1">
      <c r="B308" s="5"/>
      <c r="C308" s="34"/>
      <c r="D308" s="35"/>
      <c r="E308" s="36"/>
      <c r="F308" s="36"/>
      <c r="G308" s="37"/>
      <c r="H308" s="6"/>
    </row>
    <row r="309" spans="2:8" ht="15.75" thickBot="1">
      <c r="B309" s="991"/>
      <c r="C309" s="991"/>
      <c r="D309" s="991"/>
      <c r="E309" s="992" t="s">
        <v>506</v>
      </c>
      <c r="F309" s="993"/>
      <c r="G309" s="994"/>
      <c r="H309" s="28">
        <f>ROUND(SUM(H308:H308),0)</f>
        <v>0</v>
      </c>
    </row>
    <row r="310" spans="2:8" ht="15.75" thickBot="1">
      <c r="B310" s="42"/>
      <c r="C310" s="42"/>
      <c r="D310" s="42"/>
      <c r="E310" s="42"/>
      <c r="F310" s="42"/>
      <c r="G310" s="42"/>
      <c r="H310" s="42"/>
    </row>
    <row r="311" spans="2:8" ht="15.75" thickBot="1">
      <c r="B311" s="40"/>
      <c r="C311" s="40"/>
      <c r="D311" s="40"/>
      <c r="E311" s="995" t="s">
        <v>507</v>
      </c>
      <c r="F311" s="996"/>
      <c r="G311" s="997"/>
      <c r="H311" s="14">
        <f>+ROUND(H309+H301+H297+H305,0)</f>
        <v>530932</v>
      </c>
    </row>
    <row r="313" spans="2:8" ht="15.75" thickBot="1"/>
    <row r="314" spans="2:8" ht="16.5" customHeight="1" thickBot="1">
      <c r="B314" s="998" t="s">
        <v>2532</v>
      </c>
      <c r="C314" s="999"/>
      <c r="D314" s="999"/>
      <c r="E314" s="999"/>
      <c r="F314" s="999"/>
      <c r="G314" s="999"/>
      <c r="H314" s="1000"/>
    </row>
    <row r="315" spans="2:8" ht="15.75" thickBot="1">
      <c r="B315" s="1001" t="s">
        <v>487</v>
      </c>
      <c r="C315" s="1002"/>
      <c r="D315" s="1003"/>
      <c r="E315" s="1004"/>
      <c r="F315" s="1004"/>
      <c r="G315" s="1004"/>
      <c r="H315" s="1005"/>
    </row>
    <row r="316" spans="2:8" ht="15.75" thickBot="1">
      <c r="B316" s="1006" t="s">
        <v>488</v>
      </c>
      <c r="C316" s="1007"/>
      <c r="D316" s="1008" t="s">
        <v>2423</v>
      </c>
      <c r="E316" s="1007"/>
      <c r="F316" s="1007"/>
      <c r="G316" s="1007"/>
      <c r="H316" s="1009"/>
    </row>
    <row r="317" spans="2:8">
      <c r="B317" s="1010" t="str">
        <f>VLOOKUP(D316,ACTIVIDADES!A:D,2,FALSE)</f>
        <v>Concreto ciclópeo (producción)</v>
      </c>
      <c r="C317" s="1011"/>
      <c r="D317" s="1010" t="s">
        <v>34</v>
      </c>
      <c r="E317" s="1011"/>
      <c r="F317" s="1011"/>
      <c r="G317" s="1011"/>
      <c r="H317" s="38" t="s">
        <v>1</v>
      </c>
    </row>
    <row r="318" spans="2:8">
      <c r="B318" s="1012"/>
      <c r="C318" s="1013"/>
      <c r="D318" s="1016">
        <f>+ROUND(H337+H328+H324+H332,0)</f>
        <v>356303</v>
      </c>
      <c r="E318" s="1017"/>
      <c r="F318" s="1017"/>
      <c r="G318" s="1017"/>
      <c r="H318" s="1020" t="str">
        <f>VLOOKUP(D316,ACTIVIDADES!A:D,3,FALSE)</f>
        <v>M3</v>
      </c>
    </row>
    <row r="319" spans="2:8" ht="15.75" thickBot="1">
      <c r="B319" s="1014"/>
      <c r="C319" s="1015"/>
      <c r="D319" s="1018"/>
      <c r="E319" s="1019"/>
      <c r="F319" s="1019"/>
      <c r="G319" s="1019"/>
      <c r="H319" s="1021"/>
    </row>
    <row r="320" spans="2:8" ht="15.75" thickBot="1"/>
    <row r="321" spans="2:8">
      <c r="B321" s="1028" t="s">
        <v>494</v>
      </c>
      <c r="C321" s="1029"/>
      <c r="D321" s="41" t="s">
        <v>495</v>
      </c>
      <c r="E321" s="25" t="s">
        <v>496</v>
      </c>
      <c r="F321" s="25" t="s">
        <v>2469</v>
      </c>
      <c r="G321" s="26" t="s">
        <v>492</v>
      </c>
      <c r="H321" s="27" t="s">
        <v>493</v>
      </c>
    </row>
    <row r="322" spans="2:8">
      <c r="B322" s="54" t="s">
        <v>1021</v>
      </c>
      <c r="C322" s="56" t="str">
        <f>VLOOKUP(B322,'LISTA DE PRECIOS'!A:B,2,FALSE)</f>
        <v>Piedra media zonga</v>
      </c>
      <c r="D322" s="12" t="str">
        <f>VLOOKUP(B322,'LISTA DE PRECIOS'!A:D,4,FALSE)</f>
        <v>M3</v>
      </c>
      <c r="E322" s="12">
        <v>0.4</v>
      </c>
      <c r="F322" s="12">
        <v>1.03</v>
      </c>
      <c r="G322" s="13">
        <f>VLOOKUP(B322,'LISTA DE PRECIOS'!A:E,5,FALSE)</f>
        <v>68543</v>
      </c>
      <c r="H322" s="39">
        <f>+ROUND(E322*F322*G322,0)</f>
        <v>28240</v>
      </c>
    </row>
    <row r="323" spans="2:8" ht="15.75" thickBot="1">
      <c r="B323" s="52" t="s">
        <v>2416</v>
      </c>
      <c r="C323" s="56" t="str">
        <f>VLOOKUP(B323,'LISTA DE PRECIOS'!A:B,2,FALSE)</f>
        <v>Concreto de 20,7 Mpa (3000 psi) (producción)</v>
      </c>
      <c r="D323" s="12" t="str">
        <f>VLOOKUP(B323,'LISTA DE PRECIOS'!A:D,4,FALSE)</f>
        <v>M3</v>
      </c>
      <c r="E323" s="12">
        <v>0.6</v>
      </c>
      <c r="F323" s="12">
        <v>1</v>
      </c>
      <c r="G323" s="13">
        <f>VLOOKUP(B323,'LISTA DE PRECIOS'!A:E,5,FALSE)</f>
        <v>349675</v>
      </c>
      <c r="H323" s="39">
        <f>+ROUND(E323*F323*G323,0)</f>
        <v>209805</v>
      </c>
    </row>
    <row r="324" spans="2:8" ht="15.75" thickBot="1">
      <c r="B324" s="1022"/>
      <c r="C324" s="1023"/>
      <c r="D324" s="1024"/>
      <c r="E324" s="1025" t="s">
        <v>497</v>
      </c>
      <c r="F324" s="994"/>
      <c r="G324" s="1026"/>
      <c r="H324" s="28">
        <f>ROUND(SUM(H322:H323),0)</f>
        <v>238045</v>
      </c>
    </row>
    <row r="325" spans="2:8" ht="15.75" thickBot="1">
      <c r="B325" s="1027"/>
      <c r="C325" s="1027"/>
      <c r="D325" s="1027"/>
      <c r="E325" s="1027"/>
      <c r="F325" s="1027"/>
      <c r="G325" s="1027"/>
      <c r="H325" s="1027"/>
    </row>
    <row r="326" spans="2:8">
      <c r="B326" s="1028" t="s">
        <v>489</v>
      </c>
      <c r="C326" s="1029"/>
      <c r="D326" s="41" t="s">
        <v>490</v>
      </c>
      <c r="E326" s="25" t="s">
        <v>491</v>
      </c>
      <c r="F326" s="25" t="s">
        <v>2469</v>
      </c>
      <c r="G326" s="26" t="s">
        <v>492</v>
      </c>
      <c r="H326" s="27" t="s">
        <v>493</v>
      </c>
    </row>
    <row r="327" spans="2:8">
      <c r="B327" s="54"/>
      <c r="C327" s="56"/>
      <c r="D327" s="12"/>
      <c r="E327" s="12"/>
      <c r="F327" s="12"/>
      <c r="G327" s="13"/>
      <c r="H327" s="39"/>
    </row>
    <row r="328" spans="2:8" ht="15.75" thickBot="1">
      <c r="B328" s="1022"/>
      <c r="C328" s="1023"/>
      <c r="D328" s="1024"/>
      <c r="E328" s="1030" t="s">
        <v>498</v>
      </c>
      <c r="F328" s="1031"/>
      <c r="G328" s="1032"/>
      <c r="H328" s="29"/>
    </row>
    <row r="329" spans="2:8" ht="15.75" thickBot="1">
      <c r="B329" s="42"/>
      <c r="C329" s="42"/>
      <c r="D329" s="42"/>
      <c r="E329" s="10"/>
      <c r="F329" s="10"/>
      <c r="G329" s="7"/>
      <c r="H329" s="8"/>
    </row>
    <row r="330" spans="2:8" ht="24.75" thickBot="1">
      <c r="B330" s="1033" t="s">
        <v>499</v>
      </c>
      <c r="C330" s="1034"/>
      <c r="D330" s="30" t="s">
        <v>495</v>
      </c>
      <c r="E330" s="30" t="s">
        <v>501</v>
      </c>
      <c r="F330" s="25" t="s">
        <v>2469</v>
      </c>
      <c r="G330" s="31" t="s">
        <v>500</v>
      </c>
      <c r="H330" s="32" t="s">
        <v>493</v>
      </c>
    </row>
    <row r="331" spans="2:8" ht="15.75" thickBot="1">
      <c r="B331" s="15"/>
      <c r="C331" s="16"/>
      <c r="D331" s="17"/>
      <c r="E331" s="18"/>
      <c r="F331" s="18"/>
      <c r="G331" s="19"/>
      <c r="H331" s="20"/>
    </row>
    <row r="332" spans="2:8" ht="15.75" thickBot="1">
      <c r="B332" s="991"/>
      <c r="C332" s="991"/>
      <c r="D332" s="991"/>
      <c r="E332" s="992" t="s">
        <v>502</v>
      </c>
      <c r="F332" s="993"/>
      <c r="G332" s="994"/>
      <c r="H332" s="33">
        <f>ROUND(SUM(H331:H331),0)</f>
        <v>0</v>
      </c>
    </row>
    <row r="333" spans="2:8" ht="15.75" thickBot="1">
      <c r="B333" s="1027"/>
      <c r="C333" s="1027"/>
      <c r="D333" s="1027"/>
      <c r="E333" s="1027"/>
      <c r="F333" s="1027"/>
      <c r="G333" s="1027"/>
      <c r="H333" s="1027"/>
    </row>
    <row r="334" spans="2:8" ht="15.75" thickBot="1">
      <c r="B334" s="1028" t="s">
        <v>503</v>
      </c>
      <c r="C334" s="1029"/>
      <c r="D334" s="41" t="s">
        <v>495</v>
      </c>
      <c r="E334" s="25" t="s">
        <v>504</v>
      </c>
      <c r="F334" s="25" t="s">
        <v>2469</v>
      </c>
      <c r="G334" s="26" t="s">
        <v>505</v>
      </c>
      <c r="H334" s="27" t="s">
        <v>493</v>
      </c>
    </row>
    <row r="335" spans="2:8" ht="15.75" thickBot="1">
      <c r="B335" s="85" t="s">
        <v>2514</v>
      </c>
      <c r="C335" s="11" t="str">
        <f>VLOOKUP(B335,'LISTA DE PRECIOS'!A:B,2,FALSE)</f>
        <v>Ayudante</v>
      </c>
      <c r="D335" s="12" t="str">
        <f>VLOOKUP(B335,'LISTA DE PRECIOS'!A:D,4,FALSE)</f>
        <v>Día</v>
      </c>
      <c r="E335" s="21">
        <v>0.3</v>
      </c>
      <c r="F335" s="58">
        <v>4</v>
      </c>
      <c r="G335" s="13">
        <f>VLOOKUP(B335,'LISTA DE PRECIOS'!A:E,5,FALSE)</f>
        <v>67964</v>
      </c>
      <c r="H335" s="22">
        <f>+ROUND(E335*F335*G335,0)</f>
        <v>81557</v>
      </c>
    </row>
    <row r="336" spans="2:8" ht="15.75" thickBot="1">
      <c r="B336" s="85" t="s">
        <v>2516</v>
      </c>
      <c r="C336" s="11" t="str">
        <f>VLOOKUP(B336,'LISTA DE PRECIOS'!A:B,2,FALSE)</f>
        <v>Oficial</v>
      </c>
      <c r="D336" s="12" t="str">
        <f>VLOOKUP(B336,'LISTA DE PRECIOS'!A:D,4,FALSE)</f>
        <v>Día</v>
      </c>
      <c r="E336" s="21">
        <v>0.3</v>
      </c>
      <c r="F336" s="58">
        <v>1</v>
      </c>
      <c r="G336" s="13">
        <f>VLOOKUP(B336,'LISTA DE PRECIOS'!A:E,5,FALSE)</f>
        <v>122335</v>
      </c>
      <c r="H336" s="22">
        <f>+ROUND(E336*F336*G336,0)</f>
        <v>36701</v>
      </c>
    </row>
    <row r="337" spans="2:8" ht="15.75" thickBot="1">
      <c r="B337" s="991"/>
      <c r="C337" s="991"/>
      <c r="D337" s="991"/>
      <c r="E337" s="992" t="s">
        <v>506</v>
      </c>
      <c r="F337" s="993"/>
      <c r="G337" s="994"/>
      <c r="H337" s="28">
        <f>ROUND(SUM(H335:H336),0)</f>
        <v>118258</v>
      </c>
    </row>
    <row r="338" spans="2:8" ht="15.75" thickBot="1">
      <c r="B338" s="42"/>
      <c r="C338" s="42"/>
      <c r="D338" s="42"/>
      <c r="E338" s="42"/>
      <c r="F338" s="42"/>
      <c r="G338" s="42"/>
      <c r="H338" s="42"/>
    </row>
    <row r="339" spans="2:8" ht="15.75" thickBot="1">
      <c r="B339" s="40"/>
      <c r="C339" s="40"/>
      <c r="D339" s="40"/>
      <c r="E339" s="995" t="s">
        <v>507</v>
      </c>
      <c r="F339" s="996"/>
      <c r="G339" s="997"/>
      <c r="H339" s="14">
        <f>+ROUND(H337+H328+H324+H332,0)</f>
        <v>356303</v>
      </c>
    </row>
    <row r="341" spans="2:8" ht="15.75" thickBot="1"/>
    <row r="342" spans="2:8" ht="16.5" customHeight="1" thickBot="1">
      <c r="B342" s="998" t="s">
        <v>2532</v>
      </c>
      <c r="C342" s="999"/>
      <c r="D342" s="999"/>
      <c r="E342" s="999"/>
      <c r="F342" s="999"/>
      <c r="G342" s="999"/>
      <c r="H342" s="1000"/>
    </row>
    <row r="343" spans="2:8" ht="15.75" thickBot="1">
      <c r="B343" s="1001" t="s">
        <v>487</v>
      </c>
      <c r="C343" s="1002"/>
      <c r="D343" s="1003"/>
      <c r="E343" s="1004"/>
      <c r="F343" s="1004"/>
      <c r="G343" s="1004"/>
      <c r="H343" s="1005"/>
    </row>
    <row r="344" spans="2:8" ht="15.75" thickBot="1">
      <c r="B344" s="1006" t="s">
        <v>488</v>
      </c>
      <c r="C344" s="1007"/>
      <c r="D344" s="1008" t="s">
        <v>2424</v>
      </c>
      <c r="E344" s="1007"/>
      <c r="F344" s="1007"/>
      <c r="G344" s="1007"/>
      <c r="H344" s="1009"/>
    </row>
    <row r="345" spans="2:8">
      <c r="B345" s="1010" t="str">
        <f>VLOOKUP(D344,ACTIVIDADES!A:D,2,FALSE)</f>
        <v>Concreto fluido 13,8 Mpa (2000 PSI) tamaño máximo 1/2"</v>
      </c>
      <c r="C345" s="1011"/>
      <c r="D345" s="1010" t="s">
        <v>34</v>
      </c>
      <c r="E345" s="1011"/>
      <c r="F345" s="1011"/>
      <c r="G345" s="1011"/>
      <c r="H345" s="38" t="s">
        <v>1</v>
      </c>
    </row>
    <row r="346" spans="2:8">
      <c r="B346" s="1012"/>
      <c r="C346" s="1013"/>
      <c r="D346" s="1016">
        <f>+ROUND(H365+H356+H352+H360,0)</f>
        <v>379240</v>
      </c>
      <c r="E346" s="1017"/>
      <c r="F346" s="1017"/>
      <c r="G346" s="1017"/>
      <c r="H346" s="1020" t="str">
        <f>VLOOKUP(D344,ACTIVIDADES!A:D,3,FALSE)</f>
        <v>M3</v>
      </c>
    </row>
    <row r="347" spans="2:8" ht="15.75" thickBot="1">
      <c r="B347" s="1014"/>
      <c r="C347" s="1015"/>
      <c r="D347" s="1018"/>
      <c r="E347" s="1019"/>
      <c r="F347" s="1019"/>
      <c r="G347" s="1019"/>
      <c r="H347" s="1021"/>
    </row>
    <row r="348" spans="2:8" ht="15.75" thickBot="1"/>
    <row r="349" spans="2:8" ht="22.5" customHeight="1">
      <c r="B349" s="1028" t="s">
        <v>494</v>
      </c>
      <c r="C349" s="1029"/>
      <c r="D349" s="41" t="s">
        <v>495</v>
      </c>
      <c r="E349" s="25" t="s">
        <v>496</v>
      </c>
      <c r="F349" s="25" t="s">
        <v>2469</v>
      </c>
      <c r="G349" s="26" t="s">
        <v>492</v>
      </c>
      <c r="H349" s="27" t="s">
        <v>493</v>
      </c>
    </row>
    <row r="350" spans="2:8">
      <c r="B350" s="57" t="s">
        <v>827</v>
      </c>
      <c r="C350" s="56" t="str">
        <f>VLOOKUP(B350,'LISTA DE PRECIOS'!A:B,2,FALSE)</f>
        <v>Fluidificante para mezclas de concreto.</v>
      </c>
      <c r="D350" s="12" t="str">
        <f>VLOOKUP(B350,'LISTA DE PRECIOS'!A:D,4,FALSE)</f>
        <v>Kg</v>
      </c>
      <c r="E350" s="12">
        <v>3.5</v>
      </c>
      <c r="F350" s="12">
        <v>1.03</v>
      </c>
      <c r="G350" s="13">
        <f>VLOOKUP(B350,'LISTA DE PRECIOS'!A:E,5,FALSE)</f>
        <v>9396</v>
      </c>
      <c r="H350" s="39">
        <f>+ROUND(E350*F350*G350,0)</f>
        <v>33873</v>
      </c>
    </row>
    <row r="351" spans="2:8" ht="15.75" thickBot="1">
      <c r="B351" s="54" t="s">
        <v>2414</v>
      </c>
      <c r="C351" s="56" t="str">
        <f>VLOOKUP(B351,'LISTA DE PRECIOS'!A:B,2,FALSE)</f>
        <v>Concreto de 13,8 Mpa (2000 psi) (producción)</v>
      </c>
      <c r="D351" s="12" t="str">
        <f>VLOOKUP(B351,'LISTA DE PRECIOS'!A:D,4,FALSE)</f>
        <v>M3</v>
      </c>
      <c r="E351" s="12">
        <v>1</v>
      </c>
      <c r="F351" s="12">
        <v>1.05</v>
      </c>
      <c r="G351" s="13">
        <f>VLOOKUP(B351,'LISTA DE PRECIOS'!A:E,5,FALSE)</f>
        <v>312972</v>
      </c>
      <c r="H351" s="39">
        <f>+ROUND(E351*F351*G351,0)</f>
        <v>328621</v>
      </c>
    </row>
    <row r="352" spans="2:8" ht="15.75" thickBot="1">
      <c r="B352" s="1022"/>
      <c r="C352" s="1023"/>
      <c r="D352" s="1024"/>
      <c r="E352" s="1025" t="s">
        <v>497</v>
      </c>
      <c r="F352" s="994"/>
      <c r="G352" s="1026"/>
      <c r="H352" s="28">
        <f>ROUND(SUM(H350:H351),0)</f>
        <v>362494</v>
      </c>
    </row>
    <row r="353" spans="2:8" ht="15.75" thickBot="1">
      <c r="B353" s="1027"/>
      <c r="C353" s="1027"/>
      <c r="D353" s="1027"/>
      <c r="E353" s="1027"/>
      <c r="F353" s="1027"/>
      <c r="G353" s="1027"/>
      <c r="H353" s="1027"/>
    </row>
    <row r="354" spans="2:8">
      <c r="B354" s="1028" t="s">
        <v>489</v>
      </c>
      <c r="C354" s="1029"/>
      <c r="D354" s="41" t="s">
        <v>490</v>
      </c>
      <c r="E354" s="25" t="s">
        <v>491</v>
      </c>
      <c r="F354" s="25" t="s">
        <v>2469</v>
      </c>
      <c r="G354" s="26" t="s">
        <v>492</v>
      </c>
      <c r="H354" s="27" t="s">
        <v>493</v>
      </c>
    </row>
    <row r="355" spans="2:8" ht="15.75" thickBot="1">
      <c r="B355" s="50" t="s">
        <v>543</v>
      </c>
      <c r="C355" s="56" t="str">
        <f>VLOOKUP(B355,'LISTA DE PRECIOS'!A:B,2,FALSE)</f>
        <v>Herramienta menor</v>
      </c>
      <c r="D355" s="12" t="str">
        <f>VLOOKUP(B355,'LISTA DE PRECIOS'!A:D,4,FALSE)</f>
        <v>%MO</v>
      </c>
      <c r="E355" s="55">
        <v>0.1</v>
      </c>
      <c r="F355" s="55"/>
      <c r="G355" s="13">
        <f>+H365</f>
        <v>15224</v>
      </c>
      <c r="H355" s="24">
        <f>+ROUND(E355*G355,0)</f>
        <v>1522</v>
      </c>
    </row>
    <row r="356" spans="2:8" ht="15.75" thickBot="1">
      <c r="B356" s="1022"/>
      <c r="C356" s="1023"/>
      <c r="D356" s="1024"/>
      <c r="E356" s="1030" t="s">
        <v>498</v>
      </c>
      <c r="F356" s="1031"/>
      <c r="G356" s="1032"/>
      <c r="H356" s="29">
        <f>ROUND(SUM(H355:H355),0)</f>
        <v>1522</v>
      </c>
    </row>
    <row r="357" spans="2:8" ht="15.75" thickBot="1">
      <c r="B357" s="42"/>
      <c r="C357" s="42"/>
      <c r="D357" s="42"/>
      <c r="E357" s="10"/>
      <c r="F357" s="10"/>
      <c r="G357" s="7"/>
      <c r="H357" s="8"/>
    </row>
    <row r="358" spans="2:8" ht="24.75" thickBot="1">
      <c r="B358" s="1033" t="s">
        <v>499</v>
      </c>
      <c r="C358" s="1034"/>
      <c r="D358" s="30" t="s">
        <v>495</v>
      </c>
      <c r="E358" s="30" t="s">
        <v>501</v>
      </c>
      <c r="F358" s="25" t="s">
        <v>2469</v>
      </c>
      <c r="G358" s="31" t="s">
        <v>500</v>
      </c>
      <c r="H358" s="32" t="s">
        <v>493</v>
      </c>
    </row>
    <row r="359" spans="2:8" ht="15.75" thickBot="1">
      <c r="B359" s="15">
        <v>3</v>
      </c>
      <c r="C359" s="16" t="s">
        <v>4</v>
      </c>
      <c r="D359" s="17"/>
      <c r="E359" s="18"/>
      <c r="F359" s="18"/>
      <c r="G359" s="19"/>
      <c r="H359" s="20">
        <f>+ROUND(E359*G359,0)</f>
        <v>0</v>
      </c>
    </row>
    <row r="360" spans="2:8" ht="15.75" thickBot="1">
      <c r="B360" s="991"/>
      <c r="C360" s="991"/>
      <c r="D360" s="991"/>
      <c r="E360" s="992" t="s">
        <v>502</v>
      </c>
      <c r="F360" s="993"/>
      <c r="G360" s="994"/>
      <c r="H360" s="33">
        <f>ROUND(SUM(H359:H359),0)</f>
        <v>0</v>
      </c>
    </row>
    <row r="361" spans="2:8" ht="15.75" thickBot="1">
      <c r="B361" s="1027"/>
      <c r="C361" s="1027"/>
      <c r="D361" s="1027"/>
      <c r="E361" s="1027"/>
      <c r="F361" s="1027"/>
      <c r="G361" s="1027"/>
      <c r="H361" s="1027"/>
    </row>
    <row r="362" spans="2:8" ht="15.75" thickBot="1">
      <c r="B362" s="1028" t="s">
        <v>503</v>
      </c>
      <c r="C362" s="1029"/>
      <c r="D362" s="41" t="s">
        <v>495</v>
      </c>
      <c r="E362" s="25" t="s">
        <v>504</v>
      </c>
      <c r="F362" s="25" t="s">
        <v>2469</v>
      </c>
      <c r="G362" s="26" t="s">
        <v>505</v>
      </c>
      <c r="H362" s="27" t="s">
        <v>493</v>
      </c>
    </row>
    <row r="363" spans="2:8" ht="15.75" thickBot="1">
      <c r="B363" s="85" t="s">
        <v>2514</v>
      </c>
      <c r="C363" s="11" t="str">
        <f>VLOOKUP(B363,'LISTA DE PRECIOS'!A:B,2,FALSE)</f>
        <v>Ayudante</v>
      </c>
      <c r="D363" s="12" t="str">
        <f>VLOOKUP(B363,'LISTA DE PRECIOS'!A:D,4,FALSE)</f>
        <v>Día</v>
      </c>
      <c r="E363" s="21">
        <v>0.08</v>
      </c>
      <c r="F363" s="58">
        <v>1</v>
      </c>
      <c r="G363" s="13">
        <f>VLOOKUP(B363,'LISTA DE PRECIOS'!A:E,5,FALSE)</f>
        <v>67964</v>
      </c>
      <c r="H363" s="22">
        <f>+ROUND(E363*F363*G363,0)</f>
        <v>5437</v>
      </c>
    </row>
    <row r="364" spans="2:8" ht="15.75" thickBot="1">
      <c r="B364" s="85" t="s">
        <v>2516</v>
      </c>
      <c r="C364" s="11" t="str">
        <f>VLOOKUP(B364,'LISTA DE PRECIOS'!A:B,2,FALSE)</f>
        <v>Oficial</v>
      </c>
      <c r="D364" s="12" t="str">
        <f>VLOOKUP(B364,'LISTA DE PRECIOS'!A:D,4,FALSE)</f>
        <v>Día</v>
      </c>
      <c r="E364" s="21">
        <v>0.08</v>
      </c>
      <c r="F364" s="58">
        <v>1</v>
      </c>
      <c r="G364" s="13">
        <f>VLOOKUP(B364,'LISTA DE PRECIOS'!A:E,5,FALSE)</f>
        <v>122335</v>
      </c>
      <c r="H364" s="22">
        <f>+ROUND(E364*F364*G364,0)</f>
        <v>9787</v>
      </c>
    </row>
    <row r="365" spans="2:8" ht="15.75" thickBot="1">
      <c r="B365" s="991"/>
      <c r="C365" s="991"/>
      <c r="D365" s="991"/>
      <c r="E365" s="992" t="s">
        <v>506</v>
      </c>
      <c r="F365" s="993"/>
      <c r="G365" s="994"/>
      <c r="H365" s="28">
        <f>ROUND(SUM(H363:H364),0)</f>
        <v>15224</v>
      </c>
    </row>
    <row r="366" spans="2:8" ht="15.75" thickBot="1">
      <c r="B366" s="42"/>
      <c r="C366" s="42"/>
      <c r="D366" s="42"/>
      <c r="E366" s="42"/>
      <c r="F366" s="42"/>
      <c r="G366" s="42"/>
      <c r="H366" s="42"/>
    </row>
    <row r="367" spans="2:8" ht="15.75" thickBot="1">
      <c r="B367" s="40"/>
      <c r="C367" s="40"/>
      <c r="D367" s="40"/>
      <c r="E367" s="995" t="s">
        <v>507</v>
      </c>
      <c r="F367" s="996"/>
      <c r="G367" s="997"/>
      <c r="H367" s="14">
        <f>+ROUND(H365+H356+H352+H360,0)</f>
        <v>379240</v>
      </c>
    </row>
    <row r="369" spans="2:8" ht="15.75" thickBot="1"/>
    <row r="370" spans="2:8" ht="16.5" customHeight="1" thickBot="1">
      <c r="B370" s="998" t="s">
        <v>2532</v>
      </c>
      <c r="C370" s="999"/>
      <c r="D370" s="999"/>
      <c r="E370" s="999"/>
      <c r="F370" s="999"/>
      <c r="G370" s="999"/>
      <c r="H370" s="1000"/>
    </row>
    <row r="371" spans="2:8" ht="15.75" thickBot="1">
      <c r="B371" s="1001" t="s">
        <v>487</v>
      </c>
      <c r="C371" s="1002"/>
      <c r="D371" s="1003"/>
      <c r="E371" s="1004"/>
      <c r="F371" s="1004"/>
      <c r="G371" s="1004"/>
      <c r="H371" s="1005"/>
    </row>
    <row r="372" spans="2:8" ht="15.75" thickBot="1">
      <c r="B372" s="1006" t="s">
        <v>488</v>
      </c>
      <c r="C372" s="1007"/>
      <c r="D372" s="1008" t="s">
        <v>2425</v>
      </c>
      <c r="E372" s="1007"/>
      <c r="F372" s="1007"/>
      <c r="G372" s="1007"/>
      <c r="H372" s="1009"/>
    </row>
    <row r="373" spans="2:8">
      <c r="B373" s="1010" t="str">
        <f>VLOOKUP(D372,ACTIVIDADES!A:D,2,FALSE)</f>
        <v>Concreto fluido 17,2 Mpa (2500 psi) (producción)</v>
      </c>
      <c r="C373" s="1011"/>
      <c r="D373" s="1010" t="s">
        <v>34</v>
      </c>
      <c r="E373" s="1011"/>
      <c r="F373" s="1011"/>
      <c r="G373" s="1011"/>
      <c r="H373" s="38" t="s">
        <v>1</v>
      </c>
    </row>
    <row r="374" spans="2:8">
      <c r="B374" s="1012"/>
      <c r="C374" s="1013"/>
      <c r="D374" s="1016">
        <f>+ROUND(H393+H384+H380+H388,0)</f>
        <v>391281</v>
      </c>
      <c r="E374" s="1017"/>
      <c r="F374" s="1017"/>
      <c r="G374" s="1017"/>
      <c r="H374" s="1020" t="str">
        <f>VLOOKUP(D372,ACTIVIDADES!A:D,3,FALSE)</f>
        <v>M3</v>
      </c>
    </row>
    <row r="375" spans="2:8" ht="15.75" thickBot="1">
      <c r="B375" s="1014"/>
      <c r="C375" s="1015"/>
      <c r="D375" s="1018"/>
      <c r="E375" s="1019"/>
      <c r="F375" s="1019"/>
      <c r="G375" s="1019"/>
      <c r="H375" s="1021"/>
    </row>
    <row r="376" spans="2:8" ht="15.75" thickBot="1"/>
    <row r="377" spans="2:8">
      <c r="B377" s="1028" t="s">
        <v>494</v>
      </c>
      <c r="C377" s="1029"/>
      <c r="D377" s="41" t="s">
        <v>495</v>
      </c>
      <c r="E377" s="25" t="s">
        <v>496</v>
      </c>
      <c r="F377" s="25" t="s">
        <v>2469</v>
      </c>
      <c r="G377" s="26" t="s">
        <v>492</v>
      </c>
      <c r="H377" s="27" t="s">
        <v>493</v>
      </c>
    </row>
    <row r="378" spans="2:8">
      <c r="B378" s="57" t="s">
        <v>827</v>
      </c>
      <c r="C378" s="56" t="str">
        <f>VLOOKUP(B378,'LISTA DE PRECIOS'!A:B,2,FALSE)</f>
        <v>Fluidificante para mezclas de concreto.</v>
      </c>
      <c r="D378" s="12" t="str">
        <f>VLOOKUP(B378,'LISTA DE PRECIOS'!A:D,4,FALSE)</f>
        <v>Kg</v>
      </c>
      <c r="E378" s="12">
        <v>1.75</v>
      </c>
      <c r="F378" s="12">
        <v>1.03</v>
      </c>
      <c r="G378" s="13">
        <f>VLOOKUP(B378,'LISTA DE PRECIOS'!A:E,5,FALSE)</f>
        <v>9396</v>
      </c>
      <c r="H378" s="39">
        <f>+ROUND(E378*F378*G378,0)</f>
        <v>16936</v>
      </c>
    </row>
    <row r="379" spans="2:8" ht="15.75" thickBot="1">
      <c r="B379" s="54" t="s">
        <v>2415</v>
      </c>
      <c r="C379" s="56" t="str">
        <f>VLOOKUP(B379,'LISTA DE PRECIOS'!A:B,2,FALSE)</f>
        <v>Concreto de 17,2 Mpa (2500 psi) (producción)</v>
      </c>
      <c r="D379" s="12" t="str">
        <f>VLOOKUP(B379,'LISTA DE PRECIOS'!A:D,4,FALSE)</f>
        <v>M3</v>
      </c>
      <c r="E379" s="12">
        <v>1</v>
      </c>
      <c r="F379" s="12">
        <v>1.05</v>
      </c>
      <c r="G379" s="13">
        <f>VLOOKUP(B379,'LISTA DE PRECIOS'!A:E,5,FALSE)</f>
        <v>332595</v>
      </c>
      <c r="H379" s="39">
        <f>+ROUND(E379*F379*G379,0)</f>
        <v>349225</v>
      </c>
    </row>
    <row r="380" spans="2:8" ht="15.75" thickBot="1">
      <c r="B380" s="1022"/>
      <c r="C380" s="1023"/>
      <c r="D380" s="1024"/>
      <c r="E380" s="1025" t="s">
        <v>497</v>
      </c>
      <c r="F380" s="994"/>
      <c r="G380" s="1026"/>
      <c r="H380" s="28">
        <f>ROUND(SUM(H378:H379),0)</f>
        <v>366161</v>
      </c>
    </row>
    <row r="381" spans="2:8" ht="15.75" thickBot="1">
      <c r="B381" s="1027"/>
      <c r="C381" s="1027"/>
      <c r="D381" s="1027"/>
      <c r="E381" s="1027"/>
      <c r="F381" s="1027"/>
      <c r="G381" s="1027"/>
      <c r="H381" s="1027"/>
    </row>
    <row r="382" spans="2:8">
      <c r="B382" s="1028" t="s">
        <v>489</v>
      </c>
      <c r="C382" s="1029"/>
      <c r="D382" s="41" t="s">
        <v>490</v>
      </c>
      <c r="E382" s="25" t="s">
        <v>491</v>
      </c>
      <c r="F382" s="25" t="s">
        <v>2469</v>
      </c>
      <c r="G382" s="26" t="s">
        <v>492</v>
      </c>
      <c r="H382" s="27" t="s">
        <v>493</v>
      </c>
    </row>
    <row r="383" spans="2:8" ht="15.75" thickBot="1">
      <c r="B383" s="50" t="s">
        <v>543</v>
      </c>
      <c r="C383" s="56" t="str">
        <f>VLOOKUP(B383,'LISTA DE PRECIOS'!A:B,2,FALSE)</f>
        <v>Herramienta menor</v>
      </c>
      <c r="D383" s="12" t="str">
        <f>VLOOKUP(B383,'LISTA DE PRECIOS'!A:D,4,FALSE)</f>
        <v>%MO</v>
      </c>
      <c r="E383" s="55">
        <v>0.1</v>
      </c>
      <c r="F383" s="55"/>
      <c r="G383" s="13">
        <f>+H393</f>
        <v>22836</v>
      </c>
      <c r="H383" s="24">
        <f>+ROUND(E383*G383,0)</f>
        <v>2284</v>
      </c>
    </row>
    <row r="384" spans="2:8" ht="15.75" thickBot="1">
      <c r="B384" s="1022"/>
      <c r="C384" s="1023"/>
      <c r="D384" s="1024"/>
      <c r="E384" s="1030" t="s">
        <v>498</v>
      </c>
      <c r="F384" s="1031"/>
      <c r="G384" s="1032"/>
      <c r="H384" s="29">
        <f>ROUND(SUM(H383:H383),0)</f>
        <v>2284</v>
      </c>
    </row>
    <row r="385" spans="2:8" ht="15.75" thickBot="1">
      <c r="B385" s="42"/>
      <c r="C385" s="42"/>
      <c r="D385" s="42"/>
      <c r="E385" s="10"/>
      <c r="F385" s="10"/>
      <c r="G385" s="7"/>
      <c r="H385" s="8"/>
    </row>
    <row r="386" spans="2:8" ht="24.75" thickBot="1">
      <c r="B386" s="1033" t="s">
        <v>499</v>
      </c>
      <c r="C386" s="1034"/>
      <c r="D386" s="30" t="s">
        <v>495</v>
      </c>
      <c r="E386" s="30" t="s">
        <v>501</v>
      </c>
      <c r="F386" s="25" t="s">
        <v>2469</v>
      </c>
      <c r="G386" s="31" t="s">
        <v>500</v>
      </c>
      <c r="H386" s="32" t="s">
        <v>493</v>
      </c>
    </row>
    <row r="387" spans="2:8" ht="15.75" thickBot="1">
      <c r="B387" s="15">
        <v>3</v>
      </c>
      <c r="C387" s="16" t="s">
        <v>4</v>
      </c>
      <c r="D387" s="17"/>
      <c r="E387" s="18"/>
      <c r="F387" s="18"/>
      <c r="G387" s="19"/>
      <c r="H387" s="20">
        <f>+ROUND(E387*G387,0)</f>
        <v>0</v>
      </c>
    </row>
    <row r="388" spans="2:8" ht="15.75" thickBot="1">
      <c r="B388" s="991"/>
      <c r="C388" s="991"/>
      <c r="D388" s="991"/>
      <c r="E388" s="992" t="s">
        <v>502</v>
      </c>
      <c r="F388" s="993"/>
      <c r="G388" s="994"/>
      <c r="H388" s="33">
        <f>ROUND(SUM(H387:H387),0)</f>
        <v>0</v>
      </c>
    </row>
    <row r="389" spans="2:8" ht="15.75" thickBot="1">
      <c r="B389" s="1027"/>
      <c r="C389" s="1027"/>
      <c r="D389" s="1027"/>
      <c r="E389" s="1027"/>
      <c r="F389" s="1027"/>
      <c r="G389" s="1027"/>
      <c r="H389" s="1027"/>
    </row>
    <row r="390" spans="2:8">
      <c r="B390" s="1028" t="s">
        <v>503</v>
      </c>
      <c r="C390" s="1029"/>
      <c r="D390" s="41" t="s">
        <v>495</v>
      </c>
      <c r="E390" s="25" t="s">
        <v>504</v>
      </c>
      <c r="F390" s="25" t="s">
        <v>2469</v>
      </c>
      <c r="G390" s="26" t="s">
        <v>505</v>
      </c>
      <c r="H390" s="27" t="s">
        <v>493</v>
      </c>
    </row>
    <row r="391" spans="2:8">
      <c r="B391" s="85" t="s">
        <v>2514</v>
      </c>
      <c r="C391" s="11" t="str">
        <f>VLOOKUP(B391,'LISTA DE PRECIOS'!A:B,2,FALSE)</f>
        <v>Ayudante</v>
      </c>
      <c r="D391" s="12" t="str">
        <f>VLOOKUP(B391,'LISTA DE PRECIOS'!A:D,4,FALSE)</f>
        <v>Día</v>
      </c>
      <c r="E391" s="23">
        <v>0.12</v>
      </c>
      <c r="F391" s="23">
        <v>1</v>
      </c>
      <c r="G391" s="13">
        <f>VLOOKUP(B391,'LISTA DE PRECIOS'!A:E,5,FALSE)</f>
        <v>67964</v>
      </c>
      <c r="H391" s="86">
        <f>+ROUND(E391*F391*G391,0)</f>
        <v>8156</v>
      </c>
    </row>
    <row r="392" spans="2:8">
      <c r="B392" s="85" t="s">
        <v>2516</v>
      </c>
      <c r="C392" s="11" t="str">
        <f>VLOOKUP(B392,'LISTA DE PRECIOS'!A:B,2,FALSE)</f>
        <v>Oficial</v>
      </c>
      <c r="D392" s="12" t="str">
        <f>VLOOKUP(B392,'LISTA DE PRECIOS'!A:D,4,FALSE)</f>
        <v>Día</v>
      </c>
      <c r="E392" s="23">
        <v>0.12</v>
      </c>
      <c r="F392" s="23">
        <v>1</v>
      </c>
      <c r="G392" s="13">
        <f>VLOOKUP(B392,'LISTA DE PRECIOS'!A:E,5,FALSE)</f>
        <v>122335</v>
      </c>
      <c r="H392" s="86">
        <f>+ROUND(E392*F392*G392,0)</f>
        <v>14680</v>
      </c>
    </row>
    <row r="393" spans="2:8" ht="15.75" thickBot="1">
      <c r="B393" s="991"/>
      <c r="C393" s="991"/>
      <c r="D393" s="991"/>
      <c r="E393" s="1042" t="s">
        <v>506</v>
      </c>
      <c r="F393" s="1043"/>
      <c r="G393" s="1031"/>
      <c r="H393" s="29">
        <f>ROUND(SUM(H391:H392),0)</f>
        <v>22836</v>
      </c>
    </row>
    <row r="394" spans="2:8" ht="15.75" thickBot="1">
      <c r="B394" s="42"/>
      <c r="C394" s="42"/>
      <c r="D394" s="42"/>
      <c r="E394" s="42"/>
      <c r="F394" s="42"/>
      <c r="G394" s="42"/>
      <c r="H394" s="42"/>
    </row>
    <row r="395" spans="2:8" ht="15.75" thickBot="1">
      <c r="B395" s="40"/>
      <c r="C395" s="40"/>
      <c r="D395" s="40"/>
      <c r="E395" s="995" t="s">
        <v>507</v>
      </c>
      <c r="F395" s="996"/>
      <c r="G395" s="997"/>
      <c r="H395" s="14">
        <f>+ROUND(H393+H384+H380+H388,0)</f>
        <v>391281</v>
      </c>
    </row>
    <row r="397" spans="2:8" ht="15.75" thickBot="1"/>
    <row r="398" spans="2:8" ht="16.5" customHeight="1" thickBot="1">
      <c r="B398" s="998" t="s">
        <v>2532</v>
      </c>
      <c r="C398" s="999"/>
      <c r="D398" s="999"/>
      <c r="E398" s="999"/>
      <c r="F398" s="999"/>
      <c r="G398" s="999"/>
      <c r="H398" s="1000"/>
    </row>
    <row r="399" spans="2:8" ht="15.75" thickBot="1">
      <c r="B399" s="1001" t="s">
        <v>487</v>
      </c>
      <c r="C399" s="1002"/>
      <c r="D399" s="1003"/>
      <c r="E399" s="1004"/>
      <c r="F399" s="1004"/>
      <c r="G399" s="1004"/>
      <c r="H399" s="1005"/>
    </row>
    <row r="400" spans="2:8" ht="15.75" thickBot="1">
      <c r="B400" s="1006" t="s">
        <v>488</v>
      </c>
      <c r="C400" s="1007"/>
      <c r="D400" s="1008" t="s">
        <v>2426</v>
      </c>
      <c r="E400" s="1007"/>
      <c r="F400" s="1007"/>
      <c r="G400" s="1007"/>
      <c r="H400" s="1009"/>
    </row>
    <row r="401" spans="2:8">
      <c r="B401" s="1010" t="str">
        <f>VLOOKUP(D400,ACTIVIDADES!A:D,2,FALSE)</f>
        <v>Mortero 1:2 (producción)</v>
      </c>
      <c r="C401" s="1011"/>
      <c r="D401" s="1010" t="s">
        <v>34</v>
      </c>
      <c r="E401" s="1011"/>
      <c r="F401" s="1011"/>
      <c r="G401" s="1011"/>
      <c r="H401" s="38" t="s">
        <v>1</v>
      </c>
    </row>
    <row r="402" spans="2:8">
      <c r="B402" s="1012"/>
      <c r="C402" s="1013"/>
      <c r="D402" s="1016">
        <f>+ROUND(H422+H413+H409+H417,0)</f>
        <v>425935</v>
      </c>
      <c r="E402" s="1017"/>
      <c r="F402" s="1017"/>
      <c r="G402" s="1017"/>
      <c r="H402" s="1020" t="str">
        <f>VLOOKUP(D400,ACTIVIDADES!A:D,3,FALSE)</f>
        <v>M3</v>
      </c>
    </row>
    <row r="403" spans="2:8" ht="15.75" thickBot="1">
      <c r="B403" s="1014"/>
      <c r="C403" s="1015"/>
      <c r="D403" s="1018"/>
      <c r="E403" s="1019"/>
      <c r="F403" s="1019"/>
      <c r="G403" s="1019"/>
      <c r="H403" s="1021"/>
    </row>
    <row r="404" spans="2:8" ht="15.75" thickBot="1"/>
    <row r="405" spans="2:8">
      <c r="B405" s="1028" t="s">
        <v>494</v>
      </c>
      <c r="C405" s="1029"/>
      <c r="D405" s="41" t="s">
        <v>495</v>
      </c>
      <c r="E405" s="25" t="s">
        <v>496</v>
      </c>
      <c r="F405" s="25" t="s">
        <v>2469</v>
      </c>
      <c r="G405" s="26" t="s">
        <v>492</v>
      </c>
      <c r="H405" s="27" t="s">
        <v>493</v>
      </c>
    </row>
    <row r="406" spans="2:8" ht="22.5">
      <c r="B406" s="49" t="s">
        <v>728</v>
      </c>
      <c r="C406" s="56" t="str">
        <f>VLOOKUP(B406,'LISTA DE PRECIOS'!A:B,2,FALSE)</f>
        <v>Cemento gris saco por 50 kilos, incluye cargue, descargue y transporte</v>
      </c>
      <c r="D406" s="12" t="str">
        <f>VLOOKUP(B406,'LISTA DE PRECIOS'!A:D,4,FALSE)</f>
        <v>Sc</v>
      </c>
      <c r="E406" s="12">
        <v>12.5</v>
      </c>
      <c r="F406" s="12">
        <v>1.03</v>
      </c>
      <c r="G406" s="13">
        <f>VLOOKUP(B406,'LISTA DE PRECIOS'!A:E,5,FALSE)</f>
        <v>24999.52</v>
      </c>
      <c r="H406" s="39">
        <f>+ROUND(E406*F406*G406,0)</f>
        <v>321869</v>
      </c>
    </row>
    <row r="407" spans="2:8">
      <c r="B407" s="49" t="s">
        <v>693</v>
      </c>
      <c r="C407" s="56" t="str">
        <f>VLOOKUP(B407,'LISTA DE PRECIOS'!A:B,2,FALSE)</f>
        <v xml:space="preserve">Arena </v>
      </c>
      <c r="D407" s="12" t="str">
        <f>VLOOKUP(B407,'LISTA DE PRECIOS'!A:D,4,FALSE)</f>
        <v>M3</v>
      </c>
      <c r="E407" s="12">
        <v>0.97</v>
      </c>
      <c r="F407" s="12">
        <v>1.03</v>
      </c>
      <c r="G407" s="13">
        <f>VLOOKUP(B407,'LISTA DE PRECIOS'!A:E,5,FALSE)</f>
        <v>0</v>
      </c>
      <c r="H407" s="39">
        <f>+ROUND(E407*F407*G407,0)</f>
        <v>0</v>
      </c>
    </row>
    <row r="408" spans="2:8" ht="15.75" thickBot="1">
      <c r="B408" s="49" t="s">
        <v>677</v>
      </c>
      <c r="C408" s="56" t="str">
        <f>VLOOKUP(B408,'LISTA DE PRECIOS'!A:B,2,FALSE)</f>
        <v xml:space="preserve">Agua </v>
      </c>
      <c r="D408" s="12" t="str">
        <f>VLOOKUP(B408,'LISTA DE PRECIOS'!A:D,4,FALSE)</f>
        <v>Lt</v>
      </c>
      <c r="E408" s="12">
        <v>250</v>
      </c>
      <c r="F408" s="12">
        <v>1.03</v>
      </c>
      <c r="G408" s="13">
        <f>VLOOKUP(B408,'LISTA DE PRECIOS'!A:E,5,FALSE)</f>
        <v>7</v>
      </c>
      <c r="H408" s="39">
        <f>+ROUND(E408*F408*G408,0)</f>
        <v>1803</v>
      </c>
    </row>
    <row r="409" spans="2:8" ht="15.75" thickBot="1">
      <c r="B409" s="1022"/>
      <c r="C409" s="1023"/>
      <c r="D409" s="1024"/>
      <c r="E409" s="1025" t="s">
        <v>497</v>
      </c>
      <c r="F409" s="994"/>
      <c r="G409" s="1026"/>
      <c r="H409" s="28">
        <f>ROUND(SUM(H406:H407),0)</f>
        <v>321869</v>
      </c>
    </row>
    <row r="410" spans="2:8" ht="15.75" thickBot="1">
      <c r="B410" s="1027"/>
      <c r="C410" s="1027"/>
      <c r="D410" s="1027"/>
      <c r="E410" s="1027"/>
      <c r="F410" s="1027"/>
      <c r="G410" s="1027"/>
      <c r="H410" s="1027"/>
    </row>
    <row r="411" spans="2:8">
      <c r="B411" s="1028" t="s">
        <v>489</v>
      </c>
      <c r="C411" s="1029"/>
      <c r="D411" s="41" t="s">
        <v>490</v>
      </c>
      <c r="E411" s="25" t="s">
        <v>491</v>
      </c>
      <c r="F411" s="25" t="s">
        <v>2469</v>
      </c>
      <c r="G411" s="26" t="s">
        <v>492</v>
      </c>
      <c r="H411" s="27" t="s">
        <v>493</v>
      </c>
    </row>
    <row r="412" spans="2:8" ht="15.75" thickBot="1">
      <c r="B412" s="50" t="s">
        <v>543</v>
      </c>
      <c r="C412" s="56" t="str">
        <f>VLOOKUP(B412,'LISTA DE PRECIOS'!A:B,2,FALSE)</f>
        <v>Herramienta menor</v>
      </c>
      <c r="D412" s="12" t="str">
        <f>VLOOKUP(B412,'LISTA DE PRECIOS'!A:D,4,FALSE)</f>
        <v>%MO</v>
      </c>
      <c r="E412" s="55">
        <v>0.1</v>
      </c>
      <c r="F412" s="55"/>
      <c r="G412" s="13">
        <f>+H422</f>
        <v>94605</v>
      </c>
      <c r="H412" s="24">
        <f>+ROUND(E412*G412,0)</f>
        <v>9461</v>
      </c>
    </row>
    <row r="413" spans="2:8" ht="15.75" thickBot="1">
      <c r="B413" s="1022"/>
      <c r="C413" s="1023"/>
      <c r="D413" s="1024"/>
      <c r="E413" s="1030" t="s">
        <v>498</v>
      </c>
      <c r="F413" s="1031"/>
      <c r="G413" s="1032"/>
      <c r="H413" s="29">
        <f>ROUND(SUM(H412:H412),0)</f>
        <v>9461</v>
      </c>
    </row>
    <row r="414" spans="2:8" ht="15.75" thickBot="1">
      <c r="B414" s="42"/>
      <c r="C414" s="42"/>
      <c r="D414" s="42"/>
      <c r="E414" s="10"/>
      <c r="F414" s="10"/>
      <c r="G414" s="7"/>
      <c r="H414" s="8"/>
    </row>
    <row r="415" spans="2:8" ht="24.75" thickBot="1">
      <c r="B415" s="1033" t="s">
        <v>499</v>
      </c>
      <c r="C415" s="1034"/>
      <c r="D415" s="30" t="s">
        <v>495</v>
      </c>
      <c r="E415" s="30" t="s">
        <v>501</v>
      </c>
      <c r="F415" s="25" t="s">
        <v>2469</v>
      </c>
      <c r="G415" s="31" t="s">
        <v>500</v>
      </c>
      <c r="H415" s="32" t="s">
        <v>493</v>
      </c>
    </row>
    <row r="416" spans="2:8" ht="15.75" thickBot="1">
      <c r="B416" s="15">
        <v>3</v>
      </c>
      <c r="C416" s="16" t="s">
        <v>4</v>
      </c>
      <c r="D416" s="17"/>
      <c r="E416" s="18"/>
      <c r="F416" s="18"/>
      <c r="G416" s="19"/>
      <c r="H416" s="20">
        <f>+ROUND(E416*G416,0)</f>
        <v>0</v>
      </c>
    </row>
    <row r="417" spans="2:8" ht="15.75" thickBot="1">
      <c r="B417" s="991"/>
      <c r="C417" s="991"/>
      <c r="D417" s="991"/>
      <c r="E417" s="992" t="s">
        <v>502</v>
      </c>
      <c r="F417" s="993"/>
      <c r="G417" s="994"/>
      <c r="H417" s="33">
        <f>ROUND(SUM(H416:H416),0)</f>
        <v>0</v>
      </c>
    </row>
    <row r="418" spans="2:8" ht="15.75" thickBot="1">
      <c r="B418" s="1027"/>
      <c r="C418" s="1027"/>
      <c r="D418" s="1027"/>
      <c r="E418" s="1027"/>
      <c r="F418" s="1027"/>
      <c r="G418" s="1027"/>
      <c r="H418" s="1027"/>
    </row>
    <row r="419" spans="2:8">
      <c r="B419" s="1028" t="s">
        <v>503</v>
      </c>
      <c r="C419" s="1029"/>
      <c r="D419" s="41" t="s">
        <v>495</v>
      </c>
      <c r="E419" s="25" t="s">
        <v>504</v>
      </c>
      <c r="F419" s="25" t="s">
        <v>2469</v>
      </c>
      <c r="G419" s="26" t="s">
        <v>505</v>
      </c>
      <c r="H419" s="27" t="s">
        <v>493</v>
      </c>
    </row>
    <row r="420" spans="2:8">
      <c r="B420" s="85" t="s">
        <v>2514</v>
      </c>
      <c r="C420" s="11" t="str">
        <f>VLOOKUP(B420,'LISTA DE PRECIOS'!A:B,2,FALSE)</f>
        <v>Ayudante</v>
      </c>
      <c r="D420" s="12" t="str">
        <f>VLOOKUP(B420,'LISTA DE PRECIOS'!A:D,4,FALSE)</f>
        <v>Día</v>
      </c>
      <c r="E420" s="23">
        <v>0.24</v>
      </c>
      <c r="F420" s="23">
        <v>4</v>
      </c>
      <c r="G420" s="13">
        <f>VLOOKUP(B420,'LISTA DE PRECIOS'!A:E,5,FALSE)</f>
        <v>67964</v>
      </c>
      <c r="H420" s="86">
        <f>+ROUND(E420*F420*G420,0)</f>
        <v>65245</v>
      </c>
    </row>
    <row r="421" spans="2:8" ht="15.75" thickBot="1">
      <c r="B421" s="85" t="s">
        <v>2516</v>
      </c>
      <c r="C421" s="11" t="str">
        <f>VLOOKUP(B421,'LISTA DE PRECIOS'!A:B,2,FALSE)</f>
        <v>Oficial</v>
      </c>
      <c r="D421" s="12" t="str">
        <f>VLOOKUP(B421,'LISTA DE PRECIOS'!A:D,4,FALSE)</f>
        <v>Día</v>
      </c>
      <c r="E421" s="23">
        <v>0.24</v>
      </c>
      <c r="F421" s="23">
        <v>1</v>
      </c>
      <c r="G421" s="13">
        <f>VLOOKUP(B421,'LISTA DE PRECIOS'!A:E,5,FALSE)</f>
        <v>122335</v>
      </c>
      <c r="H421" s="86">
        <f>+ROUND(E421*F421*G421,0)</f>
        <v>29360</v>
      </c>
    </row>
    <row r="422" spans="2:8" ht="15.75" thickBot="1">
      <c r="B422" s="991"/>
      <c r="C422" s="991"/>
      <c r="D422" s="991"/>
      <c r="E422" s="992" t="s">
        <v>506</v>
      </c>
      <c r="F422" s="993"/>
      <c r="G422" s="994"/>
      <c r="H422" s="28">
        <f>ROUND(SUM(H420:H421),0)</f>
        <v>94605</v>
      </c>
    </row>
    <row r="423" spans="2:8" ht="15.75" thickBot="1">
      <c r="B423" s="42"/>
      <c r="C423" s="42"/>
      <c r="D423" s="42"/>
      <c r="E423" s="42"/>
      <c r="F423" s="42"/>
      <c r="G423" s="42"/>
      <c r="H423" s="42"/>
    </row>
    <row r="424" spans="2:8" ht="15.75" thickBot="1">
      <c r="B424" s="40"/>
      <c r="C424" s="40"/>
      <c r="D424" s="40"/>
      <c r="E424" s="995" t="s">
        <v>507</v>
      </c>
      <c r="F424" s="996"/>
      <c r="G424" s="997"/>
      <c r="H424" s="14">
        <f>+ROUND(H422+H413+H409+H417,0)</f>
        <v>425935</v>
      </c>
    </row>
    <row r="426" spans="2:8" ht="15.75" thickBot="1"/>
    <row r="427" spans="2:8" ht="16.5" customHeight="1" thickBot="1">
      <c r="B427" s="998" t="s">
        <v>2532</v>
      </c>
      <c r="C427" s="999"/>
      <c r="D427" s="999"/>
      <c r="E427" s="999"/>
      <c r="F427" s="999"/>
      <c r="G427" s="999"/>
      <c r="H427" s="1000"/>
    </row>
    <row r="428" spans="2:8" ht="15.75" customHeight="1" thickBot="1">
      <c r="B428" s="1001" t="s">
        <v>487</v>
      </c>
      <c r="C428" s="1002"/>
      <c r="D428" s="1003"/>
      <c r="E428" s="1004"/>
      <c r="F428" s="1004"/>
      <c r="G428" s="1004"/>
      <c r="H428" s="1005"/>
    </row>
    <row r="429" spans="2:8" ht="15.75" customHeight="1" thickBot="1">
      <c r="B429" s="1006" t="s">
        <v>488</v>
      </c>
      <c r="C429" s="1007"/>
      <c r="D429" s="1035" t="s">
        <v>2427</v>
      </c>
      <c r="E429" s="1036"/>
      <c r="F429" s="1036"/>
      <c r="G429" s="1036"/>
      <c r="H429" s="1037"/>
    </row>
    <row r="430" spans="2:8" ht="15" customHeight="1">
      <c r="B430" s="1010" t="str">
        <f>VLOOKUP(D429,ACTIVIDADES!A:D,2,FALSE)</f>
        <v>Mortero 1:3 (producción)</v>
      </c>
      <c r="C430" s="1011"/>
      <c r="D430" s="1010" t="s">
        <v>34</v>
      </c>
      <c r="E430" s="1011"/>
      <c r="F430" s="1011"/>
      <c r="G430" s="1011"/>
      <c r="H430" s="38" t="s">
        <v>1</v>
      </c>
    </row>
    <row r="431" spans="2:8">
      <c r="B431" s="1012"/>
      <c r="C431" s="1013"/>
      <c r="D431" s="1016">
        <f>+ROUND(H451+H442+H438+H446,0)</f>
        <v>335812</v>
      </c>
      <c r="E431" s="1017"/>
      <c r="F431" s="1017"/>
      <c r="G431" s="1017"/>
      <c r="H431" s="1020" t="str">
        <f>VLOOKUP(D429,ACTIVIDADES!A:D,3,FALSE)</f>
        <v>M3</v>
      </c>
    </row>
    <row r="432" spans="2:8" ht="15.75" thickBot="1">
      <c r="B432" s="1014"/>
      <c r="C432" s="1015"/>
      <c r="D432" s="1018"/>
      <c r="E432" s="1019"/>
      <c r="F432" s="1019"/>
      <c r="G432" s="1019"/>
      <c r="H432" s="1021"/>
    </row>
    <row r="433" spans="2:8" ht="15.75" thickBot="1"/>
    <row r="434" spans="2:8" ht="15" customHeight="1">
      <c r="B434" s="1028" t="s">
        <v>494</v>
      </c>
      <c r="C434" s="1029"/>
      <c r="D434" s="41" t="s">
        <v>495</v>
      </c>
      <c r="E434" s="25" t="s">
        <v>496</v>
      </c>
      <c r="F434" s="25" t="s">
        <v>2469</v>
      </c>
      <c r="G434" s="26" t="s">
        <v>492</v>
      </c>
      <c r="H434" s="27" t="s">
        <v>493</v>
      </c>
    </row>
    <row r="435" spans="2:8" ht="22.5">
      <c r="B435" s="49" t="s">
        <v>728</v>
      </c>
      <c r="C435" s="56" t="str">
        <f>VLOOKUP(B435,'LISTA DE PRECIOS'!A:B,2,FALSE)</f>
        <v>Cemento gris saco por 50 kilos, incluye cargue, descargue y transporte</v>
      </c>
      <c r="D435" s="12" t="str">
        <f>VLOOKUP(B435,'LISTA DE PRECIOS'!A:D,4,FALSE)</f>
        <v>Sc</v>
      </c>
      <c r="E435" s="12">
        <v>9</v>
      </c>
      <c r="F435" s="12">
        <v>1.03</v>
      </c>
      <c r="G435" s="13">
        <f>VLOOKUP(B435,'LISTA DE PRECIOS'!A:E,5,FALSE)</f>
        <v>24999.52</v>
      </c>
      <c r="H435" s="39">
        <f>+ROUND(E435*F435*G435,0)</f>
        <v>231746</v>
      </c>
    </row>
    <row r="436" spans="2:8">
      <c r="B436" s="49" t="s">
        <v>693</v>
      </c>
      <c r="C436" s="56" t="str">
        <f>VLOOKUP(B436,'LISTA DE PRECIOS'!A:B,2,FALSE)</f>
        <v xml:space="preserve">Arena </v>
      </c>
      <c r="D436" s="12" t="str">
        <f>VLOOKUP(B436,'LISTA DE PRECIOS'!A:D,4,FALSE)</f>
        <v>M3</v>
      </c>
      <c r="E436" s="12">
        <v>1.0900000000000001</v>
      </c>
      <c r="F436" s="12">
        <v>1.03</v>
      </c>
      <c r="G436" s="13">
        <f>VLOOKUP(B436,'LISTA DE PRECIOS'!A:E,5,FALSE)</f>
        <v>0</v>
      </c>
      <c r="H436" s="39">
        <f>+ROUND(E436*F436*G436,0)</f>
        <v>0</v>
      </c>
    </row>
    <row r="437" spans="2:8" ht="15.75" thickBot="1">
      <c r="B437" s="49" t="s">
        <v>677</v>
      </c>
      <c r="C437" s="56" t="str">
        <f>VLOOKUP(B437,'LISTA DE PRECIOS'!A:B,2,FALSE)</f>
        <v xml:space="preserve">Agua </v>
      </c>
      <c r="D437" s="12" t="str">
        <f>VLOOKUP(B437,'LISTA DE PRECIOS'!A:D,4,FALSE)</f>
        <v>Lt</v>
      </c>
      <c r="E437" s="12">
        <v>220</v>
      </c>
      <c r="F437" s="12">
        <v>1.03</v>
      </c>
      <c r="G437" s="13">
        <f>VLOOKUP(B437,'LISTA DE PRECIOS'!A:E,5,FALSE)</f>
        <v>7</v>
      </c>
      <c r="H437" s="39">
        <f>+ROUND(E437*F437*G437,0)</f>
        <v>1586</v>
      </c>
    </row>
    <row r="438" spans="2:8" ht="15.75" customHeight="1" thickBot="1">
      <c r="B438" s="1022"/>
      <c r="C438" s="1023"/>
      <c r="D438" s="1024"/>
      <c r="E438" s="1025" t="s">
        <v>497</v>
      </c>
      <c r="F438" s="994"/>
      <c r="G438" s="1026"/>
      <c r="H438" s="28">
        <f>ROUND(SUM(H435:H436),0)</f>
        <v>231746</v>
      </c>
    </row>
    <row r="439" spans="2:8" ht="15.75" thickBot="1">
      <c r="B439" s="1027"/>
      <c r="C439" s="1027"/>
      <c r="D439" s="1027"/>
      <c r="E439" s="1027"/>
      <c r="F439" s="1027"/>
      <c r="G439" s="1027"/>
      <c r="H439" s="1027"/>
    </row>
    <row r="440" spans="2:8" ht="15" customHeight="1">
      <c r="B440" s="1028" t="s">
        <v>489</v>
      </c>
      <c r="C440" s="1029"/>
      <c r="D440" s="41" t="s">
        <v>490</v>
      </c>
      <c r="E440" s="25" t="s">
        <v>491</v>
      </c>
      <c r="F440" s="25" t="s">
        <v>2469</v>
      </c>
      <c r="G440" s="26" t="s">
        <v>492</v>
      </c>
      <c r="H440" s="27" t="s">
        <v>493</v>
      </c>
    </row>
    <row r="441" spans="2:8" ht="15.75" thickBot="1">
      <c r="B441" s="50" t="s">
        <v>543</v>
      </c>
      <c r="C441" s="56" t="str">
        <f>VLOOKUP(B441,'LISTA DE PRECIOS'!A:B,2,FALSE)</f>
        <v>Herramienta menor</v>
      </c>
      <c r="D441" s="12" t="str">
        <f>VLOOKUP(B441,'LISTA DE PRECIOS'!A:D,4,FALSE)</f>
        <v>%MO</v>
      </c>
      <c r="E441" s="55">
        <v>0.1</v>
      </c>
      <c r="F441" s="55"/>
      <c r="G441" s="13">
        <f>+H451</f>
        <v>94605</v>
      </c>
      <c r="H441" s="24">
        <f>+ROUND(E441*G441,0)</f>
        <v>9461</v>
      </c>
    </row>
    <row r="442" spans="2:8" ht="15.75" customHeight="1" thickBot="1">
      <c r="B442" s="1022"/>
      <c r="C442" s="1023"/>
      <c r="D442" s="1024"/>
      <c r="E442" s="1030" t="s">
        <v>498</v>
      </c>
      <c r="F442" s="1031"/>
      <c r="G442" s="1032"/>
      <c r="H442" s="29">
        <f>ROUND(SUM(H441:H441),0)</f>
        <v>9461</v>
      </c>
    </row>
    <row r="443" spans="2:8" ht="15.75" thickBot="1">
      <c r="B443" s="42"/>
      <c r="C443" s="42"/>
      <c r="D443" s="42"/>
      <c r="E443" s="10"/>
      <c r="F443" s="10"/>
      <c r="G443" s="7"/>
      <c r="H443" s="8"/>
    </row>
    <row r="444" spans="2:8" ht="24.75" thickBot="1">
      <c r="B444" s="1033" t="s">
        <v>499</v>
      </c>
      <c r="C444" s="1034"/>
      <c r="D444" s="30" t="s">
        <v>495</v>
      </c>
      <c r="E444" s="30" t="s">
        <v>501</v>
      </c>
      <c r="F444" s="25" t="s">
        <v>2469</v>
      </c>
      <c r="G444" s="31" t="s">
        <v>500</v>
      </c>
      <c r="H444" s="32" t="s">
        <v>493</v>
      </c>
    </row>
    <row r="445" spans="2:8" ht="15.75" thickBot="1">
      <c r="B445" s="15">
        <v>3</v>
      </c>
      <c r="C445" s="16" t="s">
        <v>4</v>
      </c>
      <c r="D445" s="17"/>
      <c r="E445" s="18"/>
      <c r="F445" s="18"/>
      <c r="G445" s="19"/>
      <c r="H445" s="20">
        <f>+ROUND(E445*G445,0)</f>
        <v>0</v>
      </c>
    </row>
    <row r="446" spans="2:8" ht="15.75" customHeight="1" thickBot="1">
      <c r="B446" s="991"/>
      <c r="C446" s="991"/>
      <c r="D446" s="991"/>
      <c r="E446" s="992" t="s">
        <v>502</v>
      </c>
      <c r="F446" s="993"/>
      <c r="G446" s="994"/>
      <c r="H446" s="33">
        <f>ROUND(SUM(H445:H445),0)</f>
        <v>0</v>
      </c>
    </row>
    <row r="447" spans="2:8" ht="15.75" thickBot="1">
      <c r="B447" s="1027"/>
      <c r="C447" s="1027"/>
      <c r="D447" s="1027"/>
      <c r="E447" s="1027"/>
      <c r="F447" s="1027"/>
      <c r="G447" s="1027"/>
      <c r="H447" s="1027"/>
    </row>
    <row r="448" spans="2:8" ht="15" customHeight="1">
      <c r="B448" s="1028" t="s">
        <v>503</v>
      </c>
      <c r="C448" s="1029"/>
      <c r="D448" s="41" t="s">
        <v>495</v>
      </c>
      <c r="E448" s="25" t="s">
        <v>504</v>
      </c>
      <c r="F448" s="25" t="s">
        <v>2469</v>
      </c>
      <c r="G448" s="26" t="s">
        <v>505</v>
      </c>
      <c r="H448" s="27" t="s">
        <v>493</v>
      </c>
    </row>
    <row r="449" spans="2:8">
      <c r="B449" s="85" t="s">
        <v>2514</v>
      </c>
      <c r="C449" s="11" t="str">
        <f>VLOOKUP(B449,'LISTA DE PRECIOS'!A:B,2,FALSE)</f>
        <v>Ayudante</v>
      </c>
      <c r="D449" s="12" t="str">
        <f>VLOOKUP(B449,'LISTA DE PRECIOS'!A:D,4,FALSE)</f>
        <v>Día</v>
      </c>
      <c r="E449" s="23">
        <v>0.24</v>
      </c>
      <c r="F449" s="23">
        <v>4</v>
      </c>
      <c r="G449" s="13">
        <f>VLOOKUP(B449,'LISTA DE PRECIOS'!A:E,5,FALSE)</f>
        <v>67964</v>
      </c>
      <c r="H449" s="86">
        <f>+ROUND(E449*F449*G449,0)</f>
        <v>65245</v>
      </c>
    </row>
    <row r="450" spans="2:8" ht="15.75" thickBot="1">
      <c r="B450" s="85" t="s">
        <v>2516</v>
      </c>
      <c r="C450" s="11" t="str">
        <f>VLOOKUP(B450,'LISTA DE PRECIOS'!A:B,2,FALSE)</f>
        <v>Oficial</v>
      </c>
      <c r="D450" s="12" t="str">
        <f>VLOOKUP(B450,'LISTA DE PRECIOS'!A:D,4,FALSE)</f>
        <v>Día</v>
      </c>
      <c r="E450" s="23">
        <v>0.24</v>
      </c>
      <c r="F450" s="23">
        <v>1</v>
      </c>
      <c r="G450" s="13">
        <f>VLOOKUP(B450,'LISTA DE PRECIOS'!A:E,5,FALSE)</f>
        <v>122335</v>
      </c>
      <c r="H450" s="86">
        <f>+ROUND(E450*F450*G450,0)</f>
        <v>29360</v>
      </c>
    </row>
    <row r="451" spans="2:8" ht="15.75" customHeight="1" thickBot="1">
      <c r="B451" s="991"/>
      <c r="C451" s="991"/>
      <c r="D451" s="991"/>
      <c r="E451" s="992" t="s">
        <v>506</v>
      </c>
      <c r="F451" s="993"/>
      <c r="G451" s="994"/>
      <c r="H451" s="28">
        <f>ROUND(SUM(H449:H450),0)</f>
        <v>94605</v>
      </c>
    </row>
    <row r="452" spans="2:8" ht="15.75" thickBot="1">
      <c r="B452" s="42"/>
      <c r="C452" s="42"/>
      <c r="D452" s="42"/>
      <c r="E452" s="42"/>
      <c r="F452" s="42"/>
      <c r="G452" s="42"/>
      <c r="H452" s="42"/>
    </row>
    <row r="453" spans="2:8" ht="15.75" customHeight="1" thickBot="1">
      <c r="B453" s="40"/>
      <c r="C453" s="40"/>
      <c r="D453" s="40"/>
      <c r="E453" s="995" t="s">
        <v>507</v>
      </c>
      <c r="F453" s="996"/>
      <c r="G453" s="997"/>
      <c r="H453" s="14">
        <f>+ROUND(H451+H442+H438+H446,0)</f>
        <v>335812</v>
      </c>
    </row>
    <row r="455" spans="2:8" ht="15.75" thickBot="1"/>
    <row r="456" spans="2:8" ht="16.5" thickBot="1">
      <c r="B456" s="998" t="s">
        <v>2532</v>
      </c>
      <c r="C456" s="999"/>
      <c r="D456" s="999"/>
      <c r="E456" s="999"/>
      <c r="F456" s="999"/>
      <c r="G456" s="999"/>
      <c r="H456" s="1000"/>
    </row>
    <row r="457" spans="2:8" ht="15.75" thickBot="1">
      <c r="B457" s="1001" t="s">
        <v>487</v>
      </c>
      <c r="C457" s="1002"/>
      <c r="D457" s="1003"/>
      <c r="E457" s="1004"/>
      <c r="F457" s="1004"/>
      <c r="G457" s="1004"/>
      <c r="H457" s="1005"/>
    </row>
    <row r="458" spans="2:8" ht="15.75" thickBot="1">
      <c r="B458" s="1006" t="s">
        <v>488</v>
      </c>
      <c r="C458" s="1007"/>
      <c r="D458" s="1035" t="s">
        <v>2428</v>
      </c>
      <c r="E458" s="1036"/>
      <c r="F458" s="1036"/>
      <c r="G458" s="1036"/>
      <c r="H458" s="1037"/>
    </row>
    <row r="459" spans="2:8">
      <c r="B459" s="1010" t="str">
        <f>VLOOKUP(D458,ACTIVIDADES!A:D,2,FALSE)</f>
        <v>Mortero 1:4 (producción)</v>
      </c>
      <c r="C459" s="1011"/>
      <c r="D459" s="1010" t="s">
        <v>34</v>
      </c>
      <c r="E459" s="1011"/>
      <c r="F459" s="1011"/>
      <c r="G459" s="1011"/>
      <c r="H459" s="38" t="s">
        <v>1</v>
      </c>
    </row>
    <row r="460" spans="2:8">
      <c r="B460" s="1012"/>
      <c r="C460" s="1013"/>
      <c r="D460" s="1016">
        <f>+ROUND(H480+H471+H467+H475,0)</f>
        <v>290750</v>
      </c>
      <c r="E460" s="1017"/>
      <c r="F460" s="1017"/>
      <c r="G460" s="1017"/>
      <c r="H460" s="1020" t="str">
        <f>VLOOKUP(D458,ACTIVIDADES!A:D,3,FALSE)</f>
        <v>M3</v>
      </c>
    </row>
    <row r="461" spans="2:8" ht="15.75" thickBot="1">
      <c r="B461" s="1014"/>
      <c r="C461" s="1015"/>
      <c r="D461" s="1018"/>
      <c r="E461" s="1019"/>
      <c r="F461" s="1019"/>
      <c r="G461" s="1019"/>
      <c r="H461" s="1021"/>
    </row>
    <row r="462" spans="2:8" ht="15.75" thickBot="1"/>
    <row r="463" spans="2:8">
      <c r="B463" s="1028" t="s">
        <v>494</v>
      </c>
      <c r="C463" s="1029"/>
      <c r="D463" s="41" t="s">
        <v>495</v>
      </c>
      <c r="E463" s="25" t="s">
        <v>496</v>
      </c>
      <c r="F463" s="25" t="s">
        <v>2469</v>
      </c>
      <c r="G463" s="26" t="s">
        <v>492</v>
      </c>
      <c r="H463" s="27" t="s">
        <v>493</v>
      </c>
    </row>
    <row r="464" spans="2:8" ht="22.5">
      <c r="B464" s="49" t="s">
        <v>728</v>
      </c>
      <c r="C464" s="56" t="str">
        <f>VLOOKUP(B464,'LISTA DE PRECIOS'!A:B,2,FALSE)</f>
        <v>Cemento gris saco por 50 kilos, incluye cargue, descargue y transporte</v>
      </c>
      <c r="D464" s="12" t="str">
        <f>VLOOKUP(B464,'LISTA DE PRECIOS'!A:D,4,FALSE)</f>
        <v>Sc</v>
      </c>
      <c r="E464" s="12">
        <v>7.25</v>
      </c>
      <c r="F464" s="12">
        <v>1.03</v>
      </c>
      <c r="G464" s="13">
        <f>VLOOKUP(B464,'LISTA DE PRECIOS'!A:E,5,FALSE)</f>
        <v>24999.52</v>
      </c>
      <c r="H464" s="39">
        <f>+ROUND(E464*F464*G464,0)</f>
        <v>186684</v>
      </c>
    </row>
    <row r="465" spans="2:8">
      <c r="B465" s="49" t="s">
        <v>693</v>
      </c>
      <c r="C465" s="56" t="str">
        <f>VLOOKUP(B465,'LISTA DE PRECIOS'!A:B,2,FALSE)</f>
        <v xml:space="preserve">Arena </v>
      </c>
      <c r="D465" s="12" t="str">
        <f>VLOOKUP(B465,'LISTA DE PRECIOS'!A:D,4,FALSE)</f>
        <v>M3</v>
      </c>
      <c r="E465" s="12">
        <v>1.1599999999999999</v>
      </c>
      <c r="F465" s="12">
        <v>1.03</v>
      </c>
      <c r="G465" s="13">
        <f>VLOOKUP(B465,'LISTA DE PRECIOS'!A:E,5,FALSE)</f>
        <v>0</v>
      </c>
      <c r="H465" s="39">
        <f>+ROUND(E465*F465*G465,0)</f>
        <v>0</v>
      </c>
    </row>
    <row r="466" spans="2:8" ht="15.75" thickBot="1">
      <c r="B466" s="49" t="s">
        <v>677</v>
      </c>
      <c r="C466" s="56" t="str">
        <f>VLOOKUP(B466,'LISTA DE PRECIOS'!A:B,2,FALSE)</f>
        <v xml:space="preserve">Agua </v>
      </c>
      <c r="D466" s="12" t="str">
        <f>VLOOKUP(B466,'LISTA DE PRECIOS'!A:D,4,FALSE)</f>
        <v>Lt</v>
      </c>
      <c r="E466" s="12">
        <v>220</v>
      </c>
      <c r="F466" s="12">
        <v>1.03</v>
      </c>
      <c r="G466" s="13">
        <f>VLOOKUP(B466,'LISTA DE PRECIOS'!A:E,5,FALSE)</f>
        <v>7</v>
      </c>
      <c r="H466" s="39">
        <f>+ROUND(E466*F466*G466,0)</f>
        <v>1586</v>
      </c>
    </row>
    <row r="467" spans="2:8" ht="15.75" thickBot="1">
      <c r="B467" s="1022"/>
      <c r="C467" s="1023"/>
      <c r="D467" s="1024"/>
      <c r="E467" s="1025" t="s">
        <v>497</v>
      </c>
      <c r="F467" s="994"/>
      <c r="G467" s="1026"/>
      <c r="H467" s="28">
        <f>ROUND(SUM(H464:H465),0)</f>
        <v>186684</v>
      </c>
    </row>
    <row r="468" spans="2:8" ht="15.75" thickBot="1">
      <c r="B468" s="1027"/>
      <c r="C468" s="1027"/>
      <c r="D468" s="1027"/>
      <c r="E468" s="1027"/>
      <c r="F468" s="1027"/>
      <c r="G468" s="1027"/>
      <c r="H468" s="1027"/>
    </row>
    <row r="469" spans="2:8">
      <c r="B469" s="1028" t="s">
        <v>489</v>
      </c>
      <c r="C469" s="1029"/>
      <c r="D469" s="41" t="s">
        <v>490</v>
      </c>
      <c r="E469" s="25" t="s">
        <v>491</v>
      </c>
      <c r="F469" s="25" t="s">
        <v>2469</v>
      </c>
      <c r="G469" s="26" t="s">
        <v>492</v>
      </c>
      <c r="H469" s="27" t="s">
        <v>493</v>
      </c>
    </row>
    <row r="470" spans="2:8" ht="15.75" thickBot="1">
      <c r="B470" s="50" t="s">
        <v>543</v>
      </c>
      <c r="C470" s="56" t="str">
        <f>VLOOKUP(B470,'LISTA DE PRECIOS'!A:B,2,FALSE)</f>
        <v>Herramienta menor</v>
      </c>
      <c r="D470" s="12" t="str">
        <f>VLOOKUP(B470,'LISTA DE PRECIOS'!A:D,4,FALSE)</f>
        <v>%MO</v>
      </c>
      <c r="E470" s="55">
        <v>0.1</v>
      </c>
      <c r="F470" s="55"/>
      <c r="G470" s="13">
        <f>+H480</f>
        <v>94605</v>
      </c>
      <c r="H470" s="24">
        <f>+ROUND(E470*G470,0)</f>
        <v>9461</v>
      </c>
    </row>
    <row r="471" spans="2:8" ht="15.75" thickBot="1">
      <c r="B471" s="1022"/>
      <c r="C471" s="1023"/>
      <c r="D471" s="1024"/>
      <c r="E471" s="1030" t="s">
        <v>498</v>
      </c>
      <c r="F471" s="1031"/>
      <c r="G471" s="1032"/>
      <c r="H471" s="29">
        <f>ROUND(SUM(H470:H470),0)</f>
        <v>9461</v>
      </c>
    </row>
    <row r="472" spans="2:8" ht="15.75" thickBot="1">
      <c r="B472" s="42"/>
      <c r="C472" s="42"/>
      <c r="D472" s="42"/>
      <c r="E472" s="10"/>
      <c r="F472" s="10"/>
      <c r="G472" s="7"/>
      <c r="H472" s="8"/>
    </row>
    <row r="473" spans="2:8" ht="24.75" thickBot="1">
      <c r="B473" s="1033" t="s">
        <v>499</v>
      </c>
      <c r="C473" s="1034"/>
      <c r="D473" s="30" t="s">
        <v>495</v>
      </c>
      <c r="E473" s="30" t="s">
        <v>501</v>
      </c>
      <c r="F473" s="25" t="s">
        <v>2469</v>
      </c>
      <c r="G473" s="31" t="s">
        <v>500</v>
      </c>
      <c r="H473" s="32" t="s">
        <v>493</v>
      </c>
    </row>
    <row r="474" spans="2:8" ht="15.75" thickBot="1">
      <c r="B474" s="15">
        <v>3</v>
      </c>
      <c r="C474" s="16" t="s">
        <v>4</v>
      </c>
      <c r="D474" s="17"/>
      <c r="E474" s="18"/>
      <c r="F474" s="18"/>
      <c r="G474" s="19"/>
      <c r="H474" s="20">
        <f>+ROUND(E474*G474,0)</f>
        <v>0</v>
      </c>
    </row>
    <row r="475" spans="2:8" ht="15.75" thickBot="1">
      <c r="B475" s="991"/>
      <c r="C475" s="991"/>
      <c r="D475" s="991"/>
      <c r="E475" s="992" t="s">
        <v>502</v>
      </c>
      <c r="F475" s="993"/>
      <c r="G475" s="994"/>
      <c r="H475" s="33">
        <f>ROUND(SUM(H474:H474),0)</f>
        <v>0</v>
      </c>
    </row>
    <row r="476" spans="2:8" ht="15.75" thickBot="1">
      <c r="B476" s="1027"/>
      <c r="C476" s="1027"/>
      <c r="D476" s="1027"/>
      <c r="E476" s="1027"/>
      <c r="F476" s="1027"/>
      <c r="G476" s="1027"/>
      <c r="H476" s="1027"/>
    </row>
    <row r="477" spans="2:8">
      <c r="B477" s="1028" t="s">
        <v>503</v>
      </c>
      <c r="C477" s="1029"/>
      <c r="D477" s="41" t="s">
        <v>495</v>
      </c>
      <c r="E477" s="25" t="s">
        <v>504</v>
      </c>
      <c r="F477" s="25" t="s">
        <v>2469</v>
      </c>
      <c r="G477" s="26" t="s">
        <v>505</v>
      </c>
      <c r="H477" s="27" t="s">
        <v>493</v>
      </c>
    </row>
    <row r="478" spans="2:8">
      <c r="B478" s="85" t="s">
        <v>2514</v>
      </c>
      <c r="C478" s="11" t="str">
        <f>VLOOKUP(B478,'LISTA DE PRECIOS'!A:B,2,FALSE)</f>
        <v>Ayudante</v>
      </c>
      <c r="D478" s="12" t="str">
        <f>VLOOKUP(B478,'LISTA DE PRECIOS'!A:D,4,FALSE)</f>
        <v>Día</v>
      </c>
      <c r="E478" s="23">
        <v>0.24</v>
      </c>
      <c r="F478" s="23">
        <v>4</v>
      </c>
      <c r="G478" s="13">
        <f>VLOOKUP(B478,'LISTA DE PRECIOS'!A:E,5,FALSE)</f>
        <v>67964</v>
      </c>
      <c r="H478" s="86">
        <f>+ROUND(E478*F478*G478,0)</f>
        <v>65245</v>
      </c>
    </row>
    <row r="479" spans="2:8" ht="15.75" thickBot="1">
      <c r="B479" s="85" t="s">
        <v>2516</v>
      </c>
      <c r="C479" s="11" t="str">
        <f>VLOOKUP(B479,'LISTA DE PRECIOS'!A:B,2,FALSE)</f>
        <v>Oficial</v>
      </c>
      <c r="D479" s="12" t="str">
        <f>VLOOKUP(B479,'LISTA DE PRECIOS'!A:D,4,FALSE)</f>
        <v>Día</v>
      </c>
      <c r="E479" s="23">
        <v>0.24</v>
      </c>
      <c r="F479" s="23">
        <v>1</v>
      </c>
      <c r="G479" s="13">
        <f>VLOOKUP(B479,'LISTA DE PRECIOS'!A:E,5,FALSE)</f>
        <v>122335</v>
      </c>
      <c r="H479" s="86">
        <f>+ROUND(E479*F479*G479,0)</f>
        <v>29360</v>
      </c>
    </row>
    <row r="480" spans="2:8" ht="15.75" thickBot="1">
      <c r="B480" s="991"/>
      <c r="C480" s="991"/>
      <c r="D480" s="991"/>
      <c r="E480" s="992" t="s">
        <v>506</v>
      </c>
      <c r="F480" s="993"/>
      <c r="G480" s="994"/>
      <c r="H480" s="28">
        <f>ROUND(SUM(H478:H479),0)</f>
        <v>94605</v>
      </c>
    </row>
    <row r="481" spans="2:8" ht="15.75" thickBot="1">
      <c r="B481" s="42"/>
      <c r="C481" s="42"/>
      <c r="D481" s="42"/>
      <c r="E481" s="42"/>
      <c r="F481" s="42"/>
      <c r="G481" s="42"/>
      <c r="H481" s="42"/>
    </row>
    <row r="482" spans="2:8" ht="15.75" thickBot="1">
      <c r="B482" s="40"/>
      <c r="C482" s="40"/>
      <c r="D482" s="40"/>
      <c r="E482" s="995" t="s">
        <v>507</v>
      </c>
      <c r="F482" s="996"/>
      <c r="G482" s="997"/>
      <c r="H482" s="14">
        <f>+ROUND(H480+H471+H467+H475,0)</f>
        <v>290750</v>
      </c>
    </row>
    <row r="484" spans="2:8" ht="15.75" thickBot="1"/>
    <row r="485" spans="2:8" ht="16.5" thickBot="1">
      <c r="B485" s="998" t="s">
        <v>2532</v>
      </c>
      <c r="C485" s="999"/>
      <c r="D485" s="999"/>
      <c r="E485" s="999"/>
      <c r="F485" s="999"/>
      <c r="G485" s="999"/>
      <c r="H485" s="1000"/>
    </row>
    <row r="486" spans="2:8" ht="15.75" thickBot="1">
      <c r="B486" s="1001" t="s">
        <v>487</v>
      </c>
      <c r="C486" s="1002"/>
      <c r="D486" s="1003"/>
      <c r="E486" s="1004"/>
      <c r="F486" s="1004"/>
      <c r="G486" s="1004"/>
      <c r="H486" s="1005"/>
    </row>
    <row r="487" spans="2:8" ht="15.75" thickBot="1">
      <c r="B487" s="1006" t="s">
        <v>488</v>
      </c>
      <c r="C487" s="1007"/>
      <c r="D487" s="1035" t="s">
        <v>2429</v>
      </c>
      <c r="E487" s="1036"/>
      <c r="F487" s="1036"/>
      <c r="G487" s="1036"/>
      <c r="H487" s="1037"/>
    </row>
    <row r="488" spans="2:8">
      <c r="B488" s="1010" t="str">
        <f>VLOOKUP(D487,ACTIVIDADES!A:D,2,FALSE)</f>
        <v>Mortero 1:5 (producción)</v>
      </c>
      <c r="C488" s="1011"/>
      <c r="D488" s="1010" t="s">
        <v>34</v>
      </c>
      <c r="E488" s="1011"/>
      <c r="F488" s="1011"/>
      <c r="G488" s="1011"/>
      <c r="H488" s="38" t="s">
        <v>1</v>
      </c>
    </row>
    <row r="489" spans="2:8">
      <c r="B489" s="1012"/>
      <c r="C489" s="1013"/>
      <c r="D489" s="1016">
        <f>+ROUND(H509+H500+H496+H504,0)</f>
        <v>260149</v>
      </c>
      <c r="E489" s="1017"/>
      <c r="F489" s="1017"/>
      <c r="G489" s="1017"/>
      <c r="H489" s="1020" t="str">
        <f>VLOOKUP(D487,ACTIVIDADES!A:D,3,FALSE)</f>
        <v>M3</v>
      </c>
    </row>
    <row r="490" spans="2:8" ht="15.75" thickBot="1">
      <c r="B490" s="1014"/>
      <c r="C490" s="1015"/>
      <c r="D490" s="1018"/>
      <c r="E490" s="1019"/>
      <c r="F490" s="1019"/>
      <c r="G490" s="1019"/>
      <c r="H490" s="1021"/>
    </row>
    <row r="491" spans="2:8" ht="15.75" thickBot="1"/>
    <row r="492" spans="2:8">
      <c r="B492" s="1028" t="s">
        <v>494</v>
      </c>
      <c r="C492" s="1029"/>
      <c r="D492" s="41" t="s">
        <v>495</v>
      </c>
      <c r="E492" s="25" t="s">
        <v>496</v>
      </c>
      <c r="F492" s="25" t="s">
        <v>2469</v>
      </c>
      <c r="G492" s="26" t="s">
        <v>492</v>
      </c>
      <c r="H492" s="27" t="s">
        <v>493</v>
      </c>
    </row>
    <row r="493" spans="2:8" ht="22.5">
      <c r="B493" s="49" t="s">
        <v>728</v>
      </c>
      <c r="C493" s="56" t="str">
        <f>VLOOKUP(B493,'LISTA DE PRECIOS'!A:B,2,FALSE)</f>
        <v>Cemento gris saco por 50 kilos, incluye cargue, descargue y transporte</v>
      </c>
      <c r="D493" s="12" t="str">
        <f>VLOOKUP(B493,'LISTA DE PRECIOS'!A:D,4,FALSE)</f>
        <v>Sc</v>
      </c>
      <c r="E493" s="12">
        <v>6</v>
      </c>
      <c r="F493" s="12">
        <v>1.03</v>
      </c>
      <c r="G493" s="13">
        <f>VLOOKUP(B493,'LISTA DE PRECIOS'!A:E,5,FALSE)</f>
        <v>24999.52</v>
      </c>
      <c r="H493" s="39">
        <f>+ROUND(E493*F493*G493,0)</f>
        <v>154497</v>
      </c>
    </row>
    <row r="494" spans="2:8">
      <c r="B494" s="49" t="s">
        <v>693</v>
      </c>
      <c r="C494" s="56" t="str">
        <f>VLOOKUP(B494,'LISTA DE PRECIOS'!A:B,2,FALSE)</f>
        <v xml:space="preserve">Arena </v>
      </c>
      <c r="D494" s="12" t="str">
        <f>VLOOKUP(B494,'LISTA DE PRECIOS'!A:D,4,FALSE)</f>
        <v>M3</v>
      </c>
      <c r="E494" s="12">
        <v>1.2</v>
      </c>
      <c r="F494" s="12">
        <v>1.03</v>
      </c>
      <c r="G494" s="13">
        <f>VLOOKUP(B494,'LISTA DE PRECIOS'!A:E,5,FALSE)</f>
        <v>0</v>
      </c>
      <c r="H494" s="39">
        <f>+ROUND(E494*F494*G494,0)</f>
        <v>0</v>
      </c>
    </row>
    <row r="495" spans="2:8" ht="15.75" thickBot="1">
      <c r="B495" s="49" t="s">
        <v>677</v>
      </c>
      <c r="C495" s="56" t="str">
        <f>VLOOKUP(B495,'LISTA DE PRECIOS'!A:B,2,FALSE)</f>
        <v xml:space="preserve">Agua </v>
      </c>
      <c r="D495" s="12" t="str">
        <f>VLOOKUP(B495,'LISTA DE PRECIOS'!A:D,4,FALSE)</f>
        <v>Lt</v>
      </c>
      <c r="E495" s="12">
        <v>220</v>
      </c>
      <c r="F495" s="12">
        <v>1.03</v>
      </c>
      <c r="G495" s="13">
        <f>VLOOKUP(B495,'LISTA DE PRECIOS'!A:E,5,FALSE)</f>
        <v>7</v>
      </c>
      <c r="H495" s="39">
        <f>+ROUND(E495*F495*G495,0)</f>
        <v>1586</v>
      </c>
    </row>
    <row r="496" spans="2:8" ht="15.75" thickBot="1">
      <c r="B496" s="1022"/>
      <c r="C496" s="1023"/>
      <c r="D496" s="1024"/>
      <c r="E496" s="1025" t="s">
        <v>497</v>
      </c>
      <c r="F496" s="994"/>
      <c r="G496" s="1026"/>
      <c r="H496" s="28">
        <f>ROUND(SUM(H493:H495),0)</f>
        <v>156083</v>
      </c>
    </row>
    <row r="497" spans="2:8" ht="15.75" thickBot="1">
      <c r="B497" s="1027"/>
      <c r="C497" s="1027"/>
      <c r="D497" s="1027"/>
      <c r="E497" s="1027"/>
      <c r="F497" s="1027"/>
      <c r="G497" s="1027"/>
      <c r="H497" s="1027"/>
    </row>
    <row r="498" spans="2:8">
      <c r="B498" s="1028" t="s">
        <v>489</v>
      </c>
      <c r="C498" s="1029"/>
      <c r="D498" s="41" t="s">
        <v>490</v>
      </c>
      <c r="E498" s="25" t="s">
        <v>491</v>
      </c>
      <c r="F498" s="25" t="s">
        <v>2469</v>
      </c>
      <c r="G498" s="26" t="s">
        <v>492</v>
      </c>
      <c r="H498" s="27" t="s">
        <v>493</v>
      </c>
    </row>
    <row r="499" spans="2:8" ht="15.75" thickBot="1">
      <c r="B499" s="50" t="s">
        <v>543</v>
      </c>
      <c r="C499" s="56" t="str">
        <f>VLOOKUP(B499,'LISTA DE PRECIOS'!A:B,2,FALSE)</f>
        <v>Herramienta menor</v>
      </c>
      <c r="D499" s="12" t="str">
        <f>VLOOKUP(B499,'LISTA DE PRECIOS'!A:D,4,FALSE)</f>
        <v>%MO</v>
      </c>
      <c r="E499" s="55">
        <v>0.1</v>
      </c>
      <c r="F499" s="55"/>
      <c r="G499" s="13">
        <f>+H509</f>
        <v>94605</v>
      </c>
      <c r="H499" s="24">
        <f>+ROUND(E499*G499,0)</f>
        <v>9461</v>
      </c>
    </row>
    <row r="500" spans="2:8" ht="15.75" thickBot="1">
      <c r="B500" s="1022"/>
      <c r="C500" s="1023"/>
      <c r="D500" s="1024"/>
      <c r="E500" s="1030" t="s">
        <v>498</v>
      </c>
      <c r="F500" s="1031"/>
      <c r="G500" s="1032"/>
      <c r="H500" s="29">
        <f>ROUND(SUM(H499:H499),0)</f>
        <v>9461</v>
      </c>
    </row>
    <row r="501" spans="2:8" ht="15.75" thickBot="1">
      <c r="B501" s="42"/>
      <c r="C501" s="42"/>
      <c r="D501" s="42"/>
      <c r="E501" s="10"/>
      <c r="F501" s="10"/>
      <c r="G501" s="7"/>
      <c r="H501" s="8"/>
    </row>
    <row r="502" spans="2:8" ht="24.75" thickBot="1">
      <c r="B502" s="1033" t="s">
        <v>499</v>
      </c>
      <c r="C502" s="1034"/>
      <c r="D502" s="30" t="s">
        <v>495</v>
      </c>
      <c r="E502" s="30" t="s">
        <v>501</v>
      </c>
      <c r="F502" s="25" t="s">
        <v>2469</v>
      </c>
      <c r="G502" s="31" t="s">
        <v>500</v>
      </c>
      <c r="H502" s="32" t="s">
        <v>493</v>
      </c>
    </row>
    <row r="503" spans="2:8" ht="15.75" thickBot="1">
      <c r="B503" s="15">
        <v>3</v>
      </c>
      <c r="C503" s="16" t="s">
        <v>4</v>
      </c>
      <c r="D503" s="17"/>
      <c r="E503" s="18"/>
      <c r="F503" s="18"/>
      <c r="G503" s="19"/>
      <c r="H503" s="20">
        <f>+ROUND(E503*G503,0)</f>
        <v>0</v>
      </c>
    </row>
    <row r="504" spans="2:8" ht="15.75" thickBot="1">
      <c r="B504" s="991"/>
      <c r="C504" s="991"/>
      <c r="D504" s="991"/>
      <c r="E504" s="992" t="s">
        <v>502</v>
      </c>
      <c r="F504" s="993"/>
      <c r="G504" s="994"/>
      <c r="H504" s="33">
        <f>ROUND(SUM(H503:H503),0)</f>
        <v>0</v>
      </c>
    </row>
    <row r="505" spans="2:8" ht="15.75" thickBot="1">
      <c r="B505" s="1027"/>
      <c r="C505" s="1027"/>
      <c r="D505" s="1027"/>
      <c r="E505" s="1027"/>
      <c r="F505" s="1027"/>
      <c r="G505" s="1027"/>
      <c r="H505" s="1027"/>
    </row>
    <row r="506" spans="2:8">
      <c r="B506" s="1028" t="s">
        <v>503</v>
      </c>
      <c r="C506" s="1029"/>
      <c r="D506" s="41" t="s">
        <v>495</v>
      </c>
      <c r="E506" s="25" t="s">
        <v>504</v>
      </c>
      <c r="F506" s="25" t="s">
        <v>2469</v>
      </c>
      <c r="G506" s="26" t="s">
        <v>505</v>
      </c>
      <c r="H506" s="27" t="s">
        <v>493</v>
      </c>
    </row>
    <row r="507" spans="2:8">
      <c r="B507" s="85" t="s">
        <v>2514</v>
      </c>
      <c r="C507" s="11" t="str">
        <f>VLOOKUP(B507,'LISTA DE PRECIOS'!A:B,2,FALSE)</f>
        <v>Ayudante</v>
      </c>
      <c r="D507" s="12" t="str">
        <f>VLOOKUP(B507,'LISTA DE PRECIOS'!A:D,4,FALSE)</f>
        <v>Día</v>
      </c>
      <c r="E507" s="23">
        <v>0.24</v>
      </c>
      <c r="F507" s="23">
        <v>4</v>
      </c>
      <c r="G507" s="13">
        <f>VLOOKUP(B507,'LISTA DE PRECIOS'!A:E,5,FALSE)</f>
        <v>67964</v>
      </c>
      <c r="H507" s="86">
        <f>+ROUND(E507*F507*G507,0)</f>
        <v>65245</v>
      </c>
    </row>
    <row r="508" spans="2:8" ht="15.75" thickBot="1">
      <c r="B508" s="85" t="s">
        <v>2516</v>
      </c>
      <c r="C508" s="11" t="str">
        <f>VLOOKUP(B508,'LISTA DE PRECIOS'!A:B,2,FALSE)</f>
        <v>Oficial</v>
      </c>
      <c r="D508" s="12" t="str">
        <f>VLOOKUP(B508,'LISTA DE PRECIOS'!A:D,4,FALSE)</f>
        <v>Día</v>
      </c>
      <c r="E508" s="23">
        <v>0.24</v>
      </c>
      <c r="F508" s="23">
        <v>1</v>
      </c>
      <c r="G508" s="13">
        <f>VLOOKUP(B508,'LISTA DE PRECIOS'!A:E,5,FALSE)</f>
        <v>122335</v>
      </c>
      <c r="H508" s="86">
        <f>+ROUND(E508*F508*G508,0)</f>
        <v>29360</v>
      </c>
    </row>
    <row r="509" spans="2:8" ht="15.75" thickBot="1">
      <c r="B509" s="991"/>
      <c r="C509" s="991"/>
      <c r="D509" s="991"/>
      <c r="E509" s="992" t="s">
        <v>506</v>
      </c>
      <c r="F509" s="993"/>
      <c r="G509" s="994"/>
      <c r="H509" s="28">
        <f>ROUND(SUM(H507:H508),0)</f>
        <v>94605</v>
      </c>
    </row>
    <row r="510" spans="2:8" ht="15.75" thickBot="1">
      <c r="B510" s="42"/>
      <c r="C510" s="42"/>
      <c r="D510" s="42"/>
      <c r="E510" s="42"/>
      <c r="F510" s="42"/>
      <c r="G510" s="42"/>
      <c r="H510" s="42"/>
    </row>
    <row r="511" spans="2:8" ht="15.75" thickBot="1">
      <c r="B511" s="40"/>
      <c r="C511" s="40"/>
      <c r="D511" s="40"/>
      <c r="E511" s="995" t="s">
        <v>507</v>
      </c>
      <c r="F511" s="996"/>
      <c r="G511" s="997"/>
      <c r="H511" s="14">
        <f>+ROUND(H509+H500+H496+H504,0)</f>
        <v>260149</v>
      </c>
    </row>
    <row r="513" spans="2:8" ht="15.75" thickBot="1"/>
    <row r="514" spans="2:8" ht="16.5" thickBot="1">
      <c r="B514" s="998" t="s">
        <v>2532</v>
      </c>
      <c r="C514" s="999"/>
      <c r="D514" s="999"/>
      <c r="E514" s="999"/>
      <c r="F514" s="999"/>
      <c r="G514" s="999"/>
      <c r="H514" s="1000"/>
    </row>
    <row r="515" spans="2:8" ht="15.75" thickBot="1">
      <c r="B515" s="1001" t="s">
        <v>487</v>
      </c>
      <c r="C515" s="1002"/>
      <c r="D515" s="1003"/>
      <c r="E515" s="1004"/>
      <c r="F515" s="1004"/>
      <c r="G515" s="1004"/>
      <c r="H515" s="1005"/>
    </row>
    <row r="516" spans="2:8" ht="15.75" thickBot="1">
      <c r="B516" s="1006" t="s">
        <v>488</v>
      </c>
      <c r="C516" s="1007"/>
      <c r="D516" s="1035" t="s">
        <v>2430</v>
      </c>
      <c r="E516" s="1036"/>
      <c r="F516" s="1036"/>
      <c r="G516" s="1036"/>
      <c r="H516" s="1037"/>
    </row>
    <row r="517" spans="2:8">
      <c r="B517" s="1010" t="str">
        <f>VLOOKUP(D516,ACTIVIDADES!A:D,2,FALSE)</f>
        <v>Mortero 1:3 impermeabilizado (producción)</v>
      </c>
      <c r="C517" s="1011"/>
      <c r="D517" s="1010" t="s">
        <v>34</v>
      </c>
      <c r="E517" s="1011"/>
      <c r="F517" s="1011"/>
      <c r="G517" s="1011"/>
      <c r="H517" s="38" t="s">
        <v>1</v>
      </c>
    </row>
    <row r="518" spans="2:8">
      <c r="B518" s="1012"/>
      <c r="C518" s="1013"/>
      <c r="D518" s="1016">
        <f>+ROUND(H537+H528+H524+H532,0)</f>
        <v>526422</v>
      </c>
      <c r="E518" s="1017"/>
      <c r="F518" s="1017"/>
      <c r="G518" s="1017"/>
      <c r="H518" s="1020" t="str">
        <f>VLOOKUP(D516,ACTIVIDADES!A:D,3,FALSE)</f>
        <v>M3</v>
      </c>
    </row>
    <row r="519" spans="2:8" ht="15.75" thickBot="1">
      <c r="B519" s="1014"/>
      <c r="C519" s="1015"/>
      <c r="D519" s="1018"/>
      <c r="E519" s="1019"/>
      <c r="F519" s="1019"/>
      <c r="G519" s="1019"/>
      <c r="H519" s="1021"/>
    </row>
    <row r="520" spans="2:8" ht="15.75" thickBot="1"/>
    <row r="521" spans="2:8">
      <c r="B521" s="1028" t="s">
        <v>494</v>
      </c>
      <c r="C521" s="1029"/>
      <c r="D521" s="41" t="s">
        <v>495</v>
      </c>
      <c r="E521" s="25" t="s">
        <v>496</v>
      </c>
      <c r="F521" s="25" t="s">
        <v>2469</v>
      </c>
      <c r="G521" s="26" t="s">
        <v>492</v>
      </c>
      <c r="H521" s="27" t="s">
        <v>493</v>
      </c>
    </row>
    <row r="522" spans="2:8" ht="22.5">
      <c r="B522" s="49" t="s">
        <v>884</v>
      </c>
      <c r="C522" s="56" t="str">
        <f>VLOOKUP(B522,'LISTA DE PRECIOS'!A:B,2,FALSE)</f>
        <v>Impermeabilizante integral para morteros, con polímeros sintéticos</v>
      </c>
      <c r="D522" s="12" t="str">
        <f>VLOOKUP(B522,'LISTA DE PRECIOS'!A:D,4,FALSE)</f>
        <v>Kg</v>
      </c>
      <c r="E522" s="12">
        <v>13.5</v>
      </c>
      <c r="F522" s="12">
        <v>1.03</v>
      </c>
      <c r="G522" s="13">
        <f>VLOOKUP(B522,'LISTA DE PRECIOS'!A:E,5,FALSE)</f>
        <v>13708</v>
      </c>
      <c r="H522" s="39">
        <f>+ROUND(E522*F522*G522,0)</f>
        <v>190610</v>
      </c>
    </row>
    <row r="523" spans="2:8" ht="15.75" thickBot="1">
      <c r="B523" s="59" t="s">
        <v>2427</v>
      </c>
      <c r="C523" s="56" t="str">
        <f>VLOOKUP(B523,'LISTA DE PRECIOS'!A:B,2,FALSE)</f>
        <v>Mortero 1:3 (producción)</v>
      </c>
      <c r="D523" s="12" t="str">
        <f>VLOOKUP(B523,'LISTA DE PRECIOS'!A:D,4,FALSE)</f>
        <v>M3</v>
      </c>
      <c r="E523" s="12">
        <v>1</v>
      </c>
      <c r="F523" s="12">
        <v>1</v>
      </c>
      <c r="G523" s="13">
        <f>VLOOKUP(B523,'LISTA DE PRECIOS'!A:E,5,FALSE)</f>
        <v>335812</v>
      </c>
      <c r="H523" s="39">
        <f>+ROUND(E523*F523*G523,0)</f>
        <v>335812</v>
      </c>
    </row>
    <row r="524" spans="2:8" ht="15.75" thickBot="1">
      <c r="B524" s="1022"/>
      <c r="C524" s="1023"/>
      <c r="D524" s="1024"/>
      <c r="E524" s="1025" t="s">
        <v>497</v>
      </c>
      <c r="F524" s="994"/>
      <c r="G524" s="1026"/>
      <c r="H524" s="28">
        <f>ROUND(SUM(H522:H523),0)</f>
        <v>526422</v>
      </c>
    </row>
    <row r="525" spans="2:8" ht="15.75" thickBot="1">
      <c r="B525" s="1027"/>
      <c r="C525" s="1027"/>
      <c r="D525" s="1027"/>
      <c r="E525" s="1027"/>
      <c r="F525" s="1027"/>
      <c r="G525" s="1027"/>
      <c r="H525" s="1027"/>
    </row>
    <row r="526" spans="2:8">
      <c r="B526" s="1028" t="s">
        <v>489</v>
      </c>
      <c r="C526" s="1029"/>
      <c r="D526" s="41" t="s">
        <v>490</v>
      </c>
      <c r="E526" s="25" t="s">
        <v>491</v>
      </c>
      <c r="F526" s="25" t="s">
        <v>2469</v>
      </c>
      <c r="G526" s="26" t="s">
        <v>492</v>
      </c>
      <c r="H526" s="27" t="s">
        <v>493</v>
      </c>
    </row>
    <row r="527" spans="2:8" ht="15.75" thickBot="1">
      <c r="B527" s="50" t="s">
        <v>543</v>
      </c>
      <c r="C527" s="56" t="str">
        <f>VLOOKUP(B527,'LISTA DE PRECIOS'!A:B,2,FALSE)</f>
        <v>Herramienta menor</v>
      </c>
      <c r="D527" s="12" t="str">
        <f>VLOOKUP(B527,'LISTA DE PRECIOS'!A:D,4,FALSE)</f>
        <v>%MO</v>
      </c>
      <c r="E527" s="55">
        <v>0.1</v>
      </c>
      <c r="F527" s="55"/>
      <c r="G527" s="13">
        <f>+H537</f>
        <v>0</v>
      </c>
      <c r="H527" s="24">
        <f>+ROUND(E527*G527,0)</f>
        <v>0</v>
      </c>
    </row>
    <row r="528" spans="2:8" ht="15.75" thickBot="1">
      <c r="B528" s="1022"/>
      <c r="C528" s="1023"/>
      <c r="D528" s="1024"/>
      <c r="E528" s="1030" t="s">
        <v>498</v>
      </c>
      <c r="F528" s="1031"/>
      <c r="G528" s="1032"/>
      <c r="H528" s="29">
        <f>ROUND(SUM(H527:H527),0)</f>
        <v>0</v>
      </c>
    </row>
    <row r="529" spans="2:8" ht="15.75" thickBot="1">
      <c r="B529" s="42"/>
      <c r="C529" s="42"/>
      <c r="D529" s="42"/>
      <c r="E529" s="10"/>
      <c r="F529" s="10"/>
      <c r="G529" s="7"/>
      <c r="H529" s="8"/>
    </row>
    <row r="530" spans="2:8" ht="24.75" thickBot="1">
      <c r="B530" s="1033" t="s">
        <v>499</v>
      </c>
      <c r="C530" s="1034"/>
      <c r="D530" s="30" t="s">
        <v>495</v>
      </c>
      <c r="E530" s="30" t="s">
        <v>501</v>
      </c>
      <c r="F530" s="25" t="s">
        <v>2469</v>
      </c>
      <c r="G530" s="31" t="s">
        <v>500</v>
      </c>
      <c r="H530" s="32" t="s">
        <v>493</v>
      </c>
    </row>
    <row r="531" spans="2:8" ht="15.75" thickBot="1">
      <c r="B531" s="15">
        <v>3</v>
      </c>
      <c r="C531" s="16" t="s">
        <v>4</v>
      </c>
      <c r="D531" s="17"/>
      <c r="E531" s="18"/>
      <c r="F531" s="18"/>
      <c r="G531" s="19"/>
      <c r="H531" s="20">
        <f>+ROUND(E531*G531,0)</f>
        <v>0</v>
      </c>
    </row>
    <row r="532" spans="2:8" ht="15.75" thickBot="1">
      <c r="B532" s="991"/>
      <c r="C532" s="991"/>
      <c r="D532" s="991"/>
      <c r="E532" s="992" t="s">
        <v>502</v>
      </c>
      <c r="F532" s="993"/>
      <c r="G532" s="994"/>
      <c r="H532" s="33">
        <f>ROUND(SUM(H531:H531),0)</f>
        <v>0</v>
      </c>
    </row>
    <row r="533" spans="2:8" ht="15.75" thickBot="1">
      <c r="B533" s="1027"/>
      <c r="C533" s="1027"/>
      <c r="D533" s="1027"/>
      <c r="E533" s="1027"/>
      <c r="F533" s="1027"/>
      <c r="G533" s="1027"/>
      <c r="H533" s="1027"/>
    </row>
    <row r="534" spans="2:8">
      <c r="B534" s="1028" t="s">
        <v>503</v>
      </c>
      <c r="C534" s="1029"/>
      <c r="D534" s="41" t="s">
        <v>495</v>
      </c>
      <c r="E534" s="25" t="s">
        <v>504</v>
      </c>
      <c r="F534" s="25" t="s">
        <v>2469</v>
      </c>
      <c r="G534" s="26" t="s">
        <v>505</v>
      </c>
      <c r="H534" s="27" t="s">
        <v>493</v>
      </c>
    </row>
    <row r="535" spans="2:8">
      <c r="B535" s="85"/>
      <c r="C535" s="11"/>
      <c r="D535" s="12"/>
      <c r="E535" s="23"/>
      <c r="F535" s="23"/>
      <c r="G535" s="13"/>
      <c r="H535" s="86"/>
    </row>
    <row r="536" spans="2:8" ht="15.75" thickBot="1">
      <c r="B536" s="85"/>
      <c r="C536" s="11"/>
      <c r="D536" s="12"/>
      <c r="E536" s="23"/>
      <c r="F536" s="23"/>
      <c r="G536" s="13"/>
      <c r="H536" s="86"/>
    </row>
    <row r="537" spans="2:8" ht="15.75" thickBot="1">
      <c r="B537" s="991"/>
      <c r="C537" s="991"/>
      <c r="D537" s="991"/>
      <c r="E537" s="992" t="s">
        <v>506</v>
      </c>
      <c r="F537" s="993"/>
      <c r="G537" s="994"/>
      <c r="H537" s="28">
        <f>ROUND(SUM(H535:H536),0)</f>
        <v>0</v>
      </c>
    </row>
    <row r="538" spans="2:8" ht="15.75" thickBot="1">
      <c r="B538" s="42"/>
      <c r="C538" s="42"/>
      <c r="D538" s="42"/>
      <c r="E538" s="42"/>
      <c r="F538" s="42"/>
      <c r="G538" s="42"/>
      <c r="H538" s="42"/>
    </row>
    <row r="539" spans="2:8" ht="15.75" thickBot="1">
      <c r="B539" s="40"/>
      <c r="C539" s="40"/>
      <c r="D539" s="40"/>
      <c r="E539" s="995" t="s">
        <v>507</v>
      </c>
      <c r="F539" s="996"/>
      <c r="G539" s="997"/>
      <c r="H539" s="14">
        <f>+ROUND(H537+H528+H524+H532,0)</f>
        <v>526422</v>
      </c>
    </row>
    <row r="541" spans="2:8" ht="15.75" thickBot="1"/>
    <row r="542" spans="2:8" ht="16.5" thickBot="1">
      <c r="B542" s="998" t="s">
        <v>2532</v>
      </c>
      <c r="C542" s="999"/>
      <c r="D542" s="999"/>
      <c r="E542" s="999"/>
      <c r="F542" s="999"/>
      <c r="G542" s="999"/>
      <c r="H542" s="1000"/>
    </row>
    <row r="543" spans="2:8" ht="15.75" thickBot="1">
      <c r="B543" s="1001" t="s">
        <v>487</v>
      </c>
      <c r="C543" s="1002"/>
      <c r="D543" s="1003"/>
      <c r="E543" s="1004"/>
      <c r="F543" s="1004"/>
      <c r="G543" s="1004"/>
      <c r="H543" s="1005"/>
    </row>
    <row r="544" spans="2:8" ht="15.75" thickBot="1">
      <c r="B544" s="1006" t="s">
        <v>488</v>
      </c>
      <c r="C544" s="1007"/>
      <c r="D544" s="1008" t="s">
        <v>2431</v>
      </c>
      <c r="E544" s="1007"/>
      <c r="F544" s="1007"/>
      <c r="G544" s="1007"/>
      <c r="H544" s="1009"/>
    </row>
    <row r="545" spans="2:8">
      <c r="B545" s="1010" t="str">
        <f>VLOOKUP(D544,ACTIVIDADES!A:D,2,FALSE)</f>
        <v>Acero Fy = 37.000 psi d&lt;=1/4"</v>
      </c>
      <c r="C545" s="1011"/>
      <c r="D545" s="1010" t="s">
        <v>34</v>
      </c>
      <c r="E545" s="1011"/>
      <c r="F545" s="1011"/>
      <c r="G545" s="1011"/>
      <c r="H545" s="38" t="s">
        <v>1</v>
      </c>
    </row>
    <row r="546" spans="2:8">
      <c r="B546" s="1012"/>
      <c r="C546" s="1013"/>
      <c r="D546" s="1016">
        <f>+ROUND(H565+H556+H552+H560,0)</f>
        <v>6691</v>
      </c>
      <c r="E546" s="1017"/>
      <c r="F546" s="1017"/>
      <c r="G546" s="1017"/>
      <c r="H546" s="1020" t="str">
        <f>VLOOKUP(D544,ACTIVIDADES!A:D,3,FALSE)</f>
        <v>Kg</v>
      </c>
    </row>
    <row r="547" spans="2:8" ht="15.75" thickBot="1">
      <c r="B547" s="1014"/>
      <c r="C547" s="1015"/>
      <c r="D547" s="1018"/>
      <c r="E547" s="1019"/>
      <c r="F547" s="1019"/>
      <c r="G547" s="1019"/>
      <c r="H547" s="1021"/>
    </row>
    <row r="548" spans="2:8" ht="15.75" thickBot="1"/>
    <row r="549" spans="2:8">
      <c r="B549" s="1028" t="s">
        <v>494</v>
      </c>
      <c r="C549" s="1029"/>
      <c r="D549" s="41" t="s">
        <v>495</v>
      </c>
      <c r="E549" s="25" t="s">
        <v>496</v>
      </c>
      <c r="F549" s="25" t="s">
        <v>2469</v>
      </c>
      <c r="G549" s="26" t="s">
        <v>492</v>
      </c>
      <c r="H549" s="27" t="s">
        <v>493</v>
      </c>
    </row>
    <row r="550" spans="2:8">
      <c r="B550" s="49" t="s">
        <v>655</v>
      </c>
      <c r="C550" s="56" t="str">
        <f>VLOOKUP(B550,'LISTA DE PRECIOS'!A:B,2,FALSE)</f>
        <v>Acero de Fy = 37.000 psi d=1/4 puesto en obra</v>
      </c>
      <c r="D550" s="12" t="str">
        <f>VLOOKUP(B550,'LISTA DE PRECIOS'!A:D,4,FALSE)</f>
        <v>Kg</v>
      </c>
      <c r="E550" s="12">
        <v>1</v>
      </c>
      <c r="F550" s="12">
        <v>1.03</v>
      </c>
      <c r="G550" s="13">
        <f>VLOOKUP(B550,'LISTA DE PRECIOS'!A:E,5,FALSE)</f>
        <v>4879</v>
      </c>
      <c r="H550" s="39">
        <f>+ROUND(E550*F550*G550,0)</f>
        <v>5025</v>
      </c>
    </row>
    <row r="551" spans="2:8" ht="15.75" thickBot="1">
      <c r="B551" s="49" t="s">
        <v>680</v>
      </c>
      <c r="C551" s="56" t="str">
        <f>VLOOKUP(B551,'LISTA DE PRECIOS'!A:B,2,FALSE)</f>
        <v>Alambre negro calibre 18</v>
      </c>
      <c r="D551" s="12" t="str">
        <f>VLOOKUP(B551,'LISTA DE PRECIOS'!A:D,4,FALSE)</f>
        <v>Kg</v>
      </c>
      <c r="E551" s="12">
        <v>5.6000000000000001E-2</v>
      </c>
      <c r="F551" s="12">
        <v>1.03</v>
      </c>
      <c r="G551" s="13">
        <f>VLOOKUP(B551,'LISTA DE PRECIOS'!A:E,5,FALSE)</f>
        <v>7100</v>
      </c>
      <c r="H551" s="39">
        <f>+ROUND(E551*F551*G551,0)</f>
        <v>410</v>
      </c>
    </row>
    <row r="552" spans="2:8" ht="15.75" thickBot="1">
      <c r="B552" s="1022"/>
      <c r="C552" s="1023"/>
      <c r="D552" s="1024"/>
      <c r="E552" s="1025" t="s">
        <v>497</v>
      </c>
      <c r="F552" s="994"/>
      <c r="G552" s="1026"/>
      <c r="H552" s="28">
        <f>ROUND(SUM(H550:H551),0)</f>
        <v>5435</v>
      </c>
    </row>
    <row r="553" spans="2:8" ht="15.75" thickBot="1">
      <c r="B553" s="1027"/>
      <c r="C553" s="1027"/>
      <c r="D553" s="1027"/>
      <c r="E553" s="1027"/>
      <c r="F553" s="1027"/>
      <c r="G553" s="1027"/>
      <c r="H553" s="1027"/>
    </row>
    <row r="554" spans="2:8">
      <c r="B554" s="1028" t="s">
        <v>489</v>
      </c>
      <c r="C554" s="1029"/>
      <c r="D554" s="41" t="s">
        <v>490</v>
      </c>
      <c r="E554" s="25" t="s">
        <v>491</v>
      </c>
      <c r="F554" s="25" t="s">
        <v>2469</v>
      </c>
      <c r="G554" s="26" t="s">
        <v>492</v>
      </c>
      <c r="H554" s="27" t="s">
        <v>493</v>
      </c>
    </row>
    <row r="555" spans="2:8">
      <c r="B555" s="49" t="s">
        <v>543</v>
      </c>
      <c r="C555" s="11" t="str">
        <f>VLOOKUP(B555,'LISTA DE PRECIOS'!A:B,2,FALSE)</f>
        <v>Herramienta menor</v>
      </c>
      <c r="D555" s="12" t="str">
        <f>VLOOKUP(B555,'LISTA DE PRECIOS'!A:D,4,FALSE)</f>
        <v>%MO</v>
      </c>
      <c r="E555" s="55">
        <v>0.1</v>
      </c>
      <c r="F555" s="55"/>
      <c r="G555" s="13">
        <f>+H565</f>
        <v>1142</v>
      </c>
      <c r="H555" s="24">
        <f>+ROUND(E555*G555,0)</f>
        <v>114</v>
      </c>
    </row>
    <row r="556" spans="2:8" ht="15.75" thickBot="1">
      <c r="B556" s="1022"/>
      <c r="C556" s="1023"/>
      <c r="D556" s="1024"/>
      <c r="E556" s="1030" t="s">
        <v>498</v>
      </c>
      <c r="F556" s="1031"/>
      <c r="G556" s="1032"/>
      <c r="H556" s="29">
        <f>ROUND(SUM(H555:H555),0)</f>
        <v>114</v>
      </c>
    </row>
    <row r="557" spans="2:8" ht="15.75" thickBot="1">
      <c r="B557" s="42"/>
      <c r="C557" s="42"/>
      <c r="D557" s="42"/>
      <c r="E557" s="10"/>
      <c r="F557" s="10"/>
      <c r="G557" s="7"/>
      <c r="H557" s="8"/>
    </row>
    <row r="558" spans="2:8" ht="24.75" thickBot="1">
      <c r="B558" s="1033" t="s">
        <v>499</v>
      </c>
      <c r="C558" s="1034"/>
      <c r="D558" s="30" t="s">
        <v>495</v>
      </c>
      <c r="E558" s="30" t="s">
        <v>501</v>
      </c>
      <c r="F558" s="25" t="s">
        <v>2469</v>
      </c>
      <c r="G558" s="31" t="s">
        <v>500</v>
      </c>
      <c r="H558" s="32" t="s">
        <v>493</v>
      </c>
    </row>
    <row r="559" spans="2:8" ht="15.75" thickBot="1">
      <c r="B559" s="15">
        <v>3</v>
      </c>
      <c r="C559" s="16" t="s">
        <v>4</v>
      </c>
      <c r="D559" s="17"/>
      <c r="E559" s="18"/>
      <c r="F559" s="18"/>
      <c r="G559" s="19"/>
      <c r="H559" s="20">
        <f>+ROUND(E559*G559,0)</f>
        <v>0</v>
      </c>
    </row>
    <row r="560" spans="2:8" ht="15.75" thickBot="1">
      <c r="B560" s="991"/>
      <c r="C560" s="991"/>
      <c r="D560" s="991"/>
      <c r="E560" s="992" t="s">
        <v>502</v>
      </c>
      <c r="F560" s="993"/>
      <c r="G560" s="994"/>
      <c r="H560" s="33">
        <f>ROUND(SUM(H559:H559),0)</f>
        <v>0</v>
      </c>
    </row>
    <row r="561" spans="2:8" ht="15.75" thickBot="1">
      <c r="B561" s="1027"/>
      <c r="C561" s="1027"/>
      <c r="D561" s="1027"/>
      <c r="E561" s="1027"/>
      <c r="F561" s="1027"/>
      <c r="G561" s="1027"/>
      <c r="H561" s="1027"/>
    </row>
    <row r="562" spans="2:8" ht="15.75" thickBot="1">
      <c r="B562" s="1028" t="s">
        <v>503</v>
      </c>
      <c r="C562" s="1029"/>
      <c r="D562" s="41" t="s">
        <v>495</v>
      </c>
      <c r="E562" s="25" t="s">
        <v>504</v>
      </c>
      <c r="F562" s="25" t="s">
        <v>2469</v>
      </c>
      <c r="G562" s="26" t="s">
        <v>505</v>
      </c>
      <c r="H562" s="27" t="s">
        <v>493</v>
      </c>
    </row>
    <row r="563" spans="2:8" ht="15.75" thickBot="1">
      <c r="B563" s="85" t="s">
        <v>2514</v>
      </c>
      <c r="C563" s="11" t="str">
        <f>VLOOKUP(B563,'LISTA DE PRECIOS'!A:B,2,FALSE)</f>
        <v>Ayudante</v>
      </c>
      <c r="D563" s="12" t="str">
        <f>VLOOKUP(B563,'LISTA DE PRECIOS'!A:D,4,FALSE)</f>
        <v>Día</v>
      </c>
      <c r="E563" s="21">
        <v>6.0000000000000001E-3</v>
      </c>
      <c r="F563" s="58">
        <v>1</v>
      </c>
      <c r="G563" s="13">
        <f>VLOOKUP(B563,'LISTA DE PRECIOS'!A:E,5,FALSE)</f>
        <v>67964</v>
      </c>
      <c r="H563" s="22">
        <f>+ROUND(E563*F563*G563,0)</f>
        <v>408</v>
      </c>
    </row>
    <row r="564" spans="2:8" ht="15.75" thickBot="1">
      <c r="B564" s="85" t="s">
        <v>2516</v>
      </c>
      <c r="C564" s="11" t="str">
        <f>VLOOKUP(B564,'LISTA DE PRECIOS'!A:B,2,FALSE)</f>
        <v>Oficial</v>
      </c>
      <c r="D564" s="12" t="str">
        <f>VLOOKUP(B564,'LISTA DE PRECIOS'!A:D,4,FALSE)</f>
        <v>Día</v>
      </c>
      <c r="E564" s="21">
        <v>6.0000000000000001E-3</v>
      </c>
      <c r="F564" s="58">
        <v>1</v>
      </c>
      <c r="G564" s="13">
        <f>VLOOKUP(B564,'LISTA DE PRECIOS'!A:E,5,FALSE)</f>
        <v>122335</v>
      </c>
      <c r="H564" s="22">
        <f>+ROUND(E564*F564*G564,0)</f>
        <v>734</v>
      </c>
    </row>
    <row r="565" spans="2:8" ht="15.75" thickBot="1">
      <c r="B565" s="991"/>
      <c r="C565" s="991"/>
      <c r="D565" s="991"/>
      <c r="E565" s="992" t="s">
        <v>506</v>
      </c>
      <c r="F565" s="993"/>
      <c r="G565" s="994"/>
      <c r="H565" s="28">
        <f>ROUND(SUM(H563:H564),0)</f>
        <v>1142</v>
      </c>
    </row>
    <row r="566" spans="2:8" ht="15.75" thickBot="1">
      <c r="B566" s="49"/>
      <c r="C566" s="42"/>
      <c r="D566" s="42"/>
      <c r="E566" s="42"/>
      <c r="F566" s="42"/>
      <c r="G566" s="42"/>
      <c r="H566" s="42"/>
    </row>
    <row r="567" spans="2:8" ht="15.75" thickBot="1">
      <c r="B567" s="40"/>
      <c r="C567" s="40"/>
      <c r="D567" s="40"/>
      <c r="E567" s="995" t="s">
        <v>507</v>
      </c>
      <c r="F567" s="996"/>
      <c r="G567" s="997"/>
      <c r="H567" s="14">
        <f>+ROUND(H565+H556+H552+H560,0)</f>
        <v>6691</v>
      </c>
    </row>
    <row r="569" spans="2:8" ht="15.75" thickBot="1"/>
    <row r="570" spans="2:8" ht="16.5" thickBot="1">
      <c r="B570" s="998" t="s">
        <v>2532</v>
      </c>
      <c r="C570" s="999"/>
      <c r="D570" s="999"/>
      <c r="E570" s="999"/>
      <c r="F570" s="999"/>
      <c r="G570" s="999"/>
      <c r="H570" s="1000"/>
    </row>
    <row r="571" spans="2:8" ht="15.75" thickBot="1">
      <c r="B571" s="1001" t="s">
        <v>487</v>
      </c>
      <c r="C571" s="1002"/>
      <c r="D571" s="1003"/>
      <c r="E571" s="1004"/>
      <c r="F571" s="1004"/>
      <c r="G571" s="1004"/>
      <c r="H571" s="1005"/>
    </row>
    <row r="572" spans="2:8" ht="15.75" thickBot="1">
      <c r="B572" s="1006" t="s">
        <v>488</v>
      </c>
      <c r="C572" s="1007"/>
      <c r="D572" s="1008" t="s">
        <v>2432</v>
      </c>
      <c r="E572" s="1007"/>
      <c r="F572" s="1007"/>
      <c r="G572" s="1007"/>
      <c r="H572" s="1009"/>
    </row>
    <row r="573" spans="2:8">
      <c r="B573" s="1010" t="str">
        <f>VLOOKUP(D572,ACTIVIDADES!A:D,2,FALSE)</f>
        <v>Acero Fy = 60.000 psi d&gt;1/4"</v>
      </c>
      <c r="C573" s="1011"/>
      <c r="D573" s="1010" t="s">
        <v>34</v>
      </c>
      <c r="E573" s="1011"/>
      <c r="F573" s="1011"/>
      <c r="G573" s="1011"/>
      <c r="H573" s="38" t="s">
        <v>1</v>
      </c>
    </row>
    <row r="574" spans="2:8">
      <c r="B574" s="1012"/>
      <c r="C574" s="1013"/>
      <c r="D574" s="1016">
        <f>+ROUND(H593+H584+H580+H588,0)</f>
        <v>7623</v>
      </c>
      <c r="E574" s="1017"/>
      <c r="F574" s="1017"/>
      <c r="G574" s="1017"/>
      <c r="H574" s="1020" t="str">
        <f>VLOOKUP(D572,ACTIVIDADES!A:D,3,FALSE)</f>
        <v>Kg</v>
      </c>
    </row>
    <row r="575" spans="2:8" ht="15.75" thickBot="1">
      <c r="B575" s="1014"/>
      <c r="C575" s="1015"/>
      <c r="D575" s="1018"/>
      <c r="E575" s="1019"/>
      <c r="F575" s="1019"/>
      <c r="G575" s="1019"/>
      <c r="H575" s="1021"/>
    </row>
    <row r="576" spans="2:8" ht="15.75" thickBot="1"/>
    <row r="577" spans="2:8">
      <c r="B577" s="1028" t="s">
        <v>494</v>
      </c>
      <c r="C577" s="1029"/>
      <c r="D577" s="41" t="s">
        <v>495</v>
      </c>
      <c r="E577" s="25" t="s">
        <v>496</v>
      </c>
      <c r="F577" s="25" t="s">
        <v>2469</v>
      </c>
      <c r="G577" s="26" t="s">
        <v>492</v>
      </c>
      <c r="H577" s="27" t="s">
        <v>493</v>
      </c>
    </row>
    <row r="578" spans="2:8">
      <c r="B578" s="49" t="s">
        <v>656</v>
      </c>
      <c r="C578" s="56" t="str">
        <f>VLOOKUP(B578,'LISTA DE PRECIOS'!A:B,2,FALSE)</f>
        <v>Acero de Fy = 60.000 psi d&gt;1/4 puesto en obra</v>
      </c>
      <c r="D578" s="12" t="str">
        <f>VLOOKUP(B578,'LISTA DE PRECIOS'!A:D,4,FALSE)</f>
        <v>Kg</v>
      </c>
      <c r="E578" s="12">
        <v>1</v>
      </c>
      <c r="F578" s="12">
        <v>1.03</v>
      </c>
      <c r="G578" s="13">
        <f>VLOOKUP(B578,'LISTA DE PRECIOS'!A:E,5,FALSE)</f>
        <v>5376.5</v>
      </c>
      <c r="H578" s="39">
        <f>+ROUND(E578*F578*G578,0)</f>
        <v>5538</v>
      </c>
    </row>
    <row r="579" spans="2:8" ht="15.75" thickBot="1">
      <c r="B579" s="49" t="s">
        <v>680</v>
      </c>
      <c r="C579" s="56" t="str">
        <f>VLOOKUP(B579,'LISTA DE PRECIOS'!A:B,2,FALSE)</f>
        <v>Alambre negro calibre 18</v>
      </c>
      <c r="D579" s="12" t="str">
        <f>VLOOKUP(B579,'LISTA DE PRECIOS'!A:D,4,FALSE)</f>
        <v>Kg</v>
      </c>
      <c r="E579" s="12">
        <v>5.6000000000000001E-2</v>
      </c>
      <c r="F579" s="12">
        <v>1.03</v>
      </c>
      <c r="G579" s="13">
        <f>VLOOKUP(B579,'LISTA DE PRECIOS'!A:E,5,FALSE)</f>
        <v>7100</v>
      </c>
      <c r="H579" s="39">
        <f>+ROUND(E579*F579*G579,0)</f>
        <v>410</v>
      </c>
    </row>
    <row r="580" spans="2:8" ht="15.75" thickBot="1">
      <c r="B580" s="1022"/>
      <c r="C580" s="1023"/>
      <c r="D580" s="1024"/>
      <c r="E580" s="1025" t="s">
        <v>497</v>
      </c>
      <c r="F580" s="994"/>
      <c r="G580" s="1026"/>
      <c r="H580" s="28">
        <f>ROUND(SUM(H578:H579),0)</f>
        <v>5948</v>
      </c>
    </row>
    <row r="581" spans="2:8" ht="15.75" thickBot="1">
      <c r="B581" s="1027"/>
      <c r="C581" s="1027"/>
      <c r="D581" s="1027"/>
      <c r="E581" s="1027"/>
      <c r="F581" s="1027"/>
      <c r="G581" s="1027"/>
      <c r="H581" s="1027"/>
    </row>
    <row r="582" spans="2:8">
      <c r="B582" s="1028" t="s">
        <v>489</v>
      </c>
      <c r="C582" s="1029"/>
      <c r="D582" s="41" t="s">
        <v>490</v>
      </c>
      <c r="E582" s="25" t="s">
        <v>491</v>
      </c>
      <c r="F582" s="25" t="s">
        <v>2469</v>
      </c>
      <c r="G582" s="26" t="s">
        <v>492</v>
      </c>
      <c r="H582" s="27" t="s">
        <v>493</v>
      </c>
    </row>
    <row r="583" spans="2:8">
      <c r="B583" s="49" t="s">
        <v>543</v>
      </c>
      <c r="C583" s="11" t="str">
        <f>VLOOKUP(B583,'LISTA DE PRECIOS'!A:B,2,FALSE)</f>
        <v>Herramienta menor</v>
      </c>
      <c r="D583" s="12" t="str">
        <f>VLOOKUP(B583,'LISTA DE PRECIOS'!A:D,4,FALSE)</f>
        <v>%MO</v>
      </c>
      <c r="E583" s="55">
        <v>0.1</v>
      </c>
      <c r="F583" s="55"/>
      <c r="G583" s="13">
        <f>+H593</f>
        <v>1523</v>
      </c>
      <c r="H583" s="24">
        <f>+ROUND(E583*G583,0)</f>
        <v>152</v>
      </c>
    </row>
    <row r="584" spans="2:8" ht="15.75" thickBot="1">
      <c r="B584" s="1022"/>
      <c r="C584" s="1023"/>
      <c r="D584" s="1024"/>
      <c r="E584" s="1030" t="s">
        <v>498</v>
      </c>
      <c r="F584" s="1031"/>
      <c r="G584" s="1032"/>
      <c r="H584" s="29">
        <f>ROUND(SUM(H583:H583),0)</f>
        <v>152</v>
      </c>
    </row>
    <row r="585" spans="2:8" ht="15.75" thickBot="1">
      <c r="B585" s="42"/>
      <c r="C585" s="42"/>
      <c r="D585" s="42"/>
      <c r="E585" s="10"/>
      <c r="F585" s="10"/>
      <c r="G585" s="7"/>
      <c r="H585" s="8"/>
    </row>
    <row r="586" spans="2:8" ht="24.75" thickBot="1">
      <c r="B586" s="1033" t="s">
        <v>499</v>
      </c>
      <c r="C586" s="1034"/>
      <c r="D586" s="30" t="s">
        <v>495</v>
      </c>
      <c r="E586" s="30" t="s">
        <v>501</v>
      </c>
      <c r="F586" s="25" t="s">
        <v>2469</v>
      </c>
      <c r="G586" s="31" t="s">
        <v>500</v>
      </c>
      <c r="H586" s="32" t="s">
        <v>493</v>
      </c>
    </row>
    <row r="587" spans="2:8" ht="15.75" thickBot="1">
      <c r="B587" s="15">
        <v>3</v>
      </c>
      <c r="C587" s="16" t="s">
        <v>4</v>
      </c>
      <c r="D587" s="17"/>
      <c r="E587" s="18"/>
      <c r="F587" s="18"/>
      <c r="G587" s="19"/>
      <c r="H587" s="20">
        <f>+ROUND(E587*G587,0)</f>
        <v>0</v>
      </c>
    </row>
    <row r="588" spans="2:8" ht="15.75" thickBot="1">
      <c r="B588" s="991"/>
      <c r="C588" s="991"/>
      <c r="D588" s="991"/>
      <c r="E588" s="992" t="s">
        <v>502</v>
      </c>
      <c r="F588" s="993"/>
      <c r="G588" s="994"/>
      <c r="H588" s="33">
        <f>ROUND(SUM(H587:H587),0)</f>
        <v>0</v>
      </c>
    </row>
    <row r="589" spans="2:8" ht="15.75" thickBot="1">
      <c r="B589" s="1027"/>
      <c r="C589" s="1027"/>
      <c r="D589" s="1027"/>
      <c r="E589" s="1027"/>
      <c r="F589" s="1027"/>
      <c r="G589" s="1027"/>
      <c r="H589" s="1027"/>
    </row>
    <row r="590" spans="2:8" ht="15.75" thickBot="1">
      <c r="B590" s="1028" t="s">
        <v>503</v>
      </c>
      <c r="C590" s="1029"/>
      <c r="D590" s="41" t="s">
        <v>495</v>
      </c>
      <c r="E590" s="25" t="s">
        <v>504</v>
      </c>
      <c r="F590" s="25" t="s">
        <v>2469</v>
      </c>
      <c r="G590" s="26" t="s">
        <v>505</v>
      </c>
      <c r="H590" s="27" t="s">
        <v>493</v>
      </c>
    </row>
    <row r="591" spans="2:8" ht="15.75" thickBot="1">
      <c r="B591" s="85" t="s">
        <v>2514</v>
      </c>
      <c r="C591" s="11" t="str">
        <f>VLOOKUP(B591,'LISTA DE PRECIOS'!A:B,2,FALSE)</f>
        <v>Ayudante</v>
      </c>
      <c r="D591" s="12" t="str">
        <f>VLOOKUP(B591,'LISTA DE PRECIOS'!A:D,4,FALSE)</f>
        <v>Día</v>
      </c>
      <c r="E591" s="21">
        <v>8.0000000000000002E-3</v>
      </c>
      <c r="F591" s="58">
        <v>1</v>
      </c>
      <c r="G591" s="13">
        <f>VLOOKUP(B591,'LISTA DE PRECIOS'!A:E,5,FALSE)</f>
        <v>67964</v>
      </c>
      <c r="H591" s="22">
        <f>+ROUND(E591*F591*G591,0)</f>
        <v>544</v>
      </c>
    </row>
    <row r="592" spans="2:8" ht="15.75" thickBot="1">
      <c r="B592" s="85" t="s">
        <v>2516</v>
      </c>
      <c r="C592" s="11" t="str">
        <f>VLOOKUP(B592,'LISTA DE PRECIOS'!A:B,2,FALSE)</f>
        <v>Oficial</v>
      </c>
      <c r="D592" s="12" t="str">
        <f>VLOOKUP(B592,'LISTA DE PRECIOS'!A:D,4,FALSE)</f>
        <v>Día</v>
      </c>
      <c r="E592" s="21">
        <v>8.0000000000000002E-3</v>
      </c>
      <c r="F592" s="58">
        <v>1</v>
      </c>
      <c r="G592" s="13">
        <f>VLOOKUP(B592,'LISTA DE PRECIOS'!A:E,5,FALSE)</f>
        <v>122335</v>
      </c>
      <c r="H592" s="22">
        <f>+ROUND(E592*F592*G592,0)</f>
        <v>979</v>
      </c>
    </row>
    <row r="593" spans="2:8" ht="15.75" thickBot="1">
      <c r="B593" s="991"/>
      <c r="C593" s="991"/>
      <c r="D593" s="991"/>
      <c r="E593" s="992" t="s">
        <v>506</v>
      </c>
      <c r="F593" s="993"/>
      <c r="G593" s="994"/>
      <c r="H593" s="28">
        <f>ROUND(SUM(H591:H592),0)</f>
        <v>1523</v>
      </c>
    </row>
    <row r="594" spans="2:8" ht="15.75" thickBot="1">
      <c r="B594" s="49"/>
      <c r="C594" s="42"/>
      <c r="D594" s="42"/>
      <c r="E594" s="42"/>
      <c r="F594" s="42"/>
      <c r="G594" s="42"/>
      <c r="H594" s="42"/>
    </row>
    <row r="595" spans="2:8" ht="15.75" thickBot="1">
      <c r="B595" s="40"/>
      <c r="C595" s="40"/>
      <c r="D595" s="40"/>
      <c r="E595" s="995" t="s">
        <v>507</v>
      </c>
      <c r="F595" s="996"/>
      <c r="G595" s="997"/>
      <c r="H595" s="14">
        <f>+ROUND(H593+H584+H580+H588,0)</f>
        <v>7623</v>
      </c>
    </row>
    <row r="597" spans="2:8" ht="15.75" thickBot="1"/>
    <row r="598" spans="2:8" ht="16.5" thickBot="1">
      <c r="B598" s="998" t="s">
        <v>2532</v>
      </c>
      <c r="C598" s="999"/>
      <c r="D598" s="999"/>
      <c r="E598" s="999"/>
      <c r="F598" s="999"/>
      <c r="G598" s="999"/>
      <c r="H598" s="1000"/>
    </row>
    <row r="599" spans="2:8" ht="15.75" thickBot="1">
      <c r="B599" s="1001" t="s">
        <v>487</v>
      </c>
      <c r="C599" s="1002"/>
      <c r="D599" s="1003"/>
      <c r="E599" s="1004"/>
      <c r="F599" s="1004"/>
      <c r="G599" s="1004"/>
      <c r="H599" s="1005"/>
    </row>
    <row r="600" spans="2:8" ht="15.75" thickBot="1">
      <c r="B600" s="1006" t="s">
        <v>488</v>
      </c>
      <c r="C600" s="1007"/>
      <c r="D600" s="1008" t="s">
        <v>2433</v>
      </c>
      <c r="E600" s="1007"/>
      <c r="F600" s="1007"/>
      <c r="G600" s="1007"/>
      <c r="H600" s="1009"/>
    </row>
    <row r="601" spans="2:8">
      <c r="B601" s="1010" t="str">
        <f>VLOOKUP(D600,ACTIVIDADES!A:D,2,FALSE)</f>
        <v>Malla electrosoldada M-188  Φ 6.00 mm c/.15m en ambos sentidos (incluye alambre negro, colocación y traslapo).</v>
      </c>
      <c r="C601" s="1011"/>
      <c r="D601" s="1010" t="s">
        <v>34</v>
      </c>
      <c r="E601" s="1011"/>
      <c r="F601" s="1011"/>
      <c r="G601" s="1011"/>
      <c r="H601" s="38" t="s">
        <v>1</v>
      </c>
    </row>
    <row r="602" spans="2:8">
      <c r="B602" s="1012"/>
      <c r="C602" s="1013"/>
      <c r="D602" s="1016">
        <f>+ROUND(H621+H612+H608+H616,0)</f>
        <v>7425</v>
      </c>
      <c r="E602" s="1017"/>
      <c r="F602" s="1017"/>
      <c r="G602" s="1017"/>
      <c r="H602" s="1020" t="str">
        <f>VLOOKUP(D600,ACTIVIDADES!A:D,3,FALSE)</f>
        <v>Kg</v>
      </c>
    </row>
    <row r="603" spans="2:8" ht="15.75" thickBot="1">
      <c r="B603" s="1014"/>
      <c r="C603" s="1015"/>
      <c r="D603" s="1018"/>
      <c r="E603" s="1019"/>
      <c r="F603" s="1019"/>
      <c r="G603" s="1019"/>
      <c r="H603" s="1021"/>
    </row>
    <row r="604" spans="2:8" ht="15.75" thickBot="1"/>
    <row r="605" spans="2:8">
      <c r="B605" s="1028" t="s">
        <v>494</v>
      </c>
      <c r="C605" s="1029"/>
      <c r="D605" s="41" t="s">
        <v>495</v>
      </c>
      <c r="E605" s="25" t="s">
        <v>496</v>
      </c>
      <c r="F605" s="25" t="s">
        <v>2469</v>
      </c>
      <c r="G605" s="26" t="s">
        <v>492</v>
      </c>
      <c r="H605" s="27" t="s">
        <v>493</v>
      </c>
    </row>
    <row r="606" spans="2:8">
      <c r="B606" s="54" t="s">
        <v>940</v>
      </c>
      <c r="C606" s="11" t="str">
        <f>VLOOKUP(B606,'LISTA DE PRECIOS'!A:B,2,FALSE)</f>
        <v>Malla electrosoldada M-188  Φ 6.00 mm c/.15m</v>
      </c>
      <c r="D606" s="12" t="str">
        <f>VLOOKUP(B606,'LISTA DE PRECIOS'!A:D,4,FALSE)</f>
        <v>Kg</v>
      </c>
      <c r="E606" s="12">
        <v>1</v>
      </c>
      <c r="F606" s="12">
        <v>1.03</v>
      </c>
      <c r="G606" s="13">
        <f>VLOOKUP(B606,'LISTA DE PRECIOS'!A:E,5,FALSE)</f>
        <v>5980</v>
      </c>
      <c r="H606" s="39">
        <f>+ROUND(E606*F606*G606,0)</f>
        <v>6159</v>
      </c>
    </row>
    <row r="607" spans="2:8" ht="15.75" thickBot="1">
      <c r="B607" s="54" t="s">
        <v>680</v>
      </c>
      <c r="C607" s="11" t="str">
        <f>VLOOKUP(B607,'LISTA DE PRECIOS'!A:B,2,FALSE)</f>
        <v>Alambre negro calibre 18</v>
      </c>
      <c r="D607" s="12" t="str">
        <f>VLOOKUP(B607,'LISTA DE PRECIOS'!A:D,4,FALSE)</f>
        <v>Kg</v>
      </c>
      <c r="E607" s="12">
        <v>0.03</v>
      </c>
      <c r="F607" s="12">
        <v>1.03</v>
      </c>
      <c r="G607" s="13">
        <f>VLOOKUP(B607,'LISTA DE PRECIOS'!A:E,5,FALSE)</f>
        <v>7100</v>
      </c>
      <c r="H607" s="39">
        <f>+ROUND(E607*F607*G607,0)</f>
        <v>219</v>
      </c>
    </row>
    <row r="608" spans="2:8" ht="15.75" thickBot="1">
      <c r="B608" s="1022"/>
      <c r="C608" s="1023"/>
      <c r="D608" s="1024"/>
      <c r="E608" s="1025" t="s">
        <v>497</v>
      </c>
      <c r="F608" s="994"/>
      <c r="G608" s="1026"/>
      <c r="H608" s="28">
        <f>ROUND(SUM(H606:H607),0)</f>
        <v>6378</v>
      </c>
    </row>
    <row r="609" spans="2:8" ht="15.75" thickBot="1">
      <c r="B609" s="1027"/>
      <c r="C609" s="1027"/>
      <c r="D609" s="1027"/>
      <c r="E609" s="1027"/>
      <c r="F609" s="1027"/>
      <c r="G609" s="1027"/>
      <c r="H609" s="1027"/>
    </row>
    <row r="610" spans="2:8">
      <c r="B610" s="1028" t="s">
        <v>489</v>
      </c>
      <c r="C610" s="1029"/>
      <c r="D610" s="41" t="s">
        <v>490</v>
      </c>
      <c r="E610" s="25" t="s">
        <v>491</v>
      </c>
      <c r="F610" s="25" t="s">
        <v>2469</v>
      </c>
      <c r="G610" s="26" t="s">
        <v>492</v>
      </c>
      <c r="H610" s="27" t="s">
        <v>493</v>
      </c>
    </row>
    <row r="611" spans="2:8">
      <c r="B611" s="49" t="s">
        <v>543</v>
      </c>
      <c r="C611" s="11" t="str">
        <f>VLOOKUP(B611,'LISTA DE PRECIOS'!A:B,2,FALSE)</f>
        <v>Herramienta menor</v>
      </c>
      <c r="D611" s="12" t="str">
        <f>VLOOKUP(B611,'LISTA DE PRECIOS'!A:D,4,FALSE)</f>
        <v>%MO</v>
      </c>
      <c r="E611" s="55">
        <v>0.1</v>
      </c>
      <c r="F611" s="55"/>
      <c r="G611" s="13">
        <f>+H621</f>
        <v>952</v>
      </c>
      <c r="H611" s="24">
        <f>+ROUND(E611*G611,0)</f>
        <v>95</v>
      </c>
    </row>
    <row r="612" spans="2:8" ht="15.75" thickBot="1">
      <c r="B612" s="1022"/>
      <c r="C612" s="1023"/>
      <c r="D612" s="1024"/>
      <c r="E612" s="1030" t="s">
        <v>498</v>
      </c>
      <c r="F612" s="1031"/>
      <c r="G612" s="1032"/>
      <c r="H612" s="29">
        <f>ROUND(SUM(H611:H611),0)</f>
        <v>95</v>
      </c>
    </row>
    <row r="613" spans="2:8" ht="15.75" thickBot="1">
      <c r="B613" s="42"/>
      <c r="C613" s="42"/>
      <c r="D613" s="42"/>
      <c r="E613" s="10"/>
      <c r="F613" s="10"/>
      <c r="G613" s="7"/>
      <c r="H613" s="8"/>
    </row>
    <row r="614" spans="2:8" ht="24.75" thickBot="1">
      <c r="B614" s="1033" t="s">
        <v>499</v>
      </c>
      <c r="C614" s="1034"/>
      <c r="D614" s="30" t="s">
        <v>495</v>
      </c>
      <c r="E614" s="30" t="s">
        <v>501</v>
      </c>
      <c r="F614" s="25" t="s">
        <v>2469</v>
      </c>
      <c r="G614" s="31" t="s">
        <v>500</v>
      </c>
      <c r="H614" s="32" t="s">
        <v>493</v>
      </c>
    </row>
    <row r="615" spans="2:8" ht="15.75" thickBot="1">
      <c r="B615" s="15">
        <v>3</v>
      </c>
      <c r="C615" s="16" t="s">
        <v>4</v>
      </c>
      <c r="D615" s="17"/>
      <c r="E615" s="18"/>
      <c r="F615" s="18"/>
      <c r="G615" s="19"/>
      <c r="H615" s="20">
        <f>+ROUND(E615*G615,0)</f>
        <v>0</v>
      </c>
    </row>
    <row r="616" spans="2:8" ht="15.75" thickBot="1">
      <c r="B616" s="991"/>
      <c r="C616" s="991"/>
      <c r="D616" s="991"/>
      <c r="E616" s="992" t="s">
        <v>502</v>
      </c>
      <c r="F616" s="993"/>
      <c r="G616" s="994"/>
      <c r="H616" s="33">
        <f>ROUND(SUM(H615:H615),0)</f>
        <v>0</v>
      </c>
    </row>
    <row r="617" spans="2:8" ht="15.75" thickBot="1">
      <c r="B617" s="1027"/>
      <c r="C617" s="1027"/>
      <c r="D617" s="1027"/>
      <c r="E617" s="1027"/>
      <c r="F617" s="1027"/>
      <c r="G617" s="1027"/>
      <c r="H617" s="1027"/>
    </row>
    <row r="618" spans="2:8" ht="15.75" thickBot="1">
      <c r="B618" s="1028" t="s">
        <v>503</v>
      </c>
      <c r="C618" s="1029"/>
      <c r="D618" s="41" t="s">
        <v>495</v>
      </c>
      <c r="E618" s="25" t="s">
        <v>504</v>
      </c>
      <c r="F618" s="25" t="s">
        <v>2469</v>
      </c>
      <c r="G618" s="26" t="s">
        <v>505</v>
      </c>
      <c r="H618" s="27" t="s">
        <v>493</v>
      </c>
    </row>
    <row r="619" spans="2:8" ht="15.75" thickBot="1">
      <c r="B619" s="85" t="s">
        <v>2514</v>
      </c>
      <c r="C619" s="11" t="str">
        <f>VLOOKUP(B619,'LISTA DE PRECIOS'!A:B,2,FALSE)</f>
        <v>Ayudante</v>
      </c>
      <c r="D619" s="12" t="str">
        <f>VLOOKUP(B619,'LISTA DE PRECIOS'!A:D,4,FALSE)</f>
        <v>Día</v>
      </c>
      <c r="E619" s="21">
        <v>5.0000000000000001E-3</v>
      </c>
      <c r="F619" s="58">
        <v>1</v>
      </c>
      <c r="G619" s="13">
        <f>VLOOKUP(B619,'LISTA DE PRECIOS'!A:E,5,FALSE)</f>
        <v>67964</v>
      </c>
      <c r="H619" s="22">
        <f>+ROUND(E619*F619*G619,0)</f>
        <v>340</v>
      </c>
    </row>
    <row r="620" spans="2:8" ht="15.75" thickBot="1">
      <c r="B620" s="85" t="s">
        <v>2516</v>
      </c>
      <c r="C620" s="11" t="str">
        <f>VLOOKUP(B620,'LISTA DE PRECIOS'!A:B,2,FALSE)</f>
        <v>Oficial</v>
      </c>
      <c r="D620" s="12" t="str">
        <f>VLOOKUP(B620,'LISTA DE PRECIOS'!A:D,4,FALSE)</f>
        <v>Día</v>
      </c>
      <c r="E620" s="21">
        <v>5.0000000000000001E-3</v>
      </c>
      <c r="F620" s="58">
        <v>1</v>
      </c>
      <c r="G620" s="13">
        <f>VLOOKUP(B620,'LISTA DE PRECIOS'!A:E,5,FALSE)</f>
        <v>122335</v>
      </c>
      <c r="H620" s="22">
        <f>+ROUND(E620*F620*G620,0)</f>
        <v>612</v>
      </c>
    </row>
    <row r="621" spans="2:8" ht="15.75" thickBot="1">
      <c r="B621" s="991"/>
      <c r="C621" s="991"/>
      <c r="D621" s="991"/>
      <c r="E621" s="992" t="s">
        <v>506</v>
      </c>
      <c r="F621" s="993"/>
      <c r="G621" s="994"/>
      <c r="H621" s="28">
        <f>ROUND(SUM(H619:H620),0)</f>
        <v>952</v>
      </c>
    </row>
    <row r="622" spans="2:8" ht="15.75" thickBot="1">
      <c r="B622" s="49"/>
      <c r="C622" s="42"/>
      <c r="D622" s="42"/>
      <c r="E622" s="42"/>
      <c r="F622" s="42"/>
      <c r="G622" s="42"/>
      <c r="H622" s="42"/>
    </row>
    <row r="623" spans="2:8" ht="15.75" thickBot="1">
      <c r="B623" s="40"/>
      <c r="C623" s="40"/>
      <c r="D623" s="40"/>
      <c r="E623" s="995" t="s">
        <v>507</v>
      </c>
      <c r="F623" s="996"/>
      <c r="G623" s="997"/>
      <c r="H623" s="14">
        <f>+ROUND(H621+H612+H608+H616,0)</f>
        <v>7425</v>
      </c>
    </row>
    <row r="625" spans="2:8" ht="15.75" thickBot="1"/>
    <row r="626" spans="2:8" ht="16.5" thickBot="1">
      <c r="B626" s="998" t="s">
        <v>2532</v>
      </c>
      <c r="C626" s="999"/>
      <c r="D626" s="999"/>
      <c r="E626" s="999"/>
      <c r="F626" s="999"/>
      <c r="G626" s="999"/>
      <c r="H626" s="1000"/>
    </row>
    <row r="627" spans="2:8" ht="15.75" thickBot="1">
      <c r="B627" s="1001" t="s">
        <v>487</v>
      </c>
      <c r="C627" s="1002"/>
      <c r="D627" s="1003"/>
      <c r="E627" s="1004"/>
      <c r="F627" s="1004"/>
      <c r="G627" s="1004"/>
      <c r="H627" s="1005"/>
    </row>
    <row r="628" spans="2:8" ht="15.75" thickBot="1">
      <c r="B628" s="1006" t="s">
        <v>488</v>
      </c>
      <c r="C628" s="1007"/>
      <c r="D628" s="1008" t="s">
        <v>2434</v>
      </c>
      <c r="E628" s="1007"/>
      <c r="F628" s="1007"/>
      <c r="G628" s="1007"/>
      <c r="H628" s="1009"/>
    </row>
    <row r="629" spans="2:8">
      <c r="B629" s="1010" t="str">
        <f>VLOOKUP(D628,ACTIVIDADES!A:D,2,FALSE)</f>
        <v>Transporte material (corte, sub-base, base, afirmado, Petreos, arenas, etc)</v>
      </c>
      <c r="C629" s="1011"/>
      <c r="D629" s="1010" t="s">
        <v>34</v>
      </c>
      <c r="E629" s="1011"/>
      <c r="F629" s="1011"/>
      <c r="G629" s="1011"/>
      <c r="H629" s="38" t="s">
        <v>1</v>
      </c>
    </row>
    <row r="630" spans="2:8">
      <c r="B630" s="1012"/>
      <c r="C630" s="1013"/>
      <c r="D630" s="1016">
        <f>+ROUND(H634,0)</f>
        <v>1831</v>
      </c>
      <c r="E630" s="1017"/>
      <c r="F630" s="1017"/>
      <c r="G630" s="1017"/>
      <c r="H630" s="1020" t="str">
        <f>VLOOKUP(D628,ACTIVIDADES!A:D,3,FALSE)</f>
        <v>M3-Km</v>
      </c>
    </row>
    <row r="631" spans="2:8" ht="15" customHeight="1" thickBot="1">
      <c r="B631" s="1014"/>
      <c r="C631" s="1015"/>
      <c r="D631" s="1018"/>
      <c r="E631" s="1019"/>
      <c r="F631" s="1019"/>
      <c r="G631" s="1019"/>
      <c r="H631" s="1021"/>
    </row>
    <row r="632" spans="2:8" ht="15" customHeight="1">
      <c r="B632" s="1028" t="s">
        <v>489</v>
      </c>
      <c r="C632" s="1029"/>
      <c r="D632" s="41" t="s">
        <v>490</v>
      </c>
      <c r="E632" s="25" t="s">
        <v>491</v>
      </c>
      <c r="F632" s="25" t="s">
        <v>2469</v>
      </c>
      <c r="G632" s="26" t="s">
        <v>492</v>
      </c>
      <c r="H632" s="27" t="s">
        <v>493</v>
      </c>
    </row>
    <row r="633" spans="2:8" ht="16.5" customHeight="1" thickBot="1">
      <c r="B633" s="50" t="s">
        <v>553</v>
      </c>
      <c r="C633" s="56" t="str">
        <f>VLOOKUP(B633,'LISTA DE PRECIOS'!A:B,2,FALSE)</f>
        <v>Volqueta 7 m3</v>
      </c>
      <c r="D633" s="12" t="str">
        <f>VLOOKUP(B633,'LISTA DE PRECIOS'!A:D,4,FALSE)</f>
        <v>Hr</v>
      </c>
      <c r="E633" s="12">
        <v>2.5000000000000001E-2</v>
      </c>
      <c r="F633" s="12"/>
      <c r="G633" s="13">
        <f>VLOOKUP(B633,'LISTA DE PRECIOS'!A:E,5,FALSE)</f>
        <v>73227.786000000007</v>
      </c>
      <c r="H633" s="39">
        <f>+ROUND(E633*G633,0)</f>
        <v>1831</v>
      </c>
    </row>
    <row r="634" spans="2:8" ht="15.75" thickBot="1">
      <c r="B634" s="1022"/>
      <c r="C634" s="1023"/>
      <c r="D634" s="1024"/>
      <c r="E634" s="1030" t="s">
        <v>498</v>
      </c>
      <c r="F634" s="1031"/>
      <c r="G634" s="1032"/>
      <c r="H634" s="29">
        <f>ROUND(SUM(H633:H633),0)</f>
        <v>1831</v>
      </c>
    </row>
    <row r="636" spans="2:8" ht="15.75" thickBot="1"/>
    <row r="637" spans="2:8" ht="16.5" thickBot="1">
      <c r="B637" s="998" t="s">
        <v>2532</v>
      </c>
      <c r="C637" s="999"/>
      <c r="D637" s="999"/>
      <c r="E637" s="999"/>
      <c r="F637" s="999"/>
      <c r="G637" s="999"/>
      <c r="H637" s="1000"/>
    </row>
    <row r="638" spans="2:8" ht="15.75" thickBot="1">
      <c r="B638" s="1001" t="s">
        <v>487</v>
      </c>
      <c r="C638" s="1002"/>
      <c r="D638" s="1003"/>
      <c r="E638" s="1004"/>
      <c r="F638" s="1004"/>
      <c r="G638" s="1004"/>
      <c r="H638" s="1005"/>
    </row>
    <row r="639" spans="2:8" ht="15.75" thickBot="1">
      <c r="B639" s="1006" t="s">
        <v>488</v>
      </c>
      <c r="C639" s="1007"/>
      <c r="D639" s="1008" t="s">
        <v>2435</v>
      </c>
      <c r="E639" s="1007"/>
      <c r="F639" s="1007"/>
      <c r="G639" s="1007"/>
      <c r="H639" s="1009"/>
    </row>
    <row r="640" spans="2:8">
      <c r="B640" s="1010" t="str">
        <f>VLOOKUP(D639,ACTIVIDADES!A:D,2,FALSE)</f>
        <v>Transporte maquinaría pesada</v>
      </c>
      <c r="C640" s="1011"/>
      <c r="D640" s="1010" t="s">
        <v>34</v>
      </c>
      <c r="E640" s="1011"/>
      <c r="F640" s="1011"/>
      <c r="G640" s="1011"/>
      <c r="H640" s="38" t="s">
        <v>1</v>
      </c>
    </row>
    <row r="641" spans="2:8">
      <c r="B641" s="1012"/>
      <c r="C641" s="1013"/>
      <c r="D641" s="1016">
        <f>+ROUND(H645,0)</f>
        <v>70000</v>
      </c>
      <c r="E641" s="1017"/>
      <c r="F641" s="1017"/>
      <c r="G641" s="1017"/>
      <c r="H641" s="1020" t="str">
        <f>VLOOKUP(D639,ACTIVIDADES!A:D,3,FALSE)</f>
        <v>Km</v>
      </c>
    </row>
    <row r="642" spans="2:8" ht="15.75" thickBot="1">
      <c r="B642" s="1014"/>
      <c r="C642" s="1015"/>
      <c r="D642" s="1018"/>
      <c r="E642" s="1019"/>
      <c r="F642" s="1019"/>
      <c r="G642" s="1019"/>
      <c r="H642" s="1021"/>
    </row>
    <row r="643" spans="2:8">
      <c r="B643" s="1028" t="s">
        <v>489</v>
      </c>
      <c r="C643" s="1029"/>
      <c r="D643" s="41" t="s">
        <v>490</v>
      </c>
      <c r="E643" s="25" t="s">
        <v>491</v>
      </c>
      <c r="F643" s="25" t="s">
        <v>2469</v>
      </c>
      <c r="G643" s="26" t="s">
        <v>492</v>
      </c>
      <c r="H643" s="27" t="s">
        <v>493</v>
      </c>
    </row>
    <row r="644" spans="2:8" ht="24.75" customHeight="1" thickBot="1">
      <c r="B644" s="50" t="s">
        <v>579</v>
      </c>
      <c r="C644" s="56" t="str">
        <f>VLOOKUP(B644,'LISTA DE PRECIOS'!A:B,2,FALSE)</f>
        <v>Cama baja</v>
      </c>
      <c r="D644" s="12" t="str">
        <f>VLOOKUP(B644,'LISTA DE PRECIOS'!A:D,4,FALSE)</f>
        <v>Serv x 10Km</v>
      </c>
      <c r="E644" s="12">
        <v>1</v>
      </c>
      <c r="F644" s="12">
        <v>0.1</v>
      </c>
      <c r="G644" s="13">
        <f>VLOOKUP(B644,'LISTA DE PRECIOS'!A:E,5,FALSE)</f>
        <v>700000</v>
      </c>
      <c r="H644" s="39">
        <f>+ROUND(E644*F644*G644,0)</f>
        <v>70000</v>
      </c>
    </row>
    <row r="645" spans="2:8" ht="15.75" thickBot="1">
      <c r="B645" s="1022"/>
      <c r="C645" s="1023"/>
      <c r="D645" s="1024"/>
      <c r="E645" s="1030" t="s">
        <v>498</v>
      </c>
      <c r="F645" s="1031"/>
      <c r="G645" s="1032"/>
      <c r="H645" s="29">
        <f>ROUND(SUM(H644:H644),0)</f>
        <v>70000</v>
      </c>
    </row>
    <row r="647" spans="2:8" ht="15.75" thickBot="1"/>
    <row r="648" spans="2:8" ht="16.5" thickBot="1">
      <c r="B648" s="998" t="s">
        <v>2532</v>
      </c>
      <c r="C648" s="999"/>
      <c r="D648" s="999"/>
      <c r="E648" s="999"/>
      <c r="F648" s="999"/>
      <c r="G648" s="999"/>
      <c r="H648" s="1000"/>
    </row>
    <row r="649" spans="2:8" ht="15.75" thickBot="1">
      <c r="B649" s="1001" t="s">
        <v>487</v>
      </c>
      <c r="C649" s="1002"/>
      <c r="D649" s="1003"/>
      <c r="E649" s="1004"/>
      <c r="F649" s="1004"/>
      <c r="G649" s="1004"/>
      <c r="H649" s="1005"/>
    </row>
    <row r="650" spans="2:8" ht="15.75" thickBot="1">
      <c r="B650" s="1006" t="s">
        <v>488</v>
      </c>
      <c r="C650" s="1007"/>
      <c r="D650" s="1008" t="s">
        <v>2436</v>
      </c>
      <c r="E650" s="1007"/>
      <c r="F650" s="1007"/>
      <c r="G650" s="1007"/>
      <c r="H650" s="1009"/>
    </row>
    <row r="651" spans="2:8">
      <c r="B651" s="1010" t="str">
        <f>VLOOKUP(D650,ACTIVIDADES!A:D,2,FALSE)</f>
        <v>Transporte materiales en mula (carga = 100 kg/km)</v>
      </c>
      <c r="C651" s="1011"/>
      <c r="D651" s="1010" t="s">
        <v>34</v>
      </c>
      <c r="E651" s="1011"/>
      <c r="F651" s="1011"/>
      <c r="G651" s="1011"/>
      <c r="H651" s="38" t="s">
        <v>1</v>
      </c>
    </row>
    <row r="652" spans="2:8">
      <c r="B652" s="1012"/>
      <c r="C652" s="1013"/>
      <c r="D652" s="1016">
        <f>+ROUND(H656,0)</f>
        <v>18331</v>
      </c>
      <c r="E652" s="1017"/>
      <c r="F652" s="1017"/>
      <c r="G652" s="1017"/>
      <c r="H652" s="1020" t="str">
        <f>VLOOKUP(D650,ACTIVIDADES!A:D,3,FALSE)</f>
        <v>Carga-Km</v>
      </c>
    </row>
    <row r="653" spans="2:8">
      <c r="B653" s="1012"/>
      <c r="C653" s="1013"/>
      <c r="D653" s="1016"/>
      <c r="E653" s="1017"/>
      <c r="F653" s="1017"/>
      <c r="G653" s="1017"/>
      <c r="H653" s="1020"/>
    </row>
    <row r="654" spans="2:8">
      <c r="B654" s="1044" t="s">
        <v>489</v>
      </c>
      <c r="C654" s="1045"/>
      <c r="D654" s="96" t="s">
        <v>490</v>
      </c>
      <c r="E654" s="97" t="s">
        <v>491</v>
      </c>
      <c r="F654" s="97" t="s">
        <v>2469</v>
      </c>
      <c r="G654" s="98" t="s">
        <v>492</v>
      </c>
      <c r="H654" s="100" t="s">
        <v>493</v>
      </c>
    </row>
    <row r="655" spans="2:8" ht="15.75" thickBot="1">
      <c r="B655" s="91" t="s">
        <v>591</v>
      </c>
      <c r="C655" s="95" t="str">
        <f>VLOOKUP(B655,'LISTA DE PRECIOS'!A:B,2,FALSE)</f>
        <v>Grua montacarga (7 Ton)</v>
      </c>
      <c r="D655" s="92" t="str">
        <f>VLOOKUP(B655,'LISTA DE PRECIOS'!A:D,4,FALSE)</f>
        <v>Hr</v>
      </c>
      <c r="E655" s="92">
        <v>0.1</v>
      </c>
      <c r="F655" s="92">
        <v>1</v>
      </c>
      <c r="G655" s="93">
        <f>VLOOKUP(B655,'LISTA DE PRECIOS'!A:E,5,FALSE)</f>
        <v>183310.80000000002</v>
      </c>
      <c r="H655" s="94">
        <f>+ROUND(E655*G655,0)</f>
        <v>18331</v>
      </c>
    </row>
    <row r="656" spans="2:8" ht="15.75" thickBot="1">
      <c r="B656" s="1022"/>
      <c r="C656" s="1023"/>
      <c r="D656" s="1024"/>
      <c r="E656" s="1030" t="s">
        <v>498</v>
      </c>
      <c r="F656" s="1031"/>
      <c r="G656" s="1032"/>
      <c r="H656" s="29">
        <f>ROUND(SUM(H655:H655),0)</f>
        <v>18331</v>
      </c>
    </row>
    <row r="658" spans="2:8" ht="15.75" thickBot="1"/>
    <row r="659" spans="2:8" ht="16.5" thickBot="1">
      <c r="B659" s="998" t="s">
        <v>2532</v>
      </c>
      <c r="C659" s="999"/>
      <c r="D659" s="999"/>
      <c r="E659" s="999"/>
      <c r="F659" s="999"/>
      <c r="G659" s="999"/>
      <c r="H659" s="1000"/>
    </row>
    <row r="660" spans="2:8" ht="15.75" thickBot="1">
      <c r="B660" s="1001" t="s">
        <v>487</v>
      </c>
      <c r="C660" s="1002"/>
      <c r="D660" s="1003"/>
      <c r="E660" s="1004"/>
      <c r="F660" s="1004"/>
      <c r="G660" s="1004"/>
      <c r="H660" s="1005"/>
    </row>
    <row r="661" spans="2:8" ht="15.75" thickBot="1">
      <c r="B661" s="1006" t="s">
        <v>488</v>
      </c>
      <c r="C661" s="1007"/>
      <c r="D661" s="1008" t="s">
        <v>2437</v>
      </c>
      <c r="E661" s="1007"/>
      <c r="F661" s="1007"/>
      <c r="G661" s="1007"/>
      <c r="H661" s="1009"/>
    </row>
    <row r="662" spans="2:8">
      <c r="B662" s="1010" t="str">
        <f>VLOOKUP(D661,ACTIVIDADES!A:D,2,FALSE)</f>
        <v>Transporte materiales a hombro (carga = 30 kg/km)</v>
      </c>
      <c r="C662" s="1011"/>
      <c r="D662" s="1010" t="s">
        <v>34</v>
      </c>
      <c r="E662" s="1011"/>
      <c r="F662" s="1011"/>
      <c r="G662" s="1011"/>
      <c r="H662" s="38" t="s">
        <v>1</v>
      </c>
    </row>
    <row r="663" spans="2:8">
      <c r="B663" s="1012"/>
      <c r="C663" s="1013"/>
      <c r="D663" s="1016">
        <f>+ROUND(H667,0)</f>
        <v>6796</v>
      </c>
      <c r="E663" s="1017"/>
      <c r="F663" s="1017"/>
      <c r="G663" s="1017"/>
      <c r="H663" s="1020" t="str">
        <f>VLOOKUP(D661,ACTIVIDADES!A:D,3,FALSE)</f>
        <v>Carga.Km</v>
      </c>
    </row>
    <row r="664" spans="2:8" ht="15.75" thickBot="1">
      <c r="B664" s="1014"/>
      <c r="C664" s="1015"/>
      <c r="D664" s="1018"/>
      <c r="E664" s="1019"/>
      <c r="F664" s="1019"/>
      <c r="G664" s="1019"/>
      <c r="H664" s="1021"/>
    </row>
    <row r="665" spans="2:8">
      <c r="B665" s="1028" t="s">
        <v>489</v>
      </c>
      <c r="C665" s="1029"/>
      <c r="D665" s="41" t="s">
        <v>490</v>
      </c>
      <c r="E665" s="25" t="s">
        <v>491</v>
      </c>
      <c r="F665" s="25" t="s">
        <v>2469</v>
      </c>
      <c r="G665" s="26" t="s">
        <v>492</v>
      </c>
      <c r="H665" s="27" t="s">
        <v>493</v>
      </c>
    </row>
    <row r="666" spans="2:8">
      <c r="B666" s="85" t="s">
        <v>2514</v>
      </c>
      <c r="C666" s="56" t="str">
        <f>VLOOKUP(B666,'LISTA DE PRECIOS'!A:B,2,FALSE)</f>
        <v>Ayudante</v>
      </c>
      <c r="D666" s="12" t="str">
        <f>VLOOKUP(B666,'LISTA DE PRECIOS'!A:D,4,FALSE)</f>
        <v>Día</v>
      </c>
      <c r="E666" s="12">
        <v>0.1</v>
      </c>
      <c r="F666" s="12">
        <v>1</v>
      </c>
      <c r="G666" s="13">
        <f>VLOOKUP(B666,'LISTA DE PRECIOS'!A:E,5,FALSE)</f>
        <v>67964</v>
      </c>
      <c r="H666" s="39">
        <f>+ROUND(E666*G666,0)</f>
        <v>6796</v>
      </c>
    </row>
    <row r="667" spans="2:8" ht="15.75" thickBot="1">
      <c r="B667" s="1022"/>
      <c r="C667" s="1023"/>
      <c r="D667" s="1024"/>
      <c r="E667" s="1030" t="s">
        <v>498</v>
      </c>
      <c r="F667" s="1031"/>
      <c r="G667" s="1032"/>
      <c r="H667" s="29">
        <f>ROUND(SUM(H666:H666),0)</f>
        <v>6796</v>
      </c>
    </row>
    <row r="669" spans="2:8" ht="15.75" thickBot="1"/>
    <row r="670" spans="2:8" ht="16.5" thickBot="1">
      <c r="B670" s="998" t="s">
        <v>2532</v>
      </c>
      <c r="C670" s="999"/>
      <c r="D670" s="999"/>
      <c r="E670" s="999"/>
      <c r="F670" s="999"/>
      <c r="G670" s="999"/>
      <c r="H670" s="1000"/>
    </row>
    <row r="671" spans="2:8" ht="15.75" thickBot="1">
      <c r="B671" s="1001" t="s">
        <v>487</v>
      </c>
      <c r="C671" s="1002"/>
      <c r="D671" s="1003"/>
      <c r="E671" s="1004"/>
      <c r="F671" s="1004"/>
      <c r="G671" s="1004"/>
      <c r="H671" s="1005"/>
    </row>
    <row r="672" spans="2:8" ht="15.75" customHeight="1" thickBot="1">
      <c r="B672" s="1006" t="s">
        <v>488</v>
      </c>
      <c r="C672" s="1007"/>
      <c r="D672" s="1008" t="s">
        <v>1462</v>
      </c>
      <c r="E672" s="1007"/>
      <c r="F672" s="1007"/>
      <c r="G672" s="1007"/>
      <c r="H672" s="1009"/>
    </row>
    <row r="673" spans="2:8">
      <c r="B673" s="1010" t="str">
        <f>VLOOKUP(D672,ACTIVIDADES!A:D,2,FALSE)</f>
        <v>Disposición en botadero</v>
      </c>
      <c r="C673" s="1011"/>
      <c r="D673" s="1010" t="s">
        <v>34</v>
      </c>
      <c r="E673" s="1011"/>
      <c r="F673" s="1011"/>
      <c r="G673" s="1011"/>
      <c r="H673" s="38" t="s">
        <v>1</v>
      </c>
    </row>
    <row r="674" spans="2:8">
      <c r="B674" s="1012"/>
      <c r="C674" s="1013"/>
      <c r="D674" s="1016">
        <f>+ROUND(H678,0)</f>
        <v>2500</v>
      </c>
      <c r="E674" s="1017"/>
      <c r="F674" s="1017"/>
      <c r="G674" s="1017"/>
      <c r="H674" s="1020" t="str">
        <f>VLOOKUP(D672,ACTIVIDADES!A:D,3,FALSE)</f>
        <v>M3</v>
      </c>
    </row>
    <row r="675" spans="2:8" ht="15.75" thickBot="1">
      <c r="B675" s="1014"/>
      <c r="C675" s="1015"/>
      <c r="D675" s="1018"/>
      <c r="E675" s="1019"/>
      <c r="F675" s="1019"/>
      <c r="G675" s="1019"/>
      <c r="H675" s="1021"/>
    </row>
    <row r="676" spans="2:8">
      <c r="B676" s="1028" t="s">
        <v>489</v>
      </c>
      <c r="C676" s="1029"/>
      <c r="D676" s="41" t="s">
        <v>490</v>
      </c>
      <c r="E676" s="25" t="s">
        <v>491</v>
      </c>
      <c r="F676" s="25" t="s">
        <v>2469</v>
      </c>
      <c r="G676" s="26" t="s">
        <v>492</v>
      </c>
      <c r="H676" s="27" t="s">
        <v>493</v>
      </c>
    </row>
    <row r="677" spans="2:8">
      <c r="B677" s="54"/>
      <c r="C677" s="99" t="s">
        <v>2537</v>
      </c>
      <c r="D677" s="12" t="s">
        <v>2536</v>
      </c>
      <c r="E677" s="12">
        <v>1</v>
      </c>
      <c r="F677" s="12">
        <v>1</v>
      </c>
      <c r="G677" s="39">
        <v>2500</v>
      </c>
      <c r="H677" s="39">
        <v>2500</v>
      </c>
    </row>
    <row r="678" spans="2:8" ht="15.75" thickBot="1">
      <c r="B678" s="1022"/>
      <c r="C678" s="1023"/>
      <c r="D678" s="1024"/>
      <c r="E678" s="1030" t="s">
        <v>498</v>
      </c>
      <c r="F678" s="1031"/>
      <c r="G678" s="1032"/>
      <c r="H678" s="29">
        <f>ROUND(SUM(H677:H677),0)</f>
        <v>2500</v>
      </c>
    </row>
    <row r="680" spans="2:8" ht="15.75" thickBot="1"/>
    <row r="681" spans="2:8" ht="16.5" thickBot="1">
      <c r="B681" s="998" t="s">
        <v>2532</v>
      </c>
      <c r="C681" s="999"/>
      <c r="D681" s="999"/>
      <c r="E681" s="999"/>
      <c r="F681" s="999"/>
      <c r="G681" s="999"/>
      <c r="H681" s="1000"/>
    </row>
    <row r="682" spans="2:8" ht="15.75" thickBot="1">
      <c r="B682" s="1001" t="s">
        <v>487</v>
      </c>
      <c r="C682" s="1002"/>
      <c r="D682" s="1003"/>
      <c r="E682" s="1004"/>
      <c r="F682" s="1004"/>
      <c r="G682" s="1004"/>
      <c r="H682" s="1005"/>
    </row>
    <row r="683" spans="2:8" ht="15.75" thickBot="1">
      <c r="B683" s="1006" t="s">
        <v>488</v>
      </c>
      <c r="C683" s="1007"/>
      <c r="D683" s="1008" t="s">
        <v>2533</v>
      </c>
      <c r="E683" s="1007"/>
      <c r="F683" s="1007"/>
      <c r="G683" s="1007"/>
      <c r="H683" s="1009"/>
    </row>
    <row r="684" spans="2:8">
      <c r="B684" s="1010" t="str">
        <f>VLOOKUP(D683,ACTIVIDADES!A:D,2,FALSE)</f>
        <v>Disposición en botadero</v>
      </c>
      <c r="C684" s="1011"/>
      <c r="D684" s="1010" t="s">
        <v>34</v>
      </c>
      <c r="E684" s="1011"/>
      <c r="F684" s="1011"/>
      <c r="G684" s="1011"/>
      <c r="H684" s="38" t="s">
        <v>1</v>
      </c>
    </row>
    <row r="685" spans="2:8">
      <c r="B685" s="1012"/>
      <c r="C685" s="1013"/>
      <c r="D685" s="1016">
        <f>+ROUND(H689,0)</f>
        <v>60000</v>
      </c>
      <c r="E685" s="1017"/>
      <c r="F685" s="1017"/>
      <c r="G685" s="1017"/>
      <c r="H685" s="1020" t="str">
        <f>VLOOKUP(D683,ACTIVIDADES!A:D,3,FALSE)</f>
        <v>M3</v>
      </c>
    </row>
    <row r="686" spans="2:8" ht="15.75" thickBot="1">
      <c r="B686" s="1014"/>
      <c r="C686" s="1015"/>
      <c r="D686" s="1018"/>
      <c r="E686" s="1019"/>
      <c r="F686" s="1019"/>
      <c r="G686" s="1019"/>
      <c r="H686" s="1021"/>
    </row>
    <row r="687" spans="2:8">
      <c r="B687" s="1028" t="s">
        <v>489</v>
      </c>
      <c r="C687" s="1029"/>
      <c r="D687" s="41" t="s">
        <v>490</v>
      </c>
      <c r="E687" s="25" t="s">
        <v>491</v>
      </c>
      <c r="F687" s="25" t="s">
        <v>2469</v>
      </c>
      <c r="G687" s="26" t="s">
        <v>492</v>
      </c>
      <c r="H687" s="27" t="s">
        <v>493</v>
      </c>
    </row>
    <row r="688" spans="2:8">
      <c r="B688" t="s">
        <v>632</v>
      </c>
      <c r="C688" s="56" t="str">
        <f>VLOOKUP(B688,'LISTA DE PRECIOS'!A:B,2,FALSE)</f>
        <v>Camión dobletroque</v>
      </c>
      <c r="D688" s="12" t="str">
        <f>VLOOKUP(B688,'LISTA DE PRECIOS'!A:D,4,FALSE)</f>
        <v>Ton</v>
      </c>
      <c r="E688" s="12">
        <v>1</v>
      </c>
      <c r="F688" s="12">
        <v>1</v>
      </c>
      <c r="G688" s="13">
        <f>VLOOKUP(B688,'LISTA DE PRECIOS'!A:E,5,FALSE)</f>
        <v>60000</v>
      </c>
      <c r="H688" s="39">
        <f>+ROUND(E688*G688,0)</f>
        <v>60000</v>
      </c>
    </row>
    <row r="689" spans="2:8" ht="15.75" thickBot="1">
      <c r="B689" s="1022"/>
      <c r="C689" s="1023"/>
      <c r="D689" s="1024"/>
      <c r="E689" s="1030" t="s">
        <v>498</v>
      </c>
      <c r="F689" s="1031"/>
      <c r="G689" s="1032"/>
      <c r="H689" s="29">
        <f>ROUND(SUM(H688:H688),0)</f>
        <v>60000</v>
      </c>
    </row>
  </sheetData>
  <mergeCells count="578">
    <mergeCell ref="B687:C687"/>
    <mergeCell ref="B689:D689"/>
    <mergeCell ref="E689:G689"/>
    <mergeCell ref="B676:C676"/>
    <mergeCell ref="B678:D678"/>
    <mergeCell ref="E678:G678"/>
    <mergeCell ref="B681:H681"/>
    <mergeCell ref="B682:C682"/>
    <mergeCell ref="D682:H682"/>
    <mergeCell ref="B683:C683"/>
    <mergeCell ref="D683:H683"/>
    <mergeCell ref="B684:C686"/>
    <mergeCell ref="D684:G684"/>
    <mergeCell ref="D685:G686"/>
    <mergeCell ref="H685:H686"/>
    <mergeCell ref="B665:C665"/>
    <mergeCell ref="B667:D667"/>
    <mergeCell ref="E667:G667"/>
    <mergeCell ref="B670:H670"/>
    <mergeCell ref="B671:C671"/>
    <mergeCell ref="D671:H671"/>
    <mergeCell ref="B672:C672"/>
    <mergeCell ref="D672:H672"/>
    <mergeCell ref="B673:C675"/>
    <mergeCell ref="D673:G673"/>
    <mergeCell ref="D674:G675"/>
    <mergeCell ref="H674:H675"/>
    <mergeCell ref="B659:H659"/>
    <mergeCell ref="B660:C660"/>
    <mergeCell ref="D660:H660"/>
    <mergeCell ref="B661:C661"/>
    <mergeCell ref="D661:H661"/>
    <mergeCell ref="B662:C664"/>
    <mergeCell ref="D662:G662"/>
    <mergeCell ref="D663:G664"/>
    <mergeCell ref="H663:H664"/>
    <mergeCell ref="B650:C650"/>
    <mergeCell ref="D650:H650"/>
    <mergeCell ref="B651:C653"/>
    <mergeCell ref="D651:G651"/>
    <mergeCell ref="D652:G653"/>
    <mergeCell ref="H652:H653"/>
    <mergeCell ref="B654:C654"/>
    <mergeCell ref="B656:D656"/>
    <mergeCell ref="E656:G656"/>
    <mergeCell ref="B640:C642"/>
    <mergeCell ref="D640:G640"/>
    <mergeCell ref="D641:G642"/>
    <mergeCell ref="H641:H642"/>
    <mergeCell ref="B643:C643"/>
    <mergeCell ref="B645:D645"/>
    <mergeCell ref="E645:G645"/>
    <mergeCell ref="B648:H648"/>
    <mergeCell ref="B649:C649"/>
    <mergeCell ref="D649:H649"/>
    <mergeCell ref="D630:G631"/>
    <mergeCell ref="H630:H631"/>
    <mergeCell ref="B634:D634"/>
    <mergeCell ref="E634:G634"/>
    <mergeCell ref="B637:H637"/>
    <mergeCell ref="B638:C638"/>
    <mergeCell ref="D638:H638"/>
    <mergeCell ref="B639:C639"/>
    <mergeCell ref="D639:H639"/>
    <mergeCell ref="E451:G451"/>
    <mergeCell ref="B444:C444"/>
    <mergeCell ref="B446:D446"/>
    <mergeCell ref="E446:G446"/>
    <mergeCell ref="B447:H447"/>
    <mergeCell ref="B448:C448"/>
    <mergeCell ref="B451:D451"/>
    <mergeCell ref="B632:C632"/>
    <mergeCell ref="B628:C628"/>
    <mergeCell ref="D628:H628"/>
    <mergeCell ref="B626:H626"/>
    <mergeCell ref="B627:C627"/>
    <mergeCell ref="D627:H627"/>
    <mergeCell ref="B629:C631"/>
    <mergeCell ref="D629:G629"/>
    <mergeCell ref="E453:G453"/>
    <mergeCell ref="B456:H456"/>
    <mergeCell ref="B457:C457"/>
    <mergeCell ref="D457:H457"/>
    <mergeCell ref="B458:C458"/>
    <mergeCell ref="D458:H458"/>
    <mergeCell ref="B459:C461"/>
    <mergeCell ref="D459:G459"/>
    <mergeCell ref="D460:G461"/>
    <mergeCell ref="B430:C432"/>
    <mergeCell ref="D430:G430"/>
    <mergeCell ref="D431:G432"/>
    <mergeCell ref="H431:H432"/>
    <mergeCell ref="E424:G424"/>
    <mergeCell ref="B427:H427"/>
    <mergeCell ref="B428:C428"/>
    <mergeCell ref="D428:H428"/>
    <mergeCell ref="B429:C429"/>
    <mergeCell ref="D429:H429"/>
    <mergeCell ref="B417:D417"/>
    <mergeCell ref="E417:G417"/>
    <mergeCell ref="B418:H418"/>
    <mergeCell ref="B419:C419"/>
    <mergeCell ref="B422:D422"/>
    <mergeCell ref="E422:G422"/>
    <mergeCell ref="B405:C405"/>
    <mergeCell ref="B409:D409"/>
    <mergeCell ref="E409:G409"/>
    <mergeCell ref="B410:H410"/>
    <mergeCell ref="B411:C411"/>
    <mergeCell ref="B413:D413"/>
    <mergeCell ref="E413:G413"/>
    <mergeCell ref="B390:C390"/>
    <mergeCell ref="E380:G380"/>
    <mergeCell ref="B381:H381"/>
    <mergeCell ref="B382:C382"/>
    <mergeCell ref="B386:C386"/>
    <mergeCell ref="B388:D388"/>
    <mergeCell ref="E388:G388"/>
    <mergeCell ref="B389:H389"/>
    <mergeCell ref="B415:C415"/>
    <mergeCell ref="B400:C400"/>
    <mergeCell ref="D400:H400"/>
    <mergeCell ref="B401:C403"/>
    <mergeCell ref="D401:G401"/>
    <mergeCell ref="D402:G403"/>
    <mergeCell ref="H402:H403"/>
    <mergeCell ref="B393:D393"/>
    <mergeCell ref="E393:G393"/>
    <mergeCell ref="E395:G395"/>
    <mergeCell ref="B398:H398"/>
    <mergeCell ref="B399:C399"/>
    <mergeCell ref="D399:H399"/>
    <mergeCell ref="B371:C371"/>
    <mergeCell ref="D371:H371"/>
    <mergeCell ref="B361:H361"/>
    <mergeCell ref="B362:C362"/>
    <mergeCell ref="B365:D365"/>
    <mergeCell ref="E365:G365"/>
    <mergeCell ref="E367:G367"/>
    <mergeCell ref="B384:D384"/>
    <mergeCell ref="E384:G384"/>
    <mergeCell ref="B370:H370"/>
    <mergeCell ref="B372:C372"/>
    <mergeCell ref="D372:H372"/>
    <mergeCell ref="B373:C375"/>
    <mergeCell ref="D373:G373"/>
    <mergeCell ref="D374:G375"/>
    <mergeCell ref="H374:H375"/>
    <mergeCell ref="B377:C377"/>
    <mergeCell ref="B380:D380"/>
    <mergeCell ref="B353:H353"/>
    <mergeCell ref="B354:C354"/>
    <mergeCell ref="B356:D356"/>
    <mergeCell ref="E356:G356"/>
    <mergeCell ref="B358:C358"/>
    <mergeCell ref="B360:D360"/>
    <mergeCell ref="E360:G360"/>
    <mergeCell ref="B345:C347"/>
    <mergeCell ref="D345:G345"/>
    <mergeCell ref="D346:G347"/>
    <mergeCell ref="H346:H347"/>
    <mergeCell ref="B349:C349"/>
    <mergeCell ref="B352:D352"/>
    <mergeCell ref="E352:G352"/>
    <mergeCell ref="E339:G339"/>
    <mergeCell ref="B342:H342"/>
    <mergeCell ref="B343:C343"/>
    <mergeCell ref="D343:H343"/>
    <mergeCell ref="B344:C344"/>
    <mergeCell ref="D344:H344"/>
    <mergeCell ref="B330:C330"/>
    <mergeCell ref="B332:D332"/>
    <mergeCell ref="E332:G332"/>
    <mergeCell ref="B333:H333"/>
    <mergeCell ref="B334:C334"/>
    <mergeCell ref="B337:D337"/>
    <mergeCell ref="E337:G337"/>
    <mergeCell ref="B321:C321"/>
    <mergeCell ref="B324:D324"/>
    <mergeCell ref="E324:G324"/>
    <mergeCell ref="B325:H325"/>
    <mergeCell ref="B326:C326"/>
    <mergeCell ref="B328:D328"/>
    <mergeCell ref="E328:G328"/>
    <mergeCell ref="B315:C315"/>
    <mergeCell ref="D315:H315"/>
    <mergeCell ref="B316:C316"/>
    <mergeCell ref="D316:H316"/>
    <mergeCell ref="B317:C319"/>
    <mergeCell ref="D317:G317"/>
    <mergeCell ref="D318:G319"/>
    <mergeCell ref="H318:H319"/>
    <mergeCell ref="B306:H306"/>
    <mergeCell ref="B307:C307"/>
    <mergeCell ref="B309:D309"/>
    <mergeCell ref="E309:G309"/>
    <mergeCell ref="E311:G311"/>
    <mergeCell ref="B314:H314"/>
    <mergeCell ref="B298:H298"/>
    <mergeCell ref="B299:C299"/>
    <mergeCell ref="B301:D301"/>
    <mergeCell ref="E301:G301"/>
    <mergeCell ref="B303:C303"/>
    <mergeCell ref="B305:D305"/>
    <mergeCell ref="E305:G305"/>
    <mergeCell ref="B290:C292"/>
    <mergeCell ref="D290:G290"/>
    <mergeCell ref="D291:G292"/>
    <mergeCell ref="H291:H292"/>
    <mergeCell ref="B294:C294"/>
    <mergeCell ref="B297:D297"/>
    <mergeCell ref="E297:G297"/>
    <mergeCell ref="E284:G284"/>
    <mergeCell ref="B287:H287"/>
    <mergeCell ref="B288:C288"/>
    <mergeCell ref="D288:H288"/>
    <mergeCell ref="B289:C289"/>
    <mergeCell ref="D289:H289"/>
    <mergeCell ref="B278:D278"/>
    <mergeCell ref="E278:G278"/>
    <mergeCell ref="B279:H279"/>
    <mergeCell ref="B280:C280"/>
    <mergeCell ref="B282:D282"/>
    <mergeCell ref="E282:G282"/>
    <mergeCell ref="B267:C267"/>
    <mergeCell ref="B270:D270"/>
    <mergeCell ref="E270:G270"/>
    <mergeCell ref="B271:H271"/>
    <mergeCell ref="B272:C272"/>
    <mergeCell ref="B274:D274"/>
    <mergeCell ref="E274:G274"/>
    <mergeCell ref="B253:C253"/>
    <mergeCell ref="E243:G243"/>
    <mergeCell ref="B244:H244"/>
    <mergeCell ref="B245:C245"/>
    <mergeCell ref="B249:C249"/>
    <mergeCell ref="B251:D251"/>
    <mergeCell ref="E251:G251"/>
    <mergeCell ref="B252:H252"/>
    <mergeCell ref="B276:C276"/>
    <mergeCell ref="B262:C262"/>
    <mergeCell ref="D262:H262"/>
    <mergeCell ref="B263:C265"/>
    <mergeCell ref="D263:G263"/>
    <mergeCell ref="D264:G265"/>
    <mergeCell ref="H264:H265"/>
    <mergeCell ref="B255:D255"/>
    <mergeCell ref="E255:G255"/>
    <mergeCell ref="E257:G257"/>
    <mergeCell ref="B260:H260"/>
    <mergeCell ref="B261:C261"/>
    <mergeCell ref="D261:H261"/>
    <mergeCell ref="B234:C234"/>
    <mergeCell ref="D234:H234"/>
    <mergeCell ref="B225:H225"/>
    <mergeCell ref="B226:C226"/>
    <mergeCell ref="B228:D228"/>
    <mergeCell ref="E228:G228"/>
    <mergeCell ref="E230:G230"/>
    <mergeCell ref="B247:D247"/>
    <mergeCell ref="E247:G247"/>
    <mergeCell ref="B233:H233"/>
    <mergeCell ref="B235:C235"/>
    <mergeCell ref="D235:H235"/>
    <mergeCell ref="B236:C238"/>
    <mergeCell ref="D236:G236"/>
    <mergeCell ref="D237:G238"/>
    <mergeCell ref="H237:H238"/>
    <mergeCell ref="B240:C240"/>
    <mergeCell ref="B243:D243"/>
    <mergeCell ref="B217:H217"/>
    <mergeCell ref="B218:C218"/>
    <mergeCell ref="B220:D220"/>
    <mergeCell ref="E220:G220"/>
    <mergeCell ref="B222:C222"/>
    <mergeCell ref="B224:D224"/>
    <mergeCell ref="E224:G224"/>
    <mergeCell ref="B209:C211"/>
    <mergeCell ref="D209:G209"/>
    <mergeCell ref="D210:G211"/>
    <mergeCell ref="H210:H211"/>
    <mergeCell ref="B213:C213"/>
    <mergeCell ref="B216:D216"/>
    <mergeCell ref="E216:G216"/>
    <mergeCell ref="E203:G203"/>
    <mergeCell ref="B206:H206"/>
    <mergeCell ref="B207:C207"/>
    <mergeCell ref="D207:H207"/>
    <mergeCell ref="B208:C208"/>
    <mergeCell ref="D208:H208"/>
    <mergeCell ref="B192:C192"/>
    <mergeCell ref="B196:D196"/>
    <mergeCell ref="E196:G196"/>
    <mergeCell ref="B197:H197"/>
    <mergeCell ref="B198:C198"/>
    <mergeCell ref="B201:D201"/>
    <mergeCell ref="E201:G201"/>
    <mergeCell ref="B179:C179"/>
    <mergeCell ref="B184:D184"/>
    <mergeCell ref="E184:G184"/>
    <mergeCell ref="B185:H185"/>
    <mergeCell ref="B186:C186"/>
    <mergeCell ref="B190:D190"/>
    <mergeCell ref="E190:G190"/>
    <mergeCell ref="B173:C173"/>
    <mergeCell ref="D173:H173"/>
    <mergeCell ref="B174:C174"/>
    <mergeCell ref="D174:H174"/>
    <mergeCell ref="B175:C177"/>
    <mergeCell ref="D175:G175"/>
    <mergeCell ref="D176:G177"/>
    <mergeCell ref="H176:H177"/>
    <mergeCell ref="B163:H163"/>
    <mergeCell ref="B164:C164"/>
    <mergeCell ref="B167:D167"/>
    <mergeCell ref="E167:G167"/>
    <mergeCell ref="E169:G169"/>
    <mergeCell ref="B172:H172"/>
    <mergeCell ref="B151:H151"/>
    <mergeCell ref="B152:C152"/>
    <mergeCell ref="B156:D156"/>
    <mergeCell ref="E156:G156"/>
    <mergeCell ref="B158:C158"/>
    <mergeCell ref="B162:D162"/>
    <mergeCell ref="E162:G162"/>
    <mergeCell ref="B141:C143"/>
    <mergeCell ref="D141:G141"/>
    <mergeCell ref="D142:G143"/>
    <mergeCell ref="H142:H143"/>
    <mergeCell ref="B145:C145"/>
    <mergeCell ref="B150:D150"/>
    <mergeCell ref="E150:G150"/>
    <mergeCell ref="E135:G135"/>
    <mergeCell ref="B138:H138"/>
    <mergeCell ref="B139:C139"/>
    <mergeCell ref="D139:H139"/>
    <mergeCell ref="B140:C140"/>
    <mergeCell ref="D140:H140"/>
    <mergeCell ref="B124:C124"/>
    <mergeCell ref="B128:D128"/>
    <mergeCell ref="E128:G128"/>
    <mergeCell ref="B129:H129"/>
    <mergeCell ref="B130:C130"/>
    <mergeCell ref="B133:D133"/>
    <mergeCell ref="E133:G133"/>
    <mergeCell ref="B111:C111"/>
    <mergeCell ref="B116:D116"/>
    <mergeCell ref="E116:G116"/>
    <mergeCell ref="B117:H117"/>
    <mergeCell ref="B118:C118"/>
    <mergeCell ref="B122:D122"/>
    <mergeCell ref="E122:G122"/>
    <mergeCell ref="B105:C105"/>
    <mergeCell ref="D105:H105"/>
    <mergeCell ref="B106:C106"/>
    <mergeCell ref="D106:H106"/>
    <mergeCell ref="B107:C109"/>
    <mergeCell ref="D107:G107"/>
    <mergeCell ref="D108:G109"/>
    <mergeCell ref="H108:H109"/>
    <mergeCell ref="B95:H95"/>
    <mergeCell ref="B96:C96"/>
    <mergeCell ref="B99:D99"/>
    <mergeCell ref="E99:G99"/>
    <mergeCell ref="E101:G101"/>
    <mergeCell ref="B104:H104"/>
    <mergeCell ref="B83:H83"/>
    <mergeCell ref="B84:C84"/>
    <mergeCell ref="B88:D88"/>
    <mergeCell ref="E88:G88"/>
    <mergeCell ref="B90:C90"/>
    <mergeCell ref="B94:D94"/>
    <mergeCell ref="E94:G94"/>
    <mergeCell ref="B73:C75"/>
    <mergeCell ref="D73:G73"/>
    <mergeCell ref="D74:G75"/>
    <mergeCell ref="H74:H75"/>
    <mergeCell ref="B77:C77"/>
    <mergeCell ref="B82:D82"/>
    <mergeCell ref="E82:G82"/>
    <mergeCell ref="E67:G67"/>
    <mergeCell ref="B70:H70"/>
    <mergeCell ref="B71:C71"/>
    <mergeCell ref="D71:H71"/>
    <mergeCell ref="B72:C72"/>
    <mergeCell ref="D72:H72"/>
    <mergeCell ref="B56:C56"/>
    <mergeCell ref="B60:D60"/>
    <mergeCell ref="E60:G60"/>
    <mergeCell ref="B61:H61"/>
    <mergeCell ref="B62:C62"/>
    <mergeCell ref="B65:D65"/>
    <mergeCell ref="E65:G65"/>
    <mergeCell ref="B43:C43"/>
    <mergeCell ref="B48:D48"/>
    <mergeCell ref="E48:G48"/>
    <mergeCell ref="B49:H49"/>
    <mergeCell ref="B50:C50"/>
    <mergeCell ref="B54:D54"/>
    <mergeCell ref="E54:G54"/>
    <mergeCell ref="B37:C37"/>
    <mergeCell ref="D37:H37"/>
    <mergeCell ref="B38:C38"/>
    <mergeCell ref="D38:H38"/>
    <mergeCell ref="B39:C41"/>
    <mergeCell ref="D39:G39"/>
    <mergeCell ref="D40:G41"/>
    <mergeCell ref="H40:H41"/>
    <mergeCell ref="E31:G31"/>
    <mergeCell ref="E33:G33"/>
    <mergeCell ref="B36:H36"/>
    <mergeCell ref="B15:H15"/>
    <mergeCell ref="B16:C16"/>
    <mergeCell ref="B20:D20"/>
    <mergeCell ref="E20:G20"/>
    <mergeCell ref="B22:C22"/>
    <mergeCell ref="B26:D26"/>
    <mergeCell ref="E26:G26"/>
    <mergeCell ref="L3:M3"/>
    <mergeCell ref="B4:C4"/>
    <mergeCell ref="D4:H4"/>
    <mergeCell ref="B434:C434"/>
    <mergeCell ref="B438:D438"/>
    <mergeCell ref="E438:G438"/>
    <mergeCell ref="B439:H439"/>
    <mergeCell ref="B440:C440"/>
    <mergeCell ref="B442:D442"/>
    <mergeCell ref="E442:G442"/>
    <mergeCell ref="B5:C7"/>
    <mergeCell ref="D5:G5"/>
    <mergeCell ref="D6:G7"/>
    <mergeCell ref="H6:H7"/>
    <mergeCell ref="B9:C9"/>
    <mergeCell ref="B14:D14"/>
    <mergeCell ref="E14:G14"/>
    <mergeCell ref="K1:K3"/>
    <mergeCell ref="B2:H2"/>
    <mergeCell ref="B3:C3"/>
    <mergeCell ref="D3:H3"/>
    <mergeCell ref="B27:H27"/>
    <mergeCell ref="B28:C28"/>
    <mergeCell ref="B31:D31"/>
    <mergeCell ref="H460:H461"/>
    <mergeCell ref="B463:C463"/>
    <mergeCell ref="B467:D467"/>
    <mergeCell ref="E467:G467"/>
    <mergeCell ref="B468:H468"/>
    <mergeCell ref="B469:C469"/>
    <mergeCell ref="B471:D471"/>
    <mergeCell ref="E471:G471"/>
    <mergeCell ref="B473:C473"/>
    <mergeCell ref="B475:D475"/>
    <mergeCell ref="E475:G475"/>
    <mergeCell ref="B476:H476"/>
    <mergeCell ref="B477:C477"/>
    <mergeCell ref="B480:D480"/>
    <mergeCell ref="E480:G480"/>
    <mergeCell ref="E482:G482"/>
    <mergeCell ref="B485:H485"/>
    <mergeCell ref="B486:C486"/>
    <mergeCell ref="D486:H486"/>
    <mergeCell ref="B487:C487"/>
    <mergeCell ref="D487:H487"/>
    <mergeCell ref="B488:C490"/>
    <mergeCell ref="D488:G488"/>
    <mergeCell ref="D489:G490"/>
    <mergeCell ref="H489:H490"/>
    <mergeCell ref="B492:C492"/>
    <mergeCell ref="B496:D496"/>
    <mergeCell ref="E496:G496"/>
    <mergeCell ref="B497:H497"/>
    <mergeCell ref="B498:C498"/>
    <mergeCell ref="B500:D500"/>
    <mergeCell ref="E500:G500"/>
    <mergeCell ref="B502:C502"/>
    <mergeCell ref="B504:D504"/>
    <mergeCell ref="E504:G504"/>
    <mergeCell ref="B505:H505"/>
    <mergeCell ref="B506:C506"/>
    <mergeCell ref="B509:D509"/>
    <mergeCell ref="E509:G509"/>
    <mergeCell ref="E511:G511"/>
    <mergeCell ref="B514:H514"/>
    <mergeCell ref="B515:C515"/>
    <mergeCell ref="D515:H515"/>
    <mergeCell ref="B516:C516"/>
    <mergeCell ref="D516:H516"/>
    <mergeCell ref="B517:C519"/>
    <mergeCell ref="D517:G517"/>
    <mergeCell ref="D518:G519"/>
    <mergeCell ref="H518:H519"/>
    <mergeCell ref="B521:C521"/>
    <mergeCell ref="B524:D524"/>
    <mergeCell ref="E524:G524"/>
    <mergeCell ref="B525:H525"/>
    <mergeCell ref="B526:C526"/>
    <mergeCell ref="B528:D528"/>
    <mergeCell ref="E528:G528"/>
    <mergeCell ref="B530:C530"/>
    <mergeCell ref="B532:D532"/>
    <mergeCell ref="E532:G532"/>
    <mergeCell ref="B533:H533"/>
    <mergeCell ref="B534:C534"/>
    <mergeCell ref="B537:D537"/>
    <mergeCell ref="E537:G537"/>
    <mergeCell ref="E539:G539"/>
    <mergeCell ref="B542:H542"/>
    <mergeCell ref="B543:C543"/>
    <mergeCell ref="D543:H543"/>
    <mergeCell ref="B544:C544"/>
    <mergeCell ref="D544:H544"/>
    <mergeCell ref="B545:C547"/>
    <mergeCell ref="D545:G545"/>
    <mergeCell ref="D546:G547"/>
    <mergeCell ref="H546:H547"/>
    <mergeCell ref="B549:C549"/>
    <mergeCell ref="B552:D552"/>
    <mergeCell ref="E552:G552"/>
    <mergeCell ref="B553:H553"/>
    <mergeCell ref="B554:C554"/>
    <mergeCell ref="B577:C577"/>
    <mergeCell ref="B588:D588"/>
    <mergeCell ref="E588:G588"/>
    <mergeCell ref="B590:C590"/>
    <mergeCell ref="E567:G567"/>
    <mergeCell ref="B556:D556"/>
    <mergeCell ref="E556:G556"/>
    <mergeCell ref="B558:C558"/>
    <mergeCell ref="B560:D560"/>
    <mergeCell ref="E560:G560"/>
    <mergeCell ref="B561:H561"/>
    <mergeCell ref="B562:C562"/>
    <mergeCell ref="B565:D565"/>
    <mergeCell ref="E565:G565"/>
    <mergeCell ref="B599:C599"/>
    <mergeCell ref="D599:H599"/>
    <mergeCell ref="B616:D616"/>
    <mergeCell ref="E616:G616"/>
    <mergeCell ref="B617:H617"/>
    <mergeCell ref="B618:C618"/>
    <mergeCell ref="B608:D608"/>
    <mergeCell ref="E608:G608"/>
    <mergeCell ref="B609:H609"/>
    <mergeCell ref="B610:C610"/>
    <mergeCell ref="B612:D612"/>
    <mergeCell ref="E612:G612"/>
    <mergeCell ref="B614:C614"/>
    <mergeCell ref="B605:C605"/>
    <mergeCell ref="B600:C600"/>
    <mergeCell ref="D600:H600"/>
    <mergeCell ref="B601:C603"/>
    <mergeCell ref="D601:G601"/>
    <mergeCell ref="D602:G603"/>
    <mergeCell ref="H602:H603"/>
    <mergeCell ref="B621:D621"/>
    <mergeCell ref="E621:G621"/>
    <mergeCell ref="E623:G623"/>
    <mergeCell ref="B570:H570"/>
    <mergeCell ref="B571:C571"/>
    <mergeCell ref="D571:H571"/>
    <mergeCell ref="B572:C572"/>
    <mergeCell ref="D572:H572"/>
    <mergeCell ref="B573:C575"/>
    <mergeCell ref="D573:G573"/>
    <mergeCell ref="D574:G575"/>
    <mergeCell ref="H574:H575"/>
    <mergeCell ref="B580:D580"/>
    <mergeCell ref="E580:G580"/>
    <mergeCell ref="B581:H581"/>
    <mergeCell ref="B582:C582"/>
    <mergeCell ref="B584:D584"/>
    <mergeCell ref="E584:G584"/>
    <mergeCell ref="B586:C586"/>
    <mergeCell ref="B589:H589"/>
    <mergeCell ref="B593:D593"/>
    <mergeCell ref="E593:G593"/>
    <mergeCell ref="E595:G595"/>
    <mergeCell ref="B598:H598"/>
  </mergeCells>
  <phoneticPr fontId="12" type="noConversion"/>
  <dataValidations disablePrompts="1" count="2">
    <dataValidation type="list" allowBlank="1" showInputMessage="1" showErrorMessage="1" sqref="B17:B19 B412 B51:B53 B383 B85:B87 B327 B119:B121 B308 B153:B155 B355 B187:B189 B219 B246 B273 B300 B441 B470 B499 B527 B555 B583 B611 B633 B644 B655 B666 B677">
      <formula1>#REF!</formula1>
    </dataValidation>
    <dataValidation type="list" allowBlank="1" showInputMessage="1" showErrorMessage="1" sqref="B29:B30 B63:B64 B97:B98 B131:B132 B165:B166 B199:B200 B335:B336 B363:B364 B391:B392 B420:B421 B449:B450 B478:B479 B507:B508 B535:B536 B563:B564 B591:B592 B619:B620">
      <formula1>#REF!</formula1>
    </dataValidation>
  </dataValidations>
  <printOptions horizontalCentered="1"/>
  <pageMargins left="1.1811023622047245" right="0.70866141732283472" top="1.5748031496062993" bottom="0.94488188976377963" header="0.31496062992125984" footer="0.31496062992125984"/>
  <pageSetup scale="69" orientation="portrait" r:id="rId1"/>
  <headerFooter>
    <oddHeader>&amp;C&amp;G</oddHeader>
    <oddFooter>&amp;C&amp;G</oddFooter>
  </headerFooter>
  <rowBreaks count="22" manualBreakCount="22">
    <brk id="34" max="8" man="1"/>
    <brk id="68" max="8" man="1"/>
    <brk id="102" max="8" man="1"/>
    <brk id="136" max="8" man="1"/>
    <brk id="170" max="8" man="1"/>
    <brk id="204" max="8" man="1"/>
    <brk id="231" max="8" man="1"/>
    <brk id="258" max="8" man="1"/>
    <brk id="285" max="8" man="1"/>
    <brk id="312" max="8" man="1"/>
    <brk id="340" max="8" man="1"/>
    <brk id="368" max="8" man="1"/>
    <brk id="396" max="8" man="1"/>
    <brk id="425" max="8" man="1"/>
    <brk id="454" max="8" man="1"/>
    <brk id="483" max="8" man="1"/>
    <brk id="512" max="8" man="1"/>
    <brk id="540" max="8" man="1"/>
    <brk id="568" max="8" man="1"/>
    <brk id="596" max="8" man="1"/>
    <brk id="624" max="8" man="1"/>
    <brk id="657" max="8" man="1"/>
  </rowBreaks>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'LISTA DE PRECIOS'!$A:$A</xm:f>
          </x14:formula1>
          <xm:sqref>B10:B11 B550:B551 B522:B523 B493:B495 B464:B466 B435:B437 B78:B79 B112:B113 B146:B147 B180:B181 B214:B215 B227 B44:B45 B254 B268:B269 B281 B241:B242 B295:B296 B350:B351 B322:B323 B378:B379 B406:B408 B578:B579 B606:B607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1"/>
  <sheetViews>
    <sheetView zoomScale="70" zoomScaleNormal="70" workbookViewId="0">
      <selection activeCell="I8" sqref="I8"/>
    </sheetView>
  </sheetViews>
  <sheetFormatPr baseColWidth="10" defaultColWidth="9.140625" defaultRowHeight="19.5" customHeight="1"/>
  <cols>
    <col min="1" max="1" width="14.42578125" style="2" customWidth="1"/>
    <col min="2" max="2" width="52.7109375" style="2" customWidth="1"/>
    <col min="3" max="3" width="23.85546875" style="2" customWidth="1"/>
    <col min="4" max="4" width="30.28515625" style="2" customWidth="1"/>
    <col min="5" max="5" width="23.85546875" style="2" customWidth="1"/>
    <col min="6" max="6" width="12.140625" style="2" customWidth="1"/>
    <col min="7" max="7" width="12.28515625" style="2" customWidth="1"/>
    <col min="8" max="16384" width="9.140625" style="2"/>
  </cols>
  <sheetData>
    <row r="1" spans="2:7" ht="96.95" customHeight="1">
      <c r="B1" s="1048" t="s">
        <v>2531</v>
      </c>
      <c r="C1" s="1048"/>
      <c r="D1" s="1048"/>
      <c r="E1" s="1048"/>
      <c r="F1" s="910"/>
    </row>
    <row r="2" spans="2:7" ht="12" customHeight="1"/>
    <row r="3" spans="2:7" ht="21" customHeight="1">
      <c r="B3" s="60" t="s">
        <v>2471</v>
      </c>
      <c r="C3" s="61"/>
      <c r="D3" s="61"/>
      <c r="E3" s="61"/>
    </row>
    <row r="4" spans="2:7" ht="19.5" customHeight="1">
      <c r="B4" s="62" t="s">
        <v>2472</v>
      </c>
      <c r="C4" s="63">
        <v>1000000</v>
      </c>
      <c r="D4" s="64"/>
      <c r="E4" s="65"/>
    </row>
    <row r="5" spans="2:7" ht="19.5" customHeight="1">
      <c r="B5" s="62" t="s">
        <v>2473</v>
      </c>
      <c r="C5" s="63">
        <v>117172</v>
      </c>
      <c r="D5" s="66"/>
      <c r="E5" s="65"/>
    </row>
    <row r="6" spans="2:7" ht="19.5" customHeight="1">
      <c r="B6" s="62"/>
      <c r="C6" s="63"/>
      <c r="D6" s="64"/>
      <c r="E6" s="65"/>
    </row>
    <row r="7" spans="2:7" ht="19.5" customHeight="1" thickBot="1">
      <c r="B7" s="65" t="s">
        <v>2474</v>
      </c>
      <c r="C7" s="65"/>
      <c r="D7" s="64"/>
      <c r="E7" s="65"/>
    </row>
    <row r="8" spans="2:7" ht="19.5" customHeight="1" thickBot="1">
      <c r="B8" s="1046" t="s">
        <v>6</v>
      </c>
      <c r="C8" s="67" t="s">
        <v>2475</v>
      </c>
      <c r="D8" s="67" t="s">
        <v>2476</v>
      </c>
      <c r="E8" s="865" t="s">
        <v>2475</v>
      </c>
    </row>
    <row r="9" spans="2:7" ht="42" customHeight="1">
      <c r="B9" s="1047"/>
      <c r="C9" s="68" t="s">
        <v>2477</v>
      </c>
      <c r="D9" s="68" t="s">
        <v>2477</v>
      </c>
      <c r="E9" s="866" t="s">
        <v>2478</v>
      </c>
    </row>
    <row r="10" spans="2:7" ht="19.5" customHeight="1">
      <c r="B10" s="867" t="s">
        <v>2479</v>
      </c>
      <c r="C10" s="69"/>
      <c r="D10" s="69"/>
      <c r="E10" s="868"/>
      <c r="F10" s="70"/>
      <c r="G10" s="2" t="s">
        <v>32</v>
      </c>
    </row>
    <row r="11" spans="2:7" ht="19.5" customHeight="1">
      <c r="B11" s="869" t="s">
        <v>2480</v>
      </c>
      <c r="C11" s="71">
        <v>8.3299999999999999E-2</v>
      </c>
      <c r="D11" s="71">
        <v>8.3299999999999999E-2</v>
      </c>
      <c r="E11" s="870">
        <v>8.3299999999999999E-2</v>
      </c>
    </row>
    <row r="12" spans="2:7" ht="19.5" customHeight="1">
      <c r="B12" s="869" t="s">
        <v>2481</v>
      </c>
      <c r="C12" s="71">
        <v>0.01</v>
      </c>
      <c r="D12" s="71">
        <v>0.01</v>
      </c>
      <c r="E12" s="870">
        <v>0.01</v>
      </c>
      <c r="F12" s="70"/>
    </row>
    <row r="13" spans="2:7" ht="19.5" customHeight="1">
      <c r="B13" s="869" t="s">
        <v>2482</v>
      </c>
      <c r="C13" s="71">
        <v>4.1700000000000001E-2</v>
      </c>
      <c r="D13" s="71">
        <v>4.1700000000000001E-2</v>
      </c>
      <c r="E13" s="71">
        <v>4.1700000000000001E-2</v>
      </c>
    </row>
    <row r="14" spans="2:7" ht="19.5" customHeight="1">
      <c r="B14" s="869" t="s">
        <v>2483</v>
      </c>
      <c r="C14" s="71">
        <v>8.3299999999999999E-2</v>
      </c>
      <c r="D14" s="71">
        <v>8.3299999999999999E-2</v>
      </c>
      <c r="E14" s="870">
        <v>8.3299999999999999E-2</v>
      </c>
    </row>
    <row r="15" spans="2:7" ht="19.5" customHeight="1">
      <c r="B15" s="869" t="s">
        <v>2484</v>
      </c>
      <c r="C15" s="71">
        <v>0.08</v>
      </c>
      <c r="D15" s="71">
        <v>0.06</v>
      </c>
      <c r="E15" s="870">
        <v>0.06</v>
      </c>
    </row>
    <row r="16" spans="2:7" ht="19.5" customHeight="1">
      <c r="B16" s="867" t="s">
        <v>2485</v>
      </c>
      <c r="C16" s="71"/>
      <c r="D16" s="71"/>
      <c r="E16" s="870"/>
    </row>
    <row r="17" spans="1:6" ht="19.5" customHeight="1">
      <c r="B17" s="869" t="s">
        <v>2486</v>
      </c>
      <c r="C17" s="71">
        <v>0.12</v>
      </c>
      <c r="D17" s="71">
        <v>0.12</v>
      </c>
      <c r="E17" s="870">
        <v>0.12</v>
      </c>
    </row>
    <row r="18" spans="1:6" ht="19.5" customHeight="1">
      <c r="B18" s="869" t="s">
        <v>2487</v>
      </c>
      <c r="C18" s="71">
        <v>6.9599999999999995E-2</v>
      </c>
      <c r="D18" s="71">
        <v>6.9599999999999995E-2</v>
      </c>
      <c r="E18" s="870">
        <v>0.01</v>
      </c>
    </row>
    <row r="19" spans="1:6" ht="19.5" customHeight="1">
      <c r="B19" s="869" t="s">
        <v>2488</v>
      </c>
      <c r="C19" s="71">
        <v>8.5000000000000006E-2</v>
      </c>
      <c r="D19" s="71">
        <v>8.5000000000000006E-2</v>
      </c>
      <c r="E19" s="870">
        <v>8.5000000000000006E-2</v>
      </c>
    </row>
    <row r="20" spans="1:6" ht="19.5" customHeight="1">
      <c r="B20" s="869" t="s">
        <v>3442</v>
      </c>
      <c r="C20" s="71">
        <v>0.01</v>
      </c>
      <c r="D20" s="71">
        <v>0.01</v>
      </c>
      <c r="E20" s="870">
        <v>0.01</v>
      </c>
    </row>
    <row r="21" spans="1:6" ht="19.5" customHeight="1">
      <c r="B21" s="867" t="s">
        <v>2489</v>
      </c>
      <c r="C21" s="71"/>
      <c r="D21" s="71"/>
      <c r="E21" s="870"/>
    </row>
    <row r="22" spans="1:6" ht="19.5" customHeight="1">
      <c r="B22" s="869" t="s">
        <v>2490</v>
      </c>
      <c r="C22" s="71">
        <v>2.5000000000000001E-2</v>
      </c>
      <c r="D22" s="71">
        <v>2.5000000000000001E-2</v>
      </c>
      <c r="E22" s="870">
        <v>2.5000000000000001E-2</v>
      </c>
    </row>
    <row r="23" spans="1:6" ht="19.5" customHeight="1">
      <c r="B23" s="869" t="s">
        <v>2491</v>
      </c>
      <c r="C23" s="71"/>
      <c r="D23" s="71"/>
      <c r="E23" s="870"/>
    </row>
    <row r="24" spans="1:6" ht="19.5" customHeight="1">
      <c r="B24" s="869" t="s">
        <v>3414</v>
      </c>
      <c r="C24" s="71">
        <v>0.04</v>
      </c>
      <c r="D24" s="71">
        <v>0.04</v>
      </c>
      <c r="E24" s="870">
        <v>0.04</v>
      </c>
    </row>
    <row r="25" spans="1:6" ht="19.5" customHeight="1">
      <c r="B25" s="869" t="s">
        <v>2492</v>
      </c>
      <c r="C25" s="71">
        <f>C5/C4</f>
        <v>0.117172</v>
      </c>
      <c r="D25" s="71"/>
      <c r="E25" s="870"/>
    </row>
    <row r="26" spans="1:6" ht="19.5" customHeight="1">
      <c r="B26" s="869" t="s">
        <v>3443</v>
      </c>
      <c r="C26" s="71">
        <v>0.05</v>
      </c>
      <c r="D26" s="71">
        <v>0.05</v>
      </c>
      <c r="E26" s="870">
        <v>0.05</v>
      </c>
    </row>
    <row r="27" spans="1:6" ht="19.5" customHeight="1" thickBot="1">
      <c r="B27" s="871" t="s">
        <v>3444</v>
      </c>
      <c r="C27" s="872">
        <v>0.01</v>
      </c>
      <c r="D27" s="872">
        <v>0.01</v>
      </c>
      <c r="E27" s="873">
        <v>0.01</v>
      </c>
    </row>
    <row r="28" spans="1:6" ht="19.5" customHeight="1" thickBot="1">
      <c r="B28" s="62"/>
      <c r="C28" s="72">
        <f>SUM(C10:C27)</f>
        <v>0.82507200000000003</v>
      </c>
      <c r="D28" s="73">
        <f>SUM(D10:D27)</f>
        <v>0.68790000000000007</v>
      </c>
      <c r="E28" s="73">
        <f>SUM(E10:E27)</f>
        <v>0.62830000000000008</v>
      </c>
    </row>
    <row r="29" spans="1:6" ht="19.5" customHeight="1">
      <c r="B29" s="74"/>
      <c r="C29" s="65"/>
      <c r="D29" s="64"/>
      <c r="E29" s="65"/>
    </row>
    <row r="30" spans="1:6" ht="33" customHeight="1">
      <c r="B30" s="75" t="s">
        <v>2493</v>
      </c>
      <c r="C30" s="75" t="s">
        <v>2494</v>
      </c>
      <c r="D30" s="76" t="s">
        <v>2495</v>
      </c>
      <c r="E30" s="76" t="s">
        <v>2496</v>
      </c>
      <c r="F30" s="76" t="s">
        <v>2497</v>
      </c>
    </row>
    <row r="31" spans="1:6" ht="19.5" customHeight="1">
      <c r="A31" s="84" t="s">
        <v>2514</v>
      </c>
      <c r="B31" s="77" t="s">
        <v>2498</v>
      </c>
      <c r="C31" s="78">
        <f>C4+C5</f>
        <v>1117172</v>
      </c>
      <c r="D31" s="79">
        <f>ROUND((C31*$C$28),0)</f>
        <v>921747</v>
      </c>
      <c r="E31" s="80">
        <f>C31+D31</f>
        <v>2038919</v>
      </c>
      <c r="F31" s="81">
        <f>ROUND((E31/30),0)</f>
        <v>67964</v>
      </c>
    </row>
    <row r="32" spans="1:6" ht="19.5" customHeight="1">
      <c r="A32" s="84" t="s">
        <v>2515</v>
      </c>
      <c r="B32" s="77" t="s">
        <v>2499</v>
      </c>
      <c r="C32" s="80">
        <f>C31*1.4</f>
        <v>1564040.7999999998</v>
      </c>
      <c r="D32" s="79">
        <f>ROUND((C32*$C$28),0)</f>
        <v>1290446</v>
      </c>
      <c r="E32" s="80">
        <f t="shared" ref="E32:E46" si="0">C32+D32</f>
        <v>2854486.8</v>
      </c>
      <c r="F32" s="81">
        <f t="shared" ref="F32:F46" si="1">ROUND((E32/30),0)</f>
        <v>95150</v>
      </c>
    </row>
    <row r="33" spans="1:6" ht="19.5" customHeight="1">
      <c r="A33" s="84" t="s">
        <v>2516</v>
      </c>
      <c r="B33" s="77" t="s">
        <v>2500</v>
      </c>
      <c r="C33" s="80">
        <f>C31*1.8</f>
        <v>2010909.6</v>
      </c>
      <c r="D33" s="79">
        <f t="shared" ref="D33:D43" si="2">ROUND((C33*$C$28),0)</f>
        <v>1659145</v>
      </c>
      <c r="E33" s="80">
        <f t="shared" si="0"/>
        <v>3670054.6</v>
      </c>
      <c r="F33" s="81">
        <f t="shared" si="1"/>
        <v>122335</v>
      </c>
    </row>
    <row r="34" spans="1:6" ht="19.5" customHeight="1">
      <c r="A34" s="84" t="s">
        <v>2517</v>
      </c>
      <c r="B34" s="77" t="s">
        <v>2501</v>
      </c>
      <c r="C34" s="80">
        <f>C31*1.5</f>
        <v>1675758</v>
      </c>
      <c r="D34" s="79">
        <f t="shared" si="2"/>
        <v>1382621</v>
      </c>
      <c r="E34" s="80">
        <f t="shared" si="0"/>
        <v>3058379</v>
      </c>
      <c r="F34" s="81">
        <f t="shared" si="1"/>
        <v>101946</v>
      </c>
    </row>
    <row r="35" spans="1:6" ht="19.5" customHeight="1">
      <c r="A35" s="84" t="s">
        <v>2518</v>
      </c>
      <c r="B35" s="77" t="s">
        <v>2502</v>
      </c>
      <c r="C35" s="80">
        <f>C31</f>
        <v>1117172</v>
      </c>
      <c r="D35" s="79">
        <f t="shared" si="2"/>
        <v>921747</v>
      </c>
      <c r="E35" s="80">
        <f t="shared" si="0"/>
        <v>2038919</v>
      </c>
      <c r="F35" s="81">
        <f t="shared" si="1"/>
        <v>67964</v>
      </c>
    </row>
    <row r="36" spans="1:6" ht="19.5" customHeight="1">
      <c r="A36" s="84" t="s">
        <v>2519</v>
      </c>
      <c r="B36" s="77" t="s">
        <v>2503</v>
      </c>
      <c r="C36" s="80">
        <f>C31*2.8</f>
        <v>3128081.5999999996</v>
      </c>
      <c r="D36" s="79">
        <f>ROUND((C36*D28),0)</f>
        <v>2151807</v>
      </c>
      <c r="E36" s="80">
        <f t="shared" si="0"/>
        <v>5279888.5999999996</v>
      </c>
      <c r="F36" s="81">
        <f t="shared" si="1"/>
        <v>175996</v>
      </c>
    </row>
    <row r="37" spans="1:6" ht="19.5" customHeight="1">
      <c r="A37" s="84" t="s">
        <v>2520</v>
      </c>
      <c r="B37" s="77" t="s">
        <v>2504</v>
      </c>
      <c r="C37" s="80">
        <f>C31*1.8</f>
        <v>2010909.6</v>
      </c>
      <c r="D37" s="79">
        <f t="shared" si="2"/>
        <v>1659145</v>
      </c>
      <c r="E37" s="80">
        <f t="shared" si="0"/>
        <v>3670054.6</v>
      </c>
      <c r="F37" s="81">
        <f t="shared" si="1"/>
        <v>122335</v>
      </c>
    </row>
    <row r="38" spans="1:6" ht="19.5" customHeight="1">
      <c r="A38" s="84" t="s">
        <v>2521</v>
      </c>
      <c r="B38" s="77" t="s">
        <v>2505</v>
      </c>
      <c r="C38" s="80">
        <f>C31*2.5</f>
        <v>2792930</v>
      </c>
      <c r="D38" s="79">
        <f>ROUND((C38*$D$28),0)</f>
        <v>1921257</v>
      </c>
      <c r="E38" s="80">
        <f t="shared" si="0"/>
        <v>4714187</v>
      </c>
      <c r="F38" s="81">
        <f t="shared" si="1"/>
        <v>157140</v>
      </c>
    </row>
    <row r="39" spans="1:6" ht="19.5" customHeight="1">
      <c r="A39" s="84" t="s">
        <v>2522</v>
      </c>
      <c r="B39" s="77" t="s">
        <v>2506</v>
      </c>
      <c r="C39" s="80">
        <f>C31*2.5</f>
        <v>2792930</v>
      </c>
      <c r="D39" s="79">
        <f>ROUND((C39*$D$28),0)</f>
        <v>1921257</v>
      </c>
      <c r="E39" s="80">
        <f t="shared" si="0"/>
        <v>4714187</v>
      </c>
      <c r="F39" s="81">
        <f t="shared" si="1"/>
        <v>157140</v>
      </c>
    </row>
    <row r="40" spans="1:6" ht="19.5" customHeight="1">
      <c r="A40" s="84" t="s">
        <v>2523</v>
      </c>
      <c r="B40" s="77" t="s">
        <v>2507</v>
      </c>
      <c r="C40" s="80">
        <f>C31*2</f>
        <v>2234344</v>
      </c>
      <c r="D40" s="79">
        <f t="shared" si="2"/>
        <v>1843495</v>
      </c>
      <c r="E40" s="80">
        <f t="shared" si="0"/>
        <v>4077839</v>
      </c>
      <c r="F40" s="81">
        <f t="shared" si="1"/>
        <v>135928</v>
      </c>
    </row>
    <row r="41" spans="1:6" ht="19.5" customHeight="1">
      <c r="A41" s="84" t="s">
        <v>2524</v>
      </c>
      <c r="B41" s="77" t="s">
        <v>2508</v>
      </c>
      <c r="C41" s="80">
        <f>C31*1.6</f>
        <v>1787475.2000000002</v>
      </c>
      <c r="D41" s="79">
        <f t="shared" si="2"/>
        <v>1474796</v>
      </c>
      <c r="E41" s="80">
        <f t="shared" si="0"/>
        <v>3262271.2</v>
      </c>
      <c r="F41" s="81">
        <f t="shared" si="1"/>
        <v>108742</v>
      </c>
    </row>
    <row r="42" spans="1:6" ht="19.5" customHeight="1">
      <c r="A42" s="84" t="s">
        <v>2525</v>
      </c>
      <c r="B42" s="77" t="s">
        <v>2509</v>
      </c>
      <c r="C42" s="80">
        <f>C31*1.8</f>
        <v>2010909.6</v>
      </c>
      <c r="D42" s="79">
        <f t="shared" si="2"/>
        <v>1659145</v>
      </c>
      <c r="E42" s="80">
        <f t="shared" si="0"/>
        <v>3670054.6</v>
      </c>
      <c r="F42" s="81">
        <f t="shared" si="1"/>
        <v>122335</v>
      </c>
    </row>
    <row r="43" spans="1:6" ht="19.5" customHeight="1">
      <c r="A43" s="84" t="s">
        <v>2526</v>
      </c>
      <c r="B43" s="77" t="s">
        <v>2510</v>
      </c>
      <c r="C43" s="80">
        <f>C31*1.8</f>
        <v>2010909.6</v>
      </c>
      <c r="D43" s="79">
        <f t="shared" si="2"/>
        <v>1659145</v>
      </c>
      <c r="E43" s="80">
        <f t="shared" si="0"/>
        <v>3670054.6</v>
      </c>
      <c r="F43" s="81">
        <f t="shared" si="1"/>
        <v>122335</v>
      </c>
    </row>
    <row r="44" spans="1:6" ht="19.5" customHeight="1">
      <c r="A44" s="84" t="s">
        <v>2527</v>
      </c>
      <c r="B44" s="77" t="s">
        <v>2511</v>
      </c>
      <c r="C44" s="80">
        <f>C31*3.5</f>
        <v>3910102</v>
      </c>
      <c r="D44" s="79">
        <f>ROUND((C44*$D$28),0)</f>
        <v>2689759</v>
      </c>
      <c r="E44" s="80">
        <f t="shared" si="0"/>
        <v>6599861</v>
      </c>
      <c r="F44" s="81">
        <f t="shared" si="1"/>
        <v>219995</v>
      </c>
    </row>
    <row r="45" spans="1:6" ht="19.5" customHeight="1">
      <c r="A45" s="84" t="s">
        <v>2528</v>
      </c>
      <c r="B45" s="77" t="s">
        <v>7</v>
      </c>
      <c r="C45" s="80">
        <f>C31*2.8</f>
        <v>3128081.5999999996</v>
      </c>
      <c r="D45" s="79">
        <f>ROUND((C45*$D$28),0)</f>
        <v>2151807</v>
      </c>
      <c r="E45" s="80">
        <f t="shared" si="0"/>
        <v>5279888.5999999996</v>
      </c>
      <c r="F45" s="81">
        <f t="shared" si="1"/>
        <v>175996</v>
      </c>
    </row>
    <row r="46" spans="1:6" ht="19.5" customHeight="1">
      <c r="A46" s="84" t="s">
        <v>2529</v>
      </c>
      <c r="B46" s="77" t="s">
        <v>2512</v>
      </c>
      <c r="C46" s="80">
        <f>C31*1.6</f>
        <v>1787475.2000000002</v>
      </c>
      <c r="D46" s="79">
        <f>ROUND((C46*$C$28),0)</f>
        <v>1474796</v>
      </c>
      <c r="E46" s="80">
        <f t="shared" si="0"/>
        <v>3262271.2</v>
      </c>
      <c r="F46" s="81">
        <f t="shared" si="1"/>
        <v>108742</v>
      </c>
    </row>
    <row r="47" spans="1:6" ht="19.5" customHeight="1">
      <c r="A47" s="43"/>
      <c r="B47" s="82" t="s">
        <v>8</v>
      </c>
      <c r="C47" s="65"/>
      <c r="D47" s="64"/>
      <c r="E47" s="65"/>
      <c r="F47" s="81">
        <f>F33+F31</f>
        <v>190299</v>
      </c>
    </row>
    <row r="48" spans="1:6" ht="19.5" customHeight="1">
      <c r="A48" s="43"/>
      <c r="B48" s="82" t="s">
        <v>9</v>
      </c>
      <c r="C48" s="65"/>
      <c r="D48" s="64"/>
      <c r="E48" s="65"/>
      <c r="F48" s="83">
        <f>F33+(2*F31)</f>
        <v>258263</v>
      </c>
    </row>
    <row r="49" spans="1:8" ht="19.5" customHeight="1">
      <c r="A49" s="43"/>
      <c r="B49" s="82" t="s">
        <v>10</v>
      </c>
      <c r="C49" s="65"/>
      <c r="D49" s="64"/>
      <c r="E49" s="65"/>
      <c r="F49" s="81">
        <f>F33+(4*F31)</f>
        <v>394191</v>
      </c>
    </row>
    <row r="50" spans="1:8" ht="19.5" customHeight="1">
      <c r="A50" s="43"/>
      <c r="B50" s="82" t="s">
        <v>11</v>
      </c>
      <c r="C50" s="65"/>
      <c r="D50" s="64"/>
      <c r="E50" s="65"/>
      <c r="F50" s="81">
        <f>F39+(2*F32)</f>
        <v>347440</v>
      </c>
    </row>
    <row r="51" spans="1:8" ht="19.5" customHeight="1">
      <c r="A51" s="43"/>
      <c r="B51" s="82" t="s">
        <v>12</v>
      </c>
      <c r="C51" s="65"/>
      <c r="D51" s="64"/>
      <c r="E51" s="65"/>
      <c r="F51" s="81">
        <f>F44+F34+(2*F35)</f>
        <v>457869</v>
      </c>
    </row>
    <row r="52" spans="1:8" ht="19.5" customHeight="1">
      <c r="A52" s="43"/>
      <c r="B52" s="82" t="s">
        <v>13</v>
      </c>
      <c r="C52" s="65"/>
      <c r="D52" s="64"/>
      <c r="E52" s="65"/>
      <c r="F52" s="81">
        <f>$F$33+(7*$F$31)</f>
        <v>598083</v>
      </c>
      <c r="G52" s="81"/>
      <c r="H52" s="81"/>
    </row>
    <row r="53" spans="1:8" ht="19.5" customHeight="1">
      <c r="A53" s="43"/>
      <c r="B53" s="82" t="s">
        <v>14</v>
      </c>
      <c r="C53" s="65"/>
      <c r="D53" s="64"/>
      <c r="E53" s="65"/>
      <c r="F53" s="81">
        <f>(2*F33)+(4*F31)</f>
        <v>516526</v>
      </c>
    </row>
    <row r="54" spans="1:8" ht="19.5" customHeight="1">
      <c r="A54" s="43"/>
      <c r="B54" s="82" t="s">
        <v>15</v>
      </c>
      <c r="C54" s="65"/>
      <c r="D54" s="64"/>
      <c r="E54" s="65"/>
      <c r="F54" s="81">
        <f>(6*F33)+(4*F31)</f>
        <v>1005866</v>
      </c>
    </row>
    <row r="55" spans="1:8" ht="19.5" customHeight="1">
      <c r="A55" s="43"/>
      <c r="B55" s="82" t="s">
        <v>534</v>
      </c>
      <c r="C55" s="65"/>
      <c r="D55" s="64"/>
      <c r="E55" s="65"/>
      <c r="F55" s="81">
        <f>4*F31</f>
        <v>271856</v>
      </c>
    </row>
    <row r="56" spans="1:8" ht="19.5" customHeight="1">
      <c r="A56" s="43"/>
      <c r="B56" s="82" t="s">
        <v>16</v>
      </c>
      <c r="C56" s="65"/>
      <c r="D56" s="64"/>
      <c r="E56" s="65"/>
      <c r="F56" s="81">
        <f>F40+F46</f>
        <v>244670</v>
      </c>
    </row>
    <row r="57" spans="1:8" ht="19.5" customHeight="1">
      <c r="A57" s="43"/>
      <c r="B57" s="82" t="s">
        <v>17</v>
      </c>
      <c r="C57" s="65"/>
      <c r="D57" s="64"/>
      <c r="E57" s="65"/>
      <c r="F57" s="81">
        <f>F40+(2*F46)</f>
        <v>353412</v>
      </c>
    </row>
    <row r="58" spans="1:8" ht="19.5" customHeight="1">
      <c r="A58" s="43"/>
      <c r="B58" s="82" t="s">
        <v>18</v>
      </c>
      <c r="C58" s="65"/>
      <c r="D58" s="64"/>
      <c r="E58" s="65"/>
      <c r="F58" s="81">
        <f>F43+F32</f>
        <v>217485</v>
      </c>
    </row>
    <row r="59" spans="1:8" ht="19.5" customHeight="1">
      <c r="A59" s="46"/>
      <c r="B59" s="82" t="s">
        <v>19</v>
      </c>
      <c r="C59" s="65"/>
      <c r="D59" s="64"/>
      <c r="E59" s="65"/>
      <c r="F59" s="81">
        <f>F33*2+F31*8</f>
        <v>788382</v>
      </c>
    </row>
    <row r="60" spans="1:8" ht="19.5" customHeight="1">
      <c r="B60" s="82" t="s">
        <v>2513</v>
      </c>
      <c r="C60" s="65"/>
      <c r="D60" s="64"/>
      <c r="E60" s="65"/>
      <c r="F60" s="81">
        <f>F44+(3*F42)</f>
        <v>587000</v>
      </c>
    </row>
    <row r="61" spans="1:8" ht="19.5" customHeight="1">
      <c r="A61" s="43"/>
      <c r="B61" s="65"/>
      <c r="C61" s="65"/>
      <c r="D61" s="64"/>
      <c r="E61" s="65"/>
    </row>
    <row r="62" spans="1:8" ht="19.5" customHeight="1">
      <c r="A62" s="43"/>
      <c r="B62" s="65"/>
      <c r="C62" s="65"/>
      <c r="D62" s="64"/>
      <c r="E62" s="65"/>
    </row>
    <row r="63" spans="1:8" ht="19.5" customHeight="1">
      <c r="A63" s="43"/>
      <c r="B63" s="65"/>
      <c r="C63" s="65"/>
      <c r="D63" s="64"/>
      <c r="E63" s="65"/>
    </row>
    <row r="64" spans="1:8" ht="19.5" customHeight="1">
      <c r="B64" s="65"/>
      <c r="C64" s="65"/>
      <c r="D64" s="64"/>
      <c r="E64" s="65"/>
    </row>
    <row r="65" spans="2:5" ht="19.5" customHeight="1">
      <c r="B65" s="65"/>
      <c r="C65" s="65"/>
      <c r="D65" s="64"/>
      <c r="E65" s="65"/>
    </row>
    <row r="66" spans="2:5" ht="19.5" customHeight="1">
      <c r="B66" s="65"/>
      <c r="C66" s="65"/>
      <c r="D66" s="64"/>
      <c r="E66" s="65"/>
    </row>
    <row r="67" spans="2:5" ht="19.5" customHeight="1">
      <c r="B67" s="65"/>
      <c r="C67" s="65"/>
      <c r="D67" s="64"/>
      <c r="E67" s="65"/>
    </row>
    <row r="68" spans="2:5" ht="19.5" customHeight="1">
      <c r="B68" s="65"/>
      <c r="C68" s="65"/>
      <c r="D68" s="64"/>
      <c r="E68" s="65"/>
    </row>
    <row r="69" spans="2:5" ht="19.5" customHeight="1">
      <c r="B69" s="65"/>
      <c r="C69" s="65"/>
      <c r="D69" s="64"/>
      <c r="E69" s="65"/>
    </row>
    <row r="70" spans="2:5" ht="19.5" customHeight="1">
      <c r="B70" s="65"/>
      <c r="C70" s="65"/>
      <c r="D70" s="64"/>
      <c r="E70" s="65"/>
    </row>
    <row r="71" spans="2:5" ht="19.5" customHeight="1">
      <c r="B71" s="65"/>
      <c r="C71" s="65"/>
      <c r="D71" s="64"/>
      <c r="E71" s="65"/>
    </row>
    <row r="72" spans="2:5" ht="19.5" customHeight="1">
      <c r="B72" s="65"/>
      <c r="C72" s="65"/>
      <c r="D72" s="64"/>
      <c r="E72" s="65"/>
    </row>
    <row r="73" spans="2:5" ht="19.5" customHeight="1">
      <c r="B73" s="65"/>
      <c r="C73" s="65"/>
      <c r="D73" s="64"/>
      <c r="E73" s="65"/>
    </row>
    <row r="74" spans="2:5" ht="19.5" customHeight="1">
      <c r="B74" s="65"/>
      <c r="C74" s="65"/>
      <c r="D74" s="64"/>
      <c r="E74" s="65"/>
    </row>
    <row r="75" spans="2:5" ht="19.5" customHeight="1">
      <c r="B75" s="65"/>
      <c r="C75" s="65"/>
      <c r="D75" s="64"/>
      <c r="E75" s="65"/>
    </row>
    <row r="76" spans="2:5" ht="19.5" customHeight="1">
      <c r="B76" s="65"/>
      <c r="C76" s="65"/>
      <c r="D76" s="64"/>
      <c r="E76" s="65"/>
    </row>
    <row r="77" spans="2:5" ht="19.5" customHeight="1">
      <c r="B77" s="65"/>
      <c r="C77" s="65"/>
      <c r="D77" s="64"/>
      <c r="E77" s="65"/>
    </row>
    <row r="78" spans="2:5" ht="19.5" customHeight="1">
      <c r="B78" s="65"/>
      <c r="C78" s="65"/>
      <c r="D78" s="64"/>
      <c r="E78" s="65"/>
    </row>
    <row r="79" spans="2:5" ht="19.5" customHeight="1">
      <c r="B79" s="65"/>
      <c r="C79" s="65"/>
      <c r="D79" s="64"/>
      <c r="E79" s="65"/>
    </row>
    <row r="80" spans="2:5" ht="19.5" customHeight="1">
      <c r="B80" s="65"/>
      <c r="C80" s="65"/>
      <c r="D80" s="64"/>
      <c r="E80" s="65"/>
    </row>
    <row r="81" spans="2:5" ht="19.5" customHeight="1">
      <c r="B81" s="65"/>
      <c r="C81" s="65"/>
      <c r="D81" s="64"/>
      <c r="E81" s="65"/>
    </row>
    <row r="82" spans="2:5" ht="19.5" customHeight="1">
      <c r="B82" s="65"/>
      <c r="C82" s="65"/>
      <c r="D82" s="64"/>
      <c r="E82" s="65"/>
    </row>
    <row r="83" spans="2:5" ht="19.5" customHeight="1">
      <c r="B83" s="65"/>
      <c r="C83" s="65"/>
      <c r="D83" s="64"/>
      <c r="E83" s="65"/>
    </row>
    <row r="84" spans="2:5" ht="19.5" customHeight="1">
      <c r="B84" s="65"/>
      <c r="C84" s="65"/>
      <c r="D84" s="64"/>
      <c r="E84" s="65"/>
    </row>
    <row r="85" spans="2:5" ht="19.5" customHeight="1">
      <c r="B85" s="65"/>
      <c r="C85" s="65"/>
      <c r="D85" s="64"/>
      <c r="E85" s="65"/>
    </row>
    <row r="86" spans="2:5" ht="19.5" customHeight="1">
      <c r="B86" s="65"/>
      <c r="C86" s="65"/>
      <c r="D86" s="64"/>
      <c r="E86" s="65"/>
    </row>
    <row r="87" spans="2:5" ht="19.5" customHeight="1">
      <c r="B87" s="65"/>
      <c r="C87" s="65"/>
      <c r="D87" s="64"/>
      <c r="E87" s="65"/>
    </row>
    <row r="88" spans="2:5" ht="19.5" customHeight="1">
      <c r="B88" s="65"/>
      <c r="C88" s="65"/>
      <c r="D88" s="64"/>
      <c r="E88" s="65"/>
    </row>
    <row r="89" spans="2:5" ht="19.5" customHeight="1">
      <c r="B89" s="65"/>
      <c r="C89" s="65"/>
      <c r="D89" s="64"/>
      <c r="E89" s="65"/>
    </row>
    <row r="90" spans="2:5" ht="19.5" customHeight="1">
      <c r="B90" s="65"/>
      <c r="C90" s="65"/>
      <c r="D90" s="64"/>
      <c r="E90" s="65"/>
    </row>
    <row r="91" spans="2:5" ht="19.5" customHeight="1">
      <c r="B91" s="65"/>
      <c r="C91" s="65"/>
      <c r="D91" s="64"/>
      <c r="E91" s="65"/>
    </row>
    <row r="92" spans="2:5" ht="19.5" customHeight="1">
      <c r="B92" s="65"/>
      <c r="C92" s="65"/>
      <c r="D92" s="64"/>
      <c r="E92" s="65"/>
    </row>
    <row r="93" spans="2:5" ht="19.5" customHeight="1">
      <c r="B93" s="65"/>
      <c r="C93" s="65"/>
      <c r="D93" s="64"/>
      <c r="E93" s="65"/>
    </row>
    <row r="94" spans="2:5" ht="19.5" customHeight="1">
      <c r="B94" s="65"/>
      <c r="C94" s="65"/>
      <c r="D94" s="64"/>
      <c r="E94" s="65"/>
    </row>
    <row r="95" spans="2:5" ht="19.5" customHeight="1">
      <c r="B95" s="65"/>
      <c r="C95" s="65"/>
      <c r="D95" s="64"/>
      <c r="E95" s="65"/>
    </row>
    <row r="96" spans="2:5" ht="19.5" customHeight="1">
      <c r="B96" s="65"/>
      <c r="C96" s="65"/>
      <c r="D96" s="64"/>
      <c r="E96" s="65"/>
    </row>
    <row r="97" spans="2:5" ht="19.5" customHeight="1">
      <c r="B97" s="65"/>
      <c r="C97" s="65"/>
      <c r="D97" s="64"/>
      <c r="E97" s="65"/>
    </row>
    <row r="98" spans="2:5" ht="19.5" customHeight="1">
      <c r="B98" s="65"/>
      <c r="C98" s="65"/>
      <c r="D98" s="64"/>
      <c r="E98" s="65"/>
    </row>
    <row r="99" spans="2:5" ht="19.5" customHeight="1">
      <c r="B99" s="65"/>
      <c r="C99" s="65"/>
      <c r="D99" s="64"/>
      <c r="E99" s="65"/>
    </row>
    <row r="100" spans="2:5" ht="19.5" customHeight="1">
      <c r="B100" s="65"/>
      <c r="C100" s="65"/>
      <c r="D100" s="64"/>
      <c r="E100" s="65"/>
    </row>
    <row r="101" spans="2:5" ht="19.5" customHeight="1">
      <c r="B101" s="65"/>
      <c r="C101" s="65"/>
      <c r="D101" s="64"/>
      <c r="E101" s="65"/>
    </row>
    <row r="102" spans="2:5" ht="19.5" customHeight="1">
      <c r="B102" s="65"/>
      <c r="C102" s="65"/>
      <c r="D102" s="64"/>
      <c r="E102" s="65"/>
    </row>
    <row r="103" spans="2:5" ht="19.5" customHeight="1">
      <c r="B103" s="65"/>
      <c r="C103" s="65"/>
      <c r="D103" s="64"/>
      <c r="E103" s="65"/>
    </row>
    <row r="104" spans="2:5" ht="19.5" customHeight="1">
      <c r="B104" s="65"/>
      <c r="C104" s="65"/>
      <c r="D104" s="64"/>
      <c r="E104" s="65"/>
    </row>
    <row r="105" spans="2:5" ht="19.5" customHeight="1">
      <c r="B105" s="65"/>
      <c r="C105" s="65"/>
      <c r="D105" s="64"/>
      <c r="E105" s="65"/>
    </row>
    <row r="106" spans="2:5" ht="19.5" customHeight="1">
      <c r="B106" s="65"/>
      <c r="C106" s="65"/>
      <c r="D106" s="64"/>
      <c r="E106" s="65"/>
    </row>
    <row r="107" spans="2:5" ht="19.5" customHeight="1">
      <c r="B107" s="65"/>
      <c r="C107" s="65"/>
      <c r="D107" s="64"/>
      <c r="E107" s="65"/>
    </row>
    <row r="108" spans="2:5" ht="19.5" customHeight="1">
      <c r="B108" s="65"/>
      <c r="C108" s="65"/>
      <c r="D108" s="64"/>
      <c r="E108" s="65"/>
    </row>
    <row r="109" spans="2:5" ht="19.5" customHeight="1">
      <c r="B109" s="65"/>
      <c r="C109" s="65"/>
      <c r="D109" s="64"/>
      <c r="E109" s="65"/>
    </row>
    <row r="110" spans="2:5" ht="19.5" customHeight="1">
      <c r="B110" s="65"/>
      <c r="C110" s="65"/>
      <c r="D110" s="64"/>
      <c r="E110" s="65"/>
    </row>
    <row r="111" spans="2:5" ht="19.5" customHeight="1">
      <c r="B111" s="65"/>
      <c r="C111" s="65"/>
      <c r="D111" s="64"/>
      <c r="E111" s="65"/>
    </row>
    <row r="112" spans="2:5" ht="19.5" customHeight="1">
      <c r="B112" s="65"/>
      <c r="C112" s="65"/>
      <c r="D112" s="64"/>
      <c r="E112" s="65"/>
    </row>
    <row r="113" spans="2:5" ht="19.5" customHeight="1">
      <c r="B113" s="65"/>
      <c r="C113" s="65"/>
      <c r="D113" s="64"/>
      <c r="E113" s="65"/>
    </row>
    <row r="114" spans="2:5" ht="19.5" customHeight="1">
      <c r="B114" s="65"/>
      <c r="C114" s="65"/>
      <c r="D114" s="64"/>
      <c r="E114" s="65"/>
    </row>
    <row r="115" spans="2:5" ht="19.5" customHeight="1">
      <c r="B115" s="65"/>
      <c r="C115" s="65"/>
      <c r="D115" s="64"/>
      <c r="E115" s="65"/>
    </row>
    <row r="116" spans="2:5" ht="19.5" customHeight="1">
      <c r="B116" s="65"/>
      <c r="C116" s="65"/>
      <c r="D116" s="64"/>
      <c r="E116" s="65"/>
    </row>
    <row r="117" spans="2:5" ht="19.5" customHeight="1">
      <c r="B117" s="65"/>
      <c r="C117" s="65"/>
      <c r="D117" s="64"/>
      <c r="E117" s="65"/>
    </row>
    <row r="118" spans="2:5" ht="19.5" customHeight="1">
      <c r="B118" s="65"/>
      <c r="C118" s="65"/>
      <c r="D118" s="64"/>
      <c r="E118" s="65"/>
    </row>
    <row r="119" spans="2:5" ht="19.5" customHeight="1">
      <c r="B119" s="65"/>
      <c r="C119" s="65"/>
      <c r="D119" s="64"/>
      <c r="E119" s="65"/>
    </row>
    <row r="120" spans="2:5" ht="19.5" customHeight="1">
      <c r="B120" s="65"/>
      <c r="C120" s="65"/>
      <c r="D120" s="64"/>
      <c r="E120" s="65"/>
    </row>
    <row r="121" spans="2:5" ht="19.5" customHeight="1">
      <c r="B121" s="65"/>
      <c r="C121" s="65"/>
      <c r="D121" s="64"/>
      <c r="E121" s="65"/>
    </row>
    <row r="122" spans="2:5" ht="19.5" customHeight="1">
      <c r="B122" s="65"/>
      <c r="C122" s="65"/>
      <c r="D122" s="64"/>
      <c r="E122" s="65"/>
    </row>
    <row r="123" spans="2:5" ht="19.5" customHeight="1">
      <c r="B123" s="65"/>
      <c r="C123" s="65"/>
      <c r="D123" s="64"/>
      <c r="E123" s="65"/>
    </row>
    <row r="124" spans="2:5" ht="19.5" customHeight="1">
      <c r="B124" s="65"/>
      <c r="C124" s="65"/>
      <c r="D124" s="64"/>
      <c r="E124" s="65"/>
    </row>
    <row r="125" spans="2:5" ht="19.5" customHeight="1">
      <c r="B125" s="65"/>
      <c r="C125" s="65"/>
      <c r="D125" s="64"/>
      <c r="E125" s="65"/>
    </row>
    <row r="126" spans="2:5" ht="19.5" customHeight="1">
      <c r="B126" s="65"/>
      <c r="C126" s="65"/>
      <c r="D126" s="64"/>
      <c r="E126" s="65"/>
    </row>
    <row r="127" spans="2:5" ht="19.5" customHeight="1">
      <c r="B127" s="65"/>
      <c r="C127" s="65"/>
      <c r="D127" s="64"/>
      <c r="E127" s="65"/>
    </row>
    <row r="128" spans="2:5" ht="19.5" customHeight="1">
      <c r="B128" s="65"/>
      <c r="C128" s="65"/>
      <c r="D128" s="64"/>
      <c r="E128" s="65"/>
    </row>
    <row r="129" spans="2:5" ht="19.5" customHeight="1">
      <c r="B129" s="65"/>
      <c r="C129" s="65"/>
      <c r="D129" s="64"/>
      <c r="E129" s="65"/>
    </row>
    <row r="130" spans="2:5" ht="19.5" customHeight="1">
      <c r="B130" s="65"/>
      <c r="C130" s="65"/>
      <c r="D130" s="64"/>
      <c r="E130" s="65"/>
    </row>
    <row r="131" spans="2:5" ht="19.5" customHeight="1">
      <c r="B131" s="65"/>
      <c r="C131" s="65"/>
      <c r="D131" s="64"/>
      <c r="E131" s="65"/>
    </row>
    <row r="132" spans="2:5" ht="19.5" customHeight="1">
      <c r="B132" s="65"/>
      <c r="C132" s="65"/>
      <c r="D132" s="64"/>
      <c r="E132" s="65"/>
    </row>
    <row r="133" spans="2:5" ht="19.5" customHeight="1">
      <c r="B133" s="65"/>
      <c r="C133" s="65"/>
      <c r="D133" s="64"/>
      <c r="E133" s="65"/>
    </row>
    <row r="134" spans="2:5" ht="19.5" customHeight="1">
      <c r="B134" s="65"/>
      <c r="C134" s="65"/>
      <c r="D134" s="64"/>
      <c r="E134" s="65"/>
    </row>
    <row r="135" spans="2:5" ht="19.5" customHeight="1">
      <c r="B135" s="65"/>
      <c r="C135" s="65"/>
      <c r="D135" s="64"/>
      <c r="E135" s="65"/>
    </row>
    <row r="136" spans="2:5" ht="19.5" customHeight="1">
      <c r="B136" s="65"/>
      <c r="C136" s="65"/>
      <c r="D136" s="64"/>
      <c r="E136" s="65"/>
    </row>
    <row r="137" spans="2:5" ht="19.5" customHeight="1">
      <c r="B137" s="65"/>
      <c r="C137" s="65"/>
      <c r="D137" s="64"/>
      <c r="E137" s="65"/>
    </row>
    <row r="138" spans="2:5" ht="19.5" customHeight="1">
      <c r="B138" s="65"/>
      <c r="C138" s="65"/>
      <c r="D138" s="64"/>
      <c r="E138" s="65"/>
    </row>
    <row r="139" spans="2:5" ht="19.5" customHeight="1">
      <c r="B139" s="65"/>
      <c r="C139" s="65"/>
      <c r="D139" s="64"/>
      <c r="E139" s="65"/>
    </row>
    <row r="140" spans="2:5" ht="19.5" customHeight="1">
      <c r="B140" s="65"/>
      <c r="C140" s="65"/>
      <c r="D140" s="64"/>
      <c r="E140" s="65"/>
    </row>
    <row r="141" spans="2:5" ht="19.5" customHeight="1">
      <c r="B141" s="65"/>
      <c r="C141" s="65"/>
      <c r="D141" s="64"/>
      <c r="E141" s="65"/>
    </row>
    <row r="142" spans="2:5" ht="19.5" customHeight="1">
      <c r="B142" s="65"/>
      <c r="C142" s="65"/>
      <c r="D142" s="64"/>
      <c r="E142" s="65"/>
    </row>
    <row r="143" spans="2:5" ht="19.5" customHeight="1">
      <c r="B143" s="65"/>
      <c r="C143" s="65"/>
      <c r="D143" s="64"/>
      <c r="E143" s="65"/>
    </row>
    <row r="144" spans="2:5" ht="19.5" customHeight="1">
      <c r="B144" s="65"/>
      <c r="C144" s="65"/>
      <c r="D144" s="64"/>
      <c r="E144" s="65"/>
    </row>
    <row r="145" spans="2:5" ht="19.5" customHeight="1">
      <c r="B145" s="65"/>
      <c r="C145" s="65"/>
      <c r="D145" s="64"/>
      <c r="E145" s="65"/>
    </row>
    <row r="146" spans="2:5" ht="19.5" customHeight="1">
      <c r="B146" s="65"/>
      <c r="C146" s="65"/>
      <c r="D146" s="64"/>
      <c r="E146" s="65"/>
    </row>
    <row r="147" spans="2:5" ht="19.5" customHeight="1">
      <c r="B147" s="65"/>
      <c r="C147" s="65"/>
      <c r="D147" s="64"/>
      <c r="E147" s="65"/>
    </row>
    <row r="148" spans="2:5" ht="19.5" customHeight="1">
      <c r="B148" s="65"/>
      <c r="C148" s="65"/>
      <c r="D148" s="64"/>
      <c r="E148" s="65"/>
    </row>
    <row r="149" spans="2:5" ht="19.5" customHeight="1">
      <c r="B149" s="65"/>
      <c r="C149" s="65"/>
      <c r="D149" s="64"/>
      <c r="E149" s="65"/>
    </row>
    <row r="150" spans="2:5" ht="19.5" customHeight="1">
      <c r="B150" s="65"/>
      <c r="C150" s="65"/>
      <c r="D150" s="64"/>
      <c r="E150" s="65"/>
    </row>
    <row r="151" spans="2:5" ht="19.5" customHeight="1">
      <c r="B151" s="65"/>
      <c r="C151" s="65"/>
      <c r="D151" s="64"/>
      <c r="E151" s="65"/>
    </row>
    <row r="152" spans="2:5" ht="19.5" customHeight="1">
      <c r="B152" s="65"/>
      <c r="C152" s="65"/>
      <c r="D152" s="64"/>
      <c r="E152" s="65"/>
    </row>
    <row r="153" spans="2:5" ht="19.5" customHeight="1">
      <c r="B153" s="65"/>
      <c r="C153" s="65"/>
      <c r="D153" s="64"/>
      <c r="E153" s="65"/>
    </row>
    <row r="154" spans="2:5" ht="19.5" customHeight="1">
      <c r="B154" s="65"/>
      <c r="C154" s="65"/>
      <c r="D154" s="64"/>
      <c r="E154" s="65"/>
    </row>
    <row r="155" spans="2:5" ht="19.5" customHeight="1">
      <c r="B155" s="65"/>
      <c r="C155" s="65"/>
      <c r="D155" s="64"/>
      <c r="E155" s="65"/>
    </row>
    <row r="156" spans="2:5" ht="19.5" customHeight="1">
      <c r="B156" s="65"/>
      <c r="C156" s="65"/>
      <c r="D156" s="64"/>
      <c r="E156" s="65"/>
    </row>
    <row r="157" spans="2:5" ht="19.5" customHeight="1">
      <c r="B157" s="65"/>
      <c r="C157" s="65"/>
      <c r="D157" s="64"/>
      <c r="E157" s="65"/>
    </row>
    <row r="158" spans="2:5" ht="19.5" customHeight="1">
      <c r="B158" s="65"/>
      <c r="C158" s="65"/>
      <c r="D158" s="64"/>
      <c r="E158" s="65"/>
    </row>
    <row r="159" spans="2:5" ht="19.5" customHeight="1">
      <c r="B159" s="65"/>
      <c r="C159" s="65"/>
      <c r="D159" s="64"/>
      <c r="E159" s="65"/>
    </row>
    <row r="160" spans="2:5" ht="19.5" customHeight="1">
      <c r="B160" s="65"/>
      <c r="C160" s="65"/>
      <c r="D160" s="64"/>
      <c r="E160" s="65"/>
    </row>
    <row r="161" spans="2:5" ht="19.5" customHeight="1">
      <c r="B161" s="65"/>
      <c r="C161" s="65"/>
      <c r="D161" s="64"/>
      <c r="E161" s="65"/>
    </row>
    <row r="162" spans="2:5" ht="19.5" customHeight="1">
      <c r="B162" s="65"/>
      <c r="C162" s="65"/>
      <c r="D162" s="64"/>
      <c r="E162" s="65"/>
    </row>
    <row r="163" spans="2:5" ht="19.5" customHeight="1">
      <c r="B163" s="65"/>
      <c r="C163" s="65"/>
      <c r="D163" s="64"/>
      <c r="E163" s="65"/>
    </row>
    <row r="164" spans="2:5" ht="19.5" customHeight="1">
      <c r="B164" s="65"/>
      <c r="C164" s="65"/>
      <c r="D164" s="64"/>
      <c r="E164" s="65"/>
    </row>
    <row r="165" spans="2:5" ht="19.5" customHeight="1">
      <c r="B165" s="65"/>
      <c r="C165" s="65"/>
      <c r="D165" s="64"/>
      <c r="E165" s="65"/>
    </row>
    <row r="166" spans="2:5" ht="19.5" customHeight="1">
      <c r="B166" s="65"/>
      <c r="C166" s="65"/>
      <c r="D166" s="64"/>
      <c r="E166" s="65"/>
    </row>
    <row r="167" spans="2:5" ht="19.5" customHeight="1">
      <c r="B167" s="65"/>
      <c r="C167" s="65"/>
      <c r="D167" s="64"/>
      <c r="E167" s="65"/>
    </row>
    <row r="168" spans="2:5" ht="19.5" customHeight="1">
      <c r="B168" s="65"/>
      <c r="C168" s="65"/>
      <c r="D168" s="64"/>
      <c r="E168" s="65"/>
    </row>
    <row r="169" spans="2:5" ht="19.5" customHeight="1">
      <c r="B169" s="65"/>
      <c r="C169" s="65"/>
      <c r="D169" s="64"/>
      <c r="E169" s="65"/>
    </row>
    <row r="170" spans="2:5" ht="19.5" customHeight="1">
      <c r="B170" s="65"/>
      <c r="C170" s="65"/>
      <c r="D170" s="64"/>
      <c r="E170" s="65"/>
    </row>
    <row r="171" spans="2:5" ht="19.5" customHeight="1">
      <c r="B171" s="65"/>
      <c r="C171" s="65"/>
      <c r="D171" s="64"/>
      <c r="E171" s="65"/>
    </row>
    <row r="172" spans="2:5" ht="19.5" customHeight="1">
      <c r="B172" s="65"/>
      <c r="C172" s="65"/>
      <c r="D172" s="64"/>
      <c r="E172" s="65"/>
    </row>
    <row r="173" spans="2:5" ht="19.5" customHeight="1">
      <c r="B173" s="65"/>
      <c r="C173" s="65"/>
      <c r="D173" s="64"/>
      <c r="E173" s="65"/>
    </row>
    <row r="174" spans="2:5" ht="19.5" customHeight="1">
      <c r="B174" s="65"/>
      <c r="C174" s="65"/>
      <c r="D174" s="64"/>
      <c r="E174" s="65"/>
    </row>
    <row r="175" spans="2:5" ht="19.5" customHeight="1">
      <c r="B175" s="65"/>
      <c r="C175" s="65"/>
      <c r="D175" s="64"/>
      <c r="E175" s="65"/>
    </row>
    <row r="176" spans="2:5" ht="19.5" customHeight="1">
      <c r="B176" s="65"/>
      <c r="C176" s="65"/>
      <c r="D176" s="64"/>
      <c r="E176" s="65"/>
    </row>
    <row r="177" spans="2:5" ht="19.5" customHeight="1">
      <c r="B177" s="65"/>
      <c r="C177" s="65"/>
      <c r="D177" s="64"/>
      <c r="E177" s="65"/>
    </row>
    <row r="178" spans="2:5" ht="19.5" customHeight="1">
      <c r="B178" s="65"/>
      <c r="C178" s="65"/>
      <c r="D178" s="64"/>
      <c r="E178" s="65"/>
    </row>
    <row r="179" spans="2:5" ht="19.5" customHeight="1">
      <c r="B179" s="65"/>
      <c r="C179" s="65"/>
      <c r="D179" s="64"/>
      <c r="E179" s="65"/>
    </row>
    <row r="180" spans="2:5" ht="19.5" customHeight="1">
      <c r="B180" s="65"/>
      <c r="C180" s="65"/>
      <c r="D180" s="64"/>
      <c r="E180" s="65"/>
    </row>
    <row r="181" spans="2:5" ht="19.5" customHeight="1">
      <c r="B181" s="65"/>
      <c r="C181" s="65"/>
      <c r="D181" s="64"/>
      <c r="E181" s="65"/>
    </row>
    <row r="182" spans="2:5" ht="19.5" customHeight="1">
      <c r="B182" s="65"/>
      <c r="C182" s="65"/>
      <c r="D182" s="64"/>
      <c r="E182" s="65"/>
    </row>
    <row r="183" spans="2:5" ht="19.5" customHeight="1">
      <c r="B183" s="65"/>
      <c r="C183" s="65"/>
      <c r="D183" s="64"/>
      <c r="E183" s="65"/>
    </row>
    <row r="184" spans="2:5" ht="19.5" customHeight="1">
      <c r="B184" s="65"/>
      <c r="C184" s="65"/>
      <c r="D184" s="64"/>
      <c r="E184" s="65"/>
    </row>
    <row r="185" spans="2:5" ht="19.5" customHeight="1">
      <c r="B185" s="65"/>
      <c r="C185" s="65"/>
      <c r="D185" s="64"/>
      <c r="E185" s="65"/>
    </row>
    <row r="186" spans="2:5" ht="19.5" customHeight="1">
      <c r="B186" s="65"/>
      <c r="C186" s="65"/>
      <c r="D186" s="64"/>
      <c r="E186" s="65"/>
    </row>
    <row r="187" spans="2:5" ht="19.5" customHeight="1">
      <c r="B187" s="65"/>
      <c r="C187" s="65"/>
      <c r="D187" s="64"/>
      <c r="E187" s="65"/>
    </row>
    <row r="188" spans="2:5" ht="19.5" customHeight="1">
      <c r="B188" s="65"/>
      <c r="C188" s="65"/>
      <c r="D188" s="64"/>
      <c r="E188" s="65"/>
    </row>
    <row r="189" spans="2:5" ht="19.5" customHeight="1">
      <c r="B189" s="65"/>
      <c r="C189" s="65"/>
      <c r="D189" s="64"/>
      <c r="E189" s="65"/>
    </row>
    <row r="190" spans="2:5" ht="19.5" customHeight="1">
      <c r="B190" s="65"/>
      <c r="C190" s="65"/>
      <c r="D190" s="64"/>
      <c r="E190" s="65"/>
    </row>
    <row r="191" spans="2:5" ht="19.5" customHeight="1">
      <c r="B191" s="65"/>
      <c r="C191" s="65"/>
      <c r="D191" s="64"/>
      <c r="E191" s="65"/>
    </row>
    <row r="192" spans="2:5" ht="19.5" customHeight="1">
      <c r="B192" s="65"/>
      <c r="C192" s="65"/>
      <c r="D192" s="64"/>
      <c r="E192" s="65"/>
    </row>
    <row r="193" spans="2:5" ht="19.5" customHeight="1">
      <c r="B193" s="65"/>
      <c r="C193" s="65"/>
      <c r="D193" s="64"/>
      <c r="E193" s="65"/>
    </row>
    <row r="194" spans="2:5" ht="19.5" customHeight="1">
      <c r="B194" s="65"/>
      <c r="C194" s="65"/>
      <c r="D194" s="64"/>
      <c r="E194" s="65"/>
    </row>
    <row r="195" spans="2:5" ht="19.5" customHeight="1">
      <c r="B195" s="65"/>
      <c r="C195" s="65"/>
      <c r="D195" s="64"/>
      <c r="E195" s="65"/>
    </row>
    <row r="196" spans="2:5" ht="19.5" customHeight="1">
      <c r="B196" s="65"/>
      <c r="C196" s="65"/>
      <c r="D196" s="64"/>
      <c r="E196" s="65"/>
    </row>
    <row r="197" spans="2:5" ht="19.5" customHeight="1">
      <c r="B197" s="65"/>
      <c r="C197" s="65"/>
      <c r="D197" s="64"/>
      <c r="E197" s="65"/>
    </row>
    <row r="198" spans="2:5" ht="19.5" customHeight="1">
      <c r="B198" s="65"/>
      <c r="C198" s="65"/>
      <c r="D198" s="64"/>
      <c r="E198" s="65"/>
    </row>
    <row r="199" spans="2:5" ht="19.5" customHeight="1">
      <c r="B199" s="65"/>
      <c r="C199" s="65"/>
      <c r="D199" s="64"/>
      <c r="E199" s="65"/>
    </row>
    <row r="200" spans="2:5" ht="19.5" customHeight="1">
      <c r="B200" s="65"/>
      <c r="C200" s="65"/>
      <c r="D200" s="64"/>
      <c r="E200" s="65"/>
    </row>
    <row r="201" spans="2:5" ht="19.5" customHeight="1">
      <c r="B201" s="65"/>
      <c r="C201" s="65"/>
      <c r="D201" s="64"/>
      <c r="E201" s="65"/>
    </row>
    <row r="202" spans="2:5" ht="19.5" customHeight="1">
      <c r="B202" s="65"/>
      <c r="C202" s="65"/>
      <c r="D202" s="64"/>
      <c r="E202" s="65"/>
    </row>
    <row r="203" spans="2:5" ht="19.5" customHeight="1">
      <c r="B203" s="65"/>
      <c r="C203" s="65"/>
      <c r="D203" s="64"/>
      <c r="E203" s="65"/>
    </row>
    <row r="204" spans="2:5" ht="19.5" customHeight="1">
      <c r="B204" s="65"/>
      <c r="C204" s="65"/>
      <c r="D204" s="64"/>
      <c r="E204" s="65"/>
    </row>
    <row r="205" spans="2:5" ht="19.5" customHeight="1">
      <c r="B205" s="65"/>
      <c r="C205" s="65"/>
      <c r="D205" s="64"/>
      <c r="E205" s="65"/>
    </row>
    <row r="206" spans="2:5" ht="19.5" customHeight="1">
      <c r="B206" s="65"/>
      <c r="C206" s="65"/>
      <c r="D206" s="64"/>
      <c r="E206" s="65"/>
    </row>
    <row r="207" spans="2:5" ht="19.5" customHeight="1">
      <c r="B207" s="65"/>
      <c r="C207" s="65"/>
      <c r="D207" s="64"/>
      <c r="E207" s="65"/>
    </row>
    <row r="208" spans="2:5" ht="19.5" customHeight="1">
      <c r="B208" s="65"/>
      <c r="C208" s="65"/>
      <c r="D208" s="64"/>
      <c r="E208" s="65"/>
    </row>
    <row r="209" spans="2:5" ht="19.5" customHeight="1">
      <c r="B209" s="65"/>
      <c r="C209" s="65"/>
      <c r="D209" s="64"/>
      <c r="E209" s="65"/>
    </row>
    <row r="210" spans="2:5" ht="19.5" customHeight="1">
      <c r="B210" s="65"/>
      <c r="C210" s="65"/>
      <c r="D210" s="64"/>
      <c r="E210" s="65"/>
    </row>
    <row r="211" spans="2:5" ht="19.5" customHeight="1">
      <c r="B211" s="65"/>
      <c r="C211" s="65"/>
      <c r="D211" s="64"/>
      <c r="E211" s="65"/>
    </row>
    <row r="212" spans="2:5" ht="19.5" customHeight="1">
      <c r="B212" s="65"/>
      <c r="C212" s="65"/>
      <c r="D212" s="64"/>
      <c r="E212" s="65"/>
    </row>
    <row r="213" spans="2:5" ht="19.5" customHeight="1">
      <c r="B213" s="65"/>
      <c r="C213" s="65"/>
      <c r="D213" s="64"/>
      <c r="E213" s="65"/>
    </row>
    <row r="214" spans="2:5" ht="19.5" customHeight="1">
      <c r="B214" s="65"/>
      <c r="C214" s="65"/>
      <c r="D214" s="64"/>
      <c r="E214" s="65"/>
    </row>
    <row r="215" spans="2:5" ht="19.5" customHeight="1">
      <c r="B215" s="65"/>
      <c r="C215" s="65"/>
      <c r="D215" s="64"/>
      <c r="E215" s="65"/>
    </row>
    <row r="216" spans="2:5" ht="19.5" customHeight="1">
      <c r="B216" s="65"/>
      <c r="C216" s="65"/>
      <c r="D216" s="64"/>
      <c r="E216" s="65"/>
    </row>
    <row r="217" spans="2:5" ht="19.5" customHeight="1">
      <c r="B217" s="65"/>
      <c r="C217" s="65"/>
      <c r="D217" s="64"/>
      <c r="E217" s="65"/>
    </row>
    <row r="218" spans="2:5" ht="19.5" customHeight="1">
      <c r="B218" s="65"/>
      <c r="C218" s="65"/>
      <c r="D218" s="64"/>
      <c r="E218" s="65"/>
    </row>
    <row r="219" spans="2:5" ht="19.5" customHeight="1">
      <c r="B219" s="65"/>
      <c r="C219" s="65"/>
      <c r="D219" s="64"/>
      <c r="E219" s="65"/>
    </row>
    <row r="220" spans="2:5" ht="19.5" customHeight="1">
      <c r="B220" s="65"/>
      <c r="C220" s="65"/>
      <c r="D220" s="64"/>
      <c r="E220" s="65"/>
    </row>
    <row r="221" spans="2:5" ht="19.5" customHeight="1">
      <c r="B221" s="65"/>
      <c r="C221" s="65"/>
      <c r="D221" s="64"/>
      <c r="E221" s="65"/>
    </row>
    <row r="222" spans="2:5" ht="19.5" customHeight="1">
      <c r="B222" s="65"/>
      <c r="C222" s="65"/>
      <c r="D222" s="64"/>
      <c r="E222" s="65"/>
    </row>
    <row r="223" spans="2:5" ht="19.5" customHeight="1">
      <c r="B223" s="65"/>
      <c r="C223" s="65"/>
      <c r="D223" s="64"/>
      <c r="E223" s="65"/>
    </row>
    <row r="224" spans="2:5" ht="19.5" customHeight="1">
      <c r="B224" s="65"/>
      <c r="C224" s="65"/>
      <c r="D224" s="64"/>
      <c r="E224" s="65"/>
    </row>
    <row r="225" spans="2:5" ht="19.5" customHeight="1">
      <c r="B225" s="65"/>
      <c r="C225" s="65"/>
      <c r="D225" s="64"/>
      <c r="E225" s="65"/>
    </row>
    <row r="226" spans="2:5" ht="19.5" customHeight="1">
      <c r="B226" s="65"/>
      <c r="C226" s="65"/>
      <c r="D226" s="64"/>
      <c r="E226" s="65"/>
    </row>
    <row r="227" spans="2:5" ht="19.5" customHeight="1">
      <c r="B227" s="65"/>
      <c r="C227" s="65"/>
      <c r="D227" s="64"/>
      <c r="E227" s="65"/>
    </row>
    <row r="228" spans="2:5" ht="19.5" customHeight="1">
      <c r="B228" s="65"/>
      <c r="C228" s="65"/>
      <c r="D228" s="64"/>
      <c r="E228" s="65"/>
    </row>
    <row r="229" spans="2:5" ht="19.5" customHeight="1">
      <c r="B229" s="65"/>
      <c r="C229" s="65"/>
      <c r="D229" s="64"/>
      <c r="E229" s="65"/>
    </row>
    <row r="230" spans="2:5" ht="19.5" customHeight="1">
      <c r="B230" s="65"/>
      <c r="C230" s="65"/>
      <c r="D230" s="64"/>
      <c r="E230" s="65"/>
    </row>
    <row r="231" spans="2:5" ht="19.5" customHeight="1">
      <c r="B231" s="65"/>
      <c r="C231" s="65"/>
      <c r="D231" s="64"/>
      <c r="E231" s="65"/>
    </row>
    <row r="232" spans="2:5" ht="19.5" customHeight="1">
      <c r="B232" s="65"/>
      <c r="C232" s="65"/>
      <c r="D232" s="64"/>
      <c r="E232" s="65"/>
    </row>
    <row r="233" spans="2:5" ht="19.5" customHeight="1">
      <c r="B233" s="65"/>
      <c r="C233" s="65"/>
      <c r="D233" s="64"/>
      <c r="E233" s="65"/>
    </row>
    <row r="234" spans="2:5" ht="19.5" customHeight="1">
      <c r="B234" s="65"/>
      <c r="C234" s="65"/>
      <c r="D234" s="64"/>
      <c r="E234" s="65"/>
    </row>
    <row r="235" spans="2:5" ht="19.5" customHeight="1">
      <c r="B235" s="65"/>
      <c r="C235" s="65"/>
      <c r="D235" s="64"/>
      <c r="E235" s="65"/>
    </row>
    <row r="236" spans="2:5" ht="19.5" customHeight="1">
      <c r="B236" s="65"/>
      <c r="C236" s="65"/>
      <c r="D236" s="64"/>
      <c r="E236" s="65"/>
    </row>
    <row r="237" spans="2:5" ht="19.5" customHeight="1">
      <c r="B237" s="65"/>
      <c r="C237" s="65"/>
      <c r="D237" s="64"/>
      <c r="E237" s="65"/>
    </row>
    <row r="238" spans="2:5" ht="19.5" customHeight="1">
      <c r="B238" s="65"/>
      <c r="C238" s="65"/>
      <c r="D238" s="64"/>
      <c r="E238" s="65"/>
    </row>
    <row r="239" spans="2:5" ht="19.5" customHeight="1">
      <c r="B239" s="65"/>
      <c r="C239" s="65"/>
      <c r="D239" s="64"/>
      <c r="E239" s="65"/>
    </row>
    <row r="240" spans="2:5" ht="19.5" customHeight="1">
      <c r="B240" s="65"/>
      <c r="C240" s="65"/>
      <c r="D240" s="64"/>
      <c r="E240" s="65"/>
    </row>
    <row r="241" spans="2:5" ht="19.5" customHeight="1">
      <c r="B241" s="65"/>
      <c r="C241" s="65"/>
      <c r="D241" s="64"/>
      <c r="E241" s="65"/>
    </row>
    <row r="242" spans="2:5" ht="19.5" customHeight="1">
      <c r="B242" s="65"/>
      <c r="C242" s="65"/>
      <c r="D242" s="64"/>
      <c r="E242" s="65"/>
    </row>
    <row r="243" spans="2:5" ht="19.5" customHeight="1">
      <c r="B243" s="65"/>
      <c r="C243" s="65"/>
      <c r="D243" s="64"/>
      <c r="E243" s="65"/>
    </row>
    <row r="244" spans="2:5" ht="19.5" customHeight="1">
      <c r="B244" s="65"/>
      <c r="C244" s="65"/>
      <c r="D244" s="64"/>
      <c r="E244" s="65"/>
    </row>
    <row r="245" spans="2:5" ht="19.5" customHeight="1">
      <c r="B245" s="65"/>
      <c r="C245" s="65"/>
      <c r="D245" s="64"/>
      <c r="E245" s="65"/>
    </row>
    <row r="246" spans="2:5" ht="19.5" customHeight="1">
      <c r="B246" s="65"/>
      <c r="C246" s="65"/>
      <c r="D246" s="64"/>
      <c r="E246" s="65"/>
    </row>
    <row r="247" spans="2:5" ht="19.5" customHeight="1">
      <c r="B247" s="65"/>
      <c r="C247" s="65"/>
      <c r="D247" s="64"/>
      <c r="E247" s="65"/>
    </row>
    <row r="248" spans="2:5" ht="19.5" customHeight="1">
      <c r="B248" s="65"/>
      <c r="C248" s="65"/>
      <c r="D248" s="64"/>
      <c r="E248" s="65"/>
    </row>
    <row r="249" spans="2:5" ht="19.5" customHeight="1">
      <c r="B249" s="65"/>
      <c r="C249" s="65"/>
      <c r="D249" s="64"/>
      <c r="E249" s="65"/>
    </row>
    <row r="250" spans="2:5" ht="19.5" customHeight="1">
      <c r="B250" s="65"/>
      <c r="C250" s="65"/>
      <c r="D250" s="64"/>
      <c r="E250" s="65"/>
    </row>
    <row r="251" spans="2:5" ht="19.5" customHeight="1">
      <c r="B251" s="65"/>
      <c r="C251" s="65"/>
      <c r="D251" s="64"/>
      <c r="E251" s="65"/>
    </row>
    <row r="252" spans="2:5" ht="19.5" customHeight="1">
      <c r="B252" s="65"/>
      <c r="C252" s="65"/>
      <c r="D252" s="64"/>
      <c r="E252" s="65"/>
    </row>
    <row r="253" spans="2:5" ht="19.5" customHeight="1">
      <c r="B253" s="65"/>
      <c r="C253" s="65"/>
      <c r="D253" s="64"/>
      <c r="E253" s="65"/>
    </row>
    <row r="254" spans="2:5" ht="19.5" customHeight="1">
      <c r="B254" s="65"/>
      <c r="C254" s="65"/>
      <c r="D254" s="64"/>
      <c r="E254" s="65"/>
    </row>
    <row r="255" spans="2:5" ht="19.5" customHeight="1">
      <c r="B255" s="65"/>
      <c r="C255" s="65"/>
      <c r="D255" s="64"/>
      <c r="E255" s="65"/>
    </row>
    <row r="256" spans="2:5" ht="19.5" customHeight="1">
      <c r="B256" s="65"/>
      <c r="C256" s="65"/>
      <c r="D256" s="64"/>
      <c r="E256" s="65"/>
    </row>
    <row r="257" spans="2:5" ht="19.5" customHeight="1">
      <c r="B257" s="65"/>
      <c r="C257" s="65"/>
      <c r="D257" s="64"/>
      <c r="E257" s="65"/>
    </row>
    <row r="258" spans="2:5" ht="19.5" customHeight="1">
      <c r="B258" s="65"/>
      <c r="C258" s="65"/>
      <c r="D258" s="64"/>
      <c r="E258" s="65"/>
    </row>
    <row r="259" spans="2:5" ht="19.5" customHeight="1">
      <c r="B259" s="65"/>
      <c r="C259" s="65"/>
      <c r="D259" s="64"/>
      <c r="E259" s="65"/>
    </row>
    <row r="260" spans="2:5" ht="19.5" customHeight="1">
      <c r="B260" s="65"/>
      <c r="C260" s="65"/>
      <c r="D260" s="64"/>
      <c r="E260" s="65"/>
    </row>
    <row r="261" spans="2:5" ht="19.5" customHeight="1">
      <c r="B261" s="65"/>
      <c r="C261" s="65"/>
      <c r="D261" s="64"/>
      <c r="E261" s="65"/>
    </row>
    <row r="262" spans="2:5" ht="19.5" customHeight="1">
      <c r="B262" s="65"/>
      <c r="C262" s="65"/>
      <c r="D262" s="64"/>
      <c r="E262" s="65"/>
    </row>
    <row r="263" spans="2:5" ht="19.5" customHeight="1">
      <c r="B263" s="65"/>
      <c r="C263" s="65"/>
      <c r="D263" s="64"/>
      <c r="E263" s="65"/>
    </row>
    <row r="264" spans="2:5" ht="19.5" customHeight="1">
      <c r="B264" s="65"/>
      <c r="C264" s="65"/>
      <c r="D264" s="64"/>
      <c r="E264" s="65"/>
    </row>
    <row r="265" spans="2:5" ht="19.5" customHeight="1">
      <c r="B265" s="65"/>
      <c r="C265" s="65"/>
      <c r="D265" s="64"/>
      <c r="E265" s="65"/>
    </row>
    <row r="266" spans="2:5" ht="19.5" customHeight="1">
      <c r="B266" s="65"/>
      <c r="C266" s="65"/>
      <c r="D266" s="64"/>
      <c r="E266" s="65"/>
    </row>
    <row r="267" spans="2:5" ht="19.5" customHeight="1">
      <c r="B267" s="65"/>
      <c r="C267" s="65"/>
      <c r="D267" s="64"/>
      <c r="E267" s="65"/>
    </row>
    <row r="268" spans="2:5" ht="19.5" customHeight="1">
      <c r="B268" s="65"/>
      <c r="C268" s="65"/>
      <c r="D268" s="64"/>
      <c r="E268" s="65"/>
    </row>
    <row r="269" spans="2:5" ht="19.5" customHeight="1">
      <c r="B269" s="65"/>
      <c r="C269" s="65"/>
      <c r="D269" s="64"/>
      <c r="E269" s="65"/>
    </row>
    <row r="270" spans="2:5" ht="19.5" customHeight="1">
      <c r="B270" s="65"/>
      <c r="C270" s="65"/>
      <c r="D270" s="64"/>
      <c r="E270" s="65"/>
    </row>
    <row r="271" spans="2:5" ht="19.5" customHeight="1">
      <c r="B271" s="65"/>
      <c r="C271" s="65"/>
      <c r="D271" s="64"/>
      <c r="E271" s="65"/>
    </row>
    <row r="272" spans="2:5" ht="19.5" customHeight="1">
      <c r="B272" s="65"/>
      <c r="C272" s="65"/>
      <c r="D272" s="64"/>
      <c r="E272" s="65"/>
    </row>
    <row r="273" spans="2:5" ht="19.5" customHeight="1">
      <c r="B273" s="65"/>
      <c r="C273" s="65"/>
      <c r="D273" s="64"/>
      <c r="E273" s="65"/>
    </row>
    <row r="274" spans="2:5" ht="19.5" customHeight="1">
      <c r="B274" s="65"/>
      <c r="C274" s="65"/>
      <c r="D274" s="64"/>
      <c r="E274" s="65"/>
    </row>
    <row r="275" spans="2:5" ht="19.5" customHeight="1">
      <c r="B275" s="65"/>
      <c r="C275" s="65"/>
      <c r="D275" s="64"/>
      <c r="E275" s="65"/>
    </row>
    <row r="276" spans="2:5" ht="19.5" customHeight="1">
      <c r="B276" s="65"/>
      <c r="C276" s="65"/>
      <c r="D276" s="64"/>
      <c r="E276" s="65"/>
    </row>
    <row r="277" spans="2:5" ht="19.5" customHeight="1">
      <c r="B277" s="65"/>
      <c r="C277" s="65"/>
      <c r="D277" s="64"/>
      <c r="E277" s="65"/>
    </row>
    <row r="278" spans="2:5" ht="19.5" customHeight="1">
      <c r="B278" s="65"/>
      <c r="C278" s="65"/>
      <c r="D278" s="64"/>
      <c r="E278" s="65"/>
    </row>
    <row r="279" spans="2:5" ht="19.5" customHeight="1">
      <c r="B279" s="65"/>
      <c r="C279" s="65"/>
      <c r="D279" s="64"/>
      <c r="E279" s="65"/>
    </row>
    <row r="280" spans="2:5" ht="19.5" customHeight="1">
      <c r="B280" s="65"/>
      <c r="C280" s="65"/>
      <c r="D280" s="64"/>
      <c r="E280" s="65"/>
    </row>
    <row r="281" spans="2:5" ht="19.5" customHeight="1">
      <c r="B281" s="65"/>
      <c r="C281" s="65"/>
      <c r="D281" s="64"/>
      <c r="E281" s="65"/>
    </row>
    <row r="282" spans="2:5" ht="19.5" customHeight="1">
      <c r="B282" s="65"/>
      <c r="C282" s="65"/>
      <c r="D282" s="64"/>
      <c r="E282" s="65"/>
    </row>
    <row r="283" spans="2:5" ht="19.5" customHeight="1">
      <c r="B283" s="65"/>
      <c r="C283" s="65"/>
      <c r="D283" s="64"/>
      <c r="E283" s="65"/>
    </row>
    <row r="284" spans="2:5" ht="19.5" customHeight="1">
      <c r="B284" s="65"/>
      <c r="C284" s="65"/>
      <c r="D284" s="64"/>
      <c r="E284" s="65"/>
    </row>
    <row r="285" spans="2:5" ht="19.5" customHeight="1">
      <c r="B285" s="65"/>
      <c r="C285" s="65"/>
      <c r="D285" s="64"/>
      <c r="E285" s="65"/>
    </row>
    <row r="286" spans="2:5" ht="19.5" customHeight="1">
      <c r="B286" s="65"/>
      <c r="C286" s="65"/>
      <c r="D286" s="64"/>
      <c r="E286" s="65"/>
    </row>
    <row r="287" spans="2:5" ht="19.5" customHeight="1">
      <c r="B287" s="65"/>
      <c r="C287" s="65"/>
      <c r="D287" s="64"/>
      <c r="E287" s="65"/>
    </row>
    <row r="288" spans="2:5" ht="19.5" customHeight="1">
      <c r="B288" s="65"/>
      <c r="C288" s="65"/>
      <c r="D288" s="64"/>
      <c r="E288" s="65"/>
    </row>
    <row r="289" spans="2:5" ht="19.5" customHeight="1">
      <c r="B289" s="65"/>
      <c r="C289" s="65"/>
      <c r="D289" s="64"/>
      <c r="E289" s="65"/>
    </row>
    <row r="290" spans="2:5" ht="19.5" customHeight="1">
      <c r="B290" s="65"/>
      <c r="C290" s="65"/>
      <c r="D290" s="64"/>
      <c r="E290" s="65"/>
    </row>
    <row r="291" spans="2:5" ht="19.5" customHeight="1">
      <c r="B291" s="65"/>
      <c r="C291" s="65"/>
      <c r="D291" s="64"/>
      <c r="E291" s="65"/>
    </row>
    <row r="292" spans="2:5" ht="19.5" customHeight="1">
      <c r="B292" s="65"/>
      <c r="C292" s="65"/>
      <c r="D292" s="64"/>
      <c r="E292" s="65"/>
    </row>
    <row r="293" spans="2:5" ht="19.5" customHeight="1">
      <c r="B293" s="65"/>
      <c r="C293" s="65"/>
      <c r="D293" s="64"/>
      <c r="E293" s="65"/>
    </row>
    <row r="294" spans="2:5" ht="19.5" customHeight="1">
      <c r="B294" s="65"/>
      <c r="C294" s="65"/>
      <c r="D294" s="64"/>
      <c r="E294" s="65"/>
    </row>
    <row r="295" spans="2:5" ht="19.5" customHeight="1">
      <c r="B295" s="65"/>
      <c r="C295" s="65"/>
      <c r="D295" s="64"/>
      <c r="E295" s="65"/>
    </row>
    <row r="296" spans="2:5" ht="19.5" customHeight="1">
      <c r="B296" s="65"/>
      <c r="C296" s="65"/>
      <c r="D296" s="64"/>
      <c r="E296" s="65"/>
    </row>
    <row r="297" spans="2:5" ht="19.5" customHeight="1">
      <c r="B297" s="65"/>
      <c r="C297" s="65"/>
      <c r="D297" s="64"/>
      <c r="E297" s="65"/>
    </row>
    <row r="298" spans="2:5" ht="19.5" customHeight="1">
      <c r="B298" s="65"/>
      <c r="C298" s="65"/>
      <c r="D298" s="64"/>
      <c r="E298" s="65"/>
    </row>
    <row r="299" spans="2:5" ht="19.5" customHeight="1">
      <c r="B299" s="65"/>
      <c r="C299" s="65"/>
      <c r="D299" s="64"/>
      <c r="E299" s="65"/>
    </row>
    <row r="300" spans="2:5" ht="19.5" customHeight="1">
      <c r="B300" s="65"/>
      <c r="C300" s="65"/>
      <c r="D300" s="64"/>
      <c r="E300" s="65"/>
    </row>
    <row r="301" spans="2:5" ht="19.5" customHeight="1">
      <c r="B301" s="65"/>
      <c r="C301" s="65"/>
      <c r="D301" s="64"/>
      <c r="E301" s="65"/>
    </row>
    <row r="302" spans="2:5" ht="19.5" customHeight="1">
      <c r="B302" s="65"/>
      <c r="C302" s="65"/>
      <c r="D302" s="64"/>
      <c r="E302" s="65"/>
    </row>
    <row r="303" spans="2:5" ht="19.5" customHeight="1">
      <c r="B303" s="65"/>
      <c r="C303" s="65"/>
      <c r="D303" s="64"/>
      <c r="E303" s="65"/>
    </row>
    <row r="304" spans="2:5" ht="19.5" customHeight="1">
      <c r="B304" s="65"/>
      <c r="C304" s="65"/>
      <c r="D304" s="64"/>
      <c r="E304" s="65"/>
    </row>
    <row r="305" spans="2:5" ht="19.5" customHeight="1">
      <c r="B305" s="65"/>
      <c r="C305" s="65"/>
      <c r="D305" s="64"/>
      <c r="E305" s="65"/>
    </row>
    <row r="306" spans="2:5" ht="19.5" customHeight="1">
      <c r="B306" s="65"/>
      <c r="C306" s="65"/>
      <c r="D306" s="64"/>
      <c r="E306" s="65"/>
    </row>
    <row r="307" spans="2:5" ht="19.5" customHeight="1">
      <c r="B307" s="65"/>
      <c r="C307" s="65"/>
      <c r="D307" s="64"/>
      <c r="E307" s="65"/>
    </row>
    <row r="308" spans="2:5" ht="19.5" customHeight="1">
      <c r="B308" s="65"/>
      <c r="C308" s="65"/>
      <c r="D308" s="64"/>
      <c r="E308" s="65"/>
    </row>
    <row r="309" spans="2:5" ht="19.5" customHeight="1">
      <c r="B309" s="65"/>
      <c r="C309" s="65"/>
      <c r="D309" s="64"/>
      <c r="E309" s="65"/>
    </row>
    <row r="310" spans="2:5" ht="19.5" customHeight="1">
      <c r="B310" s="65"/>
      <c r="C310" s="65"/>
      <c r="D310" s="64"/>
      <c r="E310" s="65"/>
    </row>
    <row r="311" spans="2:5" ht="19.5" customHeight="1">
      <c r="B311" s="65"/>
      <c r="C311" s="65"/>
      <c r="D311" s="64"/>
      <c r="E311" s="65"/>
    </row>
    <row r="312" spans="2:5" ht="19.5" customHeight="1">
      <c r="B312" s="65"/>
      <c r="C312" s="65"/>
      <c r="D312" s="64"/>
      <c r="E312" s="65"/>
    </row>
    <row r="313" spans="2:5" ht="19.5" customHeight="1">
      <c r="B313" s="65"/>
      <c r="C313" s="65"/>
      <c r="D313" s="64"/>
      <c r="E313" s="65"/>
    </row>
    <row r="314" spans="2:5" ht="19.5" customHeight="1">
      <c r="B314" s="65"/>
      <c r="C314" s="65"/>
      <c r="D314" s="64"/>
      <c r="E314" s="65"/>
    </row>
    <row r="315" spans="2:5" ht="19.5" customHeight="1">
      <c r="B315" s="65"/>
      <c r="C315" s="65"/>
      <c r="D315" s="64"/>
      <c r="E315" s="65"/>
    </row>
    <row r="316" spans="2:5" ht="19.5" customHeight="1">
      <c r="B316" s="65"/>
      <c r="C316" s="65"/>
      <c r="D316" s="64"/>
      <c r="E316" s="65"/>
    </row>
    <row r="317" spans="2:5" ht="19.5" customHeight="1">
      <c r="B317" s="65"/>
      <c r="C317" s="65"/>
      <c r="D317" s="64"/>
      <c r="E317" s="65"/>
    </row>
    <row r="318" spans="2:5" ht="19.5" customHeight="1">
      <c r="B318" s="65"/>
      <c r="C318" s="65"/>
      <c r="D318" s="64"/>
      <c r="E318" s="65"/>
    </row>
    <row r="319" spans="2:5" ht="19.5" customHeight="1">
      <c r="B319" s="65"/>
      <c r="C319" s="65"/>
      <c r="D319" s="64"/>
      <c r="E319" s="65"/>
    </row>
    <row r="320" spans="2:5" ht="19.5" customHeight="1">
      <c r="B320" s="65"/>
      <c r="C320" s="65"/>
      <c r="D320" s="64"/>
      <c r="E320" s="65"/>
    </row>
    <row r="321" spans="2:5" ht="19.5" customHeight="1">
      <c r="B321" s="65"/>
      <c r="C321" s="65"/>
      <c r="D321" s="64"/>
      <c r="E321" s="65"/>
    </row>
    <row r="322" spans="2:5" ht="19.5" customHeight="1">
      <c r="B322" s="65"/>
      <c r="C322" s="65"/>
      <c r="D322" s="64"/>
      <c r="E322" s="65"/>
    </row>
    <row r="323" spans="2:5" ht="19.5" customHeight="1">
      <c r="B323" s="65"/>
      <c r="C323" s="65"/>
      <c r="D323" s="64"/>
      <c r="E323" s="65"/>
    </row>
    <row r="324" spans="2:5" ht="19.5" customHeight="1">
      <c r="B324" s="65"/>
      <c r="C324" s="65"/>
      <c r="D324" s="64"/>
      <c r="E324" s="65"/>
    </row>
    <row r="325" spans="2:5" ht="19.5" customHeight="1">
      <c r="B325" s="65"/>
      <c r="C325" s="65"/>
      <c r="D325" s="64"/>
      <c r="E325" s="65"/>
    </row>
    <row r="326" spans="2:5" ht="19.5" customHeight="1">
      <c r="B326" s="65"/>
      <c r="C326" s="65"/>
      <c r="D326" s="64"/>
      <c r="E326" s="65"/>
    </row>
    <row r="327" spans="2:5" ht="19.5" customHeight="1">
      <c r="B327" s="65"/>
      <c r="C327" s="65"/>
      <c r="D327" s="64"/>
      <c r="E327" s="65"/>
    </row>
    <row r="328" spans="2:5" ht="19.5" customHeight="1">
      <c r="B328" s="65"/>
      <c r="C328" s="65"/>
      <c r="D328" s="64"/>
      <c r="E328" s="65"/>
    </row>
    <row r="329" spans="2:5" ht="19.5" customHeight="1">
      <c r="B329" s="65"/>
      <c r="C329" s="65"/>
      <c r="D329" s="64"/>
      <c r="E329" s="65"/>
    </row>
    <row r="330" spans="2:5" ht="19.5" customHeight="1">
      <c r="B330" s="65"/>
      <c r="C330" s="65"/>
      <c r="D330" s="64"/>
      <c r="E330" s="65"/>
    </row>
    <row r="331" spans="2:5" ht="19.5" customHeight="1">
      <c r="B331" s="65"/>
      <c r="C331" s="65"/>
      <c r="D331" s="64"/>
      <c r="E331" s="65"/>
    </row>
    <row r="332" spans="2:5" ht="19.5" customHeight="1">
      <c r="B332" s="65"/>
      <c r="C332" s="65"/>
      <c r="D332" s="64"/>
      <c r="E332" s="65"/>
    </row>
    <row r="333" spans="2:5" ht="19.5" customHeight="1">
      <c r="B333" s="65"/>
      <c r="C333" s="65"/>
      <c r="D333" s="64"/>
      <c r="E333" s="65"/>
    </row>
    <row r="334" spans="2:5" ht="19.5" customHeight="1">
      <c r="B334" s="65"/>
      <c r="C334" s="65"/>
      <c r="D334" s="64"/>
      <c r="E334" s="65"/>
    </row>
    <row r="335" spans="2:5" ht="19.5" customHeight="1">
      <c r="B335" s="65"/>
      <c r="C335" s="65"/>
      <c r="D335" s="64"/>
      <c r="E335" s="65"/>
    </row>
    <row r="336" spans="2:5" ht="19.5" customHeight="1">
      <c r="B336" s="65"/>
      <c r="C336" s="65"/>
      <c r="D336" s="64"/>
      <c r="E336" s="65"/>
    </row>
    <row r="337" spans="2:5" ht="19.5" customHeight="1">
      <c r="B337" s="65"/>
      <c r="C337" s="65"/>
      <c r="D337" s="64"/>
      <c r="E337" s="65"/>
    </row>
    <row r="338" spans="2:5" ht="19.5" customHeight="1">
      <c r="B338" s="65"/>
      <c r="C338" s="65"/>
      <c r="D338" s="64"/>
      <c r="E338" s="65"/>
    </row>
    <row r="339" spans="2:5" ht="19.5" customHeight="1">
      <c r="B339" s="65"/>
      <c r="C339" s="65"/>
      <c r="D339" s="64"/>
      <c r="E339" s="65"/>
    </row>
    <row r="340" spans="2:5" ht="19.5" customHeight="1">
      <c r="B340" s="65"/>
      <c r="C340" s="65"/>
      <c r="D340" s="64"/>
      <c r="E340" s="65"/>
    </row>
    <row r="341" spans="2:5" ht="19.5" customHeight="1">
      <c r="B341" s="65"/>
      <c r="C341" s="65"/>
      <c r="D341" s="64"/>
      <c r="E341" s="65"/>
    </row>
    <row r="342" spans="2:5" ht="19.5" customHeight="1">
      <c r="B342" s="65"/>
      <c r="C342" s="65"/>
      <c r="D342" s="64"/>
      <c r="E342" s="65"/>
    </row>
    <row r="343" spans="2:5" ht="19.5" customHeight="1">
      <c r="B343" s="65"/>
      <c r="C343" s="65"/>
      <c r="D343" s="64"/>
      <c r="E343" s="65"/>
    </row>
    <row r="344" spans="2:5" ht="19.5" customHeight="1">
      <c r="B344" s="65"/>
      <c r="C344" s="65"/>
      <c r="D344" s="64"/>
      <c r="E344" s="65"/>
    </row>
    <row r="345" spans="2:5" ht="19.5" customHeight="1">
      <c r="B345" s="65"/>
      <c r="C345" s="65"/>
      <c r="D345" s="64"/>
      <c r="E345" s="65"/>
    </row>
    <row r="346" spans="2:5" ht="19.5" customHeight="1">
      <c r="B346" s="65"/>
      <c r="C346" s="65"/>
      <c r="D346" s="64"/>
      <c r="E346" s="65"/>
    </row>
    <row r="347" spans="2:5" ht="19.5" customHeight="1">
      <c r="B347" s="65"/>
      <c r="C347" s="65"/>
      <c r="D347" s="64"/>
      <c r="E347" s="65"/>
    </row>
    <row r="348" spans="2:5" ht="19.5" customHeight="1">
      <c r="B348" s="65"/>
      <c r="C348" s="65"/>
      <c r="D348" s="64"/>
      <c r="E348" s="65"/>
    </row>
    <row r="349" spans="2:5" ht="19.5" customHeight="1">
      <c r="B349" s="65"/>
      <c r="C349" s="65"/>
      <c r="D349" s="64"/>
      <c r="E349" s="65"/>
    </row>
    <row r="350" spans="2:5" ht="19.5" customHeight="1">
      <c r="B350" s="65"/>
      <c r="C350" s="65"/>
      <c r="D350" s="64"/>
      <c r="E350" s="65"/>
    </row>
    <row r="351" spans="2:5" ht="19.5" customHeight="1">
      <c r="B351" s="65"/>
      <c r="C351" s="65"/>
      <c r="D351" s="64"/>
      <c r="E351" s="65"/>
    </row>
    <row r="352" spans="2:5" ht="19.5" customHeight="1">
      <c r="B352" s="65"/>
      <c r="C352" s="65"/>
      <c r="D352" s="64"/>
      <c r="E352" s="65"/>
    </row>
    <row r="353" spans="2:5" ht="19.5" customHeight="1">
      <c r="B353" s="65"/>
      <c r="C353" s="65"/>
      <c r="D353" s="64"/>
      <c r="E353" s="65"/>
    </row>
    <row r="354" spans="2:5" ht="19.5" customHeight="1">
      <c r="B354" s="65"/>
      <c r="C354" s="65"/>
      <c r="D354" s="64"/>
      <c r="E354" s="65"/>
    </row>
    <row r="355" spans="2:5" ht="19.5" customHeight="1">
      <c r="B355" s="65"/>
      <c r="C355" s="65"/>
      <c r="D355" s="64"/>
      <c r="E355" s="65"/>
    </row>
    <row r="356" spans="2:5" ht="19.5" customHeight="1">
      <c r="B356" s="65"/>
      <c r="C356" s="65"/>
      <c r="D356" s="64"/>
      <c r="E356" s="65"/>
    </row>
    <row r="357" spans="2:5" ht="19.5" customHeight="1">
      <c r="B357" s="65"/>
      <c r="C357" s="65"/>
      <c r="D357" s="64"/>
      <c r="E357" s="65"/>
    </row>
    <row r="358" spans="2:5" ht="19.5" customHeight="1">
      <c r="B358" s="65"/>
      <c r="C358" s="65"/>
      <c r="D358" s="64"/>
      <c r="E358" s="65"/>
    </row>
    <row r="359" spans="2:5" ht="19.5" customHeight="1">
      <c r="B359" s="65"/>
      <c r="C359" s="65"/>
      <c r="D359" s="64"/>
      <c r="E359" s="65"/>
    </row>
    <row r="360" spans="2:5" ht="19.5" customHeight="1">
      <c r="B360" s="65"/>
      <c r="C360" s="65"/>
      <c r="D360" s="64"/>
      <c r="E360" s="65"/>
    </row>
    <row r="361" spans="2:5" ht="19.5" customHeight="1">
      <c r="B361" s="65"/>
      <c r="C361" s="65"/>
      <c r="D361" s="64"/>
      <c r="E361" s="65"/>
    </row>
    <row r="362" spans="2:5" ht="19.5" customHeight="1">
      <c r="B362" s="65"/>
      <c r="C362" s="65"/>
      <c r="D362" s="64"/>
      <c r="E362" s="65"/>
    </row>
    <row r="363" spans="2:5" ht="19.5" customHeight="1">
      <c r="B363" s="65"/>
      <c r="C363" s="65"/>
      <c r="D363" s="64"/>
      <c r="E363" s="65"/>
    </row>
    <row r="364" spans="2:5" ht="19.5" customHeight="1">
      <c r="B364" s="65"/>
      <c r="C364" s="65"/>
      <c r="D364" s="64"/>
      <c r="E364" s="65"/>
    </row>
    <row r="365" spans="2:5" ht="19.5" customHeight="1">
      <c r="B365" s="65"/>
      <c r="C365" s="65"/>
      <c r="D365" s="64"/>
      <c r="E365" s="65"/>
    </row>
    <row r="366" spans="2:5" ht="19.5" customHeight="1">
      <c r="B366" s="65"/>
      <c r="C366" s="65"/>
      <c r="D366" s="64"/>
      <c r="E366" s="65"/>
    </row>
    <row r="367" spans="2:5" ht="19.5" customHeight="1">
      <c r="B367" s="65"/>
      <c r="C367" s="65"/>
      <c r="D367" s="64"/>
      <c r="E367" s="65"/>
    </row>
    <row r="368" spans="2:5" ht="19.5" customHeight="1">
      <c r="B368" s="65"/>
      <c r="C368" s="65"/>
      <c r="D368" s="64"/>
      <c r="E368" s="65"/>
    </row>
    <row r="369" spans="2:5" ht="19.5" customHeight="1">
      <c r="B369" s="65"/>
      <c r="C369" s="65"/>
      <c r="D369" s="64"/>
      <c r="E369" s="65"/>
    </row>
    <row r="370" spans="2:5" ht="19.5" customHeight="1">
      <c r="B370" s="65"/>
      <c r="C370" s="65"/>
      <c r="D370" s="64"/>
      <c r="E370" s="65"/>
    </row>
    <row r="371" spans="2:5" ht="19.5" customHeight="1">
      <c r="B371" s="65"/>
      <c r="C371" s="65"/>
      <c r="D371" s="64"/>
      <c r="E371" s="65"/>
    </row>
    <row r="372" spans="2:5" ht="19.5" customHeight="1">
      <c r="B372" s="65"/>
      <c r="C372" s="65"/>
      <c r="D372" s="64"/>
      <c r="E372" s="65"/>
    </row>
    <row r="373" spans="2:5" ht="19.5" customHeight="1">
      <c r="B373" s="65"/>
      <c r="C373" s="65"/>
      <c r="D373" s="64"/>
      <c r="E373" s="65"/>
    </row>
    <row r="374" spans="2:5" ht="19.5" customHeight="1">
      <c r="B374" s="65"/>
      <c r="C374" s="65"/>
      <c r="D374" s="64"/>
      <c r="E374" s="65"/>
    </row>
    <row r="375" spans="2:5" ht="19.5" customHeight="1">
      <c r="B375" s="65"/>
      <c r="C375" s="65"/>
      <c r="D375" s="64"/>
      <c r="E375" s="65"/>
    </row>
    <row r="376" spans="2:5" ht="19.5" customHeight="1">
      <c r="B376" s="65"/>
      <c r="C376" s="65"/>
      <c r="D376" s="64"/>
      <c r="E376" s="65"/>
    </row>
    <row r="377" spans="2:5" ht="19.5" customHeight="1">
      <c r="B377" s="65"/>
      <c r="C377" s="65"/>
      <c r="D377" s="64"/>
      <c r="E377" s="65"/>
    </row>
    <row r="378" spans="2:5" ht="19.5" customHeight="1">
      <c r="B378" s="65"/>
      <c r="C378" s="65"/>
      <c r="D378" s="64"/>
      <c r="E378" s="65"/>
    </row>
    <row r="379" spans="2:5" ht="19.5" customHeight="1">
      <c r="B379" s="65"/>
      <c r="C379" s="65"/>
      <c r="D379" s="64"/>
      <c r="E379" s="65"/>
    </row>
    <row r="380" spans="2:5" ht="19.5" customHeight="1">
      <c r="B380" s="65"/>
      <c r="C380" s="65"/>
      <c r="D380" s="64"/>
      <c r="E380" s="65"/>
    </row>
    <row r="381" spans="2:5" ht="19.5" customHeight="1">
      <c r="B381" s="65"/>
      <c r="C381" s="65"/>
      <c r="D381" s="64"/>
      <c r="E381" s="65"/>
    </row>
    <row r="382" spans="2:5" ht="19.5" customHeight="1">
      <c r="B382" s="65"/>
      <c r="C382" s="65"/>
      <c r="D382" s="64"/>
      <c r="E382" s="65"/>
    </row>
    <row r="383" spans="2:5" ht="19.5" customHeight="1">
      <c r="B383" s="65"/>
      <c r="C383" s="65"/>
      <c r="D383" s="64"/>
      <c r="E383" s="65"/>
    </row>
    <row r="384" spans="2:5" ht="19.5" customHeight="1">
      <c r="B384" s="65"/>
      <c r="C384" s="65"/>
      <c r="D384" s="64"/>
      <c r="E384" s="65"/>
    </row>
    <row r="385" spans="2:5" ht="19.5" customHeight="1">
      <c r="B385" s="65"/>
      <c r="C385" s="65"/>
      <c r="D385" s="64"/>
      <c r="E385" s="65"/>
    </row>
    <row r="386" spans="2:5" ht="19.5" customHeight="1">
      <c r="B386" s="65"/>
      <c r="C386" s="65"/>
      <c r="D386" s="64"/>
      <c r="E386" s="65"/>
    </row>
    <row r="387" spans="2:5" ht="19.5" customHeight="1">
      <c r="B387" s="65"/>
      <c r="C387" s="65"/>
      <c r="D387" s="64"/>
      <c r="E387" s="65"/>
    </row>
    <row r="388" spans="2:5" ht="19.5" customHeight="1">
      <c r="B388" s="65"/>
      <c r="C388" s="65"/>
      <c r="D388" s="64"/>
      <c r="E388" s="65"/>
    </row>
    <row r="389" spans="2:5" ht="19.5" customHeight="1">
      <c r="B389" s="65"/>
      <c r="C389" s="65"/>
      <c r="D389" s="64"/>
      <c r="E389" s="65"/>
    </row>
    <row r="390" spans="2:5" ht="19.5" customHeight="1">
      <c r="B390" s="65"/>
      <c r="C390" s="65"/>
      <c r="D390" s="64"/>
      <c r="E390" s="65"/>
    </row>
    <row r="391" spans="2:5" ht="19.5" customHeight="1">
      <c r="B391" s="65"/>
      <c r="C391" s="65"/>
      <c r="D391" s="64"/>
      <c r="E391" s="65"/>
    </row>
    <row r="392" spans="2:5" ht="19.5" customHeight="1">
      <c r="B392" s="65"/>
      <c r="C392" s="65"/>
      <c r="D392" s="64"/>
      <c r="E392" s="65"/>
    </row>
    <row r="393" spans="2:5" ht="19.5" customHeight="1">
      <c r="B393" s="65"/>
      <c r="C393" s="65"/>
      <c r="D393" s="64"/>
      <c r="E393" s="65"/>
    </row>
    <row r="394" spans="2:5" ht="19.5" customHeight="1">
      <c r="B394" s="65"/>
      <c r="C394" s="65"/>
      <c r="D394" s="64"/>
      <c r="E394" s="65"/>
    </row>
    <row r="395" spans="2:5" ht="19.5" customHeight="1">
      <c r="B395" s="65"/>
      <c r="C395" s="65"/>
      <c r="D395" s="64"/>
      <c r="E395" s="65"/>
    </row>
    <row r="396" spans="2:5" ht="19.5" customHeight="1">
      <c r="B396" s="65"/>
      <c r="C396" s="65"/>
      <c r="D396" s="64"/>
      <c r="E396" s="65"/>
    </row>
    <row r="397" spans="2:5" ht="19.5" customHeight="1">
      <c r="B397" s="65"/>
      <c r="C397" s="65"/>
      <c r="D397" s="64"/>
      <c r="E397" s="65"/>
    </row>
    <row r="398" spans="2:5" ht="19.5" customHeight="1">
      <c r="B398" s="65"/>
      <c r="C398" s="65"/>
      <c r="D398" s="64"/>
      <c r="E398" s="65"/>
    </row>
    <row r="399" spans="2:5" ht="19.5" customHeight="1">
      <c r="B399" s="65"/>
      <c r="C399" s="65"/>
      <c r="D399" s="64"/>
      <c r="E399" s="65"/>
    </row>
    <row r="400" spans="2:5" ht="19.5" customHeight="1">
      <c r="B400" s="65"/>
      <c r="C400" s="65"/>
      <c r="D400" s="64"/>
      <c r="E400" s="65"/>
    </row>
    <row r="401" spans="2:5" ht="19.5" customHeight="1">
      <c r="B401" s="65"/>
      <c r="C401" s="65"/>
      <c r="D401" s="64"/>
      <c r="E401" s="65"/>
    </row>
    <row r="402" spans="2:5" ht="19.5" customHeight="1">
      <c r="B402" s="65"/>
      <c r="C402" s="65"/>
      <c r="D402" s="64"/>
      <c r="E402" s="65"/>
    </row>
    <row r="403" spans="2:5" ht="19.5" customHeight="1">
      <c r="B403" s="65"/>
      <c r="C403" s="65"/>
      <c r="D403" s="64"/>
      <c r="E403" s="65"/>
    </row>
    <row r="404" spans="2:5" ht="19.5" customHeight="1">
      <c r="B404" s="65"/>
      <c r="C404" s="65"/>
      <c r="D404" s="64"/>
      <c r="E404" s="65"/>
    </row>
    <row r="405" spans="2:5" ht="19.5" customHeight="1">
      <c r="B405" s="65"/>
      <c r="C405" s="65"/>
      <c r="D405" s="64"/>
      <c r="E405" s="65"/>
    </row>
    <row r="406" spans="2:5" ht="19.5" customHeight="1">
      <c r="B406" s="65"/>
      <c r="C406" s="65"/>
      <c r="D406" s="64"/>
      <c r="E406" s="65"/>
    </row>
    <row r="407" spans="2:5" ht="19.5" customHeight="1">
      <c r="B407" s="65"/>
      <c r="C407" s="65"/>
      <c r="D407" s="64"/>
      <c r="E407" s="65"/>
    </row>
    <row r="408" spans="2:5" ht="19.5" customHeight="1">
      <c r="B408" s="65"/>
      <c r="C408" s="65"/>
      <c r="D408" s="64"/>
      <c r="E408" s="65"/>
    </row>
    <row r="409" spans="2:5" ht="19.5" customHeight="1">
      <c r="B409" s="65"/>
      <c r="C409" s="65"/>
      <c r="D409" s="64"/>
      <c r="E409" s="65"/>
    </row>
    <row r="410" spans="2:5" ht="19.5" customHeight="1">
      <c r="B410" s="65"/>
      <c r="C410" s="65"/>
      <c r="D410" s="64"/>
      <c r="E410" s="65"/>
    </row>
    <row r="411" spans="2:5" ht="19.5" customHeight="1">
      <c r="B411" s="65"/>
      <c r="C411" s="65"/>
      <c r="D411" s="64"/>
      <c r="E411" s="65"/>
    </row>
    <row r="412" spans="2:5" ht="19.5" customHeight="1">
      <c r="B412" s="65"/>
      <c r="C412" s="65"/>
      <c r="D412" s="64"/>
      <c r="E412" s="65"/>
    </row>
    <row r="413" spans="2:5" ht="19.5" customHeight="1">
      <c r="B413" s="65"/>
      <c r="C413" s="65"/>
      <c r="D413" s="64"/>
      <c r="E413" s="65"/>
    </row>
    <row r="414" spans="2:5" ht="19.5" customHeight="1">
      <c r="B414" s="65"/>
      <c r="C414" s="65"/>
      <c r="D414" s="64"/>
      <c r="E414" s="65"/>
    </row>
    <row r="415" spans="2:5" ht="19.5" customHeight="1">
      <c r="B415" s="65"/>
      <c r="C415" s="65"/>
      <c r="D415" s="64"/>
      <c r="E415" s="65"/>
    </row>
    <row r="416" spans="2:5" ht="19.5" customHeight="1">
      <c r="B416" s="65"/>
      <c r="C416" s="65"/>
      <c r="D416" s="64"/>
      <c r="E416" s="65"/>
    </row>
    <row r="417" spans="2:5" ht="19.5" customHeight="1">
      <c r="B417" s="65"/>
      <c r="C417" s="65"/>
      <c r="D417" s="64"/>
      <c r="E417" s="65"/>
    </row>
    <row r="418" spans="2:5" ht="19.5" customHeight="1">
      <c r="B418" s="65"/>
      <c r="C418" s="65"/>
      <c r="D418" s="64"/>
      <c r="E418" s="65"/>
    </row>
    <row r="419" spans="2:5" ht="19.5" customHeight="1">
      <c r="B419" s="65"/>
      <c r="C419" s="65"/>
      <c r="D419" s="64"/>
      <c r="E419" s="65"/>
    </row>
    <row r="420" spans="2:5" ht="19.5" customHeight="1">
      <c r="B420" s="65"/>
      <c r="C420" s="65"/>
      <c r="D420" s="64"/>
      <c r="E420" s="65"/>
    </row>
    <row r="421" spans="2:5" ht="19.5" customHeight="1">
      <c r="B421" s="65"/>
      <c r="C421" s="65"/>
      <c r="D421" s="64"/>
      <c r="E421" s="65"/>
    </row>
    <row r="422" spans="2:5" ht="19.5" customHeight="1">
      <c r="B422" s="65"/>
      <c r="C422" s="65"/>
      <c r="D422" s="64"/>
      <c r="E422" s="65"/>
    </row>
    <row r="423" spans="2:5" ht="19.5" customHeight="1">
      <c r="B423" s="65"/>
      <c r="C423" s="65"/>
      <c r="D423" s="64"/>
      <c r="E423" s="65"/>
    </row>
    <row r="424" spans="2:5" ht="19.5" customHeight="1">
      <c r="B424" s="65"/>
      <c r="C424" s="65"/>
      <c r="D424" s="64"/>
      <c r="E424" s="65"/>
    </row>
    <row r="425" spans="2:5" ht="19.5" customHeight="1">
      <c r="B425" s="65"/>
      <c r="C425" s="65"/>
      <c r="D425" s="64"/>
      <c r="E425" s="65"/>
    </row>
    <row r="426" spans="2:5" ht="19.5" customHeight="1">
      <c r="B426" s="65"/>
      <c r="C426" s="65"/>
      <c r="D426" s="64"/>
      <c r="E426" s="65"/>
    </row>
    <row r="427" spans="2:5" ht="19.5" customHeight="1">
      <c r="B427" s="65"/>
      <c r="C427" s="65"/>
      <c r="D427" s="64"/>
      <c r="E427" s="65"/>
    </row>
    <row r="428" spans="2:5" ht="19.5" customHeight="1">
      <c r="B428" s="65"/>
      <c r="C428" s="65"/>
      <c r="D428" s="64"/>
      <c r="E428" s="65"/>
    </row>
    <row r="429" spans="2:5" ht="19.5" customHeight="1">
      <c r="B429" s="65"/>
      <c r="C429" s="65"/>
      <c r="D429" s="64"/>
      <c r="E429" s="65"/>
    </row>
    <row r="430" spans="2:5" ht="19.5" customHeight="1">
      <c r="B430" s="65"/>
      <c r="C430" s="65"/>
      <c r="D430" s="64"/>
      <c r="E430" s="65"/>
    </row>
    <row r="431" spans="2:5" ht="19.5" customHeight="1">
      <c r="B431" s="65"/>
      <c r="C431" s="65"/>
      <c r="D431" s="64"/>
      <c r="E431" s="65"/>
    </row>
    <row r="432" spans="2:5" ht="19.5" customHeight="1">
      <c r="B432" s="65"/>
      <c r="C432" s="65"/>
      <c r="D432" s="64"/>
      <c r="E432" s="65"/>
    </row>
    <row r="433" spans="2:5" ht="19.5" customHeight="1">
      <c r="B433" s="65"/>
      <c r="C433" s="65"/>
      <c r="D433" s="64"/>
      <c r="E433" s="65"/>
    </row>
    <row r="434" spans="2:5" ht="19.5" customHeight="1">
      <c r="B434" s="65"/>
      <c r="C434" s="65"/>
      <c r="D434" s="64"/>
      <c r="E434" s="65"/>
    </row>
    <row r="435" spans="2:5" ht="19.5" customHeight="1">
      <c r="B435" s="65"/>
      <c r="C435" s="65"/>
      <c r="D435" s="64"/>
      <c r="E435" s="65"/>
    </row>
    <row r="436" spans="2:5" ht="19.5" customHeight="1">
      <c r="B436" s="65"/>
      <c r="C436" s="65"/>
      <c r="D436" s="64"/>
      <c r="E436" s="65"/>
    </row>
    <row r="437" spans="2:5" ht="19.5" customHeight="1">
      <c r="B437" s="65"/>
      <c r="C437" s="65"/>
      <c r="D437" s="64"/>
      <c r="E437" s="65"/>
    </row>
    <row r="438" spans="2:5" ht="19.5" customHeight="1">
      <c r="B438" s="65"/>
      <c r="C438" s="65"/>
      <c r="D438" s="64"/>
      <c r="E438" s="65"/>
    </row>
    <row r="439" spans="2:5" ht="19.5" customHeight="1">
      <c r="B439" s="65"/>
      <c r="C439" s="65"/>
      <c r="D439" s="64"/>
      <c r="E439" s="65"/>
    </row>
    <row r="440" spans="2:5" ht="19.5" customHeight="1">
      <c r="B440" s="65"/>
      <c r="C440" s="65"/>
      <c r="D440" s="64"/>
      <c r="E440" s="65"/>
    </row>
    <row r="441" spans="2:5" ht="19.5" customHeight="1">
      <c r="B441" s="65"/>
      <c r="C441" s="65"/>
      <c r="D441" s="64"/>
      <c r="E441" s="65"/>
    </row>
    <row r="442" spans="2:5" ht="19.5" customHeight="1">
      <c r="B442" s="65"/>
      <c r="C442" s="65"/>
      <c r="D442" s="64"/>
      <c r="E442" s="65"/>
    </row>
    <row r="443" spans="2:5" ht="19.5" customHeight="1">
      <c r="B443" s="65"/>
      <c r="C443" s="65"/>
      <c r="D443" s="64"/>
      <c r="E443" s="65"/>
    </row>
    <row r="444" spans="2:5" ht="19.5" customHeight="1">
      <c r="B444" s="65"/>
      <c r="C444" s="65"/>
      <c r="D444" s="64"/>
      <c r="E444" s="65"/>
    </row>
    <row r="445" spans="2:5" ht="19.5" customHeight="1">
      <c r="B445" s="65"/>
      <c r="C445" s="65"/>
      <c r="D445" s="64"/>
      <c r="E445" s="65"/>
    </row>
    <row r="446" spans="2:5" ht="19.5" customHeight="1">
      <c r="B446" s="65"/>
      <c r="C446" s="65"/>
      <c r="D446" s="64"/>
      <c r="E446" s="65"/>
    </row>
    <row r="447" spans="2:5" ht="19.5" customHeight="1">
      <c r="B447" s="65"/>
      <c r="C447" s="65"/>
      <c r="D447" s="64"/>
      <c r="E447" s="65"/>
    </row>
    <row r="448" spans="2:5" ht="19.5" customHeight="1">
      <c r="B448" s="65"/>
      <c r="C448" s="65"/>
      <c r="D448" s="64"/>
      <c r="E448" s="65"/>
    </row>
    <row r="449" spans="2:5" ht="19.5" customHeight="1">
      <c r="B449" s="65"/>
      <c r="C449" s="65"/>
      <c r="D449" s="64"/>
      <c r="E449" s="65"/>
    </row>
    <row r="450" spans="2:5" ht="19.5" customHeight="1">
      <c r="B450" s="65"/>
      <c r="C450" s="65"/>
      <c r="D450" s="64"/>
      <c r="E450" s="65"/>
    </row>
    <row r="451" spans="2:5" ht="19.5" customHeight="1">
      <c r="B451" s="65"/>
      <c r="C451" s="65"/>
      <c r="D451" s="64"/>
      <c r="E451" s="65"/>
    </row>
    <row r="452" spans="2:5" ht="19.5" customHeight="1">
      <c r="B452" s="65"/>
      <c r="C452" s="65"/>
      <c r="D452" s="64"/>
      <c r="E452" s="65"/>
    </row>
    <row r="453" spans="2:5" ht="19.5" customHeight="1">
      <c r="B453" s="65"/>
      <c r="C453" s="65"/>
      <c r="D453" s="64"/>
      <c r="E453" s="65"/>
    </row>
    <row r="454" spans="2:5" ht="19.5" customHeight="1">
      <c r="B454" s="65"/>
      <c r="C454" s="65"/>
      <c r="D454" s="64"/>
      <c r="E454" s="65"/>
    </row>
    <row r="455" spans="2:5" ht="19.5" customHeight="1">
      <c r="B455" s="65"/>
      <c r="C455" s="65"/>
      <c r="D455" s="64"/>
      <c r="E455" s="65"/>
    </row>
    <row r="456" spans="2:5" ht="19.5" customHeight="1">
      <c r="B456" s="65"/>
      <c r="C456" s="65"/>
      <c r="D456" s="64"/>
      <c r="E456" s="65"/>
    </row>
    <row r="457" spans="2:5" ht="19.5" customHeight="1">
      <c r="B457" s="65"/>
      <c r="C457" s="65"/>
      <c r="D457" s="64"/>
      <c r="E457" s="65"/>
    </row>
    <row r="458" spans="2:5" ht="19.5" customHeight="1">
      <c r="B458" s="65"/>
      <c r="C458" s="65"/>
      <c r="D458" s="64"/>
      <c r="E458" s="65"/>
    </row>
    <row r="459" spans="2:5" ht="19.5" customHeight="1">
      <c r="B459" s="65"/>
      <c r="C459" s="65"/>
      <c r="D459" s="64"/>
      <c r="E459" s="65"/>
    </row>
    <row r="460" spans="2:5" ht="19.5" customHeight="1">
      <c r="B460" s="65"/>
      <c r="C460" s="65"/>
      <c r="D460" s="64"/>
      <c r="E460" s="65"/>
    </row>
    <row r="461" spans="2:5" ht="19.5" customHeight="1">
      <c r="B461" s="65"/>
      <c r="C461" s="65"/>
      <c r="D461" s="64"/>
      <c r="E461" s="65"/>
    </row>
    <row r="462" spans="2:5" ht="19.5" customHeight="1">
      <c r="B462" s="65"/>
      <c r="C462" s="65"/>
      <c r="D462" s="64"/>
      <c r="E462" s="65"/>
    </row>
    <row r="463" spans="2:5" ht="19.5" customHeight="1">
      <c r="B463" s="65"/>
      <c r="C463" s="65"/>
      <c r="D463" s="64"/>
      <c r="E463" s="65"/>
    </row>
    <row r="464" spans="2:5" ht="19.5" customHeight="1">
      <c r="B464" s="65"/>
      <c r="C464" s="65"/>
      <c r="D464" s="64"/>
      <c r="E464" s="65"/>
    </row>
    <row r="465" spans="2:5" ht="19.5" customHeight="1">
      <c r="B465" s="65"/>
      <c r="C465" s="65"/>
      <c r="D465" s="64"/>
      <c r="E465" s="65"/>
    </row>
    <row r="466" spans="2:5" ht="19.5" customHeight="1">
      <c r="B466" s="65"/>
      <c r="C466" s="65"/>
      <c r="D466" s="64"/>
      <c r="E466" s="65"/>
    </row>
    <row r="467" spans="2:5" ht="19.5" customHeight="1">
      <c r="B467" s="65"/>
      <c r="C467" s="65"/>
      <c r="D467" s="64"/>
      <c r="E467" s="65"/>
    </row>
    <row r="468" spans="2:5" ht="19.5" customHeight="1">
      <c r="B468" s="65"/>
      <c r="C468" s="65"/>
      <c r="D468" s="64"/>
      <c r="E468" s="65"/>
    </row>
    <row r="469" spans="2:5" ht="19.5" customHeight="1">
      <c r="B469" s="65"/>
      <c r="C469" s="65"/>
      <c r="D469" s="64"/>
      <c r="E469" s="65"/>
    </row>
    <row r="470" spans="2:5" ht="19.5" customHeight="1">
      <c r="B470" s="65"/>
      <c r="C470" s="65"/>
      <c r="D470" s="64"/>
      <c r="E470" s="65"/>
    </row>
    <row r="471" spans="2:5" ht="19.5" customHeight="1">
      <c r="B471" s="65"/>
      <c r="C471" s="65"/>
      <c r="D471" s="64"/>
      <c r="E471" s="65"/>
    </row>
    <row r="472" spans="2:5" ht="19.5" customHeight="1">
      <c r="B472" s="65"/>
      <c r="C472" s="65"/>
      <c r="D472" s="64"/>
      <c r="E472" s="65"/>
    </row>
    <row r="473" spans="2:5" ht="19.5" customHeight="1">
      <c r="B473" s="65"/>
      <c r="C473" s="65"/>
      <c r="D473" s="64"/>
      <c r="E473" s="65"/>
    </row>
    <row r="474" spans="2:5" ht="19.5" customHeight="1">
      <c r="B474" s="65"/>
      <c r="C474" s="65"/>
      <c r="D474" s="64"/>
      <c r="E474" s="65"/>
    </row>
    <row r="475" spans="2:5" ht="19.5" customHeight="1">
      <c r="B475" s="65"/>
      <c r="C475" s="65"/>
      <c r="D475" s="64"/>
      <c r="E475" s="65"/>
    </row>
    <row r="476" spans="2:5" ht="19.5" customHeight="1">
      <c r="B476" s="65"/>
      <c r="C476" s="65"/>
      <c r="D476" s="64"/>
      <c r="E476" s="65"/>
    </row>
    <row r="477" spans="2:5" ht="19.5" customHeight="1">
      <c r="B477" s="65"/>
      <c r="C477" s="65"/>
      <c r="D477" s="64"/>
      <c r="E477" s="65"/>
    </row>
    <row r="478" spans="2:5" ht="19.5" customHeight="1">
      <c r="B478" s="65"/>
      <c r="C478" s="65"/>
      <c r="D478" s="64"/>
      <c r="E478" s="65"/>
    </row>
    <row r="479" spans="2:5" ht="19.5" customHeight="1">
      <c r="B479" s="65"/>
      <c r="C479" s="65"/>
      <c r="D479" s="64"/>
      <c r="E479" s="65"/>
    </row>
    <row r="480" spans="2:5" ht="19.5" customHeight="1">
      <c r="B480" s="65"/>
      <c r="C480" s="65"/>
      <c r="D480" s="64"/>
      <c r="E480" s="65"/>
    </row>
    <row r="481" spans="2:5" ht="19.5" customHeight="1">
      <c r="B481" s="65"/>
      <c r="C481" s="65"/>
      <c r="D481" s="64"/>
      <c r="E481" s="65"/>
    </row>
    <row r="482" spans="2:5" ht="19.5" customHeight="1">
      <c r="B482" s="65"/>
      <c r="C482" s="65"/>
      <c r="D482" s="64"/>
      <c r="E482" s="65"/>
    </row>
    <row r="483" spans="2:5" ht="19.5" customHeight="1">
      <c r="B483" s="65"/>
      <c r="C483" s="65"/>
      <c r="D483" s="64"/>
      <c r="E483" s="65"/>
    </row>
    <row r="484" spans="2:5" ht="19.5" customHeight="1">
      <c r="B484" s="65"/>
      <c r="C484" s="65"/>
      <c r="D484" s="64"/>
      <c r="E484" s="65"/>
    </row>
    <row r="485" spans="2:5" ht="19.5" customHeight="1">
      <c r="B485" s="65"/>
      <c r="C485" s="65"/>
      <c r="D485" s="64"/>
      <c r="E485" s="65"/>
    </row>
    <row r="486" spans="2:5" ht="19.5" customHeight="1">
      <c r="B486" s="65"/>
      <c r="C486" s="65"/>
      <c r="D486" s="64"/>
      <c r="E486" s="65"/>
    </row>
    <row r="487" spans="2:5" ht="19.5" customHeight="1">
      <c r="B487" s="65"/>
      <c r="C487" s="65"/>
      <c r="D487" s="64"/>
      <c r="E487" s="65"/>
    </row>
    <row r="488" spans="2:5" ht="19.5" customHeight="1">
      <c r="B488" s="65"/>
      <c r="C488" s="65"/>
      <c r="D488" s="64"/>
      <c r="E488" s="65"/>
    </row>
    <row r="489" spans="2:5" ht="19.5" customHeight="1">
      <c r="B489" s="65"/>
      <c r="C489" s="65"/>
      <c r="D489" s="64"/>
      <c r="E489" s="65"/>
    </row>
    <row r="490" spans="2:5" ht="19.5" customHeight="1">
      <c r="B490" s="65"/>
      <c r="C490" s="65"/>
      <c r="D490" s="64"/>
      <c r="E490" s="65"/>
    </row>
    <row r="491" spans="2:5" ht="19.5" customHeight="1">
      <c r="B491" s="65"/>
      <c r="C491" s="65"/>
      <c r="D491" s="64"/>
      <c r="E491" s="65"/>
    </row>
    <row r="492" spans="2:5" ht="19.5" customHeight="1">
      <c r="B492" s="65"/>
      <c r="C492" s="65"/>
      <c r="D492" s="64"/>
      <c r="E492" s="65"/>
    </row>
    <row r="493" spans="2:5" ht="19.5" customHeight="1">
      <c r="B493" s="65"/>
      <c r="C493" s="65"/>
      <c r="D493" s="64"/>
      <c r="E493" s="65"/>
    </row>
    <row r="494" spans="2:5" ht="19.5" customHeight="1">
      <c r="B494" s="65"/>
      <c r="C494" s="65"/>
      <c r="D494" s="64"/>
      <c r="E494" s="65"/>
    </row>
    <row r="495" spans="2:5" ht="19.5" customHeight="1">
      <c r="B495" s="65"/>
      <c r="C495" s="65"/>
      <c r="D495" s="64"/>
      <c r="E495" s="65"/>
    </row>
    <row r="496" spans="2:5" ht="19.5" customHeight="1">
      <c r="B496" s="65"/>
      <c r="C496" s="65"/>
      <c r="D496" s="64"/>
      <c r="E496" s="65"/>
    </row>
    <row r="497" spans="2:5" ht="19.5" customHeight="1">
      <c r="B497" s="65"/>
      <c r="C497" s="65"/>
      <c r="D497" s="64"/>
      <c r="E497" s="65"/>
    </row>
    <row r="498" spans="2:5" ht="19.5" customHeight="1">
      <c r="B498" s="65"/>
      <c r="C498" s="65"/>
      <c r="D498" s="64"/>
      <c r="E498" s="65"/>
    </row>
    <row r="499" spans="2:5" ht="19.5" customHeight="1">
      <c r="B499" s="65"/>
      <c r="C499" s="65"/>
      <c r="D499" s="64"/>
      <c r="E499" s="65"/>
    </row>
    <row r="500" spans="2:5" ht="19.5" customHeight="1">
      <c r="B500" s="65"/>
      <c r="C500" s="65"/>
      <c r="D500" s="64"/>
      <c r="E500" s="65"/>
    </row>
    <row r="501" spans="2:5" ht="19.5" customHeight="1">
      <c r="B501" s="65"/>
      <c r="C501" s="65"/>
      <c r="D501" s="64"/>
      <c r="E501" s="65"/>
    </row>
    <row r="502" spans="2:5" ht="19.5" customHeight="1">
      <c r="B502" s="65"/>
      <c r="C502" s="65"/>
      <c r="D502" s="64"/>
      <c r="E502" s="65"/>
    </row>
    <row r="503" spans="2:5" ht="19.5" customHeight="1">
      <c r="B503" s="65"/>
      <c r="C503" s="65"/>
      <c r="D503" s="64"/>
      <c r="E503" s="65"/>
    </row>
    <row r="504" spans="2:5" ht="19.5" customHeight="1">
      <c r="B504" s="65"/>
      <c r="C504" s="65"/>
      <c r="D504" s="64"/>
      <c r="E504" s="65"/>
    </row>
    <row r="505" spans="2:5" ht="19.5" customHeight="1">
      <c r="B505" s="65"/>
      <c r="C505" s="65"/>
      <c r="D505" s="64"/>
      <c r="E505" s="65"/>
    </row>
    <row r="506" spans="2:5" ht="19.5" customHeight="1">
      <c r="B506" s="65"/>
      <c r="C506" s="65"/>
      <c r="D506" s="64"/>
      <c r="E506" s="65"/>
    </row>
    <row r="507" spans="2:5" ht="19.5" customHeight="1">
      <c r="B507" s="65"/>
      <c r="C507" s="65"/>
      <c r="D507" s="64"/>
      <c r="E507" s="65"/>
    </row>
    <row r="508" spans="2:5" ht="19.5" customHeight="1">
      <c r="B508" s="65"/>
      <c r="C508" s="65"/>
      <c r="D508" s="64"/>
      <c r="E508" s="65"/>
    </row>
    <row r="509" spans="2:5" ht="19.5" customHeight="1">
      <c r="B509" s="65"/>
      <c r="C509" s="65"/>
      <c r="D509" s="64"/>
      <c r="E509" s="65"/>
    </row>
    <row r="510" spans="2:5" ht="19.5" customHeight="1">
      <c r="B510" s="65"/>
      <c r="C510" s="65"/>
      <c r="D510" s="64"/>
      <c r="E510" s="65"/>
    </row>
    <row r="511" spans="2:5" ht="19.5" customHeight="1">
      <c r="B511" s="65"/>
      <c r="C511" s="65"/>
      <c r="D511" s="64"/>
      <c r="E511" s="65"/>
    </row>
    <row r="512" spans="2:5" ht="19.5" customHeight="1">
      <c r="B512" s="65"/>
      <c r="C512" s="65"/>
      <c r="D512" s="64"/>
      <c r="E512" s="65"/>
    </row>
    <row r="513" spans="2:5" ht="19.5" customHeight="1">
      <c r="B513" s="65"/>
      <c r="C513" s="65"/>
      <c r="D513" s="64"/>
      <c r="E513" s="65"/>
    </row>
    <row r="514" spans="2:5" ht="19.5" customHeight="1">
      <c r="B514" s="65"/>
      <c r="C514" s="65"/>
      <c r="D514" s="64"/>
      <c r="E514" s="65"/>
    </row>
    <row r="515" spans="2:5" ht="19.5" customHeight="1">
      <c r="B515" s="65"/>
      <c r="C515" s="65"/>
      <c r="D515" s="64"/>
      <c r="E515" s="65"/>
    </row>
    <row r="516" spans="2:5" ht="19.5" customHeight="1">
      <c r="B516" s="65"/>
      <c r="C516" s="65"/>
      <c r="D516" s="64"/>
      <c r="E516" s="65"/>
    </row>
    <row r="517" spans="2:5" ht="19.5" customHeight="1">
      <c r="B517" s="65"/>
      <c r="C517" s="65"/>
      <c r="D517" s="64"/>
      <c r="E517" s="65"/>
    </row>
    <row r="518" spans="2:5" ht="19.5" customHeight="1">
      <c r="B518" s="65"/>
      <c r="C518" s="65"/>
      <c r="D518" s="64"/>
      <c r="E518" s="65"/>
    </row>
    <row r="519" spans="2:5" ht="19.5" customHeight="1">
      <c r="B519" s="65"/>
      <c r="C519" s="65"/>
      <c r="D519" s="64"/>
      <c r="E519" s="65"/>
    </row>
    <row r="520" spans="2:5" ht="19.5" customHeight="1">
      <c r="B520" s="65"/>
      <c r="C520" s="65"/>
      <c r="D520" s="64"/>
      <c r="E520" s="65"/>
    </row>
    <row r="521" spans="2:5" ht="19.5" customHeight="1">
      <c r="B521" s="65"/>
      <c r="C521" s="65"/>
      <c r="D521" s="64"/>
      <c r="E521" s="65"/>
    </row>
    <row r="522" spans="2:5" ht="19.5" customHeight="1">
      <c r="B522" s="65"/>
      <c r="C522" s="65"/>
      <c r="D522" s="64"/>
      <c r="E522" s="65"/>
    </row>
    <row r="523" spans="2:5" ht="19.5" customHeight="1">
      <c r="B523" s="65"/>
      <c r="C523" s="65"/>
      <c r="D523" s="64"/>
      <c r="E523" s="65"/>
    </row>
    <row r="524" spans="2:5" ht="19.5" customHeight="1">
      <c r="B524" s="65"/>
      <c r="C524" s="65"/>
      <c r="D524" s="64"/>
      <c r="E524" s="65"/>
    </row>
    <row r="525" spans="2:5" ht="19.5" customHeight="1">
      <c r="B525" s="65"/>
      <c r="C525" s="65"/>
      <c r="D525" s="64"/>
      <c r="E525" s="65"/>
    </row>
    <row r="526" spans="2:5" ht="19.5" customHeight="1">
      <c r="B526" s="65"/>
      <c r="C526" s="65"/>
      <c r="D526" s="64"/>
      <c r="E526" s="65"/>
    </row>
    <row r="527" spans="2:5" ht="19.5" customHeight="1">
      <c r="B527" s="65"/>
      <c r="C527" s="65"/>
      <c r="D527" s="64"/>
      <c r="E527" s="65"/>
    </row>
    <row r="528" spans="2:5" ht="19.5" customHeight="1">
      <c r="B528" s="65"/>
      <c r="C528" s="65"/>
      <c r="D528" s="64"/>
      <c r="E528" s="65"/>
    </row>
    <row r="529" spans="2:5" ht="19.5" customHeight="1">
      <c r="B529" s="65"/>
      <c r="C529" s="65"/>
      <c r="D529" s="64"/>
      <c r="E529" s="65"/>
    </row>
    <row r="530" spans="2:5" ht="19.5" customHeight="1">
      <c r="B530" s="65"/>
      <c r="C530" s="65"/>
      <c r="D530" s="64"/>
      <c r="E530" s="65"/>
    </row>
    <row r="531" spans="2:5" ht="19.5" customHeight="1">
      <c r="B531" s="65"/>
      <c r="C531" s="65"/>
      <c r="D531" s="64"/>
      <c r="E531" s="65"/>
    </row>
    <row r="532" spans="2:5" ht="19.5" customHeight="1">
      <c r="B532" s="65"/>
      <c r="C532" s="65"/>
      <c r="D532" s="64"/>
      <c r="E532" s="65"/>
    </row>
    <row r="533" spans="2:5" ht="19.5" customHeight="1">
      <c r="B533" s="65"/>
      <c r="C533" s="65"/>
      <c r="D533" s="64"/>
      <c r="E533" s="65"/>
    </row>
    <row r="534" spans="2:5" ht="19.5" customHeight="1">
      <c r="B534" s="65"/>
      <c r="C534" s="65"/>
      <c r="D534" s="64"/>
      <c r="E534" s="65"/>
    </row>
    <row r="535" spans="2:5" ht="19.5" customHeight="1">
      <c r="B535" s="65"/>
      <c r="C535" s="65"/>
      <c r="D535" s="64"/>
      <c r="E535" s="65"/>
    </row>
    <row r="536" spans="2:5" ht="19.5" customHeight="1">
      <c r="B536" s="65"/>
      <c r="C536" s="65"/>
      <c r="D536" s="64"/>
      <c r="E536" s="65"/>
    </row>
    <row r="537" spans="2:5" ht="19.5" customHeight="1">
      <c r="B537" s="65"/>
      <c r="C537" s="65"/>
      <c r="D537" s="64"/>
      <c r="E537" s="65"/>
    </row>
    <row r="538" spans="2:5" ht="19.5" customHeight="1">
      <c r="B538" s="65"/>
      <c r="C538" s="65"/>
      <c r="D538" s="64"/>
      <c r="E538" s="65"/>
    </row>
    <row r="539" spans="2:5" ht="19.5" customHeight="1">
      <c r="B539" s="65"/>
      <c r="C539" s="65"/>
      <c r="D539" s="64"/>
      <c r="E539" s="65"/>
    </row>
    <row r="540" spans="2:5" ht="19.5" customHeight="1">
      <c r="B540" s="65"/>
      <c r="C540" s="65"/>
      <c r="D540" s="64"/>
      <c r="E540" s="65"/>
    </row>
    <row r="541" spans="2:5" ht="19.5" customHeight="1">
      <c r="B541" s="65"/>
      <c r="C541" s="65"/>
      <c r="D541" s="64"/>
      <c r="E541" s="65"/>
    </row>
    <row r="542" spans="2:5" ht="19.5" customHeight="1">
      <c r="B542" s="65"/>
      <c r="C542" s="65"/>
      <c r="D542" s="64"/>
      <c r="E542" s="65"/>
    </row>
    <row r="543" spans="2:5" ht="19.5" customHeight="1">
      <c r="B543" s="65"/>
      <c r="C543" s="65"/>
      <c r="D543" s="64"/>
      <c r="E543" s="65"/>
    </row>
    <row r="544" spans="2:5" ht="19.5" customHeight="1">
      <c r="B544" s="65"/>
      <c r="C544" s="65"/>
      <c r="D544" s="64"/>
      <c r="E544" s="65"/>
    </row>
    <row r="545" spans="2:5" ht="19.5" customHeight="1">
      <c r="B545" s="65"/>
      <c r="C545" s="65"/>
      <c r="D545" s="64"/>
      <c r="E545" s="65"/>
    </row>
    <row r="546" spans="2:5" ht="19.5" customHeight="1">
      <c r="B546" s="65"/>
      <c r="C546" s="65"/>
      <c r="D546" s="64"/>
      <c r="E546" s="65"/>
    </row>
    <row r="547" spans="2:5" ht="19.5" customHeight="1">
      <c r="B547" s="65"/>
      <c r="C547" s="65"/>
      <c r="D547" s="64"/>
      <c r="E547" s="65"/>
    </row>
    <row r="548" spans="2:5" ht="19.5" customHeight="1">
      <c r="B548" s="65"/>
      <c r="C548" s="65"/>
      <c r="D548" s="64"/>
      <c r="E548" s="65"/>
    </row>
    <row r="549" spans="2:5" ht="19.5" customHeight="1">
      <c r="B549" s="65"/>
      <c r="C549" s="65"/>
      <c r="D549" s="64"/>
      <c r="E549" s="65"/>
    </row>
    <row r="550" spans="2:5" ht="19.5" customHeight="1">
      <c r="B550" s="65"/>
      <c r="C550" s="65"/>
      <c r="D550" s="64"/>
      <c r="E550" s="65"/>
    </row>
    <row r="551" spans="2:5" ht="19.5" customHeight="1">
      <c r="B551" s="65"/>
      <c r="C551" s="65"/>
      <c r="D551" s="64"/>
      <c r="E551" s="65"/>
    </row>
    <row r="552" spans="2:5" ht="19.5" customHeight="1">
      <c r="B552" s="65"/>
      <c r="C552" s="65"/>
      <c r="D552" s="64"/>
      <c r="E552" s="65"/>
    </row>
    <row r="553" spans="2:5" ht="19.5" customHeight="1">
      <c r="B553" s="65"/>
      <c r="C553" s="65"/>
      <c r="D553" s="64"/>
      <c r="E553" s="65"/>
    </row>
    <row r="554" spans="2:5" ht="19.5" customHeight="1">
      <c r="B554" s="65"/>
      <c r="C554" s="65"/>
      <c r="D554" s="64"/>
      <c r="E554" s="65"/>
    </row>
    <row r="555" spans="2:5" ht="19.5" customHeight="1">
      <c r="B555" s="65"/>
      <c r="C555" s="65"/>
      <c r="D555" s="64"/>
      <c r="E555" s="65"/>
    </row>
    <row r="556" spans="2:5" ht="19.5" customHeight="1">
      <c r="B556" s="65"/>
      <c r="C556" s="65"/>
      <c r="D556" s="64"/>
      <c r="E556" s="65"/>
    </row>
    <row r="557" spans="2:5" ht="19.5" customHeight="1">
      <c r="B557" s="65"/>
      <c r="C557" s="65"/>
      <c r="D557" s="64"/>
      <c r="E557" s="65"/>
    </row>
    <row r="558" spans="2:5" ht="19.5" customHeight="1">
      <c r="B558" s="65"/>
      <c r="C558" s="65"/>
      <c r="D558" s="64"/>
      <c r="E558" s="65"/>
    </row>
    <row r="559" spans="2:5" ht="19.5" customHeight="1">
      <c r="B559" s="65"/>
      <c r="C559" s="65"/>
      <c r="D559" s="64"/>
      <c r="E559" s="65"/>
    </row>
    <row r="560" spans="2:5" ht="19.5" customHeight="1">
      <c r="B560" s="65"/>
      <c r="C560" s="65"/>
      <c r="D560" s="64"/>
      <c r="E560" s="65"/>
    </row>
    <row r="561" spans="2:5" ht="19.5" customHeight="1">
      <c r="B561" s="65"/>
      <c r="C561" s="65"/>
      <c r="D561" s="64"/>
      <c r="E561" s="65"/>
    </row>
    <row r="562" spans="2:5" ht="19.5" customHeight="1">
      <c r="B562" s="65"/>
      <c r="C562" s="65"/>
      <c r="D562" s="64"/>
      <c r="E562" s="65"/>
    </row>
    <row r="563" spans="2:5" ht="19.5" customHeight="1">
      <c r="B563" s="65"/>
      <c r="C563" s="65"/>
      <c r="D563" s="64"/>
      <c r="E563" s="65"/>
    </row>
    <row r="564" spans="2:5" ht="19.5" customHeight="1">
      <c r="B564" s="65"/>
      <c r="C564" s="65"/>
      <c r="D564" s="64"/>
      <c r="E564" s="65"/>
    </row>
    <row r="565" spans="2:5" ht="19.5" customHeight="1">
      <c r="B565" s="65"/>
      <c r="C565" s="65"/>
      <c r="D565" s="64"/>
      <c r="E565" s="65"/>
    </row>
    <row r="566" spans="2:5" ht="19.5" customHeight="1">
      <c r="B566" s="65"/>
      <c r="C566" s="65"/>
      <c r="D566" s="64"/>
      <c r="E566" s="65"/>
    </row>
    <row r="567" spans="2:5" ht="19.5" customHeight="1">
      <c r="B567" s="65"/>
      <c r="C567" s="65"/>
      <c r="D567" s="64"/>
      <c r="E567" s="65"/>
    </row>
    <row r="568" spans="2:5" ht="19.5" customHeight="1">
      <c r="B568" s="65"/>
      <c r="C568" s="65"/>
      <c r="D568" s="64"/>
      <c r="E568" s="65"/>
    </row>
    <row r="569" spans="2:5" ht="19.5" customHeight="1">
      <c r="B569" s="65"/>
      <c r="C569" s="65"/>
      <c r="D569" s="64"/>
      <c r="E569" s="65"/>
    </row>
    <row r="570" spans="2:5" ht="19.5" customHeight="1">
      <c r="B570" s="65"/>
      <c r="C570" s="65"/>
      <c r="D570" s="64"/>
      <c r="E570" s="65"/>
    </row>
    <row r="571" spans="2:5" ht="19.5" customHeight="1">
      <c r="B571" s="65"/>
      <c r="C571" s="65"/>
      <c r="D571" s="64"/>
      <c r="E571" s="65"/>
    </row>
    <row r="572" spans="2:5" ht="19.5" customHeight="1">
      <c r="B572" s="65"/>
      <c r="C572" s="65"/>
      <c r="D572" s="64"/>
      <c r="E572" s="65"/>
    </row>
    <row r="573" spans="2:5" ht="19.5" customHeight="1">
      <c r="B573" s="65"/>
      <c r="C573" s="65"/>
      <c r="D573" s="64"/>
      <c r="E573" s="65"/>
    </row>
    <row r="574" spans="2:5" ht="19.5" customHeight="1">
      <c r="B574" s="65"/>
      <c r="C574" s="65"/>
      <c r="D574" s="64"/>
      <c r="E574" s="65"/>
    </row>
    <row r="575" spans="2:5" ht="19.5" customHeight="1">
      <c r="B575" s="65"/>
      <c r="C575" s="65"/>
      <c r="D575" s="64"/>
      <c r="E575" s="65"/>
    </row>
    <row r="576" spans="2:5" ht="19.5" customHeight="1">
      <c r="B576" s="65"/>
      <c r="C576" s="65"/>
      <c r="D576" s="64"/>
      <c r="E576" s="65"/>
    </row>
    <row r="577" spans="2:5" ht="19.5" customHeight="1">
      <c r="B577" s="65"/>
      <c r="C577" s="65"/>
      <c r="D577" s="64"/>
      <c r="E577" s="65"/>
    </row>
    <row r="578" spans="2:5" ht="19.5" customHeight="1">
      <c r="B578" s="65"/>
      <c r="C578" s="65"/>
      <c r="D578" s="64"/>
      <c r="E578" s="65"/>
    </row>
    <row r="579" spans="2:5" ht="19.5" customHeight="1">
      <c r="B579" s="65"/>
      <c r="C579" s="65"/>
      <c r="D579" s="64"/>
      <c r="E579" s="65"/>
    </row>
    <row r="580" spans="2:5" ht="19.5" customHeight="1">
      <c r="B580" s="65"/>
      <c r="C580" s="65"/>
      <c r="D580" s="64"/>
      <c r="E580" s="65"/>
    </row>
    <row r="581" spans="2:5" ht="19.5" customHeight="1">
      <c r="B581" s="65"/>
      <c r="C581" s="65"/>
      <c r="D581" s="64"/>
      <c r="E581" s="65"/>
    </row>
    <row r="582" spans="2:5" ht="19.5" customHeight="1">
      <c r="B582" s="65"/>
      <c r="C582" s="65"/>
      <c r="D582" s="64"/>
      <c r="E582" s="65"/>
    </row>
    <row r="583" spans="2:5" ht="19.5" customHeight="1">
      <c r="B583" s="65"/>
      <c r="C583" s="65"/>
      <c r="D583" s="64"/>
      <c r="E583" s="65"/>
    </row>
    <row r="584" spans="2:5" ht="19.5" customHeight="1">
      <c r="B584" s="65"/>
      <c r="C584" s="65"/>
      <c r="D584" s="64"/>
      <c r="E584" s="65"/>
    </row>
    <row r="585" spans="2:5" ht="19.5" customHeight="1">
      <c r="B585" s="65"/>
      <c r="C585" s="65"/>
      <c r="D585" s="64"/>
      <c r="E585" s="65"/>
    </row>
    <row r="586" spans="2:5" ht="19.5" customHeight="1">
      <c r="B586" s="65"/>
      <c r="C586" s="65"/>
      <c r="D586" s="64"/>
      <c r="E586" s="65"/>
    </row>
    <row r="587" spans="2:5" ht="19.5" customHeight="1">
      <c r="B587" s="65"/>
      <c r="C587" s="65"/>
      <c r="D587" s="64"/>
      <c r="E587" s="65"/>
    </row>
    <row r="588" spans="2:5" ht="19.5" customHeight="1">
      <c r="B588" s="65"/>
      <c r="C588" s="65"/>
      <c r="D588" s="64"/>
      <c r="E588" s="65"/>
    </row>
    <row r="589" spans="2:5" ht="19.5" customHeight="1">
      <c r="B589" s="65"/>
      <c r="C589" s="65"/>
      <c r="D589" s="64"/>
      <c r="E589" s="65"/>
    </row>
    <row r="590" spans="2:5" ht="19.5" customHeight="1">
      <c r="B590" s="65"/>
      <c r="C590" s="65"/>
      <c r="D590" s="64"/>
      <c r="E590" s="65"/>
    </row>
    <row r="591" spans="2:5" ht="19.5" customHeight="1">
      <c r="B591" s="65"/>
      <c r="C591" s="65"/>
      <c r="D591" s="64"/>
      <c r="E591" s="65"/>
    </row>
    <row r="592" spans="2:5" ht="19.5" customHeight="1">
      <c r="B592" s="65"/>
      <c r="C592" s="65"/>
      <c r="D592" s="64"/>
      <c r="E592" s="65"/>
    </row>
    <row r="593" spans="2:5" ht="19.5" customHeight="1">
      <c r="B593" s="65"/>
      <c r="C593" s="65"/>
      <c r="D593" s="64"/>
      <c r="E593" s="65"/>
    </row>
    <row r="594" spans="2:5" ht="19.5" customHeight="1">
      <c r="B594" s="65"/>
      <c r="C594" s="65"/>
      <c r="D594" s="64"/>
      <c r="E594" s="65"/>
    </row>
    <row r="595" spans="2:5" ht="19.5" customHeight="1">
      <c r="B595" s="65"/>
      <c r="C595" s="65"/>
      <c r="D595" s="64"/>
      <c r="E595" s="65"/>
    </row>
    <row r="596" spans="2:5" ht="19.5" customHeight="1">
      <c r="B596" s="65"/>
      <c r="C596" s="65"/>
      <c r="D596" s="64"/>
      <c r="E596" s="65"/>
    </row>
    <row r="597" spans="2:5" ht="19.5" customHeight="1">
      <c r="B597" s="65"/>
      <c r="C597" s="65"/>
      <c r="D597" s="64"/>
      <c r="E597" s="65"/>
    </row>
    <row r="598" spans="2:5" ht="19.5" customHeight="1">
      <c r="B598" s="65"/>
      <c r="C598" s="65"/>
      <c r="D598" s="64"/>
      <c r="E598" s="65"/>
    </row>
    <row r="599" spans="2:5" ht="19.5" customHeight="1">
      <c r="B599" s="65"/>
      <c r="C599" s="65"/>
      <c r="D599" s="64"/>
      <c r="E599" s="65"/>
    </row>
    <row r="600" spans="2:5" ht="19.5" customHeight="1">
      <c r="B600" s="65"/>
      <c r="C600" s="65"/>
      <c r="D600" s="64"/>
      <c r="E600" s="65"/>
    </row>
    <row r="601" spans="2:5" ht="19.5" customHeight="1">
      <c r="B601" s="65"/>
      <c r="C601" s="65"/>
      <c r="D601" s="64"/>
      <c r="E601" s="65"/>
    </row>
    <row r="602" spans="2:5" ht="19.5" customHeight="1">
      <c r="B602" s="65"/>
      <c r="C602" s="65"/>
      <c r="D602" s="64"/>
      <c r="E602" s="65"/>
    </row>
    <row r="603" spans="2:5" ht="19.5" customHeight="1">
      <c r="B603" s="65"/>
      <c r="C603" s="65"/>
      <c r="D603" s="64"/>
      <c r="E603" s="65"/>
    </row>
    <row r="604" spans="2:5" ht="19.5" customHeight="1">
      <c r="B604" s="65"/>
      <c r="C604" s="65"/>
      <c r="D604" s="64"/>
      <c r="E604" s="65"/>
    </row>
    <row r="605" spans="2:5" ht="19.5" customHeight="1">
      <c r="B605" s="65"/>
      <c r="C605" s="65"/>
      <c r="D605" s="64"/>
      <c r="E605" s="65"/>
    </row>
    <row r="606" spans="2:5" ht="19.5" customHeight="1">
      <c r="B606" s="65"/>
      <c r="C606" s="65"/>
      <c r="D606" s="64"/>
      <c r="E606" s="65"/>
    </row>
    <row r="607" spans="2:5" ht="19.5" customHeight="1">
      <c r="B607" s="65"/>
      <c r="C607" s="65"/>
      <c r="D607" s="64"/>
      <c r="E607" s="65"/>
    </row>
    <row r="608" spans="2:5" ht="19.5" customHeight="1">
      <c r="B608" s="65"/>
      <c r="C608" s="65"/>
      <c r="D608" s="64"/>
      <c r="E608" s="65"/>
    </row>
    <row r="609" spans="2:5" ht="19.5" customHeight="1">
      <c r="B609" s="65"/>
      <c r="C609" s="65"/>
      <c r="D609" s="64"/>
      <c r="E609" s="65"/>
    </row>
    <row r="610" spans="2:5" ht="19.5" customHeight="1">
      <c r="B610" s="65"/>
      <c r="C610" s="65"/>
      <c r="D610" s="64"/>
      <c r="E610" s="65"/>
    </row>
    <row r="611" spans="2:5" ht="19.5" customHeight="1">
      <c r="B611" s="65"/>
      <c r="C611" s="65"/>
      <c r="D611" s="64"/>
      <c r="E611" s="65"/>
    </row>
    <row r="612" spans="2:5" ht="19.5" customHeight="1">
      <c r="B612" s="65"/>
      <c r="C612" s="65"/>
      <c r="D612" s="64"/>
      <c r="E612" s="65"/>
    </row>
    <row r="613" spans="2:5" ht="19.5" customHeight="1">
      <c r="B613" s="65"/>
      <c r="C613" s="65"/>
      <c r="D613" s="64"/>
      <c r="E613" s="65"/>
    </row>
    <row r="614" spans="2:5" ht="19.5" customHeight="1">
      <c r="B614" s="65"/>
      <c r="C614" s="65"/>
      <c r="D614" s="64"/>
      <c r="E614" s="65"/>
    </row>
    <row r="615" spans="2:5" ht="19.5" customHeight="1">
      <c r="B615" s="65"/>
      <c r="C615" s="65"/>
      <c r="D615" s="64"/>
      <c r="E615" s="65"/>
    </row>
    <row r="616" spans="2:5" ht="19.5" customHeight="1">
      <c r="B616" s="65"/>
      <c r="C616" s="65"/>
      <c r="D616" s="64"/>
      <c r="E616" s="65"/>
    </row>
    <row r="617" spans="2:5" ht="19.5" customHeight="1">
      <c r="B617" s="65"/>
      <c r="C617" s="65"/>
      <c r="D617" s="64"/>
      <c r="E617" s="65"/>
    </row>
    <row r="618" spans="2:5" ht="19.5" customHeight="1">
      <c r="B618" s="65"/>
      <c r="C618" s="65"/>
      <c r="D618" s="64"/>
      <c r="E618" s="65"/>
    </row>
    <row r="619" spans="2:5" ht="19.5" customHeight="1">
      <c r="B619" s="65"/>
      <c r="C619" s="65"/>
      <c r="D619" s="64"/>
      <c r="E619" s="65"/>
    </row>
    <row r="620" spans="2:5" ht="19.5" customHeight="1">
      <c r="B620" s="65"/>
      <c r="C620" s="65"/>
      <c r="D620" s="64"/>
      <c r="E620" s="65"/>
    </row>
    <row r="621" spans="2:5" ht="19.5" customHeight="1">
      <c r="B621" s="65"/>
      <c r="C621" s="65"/>
      <c r="D621" s="64"/>
      <c r="E621" s="65"/>
    </row>
    <row r="622" spans="2:5" ht="19.5" customHeight="1">
      <c r="B622" s="65"/>
      <c r="C622" s="65"/>
      <c r="D622" s="64"/>
      <c r="E622" s="65"/>
    </row>
    <row r="623" spans="2:5" ht="19.5" customHeight="1">
      <c r="B623" s="65"/>
      <c r="C623" s="65"/>
      <c r="D623" s="64"/>
      <c r="E623" s="65"/>
    </row>
    <row r="624" spans="2:5" ht="19.5" customHeight="1">
      <c r="B624" s="65"/>
      <c r="C624" s="65"/>
      <c r="D624" s="64"/>
      <c r="E624" s="65"/>
    </row>
    <row r="625" spans="2:5" ht="19.5" customHeight="1">
      <c r="B625" s="65"/>
      <c r="C625" s="65"/>
      <c r="D625" s="64"/>
      <c r="E625" s="65"/>
    </row>
    <row r="626" spans="2:5" ht="19.5" customHeight="1">
      <c r="B626" s="65"/>
      <c r="C626" s="65"/>
      <c r="D626" s="64"/>
      <c r="E626" s="65"/>
    </row>
    <row r="627" spans="2:5" ht="19.5" customHeight="1">
      <c r="B627" s="65"/>
      <c r="C627" s="65"/>
      <c r="D627" s="64"/>
      <c r="E627" s="65"/>
    </row>
    <row r="628" spans="2:5" ht="19.5" customHeight="1">
      <c r="B628" s="65"/>
      <c r="C628" s="65"/>
      <c r="D628" s="64"/>
      <c r="E628" s="65"/>
    </row>
    <row r="629" spans="2:5" ht="19.5" customHeight="1">
      <c r="B629" s="65"/>
      <c r="C629" s="65"/>
      <c r="D629" s="64"/>
      <c r="E629" s="65"/>
    </row>
    <row r="630" spans="2:5" ht="19.5" customHeight="1">
      <c r="B630" s="65"/>
      <c r="C630" s="65"/>
      <c r="D630" s="64"/>
      <c r="E630" s="65"/>
    </row>
    <row r="631" spans="2:5" ht="19.5" customHeight="1">
      <c r="B631" s="65"/>
      <c r="C631" s="65"/>
      <c r="D631" s="64"/>
      <c r="E631" s="65"/>
    </row>
    <row r="632" spans="2:5" ht="19.5" customHeight="1">
      <c r="B632" s="65"/>
      <c r="C632" s="65"/>
      <c r="D632" s="64"/>
      <c r="E632" s="65"/>
    </row>
    <row r="633" spans="2:5" ht="19.5" customHeight="1">
      <c r="B633" s="65"/>
      <c r="C633" s="65"/>
      <c r="D633" s="64"/>
      <c r="E633" s="65"/>
    </row>
    <row r="634" spans="2:5" ht="19.5" customHeight="1">
      <c r="B634" s="65"/>
      <c r="C634" s="65"/>
      <c r="D634" s="64"/>
      <c r="E634" s="65"/>
    </row>
    <row r="635" spans="2:5" ht="19.5" customHeight="1">
      <c r="B635" s="65"/>
      <c r="C635" s="65"/>
      <c r="D635" s="64"/>
      <c r="E635" s="65"/>
    </row>
    <row r="636" spans="2:5" ht="19.5" customHeight="1">
      <c r="B636" s="65"/>
      <c r="C636" s="65"/>
      <c r="D636" s="64"/>
      <c r="E636" s="65"/>
    </row>
    <row r="637" spans="2:5" ht="19.5" customHeight="1">
      <c r="B637" s="65"/>
      <c r="C637" s="65"/>
      <c r="D637" s="64"/>
      <c r="E637" s="65"/>
    </row>
    <row r="638" spans="2:5" ht="19.5" customHeight="1">
      <c r="B638" s="65"/>
      <c r="C638" s="65"/>
      <c r="D638" s="64"/>
      <c r="E638" s="65"/>
    </row>
    <row r="639" spans="2:5" ht="19.5" customHeight="1">
      <c r="B639" s="65"/>
      <c r="C639" s="65"/>
      <c r="D639" s="64"/>
      <c r="E639" s="65"/>
    </row>
    <row r="640" spans="2:5" ht="19.5" customHeight="1">
      <c r="B640" s="65"/>
      <c r="C640" s="65"/>
      <c r="D640" s="64"/>
      <c r="E640" s="65"/>
    </row>
    <row r="641" spans="2:5" ht="19.5" customHeight="1">
      <c r="B641" s="65"/>
      <c r="C641" s="65"/>
      <c r="D641" s="64"/>
      <c r="E641" s="65"/>
    </row>
    <row r="642" spans="2:5" ht="19.5" customHeight="1">
      <c r="B642" s="65"/>
      <c r="C642" s="65"/>
      <c r="D642" s="64"/>
      <c r="E642" s="65"/>
    </row>
    <row r="643" spans="2:5" ht="19.5" customHeight="1">
      <c r="B643" s="65"/>
      <c r="C643" s="65"/>
      <c r="D643" s="64"/>
      <c r="E643" s="65"/>
    </row>
    <row r="644" spans="2:5" ht="19.5" customHeight="1">
      <c r="B644" s="65"/>
      <c r="C644" s="65"/>
      <c r="D644" s="64"/>
      <c r="E644" s="65"/>
    </row>
    <row r="645" spans="2:5" ht="19.5" customHeight="1">
      <c r="B645" s="65"/>
      <c r="C645" s="65"/>
      <c r="D645" s="64"/>
      <c r="E645" s="65"/>
    </row>
    <row r="646" spans="2:5" ht="19.5" customHeight="1">
      <c r="B646" s="65"/>
      <c r="C646" s="65"/>
      <c r="D646" s="64"/>
      <c r="E646" s="65"/>
    </row>
    <row r="647" spans="2:5" ht="19.5" customHeight="1">
      <c r="B647" s="65"/>
      <c r="C647" s="65"/>
      <c r="D647" s="64"/>
      <c r="E647" s="65"/>
    </row>
    <row r="648" spans="2:5" ht="19.5" customHeight="1">
      <c r="B648" s="65"/>
      <c r="C648" s="65"/>
      <c r="D648" s="64"/>
      <c r="E648" s="65"/>
    </row>
    <row r="649" spans="2:5" ht="19.5" customHeight="1">
      <c r="B649" s="65"/>
      <c r="C649" s="65"/>
      <c r="D649" s="64"/>
      <c r="E649" s="65"/>
    </row>
    <row r="650" spans="2:5" ht="19.5" customHeight="1">
      <c r="B650" s="65"/>
      <c r="C650" s="65"/>
      <c r="D650" s="64"/>
      <c r="E650" s="65"/>
    </row>
    <row r="651" spans="2:5" ht="19.5" customHeight="1">
      <c r="B651" s="65"/>
      <c r="C651" s="65"/>
      <c r="D651" s="64"/>
      <c r="E651" s="65"/>
    </row>
    <row r="652" spans="2:5" ht="19.5" customHeight="1">
      <c r="B652" s="65"/>
      <c r="C652" s="65"/>
      <c r="D652" s="64"/>
      <c r="E652" s="65"/>
    </row>
    <row r="653" spans="2:5" ht="19.5" customHeight="1">
      <c r="B653" s="65"/>
      <c r="C653" s="65"/>
      <c r="D653" s="64"/>
      <c r="E653" s="65"/>
    </row>
    <row r="654" spans="2:5" ht="19.5" customHeight="1">
      <c r="B654" s="65"/>
      <c r="C654" s="65"/>
      <c r="D654" s="64"/>
      <c r="E654" s="65"/>
    </row>
    <row r="655" spans="2:5" ht="19.5" customHeight="1">
      <c r="B655" s="65"/>
      <c r="C655" s="65"/>
      <c r="D655" s="64"/>
      <c r="E655" s="65"/>
    </row>
    <row r="656" spans="2:5" ht="19.5" customHeight="1">
      <c r="B656" s="65"/>
      <c r="C656" s="65"/>
      <c r="D656" s="64"/>
      <c r="E656" s="65"/>
    </row>
    <row r="657" spans="2:5" ht="19.5" customHeight="1">
      <c r="B657" s="65"/>
      <c r="C657" s="65"/>
      <c r="D657" s="64"/>
      <c r="E657" s="65"/>
    </row>
    <row r="658" spans="2:5" ht="19.5" customHeight="1">
      <c r="B658" s="65"/>
      <c r="C658" s="65"/>
      <c r="D658" s="64"/>
      <c r="E658" s="65"/>
    </row>
    <row r="659" spans="2:5" ht="19.5" customHeight="1">
      <c r="B659" s="65"/>
      <c r="C659" s="65"/>
      <c r="D659" s="64"/>
      <c r="E659" s="65"/>
    </row>
    <row r="660" spans="2:5" ht="19.5" customHeight="1">
      <c r="B660" s="65"/>
      <c r="C660" s="65"/>
      <c r="D660" s="64"/>
      <c r="E660" s="65"/>
    </row>
    <row r="661" spans="2:5" ht="19.5" customHeight="1">
      <c r="B661" s="65"/>
      <c r="C661" s="65"/>
      <c r="D661" s="64"/>
      <c r="E661" s="65"/>
    </row>
    <row r="662" spans="2:5" ht="19.5" customHeight="1">
      <c r="B662" s="65"/>
      <c r="C662" s="65"/>
      <c r="D662" s="64"/>
      <c r="E662" s="65"/>
    </row>
    <row r="663" spans="2:5" ht="19.5" customHeight="1">
      <c r="B663" s="65"/>
      <c r="C663" s="65"/>
      <c r="D663" s="64"/>
      <c r="E663" s="65"/>
    </row>
    <row r="664" spans="2:5" ht="19.5" customHeight="1">
      <c r="B664" s="65"/>
      <c r="C664" s="65"/>
      <c r="D664" s="64"/>
      <c r="E664" s="65"/>
    </row>
    <row r="665" spans="2:5" ht="19.5" customHeight="1">
      <c r="B665" s="65"/>
      <c r="C665" s="65"/>
      <c r="D665" s="64"/>
      <c r="E665" s="65"/>
    </row>
    <row r="666" spans="2:5" ht="19.5" customHeight="1">
      <c r="B666" s="65"/>
      <c r="C666" s="65"/>
      <c r="D666" s="64"/>
      <c r="E666" s="65"/>
    </row>
    <row r="667" spans="2:5" ht="19.5" customHeight="1">
      <c r="B667" s="65"/>
      <c r="C667" s="65"/>
      <c r="D667" s="64"/>
      <c r="E667" s="65"/>
    </row>
    <row r="668" spans="2:5" ht="19.5" customHeight="1">
      <c r="B668" s="65"/>
      <c r="C668" s="65"/>
      <c r="D668" s="64"/>
      <c r="E668" s="65"/>
    </row>
    <row r="669" spans="2:5" ht="19.5" customHeight="1">
      <c r="B669" s="65"/>
      <c r="C669" s="65"/>
      <c r="D669" s="64"/>
      <c r="E669" s="65"/>
    </row>
    <row r="670" spans="2:5" ht="19.5" customHeight="1">
      <c r="B670" s="65"/>
      <c r="C670" s="65"/>
      <c r="D670" s="64"/>
      <c r="E670" s="65"/>
    </row>
    <row r="671" spans="2:5" ht="19.5" customHeight="1">
      <c r="B671" s="65"/>
      <c r="C671" s="65"/>
      <c r="D671" s="64"/>
      <c r="E671" s="65"/>
    </row>
    <row r="672" spans="2:5" ht="19.5" customHeight="1">
      <c r="B672" s="65"/>
      <c r="C672" s="65"/>
      <c r="D672" s="64"/>
      <c r="E672" s="65"/>
    </row>
    <row r="673" spans="2:5" ht="19.5" customHeight="1">
      <c r="B673" s="65"/>
      <c r="C673" s="65"/>
      <c r="D673" s="64"/>
      <c r="E673" s="65"/>
    </row>
    <row r="674" spans="2:5" ht="19.5" customHeight="1">
      <c r="B674" s="65"/>
      <c r="C674" s="65"/>
      <c r="D674" s="64"/>
      <c r="E674" s="65"/>
    </row>
    <row r="675" spans="2:5" ht="19.5" customHeight="1">
      <c r="B675" s="65"/>
      <c r="C675" s="65"/>
      <c r="D675" s="64"/>
      <c r="E675" s="65"/>
    </row>
    <row r="676" spans="2:5" ht="19.5" customHeight="1">
      <c r="B676" s="65"/>
      <c r="C676" s="65"/>
      <c r="D676" s="64"/>
      <c r="E676" s="65"/>
    </row>
    <row r="677" spans="2:5" ht="19.5" customHeight="1">
      <c r="B677" s="65"/>
      <c r="C677" s="65"/>
      <c r="D677" s="64"/>
      <c r="E677" s="65"/>
    </row>
    <row r="678" spans="2:5" ht="19.5" customHeight="1">
      <c r="B678" s="65"/>
      <c r="C678" s="65"/>
      <c r="D678" s="64"/>
      <c r="E678" s="65"/>
    </row>
    <row r="679" spans="2:5" ht="19.5" customHeight="1">
      <c r="B679" s="65"/>
      <c r="C679" s="65"/>
      <c r="D679" s="64"/>
      <c r="E679" s="65"/>
    </row>
    <row r="680" spans="2:5" ht="19.5" customHeight="1">
      <c r="B680" s="65"/>
      <c r="C680" s="65"/>
      <c r="D680" s="64"/>
      <c r="E680" s="65"/>
    </row>
    <row r="681" spans="2:5" ht="19.5" customHeight="1">
      <c r="B681" s="65"/>
      <c r="C681" s="65"/>
      <c r="D681" s="64"/>
      <c r="E681" s="65"/>
    </row>
    <row r="682" spans="2:5" ht="19.5" customHeight="1">
      <c r="B682" s="65"/>
      <c r="C682" s="65"/>
      <c r="D682" s="64"/>
      <c r="E682" s="65"/>
    </row>
    <row r="683" spans="2:5" ht="19.5" customHeight="1">
      <c r="B683" s="65"/>
      <c r="C683" s="65"/>
      <c r="D683" s="64"/>
      <c r="E683" s="65"/>
    </row>
    <row r="684" spans="2:5" ht="19.5" customHeight="1">
      <c r="B684" s="65"/>
      <c r="C684" s="65"/>
      <c r="D684" s="64"/>
      <c r="E684" s="65"/>
    </row>
    <row r="685" spans="2:5" ht="19.5" customHeight="1">
      <c r="B685" s="65"/>
      <c r="C685" s="65"/>
      <c r="D685" s="64"/>
      <c r="E685" s="65"/>
    </row>
    <row r="686" spans="2:5" ht="19.5" customHeight="1">
      <c r="B686" s="65"/>
      <c r="C686" s="65"/>
      <c r="D686" s="3"/>
      <c r="E686" s="65"/>
    </row>
    <row r="687" spans="2:5" ht="19.5" customHeight="1">
      <c r="D687" s="3"/>
    </row>
    <row r="688" spans="2:5" ht="19.5" customHeight="1">
      <c r="D688" s="3"/>
    </row>
    <row r="689" spans="4:4" ht="19.5" customHeight="1">
      <c r="D689" s="3"/>
    </row>
    <row r="690" spans="4:4" ht="19.5" customHeight="1">
      <c r="D690" s="3"/>
    </row>
    <row r="691" spans="4:4" ht="19.5" customHeight="1">
      <c r="D691" s="3"/>
    </row>
    <row r="692" spans="4:4" ht="19.5" customHeight="1">
      <c r="D692" s="3"/>
    </row>
    <row r="693" spans="4:4" ht="19.5" customHeight="1">
      <c r="D693" s="3"/>
    </row>
    <row r="694" spans="4:4" ht="19.5" customHeight="1">
      <c r="D694" s="3"/>
    </row>
    <row r="695" spans="4:4" ht="19.5" customHeight="1">
      <c r="D695" s="3"/>
    </row>
    <row r="696" spans="4:4" ht="19.5" customHeight="1">
      <c r="D696" s="3"/>
    </row>
    <row r="697" spans="4:4" ht="19.5" customHeight="1">
      <c r="D697" s="3"/>
    </row>
    <row r="698" spans="4:4" ht="19.5" customHeight="1">
      <c r="D698" s="3"/>
    </row>
    <row r="699" spans="4:4" ht="19.5" customHeight="1">
      <c r="D699" s="3"/>
    </row>
    <row r="700" spans="4:4" ht="19.5" customHeight="1">
      <c r="D700" s="3"/>
    </row>
    <row r="701" spans="4:4" ht="19.5" customHeight="1">
      <c r="D701" s="3"/>
    </row>
    <row r="702" spans="4:4" ht="19.5" customHeight="1">
      <c r="D702" s="3"/>
    </row>
    <row r="703" spans="4:4" ht="19.5" customHeight="1">
      <c r="D703" s="3"/>
    </row>
    <row r="704" spans="4:4" ht="19.5" customHeight="1">
      <c r="D704" s="3"/>
    </row>
    <row r="705" spans="4:4" ht="19.5" customHeight="1">
      <c r="D705" s="3"/>
    </row>
    <row r="706" spans="4:4" ht="19.5" customHeight="1">
      <c r="D706" s="3"/>
    </row>
    <row r="707" spans="4:4" ht="19.5" customHeight="1">
      <c r="D707" s="3"/>
    </row>
    <row r="708" spans="4:4" ht="19.5" customHeight="1">
      <c r="D708" s="3"/>
    </row>
    <row r="709" spans="4:4" ht="19.5" customHeight="1">
      <c r="D709" s="3"/>
    </row>
    <row r="710" spans="4:4" ht="19.5" customHeight="1">
      <c r="D710" s="3"/>
    </row>
    <row r="711" spans="4:4" ht="19.5" customHeight="1">
      <c r="D711" s="3"/>
    </row>
  </sheetData>
  <mergeCells count="2">
    <mergeCell ref="B8:B9"/>
    <mergeCell ref="B1:E1"/>
  </mergeCells>
  <printOptions horizontalCentered="1"/>
  <pageMargins left="1.1811023622047245" right="0.70866141732283472" top="1.5748031496062993" bottom="0.94488188976377963" header="0.31496062992125984" footer="0.31496062992125984"/>
  <pageSetup scale="72" orientation="portrait" r:id="rId1"/>
  <headerFooter>
    <oddHeader>&amp;C&amp;G</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7"/>
  <sheetViews>
    <sheetView workbookViewId="0">
      <selection activeCell="B14" sqref="B14"/>
    </sheetView>
  </sheetViews>
  <sheetFormatPr baseColWidth="10" defaultRowHeight="15"/>
  <cols>
    <col min="2" max="2" width="68.28515625" bestFit="1" customWidth="1"/>
    <col min="3" max="3" width="7.85546875" bestFit="1" customWidth="1"/>
    <col min="4" max="4" width="7.28515625" customWidth="1"/>
    <col min="5" max="5" width="18" bestFit="1" customWidth="1"/>
    <col min="6" max="6" width="15.85546875" customWidth="1"/>
    <col min="8" max="8" width="13" customWidth="1"/>
    <col min="9" max="9" width="12.7109375" bestFit="1" customWidth="1"/>
  </cols>
  <sheetData>
    <row r="2" spans="2:9" ht="15.75" thickBot="1"/>
    <row r="3" spans="2:9">
      <c r="B3" s="1049" t="s">
        <v>2985</v>
      </c>
      <c r="C3" s="1050"/>
      <c r="D3" s="1050"/>
      <c r="E3" s="1051"/>
    </row>
    <row r="4" spans="2:9" ht="15.75" thickBot="1">
      <c r="B4" s="1052"/>
      <c r="C4" s="1053"/>
      <c r="D4" s="1053"/>
      <c r="E4" s="1054"/>
    </row>
    <row r="5" spans="2:9" ht="15.75" thickBot="1">
      <c r="B5" s="683" t="s">
        <v>2989</v>
      </c>
      <c r="C5" s="684" t="s">
        <v>2990</v>
      </c>
      <c r="D5" s="1055" t="s">
        <v>2991</v>
      </c>
      <c r="E5" s="1056"/>
      <c r="H5" s="697" t="s">
        <v>2992</v>
      </c>
      <c r="I5" s="698">
        <v>908526</v>
      </c>
    </row>
    <row r="6" spans="2:9">
      <c r="B6" s="685" t="s">
        <v>2993</v>
      </c>
      <c r="C6" s="686" t="s">
        <v>2742</v>
      </c>
      <c r="D6" s="687">
        <v>4.5</v>
      </c>
      <c r="E6" s="907">
        <v>5574000</v>
      </c>
      <c r="F6" s="688">
        <f t="shared" ref="F6:F27" si="0">D6*$I$5</f>
        <v>4088367</v>
      </c>
    </row>
    <row r="7" spans="2:9">
      <c r="B7" s="689" t="s">
        <v>3451</v>
      </c>
      <c r="C7" s="690" t="s">
        <v>2742</v>
      </c>
      <c r="D7" s="691">
        <v>3</v>
      </c>
      <c r="E7" s="907">
        <v>3602000</v>
      </c>
      <c r="F7" s="688">
        <f t="shared" si="0"/>
        <v>2725578</v>
      </c>
    </row>
    <row r="8" spans="2:9">
      <c r="B8" s="689" t="s">
        <v>2998</v>
      </c>
      <c r="C8" s="690" t="s">
        <v>2742</v>
      </c>
      <c r="D8" s="691">
        <v>3.5</v>
      </c>
      <c r="E8" s="907">
        <v>5328000</v>
      </c>
      <c r="F8" s="688">
        <f t="shared" si="0"/>
        <v>3179841</v>
      </c>
    </row>
    <row r="9" spans="2:9">
      <c r="B9" s="689" t="s">
        <v>2999</v>
      </c>
      <c r="C9" s="690" t="s">
        <v>2742</v>
      </c>
      <c r="D9" s="691">
        <v>3.5</v>
      </c>
      <c r="E9" s="907">
        <v>5328000</v>
      </c>
      <c r="F9" s="688">
        <f t="shared" si="0"/>
        <v>3179841</v>
      </c>
    </row>
    <row r="10" spans="2:9">
      <c r="B10" s="689" t="s">
        <v>3418</v>
      </c>
      <c r="C10" s="690" t="s">
        <v>2742</v>
      </c>
      <c r="D10" s="691">
        <v>3</v>
      </c>
      <c r="E10" s="907">
        <v>5328000</v>
      </c>
      <c r="F10" s="688">
        <f t="shared" si="0"/>
        <v>2725578</v>
      </c>
    </row>
    <row r="11" spans="2:9">
      <c r="B11" s="689" t="s">
        <v>3000</v>
      </c>
      <c r="C11" s="690" t="s">
        <v>2742</v>
      </c>
      <c r="D11" s="691">
        <v>3</v>
      </c>
      <c r="E11" s="907">
        <v>5328000</v>
      </c>
      <c r="F11" s="688">
        <f t="shared" si="0"/>
        <v>2725578</v>
      </c>
    </row>
    <row r="12" spans="2:9">
      <c r="B12" s="689" t="s">
        <v>3408</v>
      </c>
      <c r="C12" s="690" t="s">
        <v>2742</v>
      </c>
      <c r="D12" s="691">
        <v>2.5</v>
      </c>
      <c r="E12" s="907">
        <v>3602000</v>
      </c>
      <c r="F12" s="688">
        <f t="shared" si="0"/>
        <v>2271315</v>
      </c>
    </row>
    <row r="13" spans="2:9">
      <c r="B13" s="692" t="s">
        <v>3001</v>
      </c>
      <c r="C13" s="690" t="s">
        <v>2742</v>
      </c>
      <c r="D13" s="691">
        <v>2.5</v>
      </c>
      <c r="E13" s="907">
        <v>3602000</v>
      </c>
      <c r="F13" s="688">
        <f t="shared" si="0"/>
        <v>2271315</v>
      </c>
    </row>
    <row r="14" spans="2:9">
      <c r="B14" s="692" t="s">
        <v>3498</v>
      </c>
      <c r="C14" s="690" t="s">
        <v>2742</v>
      </c>
      <c r="D14" s="691">
        <v>2</v>
      </c>
      <c r="E14" s="907">
        <v>2373000</v>
      </c>
      <c r="F14" s="688">
        <f t="shared" si="0"/>
        <v>1817052</v>
      </c>
    </row>
    <row r="15" spans="2:9">
      <c r="B15" s="689" t="s">
        <v>2997</v>
      </c>
      <c r="C15" s="690" t="s">
        <v>2742</v>
      </c>
      <c r="D15" s="691">
        <v>5</v>
      </c>
      <c r="E15" s="907">
        <v>5574000</v>
      </c>
      <c r="F15" s="688">
        <f t="shared" si="0"/>
        <v>4542630</v>
      </c>
    </row>
    <row r="16" spans="2:9">
      <c r="B16" s="692" t="s">
        <v>3452</v>
      </c>
      <c r="C16" s="690" t="s">
        <v>2742</v>
      </c>
      <c r="D16" s="691">
        <v>3</v>
      </c>
      <c r="E16" s="907">
        <v>3602000</v>
      </c>
      <c r="F16" s="688">
        <f t="shared" si="0"/>
        <v>2725578</v>
      </c>
    </row>
    <row r="17" spans="2:6">
      <c r="B17" s="689" t="s">
        <v>2994</v>
      </c>
      <c r="C17" s="690" t="s">
        <v>2742</v>
      </c>
      <c r="D17" s="691">
        <v>3</v>
      </c>
      <c r="E17" s="907">
        <v>3602000</v>
      </c>
      <c r="F17" s="688">
        <f t="shared" si="0"/>
        <v>2725578</v>
      </c>
    </row>
    <row r="18" spans="2:6">
      <c r="B18" s="689" t="s">
        <v>2995</v>
      </c>
      <c r="C18" s="690" t="s">
        <v>2742</v>
      </c>
      <c r="D18" s="691">
        <v>2</v>
      </c>
      <c r="E18" s="907">
        <v>1520000</v>
      </c>
      <c r="F18" s="688">
        <f t="shared" si="0"/>
        <v>1817052</v>
      </c>
    </row>
    <row r="19" spans="2:6">
      <c r="B19" s="693" t="s">
        <v>2996</v>
      </c>
      <c r="C19" s="690" t="s">
        <v>2742</v>
      </c>
      <c r="D19" s="691">
        <v>2.5</v>
      </c>
      <c r="E19" s="907">
        <v>1520000</v>
      </c>
      <c r="F19" s="688">
        <f t="shared" si="0"/>
        <v>2271315</v>
      </c>
    </row>
    <row r="20" spans="2:6">
      <c r="B20" s="693"/>
      <c r="C20" s="690" t="s">
        <v>2742</v>
      </c>
      <c r="D20" s="691">
        <v>4</v>
      </c>
      <c r="E20" s="902"/>
      <c r="F20" s="688">
        <f t="shared" si="0"/>
        <v>3634104</v>
      </c>
    </row>
    <row r="21" spans="2:6">
      <c r="B21" s="693"/>
      <c r="C21" s="690" t="s">
        <v>2742</v>
      </c>
      <c r="D21" s="691">
        <v>5</v>
      </c>
      <c r="E21" s="902"/>
      <c r="F21" s="688">
        <f t="shared" si="0"/>
        <v>4542630</v>
      </c>
    </row>
    <row r="22" spans="2:6">
      <c r="B22" s="693"/>
      <c r="C22" s="690" t="s">
        <v>2742</v>
      </c>
      <c r="D22" s="691">
        <v>4</v>
      </c>
      <c r="E22" s="902"/>
      <c r="F22" s="688">
        <f t="shared" si="0"/>
        <v>3634104</v>
      </c>
    </row>
    <row r="23" spans="2:6">
      <c r="B23" s="693"/>
      <c r="C23" s="690" t="s">
        <v>2742</v>
      </c>
      <c r="D23" s="691">
        <v>4</v>
      </c>
      <c r="E23" s="902"/>
      <c r="F23" s="688">
        <f t="shared" si="0"/>
        <v>3634104</v>
      </c>
    </row>
    <row r="24" spans="2:6">
      <c r="B24" s="693"/>
      <c r="C24" s="690" t="s">
        <v>2742</v>
      </c>
      <c r="D24" s="691">
        <v>4</v>
      </c>
      <c r="E24" s="902"/>
      <c r="F24" s="688">
        <f t="shared" si="0"/>
        <v>3634104</v>
      </c>
    </row>
    <row r="25" spans="2:6">
      <c r="B25" s="693"/>
      <c r="C25" s="690" t="s">
        <v>2742</v>
      </c>
      <c r="D25" s="691">
        <v>4</v>
      </c>
      <c r="E25" s="902"/>
      <c r="F25" s="688">
        <f t="shared" si="0"/>
        <v>3634104</v>
      </c>
    </row>
    <row r="26" spans="2:6">
      <c r="B26" s="693"/>
      <c r="C26" s="690" t="s">
        <v>2742</v>
      </c>
      <c r="D26" s="691">
        <v>5</v>
      </c>
      <c r="E26" s="902"/>
      <c r="F26" s="688">
        <f t="shared" si="0"/>
        <v>4542630</v>
      </c>
    </row>
    <row r="27" spans="2:6" ht="15.75" thickBot="1">
      <c r="B27" s="694"/>
      <c r="C27" s="695" t="s">
        <v>2742</v>
      </c>
      <c r="D27" s="696">
        <v>4</v>
      </c>
      <c r="E27" s="902"/>
      <c r="F27" s="688">
        <f t="shared" si="0"/>
        <v>3634104</v>
      </c>
    </row>
  </sheetData>
  <protectedRanges>
    <protectedRange sqref="D18:D19 D21 D6:D16" name="Rango1_1"/>
  </protectedRanges>
  <mergeCells count="2">
    <mergeCell ref="B3:E4"/>
    <mergeCell ref="D5:E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77"/>
  <sheetViews>
    <sheetView view="pageBreakPreview" topLeftCell="A31" zoomScaleNormal="100" zoomScaleSheetLayoutView="100" workbookViewId="0">
      <selection activeCell="D42" sqref="D42"/>
    </sheetView>
  </sheetViews>
  <sheetFormatPr baseColWidth="10" defaultColWidth="12.85546875" defaultRowHeight="14.25"/>
  <cols>
    <col min="1" max="1" width="5.28515625" style="821" customWidth="1"/>
    <col min="2" max="2" width="6" style="821" customWidth="1"/>
    <col min="3" max="3" width="31.85546875" style="821" customWidth="1"/>
    <col min="4" max="4" width="43.140625" style="821" customWidth="1"/>
    <col min="5" max="5" width="12.85546875" style="822"/>
    <col min="6" max="6" width="14.5703125" style="822" customWidth="1"/>
    <col min="7" max="7" width="21" style="823" customWidth="1"/>
    <col min="8" max="8" width="27.42578125" style="823" customWidth="1"/>
    <col min="9" max="9" width="5.28515625" style="821" customWidth="1"/>
    <col min="10" max="16384" width="12.85546875" style="821"/>
  </cols>
  <sheetData>
    <row r="1" spans="2:8" ht="15" thickBot="1"/>
    <row r="2" spans="2:8" ht="37.15" customHeight="1" thickTop="1">
      <c r="B2" s="1092" t="s">
        <v>2923</v>
      </c>
      <c r="C2" s="1093"/>
      <c r="D2" s="1093"/>
      <c r="E2" s="1093"/>
      <c r="F2" s="1093"/>
      <c r="G2" s="1093"/>
      <c r="H2" s="1094"/>
    </row>
    <row r="3" spans="2:8" s="824" customFormat="1" ht="27" customHeight="1">
      <c r="B3" s="1095" t="s">
        <v>2885</v>
      </c>
      <c r="C3" s="1096"/>
      <c r="D3" s="1096"/>
      <c r="E3" s="1096"/>
      <c r="F3" s="1096"/>
      <c r="G3" s="1096"/>
      <c r="H3" s="1097"/>
    </row>
    <row r="4" spans="2:8" ht="21" thickBot="1">
      <c r="B4" s="1098" t="s">
        <v>3407</v>
      </c>
      <c r="C4" s="1099"/>
      <c r="D4" s="1099"/>
      <c r="E4" s="1099"/>
      <c r="F4" s="1099"/>
      <c r="G4" s="1099"/>
      <c r="H4" s="1100"/>
    </row>
    <row r="5" spans="2:8" ht="18" customHeight="1" thickBot="1">
      <c r="B5" s="857" t="s">
        <v>3339</v>
      </c>
      <c r="C5" s="1101" t="s">
        <v>3340</v>
      </c>
      <c r="D5" s="1102"/>
      <c r="E5" s="1102"/>
      <c r="F5" s="1102"/>
      <c r="G5" s="1102"/>
      <c r="H5" s="1103"/>
    </row>
    <row r="6" spans="2:8" ht="15.75" thickBot="1">
      <c r="B6" s="858" t="s">
        <v>3341</v>
      </c>
      <c r="C6" s="825" t="s">
        <v>3342</v>
      </c>
      <c r="D6" s="825" t="s">
        <v>3343</v>
      </c>
      <c r="E6" s="825" t="s">
        <v>490</v>
      </c>
      <c r="F6" s="825" t="s">
        <v>496</v>
      </c>
      <c r="G6" s="826" t="s">
        <v>492</v>
      </c>
      <c r="H6" s="859" t="s">
        <v>3344</v>
      </c>
    </row>
    <row r="7" spans="2:8">
      <c r="B7" s="1057">
        <v>1</v>
      </c>
      <c r="C7" s="1076" t="s">
        <v>3345</v>
      </c>
      <c r="D7" s="827" t="s">
        <v>3346</v>
      </c>
      <c r="E7" s="830" t="s">
        <v>3347</v>
      </c>
      <c r="F7" s="830">
        <v>20</v>
      </c>
      <c r="G7" s="913">
        <v>15000</v>
      </c>
      <c r="H7" s="912">
        <f>+G7*F7</f>
        <v>300000</v>
      </c>
    </row>
    <row r="8" spans="2:8">
      <c r="B8" s="1057"/>
      <c r="C8" s="1076"/>
      <c r="D8" s="827" t="s">
        <v>3348</v>
      </c>
      <c r="E8" s="830" t="s">
        <v>3347</v>
      </c>
      <c r="F8" s="830">
        <v>40</v>
      </c>
      <c r="G8" s="913">
        <v>7000</v>
      </c>
      <c r="H8" s="912">
        <f t="shared" ref="H8:H26" si="0">+G8*F8</f>
        <v>280000</v>
      </c>
    </row>
    <row r="9" spans="2:8">
      <c r="B9" s="1057"/>
      <c r="C9" s="1076"/>
      <c r="D9" s="827" t="s">
        <v>3349</v>
      </c>
      <c r="E9" s="830" t="s">
        <v>47</v>
      </c>
      <c r="F9" s="830">
        <v>20</v>
      </c>
      <c r="G9" s="913">
        <v>1000</v>
      </c>
      <c r="H9" s="912">
        <f t="shared" si="0"/>
        <v>20000</v>
      </c>
    </row>
    <row r="10" spans="2:8" ht="42.75">
      <c r="B10" s="1057"/>
      <c r="C10" s="1076"/>
      <c r="D10" s="828" t="s">
        <v>3350</v>
      </c>
      <c r="E10" s="830" t="s">
        <v>47</v>
      </c>
      <c r="F10" s="830">
        <v>20</v>
      </c>
      <c r="G10" s="913">
        <v>16000</v>
      </c>
      <c r="H10" s="912">
        <f t="shared" si="0"/>
        <v>320000</v>
      </c>
    </row>
    <row r="11" spans="2:8">
      <c r="B11" s="1057"/>
      <c r="C11" s="1076"/>
      <c r="D11" s="827" t="s">
        <v>3351</v>
      </c>
      <c r="E11" s="830" t="s">
        <v>47</v>
      </c>
      <c r="F11" s="829">
        <v>40</v>
      </c>
      <c r="G11" s="913">
        <v>7000</v>
      </c>
      <c r="H11" s="912">
        <f t="shared" si="0"/>
        <v>280000</v>
      </c>
    </row>
    <row r="12" spans="2:8">
      <c r="B12" s="1057"/>
      <c r="C12" s="1076"/>
      <c r="D12" s="827" t="s">
        <v>3352</v>
      </c>
      <c r="E12" s="830" t="s">
        <v>3347</v>
      </c>
      <c r="F12" s="830">
        <v>20</v>
      </c>
      <c r="G12" s="913">
        <v>13000</v>
      </c>
      <c r="H12" s="912">
        <f t="shared" si="0"/>
        <v>260000</v>
      </c>
    </row>
    <row r="13" spans="2:8">
      <c r="B13" s="1057"/>
      <c r="C13" s="1076"/>
      <c r="D13" s="827" t="s">
        <v>3354</v>
      </c>
      <c r="E13" s="830" t="s">
        <v>3353</v>
      </c>
      <c r="F13" s="830">
        <v>8</v>
      </c>
      <c r="G13" s="913">
        <v>325000</v>
      </c>
      <c r="H13" s="912">
        <f t="shared" si="0"/>
        <v>2600000</v>
      </c>
    </row>
    <row r="14" spans="2:8">
      <c r="B14" s="1057"/>
      <c r="C14" s="1076"/>
      <c r="D14" s="827" t="s">
        <v>3355</v>
      </c>
      <c r="E14" s="830" t="s">
        <v>3353</v>
      </c>
      <c r="F14" s="830">
        <v>8</v>
      </c>
      <c r="G14" s="913">
        <v>145000</v>
      </c>
      <c r="H14" s="912">
        <f t="shared" si="0"/>
        <v>1160000</v>
      </c>
    </row>
    <row r="15" spans="2:8">
      <c r="B15" s="1057">
        <v>2</v>
      </c>
      <c r="C15" s="1058" t="s">
        <v>3356</v>
      </c>
      <c r="D15" s="827" t="s">
        <v>3357</v>
      </c>
      <c r="E15" s="830" t="s">
        <v>3347</v>
      </c>
      <c r="F15" s="830">
        <v>2</v>
      </c>
      <c r="G15" s="913">
        <v>45000</v>
      </c>
      <c r="H15" s="912">
        <f t="shared" si="0"/>
        <v>90000</v>
      </c>
    </row>
    <row r="16" spans="2:8">
      <c r="B16" s="1057"/>
      <c r="C16" s="1058"/>
      <c r="D16" s="827" t="s">
        <v>3358</v>
      </c>
      <c r="E16" s="830" t="s">
        <v>3347</v>
      </c>
      <c r="F16" s="830">
        <v>2</v>
      </c>
      <c r="G16" s="913">
        <v>10000</v>
      </c>
      <c r="H16" s="912">
        <f t="shared" si="0"/>
        <v>20000</v>
      </c>
    </row>
    <row r="17" spans="2:8">
      <c r="B17" s="1057"/>
      <c r="C17" s="1058"/>
      <c r="D17" s="827" t="s">
        <v>3359</v>
      </c>
      <c r="E17" s="830" t="s">
        <v>3347</v>
      </c>
      <c r="F17" s="830">
        <v>2</v>
      </c>
      <c r="G17" s="913">
        <v>200000</v>
      </c>
      <c r="H17" s="912">
        <f t="shared" si="0"/>
        <v>400000</v>
      </c>
    </row>
    <row r="18" spans="2:8">
      <c r="B18" s="1057"/>
      <c r="C18" s="1058"/>
      <c r="D18" s="827" t="s">
        <v>3360</v>
      </c>
      <c r="E18" s="830" t="s">
        <v>3347</v>
      </c>
      <c r="F18" s="830">
        <v>2</v>
      </c>
      <c r="G18" s="913">
        <v>60000</v>
      </c>
      <c r="H18" s="912">
        <f t="shared" si="0"/>
        <v>120000</v>
      </c>
    </row>
    <row r="19" spans="2:8">
      <c r="B19" s="1057"/>
      <c r="C19" s="1058"/>
      <c r="D19" s="827" t="s">
        <v>3361</v>
      </c>
      <c r="E19" s="830" t="s">
        <v>3347</v>
      </c>
      <c r="F19" s="830">
        <v>2</v>
      </c>
      <c r="G19" s="913">
        <v>300000</v>
      </c>
      <c r="H19" s="912">
        <f t="shared" si="0"/>
        <v>600000</v>
      </c>
    </row>
    <row r="20" spans="2:8" ht="28.9" customHeight="1">
      <c r="B20" s="1057">
        <v>3</v>
      </c>
      <c r="C20" s="1076" t="s">
        <v>3362</v>
      </c>
      <c r="D20" s="828" t="s">
        <v>3363</v>
      </c>
      <c r="E20" s="830" t="s">
        <v>3347</v>
      </c>
      <c r="F20" s="830">
        <v>2</v>
      </c>
      <c r="G20" s="913">
        <v>10000</v>
      </c>
      <c r="H20" s="912">
        <f t="shared" si="0"/>
        <v>20000</v>
      </c>
    </row>
    <row r="21" spans="2:8">
      <c r="B21" s="1057"/>
      <c r="C21" s="1076"/>
      <c r="D21" s="828" t="s">
        <v>3364</v>
      </c>
      <c r="E21" s="830" t="s">
        <v>3347</v>
      </c>
      <c r="F21" s="830">
        <v>2</v>
      </c>
      <c r="G21" s="913">
        <v>10000</v>
      </c>
      <c r="H21" s="912">
        <f t="shared" si="0"/>
        <v>20000</v>
      </c>
    </row>
    <row r="22" spans="2:8">
      <c r="B22" s="1057"/>
      <c r="C22" s="1076"/>
      <c r="D22" s="828" t="s">
        <v>3365</v>
      </c>
      <c r="E22" s="830" t="s">
        <v>3347</v>
      </c>
      <c r="F22" s="830">
        <v>2</v>
      </c>
      <c r="G22" s="913">
        <v>10000</v>
      </c>
      <c r="H22" s="912">
        <f t="shared" si="0"/>
        <v>20000</v>
      </c>
    </row>
    <row r="23" spans="2:8">
      <c r="B23" s="1057"/>
      <c r="C23" s="1076"/>
      <c r="D23" s="828" t="s">
        <v>3366</v>
      </c>
      <c r="E23" s="830" t="s">
        <v>3347</v>
      </c>
      <c r="F23" s="830">
        <v>2</v>
      </c>
      <c r="G23" s="913">
        <v>10000</v>
      </c>
      <c r="H23" s="912">
        <f t="shared" si="0"/>
        <v>20000</v>
      </c>
    </row>
    <row r="24" spans="2:8">
      <c r="B24" s="1057"/>
      <c r="C24" s="1076"/>
      <c r="D24" s="828" t="s">
        <v>3367</v>
      </c>
      <c r="E24" s="830" t="s">
        <v>3347</v>
      </c>
      <c r="F24" s="830">
        <v>2</v>
      </c>
      <c r="G24" s="913">
        <v>10000</v>
      </c>
      <c r="H24" s="912">
        <f t="shared" si="0"/>
        <v>20000</v>
      </c>
    </row>
    <row r="25" spans="2:8">
      <c r="B25" s="860">
        <v>4</v>
      </c>
      <c r="C25" s="831" t="s">
        <v>3368</v>
      </c>
      <c r="D25" s="828" t="s">
        <v>3369</v>
      </c>
      <c r="E25" s="830" t="s">
        <v>3347</v>
      </c>
      <c r="F25" s="829">
        <f>+(20+6)*1*24*6</f>
        <v>3744</v>
      </c>
      <c r="G25" s="913">
        <v>250</v>
      </c>
      <c r="H25" s="912">
        <f t="shared" si="0"/>
        <v>936000</v>
      </c>
    </row>
    <row r="26" spans="2:8" ht="71.25">
      <c r="B26" s="861">
        <v>5</v>
      </c>
      <c r="C26" s="830" t="s">
        <v>3370</v>
      </c>
      <c r="D26" s="828" t="s">
        <v>3371</v>
      </c>
      <c r="E26" s="830" t="s">
        <v>2742</v>
      </c>
      <c r="F26" s="829">
        <v>6</v>
      </c>
      <c r="G26" s="913">
        <v>120000</v>
      </c>
      <c r="H26" s="912">
        <f t="shared" si="0"/>
        <v>720000</v>
      </c>
    </row>
    <row r="27" spans="2:8">
      <c r="B27" s="1057">
        <v>7</v>
      </c>
      <c r="C27" s="1058" t="s">
        <v>3455</v>
      </c>
      <c r="D27" s="827" t="s">
        <v>3456</v>
      </c>
      <c r="E27" s="830" t="s">
        <v>3347</v>
      </c>
      <c r="F27" s="830">
        <v>12</v>
      </c>
      <c r="G27" s="913">
        <v>25000</v>
      </c>
      <c r="H27" s="912">
        <f t="shared" ref="H27:H30" si="1">+G27*F27</f>
        <v>300000</v>
      </c>
    </row>
    <row r="28" spans="2:8">
      <c r="B28" s="1057"/>
      <c r="C28" s="1058"/>
      <c r="D28" s="827" t="s">
        <v>3457</v>
      </c>
      <c r="E28" s="830" t="s">
        <v>3347</v>
      </c>
      <c r="F28" s="830">
        <v>12</v>
      </c>
      <c r="G28" s="913">
        <v>20000</v>
      </c>
      <c r="H28" s="912">
        <f t="shared" si="1"/>
        <v>240000</v>
      </c>
    </row>
    <row r="29" spans="2:8">
      <c r="B29" s="1057"/>
      <c r="C29" s="1058"/>
      <c r="D29" s="827" t="s">
        <v>3458</v>
      </c>
      <c r="E29" s="830" t="s">
        <v>3347</v>
      </c>
      <c r="F29" s="830">
        <v>2</v>
      </c>
      <c r="G29" s="913">
        <v>350000</v>
      </c>
      <c r="H29" s="912">
        <f t="shared" si="1"/>
        <v>700000</v>
      </c>
    </row>
    <row r="30" spans="2:8" ht="15" thickBot="1">
      <c r="B30" s="1057"/>
      <c r="C30" s="1058"/>
      <c r="D30" s="827" t="s">
        <v>3459</v>
      </c>
      <c r="E30" s="830" t="s">
        <v>3347</v>
      </c>
      <c r="F30" s="830">
        <v>2</v>
      </c>
      <c r="G30" s="913">
        <v>150000</v>
      </c>
      <c r="H30" s="912">
        <f t="shared" si="1"/>
        <v>300000</v>
      </c>
    </row>
    <row r="31" spans="2:8" ht="16.5" thickBot="1">
      <c r="B31" s="1063" t="s">
        <v>3372</v>
      </c>
      <c r="C31" s="1064"/>
      <c r="D31" s="1064"/>
      <c r="E31" s="1064"/>
      <c r="F31" s="1064"/>
      <c r="G31" s="1065"/>
      <c r="H31" s="911">
        <f>SUM(H7:H30)</f>
        <v>9746000</v>
      </c>
    </row>
    <row r="32" spans="2:8" ht="12" customHeight="1" thickBot="1">
      <c r="B32" s="1066"/>
      <c r="C32" s="1067"/>
      <c r="D32" s="1067"/>
      <c r="E32" s="1067"/>
      <c r="F32" s="1067"/>
      <c r="G32" s="1067"/>
      <c r="H32" s="1068"/>
    </row>
    <row r="33" spans="2:8" ht="17.45" customHeight="1" thickBot="1">
      <c r="B33" s="863" t="s">
        <v>3373</v>
      </c>
      <c r="C33" s="1069" t="s">
        <v>3454</v>
      </c>
      <c r="D33" s="1070"/>
      <c r="E33" s="1070"/>
      <c r="F33" s="1070"/>
      <c r="G33" s="1070"/>
      <c r="H33" s="1071"/>
    </row>
    <row r="34" spans="2:8" ht="15.75" thickBot="1">
      <c r="B34" s="858" t="s">
        <v>3341</v>
      </c>
      <c r="C34" s="825" t="s">
        <v>3342</v>
      </c>
      <c r="D34" s="825" t="s">
        <v>3343</v>
      </c>
      <c r="E34" s="825" t="s">
        <v>490</v>
      </c>
      <c r="F34" s="825" t="s">
        <v>496</v>
      </c>
      <c r="G34" s="826" t="s">
        <v>492</v>
      </c>
      <c r="H34" s="859" t="s">
        <v>3344</v>
      </c>
    </row>
    <row r="35" spans="2:8">
      <c r="B35" s="1059">
        <v>1</v>
      </c>
      <c r="C35" s="1061" t="s">
        <v>3374</v>
      </c>
      <c r="D35" s="832" t="s">
        <v>3375</v>
      </c>
      <c r="E35" s="830" t="s">
        <v>3347</v>
      </c>
      <c r="F35" s="833">
        <v>3</v>
      </c>
      <c r="G35" s="914">
        <v>30000</v>
      </c>
      <c r="H35" s="915">
        <f>+G35*F35</f>
        <v>90000</v>
      </c>
    </row>
    <row r="36" spans="2:8">
      <c r="B36" s="1060"/>
      <c r="C36" s="1062"/>
      <c r="D36" s="827" t="s">
        <v>3376</v>
      </c>
      <c r="E36" s="830" t="s">
        <v>3347</v>
      </c>
      <c r="F36" s="830">
        <v>15</v>
      </c>
      <c r="G36" s="913">
        <v>1000</v>
      </c>
      <c r="H36" s="915">
        <f t="shared" ref="H36:H51" si="2">+G36*F36</f>
        <v>15000</v>
      </c>
    </row>
    <row r="37" spans="2:8">
      <c r="B37" s="1060"/>
      <c r="C37" s="1062"/>
      <c r="D37" s="827" t="s">
        <v>3377</v>
      </c>
      <c r="E37" s="830" t="s">
        <v>3347</v>
      </c>
      <c r="F37" s="830">
        <v>15</v>
      </c>
      <c r="G37" s="913">
        <v>1000</v>
      </c>
      <c r="H37" s="915">
        <f t="shared" si="2"/>
        <v>15000</v>
      </c>
    </row>
    <row r="38" spans="2:8">
      <c r="B38" s="1072"/>
      <c r="C38" s="1073"/>
      <c r="D38" s="827" t="s">
        <v>3378</v>
      </c>
      <c r="E38" s="830" t="s">
        <v>3347</v>
      </c>
      <c r="F38" s="830">
        <v>15</v>
      </c>
      <c r="G38" s="913">
        <v>1000</v>
      </c>
      <c r="H38" s="915">
        <f t="shared" si="2"/>
        <v>15000</v>
      </c>
    </row>
    <row r="39" spans="2:8" ht="16.149999999999999" customHeight="1">
      <c r="B39" s="1074">
        <v>2</v>
      </c>
      <c r="C39" s="1075" t="s">
        <v>3379</v>
      </c>
      <c r="D39" s="827" t="s">
        <v>3380</v>
      </c>
      <c r="E39" s="830" t="s">
        <v>3347</v>
      </c>
      <c r="F39" s="830">
        <v>2</v>
      </c>
      <c r="G39" s="913">
        <v>10000</v>
      </c>
      <c r="H39" s="915">
        <f t="shared" si="2"/>
        <v>20000</v>
      </c>
    </row>
    <row r="40" spans="2:8">
      <c r="B40" s="1060"/>
      <c r="C40" s="1062"/>
      <c r="D40" s="827" t="s">
        <v>3381</v>
      </c>
      <c r="E40" s="830" t="s">
        <v>3347</v>
      </c>
      <c r="F40" s="830">
        <v>2</v>
      </c>
      <c r="G40" s="913">
        <v>10000</v>
      </c>
      <c r="H40" s="915">
        <f t="shared" si="2"/>
        <v>20000</v>
      </c>
    </row>
    <row r="41" spans="2:8">
      <c r="B41" s="1072"/>
      <c r="C41" s="1073"/>
      <c r="D41" s="827" t="s">
        <v>3382</v>
      </c>
      <c r="E41" s="830" t="s">
        <v>3347</v>
      </c>
      <c r="F41" s="830">
        <v>2</v>
      </c>
      <c r="G41" s="913">
        <v>10000</v>
      </c>
      <c r="H41" s="915">
        <f t="shared" si="2"/>
        <v>20000</v>
      </c>
    </row>
    <row r="42" spans="2:8" ht="42.75">
      <c r="B42" s="861">
        <v>3</v>
      </c>
      <c r="C42" s="834" t="s">
        <v>3383</v>
      </c>
      <c r="D42" s="828" t="s">
        <v>3384</v>
      </c>
      <c r="E42" s="830" t="s">
        <v>3347</v>
      </c>
      <c r="F42" s="830">
        <v>2</v>
      </c>
      <c r="G42" s="913">
        <v>70000</v>
      </c>
      <c r="H42" s="915">
        <f t="shared" si="2"/>
        <v>140000</v>
      </c>
    </row>
    <row r="43" spans="2:8" ht="57">
      <c r="B43" s="861">
        <v>4</v>
      </c>
      <c r="C43" s="834" t="s">
        <v>3385</v>
      </c>
      <c r="D43" s="828" t="s">
        <v>3386</v>
      </c>
      <c r="E43" s="830" t="s">
        <v>2648</v>
      </c>
      <c r="F43" s="830">
        <v>100</v>
      </c>
      <c r="G43" s="913">
        <v>8000</v>
      </c>
      <c r="H43" s="915">
        <f t="shared" si="2"/>
        <v>800000</v>
      </c>
    </row>
    <row r="44" spans="2:8" ht="57">
      <c r="B44" s="861">
        <v>5</v>
      </c>
      <c r="C44" s="834" t="s">
        <v>3387</v>
      </c>
      <c r="D44" s="828" t="s">
        <v>3388</v>
      </c>
      <c r="E44" s="830" t="s">
        <v>2648</v>
      </c>
      <c r="F44" s="830">
        <v>100</v>
      </c>
      <c r="G44" s="913">
        <v>6000</v>
      </c>
      <c r="H44" s="915">
        <f t="shared" si="2"/>
        <v>600000</v>
      </c>
    </row>
    <row r="45" spans="2:8">
      <c r="B45" s="1057">
        <v>6</v>
      </c>
      <c r="C45" s="1076" t="s">
        <v>3389</v>
      </c>
      <c r="D45" s="827" t="s">
        <v>3390</v>
      </c>
      <c r="E45" s="830" t="s">
        <v>3347</v>
      </c>
      <c r="F45" s="830">
        <v>2</v>
      </c>
      <c r="G45" s="913">
        <v>25000</v>
      </c>
      <c r="H45" s="915">
        <f t="shared" si="2"/>
        <v>50000</v>
      </c>
    </row>
    <row r="46" spans="2:8">
      <c r="B46" s="1057"/>
      <c r="C46" s="1076"/>
      <c r="D46" s="827" t="s">
        <v>3391</v>
      </c>
      <c r="E46" s="830" t="s">
        <v>3347</v>
      </c>
      <c r="F46" s="830">
        <v>2</v>
      </c>
      <c r="G46" s="913">
        <v>125000</v>
      </c>
      <c r="H46" s="915">
        <f t="shared" si="2"/>
        <v>250000</v>
      </c>
    </row>
    <row r="47" spans="2:8">
      <c r="B47" s="1057"/>
      <c r="C47" s="1076"/>
      <c r="D47" s="827" t="s">
        <v>3392</v>
      </c>
      <c r="E47" s="830" t="s">
        <v>3347</v>
      </c>
      <c r="F47" s="830">
        <v>2</v>
      </c>
      <c r="G47" s="913">
        <v>30000</v>
      </c>
      <c r="H47" s="915">
        <f t="shared" si="2"/>
        <v>60000</v>
      </c>
    </row>
    <row r="48" spans="2:8">
      <c r="B48" s="1057"/>
      <c r="C48" s="1076"/>
      <c r="D48" s="827" t="s">
        <v>3393</v>
      </c>
      <c r="E48" s="830" t="s">
        <v>3347</v>
      </c>
      <c r="F48" s="830">
        <v>10</v>
      </c>
      <c r="G48" s="913">
        <f>+H48/F48</f>
        <v>91737.5</v>
      </c>
      <c r="H48" s="915">
        <v>917375</v>
      </c>
    </row>
    <row r="49" spans="2:8">
      <c r="B49" s="1057"/>
      <c r="C49" s="1076"/>
      <c r="D49" s="827" t="s">
        <v>3394</v>
      </c>
      <c r="E49" s="830" t="s">
        <v>3347</v>
      </c>
      <c r="F49" s="830">
        <v>2</v>
      </c>
      <c r="G49" s="913">
        <v>10000</v>
      </c>
      <c r="H49" s="915">
        <f t="shared" si="2"/>
        <v>20000</v>
      </c>
    </row>
    <row r="50" spans="2:8" ht="41.45" customHeight="1">
      <c r="B50" s="861">
        <v>7</v>
      </c>
      <c r="C50" s="835" t="s">
        <v>3395</v>
      </c>
      <c r="D50" s="828" t="s">
        <v>3396</v>
      </c>
      <c r="E50" s="830" t="s">
        <v>3347</v>
      </c>
      <c r="F50" s="830">
        <v>2</v>
      </c>
      <c r="G50" s="913">
        <v>60000</v>
      </c>
      <c r="H50" s="915">
        <f t="shared" si="2"/>
        <v>120000</v>
      </c>
    </row>
    <row r="51" spans="2:8" ht="27" customHeight="1" thickBot="1">
      <c r="B51" s="861">
        <v>8</v>
      </c>
      <c r="C51" s="835" t="s">
        <v>3397</v>
      </c>
      <c r="D51" s="834" t="s">
        <v>3398</v>
      </c>
      <c r="E51" s="830" t="s">
        <v>3347</v>
      </c>
      <c r="F51" s="830">
        <v>3</v>
      </c>
      <c r="G51" s="913">
        <v>300000</v>
      </c>
      <c r="H51" s="915">
        <f t="shared" si="2"/>
        <v>900000</v>
      </c>
    </row>
    <row r="52" spans="2:8" ht="16.5" thickBot="1">
      <c r="B52" s="1063" t="s">
        <v>3399</v>
      </c>
      <c r="C52" s="1064"/>
      <c r="D52" s="1064"/>
      <c r="E52" s="1064"/>
      <c r="F52" s="1064"/>
      <c r="G52" s="1065"/>
      <c r="H52" s="862">
        <f>SUM(H35:H51)</f>
        <v>4052375</v>
      </c>
    </row>
    <row r="53" spans="2:8" ht="13.9" customHeight="1" thickBot="1">
      <c r="B53" s="1066"/>
      <c r="C53" s="1067"/>
      <c r="D53" s="1067"/>
      <c r="E53" s="1067"/>
      <c r="F53" s="1067"/>
      <c r="G53" s="1067"/>
      <c r="H53" s="1068"/>
    </row>
    <row r="54" spans="2:8" ht="17.45" customHeight="1" thickBot="1">
      <c r="B54" s="863" t="s">
        <v>3373</v>
      </c>
      <c r="C54" s="1069" t="s">
        <v>3400</v>
      </c>
      <c r="D54" s="1070"/>
      <c r="E54" s="1070"/>
      <c r="F54" s="1070"/>
      <c r="G54" s="1070"/>
      <c r="H54" s="1071"/>
    </row>
    <row r="55" spans="2:8" ht="15.75" thickBot="1">
      <c r="B55" s="858" t="s">
        <v>3341</v>
      </c>
      <c r="C55" s="825" t="s">
        <v>3342</v>
      </c>
      <c r="D55" s="825" t="s">
        <v>3343</v>
      </c>
      <c r="E55" s="825" t="s">
        <v>490</v>
      </c>
      <c r="F55" s="825" t="s">
        <v>496</v>
      </c>
      <c r="G55" s="826" t="s">
        <v>492</v>
      </c>
      <c r="H55" s="859" t="s">
        <v>3344</v>
      </c>
    </row>
    <row r="56" spans="2:8" ht="16.149999999999999" customHeight="1">
      <c r="B56" s="1059">
        <v>1</v>
      </c>
      <c r="C56" s="1061" t="s">
        <v>3401</v>
      </c>
      <c r="D56" s="836" t="s">
        <v>3402</v>
      </c>
      <c r="E56" s="830" t="s">
        <v>3347</v>
      </c>
      <c r="F56" s="833">
        <v>2</v>
      </c>
      <c r="G56" s="914">
        <v>140000</v>
      </c>
      <c r="H56" s="915">
        <f>+G56*F56</f>
        <v>280000</v>
      </c>
    </row>
    <row r="57" spans="2:8">
      <c r="B57" s="1060"/>
      <c r="C57" s="1062"/>
      <c r="D57" s="942" t="s">
        <v>3403</v>
      </c>
      <c r="E57" s="922" t="s">
        <v>3347</v>
      </c>
      <c r="F57" s="922">
        <v>8</v>
      </c>
      <c r="G57" s="923">
        <v>65000</v>
      </c>
      <c r="H57" s="924">
        <f t="shared" ref="H57:H58" si="3">+G57*F57</f>
        <v>520000</v>
      </c>
    </row>
    <row r="58" spans="2:8">
      <c r="B58" s="861">
        <v>2</v>
      </c>
      <c r="C58" s="835" t="s">
        <v>3524</v>
      </c>
      <c r="D58" s="827" t="s">
        <v>3525</v>
      </c>
      <c r="E58" s="922" t="s">
        <v>3347</v>
      </c>
      <c r="F58" s="830">
        <v>1</v>
      </c>
      <c r="G58" s="913">
        <v>6000000</v>
      </c>
      <c r="H58" s="924">
        <f t="shared" si="3"/>
        <v>6000000</v>
      </c>
    </row>
    <row r="59" spans="2:8" ht="16.899999999999999" customHeight="1">
      <c r="B59" s="1074">
        <v>3</v>
      </c>
      <c r="C59" s="1075" t="s">
        <v>3404</v>
      </c>
      <c r="D59" s="1075" t="s">
        <v>3405</v>
      </c>
      <c r="E59" s="1075" t="s">
        <v>3347</v>
      </c>
      <c r="F59" s="1081">
        <v>6</v>
      </c>
      <c r="G59" s="1083">
        <v>100000</v>
      </c>
      <c r="H59" s="1085">
        <f>+G59*F59</f>
        <v>600000</v>
      </c>
    </row>
    <row r="60" spans="2:8" ht="52.9" customHeight="1">
      <c r="B60" s="1060"/>
      <c r="C60" s="1062"/>
      <c r="D60" s="1062"/>
      <c r="E60" s="1062"/>
      <c r="F60" s="1082"/>
      <c r="G60" s="1084"/>
      <c r="H60" s="1086"/>
    </row>
    <row r="61" spans="2:8" ht="52.9" customHeight="1" thickBot="1">
      <c r="B61" s="1060"/>
      <c r="C61" s="1062"/>
      <c r="D61" s="1062"/>
      <c r="E61" s="1062"/>
      <c r="F61" s="1082"/>
      <c r="G61" s="1084"/>
      <c r="H61" s="1086"/>
    </row>
    <row r="62" spans="2:8" ht="21" customHeight="1" thickBot="1">
      <c r="B62" s="1063" t="s">
        <v>3406</v>
      </c>
      <c r="C62" s="1064"/>
      <c r="D62" s="1064"/>
      <c r="E62" s="1064"/>
      <c r="F62" s="1064"/>
      <c r="G62" s="1065"/>
      <c r="H62" s="862">
        <f>SUM(H56:H61)</f>
        <v>7400000</v>
      </c>
    </row>
    <row r="63" spans="2:8" ht="15.6" customHeight="1" thickBot="1">
      <c r="B63" s="1087"/>
      <c r="C63" s="1088"/>
      <c r="D63" s="1088"/>
      <c r="E63" s="1088"/>
      <c r="F63" s="1088"/>
      <c r="G63" s="1088"/>
      <c r="H63" s="1089"/>
    </row>
    <row r="64" spans="2:8" ht="24" customHeight="1" thickBot="1">
      <c r="B64" s="1078" t="s">
        <v>3412</v>
      </c>
      <c r="C64" s="1079"/>
      <c r="D64" s="1079"/>
      <c r="E64" s="1079"/>
      <c r="F64" s="1079"/>
      <c r="G64" s="1080"/>
      <c r="H64" s="864">
        <f>+H52+H31+H62</f>
        <v>21198375</v>
      </c>
    </row>
    <row r="67" spans="3:9">
      <c r="I67" s="837"/>
    </row>
    <row r="68" spans="3:9">
      <c r="I68" s="837"/>
    </row>
    <row r="69" spans="3:9" ht="15" thickBot="1"/>
    <row r="70" spans="3:9" ht="15.75" thickTop="1">
      <c r="C70" s="853" t="s">
        <v>3433</v>
      </c>
      <c r="D70" s="796"/>
      <c r="E70" s="796"/>
      <c r="F70" s="1090" t="s">
        <v>3431</v>
      </c>
      <c r="G70" s="1090"/>
      <c r="H70" s="1091"/>
    </row>
    <row r="71" spans="3:9" ht="15">
      <c r="C71" t="s">
        <v>2944</v>
      </c>
      <c r="D71" s="796"/>
      <c r="E71" s="796"/>
      <c r="F71" s="1077" t="s">
        <v>3428</v>
      </c>
      <c r="G71" s="1077"/>
      <c r="H71" s="1077"/>
    </row>
    <row r="72" spans="3:9">
      <c r="C72" s="796"/>
      <c r="D72" s="796"/>
      <c r="E72" s="796"/>
      <c r="F72" s="856"/>
      <c r="G72" s="856"/>
      <c r="H72" s="856"/>
    </row>
    <row r="73" spans="3:9">
      <c r="C73" s="796"/>
      <c r="D73" s="796"/>
      <c r="E73" s="796"/>
      <c r="F73" s="856"/>
      <c r="G73" s="856"/>
      <c r="H73" s="856"/>
    </row>
    <row r="74" spans="3:9">
      <c r="C74" s="796"/>
      <c r="D74" s="796"/>
      <c r="E74" s="796"/>
      <c r="F74" s="856"/>
      <c r="G74" s="856"/>
      <c r="H74" s="856"/>
    </row>
    <row r="75" spans="3:9" ht="15" thickBot="1">
      <c r="C75" s="796"/>
      <c r="D75" s="796"/>
      <c r="E75" s="796"/>
      <c r="F75" s="856"/>
      <c r="G75" s="856"/>
      <c r="H75" s="856"/>
    </row>
    <row r="76" spans="3:9" ht="15.75" thickTop="1">
      <c r="C76" s="853" t="s">
        <v>3426</v>
      </c>
      <c r="D76" s="796"/>
      <c r="E76" s="796"/>
      <c r="F76" s="1090" t="s">
        <v>3429</v>
      </c>
      <c r="G76" s="1090"/>
      <c r="H76" s="1091"/>
    </row>
    <row r="77" spans="3:9" ht="15">
      <c r="C77" t="s">
        <v>3427</v>
      </c>
      <c r="D77" s="796"/>
      <c r="E77" s="796"/>
      <c r="F77" s="1077" t="s">
        <v>3430</v>
      </c>
      <c r="G77" s="1077"/>
      <c r="H77" s="1077"/>
    </row>
  </sheetData>
  <mergeCells count="40">
    <mergeCell ref="F76:H76"/>
    <mergeCell ref="F77:H77"/>
    <mergeCell ref="B2:H2"/>
    <mergeCell ref="B3:H3"/>
    <mergeCell ref="B4:H4"/>
    <mergeCell ref="C5:H5"/>
    <mergeCell ref="B7:B14"/>
    <mergeCell ref="C7:C14"/>
    <mergeCell ref="B15:B19"/>
    <mergeCell ref="C15:C19"/>
    <mergeCell ref="B20:B24"/>
    <mergeCell ref="C20:C24"/>
    <mergeCell ref="B52:G52"/>
    <mergeCell ref="B53:H53"/>
    <mergeCell ref="C54:H54"/>
    <mergeCell ref="F70:H70"/>
    <mergeCell ref="F71:H71"/>
    <mergeCell ref="B64:G64"/>
    <mergeCell ref="B59:B61"/>
    <mergeCell ref="C59:C61"/>
    <mergeCell ref="D59:D61"/>
    <mergeCell ref="E59:E61"/>
    <mergeCell ref="F59:F61"/>
    <mergeCell ref="G59:G61"/>
    <mergeCell ref="H59:H61"/>
    <mergeCell ref="B62:G62"/>
    <mergeCell ref="B63:H63"/>
    <mergeCell ref="B27:B30"/>
    <mergeCell ref="C27:C30"/>
    <mergeCell ref="B56:B57"/>
    <mergeCell ref="C56:C57"/>
    <mergeCell ref="B31:G31"/>
    <mergeCell ref="B32:H32"/>
    <mergeCell ref="C33:H33"/>
    <mergeCell ref="B35:B38"/>
    <mergeCell ref="C35:C38"/>
    <mergeCell ref="B39:B41"/>
    <mergeCell ref="C39:C41"/>
    <mergeCell ref="B45:B49"/>
    <mergeCell ref="C45:C49"/>
  </mergeCells>
  <printOptions horizontalCentered="1"/>
  <pageMargins left="0.70866141732283472" right="0.70866141732283472" top="0.74803149606299213" bottom="0.74803149606299213" header="0.11811023622047245" footer="0.31496062992125984"/>
  <pageSetup scale="46" orientation="portrait" r:id="rId1"/>
  <headerFooter>
    <oddHeader>&amp;C&amp;G</oddHeader>
    <oddFooter>&amp;C&amp;G</oddFooter>
  </headerFooter>
  <rowBreaks count="2" manualBreakCount="2">
    <brk id="52" max="8" man="1"/>
    <brk id="66" max="8"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8"/>
  <sheetViews>
    <sheetView tabSelected="1" view="pageBreakPreview" zoomScaleNormal="100" zoomScaleSheetLayoutView="100" workbookViewId="0">
      <selection activeCell="C39" sqref="C39"/>
    </sheetView>
  </sheetViews>
  <sheetFormatPr baseColWidth="10" defaultColWidth="11.42578125" defaultRowHeight="14.25"/>
  <cols>
    <col min="1" max="1" width="4.5703125" style="796" customWidth="1"/>
    <col min="2" max="2" width="51.140625" style="796" customWidth="1"/>
    <col min="3" max="3" width="13.28515625" style="796" customWidth="1"/>
    <col min="4" max="4" width="11.42578125" style="796"/>
    <col min="5" max="5" width="13.28515625" style="796" customWidth="1"/>
    <col min="6" max="6" width="18.28515625" style="796" customWidth="1"/>
    <col min="7" max="7" width="17.7109375" style="796" customWidth="1"/>
    <col min="8" max="8" width="21.5703125" style="796" bestFit="1" customWidth="1"/>
    <col min="9" max="9" width="6.42578125" style="796" customWidth="1"/>
    <col min="10" max="10" width="11.42578125" style="796"/>
    <col min="11" max="11" width="15.7109375" style="796" bestFit="1" customWidth="1"/>
    <col min="12" max="16384" width="11.42578125" style="796"/>
  </cols>
  <sheetData>
    <row r="1" spans="2:11" ht="15" thickBot="1"/>
    <row r="2" spans="2:11" ht="16.899999999999999" customHeight="1" thickTop="1">
      <c r="B2" s="1108" t="s">
        <v>2924</v>
      </c>
      <c r="C2" s="1109"/>
      <c r="D2" s="1109"/>
      <c r="E2" s="1109"/>
      <c r="F2" s="1109"/>
      <c r="G2" s="1109"/>
      <c r="H2" s="1110"/>
    </row>
    <row r="3" spans="2:11" ht="17.45" customHeight="1">
      <c r="B3" s="1111"/>
      <c r="C3" s="1112"/>
      <c r="D3" s="1112"/>
      <c r="E3" s="1112"/>
      <c r="F3" s="1112"/>
      <c r="G3" s="1112"/>
      <c r="H3" s="1113"/>
    </row>
    <row r="4" spans="2:11" ht="31.9" customHeight="1" thickBot="1">
      <c r="B4" s="1114" t="s">
        <v>2885</v>
      </c>
      <c r="C4" s="1115"/>
      <c r="D4" s="1115"/>
      <c r="E4" s="1115"/>
      <c r="F4" s="1115"/>
      <c r="G4" s="1115"/>
      <c r="H4" s="1116"/>
    </row>
    <row r="5" spans="2:11" ht="19.149999999999999" customHeight="1" thickTop="1">
      <c r="B5" s="1117" t="s">
        <v>2925</v>
      </c>
      <c r="C5" s="1117"/>
      <c r="D5" s="1117"/>
      <c r="E5" s="1117"/>
      <c r="F5" s="1117"/>
      <c r="G5" s="1117"/>
      <c r="H5" s="1117"/>
    </row>
    <row r="6" spans="2:11" ht="10.9" customHeight="1" thickBot="1">
      <c r="B6" s="1118"/>
      <c r="C6" s="1119"/>
      <c r="D6" s="1119"/>
      <c r="E6" s="1119"/>
      <c r="F6" s="1119"/>
      <c r="G6" s="1119"/>
      <c r="H6" s="1120"/>
    </row>
    <row r="7" spans="2:11" ht="45.75" thickTop="1">
      <c r="B7" s="797" t="s">
        <v>2926</v>
      </c>
      <c r="C7" s="798" t="s">
        <v>2895</v>
      </c>
      <c r="D7" s="798" t="s">
        <v>496</v>
      </c>
      <c r="E7" s="798" t="s">
        <v>2927</v>
      </c>
      <c r="F7" s="798" t="s">
        <v>2928</v>
      </c>
      <c r="G7" s="899" t="s">
        <v>3449</v>
      </c>
      <c r="H7" s="799" t="s">
        <v>2929</v>
      </c>
    </row>
    <row r="8" spans="2:11">
      <c r="B8" s="800" t="str">
        <f>+'SALARIOS '!B15</f>
        <v xml:space="preserve">Director de interventoria </v>
      </c>
      <c r="C8" s="801">
        <v>0.5</v>
      </c>
      <c r="D8" s="802">
        <v>1</v>
      </c>
      <c r="E8" s="802">
        <v>6</v>
      </c>
      <c r="F8" s="803">
        <f>+VLOOKUP(B8,'SALARIOS '!$B$7:$E$28,4,FALSE)</f>
        <v>5574000</v>
      </c>
      <c r="G8" s="901">
        <f>+FM!$C$38</f>
        <v>1.93</v>
      </c>
      <c r="H8" s="804">
        <f>+F8*E8*D8*C8*G8</f>
        <v>32273460</v>
      </c>
    </row>
    <row r="9" spans="2:11">
      <c r="B9" s="800" t="str">
        <f>+'SALARIOS '!B16</f>
        <v>Ingeniero residente de interventoria - BIM</v>
      </c>
      <c r="C9" s="801">
        <v>1</v>
      </c>
      <c r="D9" s="802">
        <v>1</v>
      </c>
      <c r="E9" s="802">
        <v>6</v>
      </c>
      <c r="F9" s="803">
        <f>+VLOOKUP(B9,'SALARIOS '!$B$7:$E$28,4,FALSE)</f>
        <v>3602000</v>
      </c>
      <c r="G9" s="901">
        <f>+FM!$C$38</f>
        <v>1.93</v>
      </c>
      <c r="H9" s="804">
        <f t="shared" ref="H9:H15" si="0">+F9*E9*D9*C9*G9</f>
        <v>41711160</v>
      </c>
    </row>
    <row r="10" spans="2:11">
      <c r="B10" s="800" t="str">
        <f>+'SALARIOS '!B8</f>
        <v>Asesor en estructuras</v>
      </c>
      <c r="C10" s="801">
        <v>0.2</v>
      </c>
      <c r="D10" s="802">
        <v>1</v>
      </c>
      <c r="E10" s="802">
        <v>4</v>
      </c>
      <c r="F10" s="803">
        <f>+VLOOKUP(B10,'SALARIOS '!$B$7:$E$28,4,FALSE)</f>
        <v>5328000</v>
      </c>
      <c r="G10" s="900">
        <f>+FM!$C$79</f>
        <v>1.31</v>
      </c>
      <c r="H10" s="804">
        <f t="shared" si="0"/>
        <v>5583744</v>
      </c>
    </row>
    <row r="11" spans="2:11">
      <c r="B11" s="800" t="str">
        <f>+'SALARIOS '!B9</f>
        <v xml:space="preserve">Asesor hidrosanitario </v>
      </c>
      <c r="C11" s="801">
        <v>0.2</v>
      </c>
      <c r="D11" s="802">
        <v>1</v>
      </c>
      <c r="E11" s="802">
        <v>3</v>
      </c>
      <c r="F11" s="803">
        <f>+VLOOKUP(B11,'SALARIOS '!$B$7:$E$28,4,FALSE)</f>
        <v>5328000</v>
      </c>
      <c r="G11" s="900">
        <f>+FM!$C$79</f>
        <v>1.31</v>
      </c>
      <c r="H11" s="804">
        <f t="shared" si="0"/>
        <v>4187808</v>
      </c>
    </row>
    <row r="12" spans="2:11">
      <c r="B12" s="800" t="str">
        <f>+'SALARIOS '!B10</f>
        <v xml:space="preserve">Asesor electrico </v>
      </c>
      <c r="C12" s="801">
        <v>0.2</v>
      </c>
      <c r="D12" s="802">
        <v>1</v>
      </c>
      <c r="E12" s="802">
        <v>3</v>
      </c>
      <c r="F12" s="803">
        <f>+VLOOKUP(B12,'SALARIOS '!$B$7:$E$28,4,FALSE)</f>
        <v>5328000</v>
      </c>
      <c r="G12" s="900">
        <f>+FM!$C$79</f>
        <v>1.31</v>
      </c>
      <c r="H12" s="804">
        <f t="shared" si="0"/>
        <v>4187808</v>
      </c>
    </row>
    <row r="13" spans="2:11">
      <c r="B13" s="800" t="str">
        <f>+'SALARIOS '!B11</f>
        <v>Asesor ambiental</v>
      </c>
      <c r="C13" s="801">
        <v>0.2</v>
      </c>
      <c r="D13" s="802">
        <v>1</v>
      </c>
      <c r="E13" s="802">
        <v>3</v>
      </c>
      <c r="F13" s="803">
        <f>+VLOOKUP(B13,'SALARIOS '!$B$7:$E$28,4,FALSE)</f>
        <v>5328000</v>
      </c>
      <c r="G13" s="900">
        <f>+FM!$C$79</f>
        <v>1.31</v>
      </c>
      <c r="H13" s="804">
        <f t="shared" si="0"/>
        <v>4187808</v>
      </c>
      <c r="K13" s="735"/>
    </row>
    <row r="14" spans="2:11">
      <c r="B14" s="800" t="str">
        <f>+'SALARIOS '!B13</f>
        <v xml:space="preserve">Profesional en salud ocupacional </v>
      </c>
      <c r="C14" s="801">
        <v>0.5</v>
      </c>
      <c r="D14" s="802">
        <v>1</v>
      </c>
      <c r="E14" s="802">
        <v>6</v>
      </c>
      <c r="F14" s="803">
        <f>+VLOOKUP(B14,'SALARIOS '!$B$7:$E$28,4,FALSE)</f>
        <v>3602000</v>
      </c>
      <c r="G14" s="901">
        <f>+FM!$C$38</f>
        <v>1.93</v>
      </c>
      <c r="H14" s="804">
        <f t="shared" si="0"/>
        <v>20855580</v>
      </c>
    </row>
    <row r="15" spans="2:11" ht="15" thickBot="1">
      <c r="B15" s="800" t="str">
        <f>+'SALARIOS '!B14</f>
        <v xml:space="preserve">Tecnologo en obras civiles </v>
      </c>
      <c r="C15" s="801">
        <v>1</v>
      </c>
      <c r="D15" s="802">
        <v>1</v>
      </c>
      <c r="E15" s="802">
        <v>6</v>
      </c>
      <c r="F15" s="803">
        <f>+VLOOKUP(B15,'SALARIOS '!$B$7:$E$28,4,FALSE)</f>
        <v>2373000</v>
      </c>
      <c r="G15" s="901">
        <f>+FM!$C$38</f>
        <v>1.93</v>
      </c>
      <c r="H15" s="804">
        <f t="shared" si="0"/>
        <v>27479340</v>
      </c>
    </row>
    <row r="16" spans="2:11" ht="15" customHeight="1" thickTop="1">
      <c r="B16" s="1121" t="s">
        <v>2930</v>
      </c>
      <c r="C16" s="1122"/>
      <c r="D16" s="1122"/>
      <c r="E16" s="1122"/>
      <c r="F16" s="1122"/>
      <c r="G16" s="893"/>
      <c r="H16" s="805">
        <f>SUM(H8:H15)</f>
        <v>140466708</v>
      </c>
    </row>
    <row r="17" spans="2:9" ht="21.6" customHeight="1" thickBot="1">
      <c r="B17" s="1131" t="s">
        <v>2931</v>
      </c>
      <c r="C17" s="1132"/>
      <c r="D17" s="1132"/>
      <c r="E17" s="1132"/>
      <c r="F17" s="1132"/>
      <c r="G17" s="894"/>
      <c r="H17" s="806">
        <f>+H16</f>
        <v>140466708</v>
      </c>
    </row>
    <row r="18" spans="2:9" ht="24" customHeight="1" thickTop="1">
      <c r="B18" s="807" t="s">
        <v>2932</v>
      </c>
      <c r="C18" s="798" t="s">
        <v>490</v>
      </c>
      <c r="D18" s="798" t="s">
        <v>496</v>
      </c>
      <c r="E18" s="798" t="s">
        <v>2927</v>
      </c>
      <c r="F18" s="798" t="s">
        <v>2933</v>
      </c>
      <c r="G18" s="1104" t="s">
        <v>2929</v>
      </c>
      <c r="H18" s="1105"/>
    </row>
    <row r="19" spans="2:9" ht="14.45" customHeight="1">
      <c r="B19" s="808" t="s">
        <v>2934</v>
      </c>
      <c r="C19" s="809" t="s">
        <v>45</v>
      </c>
      <c r="D19" s="809">
        <v>1</v>
      </c>
      <c r="E19" s="810">
        <v>3</v>
      </c>
      <c r="F19" s="811">
        <v>300000</v>
      </c>
      <c r="G19" s="1106">
        <f>+F19*E19*D19</f>
        <v>900000</v>
      </c>
      <c r="H19" s="1107"/>
    </row>
    <row r="20" spans="2:9" ht="14.45" customHeight="1">
      <c r="B20" s="808" t="s">
        <v>2935</v>
      </c>
      <c r="C20" s="809" t="s">
        <v>45</v>
      </c>
      <c r="D20" s="809">
        <v>1</v>
      </c>
      <c r="E20" s="810">
        <v>1</v>
      </c>
      <c r="F20" s="811">
        <v>3000000</v>
      </c>
      <c r="G20" s="1106">
        <f>+F20*E20*D20</f>
        <v>3000000</v>
      </c>
      <c r="H20" s="1107"/>
    </row>
    <row r="21" spans="2:9" ht="14.45" customHeight="1">
      <c r="B21" s="808" t="s">
        <v>2936</v>
      </c>
      <c r="C21" s="809" t="s">
        <v>2937</v>
      </c>
      <c r="D21" s="809">
        <v>2</v>
      </c>
      <c r="E21" s="810">
        <v>1</v>
      </c>
      <c r="F21" s="811">
        <v>85000</v>
      </c>
      <c r="G21" s="1106">
        <f>F21*E21*D21</f>
        <v>170000</v>
      </c>
      <c r="H21" s="1107"/>
    </row>
    <row r="22" spans="2:9" ht="14.45" customHeight="1">
      <c r="B22" s="808" t="s">
        <v>2938</v>
      </c>
      <c r="C22" s="809" t="s">
        <v>2937</v>
      </c>
      <c r="D22" s="809">
        <v>5</v>
      </c>
      <c r="E22" s="810">
        <v>1</v>
      </c>
      <c r="F22" s="811">
        <v>65000</v>
      </c>
      <c r="G22" s="1106">
        <f>F22*E22*D22</f>
        <v>325000</v>
      </c>
      <c r="H22" s="1107"/>
    </row>
    <row r="23" spans="2:9" ht="14.45" customHeight="1">
      <c r="B23" s="808" t="s">
        <v>2939</v>
      </c>
      <c r="C23" s="809" t="s">
        <v>2937</v>
      </c>
      <c r="D23" s="809">
        <v>24</v>
      </c>
      <c r="E23" s="810">
        <v>4</v>
      </c>
      <c r="F23" s="811">
        <v>20000</v>
      </c>
      <c r="G23" s="1106">
        <f>F23*E23*D23</f>
        <v>1920000</v>
      </c>
      <c r="H23" s="1107"/>
    </row>
    <row r="24" spans="2:9" ht="14.45" customHeight="1">
      <c r="B24" s="1133" t="s">
        <v>2940</v>
      </c>
      <c r="C24" s="1134"/>
      <c r="D24" s="1134"/>
      <c r="E24" s="1134"/>
      <c r="F24" s="1134"/>
      <c r="G24" s="1128">
        <f>+SUM(G19:H23)</f>
        <v>6315000</v>
      </c>
      <c r="H24" s="1129"/>
    </row>
    <row r="25" spans="2:9" ht="14.45" customHeight="1">
      <c r="B25" s="1125"/>
      <c r="C25" s="1126"/>
      <c r="D25" s="1126"/>
      <c r="E25" s="1126"/>
      <c r="F25" s="1126"/>
      <c r="G25" s="1126"/>
      <c r="H25" s="1127"/>
    </row>
    <row r="26" spans="2:9" ht="15">
      <c r="B26" s="1135" t="s">
        <v>2941</v>
      </c>
      <c r="C26" s="1136"/>
      <c r="D26" s="1136"/>
      <c r="E26" s="1136"/>
      <c r="F26" s="1136"/>
      <c r="G26" s="1128">
        <f>+H17+G24</f>
        <v>146781708</v>
      </c>
      <c r="H26" s="1129"/>
    </row>
    <row r="27" spans="2:9" ht="14.45" customHeight="1">
      <c r="B27" s="1133" t="s">
        <v>2942</v>
      </c>
      <c r="C27" s="1134"/>
      <c r="D27" s="1134"/>
      <c r="E27" s="1134"/>
      <c r="F27" s="1134"/>
      <c r="G27" s="1106">
        <f>+G26*0.19</f>
        <v>27888524.52</v>
      </c>
      <c r="H27" s="1107"/>
    </row>
    <row r="28" spans="2:9" ht="15" customHeight="1" thickBot="1">
      <c r="B28" s="1131" t="s">
        <v>2943</v>
      </c>
      <c r="C28" s="1132"/>
      <c r="D28" s="1132"/>
      <c r="E28" s="1132"/>
      <c r="F28" s="1132"/>
      <c r="G28" s="1123">
        <f>+H57</f>
        <v>10274719.560000001</v>
      </c>
      <c r="H28" s="1124"/>
    </row>
    <row r="29" spans="2:9" ht="7.5" customHeight="1" thickTop="1" thickBot="1">
      <c r="B29" s="812"/>
      <c r="H29" s="813"/>
    </row>
    <row r="30" spans="2:9" ht="22.9" customHeight="1" thickTop="1" thickBot="1">
      <c r="B30" s="1137" t="s">
        <v>3411</v>
      </c>
      <c r="C30" s="1138"/>
      <c r="D30" s="1138"/>
      <c r="E30" s="1138"/>
      <c r="F30" s="1138"/>
      <c r="G30" s="895"/>
      <c r="H30" s="814">
        <f>+ROUND(G26+G27+G28,0)</f>
        <v>184944952</v>
      </c>
    </row>
    <row r="31" spans="2:9" ht="15" thickTop="1">
      <c r="H31" s="815"/>
      <c r="I31" s="815"/>
    </row>
    <row r="32" spans="2:9">
      <c r="H32" s="815"/>
      <c r="I32" s="815"/>
    </row>
    <row r="33" spans="2:9">
      <c r="H33" s="815"/>
      <c r="I33" s="815"/>
    </row>
    <row r="35" spans="2:9" ht="15" thickBot="1"/>
    <row r="36" spans="2:9" ht="15.75" thickTop="1">
      <c r="B36" s="853" t="s">
        <v>3433</v>
      </c>
      <c r="E36" s="1090" t="s">
        <v>3431</v>
      </c>
      <c r="F36" s="1090"/>
      <c r="G36" s="1090"/>
      <c r="H36" s="1090"/>
    </row>
    <row r="37" spans="2:9" ht="15">
      <c r="B37" t="s">
        <v>2944</v>
      </c>
      <c r="E37" s="1077" t="s">
        <v>3428</v>
      </c>
      <c r="F37" s="1077"/>
      <c r="G37" s="1077"/>
      <c r="H37" s="1077"/>
    </row>
    <row r="38" spans="2:9">
      <c r="E38" s="856"/>
      <c r="F38" s="856"/>
      <c r="G38" s="856"/>
      <c r="H38" s="856"/>
    </row>
    <row r="39" spans="2:9">
      <c r="E39" s="856"/>
      <c r="F39" s="856"/>
      <c r="G39" s="856"/>
      <c r="H39" s="856"/>
    </row>
    <row r="40" spans="2:9">
      <c r="E40" s="856"/>
      <c r="F40" s="856"/>
      <c r="G40" s="856"/>
      <c r="H40" s="856"/>
    </row>
    <row r="41" spans="2:9" ht="15" thickBot="1">
      <c r="E41" s="856"/>
      <c r="F41" s="856"/>
      <c r="G41" s="856"/>
      <c r="H41" s="856"/>
    </row>
    <row r="42" spans="2:9" ht="15.75" thickTop="1">
      <c r="B42" s="853" t="s">
        <v>3426</v>
      </c>
      <c r="E42" s="1090" t="s">
        <v>3429</v>
      </c>
      <c r="F42" s="1090"/>
      <c r="G42" s="1090"/>
      <c r="H42" s="1090"/>
    </row>
    <row r="43" spans="2:9" ht="15">
      <c r="B43" t="s">
        <v>3427</v>
      </c>
      <c r="E43" s="1077" t="s">
        <v>3430</v>
      </c>
      <c r="F43" s="1077"/>
      <c r="G43" s="1077"/>
      <c r="H43" s="1077"/>
    </row>
    <row r="48" spans="2:9" ht="15" thickBot="1"/>
    <row r="49" spans="2:8" ht="19.149999999999999" customHeight="1" thickTop="1" thickBot="1">
      <c r="B49" s="1139" t="s">
        <v>2945</v>
      </c>
      <c r="C49" s="1140"/>
      <c r="D49" s="1140"/>
      <c r="E49" s="1140"/>
      <c r="F49" s="1140"/>
      <c r="G49" s="1141"/>
      <c r="H49" s="1142"/>
    </row>
    <row r="50" spans="2:8" ht="15" thickTop="1">
      <c r="B50" s="816" t="s">
        <v>2946</v>
      </c>
      <c r="C50" s="817" t="s">
        <v>2947</v>
      </c>
      <c r="D50" s="1143" t="s">
        <v>2948</v>
      </c>
      <c r="E50" s="1143"/>
      <c r="F50" s="1143"/>
      <c r="G50" s="896"/>
      <c r="H50" s="818" t="s">
        <v>2949</v>
      </c>
    </row>
    <row r="51" spans="2:8">
      <c r="B51" s="808" t="s">
        <v>3008</v>
      </c>
      <c r="C51" s="810">
        <v>3</v>
      </c>
      <c r="D51" s="1130" t="s">
        <v>2950</v>
      </c>
      <c r="E51" s="1130"/>
      <c r="F51" s="1130"/>
      <c r="G51" s="897"/>
      <c r="H51" s="908">
        <f t="shared" ref="H51:H56" si="1">($G$26*C51%)</f>
        <v>4403451.24</v>
      </c>
    </row>
    <row r="52" spans="2:8">
      <c r="B52" s="808" t="s">
        <v>3009</v>
      </c>
      <c r="C52" s="810">
        <v>0</v>
      </c>
      <c r="D52" s="1130" t="s">
        <v>2950</v>
      </c>
      <c r="E52" s="1130"/>
      <c r="F52" s="1130"/>
      <c r="G52" s="897"/>
      <c r="H52" s="908">
        <f t="shared" si="1"/>
        <v>0</v>
      </c>
    </row>
    <row r="53" spans="2:8">
      <c r="B53" s="808" t="s">
        <v>3010</v>
      </c>
      <c r="C53" s="810">
        <v>1</v>
      </c>
      <c r="D53" s="1130" t="s">
        <v>2950</v>
      </c>
      <c r="E53" s="1130"/>
      <c r="F53" s="1130"/>
      <c r="G53" s="897"/>
      <c r="H53" s="908">
        <f t="shared" si="1"/>
        <v>1467817.08</v>
      </c>
    </row>
    <row r="54" spans="2:8">
      <c r="B54" s="808" t="s">
        <v>3011</v>
      </c>
      <c r="C54" s="810">
        <v>0</v>
      </c>
      <c r="D54" s="1130" t="s">
        <v>2950</v>
      </c>
      <c r="E54" s="1130"/>
      <c r="F54" s="1130"/>
      <c r="G54" s="897"/>
      <c r="H54" s="908">
        <f t="shared" si="1"/>
        <v>0</v>
      </c>
    </row>
    <row r="55" spans="2:8" ht="27" customHeight="1">
      <c r="B55" s="819" t="s">
        <v>3012</v>
      </c>
      <c r="C55" s="810">
        <v>2</v>
      </c>
      <c r="D55" s="1130" t="s">
        <v>2950</v>
      </c>
      <c r="E55" s="1130"/>
      <c r="F55" s="1130"/>
      <c r="G55" s="897"/>
      <c r="H55" s="908">
        <f t="shared" si="1"/>
        <v>2935634.16</v>
      </c>
    </row>
    <row r="56" spans="2:8" ht="27" customHeight="1">
      <c r="B56" s="819" t="s">
        <v>3448</v>
      </c>
      <c r="C56" s="810">
        <v>1</v>
      </c>
      <c r="D56" s="1130" t="s">
        <v>2950</v>
      </c>
      <c r="E56" s="1130"/>
      <c r="F56" s="1130"/>
      <c r="G56" s="897"/>
      <c r="H56" s="908">
        <f t="shared" si="1"/>
        <v>1467817.08</v>
      </c>
    </row>
    <row r="57" spans="2:8" ht="15.75" thickBot="1">
      <c r="B57" s="1131" t="s">
        <v>2951</v>
      </c>
      <c r="C57" s="1132"/>
      <c r="D57" s="1132"/>
      <c r="E57" s="1132"/>
      <c r="F57" s="820"/>
      <c r="G57" s="898"/>
      <c r="H57" s="909">
        <f>H51+H52+H53+H54+H55+H56</f>
        <v>10274719.560000001</v>
      </c>
    </row>
    <row r="58" spans="2:8" ht="15" thickTop="1"/>
  </sheetData>
  <mergeCells count="35">
    <mergeCell ref="D55:F55"/>
    <mergeCell ref="B57:E57"/>
    <mergeCell ref="D56:F56"/>
    <mergeCell ref="D54:F54"/>
    <mergeCell ref="B17:F17"/>
    <mergeCell ref="B24:F24"/>
    <mergeCell ref="B26:F26"/>
    <mergeCell ref="B27:F27"/>
    <mergeCell ref="B28:F28"/>
    <mergeCell ref="B30:F30"/>
    <mergeCell ref="B49:H49"/>
    <mergeCell ref="D50:F50"/>
    <mergeCell ref="D51:F51"/>
    <mergeCell ref="D52:F52"/>
    <mergeCell ref="D53:F53"/>
    <mergeCell ref="E36:H36"/>
    <mergeCell ref="E37:H37"/>
    <mergeCell ref="E42:H42"/>
    <mergeCell ref="E43:H43"/>
    <mergeCell ref="G20:H20"/>
    <mergeCell ref="G21:H21"/>
    <mergeCell ref="G28:H28"/>
    <mergeCell ref="B25:H25"/>
    <mergeCell ref="G22:H22"/>
    <mergeCell ref="G23:H23"/>
    <mergeCell ref="G24:H24"/>
    <mergeCell ref="G26:H26"/>
    <mergeCell ref="G27:H27"/>
    <mergeCell ref="G18:H18"/>
    <mergeCell ref="G19:H19"/>
    <mergeCell ref="B2:H3"/>
    <mergeCell ref="B4:H4"/>
    <mergeCell ref="B5:H5"/>
    <mergeCell ref="B6:H6"/>
    <mergeCell ref="B16:F16"/>
  </mergeCells>
  <printOptions horizontalCentered="1"/>
  <pageMargins left="0.70866141732283472" right="0.70866141732283472" top="0.94488188976377963" bottom="0.74803149606299213" header="0.19685039370078741" footer="0.31496062992125984"/>
  <pageSetup scale="57" fitToHeight="0" orientation="portrait" r:id="rId1"/>
  <headerFooter>
    <oddHeader>&amp;C&amp;G</oddHeader>
    <oddFooter>&amp;C&amp;G</oddFooter>
  </headerFooter>
  <rowBreaks count="1" manualBreakCount="1">
    <brk id="47" max="7" man="1"/>
  </rowBreaks>
  <colBreaks count="1" manualBreakCount="1">
    <brk id="9" max="1048575" man="1"/>
  </col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N993"/>
  <sheetViews>
    <sheetView showGridLines="0" zoomScale="70" zoomScaleNormal="70" workbookViewId="0">
      <selection activeCell="K19" sqref="K19"/>
    </sheetView>
  </sheetViews>
  <sheetFormatPr baseColWidth="10" defaultColWidth="13.28515625" defaultRowHeight="15" customHeight="1"/>
  <cols>
    <col min="1" max="1" width="5.7109375" style="732" bestFit="1" customWidth="1"/>
    <col min="2" max="2" width="62.42578125" style="714" bestFit="1" customWidth="1"/>
    <col min="3" max="3" width="10.5703125" style="714" bestFit="1" customWidth="1"/>
    <col min="4" max="5" width="10" style="714" customWidth="1"/>
    <col min="6" max="6" width="63.85546875" style="732" bestFit="1" customWidth="1"/>
    <col min="7" max="7" width="10.5703125" style="714" bestFit="1" customWidth="1"/>
    <col min="8" max="8" width="10" style="714" bestFit="1" customWidth="1"/>
    <col min="9" max="14" width="10" style="714" customWidth="1"/>
    <col min="15" max="16384" width="13.28515625" style="714"/>
  </cols>
  <sheetData>
    <row r="1" spans="1:7" ht="15" customHeight="1" thickBot="1">
      <c r="A1" s="1144" t="s">
        <v>3013</v>
      </c>
      <c r="B1" s="1145"/>
      <c r="C1" s="1146"/>
      <c r="E1" s="1152" t="s">
        <v>3014</v>
      </c>
      <c r="F1" s="1153"/>
      <c r="G1" s="1154"/>
    </row>
    <row r="2" spans="1:7" ht="16.149999999999999" customHeight="1">
      <c r="A2" s="1144" t="s">
        <v>3015</v>
      </c>
      <c r="B2" s="1145"/>
      <c r="C2" s="1146"/>
      <c r="E2" s="1144" t="s">
        <v>3016</v>
      </c>
      <c r="F2" s="1145"/>
      <c r="G2" s="1146"/>
    </row>
    <row r="3" spans="1:7">
      <c r="A3" s="736" t="s">
        <v>3017</v>
      </c>
      <c r="B3" s="737" t="s">
        <v>6</v>
      </c>
      <c r="C3" s="738" t="s">
        <v>2811</v>
      </c>
      <c r="E3" s="736" t="s">
        <v>3017</v>
      </c>
      <c r="F3" s="737" t="s">
        <v>6</v>
      </c>
      <c r="G3" s="738" t="s">
        <v>2811</v>
      </c>
    </row>
    <row r="4" spans="1:7">
      <c r="A4" s="736" t="s">
        <v>2640</v>
      </c>
      <c r="B4" s="739" t="s">
        <v>3018</v>
      </c>
      <c r="C4" s="740">
        <v>100</v>
      </c>
      <c r="E4" s="736" t="s">
        <v>2640</v>
      </c>
      <c r="F4" s="739" t="s">
        <v>3018</v>
      </c>
      <c r="G4" s="740">
        <v>100</v>
      </c>
    </row>
    <row r="5" spans="1:7">
      <c r="A5" s="741" t="s">
        <v>2986</v>
      </c>
      <c r="B5" s="742" t="s">
        <v>2479</v>
      </c>
      <c r="C5" s="743"/>
      <c r="E5" s="741" t="s">
        <v>2986</v>
      </c>
      <c r="F5" s="742" t="s">
        <v>2479</v>
      </c>
      <c r="G5" s="743"/>
    </row>
    <row r="6" spans="1:7" ht="14.25">
      <c r="A6" s="715"/>
      <c r="B6" s="716" t="s">
        <v>2480</v>
      </c>
      <c r="C6" s="717">
        <v>8.3330000000000002</v>
      </c>
      <c r="E6" s="715"/>
      <c r="F6" s="716" t="s">
        <v>2480</v>
      </c>
      <c r="G6" s="717">
        <v>8.3330000000000002</v>
      </c>
    </row>
    <row r="7" spans="1:7" ht="14.25">
      <c r="A7" s="715"/>
      <c r="B7" s="716" t="s">
        <v>3019</v>
      </c>
      <c r="C7" s="718">
        <v>1</v>
      </c>
      <c r="E7" s="715"/>
      <c r="F7" s="716" t="s">
        <v>3019</v>
      </c>
      <c r="G7" s="718">
        <v>1</v>
      </c>
    </row>
    <row r="8" spans="1:7" ht="14.25">
      <c r="A8" s="715"/>
      <c r="B8" s="716" t="s">
        <v>3020</v>
      </c>
      <c r="C8" s="718">
        <v>8.3330000000000002</v>
      </c>
      <c r="E8" s="715"/>
      <c r="F8" s="716" t="s">
        <v>3020</v>
      </c>
      <c r="G8" s="718">
        <v>8.3330000000000002</v>
      </c>
    </row>
    <row r="9" spans="1:7" ht="14.25">
      <c r="A9" s="715"/>
      <c r="B9" s="716" t="s">
        <v>2482</v>
      </c>
      <c r="C9" s="718">
        <v>4.17</v>
      </c>
      <c r="E9" s="715"/>
      <c r="F9" s="716" t="s">
        <v>2482</v>
      </c>
      <c r="G9" s="718">
        <v>4.17</v>
      </c>
    </row>
    <row r="10" spans="1:7">
      <c r="A10" s="744"/>
      <c r="B10" s="745" t="s">
        <v>2485</v>
      </c>
      <c r="C10" s="746"/>
      <c r="E10" s="744"/>
      <c r="F10" s="745" t="s">
        <v>2485</v>
      </c>
      <c r="G10" s="746"/>
    </row>
    <row r="11" spans="1:7" ht="14.25">
      <c r="A11" s="715"/>
      <c r="B11" s="716" t="s">
        <v>3021</v>
      </c>
      <c r="C11" s="718">
        <v>12</v>
      </c>
      <c r="E11" s="715"/>
      <c r="F11" s="716" t="s">
        <v>3022</v>
      </c>
      <c r="G11" s="718">
        <v>8.5</v>
      </c>
    </row>
    <row r="12" spans="1:7" ht="14.25">
      <c r="A12" s="715"/>
      <c r="B12" s="716" t="s">
        <v>3022</v>
      </c>
      <c r="C12" s="718">
        <v>8.5</v>
      </c>
      <c r="E12" s="715"/>
      <c r="F12" s="716" t="s">
        <v>3021</v>
      </c>
      <c r="G12" s="718">
        <v>12</v>
      </c>
    </row>
    <row r="13" spans="1:7" ht="14.25">
      <c r="A13" s="715"/>
      <c r="B13" s="716" t="s">
        <v>3023</v>
      </c>
      <c r="C13" s="718">
        <v>6.96</v>
      </c>
      <c r="E13" s="715"/>
      <c r="F13" s="716" t="s">
        <v>3023</v>
      </c>
      <c r="G13" s="718">
        <v>6.96</v>
      </c>
    </row>
    <row r="14" spans="1:7">
      <c r="A14" s="744"/>
      <c r="B14" s="747" t="s">
        <v>3024</v>
      </c>
      <c r="C14" s="748"/>
      <c r="E14" s="744"/>
      <c r="F14" s="747" t="s">
        <v>3024</v>
      </c>
      <c r="G14" s="748"/>
    </row>
    <row r="15" spans="1:7" ht="14.25">
      <c r="A15" s="715"/>
      <c r="B15" s="716" t="s">
        <v>3025</v>
      </c>
      <c r="C15" s="718">
        <v>0.12</v>
      </c>
      <c r="E15" s="715"/>
      <c r="F15" s="716" t="s">
        <v>3026</v>
      </c>
      <c r="G15" s="718">
        <v>3</v>
      </c>
    </row>
    <row r="16" spans="1:7" ht="14.25">
      <c r="A16" s="715"/>
      <c r="B16" s="716" t="s">
        <v>2484</v>
      </c>
      <c r="C16" s="719">
        <v>0.6</v>
      </c>
      <c r="E16" s="715"/>
      <c r="F16" s="716" t="s">
        <v>3028</v>
      </c>
      <c r="G16" s="718">
        <v>2</v>
      </c>
    </row>
    <row r="17" spans="1:7" s="720" customFormat="1" ht="16.149999999999999" customHeight="1">
      <c r="A17" s="1147" t="s">
        <v>3027</v>
      </c>
      <c r="B17" s="1148"/>
      <c r="C17" s="749">
        <f>C6+C7+C8+C9+C11+C12+C13+C15+C16</f>
        <v>50.015999999999998</v>
      </c>
      <c r="E17" s="715"/>
      <c r="F17" s="716" t="s">
        <v>3025</v>
      </c>
      <c r="G17" s="718">
        <v>0.12</v>
      </c>
    </row>
    <row r="18" spans="1:7">
      <c r="A18" s="750" t="s">
        <v>2987</v>
      </c>
      <c r="B18" s="751" t="s">
        <v>3029</v>
      </c>
      <c r="C18" s="752" t="s">
        <v>2811</v>
      </c>
      <c r="E18" s="715"/>
      <c r="F18" s="716" t="s">
        <v>2484</v>
      </c>
      <c r="G18" s="719">
        <v>0.6</v>
      </c>
    </row>
    <row r="19" spans="1:7">
      <c r="A19" s="753"/>
      <c r="B19" s="754" t="s">
        <v>3030</v>
      </c>
      <c r="C19" s="755"/>
      <c r="E19" s="1155" t="s">
        <v>3027</v>
      </c>
      <c r="F19" s="1156"/>
      <c r="G19" s="749">
        <f>G6+G7+G8+G9+G11+G12+G13+G15+G16+G17+G18</f>
        <v>55.015999999999998</v>
      </c>
    </row>
    <row r="20" spans="1:7">
      <c r="A20" s="715"/>
      <c r="B20" s="721" t="s">
        <v>3031</v>
      </c>
      <c r="C20" s="722">
        <v>6</v>
      </c>
      <c r="E20" s="750" t="s">
        <v>2987</v>
      </c>
      <c r="F20" s="751" t="s">
        <v>3029</v>
      </c>
      <c r="G20" s="752" t="s">
        <v>2811</v>
      </c>
    </row>
    <row r="21" spans="1:7">
      <c r="A21" s="715"/>
      <c r="B21" s="721" t="s">
        <v>3032</v>
      </c>
      <c r="C21" s="722">
        <v>3</v>
      </c>
      <c r="E21" s="753"/>
      <c r="F21" s="754" t="s">
        <v>3030</v>
      </c>
      <c r="G21" s="755"/>
    </row>
    <row r="22" spans="1:7" ht="14.25">
      <c r="A22" s="715"/>
      <c r="B22" s="721" t="s">
        <v>3033</v>
      </c>
      <c r="C22" s="722">
        <v>5</v>
      </c>
      <c r="E22" s="715"/>
      <c r="F22" s="721" t="s">
        <v>3031</v>
      </c>
      <c r="G22" s="722">
        <v>6</v>
      </c>
    </row>
    <row r="23" spans="1:7" ht="14.25">
      <c r="A23" s="715"/>
      <c r="B23" s="721" t="s">
        <v>3034</v>
      </c>
      <c r="C23" s="722">
        <v>3</v>
      </c>
      <c r="E23" s="715"/>
      <c r="F23" s="721" t="s">
        <v>3032</v>
      </c>
      <c r="G23" s="722">
        <v>3</v>
      </c>
    </row>
    <row r="24" spans="1:7" ht="14.25">
      <c r="A24" s="715"/>
      <c r="B24" s="721" t="s">
        <v>3035</v>
      </c>
      <c r="C24" s="722">
        <v>1</v>
      </c>
      <c r="E24" s="715"/>
      <c r="F24" s="721" t="s">
        <v>3033</v>
      </c>
      <c r="G24" s="722">
        <v>5</v>
      </c>
    </row>
    <row r="25" spans="1:7" ht="15.75" customHeight="1">
      <c r="A25" s="715"/>
      <c r="B25" s="721" t="s">
        <v>3036</v>
      </c>
      <c r="C25" s="722">
        <v>2</v>
      </c>
      <c r="E25" s="715"/>
      <c r="F25" s="721" t="s">
        <v>3034</v>
      </c>
      <c r="G25" s="722">
        <v>3</v>
      </c>
    </row>
    <row r="26" spans="1:7" ht="15.75" customHeight="1">
      <c r="A26" s="715"/>
      <c r="B26" s="721" t="s">
        <v>3037</v>
      </c>
      <c r="C26" s="722">
        <v>1</v>
      </c>
      <c r="E26" s="715"/>
      <c r="F26" s="721" t="s">
        <v>3035</v>
      </c>
      <c r="G26" s="722">
        <v>1</v>
      </c>
    </row>
    <row r="27" spans="1:7" ht="15.75" customHeight="1">
      <c r="A27" s="715"/>
      <c r="B27" s="721" t="s">
        <v>3038</v>
      </c>
      <c r="C27" s="722">
        <v>1</v>
      </c>
      <c r="E27" s="715"/>
      <c r="F27" s="721" t="s">
        <v>3036</v>
      </c>
      <c r="G27" s="722">
        <v>3</v>
      </c>
    </row>
    <row r="28" spans="1:7" ht="15.75" customHeight="1">
      <c r="A28" s="715"/>
      <c r="B28" s="721" t="s">
        <v>3039</v>
      </c>
      <c r="C28" s="722">
        <v>1</v>
      </c>
      <c r="E28" s="715"/>
      <c r="F28" s="721" t="s">
        <v>3037</v>
      </c>
      <c r="G28" s="722">
        <v>1</v>
      </c>
    </row>
    <row r="29" spans="1:7" ht="15.75" customHeight="1">
      <c r="A29" s="715"/>
      <c r="B29" s="721" t="s">
        <v>3040</v>
      </c>
      <c r="C29" s="722">
        <v>1</v>
      </c>
      <c r="E29" s="715"/>
      <c r="F29" s="721" t="s">
        <v>3038</v>
      </c>
      <c r="G29" s="722">
        <v>1</v>
      </c>
    </row>
    <row r="30" spans="1:7" ht="15.75" customHeight="1">
      <c r="A30" s="1149" t="s">
        <v>3041</v>
      </c>
      <c r="B30" s="1150"/>
      <c r="C30" s="756">
        <f>SUM(C20:C29)</f>
        <v>24</v>
      </c>
      <c r="E30" s="715"/>
      <c r="F30" s="721" t="s">
        <v>3039</v>
      </c>
      <c r="G30" s="722">
        <v>1</v>
      </c>
    </row>
    <row r="31" spans="1:7" ht="15.75" customHeight="1">
      <c r="A31" s="736" t="s">
        <v>2988</v>
      </c>
      <c r="B31" s="739" t="s">
        <v>3042</v>
      </c>
      <c r="C31" s="756"/>
      <c r="E31" s="715"/>
      <c r="F31" s="721" t="s">
        <v>3040</v>
      </c>
      <c r="G31" s="722">
        <v>1</v>
      </c>
    </row>
    <row r="32" spans="1:7" ht="15.75" customHeight="1">
      <c r="A32" s="723"/>
      <c r="B32" s="724" t="s">
        <v>3043</v>
      </c>
      <c r="C32" s="717">
        <v>0.53100000000000003</v>
      </c>
      <c r="E32" s="1157" t="s">
        <v>3041</v>
      </c>
      <c r="F32" s="1158"/>
      <c r="G32" s="764">
        <f>SUM(G22:G31)</f>
        <v>25</v>
      </c>
    </row>
    <row r="33" spans="1:14" ht="15.75" customHeight="1">
      <c r="A33" s="725"/>
      <c r="B33" s="726" t="s">
        <v>3044</v>
      </c>
      <c r="C33" s="718"/>
      <c r="E33" s="765" t="s">
        <v>2988</v>
      </c>
      <c r="F33" s="766" t="s">
        <v>3042</v>
      </c>
      <c r="G33" s="764"/>
    </row>
    <row r="34" spans="1:14" ht="15.75" customHeight="1">
      <c r="A34" s="725"/>
      <c r="B34" s="726" t="s">
        <v>3045</v>
      </c>
      <c r="C34" s="718"/>
      <c r="E34" s="725"/>
      <c r="F34" s="729" t="s">
        <v>3043</v>
      </c>
      <c r="G34" s="718">
        <v>0.53100000000000003</v>
      </c>
    </row>
    <row r="35" spans="1:14" ht="15.75" customHeight="1">
      <c r="A35" s="727"/>
      <c r="B35" s="728" t="s">
        <v>3046</v>
      </c>
      <c r="C35" s="719">
        <v>0.995</v>
      </c>
      <c r="E35" s="725"/>
      <c r="F35" s="729" t="s">
        <v>3044</v>
      </c>
      <c r="G35" s="718"/>
    </row>
    <row r="36" spans="1:14" ht="15.75" customHeight="1">
      <c r="A36" s="1149" t="s">
        <v>3047</v>
      </c>
      <c r="B36" s="1150"/>
      <c r="C36" s="757">
        <f>SUM(C32:C35)</f>
        <v>1.526</v>
      </c>
      <c r="E36" s="725"/>
      <c r="F36" s="729" t="s">
        <v>3045</v>
      </c>
      <c r="G36" s="718"/>
    </row>
    <row r="37" spans="1:14" ht="15.75" customHeight="1">
      <c r="A37" s="758" t="s">
        <v>3048</v>
      </c>
      <c r="B37" s="759" t="s">
        <v>3049</v>
      </c>
      <c r="C37" s="760">
        <f>+(C4+C17+C30+C36)*0.1</f>
        <v>17.554200000000002</v>
      </c>
      <c r="E37" s="727"/>
      <c r="F37" s="731" t="s">
        <v>3046</v>
      </c>
      <c r="G37" s="719">
        <v>0.995</v>
      </c>
    </row>
    <row r="38" spans="1:14" ht="15.75" customHeight="1" thickBot="1">
      <c r="A38" s="761"/>
      <c r="B38" s="762" t="s">
        <v>3050</v>
      </c>
      <c r="C38" s="763">
        <f>+ROUND((C37+C36+C30+C17+C4)/100,2)</f>
        <v>1.93</v>
      </c>
      <c r="D38" s="730"/>
      <c r="E38" s="1159" t="s">
        <v>3047</v>
      </c>
      <c r="F38" s="1160"/>
      <c r="G38" s="767">
        <f>SUM(G34:G37)</f>
        <v>1.526</v>
      </c>
    </row>
    <row r="39" spans="1:14">
      <c r="A39" s="1151"/>
      <c r="B39" s="1151"/>
      <c r="C39" s="1151"/>
      <c r="E39" s="758" t="s">
        <v>3048</v>
      </c>
      <c r="F39" s="759" t="s">
        <v>3049</v>
      </c>
      <c r="G39" s="760">
        <f>+(G4+G19+G32+G38)*0.1</f>
        <v>18.154199999999999</v>
      </c>
    </row>
    <row r="40" spans="1:14" ht="15.75" customHeight="1" thickBot="1">
      <c r="E40" s="761"/>
      <c r="F40" s="762" t="s">
        <v>3050</v>
      </c>
      <c r="G40" s="763">
        <f>ROUND((G39+G38+G32+G19+G4)/100,2)</f>
        <v>2</v>
      </c>
    </row>
    <row r="41" spans="1:14" ht="15.75" customHeight="1" thickBot="1">
      <c r="B41" s="733"/>
      <c r="C41" s="734"/>
      <c r="F41" s="714"/>
    </row>
    <row r="42" spans="1:14" ht="70.150000000000006" customHeight="1" thickBot="1">
      <c r="C42" s="875"/>
      <c r="E42" s="1151" t="s">
        <v>3051</v>
      </c>
      <c r="F42" s="1151"/>
      <c r="G42" s="1151"/>
    </row>
    <row r="43" spans="1:14" ht="15.75" customHeight="1">
      <c r="A43" s="1144" t="s">
        <v>3450</v>
      </c>
      <c r="B43" s="1145"/>
      <c r="C43" s="1146"/>
      <c r="F43" s="714"/>
    </row>
    <row r="44" spans="1:14" ht="15.75" hidden="1" customHeight="1">
      <c r="A44" s="1144" t="s">
        <v>3015</v>
      </c>
      <c r="B44" s="1145"/>
      <c r="C44" s="1146"/>
      <c r="F44" s="714"/>
    </row>
    <row r="45" spans="1:14" ht="15.75" customHeight="1">
      <c r="A45" s="736" t="s">
        <v>3017</v>
      </c>
      <c r="B45" s="737" t="s">
        <v>6</v>
      </c>
      <c r="C45" s="738" t="s">
        <v>2811</v>
      </c>
      <c r="F45" s="714"/>
    </row>
    <row r="46" spans="1:14" ht="15.75" customHeight="1">
      <c r="A46" s="736" t="s">
        <v>2640</v>
      </c>
      <c r="B46" s="739" t="s">
        <v>3018</v>
      </c>
      <c r="C46" s="740">
        <v>100</v>
      </c>
      <c r="F46" s="714"/>
    </row>
    <row r="47" spans="1:14" s="732" customFormat="1" ht="15.75" customHeight="1">
      <c r="A47" s="741" t="s">
        <v>2986</v>
      </c>
      <c r="B47" s="742" t="s">
        <v>2479</v>
      </c>
      <c r="C47" s="743"/>
      <c r="D47" s="714"/>
      <c r="E47" s="714"/>
      <c r="I47" s="714"/>
      <c r="J47" s="714"/>
      <c r="K47" s="714"/>
      <c r="L47" s="714"/>
      <c r="M47" s="714"/>
      <c r="N47" s="714"/>
    </row>
    <row r="48" spans="1:14" s="732" customFormat="1" ht="15.75" customHeight="1">
      <c r="A48" s="715"/>
      <c r="B48" s="716" t="s">
        <v>2480</v>
      </c>
      <c r="C48" s="717"/>
      <c r="D48" s="714"/>
      <c r="E48" s="714"/>
      <c r="I48" s="714"/>
      <c r="J48" s="714"/>
      <c r="K48" s="714"/>
      <c r="L48" s="714"/>
      <c r="M48" s="714"/>
      <c r="N48" s="714"/>
    </row>
    <row r="49" spans="1:14" s="732" customFormat="1" ht="15.75" customHeight="1">
      <c r="A49" s="715"/>
      <c r="B49" s="716" t="s">
        <v>3019</v>
      </c>
      <c r="C49" s="718"/>
      <c r="D49" s="714"/>
      <c r="E49" s="714"/>
      <c r="I49" s="714"/>
      <c r="J49" s="714"/>
      <c r="K49" s="714"/>
      <c r="L49" s="714"/>
      <c r="M49" s="714"/>
      <c r="N49" s="714"/>
    </row>
    <row r="50" spans="1:14" s="732" customFormat="1" ht="15.75" customHeight="1">
      <c r="A50" s="715"/>
      <c r="B50" s="716" t="s">
        <v>3020</v>
      </c>
      <c r="C50" s="718"/>
      <c r="D50" s="714"/>
      <c r="E50" s="714"/>
      <c r="I50" s="714"/>
      <c r="J50" s="714"/>
      <c r="K50" s="714"/>
      <c r="L50" s="714"/>
      <c r="M50" s="714"/>
      <c r="N50" s="714"/>
    </row>
    <row r="51" spans="1:14" s="732" customFormat="1" ht="15.75" customHeight="1">
      <c r="A51" s="715"/>
      <c r="B51" s="716" t="s">
        <v>2482</v>
      </c>
      <c r="C51" s="718"/>
      <c r="D51" s="714"/>
      <c r="E51" s="714"/>
      <c r="I51" s="714"/>
      <c r="J51" s="714"/>
      <c r="K51" s="714"/>
      <c r="L51" s="714"/>
      <c r="M51" s="714"/>
      <c r="N51" s="714"/>
    </row>
    <row r="52" spans="1:14" s="732" customFormat="1" ht="15.75" customHeight="1">
      <c r="A52" s="744"/>
      <c r="B52" s="745" t="s">
        <v>2485</v>
      </c>
      <c r="C52" s="746"/>
      <c r="D52" s="714"/>
      <c r="E52" s="714"/>
      <c r="I52" s="714"/>
      <c r="J52" s="714"/>
      <c r="K52" s="714"/>
      <c r="L52" s="714"/>
      <c r="M52" s="714"/>
      <c r="N52" s="714"/>
    </row>
    <row r="53" spans="1:14" s="732" customFormat="1" ht="15.75" customHeight="1">
      <c r="A53" s="715"/>
      <c r="B53" s="716" t="s">
        <v>3021</v>
      </c>
      <c r="C53" s="718"/>
      <c r="D53" s="714"/>
      <c r="E53" s="714"/>
      <c r="I53" s="714"/>
      <c r="J53" s="714"/>
      <c r="K53" s="714"/>
      <c r="L53" s="714"/>
      <c r="M53" s="714"/>
      <c r="N53" s="714"/>
    </row>
    <row r="54" spans="1:14" s="732" customFormat="1" ht="15.75" customHeight="1">
      <c r="A54" s="715"/>
      <c r="B54" s="716" t="s">
        <v>3023</v>
      </c>
      <c r="C54" s="718">
        <v>6.96</v>
      </c>
      <c r="D54" s="714"/>
      <c r="E54" s="714"/>
      <c r="I54" s="714"/>
      <c r="J54" s="714"/>
      <c r="K54" s="714"/>
      <c r="L54" s="714"/>
      <c r="M54" s="714"/>
      <c r="N54" s="714"/>
    </row>
    <row r="55" spans="1:14" s="732" customFormat="1" ht="15.75" customHeight="1">
      <c r="A55" s="744"/>
      <c r="B55" s="747" t="s">
        <v>3024</v>
      </c>
      <c r="C55" s="748"/>
      <c r="D55" s="714"/>
      <c r="E55" s="714"/>
      <c r="I55" s="714"/>
      <c r="J55" s="714"/>
      <c r="K55" s="714"/>
      <c r="L55" s="714"/>
      <c r="M55" s="714"/>
      <c r="N55" s="714"/>
    </row>
    <row r="56" spans="1:14" s="732" customFormat="1" ht="15.75" customHeight="1">
      <c r="A56" s="715"/>
      <c r="B56" s="716" t="s">
        <v>3025</v>
      </c>
      <c r="C56" s="718"/>
      <c r="D56" s="714"/>
      <c r="E56" s="714"/>
      <c r="I56" s="714"/>
      <c r="J56" s="714"/>
      <c r="K56" s="714"/>
      <c r="L56" s="714"/>
      <c r="M56" s="714"/>
      <c r="N56" s="714"/>
    </row>
    <row r="57" spans="1:14" s="732" customFormat="1" ht="15.75" customHeight="1">
      <c r="A57" s="715"/>
      <c r="B57" s="716" t="s">
        <v>2484</v>
      </c>
      <c r="C57" s="719"/>
      <c r="D57" s="714"/>
      <c r="E57" s="714"/>
      <c r="I57" s="714"/>
      <c r="J57" s="714"/>
      <c r="K57" s="714"/>
      <c r="L57" s="714"/>
      <c r="M57" s="714"/>
      <c r="N57" s="714"/>
    </row>
    <row r="58" spans="1:14" s="732" customFormat="1" ht="15.75" customHeight="1">
      <c r="A58" s="1147" t="s">
        <v>3027</v>
      </c>
      <c r="B58" s="1148"/>
      <c r="C58" s="749">
        <f>C48+C49+C50+C51+C53+C54+C56+C57</f>
        <v>6.96</v>
      </c>
      <c r="D58" s="714"/>
      <c r="E58" s="714"/>
      <c r="I58" s="714"/>
      <c r="J58" s="714"/>
      <c r="K58" s="714"/>
      <c r="L58" s="714"/>
      <c r="M58" s="714"/>
      <c r="N58" s="714"/>
    </row>
    <row r="59" spans="1:14" s="732" customFormat="1" ht="15.75" customHeight="1">
      <c r="A59" s="750" t="s">
        <v>2987</v>
      </c>
      <c r="B59" s="751" t="s">
        <v>3029</v>
      </c>
      <c r="C59" s="752" t="s">
        <v>2811</v>
      </c>
      <c r="D59" s="714"/>
      <c r="E59" s="714"/>
      <c r="I59" s="714"/>
      <c r="J59" s="714"/>
      <c r="K59" s="714"/>
      <c r="L59" s="714"/>
      <c r="M59" s="714"/>
      <c r="N59" s="714"/>
    </row>
    <row r="60" spans="1:14" s="732" customFormat="1" ht="15.75" customHeight="1">
      <c r="A60" s="753"/>
      <c r="B60" s="754" t="s">
        <v>3030</v>
      </c>
      <c r="C60" s="755"/>
      <c r="D60" s="714"/>
      <c r="E60" s="714"/>
      <c r="I60" s="714"/>
      <c r="J60" s="714"/>
      <c r="K60" s="714"/>
      <c r="L60" s="714"/>
      <c r="M60" s="714"/>
      <c r="N60" s="714"/>
    </row>
    <row r="61" spans="1:14" s="732" customFormat="1" ht="15.75" customHeight="1">
      <c r="A61" s="715"/>
      <c r="B61" s="721" t="s">
        <v>3031</v>
      </c>
      <c r="C61" s="722"/>
      <c r="D61" s="714"/>
      <c r="E61" s="714"/>
      <c r="I61" s="714"/>
      <c r="J61" s="714"/>
      <c r="K61" s="714"/>
      <c r="L61" s="714"/>
      <c r="M61" s="714"/>
      <c r="N61" s="714"/>
    </row>
    <row r="62" spans="1:14" s="732" customFormat="1" ht="15.75" customHeight="1">
      <c r="A62" s="715"/>
      <c r="B62" s="721" t="s">
        <v>3032</v>
      </c>
      <c r="C62" s="722"/>
      <c r="D62" s="714"/>
      <c r="E62" s="714"/>
      <c r="I62" s="714"/>
      <c r="J62" s="714"/>
      <c r="K62" s="714"/>
      <c r="L62" s="714"/>
      <c r="M62" s="714"/>
      <c r="N62" s="714"/>
    </row>
    <row r="63" spans="1:14" s="732" customFormat="1" ht="15.75" customHeight="1">
      <c r="A63" s="715"/>
      <c r="B63" s="721" t="s">
        <v>3033</v>
      </c>
      <c r="C63" s="722">
        <v>5</v>
      </c>
      <c r="D63" s="714"/>
      <c r="E63" s="714"/>
      <c r="I63" s="714"/>
      <c r="J63" s="714"/>
      <c r="K63" s="714"/>
      <c r="L63" s="714"/>
      <c r="M63" s="714"/>
      <c r="N63" s="714"/>
    </row>
    <row r="64" spans="1:14" s="732" customFormat="1" ht="15.75" customHeight="1">
      <c r="A64" s="715"/>
      <c r="B64" s="721" t="s">
        <v>3034</v>
      </c>
      <c r="C64" s="722">
        <v>3</v>
      </c>
      <c r="D64" s="714"/>
      <c r="E64" s="714"/>
      <c r="I64" s="714"/>
      <c r="J64" s="714"/>
      <c r="K64" s="714"/>
      <c r="L64" s="714"/>
      <c r="M64" s="714"/>
      <c r="N64" s="714"/>
    </row>
    <row r="65" spans="1:14" s="732" customFormat="1" ht="15.75" customHeight="1">
      <c r="A65" s="715"/>
      <c r="B65" s="721" t="s">
        <v>3035</v>
      </c>
      <c r="C65" s="722"/>
      <c r="D65" s="714"/>
      <c r="E65" s="714"/>
      <c r="I65" s="714"/>
      <c r="J65" s="714"/>
      <c r="K65" s="714"/>
      <c r="L65" s="714"/>
      <c r="M65" s="714"/>
      <c r="N65" s="714"/>
    </row>
    <row r="66" spans="1:14" s="732" customFormat="1" ht="15.75" customHeight="1">
      <c r="A66" s="715"/>
      <c r="B66" s="721" t="s">
        <v>3036</v>
      </c>
      <c r="C66" s="722">
        <v>2</v>
      </c>
      <c r="D66" s="714"/>
      <c r="E66" s="714"/>
      <c r="I66" s="714"/>
      <c r="J66" s="714"/>
      <c r="K66" s="714"/>
      <c r="L66" s="714"/>
      <c r="M66" s="714"/>
      <c r="N66" s="714"/>
    </row>
    <row r="67" spans="1:14" s="732" customFormat="1" ht="15.75" customHeight="1">
      <c r="A67" s="715"/>
      <c r="B67" s="721" t="s">
        <v>3037</v>
      </c>
      <c r="C67" s="722">
        <v>1</v>
      </c>
      <c r="D67" s="714"/>
      <c r="E67" s="714"/>
      <c r="I67" s="714"/>
      <c r="J67" s="714"/>
      <c r="K67" s="714"/>
      <c r="L67" s="714"/>
      <c r="M67" s="714"/>
      <c r="N67" s="714"/>
    </row>
    <row r="68" spans="1:14" s="732" customFormat="1" ht="15.75" customHeight="1">
      <c r="A68" s="715"/>
      <c r="B68" s="721" t="s">
        <v>3038</v>
      </c>
      <c r="C68" s="722"/>
      <c r="D68" s="714"/>
      <c r="E68" s="714"/>
      <c r="I68" s="714"/>
      <c r="J68" s="714"/>
      <c r="K68" s="714"/>
      <c r="L68" s="714"/>
      <c r="M68" s="714"/>
      <c r="N68" s="714"/>
    </row>
    <row r="69" spans="1:14" s="732" customFormat="1" ht="15.75" customHeight="1">
      <c r="A69" s="715"/>
      <c r="B69" s="721" t="s">
        <v>3039</v>
      </c>
      <c r="C69" s="722"/>
      <c r="D69" s="714"/>
      <c r="E69" s="714"/>
      <c r="I69" s="714"/>
      <c r="J69" s="714"/>
      <c r="K69" s="714"/>
      <c r="L69" s="714"/>
      <c r="M69" s="714"/>
      <c r="N69" s="714"/>
    </row>
    <row r="70" spans="1:14" s="732" customFormat="1" ht="15.75" customHeight="1">
      <c r="A70" s="715"/>
      <c r="B70" s="721" t="s">
        <v>3040</v>
      </c>
      <c r="C70" s="722">
        <v>0</v>
      </c>
      <c r="D70" s="714"/>
      <c r="E70" s="714"/>
      <c r="I70" s="714"/>
      <c r="J70" s="714"/>
      <c r="K70" s="714"/>
      <c r="L70" s="714"/>
      <c r="M70" s="714"/>
      <c r="N70" s="714"/>
    </row>
    <row r="71" spans="1:14" s="732" customFormat="1" ht="15.75" customHeight="1">
      <c r="A71" s="1149" t="s">
        <v>3041</v>
      </c>
      <c r="B71" s="1150"/>
      <c r="C71" s="756">
        <f>SUM(C61:C70)</f>
        <v>11</v>
      </c>
      <c r="D71" s="714"/>
      <c r="E71" s="714"/>
      <c r="I71" s="714"/>
      <c r="J71" s="714"/>
      <c r="K71" s="714"/>
      <c r="L71" s="714"/>
      <c r="M71" s="714"/>
      <c r="N71" s="714"/>
    </row>
    <row r="72" spans="1:14" s="732" customFormat="1" ht="15.75" customHeight="1">
      <c r="A72" s="736" t="s">
        <v>2988</v>
      </c>
      <c r="B72" s="739" t="s">
        <v>3042</v>
      </c>
      <c r="C72" s="756"/>
      <c r="D72" s="714"/>
      <c r="E72" s="714"/>
      <c r="I72" s="714"/>
      <c r="J72" s="714"/>
      <c r="K72" s="714"/>
      <c r="L72" s="714"/>
      <c r="M72" s="714"/>
      <c r="N72" s="714"/>
    </row>
    <row r="73" spans="1:14" s="732" customFormat="1" ht="15.75" customHeight="1">
      <c r="A73" s="723"/>
      <c r="B73" s="724" t="s">
        <v>3043</v>
      </c>
      <c r="C73" s="717">
        <v>0.53100000000000003</v>
      </c>
      <c r="D73" s="714"/>
      <c r="E73" s="714"/>
      <c r="I73" s="714"/>
      <c r="J73" s="714"/>
      <c r="K73" s="714"/>
      <c r="L73" s="714"/>
      <c r="M73" s="714"/>
      <c r="N73" s="714"/>
    </row>
    <row r="74" spans="1:14" s="732" customFormat="1" ht="15.75" customHeight="1">
      <c r="A74" s="725"/>
      <c r="B74" s="726" t="s">
        <v>3044</v>
      </c>
      <c r="C74" s="718"/>
      <c r="D74" s="714"/>
      <c r="E74" s="714"/>
      <c r="I74" s="714"/>
      <c r="J74" s="714"/>
      <c r="K74" s="714"/>
      <c r="L74" s="714"/>
      <c r="M74" s="714"/>
      <c r="N74" s="714"/>
    </row>
    <row r="75" spans="1:14" s="732" customFormat="1" ht="15.75" customHeight="1">
      <c r="A75" s="725"/>
      <c r="B75" s="726" t="s">
        <v>3045</v>
      </c>
      <c r="C75" s="718"/>
      <c r="D75" s="714"/>
      <c r="E75" s="714"/>
      <c r="I75" s="714"/>
      <c r="J75" s="714"/>
      <c r="K75" s="714"/>
      <c r="L75" s="714"/>
      <c r="M75" s="714"/>
      <c r="N75" s="714"/>
    </row>
    <row r="76" spans="1:14" s="732" customFormat="1" ht="15.75" customHeight="1">
      <c r="A76" s="727"/>
      <c r="B76" s="728" t="s">
        <v>3046</v>
      </c>
      <c r="C76" s="719">
        <v>0.995</v>
      </c>
      <c r="D76" s="714"/>
      <c r="E76" s="714"/>
      <c r="I76" s="714"/>
      <c r="J76" s="714"/>
      <c r="K76" s="714"/>
      <c r="L76" s="714"/>
      <c r="M76" s="714"/>
      <c r="N76" s="714"/>
    </row>
    <row r="77" spans="1:14" s="732" customFormat="1" ht="15.75" customHeight="1">
      <c r="A77" s="1149" t="s">
        <v>3047</v>
      </c>
      <c r="B77" s="1150"/>
      <c r="C77" s="757">
        <f>SUM(C73:C76)</f>
        <v>1.526</v>
      </c>
      <c r="D77" s="714"/>
      <c r="E77" s="714"/>
      <c r="I77" s="714"/>
      <c r="J77" s="714"/>
      <c r="K77" s="714"/>
      <c r="L77" s="714"/>
      <c r="M77" s="714"/>
      <c r="N77" s="714"/>
    </row>
    <row r="78" spans="1:14" s="732" customFormat="1" ht="15.75" customHeight="1">
      <c r="A78" s="758" t="s">
        <v>3048</v>
      </c>
      <c r="B78" s="759" t="s">
        <v>3049</v>
      </c>
      <c r="C78" s="760">
        <f>+(C46+C58+C71+C77)*0.1</f>
        <v>11.948599999999999</v>
      </c>
      <c r="D78" s="714"/>
      <c r="E78" s="714"/>
      <c r="I78" s="714"/>
      <c r="J78" s="714"/>
      <c r="K78" s="714"/>
      <c r="L78" s="714"/>
      <c r="M78" s="714"/>
      <c r="N78" s="714"/>
    </row>
    <row r="79" spans="1:14" s="732" customFormat="1" ht="15.75" customHeight="1" thickBot="1">
      <c r="A79" s="761"/>
      <c r="B79" s="762" t="s">
        <v>3050</v>
      </c>
      <c r="C79" s="763">
        <f>+ROUND((C78+C77+C71+C58+C46)/100,2)</f>
        <v>1.31</v>
      </c>
      <c r="D79" s="714"/>
      <c r="E79" s="714"/>
      <c r="I79" s="714"/>
      <c r="J79" s="714"/>
      <c r="K79" s="714"/>
      <c r="L79" s="714"/>
      <c r="M79" s="714"/>
      <c r="N79" s="714"/>
    </row>
    <row r="80" spans="1:14" s="732" customFormat="1" ht="15.75" customHeight="1">
      <c r="B80" s="714"/>
      <c r="C80" s="714"/>
      <c r="D80" s="714"/>
      <c r="E80" s="714"/>
      <c r="I80" s="714"/>
      <c r="J80" s="714"/>
      <c r="K80" s="714"/>
      <c r="L80" s="714"/>
      <c r="M80" s="714"/>
      <c r="N80" s="714"/>
    </row>
    <row r="81" spans="2:14" s="732" customFormat="1" ht="15.75" customHeight="1">
      <c r="B81" s="714"/>
      <c r="C81" s="714"/>
      <c r="D81" s="714"/>
      <c r="E81" s="714"/>
      <c r="I81" s="714"/>
      <c r="J81" s="714"/>
      <c r="K81" s="714"/>
      <c r="L81" s="714"/>
      <c r="M81" s="714"/>
      <c r="N81" s="714"/>
    </row>
    <row r="82" spans="2:14" s="732" customFormat="1" ht="15.75" customHeight="1">
      <c r="B82" s="714"/>
      <c r="C82" s="714"/>
      <c r="D82" s="714"/>
      <c r="E82" s="714"/>
      <c r="I82" s="714"/>
      <c r="J82" s="714"/>
      <c r="K82" s="714"/>
      <c r="L82" s="714"/>
      <c r="M82" s="714"/>
      <c r="N82" s="714"/>
    </row>
    <row r="83" spans="2:14" s="732" customFormat="1" ht="15.75" customHeight="1">
      <c r="B83" s="714"/>
      <c r="C83" s="714"/>
      <c r="D83" s="714"/>
      <c r="E83" s="714"/>
      <c r="G83" s="714"/>
      <c r="H83" s="714"/>
      <c r="I83" s="714"/>
      <c r="J83" s="714"/>
      <c r="K83" s="714"/>
      <c r="L83" s="714"/>
      <c r="M83" s="714"/>
      <c r="N83" s="714"/>
    </row>
    <row r="84" spans="2:14" s="732" customFormat="1" ht="15.75" customHeight="1">
      <c r="B84" s="714"/>
      <c r="C84" s="714"/>
      <c r="D84" s="714"/>
      <c r="E84" s="714"/>
      <c r="G84" s="714"/>
      <c r="H84" s="714"/>
      <c r="I84" s="714"/>
      <c r="J84" s="714"/>
      <c r="K84" s="714"/>
      <c r="L84" s="714"/>
      <c r="M84" s="714"/>
      <c r="N84" s="714"/>
    </row>
    <row r="85" spans="2:14" s="732" customFormat="1" ht="15.75" customHeight="1">
      <c r="B85" s="714"/>
      <c r="C85" s="714"/>
      <c r="D85" s="714"/>
      <c r="E85" s="714"/>
      <c r="G85" s="714"/>
      <c r="H85" s="714"/>
      <c r="I85" s="714"/>
      <c r="J85" s="714"/>
      <c r="K85" s="714"/>
      <c r="L85" s="714"/>
      <c r="M85" s="714"/>
      <c r="N85" s="714"/>
    </row>
    <row r="86" spans="2:14" s="732" customFormat="1" ht="15.75" customHeight="1">
      <c r="B86" s="714"/>
      <c r="C86" s="714"/>
      <c r="D86" s="714"/>
      <c r="E86" s="714"/>
      <c r="G86" s="714"/>
      <c r="H86" s="714"/>
      <c r="I86" s="714"/>
      <c r="J86" s="714"/>
      <c r="K86" s="714"/>
      <c r="L86" s="714"/>
      <c r="M86" s="714"/>
      <c r="N86" s="714"/>
    </row>
    <row r="87" spans="2:14" s="732" customFormat="1" ht="15.75" customHeight="1">
      <c r="B87" s="714"/>
      <c r="C87" s="714"/>
      <c r="D87" s="714"/>
      <c r="E87" s="714"/>
      <c r="G87" s="714"/>
      <c r="H87" s="714"/>
      <c r="I87" s="714"/>
      <c r="J87" s="714"/>
      <c r="K87" s="714"/>
      <c r="L87" s="714"/>
      <c r="M87" s="714"/>
      <c r="N87" s="714"/>
    </row>
    <row r="88" spans="2:14" s="732" customFormat="1" ht="15.75" customHeight="1">
      <c r="B88" s="714"/>
      <c r="C88" s="714"/>
      <c r="D88" s="714"/>
      <c r="E88" s="714"/>
      <c r="G88" s="714"/>
      <c r="H88" s="714"/>
      <c r="I88" s="714"/>
      <c r="J88" s="714"/>
      <c r="K88" s="714"/>
      <c r="L88" s="714"/>
      <c r="M88" s="714"/>
      <c r="N88" s="714"/>
    </row>
    <row r="89" spans="2:14" s="732" customFormat="1" ht="15.75" customHeight="1">
      <c r="B89" s="714"/>
      <c r="C89" s="714"/>
      <c r="D89" s="714"/>
      <c r="E89" s="714"/>
      <c r="G89" s="714"/>
      <c r="H89" s="714"/>
      <c r="I89" s="714"/>
      <c r="J89" s="714"/>
      <c r="K89" s="714"/>
      <c r="L89" s="714"/>
      <c r="M89" s="714"/>
      <c r="N89" s="714"/>
    </row>
    <row r="90" spans="2:14" s="732" customFormat="1" ht="15.75" customHeight="1">
      <c r="B90" s="714"/>
      <c r="C90" s="714"/>
      <c r="D90" s="714"/>
      <c r="E90" s="714"/>
      <c r="G90" s="714"/>
      <c r="H90" s="714"/>
      <c r="I90" s="714"/>
      <c r="J90" s="714"/>
      <c r="K90" s="714"/>
      <c r="L90" s="714"/>
      <c r="M90" s="714"/>
      <c r="N90" s="714"/>
    </row>
    <row r="91" spans="2:14" s="732" customFormat="1" ht="15.75" customHeight="1">
      <c r="B91" s="714"/>
      <c r="C91" s="714"/>
      <c r="D91" s="714"/>
      <c r="E91" s="714"/>
      <c r="G91" s="714"/>
      <c r="H91" s="714"/>
      <c r="I91" s="714"/>
      <c r="J91" s="714"/>
      <c r="K91" s="714"/>
      <c r="L91" s="714"/>
      <c r="M91" s="714"/>
      <c r="N91" s="714"/>
    </row>
    <row r="92" spans="2:14" s="732" customFormat="1" ht="15.75" customHeight="1">
      <c r="B92" s="714"/>
      <c r="C92" s="714"/>
      <c r="D92" s="714"/>
      <c r="E92" s="714"/>
      <c r="G92" s="714"/>
      <c r="H92" s="714"/>
      <c r="I92" s="714"/>
      <c r="J92" s="714"/>
      <c r="K92" s="714"/>
      <c r="L92" s="714"/>
      <c r="M92" s="714"/>
      <c r="N92" s="714"/>
    </row>
    <row r="93" spans="2:14" s="732" customFormat="1" ht="15.75" customHeight="1">
      <c r="B93" s="714"/>
      <c r="C93" s="714"/>
      <c r="D93" s="714"/>
      <c r="E93" s="714"/>
      <c r="G93" s="714"/>
      <c r="H93" s="714"/>
      <c r="I93" s="714"/>
      <c r="J93" s="714"/>
      <c r="K93" s="714"/>
      <c r="L93" s="714"/>
      <c r="M93" s="714"/>
      <c r="N93" s="714"/>
    </row>
    <row r="94" spans="2:14" s="732" customFormat="1" ht="15.75" customHeight="1">
      <c r="B94" s="714"/>
      <c r="C94" s="714"/>
      <c r="D94" s="714"/>
      <c r="E94" s="714"/>
      <c r="G94" s="714"/>
      <c r="H94" s="714"/>
      <c r="I94" s="714"/>
      <c r="J94" s="714"/>
      <c r="K94" s="714"/>
      <c r="L94" s="714"/>
      <c r="M94" s="714"/>
      <c r="N94" s="714"/>
    </row>
    <row r="95" spans="2:14" s="732" customFormat="1" ht="15.75" customHeight="1">
      <c r="B95" s="714"/>
      <c r="C95" s="714"/>
      <c r="D95" s="714"/>
      <c r="E95" s="714"/>
      <c r="G95" s="714"/>
      <c r="H95" s="714"/>
      <c r="I95" s="714"/>
      <c r="J95" s="714"/>
      <c r="K95" s="714"/>
      <c r="L95" s="714"/>
      <c r="M95" s="714"/>
      <c r="N95" s="714"/>
    </row>
    <row r="96" spans="2:14" s="732" customFormat="1" ht="15.75" customHeight="1">
      <c r="B96" s="714"/>
      <c r="C96" s="714"/>
      <c r="D96" s="714"/>
      <c r="E96" s="714"/>
      <c r="G96" s="714"/>
      <c r="H96" s="714"/>
      <c r="I96" s="714"/>
      <c r="J96" s="714"/>
      <c r="K96" s="714"/>
      <c r="L96" s="714"/>
      <c r="M96" s="714"/>
      <c r="N96" s="714"/>
    </row>
    <row r="97" spans="2:14" s="732" customFormat="1" ht="15.75" customHeight="1">
      <c r="B97" s="714"/>
      <c r="C97" s="714"/>
      <c r="D97" s="714"/>
      <c r="E97" s="714"/>
      <c r="G97" s="714"/>
      <c r="H97" s="714"/>
      <c r="I97" s="714"/>
      <c r="J97" s="714"/>
      <c r="K97" s="714"/>
      <c r="L97" s="714"/>
      <c r="M97" s="714"/>
      <c r="N97" s="714"/>
    </row>
    <row r="98" spans="2:14" s="732" customFormat="1" ht="15.75" customHeight="1">
      <c r="B98" s="714"/>
      <c r="C98" s="714"/>
      <c r="D98" s="714"/>
      <c r="E98" s="714"/>
      <c r="G98" s="714"/>
      <c r="H98" s="714"/>
      <c r="I98" s="714"/>
      <c r="J98" s="714"/>
      <c r="K98" s="714"/>
      <c r="L98" s="714"/>
      <c r="M98" s="714"/>
      <c r="N98" s="714"/>
    </row>
    <row r="99" spans="2:14" s="732" customFormat="1" ht="15.75" customHeight="1">
      <c r="B99" s="714"/>
      <c r="C99" s="714"/>
      <c r="D99" s="714"/>
      <c r="E99" s="714"/>
      <c r="G99" s="714"/>
      <c r="H99" s="714"/>
      <c r="I99" s="714"/>
      <c r="J99" s="714"/>
      <c r="K99" s="714"/>
      <c r="L99" s="714"/>
      <c r="M99" s="714"/>
      <c r="N99" s="714"/>
    </row>
    <row r="100" spans="2:14" s="732" customFormat="1" ht="15.75" customHeight="1">
      <c r="B100" s="714"/>
      <c r="C100" s="714"/>
      <c r="D100" s="714"/>
      <c r="E100" s="714"/>
      <c r="G100" s="714"/>
      <c r="H100" s="714"/>
      <c r="I100" s="714"/>
      <c r="J100" s="714"/>
      <c r="K100" s="714"/>
      <c r="L100" s="714"/>
      <c r="M100" s="714"/>
      <c r="N100" s="714"/>
    </row>
    <row r="101" spans="2:14" s="732" customFormat="1" ht="15.75" customHeight="1">
      <c r="B101" s="714"/>
      <c r="C101" s="714"/>
      <c r="D101" s="714"/>
      <c r="E101" s="714"/>
      <c r="G101" s="714"/>
      <c r="H101" s="714"/>
      <c r="I101" s="714"/>
      <c r="J101" s="714"/>
      <c r="K101" s="714"/>
      <c r="L101" s="714"/>
      <c r="M101" s="714"/>
      <c r="N101" s="714"/>
    </row>
    <row r="102" spans="2:14" s="732" customFormat="1" ht="15.75" customHeight="1">
      <c r="B102" s="714"/>
      <c r="C102" s="714"/>
      <c r="D102" s="714"/>
      <c r="E102" s="714"/>
      <c r="G102" s="714"/>
      <c r="H102" s="714"/>
      <c r="I102" s="714"/>
      <c r="J102" s="714"/>
      <c r="K102" s="714"/>
      <c r="L102" s="714"/>
      <c r="M102" s="714"/>
      <c r="N102" s="714"/>
    </row>
    <row r="103" spans="2:14" s="732" customFormat="1" ht="15.75" customHeight="1">
      <c r="B103" s="714"/>
      <c r="C103" s="714"/>
      <c r="D103" s="714"/>
      <c r="E103" s="714"/>
      <c r="G103" s="714"/>
      <c r="H103" s="714"/>
      <c r="I103" s="714"/>
      <c r="J103" s="714"/>
      <c r="K103" s="714"/>
      <c r="L103" s="714"/>
      <c r="M103" s="714"/>
      <c r="N103" s="714"/>
    </row>
    <row r="104" spans="2:14" s="732" customFormat="1" ht="15.75" customHeight="1">
      <c r="B104" s="714"/>
      <c r="C104" s="714"/>
      <c r="D104" s="714"/>
      <c r="E104" s="714"/>
      <c r="G104" s="714"/>
      <c r="H104" s="714"/>
      <c r="I104" s="714"/>
      <c r="J104" s="714"/>
      <c r="K104" s="714"/>
      <c r="L104" s="714"/>
      <c r="M104" s="714"/>
      <c r="N104" s="714"/>
    </row>
    <row r="105" spans="2:14" s="732" customFormat="1" ht="15.75" customHeight="1">
      <c r="B105" s="714"/>
      <c r="C105" s="714"/>
      <c r="D105" s="714"/>
      <c r="E105" s="714"/>
      <c r="G105" s="714"/>
      <c r="H105" s="714"/>
      <c r="I105" s="714"/>
      <c r="J105" s="714"/>
      <c r="K105" s="714"/>
      <c r="L105" s="714"/>
      <c r="M105" s="714"/>
      <c r="N105" s="714"/>
    </row>
    <row r="106" spans="2:14" s="732" customFormat="1" ht="15.75" customHeight="1">
      <c r="B106" s="714"/>
      <c r="C106" s="714"/>
      <c r="D106" s="714"/>
      <c r="E106" s="714"/>
      <c r="G106" s="714"/>
      <c r="H106" s="714"/>
      <c r="I106" s="714"/>
      <c r="J106" s="714"/>
      <c r="K106" s="714"/>
      <c r="L106" s="714"/>
      <c r="M106" s="714"/>
      <c r="N106" s="714"/>
    </row>
    <row r="107" spans="2:14" s="732" customFormat="1" ht="15.75" customHeight="1">
      <c r="B107" s="714"/>
      <c r="C107" s="714"/>
      <c r="D107" s="714"/>
      <c r="E107" s="714"/>
      <c r="G107" s="714"/>
      <c r="H107" s="714"/>
      <c r="I107" s="714"/>
      <c r="J107" s="714"/>
      <c r="K107" s="714"/>
      <c r="L107" s="714"/>
      <c r="M107" s="714"/>
      <c r="N107" s="714"/>
    </row>
    <row r="108" spans="2:14" s="732" customFormat="1" ht="15.75" customHeight="1">
      <c r="B108" s="714"/>
      <c r="C108" s="714"/>
      <c r="D108" s="714"/>
      <c r="E108" s="714"/>
      <c r="G108" s="714"/>
      <c r="H108" s="714"/>
      <c r="I108" s="714"/>
      <c r="J108" s="714"/>
      <c r="K108" s="714"/>
      <c r="L108" s="714"/>
      <c r="M108" s="714"/>
      <c r="N108" s="714"/>
    </row>
    <row r="109" spans="2:14" s="732" customFormat="1" ht="15.75" customHeight="1">
      <c r="B109" s="714"/>
      <c r="C109" s="714"/>
      <c r="D109" s="714"/>
      <c r="E109" s="714"/>
      <c r="G109" s="714"/>
      <c r="H109" s="714"/>
      <c r="I109" s="714"/>
      <c r="J109" s="714"/>
      <c r="K109" s="714"/>
      <c r="L109" s="714"/>
      <c r="M109" s="714"/>
      <c r="N109" s="714"/>
    </row>
    <row r="110" spans="2:14" s="732" customFormat="1" ht="15.75" customHeight="1">
      <c r="B110" s="714"/>
      <c r="C110" s="714"/>
      <c r="D110" s="714"/>
      <c r="E110" s="714"/>
      <c r="G110" s="714"/>
      <c r="H110" s="714"/>
      <c r="I110" s="714"/>
      <c r="J110" s="714"/>
      <c r="K110" s="714"/>
      <c r="L110" s="714"/>
      <c r="M110" s="714"/>
      <c r="N110" s="714"/>
    </row>
    <row r="111" spans="2:14" s="732" customFormat="1" ht="15.75" customHeight="1">
      <c r="B111" s="714"/>
      <c r="C111" s="714"/>
      <c r="D111" s="714"/>
      <c r="E111" s="714"/>
      <c r="G111" s="714"/>
      <c r="H111" s="714"/>
      <c r="I111" s="714"/>
      <c r="J111" s="714"/>
      <c r="K111" s="714"/>
      <c r="L111" s="714"/>
      <c r="M111" s="714"/>
      <c r="N111" s="714"/>
    </row>
    <row r="112" spans="2:14" s="732" customFormat="1" ht="15.75" customHeight="1">
      <c r="B112" s="714"/>
      <c r="C112" s="714"/>
      <c r="D112" s="714"/>
      <c r="E112" s="714"/>
      <c r="G112" s="714"/>
      <c r="H112" s="714"/>
      <c r="I112" s="714"/>
      <c r="J112" s="714"/>
      <c r="K112" s="714"/>
      <c r="L112" s="714"/>
      <c r="M112" s="714"/>
      <c r="N112" s="714"/>
    </row>
    <row r="113" spans="2:14" s="732" customFormat="1" ht="15.75" customHeight="1">
      <c r="B113" s="714"/>
      <c r="C113" s="714"/>
      <c r="D113" s="714"/>
      <c r="E113" s="714"/>
      <c r="G113" s="714"/>
      <c r="H113" s="714"/>
      <c r="I113" s="714"/>
      <c r="J113" s="714"/>
      <c r="K113" s="714"/>
      <c r="L113" s="714"/>
      <c r="M113" s="714"/>
      <c r="N113" s="714"/>
    </row>
    <row r="114" spans="2:14" s="732" customFormat="1" ht="15.75" customHeight="1">
      <c r="B114" s="714"/>
      <c r="C114" s="714"/>
      <c r="D114" s="714"/>
      <c r="E114" s="714"/>
      <c r="G114" s="714"/>
      <c r="H114" s="714"/>
      <c r="I114" s="714"/>
      <c r="J114" s="714"/>
      <c r="K114" s="714"/>
      <c r="L114" s="714"/>
      <c r="M114" s="714"/>
      <c r="N114" s="714"/>
    </row>
    <row r="115" spans="2:14" s="732" customFormat="1" ht="15.75" customHeight="1">
      <c r="B115" s="714"/>
      <c r="C115" s="714"/>
      <c r="D115" s="714"/>
      <c r="E115" s="714"/>
      <c r="G115" s="714"/>
      <c r="H115" s="714"/>
      <c r="I115" s="714"/>
      <c r="J115" s="714"/>
      <c r="K115" s="714"/>
      <c r="L115" s="714"/>
      <c r="M115" s="714"/>
      <c r="N115" s="714"/>
    </row>
    <row r="116" spans="2:14" s="732" customFormat="1" ht="15.75" customHeight="1">
      <c r="B116" s="714"/>
      <c r="C116" s="714"/>
      <c r="D116" s="714"/>
      <c r="E116" s="714"/>
      <c r="G116" s="714"/>
      <c r="H116" s="714"/>
      <c r="I116" s="714"/>
      <c r="J116" s="714"/>
      <c r="K116" s="714"/>
      <c r="L116" s="714"/>
      <c r="M116" s="714"/>
      <c r="N116" s="714"/>
    </row>
    <row r="117" spans="2:14" s="732" customFormat="1" ht="15.75" customHeight="1">
      <c r="B117" s="714"/>
      <c r="C117" s="714"/>
      <c r="D117" s="714"/>
      <c r="E117" s="714"/>
      <c r="G117" s="714"/>
      <c r="H117" s="714"/>
      <c r="I117" s="714"/>
      <c r="J117" s="714"/>
      <c r="K117" s="714"/>
      <c r="L117" s="714"/>
      <c r="M117" s="714"/>
      <c r="N117" s="714"/>
    </row>
    <row r="118" spans="2:14" s="732" customFormat="1" ht="15.75" customHeight="1">
      <c r="B118" s="714"/>
      <c r="C118" s="714"/>
      <c r="D118" s="714"/>
      <c r="E118" s="714"/>
      <c r="G118" s="714"/>
      <c r="H118" s="714"/>
      <c r="I118" s="714"/>
      <c r="J118" s="714"/>
      <c r="K118" s="714"/>
      <c r="L118" s="714"/>
      <c r="M118" s="714"/>
      <c r="N118" s="714"/>
    </row>
    <row r="119" spans="2:14" s="732" customFormat="1" ht="15.75" customHeight="1">
      <c r="B119" s="714"/>
      <c r="C119" s="714"/>
      <c r="D119" s="714"/>
      <c r="E119" s="714"/>
      <c r="G119" s="714"/>
      <c r="H119" s="714"/>
      <c r="I119" s="714"/>
      <c r="J119" s="714"/>
      <c r="K119" s="714"/>
      <c r="L119" s="714"/>
      <c r="M119" s="714"/>
      <c r="N119" s="714"/>
    </row>
    <row r="120" spans="2:14" s="732" customFormat="1" ht="15.75" customHeight="1">
      <c r="B120" s="714"/>
      <c r="C120" s="714"/>
      <c r="D120" s="714"/>
      <c r="E120" s="714"/>
      <c r="G120" s="714"/>
      <c r="H120" s="714"/>
      <c r="I120" s="714"/>
      <c r="J120" s="714"/>
      <c r="K120" s="714"/>
      <c r="L120" s="714"/>
      <c r="M120" s="714"/>
      <c r="N120" s="714"/>
    </row>
    <row r="121" spans="2:14" s="732" customFormat="1" ht="15.75" customHeight="1">
      <c r="B121" s="714"/>
      <c r="C121" s="714"/>
      <c r="D121" s="714"/>
      <c r="E121" s="714"/>
      <c r="G121" s="714"/>
      <c r="H121" s="714"/>
      <c r="I121" s="714"/>
      <c r="J121" s="714"/>
      <c r="K121" s="714"/>
      <c r="L121" s="714"/>
      <c r="M121" s="714"/>
      <c r="N121" s="714"/>
    </row>
    <row r="122" spans="2:14" s="732" customFormat="1" ht="15.75" customHeight="1">
      <c r="B122" s="714"/>
      <c r="C122" s="714"/>
      <c r="D122" s="714"/>
      <c r="E122" s="714"/>
      <c r="G122" s="714"/>
      <c r="H122" s="714"/>
      <c r="I122" s="714"/>
      <c r="J122" s="714"/>
      <c r="K122" s="714"/>
      <c r="L122" s="714"/>
      <c r="M122" s="714"/>
      <c r="N122" s="714"/>
    </row>
    <row r="123" spans="2:14" s="732" customFormat="1" ht="15.75" customHeight="1">
      <c r="B123" s="714"/>
      <c r="C123" s="714"/>
      <c r="D123" s="714"/>
      <c r="E123" s="714"/>
      <c r="G123" s="714"/>
      <c r="H123" s="714"/>
      <c r="I123" s="714"/>
      <c r="J123" s="714"/>
      <c r="K123" s="714"/>
      <c r="L123" s="714"/>
      <c r="M123" s="714"/>
      <c r="N123" s="714"/>
    </row>
    <row r="124" spans="2:14" s="732" customFormat="1" ht="15.75" customHeight="1">
      <c r="B124" s="714"/>
      <c r="C124" s="714"/>
      <c r="D124" s="714"/>
      <c r="E124" s="714"/>
      <c r="G124" s="714"/>
      <c r="H124" s="714"/>
      <c r="I124" s="714"/>
      <c r="J124" s="714"/>
      <c r="K124" s="714"/>
      <c r="L124" s="714"/>
      <c r="M124" s="714"/>
      <c r="N124" s="714"/>
    </row>
    <row r="125" spans="2:14" s="732" customFormat="1" ht="15.75" customHeight="1">
      <c r="B125" s="714"/>
      <c r="C125" s="714"/>
      <c r="D125" s="714"/>
      <c r="E125" s="714"/>
      <c r="G125" s="714"/>
      <c r="H125" s="714"/>
      <c r="I125" s="714"/>
      <c r="J125" s="714"/>
      <c r="K125" s="714"/>
      <c r="L125" s="714"/>
      <c r="M125" s="714"/>
      <c r="N125" s="714"/>
    </row>
    <row r="126" spans="2:14" s="732" customFormat="1" ht="15.75" customHeight="1">
      <c r="B126" s="714"/>
      <c r="C126" s="714"/>
      <c r="D126" s="714"/>
      <c r="E126" s="714"/>
      <c r="G126" s="714"/>
      <c r="H126" s="714"/>
      <c r="I126" s="714"/>
      <c r="J126" s="714"/>
      <c r="K126" s="714"/>
      <c r="L126" s="714"/>
      <c r="M126" s="714"/>
      <c r="N126" s="714"/>
    </row>
    <row r="127" spans="2:14" s="732" customFormat="1" ht="15.75" customHeight="1">
      <c r="B127" s="714"/>
      <c r="C127" s="714"/>
      <c r="D127" s="714"/>
      <c r="E127" s="714"/>
      <c r="G127" s="714"/>
      <c r="H127" s="714"/>
      <c r="I127" s="714"/>
      <c r="J127" s="714"/>
      <c r="K127" s="714"/>
      <c r="L127" s="714"/>
      <c r="M127" s="714"/>
      <c r="N127" s="714"/>
    </row>
    <row r="128" spans="2:14" s="732" customFormat="1" ht="15.75" customHeight="1">
      <c r="B128" s="714"/>
      <c r="C128" s="714"/>
      <c r="D128" s="714"/>
      <c r="E128" s="714"/>
      <c r="G128" s="714"/>
      <c r="H128" s="714"/>
      <c r="I128" s="714"/>
      <c r="J128" s="714"/>
      <c r="K128" s="714"/>
      <c r="L128" s="714"/>
      <c r="M128" s="714"/>
      <c r="N128" s="714"/>
    </row>
    <row r="129" spans="2:14" s="732" customFormat="1" ht="15.75" customHeight="1">
      <c r="B129" s="714"/>
      <c r="C129" s="714"/>
      <c r="D129" s="714"/>
      <c r="E129" s="714"/>
      <c r="G129" s="714"/>
      <c r="H129" s="714"/>
      <c r="I129" s="714"/>
      <c r="J129" s="714"/>
      <c r="K129" s="714"/>
      <c r="L129" s="714"/>
      <c r="M129" s="714"/>
      <c r="N129" s="714"/>
    </row>
    <row r="130" spans="2:14" s="732" customFormat="1" ht="15.75" customHeight="1">
      <c r="B130" s="714"/>
      <c r="C130" s="714"/>
      <c r="D130" s="714"/>
      <c r="E130" s="714"/>
      <c r="G130" s="714"/>
      <c r="H130" s="714"/>
      <c r="I130" s="714"/>
      <c r="J130" s="714"/>
      <c r="K130" s="714"/>
      <c r="L130" s="714"/>
      <c r="M130" s="714"/>
      <c r="N130" s="714"/>
    </row>
    <row r="131" spans="2:14" s="732" customFormat="1" ht="15.75" customHeight="1">
      <c r="B131" s="714"/>
      <c r="C131" s="714"/>
      <c r="D131" s="714"/>
      <c r="E131" s="714"/>
      <c r="G131" s="714"/>
      <c r="H131" s="714"/>
      <c r="I131" s="714"/>
      <c r="J131" s="714"/>
      <c r="K131" s="714"/>
      <c r="L131" s="714"/>
      <c r="M131" s="714"/>
      <c r="N131" s="714"/>
    </row>
    <row r="132" spans="2:14" s="732" customFormat="1" ht="15.75" customHeight="1">
      <c r="B132" s="714"/>
      <c r="C132" s="714"/>
      <c r="D132" s="714"/>
      <c r="E132" s="714"/>
      <c r="G132" s="714"/>
      <c r="H132" s="714"/>
      <c r="I132" s="714"/>
      <c r="J132" s="714"/>
      <c r="K132" s="714"/>
      <c r="L132" s="714"/>
      <c r="M132" s="714"/>
      <c r="N132" s="714"/>
    </row>
    <row r="133" spans="2:14" s="732" customFormat="1" ht="15.75" customHeight="1">
      <c r="B133" s="714"/>
      <c r="C133" s="714"/>
      <c r="D133" s="714"/>
      <c r="E133" s="714"/>
      <c r="G133" s="714"/>
      <c r="H133" s="714"/>
      <c r="I133" s="714"/>
      <c r="J133" s="714"/>
      <c r="K133" s="714"/>
      <c r="L133" s="714"/>
      <c r="M133" s="714"/>
      <c r="N133" s="714"/>
    </row>
    <row r="134" spans="2:14" s="732" customFormat="1" ht="15.75" customHeight="1">
      <c r="B134" s="714"/>
      <c r="C134" s="714"/>
      <c r="D134" s="714"/>
      <c r="E134" s="714"/>
      <c r="G134" s="714"/>
      <c r="H134" s="714"/>
      <c r="I134" s="714"/>
      <c r="J134" s="714"/>
      <c r="K134" s="714"/>
      <c r="L134" s="714"/>
      <c r="M134" s="714"/>
      <c r="N134" s="714"/>
    </row>
    <row r="135" spans="2:14" s="732" customFormat="1" ht="15.75" customHeight="1">
      <c r="B135" s="714"/>
      <c r="C135" s="714"/>
      <c r="D135" s="714"/>
      <c r="E135" s="714"/>
      <c r="G135" s="714"/>
      <c r="H135" s="714"/>
      <c r="I135" s="714"/>
      <c r="J135" s="714"/>
      <c r="K135" s="714"/>
      <c r="L135" s="714"/>
      <c r="M135" s="714"/>
      <c r="N135" s="714"/>
    </row>
    <row r="136" spans="2:14" s="732" customFormat="1" ht="15.75" customHeight="1">
      <c r="B136" s="714"/>
      <c r="C136" s="714"/>
      <c r="D136" s="714"/>
      <c r="E136" s="714"/>
      <c r="G136" s="714"/>
      <c r="H136" s="714"/>
      <c r="I136" s="714"/>
      <c r="J136" s="714"/>
      <c r="K136" s="714"/>
      <c r="L136" s="714"/>
      <c r="M136" s="714"/>
      <c r="N136" s="714"/>
    </row>
    <row r="137" spans="2:14" s="732" customFormat="1" ht="15.75" customHeight="1">
      <c r="B137" s="714"/>
      <c r="C137" s="714"/>
      <c r="D137" s="714"/>
      <c r="E137" s="714"/>
      <c r="G137" s="714"/>
      <c r="H137" s="714"/>
      <c r="I137" s="714"/>
      <c r="J137" s="714"/>
      <c r="K137" s="714"/>
      <c r="L137" s="714"/>
      <c r="M137" s="714"/>
      <c r="N137" s="714"/>
    </row>
    <row r="138" spans="2:14" s="732" customFormat="1" ht="15.75" customHeight="1">
      <c r="B138" s="714"/>
      <c r="C138" s="714"/>
      <c r="D138" s="714"/>
      <c r="E138" s="714"/>
      <c r="G138" s="714"/>
      <c r="H138" s="714"/>
      <c r="I138" s="714"/>
      <c r="J138" s="714"/>
      <c r="K138" s="714"/>
      <c r="L138" s="714"/>
      <c r="M138" s="714"/>
      <c r="N138" s="714"/>
    </row>
    <row r="139" spans="2:14" s="732" customFormat="1" ht="15.75" customHeight="1">
      <c r="B139" s="714"/>
      <c r="C139" s="714"/>
      <c r="D139" s="714"/>
      <c r="E139" s="714"/>
      <c r="G139" s="714"/>
      <c r="H139" s="714"/>
      <c r="I139" s="714"/>
      <c r="J139" s="714"/>
      <c r="K139" s="714"/>
      <c r="L139" s="714"/>
      <c r="M139" s="714"/>
      <c r="N139" s="714"/>
    </row>
    <row r="140" spans="2:14" s="732" customFormat="1" ht="15.75" customHeight="1">
      <c r="B140" s="714"/>
      <c r="C140" s="714"/>
      <c r="D140" s="714"/>
      <c r="E140" s="714"/>
      <c r="G140" s="714"/>
      <c r="H140" s="714"/>
      <c r="I140" s="714"/>
      <c r="J140" s="714"/>
      <c r="K140" s="714"/>
      <c r="L140" s="714"/>
      <c r="M140" s="714"/>
      <c r="N140" s="714"/>
    </row>
    <row r="141" spans="2:14" s="732" customFormat="1" ht="15.75" customHeight="1">
      <c r="B141" s="714"/>
      <c r="C141" s="714"/>
      <c r="D141" s="714"/>
      <c r="E141" s="714"/>
      <c r="G141" s="714"/>
      <c r="H141" s="714"/>
      <c r="I141" s="714"/>
      <c r="J141" s="714"/>
      <c r="K141" s="714"/>
      <c r="L141" s="714"/>
      <c r="M141" s="714"/>
      <c r="N141" s="714"/>
    </row>
    <row r="142" spans="2:14" s="732" customFormat="1" ht="15.75" customHeight="1">
      <c r="B142" s="714"/>
      <c r="C142" s="714"/>
      <c r="D142" s="714"/>
      <c r="E142" s="714"/>
      <c r="G142" s="714"/>
      <c r="H142" s="714"/>
      <c r="I142" s="714"/>
      <c r="J142" s="714"/>
      <c r="K142" s="714"/>
      <c r="L142" s="714"/>
      <c r="M142" s="714"/>
      <c r="N142" s="714"/>
    </row>
    <row r="143" spans="2:14" s="732" customFormat="1" ht="15.75" customHeight="1">
      <c r="B143" s="714"/>
      <c r="C143" s="714"/>
      <c r="D143" s="714"/>
      <c r="E143" s="714"/>
      <c r="G143" s="714"/>
      <c r="H143" s="714"/>
      <c r="I143" s="714"/>
      <c r="J143" s="714"/>
      <c r="K143" s="714"/>
      <c r="L143" s="714"/>
      <c r="M143" s="714"/>
      <c r="N143" s="714"/>
    </row>
    <row r="144" spans="2:14" s="732" customFormat="1" ht="15.75" customHeight="1">
      <c r="B144" s="714"/>
      <c r="C144" s="714"/>
      <c r="D144" s="714"/>
      <c r="E144" s="714"/>
      <c r="G144" s="714"/>
      <c r="H144" s="714"/>
      <c r="I144" s="714"/>
      <c r="J144" s="714"/>
      <c r="K144" s="714"/>
      <c r="L144" s="714"/>
      <c r="M144" s="714"/>
      <c r="N144" s="714"/>
    </row>
    <row r="145" spans="2:14" s="732" customFormat="1" ht="15.75" customHeight="1">
      <c r="B145" s="714"/>
      <c r="C145" s="714"/>
      <c r="D145" s="714"/>
      <c r="E145" s="714"/>
      <c r="G145" s="714"/>
      <c r="H145" s="714"/>
      <c r="I145" s="714"/>
      <c r="J145" s="714"/>
      <c r="K145" s="714"/>
      <c r="L145" s="714"/>
      <c r="M145" s="714"/>
      <c r="N145" s="714"/>
    </row>
    <row r="146" spans="2:14" s="732" customFormat="1" ht="15.75" customHeight="1">
      <c r="B146" s="714"/>
      <c r="C146" s="714"/>
      <c r="D146" s="714"/>
      <c r="E146" s="714"/>
      <c r="G146" s="714"/>
      <c r="H146" s="714"/>
      <c r="I146" s="714"/>
      <c r="J146" s="714"/>
      <c r="K146" s="714"/>
      <c r="L146" s="714"/>
      <c r="M146" s="714"/>
      <c r="N146" s="714"/>
    </row>
    <row r="147" spans="2:14" s="732" customFormat="1" ht="15.75" customHeight="1">
      <c r="B147" s="714"/>
      <c r="C147" s="714"/>
      <c r="D147" s="714"/>
      <c r="E147" s="714"/>
      <c r="G147" s="714"/>
      <c r="H147" s="714"/>
      <c r="I147" s="714"/>
      <c r="J147" s="714"/>
      <c r="K147" s="714"/>
      <c r="L147" s="714"/>
      <c r="M147" s="714"/>
      <c r="N147" s="714"/>
    </row>
    <row r="148" spans="2:14" s="732" customFormat="1" ht="15.75" customHeight="1">
      <c r="B148" s="714"/>
      <c r="C148" s="714"/>
      <c r="D148" s="714"/>
      <c r="E148" s="714"/>
      <c r="G148" s="714"/>
      <c r="H148" s="714"/>
      <c r="I148" s="714"/>
      <c r="J148" s="714"/>
      <c r="K148" s="714"/>
      <c r="L148" s="714"/>
      <c r="M148" s="714"/>
      <c r="N148" s="714"/>
    </row>
    <row r="149" spans="2:14" s="732" customFormat="1" ht="15.75" customHeight="1">
      <c r="B149" s="714"/>
      <c r="C149" s="714"/>
      <c r="D149" s="714"/>
      <c r="E149" s="714"/>
      <c r="G149" s="714"/>
      <c r="H149" s="714"/>
      <c r="I149" s="714"/>
      <c r="J149" s="714"/>
      <c r="K149" s="714"/>
      <c r="L149" s="714"/>
      <c r="M149" s="714"/>
      <c r="N149" s="714"/>
    </row>
    <row r="150" spans="2:14" s="732" customFormat="1" ht="15.75" customHeight="1">
      <c r="B150" s="714"/>
      <c r="C150" s="714"/>
      <c r="D150" s="714"/>
      <c r="E150" s="714"/>
      <c r="G150" s="714"/>
      <c r="H150" s="714"/>
      <c r="I150" s="714"/>
      <c r="J150" s="714"/>
      <c r="K150" s="714"/>
      <c r="L150" s="714"/>
      <c r="M150" s="714"/>
      <c r="N150" s="714"/>
    </row>
    <row r="151" spans="2:14" s="732" customFormat="1" ht="15.75" customHeight="1">
      <c r="B151" s="714"/>
      <c r="C151" s="714"/>
      <c r="D151" s="714"/>
      <c r="E151" s="714"/>
      <c r="G151" s="714"/>
      <c r="H151" s="714"/>
      <c r="I151" s="714"/>
      <c r="J151" s="714"/>
      <c r="K151" s="714"/>
      <c r="L151" s="714"/>
      <c r="M151" s="714"/>
      <c r="N151" s="714"/>
    </row>
    <row r="152" spans="2:14" s="732" customFormat="1" ht="15.75" customHeight="1">
      <c r="B152" s="714"/>
      <c r="C152" s="714"/>
      <c r="D152" s="714"/>
      <c r="E152" s="714"/>
      <c r="G152" s="714"/>
      <c r="H152" s="714"/>
      <c r="I152" s="714"/>
      <c r="J152" s="714"/>
      <c r="K152" s="714"/>
      <c r="L152" s="714"/>
      <c r="M152" s="714"/>
      <c r="N152" s="714"/>
    </row>
    <row r="153" spans="2:14" s="732" customFormat="1" ht="15.75" customHeight="1">
      <c r="B153" s="714"/>
      <c r="C153" s="714"/>
      <c r="D153" s="714"/>
      <c r="E153" s="714"/>
      <c r="G153" s="714"/>
      <c r="H153" s="714"/>
      <c r="I153" s="714"/>
      <c r="J153" s="714"/>
      <c r="K153" s="714"/>
      <c r="L153" s="714"/>
      <c r="M153" s="714"/>
      <c r="N153" s="714"/>
    </row>
    <row r="154" spans="2:14" s="732" customFormat="1" ht="15.75" customHeight="1">
      <c r="B154" s="714"/>
      <c r="C154" s="714"/>
      <c r="D154" s="714"/>
      <c r="E154" s="714"/>
      <c r="G154" s="714"/>
      <c r="H154" s="714"/>
      <c r="I154" s="714"/>
      <c r="J154" s="714"/>
      <c r="K154" s="714"/>
      <c r="L154" s="714"/>
      <c r="M154" s="714"/>
      <c r="N154" s="714"/>
    </row>
    <row r="155" spans="2:14" s="732" customFormat="1" ht="15.75" customHeight="1">
      <c r="B155" s="714"/>
      <c r="C155" s="714"/>
      <c r="D155" s="714"/>
      <c r="E155" s="714"/>
      <c r="G155" s="714"/>
      <c r="H155" s="714"/>
      <c r="I155" s="714"/>
      <c r="J155" s="714"/>
      <c r="K155" s="714"/>
      <c r="L155" s="714"/>
      <c r="M155" s="714"/>
      <c r="N155" s="714"/>
    </row>
    <row r="156" spans="2:14" s="732" customFormat="1" ht="15.75" customHeight="1">
      <c r="B156" s="714"/>
      <c r="C156" s="714"/>
      <c r="D156" s="714"/>
      <c r="E156" s="714"/>
      <c r="G156" s="714"/>
      <c r="H156" s="714"/>
      <c r="I156" s="714"/>
      <c r="J156" s="714"/>
      <c r="K156" s="714"/>
      <c r="L156" s="714"/>
      <c r="M156" s="714"/>
      <c r="N156" s="714"/>
    </row>
    <row r="157" spans="2:14" s="732" customFormat="1" ht="15.75" customHeight="1">
      <c r="B157" s="714"/>
      <c r="C157" s="714"/>
      <c r="D157" s="714"/>
      <c r="E157" s="714"/>
      <c r="G157" s="714"/>
      <c r="H157" s="714"/>
      <c r="I157" s="714"/>
      <c r="J157" s="714"/>
      <c r="K157" s="714"/>
      <c r="L157" s="714"/>
      <c r="M157" s="714"/>
      <c r="N157" s="714"/>
    </row>
    <row r="158" spans="2:14" s="732" customFormat="1" ht="15.75" customHeight="1">
      <c r="B158" s="714"/>
      <c r="C158" s="714"/>
      <c r="D158" s="714"/>
      <c r="E158" s="714"/>
      <c r="G158" s="714"/>
      <c r="H158" s="714"/>
      <c r="I158" s="714"/>
      <c r="J158" s="714"/>
      <c r="K158" s="714"/>
      <c r="L158" s="714"/>
      <c r="M158" s="714"/>
      <c r="N158" s="714"/>
    </row>
    <row r="159" spans="2:14" s="732" customFormat="1" ht="15.75" customHeight="1">
      <c r="B159" s="714"/>
      <c r="C159" s="714"/>
      <c r="D159" s="714"/>
      <c r="E159" s="714"/>
      <c r="G159" s="714"/>
      <c r="H159" s="714"/>
      <c r="I159" s="714"/>
      <c r="J159" s="714"/>
      <c r="K159" s="714"/>
      <c r="L159" s="714"/>
      <c r="M159" s="714"/>
      <c r="N159" s="714"/>
    </row>
    <row r="160" spans="2:14" s="732" customFormat="1" ht="15.75" customHeight="1">
      <c r="B160" s="714"/>
      <c r="C160" s="714"/>
      <c r="D160" s="714"/>
      <c r="E160" s="714"/>
      <c r="G160" s="714"/>
      <c r="H160" s="714"/>
      <c r="I160" s="714"/>
      <c r="J160" s="714"/>
      <c r="K160" s="714"/>
      <c r="L160" s="714"/>
      <c r="M160" s="714"/>
      <c r="N160" s="714"/>
    </row>
    <row r="161" spans="2:14" s="732" customFormat="1" ht="15.75" customHeight="1">
      <c r="B161" s="714"/>
      <c r="C161" s="714"/>
      <c r="D161" s="714"/>
      <c r="E161" s="714"/>
      <c r="G161" s="714"/>
      <c r="H161" s="714"/>
      <c r="I161" s="714"/>
      <c r="J161" s="714"/>
      <c r="K161" s="714"/>
      <c r="L161" s="714"/>
      <c r="M161" s="714"/>
      <c r="N161" s="714"/>
    </row>
    <row r="162" spans="2:14" s="732" customFormat="1" ht="15.75" customHeight="1">
      <c r="B162" s="714"/>
      <c r="C162" s="714"/>
      <c r="D162" s="714"/>
      <c r="E162" s="714"/>
      <c r="G162" s="714"/>
      <c r="H162" s="714"/>
      <c r="I162" s="714"/>
      <c r="J162" s="714"/>
      <c r="K162" s="714"/>
      <c r="L162" s="714"/>
      <c r="M162" s="714"/>
      <c r="N162" s="714"/>
    </row>
    <row r="163" spans="2:14" s="732" customFormat="1" ht="15.75" customHeight="1">
      <c r="B163" s="714"/>
      <c r="C163" s="714"/>
      <c r="D163" s="714"/>
      <c r="E163" s="714"/>
      <c r="G163" s="714"/>
      <c r="H163" s="714"/>
      <c r="I163" s="714"/>
      <c r="J163" s="714"/>
      <c r="K163" s="714"/>
      <c r="L163" s="714"/>
      <c r="M163" s="714"/>
      <c r="N163" s="714"/>
    </row>
    <row r="164" spans="2:14" s="732" customFormat="1" ht="15.75" customHeight="1">
      <c r="B164" s="714"/>
      <c r="C164" s="714"/>
      <c r="D164" s="714"/>
      <c r="E164" s="714"/>
      <c r="G164" s="714"/>
      <c r="H164" s="714"/>
      <c r="I164" s="714"/>
      <c r="J164" s="714"/>
      <c r="K164" s="714"/>
      <c r="L164" s="714"/>
      <c r="M164" s="714"/>
      <c r="N164" s="714"/>
    </row>
    <row r="165" spans="2:14" s="732" customFormat="1" ht="15.75" customHeight="1">
      <c r="B165" s="714"/>
      <c r="C165" s="714"/>
      <c r="D165" s="714"/>
      <c r="E165" s="714"/>
      <c r="G165" s="714"/>
      <c r="H165" s="714"/>
      <c r="I165" s="714"/>
      <c r="J165" s="714"/>
      <c r="K165" s="714"/>
      <c r="L165" s="714"/>
      <c r="M165" s="714"/>
      <c r="N165" s="714"/>
    </row>
    <row r="166" spans="2:14" s="732" customFormat="1" ht="15.75" customHeight="1">
      <c r="B166" s="714"/>
      <c r="C166" s="714"/>
      <c r="D166" s="714"/>
      <c r="E166" s="714"/>
      <c r="G166" s="714"/>
      <c r="H166" s="714"/>
      <c r="I166" s="714"/>
      <c r="J166" s="714"/>
      <c r="K166" s="714"/>
      <c r="L166" s="714"/>
      <c r="M166" s="714"/>
      <c r="N166" s="714"/>
    </row>
    <row r="167" spans="2:14" s="732" customFormat="1" ht="15.75" customHeight="1">
      <c r="B167" s="714"/>
      <c r="C167" s="714"/>
      <c r="D167" s="714"/>
      <c r="E167" s="714"/>
      <c r="G167" s="714"/>
      <c r="H167" s="714"/>
      <c r="I167" s="714"/>
      <c r="J167" s="714"/>
      <c r="K167" s="714"/>
      <c r="L167" s="714"/>
      <c r="M167" s="714"/>
      <c r="N167" s="714"/>
    </row>
    <row r="168" spans="2:14" s="732" customFormat="1" ht="15.75" customHeight="1">
      <c r="B168" s="714"/>
      <c r="C168" s="714"/>
      <c r="D168" s="714"/>
      <c r="E168" s="714"/>
      <c r="G168" s="714"/>
      <c r="H168" s="714"/>
      <c r="I168" s="714"/>
      <c r="J168" s="714"/>
      <c r="K168" s="714"/>
      <c r="L168" s="714"/>
      <c r="M168" s="714"/>
      <c r="N168" s="714"/>
    </row>
    <row r="169" spans="2:14" s="732" customFormat="1" ht="15.75" customHeight="1">
      <c r="B169" s="714"/>
      <c r="C169" s="714"/>
      <c r="D169" s="714"/>
      <c r="E169" s="714"/>
      <c r="G169" s="714"/>
      <c r="H169" s="714"/>
      <c r="I169" s="714"/>
      <c r="J169" s="714"/>
      <c r="K169" s="714"/>
      <c r="L169" s="714"/>
      <c r="M169" s="714"/>
      <c r="N169" s="714"/>
    </row>
    <row r="170" spans="2:14" s="732" customFormat="1" ht="15.75" customHeight="1">
      <c r="B170" s="714"/>
      <c r="C170" s="714"/>
      <c r="D170" s="714"/>
      <c r="E170" s="714"/>
      <c r="G170" s="714"/>
      <c r="H170" s="714"/>
      <c r="I170" s="714"/>
      <c r="J170" s="714"/>
      <c r="K170" s="714"/>
      <c r="L170" s="714"/>
      <c r="M170" s="714"/>
      <c r="N170" s="714"/>
    </row>
    <row r="171" spans="2:14" s="732" customFormat="1" ht="15.75" customHeight="1">
      <c r="B171" s="714"/>
      <c r="C171" s="714"/>
      <c r="D171" s="714"/>
      <c r="E171" s="714"/>
      <c r="G171" s="714"/>
      <c r="H171" s="714"/>
      <c r="I171" s="714"/>
      <c r="J171" s="714"/>
      <c r="K171" s="714"/>
      <c r="L171" s="714"/>
      <c r="M171" s="714"/>
      <c r="N171" s="714"/>
    </row>
    <row r="172" spans="2:14" s="732" customFormat="1" ht="15.75" customHeight="1">
      <c r="B172" s="714"/>
      <c r="C172" s="714"/>
      <c r="D172" s="714"/>
      <c r="E172" s="714"/>
      <c r="G172" s="714"/>
      <c r="H172" s="714"/>
      <c r="I172" s="714"/>
      <c r="J172" s="714"/>
      <c r="K172" s="714"/>
      <c r="L172" s="714"/>
      <c r="M172" s="714"/>
      <c r="N172" s="714"/>
    </row>
    <row r="173" spans="2:14" s="732" customFormat="1" ht="15.75" customHeight="1">
      <c r="B173" s="714"/>
      <c r="C173" s="714"/>
      <c r="D173" s="714"/>
      <c r="E173" s="714"/>
      <c r="G173" s="714"/>
      <c r="H173" s="714"/>
      <c r="I173" s="714"/>
      <c r="J173" s="714"/>
      <c r="K173" s="714"/>
      <c r="L173" s="714"/>
      <c r="M173" s="714"/>
      <c r="N173" s="714"/>
    </row>
    <row r="174" spans="2:14" s="732" customFormat="1" ht="15.75" customHeight="1">
      <c r="B174" s="714"/>
      <c r="C174" s="714"/>
      <c r="D174" s="714"/>
      <c r="E174" s="714"/>
      <c r="G174" s="714"/>
      <c r="H174" s="714"/>
      <c r="I174" s="714"/>
      <c r="J174" s="714"/>
      <c r="K174" s="714"/>
      <c r="L174" s="714"/>
      <c r="M174" s="714"/>
      <c r="N174" s="714"/>
    </row>
    <row r="175" spans="2:14" s="732" customFormat="1" ht="15.75" customHeight="1">
      <c r="B175" s="714"/>
      <c r="C175" s="714"/>
      <c r="D175" s="714"/>
      <c r="E175" s="714"/>
      <c r="G175" s="714"/>
      <c r="H175" s="714"/>
      <c r="I175" s="714"/>
      <c r="J175" s="714"/>
      <c r="K175" s="714"/>
      <c r="L175" s="714"/>
      <c r="M175" s="714"/>
      <c r="N175" s="714"/>
    </row>
    <row r="176" spans="2:14" s="732" customFormat="1" ht="15.75" customHeight="1">
      <c r="B176" s="714"/>
      <c r="C176" s="714"/>
      <c r="D176" s="714"/>
      <c r="E176" s="714"/>
      <c r="G176" s="714"/>
      <c r="H176" s="714"/>
      <c r="I176" s="714"/>
      <c r="J176" s="714"/>
      <c r="K176" s="714"/>
      <c r="L176" s="714"/>
      <c r="M176" s="714"/>
      <c r="N176" s="714"/>
    </row>
    <row r="177" spans="2:14" s="732" customFormat="1" ht="15.75" customHeight="1">
      <c r="B177" s="714"/>
      <c r="C177" s="714"/>
      <c r="D177" s="714"/>
      <c r="E177" s="714"/>
      <c r="G177" s="714"/>
      <c r="H177" s="714"/>
      <c r="I177" s="714"/>
      <c r="J177" s="714"/>
      <c r="K177" s="714"/>
      <c r="L177" s="714"/>
      <c r="M177" s="714"/>
      <c r="N177" s="714"/>
    </row>
    <row r="178" spans="2:14" s="732" customFormat="1" ht="15.75" customHeight="1">
      <c r="B178" s="714"/>
      <c r="C178" s="714"/>
      <c r="D178" s="714"/>
      <c r="E178" s="714"/>
      <c r="G178" s="714"/>
      <c r="H178" s="714"/>
      <c r="I178" s="714"/>
      <c r="J178" s="714"/>
      <c r="K178" s="714"/>
      <c r="L178" s="714"/>
      <c r="M178" s="714"/>
      <c r="N178" s="714"/>
    </row>
    <row r="179" spans="2:14" s="732" customFormat="1" ht="15.75" customHeight="1">
      <c r="B179" s="714"/>
      <c r="C179" s="714"/>
      <c r="D179" s="714"/>
      <c r="E179" s="714"/>
      <c r="G179" s="714"/>
      <c r="H179" s="714"/>
      <c r="I179" s="714"/>
      <c r="J179" s="714"/>
      <c r="K179" s="714"/>
      <c r="L179" s="714"/>
      <c r="M179" s="714"/>
      <c r="N179" s="714"/>
    </row>
    <row r="180" spans="2:14" s="732" customFormat="1" ht="15.75" customHeight="1">
      <c r="B180" s="714"/>
      <c r="C180" s="714"/>
      <c r="D180" s="714"/>
      <c r="E180" s="714"/>
      <c r="G180" s="714"/>
      <c r="H180" s="714"/>
      <c r="I180" s="714"/>
      <c r="J180" s="714"/>
      <c r="K180" s="714"/>
      <c r="L180" s="714"/>
      <c r="M180" s="714"/>
      <c r="N180" s="714"/>
    </row>
    <row r="181" spans="2:14" s="732" customFormat="1" ht="15.75" customHeight="1">
      <c r="B181" s="714"/>
      <c r="C181" s="714"/>
      <c r="D181" s="714"/>
      <c r="E181" s="714"/>
      <c r="G181" s="714"/>
      <c r="H181" s="714"/>
      <c r="I181" s="714"/>
      <c r="J181" s="714"/>
      <c r="K181" s="714"/>
      <c r="L181" s="714"/>
      <c r="M181" s="714"/>
      <c r="N181" s="714"/>
    </row>
    <row r="182" spans="2:14" s="732" customFormat="1" ht="15.75" customHeight="1">
      <c r="B182" s="714"/>
      <c r="C182" s="714"/>
      <c r="D182" s="714"/>
      <c r="E182" s="714"/>
      <c r="G182" s="714"/>
      <c r="H182" s="714"/>
      <c r="I182" s="714"/>
      <c r="J182" s="714"/>
      <c r="K182" s="714"/>
      <c r="L182" s="714"/>
      <c r="M182" s="714"/>
      <c r="N182" s="714"/>
    </row>
    <row r="183" spans="2:14" s="732" customFormat="1" ht="15.75" customHeight="1">
      <c r="B183" s="714"/>
      <c r="C183" s="714"/>
      <c r="D183" s="714"/>
      <c r="E183" s="714"/>
      <c r="G183" s="714"/>
      <c r="H183" s="714"/>
      <c r="I183" s="714"/>
      <c r="J183" s="714"/>
      <c r="K183" s="714"/>
      <c r="L183" s="714"/>
      <c r="M183" s="714"/>
      <c r="N183" s="714"/>
    </row>
    <row r="184" spans="2:14" s="732" customFormat="1" ht="15.75" customHeight="1">
      <c r="B184" s="714"/>
      <c r="C184" s="714"/>
      <c r="D184" s="714"/>
      <c r="E184" s="714"/>
      <c r="G184" s="714"/>
      <c r="H184" s="714"/>
      <c r="I184" s="714"/>
      <c r="J184" s="714"/>
      <c r="K184" s="714"/>
      <c r="L184" s="714"/>
      <c r="M184" s="714"/>
      <c r="N184" s="714"/>
    </row>
    <row r="185" spans="2:14" s="732" customFormat="1" ht="15.75" customHeight="1">
      <c r="B185" s="714"/>
      <c r="C185" s="714"/>
      <c r="D185" s="714"/>
      <c r="E185" s="714"/>
      <c r="G185" s="714"/>
      <c r="H185" s="714"/>
      <c r="I185" s="714"/>
      <c r="J185" s="714"/>
      <c r="K185" s="714"/>
      <c r="L185" s="714"/>
      <c r="M185" s="714"/>
      <c r="N185" s="714"/>
    </row>
    <row r="186" spans="2:14" s="732" customFormat="1" ht="15.75" customHeight="1">
      <c r="B186" s="714"/>
      <c r="C186" s="714"/>
      <c r="D186" s="714"/>
      <c r="E186" s="714"/>
      <c r="G186" s="714"/>
      <c r="H186" s="714"/>
      <c r="I186" s="714"/>
      <c r="J186" s="714"/>
      <c r="K186" s="714"/>
      <c r="L186" s="714"/>
      <c r="M186" s="714"/>
      <c r="N186" s="714"/>
    </row>
    <row r="187" spans="2:14" s="732" customFormat="1" ht="15.75" customHeight="1">
      <c r="B187" s="714"/>
      <c r="C187" s="714"/>
      <c r="D187" s="714"/>
      <c r="E187" s="714"/>
      <c r="G187" s="714"/>
      <c r="H187" s="714"/>
      <c r="I187" s="714"/>
      <c r="J187" s="714"/>
      <c r="K187" s="714"/>
      <c r="L187" s="714"/>
      <c r="M187" s="714"/>
      <c r="N187" s="714"/>
    </row>
    <row r="188" spans="2:14" s="732" customFormat="1" ht="15.75" customHeight="1">
      <c r="B188" s="714"/>
      <c r="C188" s="714"/>
      <c r="D188" s="714"/>
      <c r="E188" s="714"/>
      <c r="G188" s="714"/>
      <c r="H188" s="714"/>
      <c r="I188" s="714"/>
      <c r="J188" s="714"/>
      <c r="K188" s="714"/>
      <c r="L188" s="714"/>
      <c r="M188" s="714"/>
      <c r="N188" s="714"/>
    </row>
    <row r="189" spans="2:14" s="732" customFormat="1" ht="15.75" customHeight="1">
      <c r="B189" s="714"/>
      <c r="C189" s="714"/>
      <c r="D189" s="714"/>
      <c r="E189" s="714"/>
      <c r="G189" s="714"/>
      <c r="H189" s="714"/>
      <c r="I189" s="714"/>
      <c r="J189" s="714"/>
      <c r="K189" s="714"/>
      <c r="L189" s="714"/>
      <c r="M189" s="714"/>
      <c r="N189" s="714"/>
    </row>
    <row r="190" spans="2:14" s="732" customFormat="1" ht="15.75" customHeight="1">
      <c r="B190" s="714"/>
      <c r="C190" s="714"/>
      <c r="D190" s="714"/>
      <c r="E190" s="714"/>
      <c r="G190" s="714"/>
      <c r="H190" s="714"/>
      <c r="I190" s="714"/>
      <c r="J190" s="714"/>
      <c r="K190" s="714"/>
      <c r="L190" s="714"/>
      <c r="M190" s="714"/>
      <c r="N190" s="714"/>
    </row>
    <row r="191" spans="2:14" s="732" customFormat="1" ht="15.75" customHeight="1">
      <c r="B191" s="714"/>
      <c r="C191" s="714"/>
      <c r="D191" s="714"/>
      <c r="E191" s="714"/>
      <c r="G191" s="714"/>
      <c r="H191" s="714"/>
      <c r="I191" s="714"/>
      <c r="J191" s="714"/>
      <c r="K191" s="714"/>
      <c r="L191" s="714"/>
      <c r="M191" s="714"/>
      <c r="N191" s="714"/>
    </row>
    <row r="192" spans="2:14" s="732" customFormat="1" ht="15.75" customHeight="1">
      <c r="B192" s="714"/>
      <c r="C192" s="714"/>
      <c r="D192" s="714"/>
      <c r="E192" s="714"/>
      <c r="G192" s="714"/>
      <c r="H192" s="714"/>
      <c r="I192" s="714"/>
      <c r="J192" s="714"/>
      <c r="K192" s="714"/>
      <c r="L192" s="714"/>
      <c r="M192" s="714"/>
      <c r="N192" s="714"/>
    </row>
    <row r="193" spans="2:14" s="732" customFormat="1" ht="15.75" customHeight="1">
      <c r="B193" s="714"/>
      <c r="C193" s="714"/>
      <c r="D193" s="714"/>
      <c r="E193" s="714"/>
      <c r="G193" s="714"/>
      <c r="H193" s="714"/>
      <c r="I193" s="714"/>
      <c r="J193" s="714"/>
      <c r="K193" s="714"/>
      <c r="L193" s="714"/>
      <c r="M193" s="714"/>
      <c r="N193" s="714"/>
    </row>
    <row r="194" spans="2:14" s="732" customFormat="1" ht="15.75" customHeight="1">
      <c r="B194" s="714"/>
      <c r="C194" s="714"/>
      <c r="D194" s="714"/>
      <c r="E194" s="714"/>
      <c r="G194" s="714"/>
      <c r="H194" s="714"/>
      <c r="I194" s="714"/>
      <c r="J194" s="714"/>
      <c r="K194" s="714"/>
      <c r="L194" s="714"/>
      <c r="M194" s="714"/>
      <c r="N194" s="714"/>
    </row>
    <row r="195" spans="2:14" s="732" customFormat="1" ht="15.75" customHeight="1">
      <c r="B195" s="714"/>
      <c r="C195" s="714"/>
      <c r="D195" s="714"/>
      <c r="E195" s="714"/>
      <c r="G195" s="714"/>
      <c r="H195" s="714"/>
      <c r="I195" s="714"/>
      <c r="J195" s="714"/>
      <c r="K195" s="714"/>
      <c r="L195" s="714"/>
      <c r="M195" s="714"/>
      <c r="N195" s="714"/>
    </row>
    <row r="196" spans="2:14" s="732" customFormat="1" ht="15.75" customHeight="1">
      <c r="B196" s="714"/>
      <c r="C196" s="714"/>
      <c r="D196" s="714"/>
      <c r="E196" s="714"/>
      <c r="G196" s="714"/>
      <c r="H196" s="714"/>
      <c r="I196" s="714"/>
      <c r="J196" s="714"/>
      <c r="K196" s="714"/>
      <c r="L196" s="714"/>
      <c r="M196" s="714"/>
      <c r="N196" s="714"/>
    </row>
    <row r="197" spans="2:14" s="732" customFormat="1" ht="15.75" customHeight="1">
      <c r="B197" s="714"/>
      <c r="C197" s="714"/>
      <c r="D197" s="714"/>
      <c r="E197" s="714"/>
      <c r="G197" s="714"/>
      <c r="H197" s="714"/>
      <c r="I197" s="714"/>
      <c r="J197" s="714"/>
      <c r="K197" s="714"/>
      <c r="L197" s="714"/>
      <c r="M197" s="714"/>
      <c r="N197" s="714"/>
    </row>
    <row r="198" spans="2:14" s="732" customFormat="1" ht="15.75" customHeight="1">
      <c r="B198" s="714"/>
      <c r="C198" s="714"/>
      <c r="D198" s="714"/>
      <c r="E198" s="714"/>
      <c r="G198" s="714"/>
      <c r="H198" s="714"/>
      <c r="I198" s="714"/>
      <c r="J198" s="714"/>
      <c r="K198" s="714"/>
      <c r="L198" s="714"/>
      <c r="M198" s="714"/>
      <c r="N198" s="714"/>
    </row>
    <row r="199" spans="2:14" s="732" customFormat="1" ht="15.75" customHeight="1">
      <c r="B199" s="714"/>
      <c r="C199" s="714"/>
      <c r="D199" s="714"/>
      <c r="E199" s="714"/>
      <c r="G199" s="714"/>
      <c r="H199" s="714"/>
      <c r="I199" s="714"/>
      <c r="J199" s="714"/>
      <c r="K199" s="714"/>
      <c r="L199" s="714"/>
      <c r="M199" s="714"/>
      <c r="N199" s="714"/>
    </row>
    <row r="200" spans="2:14" s="732" customFormat="1" ht="15.75" customHeight="1">
      <c r="B200" s="714"/>
      <c r="C200" s="714"/>
      <c r="D200" s="714"/>
      <c r="E200" s="714"/>
      <c r="G200" s="714"/>
      <c r="H200" s="714"/>
      <c r="I200" s="714"/>
      <c r="J200" s="714"/>
      <c r="K200" s="714"/>
      <c r="L200" s="714"/>
      <c r="M200" s="714"/>
      <c r="N200" s="714"/>
    </row>
    <row r="201" spans="2:14" s="732" customFormat="1" ht="15.75" customHeight="1">
      <c r="B201" s="714"/>
      <c r="C201" s="714"/>
      <c r="D201" s="714"/>
      <c r="E201" s="714"/>
      <c r="G201" s="714"/>
      <c r="H201" s="714"/>
      <c r="I201" s="714"/>
      <c r="J201" s="714"/>
      <c r="K201" s="714"/>
      <c r="L201" s="714"/>
      <c r="M201" s="714"/>
      <c r="N201" s="714"/>
    </row>
    <row r="202" spans="2:14" s="732" customFormat="1" ht="15.75" customHeight="1">
      <c r="B202" s="714"/>
      <c r="C202" s="714"/>
      <c r="D202" s="714"/>
      <c r="E202" s="714"/>
      <c r="G202" s="714"/>
      <c r="H202" s="714"/>
      <c r="I202" s="714"/>
      <c r="J202" s="714"/>
      <c r="K202" s="714"/>
      <c r="L202" s="714"/>
      <c r="M202" s="714"/>
      <c r="N202" s="714"/>
    </row>
    <row r="203" spans="2:14" s="732" customFormat="1" ht="15.75" customHeight="1">
      <c r="B203" s="714"/>
      <c r="C203" s="714"/>
      <c r="D203" s="714"/>
      <c r="E203" s="714"/>
      <c r="G203" s="714"/>
      <c r="H203" s="714"/>
      <c r="I203" s="714"/>
      <c r="J203" s="714"/>
      <c r="K203" s="714"/>
      <c r="L203" s="714"/>
      <c r="M203" s="714"/>
      <c r="N203" s="714"/>
    </row>
    <row r="204" spans="2:14" s="732" customFormat="1" ht="15.75" customHeight="1">
      <c r="B204" s="714"/>
      <c r="C204" s="714"/>
      <c r="D204" s="714"/>
      <c r="E204" s="714"/>
      <c r="G204" s="714"/>
      <c r="H204" s="714"/>
      <c r="I204" s="714"/>
      <c r="J204" s="714"/>
      <c r="K204" s="714"/>
      <c r="L204" s="714"/>
      <c r="M204" s="714"/>
      <c r="N204" s="714"/>
    </row>
    <row r="205" spans="2:14" s="732" customFormat="1" ht="15.75" customHeight="1">
      <c r="B205" s="714"/>
      <c r="C205" s="714"/>
      <c r="D205" s="714"/>
      <c r="E205" s="714"/>
      <c r="G205" s="714"/>
      <c r="H205" s="714"/>
      <c r="I205" s="714"/>
      <c r="J205" s="714"/>
      <c r="K205" s="714"/>
      <c r="L205" s="714"/>
      <c r="M205" s="714"/>
      <c r="N205" s="714"/>
    </row>
    <row r="206" spans="2:14" s="732" customFormat="1" ht="15.75" customHeight="1">
      <c r="B206" s="714"/>
      <c r="C206" s="714"/>
      <c r="D206" s="714"/>
      <c r="E206" s="714"/>
      <c r="G206" s="714"/>
      <c r="H206" s="714"/>
      <c r="I206" s="714"/>
      <c r="J206" s="714"/>
      <c r="K206" s="714"/>
      <c r="L206" s="714"/>
      <c r="M206" s="714"/>
      <c r="N206" s="714"/>
    </row>
    <row r="207" spans="2:14" s="732" customFormat="1" ht="15.75" customHeight="1">
      <c r="B207" s="714"/>
      <c r="C207" s="714"/>
      <c r="D207" s="714"/>
      <c r="E207" s="714"/>
      <c r="G207" s="714"/>
      <c r="H207" s="714"/>
      <c r="I207" s="714"/>
      <c r="J207" s="714"/>
      <c r="K207" s="714"/>
      <c r="L207" s="714"/>
      <c r="M207" s="714"/>
      <c r="N207" s="714"/>
    </row>
    <row r="208" spans="2:14" s="732" customFormat="1" ht="15.75" customHeight="1">
      <c r="B208" s="714"/>
      <c r="C208" s="714"/>
      <c r="D208" s="714"/>
      <c r="E208" s="714"/>
      <c r="G208" s="714"/>
      <c r="H208" s="714"/>
      <c r="I208" s="714"/>
      <c r="J208" s="714"/>
      <c r="K208" s="714"/>
      <c r="L208" s="714"/>
      <c r="M208" s="714"/>
      <c r="N208" s="714"/>
    </row>
    <row r="209" spans="2:14" s="732" customFormat="1" ht="15.75" customHeight="1">
      <c r="B209" s="714"/>
      <c r="C209" s="714"/>
      <c r="D209" s="714"/>
      <c r="E209" s="714"/>
      <c r="G209" s="714"/>
      <c r="H209" s="714"/>
      <c r="I209" s="714"/>
      <c r="J209" s="714"/>
      <c r="K209" s="714"/>
      <c r="L209" s="714"/>
      <c r="M209" s="714"/>
      <c r="N209" s="714"/>
    </row>
    <row r="210" spans="2:14" s="732" customFormat="1" ht="15.75" customHeight="1">
      <c r="B210" s="714"/>
      <c r="C210" s="714"/>
      <c r="D210" s="714"/>
      <c r="E210" s="714"/>
      <c r="G210" s="714"/>
      <c r="H210" s="714"/>
      <c r="I210" s="714"/>
      <c r="J210" s="714"/>
      <c r="K210" s="714"/>
      <c r="L210" s="714"/>
      <c r="M210" s="714"/>
      <c r="N210" s="714"/>
    </row>
    <row r="211" spans="2:14" s="732" customFormat="1" ht="15.75" customHeight="1">
      <c r="B211" s="714"/>
      <c r="C211" s="714"/>
      <c r="D211" s="714"/>
      <c r="E211" s="714"/>
      <c r="G211" s="714"/>
      <c r="H211" s="714"/>
      <c r="I211" s="714"/>
      <c r="J211" s="714"/>
      <c r="K211" s="714"/>
      <c r="L211" s="714"/>
      <c r="M211" s="714"/>
      <c r="N211" s="714"/>
    </row>
    <row r="212" spans="2:14" s="732" customFormat="1" ht="15.75" customHeight="1">
      <c r="B212" s="714"/>
      <c r="C212" s="714"/>
      <c r="D212" s="714"/>
      <c r="E212" s="714"/>
      <c r="G212" s="714"/>
      <c r="H212" s="714"/>
      <c r="I212" s="714"/>
      <c r="J212" s="714"/>
      <c r="K212" s="714"/>
      <c r="L212" s="714"/>
      <c r="M212" s="714"/>
      <c r="N212" s="714"/>
    </row>
    <row r="213" spans="2:14" s="732" customFormat="1" ht="15.75" customHeight="1">
      <c r="B213" s="714"/>
      <c r="C213" s="714"/>
      <c r="D213" s="714"/>
      <c r="E213" s="714"/>
      <c r="G213" s="714"/>
      <c r="H213" s="714"/>
      <c r="I213" s="714"/>
      <c r="J213" s="714"/>
      <c r="K213" s="714"/>
      <c r="L213" s="714"/>
      <c r="M213" s="714"/>
      <c r="N213" s="714"/>
    </row>
    <row r="214" spans="2:14" s="732" customFormat="1" ht="15.75" customHeight="1">
      <c r="B214" s="714"/>
      <c r="C214" s="714"/>
      <c r="D214" s="714"/>
      <c r="E214" s="714"/>
      <c r="G214" s="714"/>
      <c r="H214" s="714"/>
      <c r="I214" s="714"/>
      <c r="J214" s="714"/>
      <c r="K214" s="714"/>
      <c r="L214" s="714"/>
      <c r="M214" s="714"/>
      <c r="N214" s="714"/>
    </row>
    <row r="215" spans="2:14" s="732" customFormat="1" ht="15.75" customHeight="1">
      <c r="B215" s="714"/>
      <c r="C215" s="714"/>
      <c r="D215" s="714"/>
      <c r="E215" s="714"/>
      <c r="G215" s="714"/>
      <c r="H215" s="714"/>
      <c r="I215" s="714"/>
      <c r="J215" s="714"/>
      <c r="K215" s="714"/>
      <c r="L215" s="714"/>
      <c r="M215" s="714"/>
      <c r="N215" s="714"/>
    </row>
    <row r="216" spans="2:14" s="732" customFormat="1" ht="15.75" customHeight="1">
      <c r="B216" s="714"/>
      <c r="C216" s="714"/>
      <c r="D216" s="714"/>
      <c r="E216" s="714"/>
      <c r="G216" s="714"/>
      <c r="H216" s="714"/>
      <c r="I216" s="714"/>
      <c r="J216" s="714"/>
      <c r="K216" s="714"/>
      <c r="L216" s="714"/>
      <c r="M216" s="714"/>
      <c r="N216" s="714"/>
    </row>
    <row r="217" spans="2:14" s="732" customFormat="1" ht="15.75" customHeight="1">
      <c r="B217" s="714"/>
      <c r="C217" s="714"/>
      <c r="D217" s="714"/>
      <c r="E217" s="714"/>
      <c r="G217" s="714"/>
      <c r="H217" s="714"/>
      <c r="I217" s="714"/>
      <c r="J217" s="714"/>
      <c r="K217" s="714"/>
      <c r="L217" s="714"/>
      <c r="M217" s="714"/>
      <c r="N217" s="714"/>
    </row>
    <row r="218" spans="2:14" s="732" customFormat="1" ht="15.75" customHeight="1">
      <c r="B218" s="714"/>
      <c r="C218" s="714"/>
      <c r="D218" s="714"/>
      <c r="E218" s="714"/>
      <c r="G218" s="714"/>
      <c r="H218" s="714"/>
      <c r="I218" s="714"/>
      <c r="J218" s="714"/>
      <c r="K218" s="714"/>
      <c r="L218" s="714"/>
      <c r="M218" s="714"/>
      <c r="N218" s="714"/>
    </row>
    <row r="219" spans="2:14" s="732" customFormat="1" ht="15.75" customHeight="1">
      <c r="B219" s="714"/>
      <c r="C219" s="714"/>
      <c r="D219" s="714"/>
      <c r="E219" s="714"/>
      <c r="G219" s="714"/>
      <c r="H219" s="714"/>
      <c r="I219" s="714"/>
      <c r="J219" s="714"/>
      <c r="K219" s="714"/>
      <c r="L219" s="714"/>
      <c r="M219" s="714"/>
      <c r="N219" s="714"/>
    </row>
    <row r="220" spans="2:14" s="732" customFormat="1" ht="15.75" customHeight="1">
      <c r="B220" s="714"/>
      <c r="C220" s="714"/>
      <c r="D220" s="714"/>
      <c r="E220" s="714"/>
      <c r="G220" s="714"/>
      <c r="H220" s="714"/>
      <c r="I220" s="714"/>
      <c r="J220" s="714"/>
      <c r="K220" s="714"/>
      <c r="L220" s="714"/>
      <c r="M220" s="714"/>
      <c r="N220" s="714"/>
    </row>
    <row r="221" spans="2:14" s="732" customFormat="1" ht="15.75" customHeight="1">
      <c r="B221" s="714"/>
      <c r="C221" s="714"/>
      <c r="D221" s="714"/>
      <c r="E221" s="714"/>
      <c r="G221" s="714"/>
      <c r="H221" s="714"/>
      <c r="I221" s="714"/>
      <c r="J221" s="714"/>
      <c r="K221" s="714"/>
      <c r="L221" s="714"/>
      <c r="M221" s="714"/>
      <c r="N221" s="714"/>
    </row>
    <row r="222" spans="2:14" s="732" customFormat="1" ht="15.75" customHeight="1">
      <c r="B222" s="714"/>
      <c r="C222" s="714"/>
      <c r="D222" s="714"/>
      <c r="E222" s="714"/>
      <c r="G222" s="714"/>
      <c r="H222" s="714"/>
      <c r="I222" s="714"/>
      <c r="J222" s="714"/>
      <c r="K222" s="714"/>
      <c r="L222" s="714"/>
      <c r="M222" s="714"/>
      <c r="N222" s="714"/>
    </row>
    <row r="223" spans="2:14" s="732" customFormat="1" ht="15.75" customHeight="1">
      <c r="B223" s="714"/>
      <c r="C223" s="714"/>
      <c r="D223" s="714"/>
      <c r="E223" s="714"/>
      <c r="G223" s="714"/>
      <c r="H223" s="714"/>
      <c r="I223" s="714"/>
      <c r="J223" s="714"/>
      <c r="K223" s="714"/>
      <c r="L223" s="714"/>
      <c r="M223" s="714"/>
      <c r="N223" s="714"/>
    </row>
    <row r="224" spans="2:14" s="732" customFormat="1" ht="15.75" customHeight="1">
      <c r="B224" s="714"/>
      <c r="C224" s="714"/>
      <c r="D224" s="714"/>
      <c r="E224" s="714"/>
      <c r="G224" s="714"/>
      <c r="H224" s="714"/>
      <c r="I224" s="714"/>
      <c r="J224" s="714"/>
      <c r="K224" s="714"/>
      <c r="L224" s="714"/>
      <c r="M224" s="714"/>
      <c r="N224" s="714"/>
    </row>
    <row r="225" spans="2:14" s="732" customFormat="1" ht="15.75" customHeight="1">
      <c r="B225" s="714"/>
      <c r="C225" s="714"/>
      <c r="D225" s="714"/>
      <c r="E225" s="714"/>
      <c r="G225" s="714"/>
      <c r="H225" s="714"/>
      <c r="I225" s="714"/>
      <c r="J225" s="714"/>
      <c r="K225" s="714"/>
      <c r="L225" s="714"/>
      <c r="M225" s="714"/>
      <c r="N225" s="714"/>
    </row>
    <row r="226" spans="2:14" s="732" customFormat="1" ht="15.75" customHeight="1">
      <c r="B226" s="714"/>
      <c r="C226" s="714"/>
      <c r="D226" s="714"/>
      <c r="E226" s="714"/>
      <c r="G226" s="714"/>
      <c r="H226" s="714"/>
      <c r="I226" s="714"/>
      <c r="J226" s="714"/>
      <c r="K226" s="714"/>
      <c r="L226" s="714"/>
      <c r="M226" s="714"/>
      <c r="N226" s="714"/>
    </row>
    <row r="227" spans="2:14" s="732" customFormat="1" ht="15.75" customHeight="1">
      <c r="B227" s="714"/>
      <c r="C227" s="714"/>
      <c r="D227" s="714"/>
      <c r="E227" s="714"/>
      <c r="G227" s="714"/>
      <c r="H227" s="714"/>
      <c r="I227" s="714"/>
      <c r="J227" s="714"/>
      <c r="K227" s="714"/>
      <c r="L227" s="714"/>
      <c r="M227" s="714"/>
      <c r="N227" s="714"/>
    </row>
    <row r="228" spans="2:14" s="732" customFormat="1" ht="15.75" customHeight="1">
      <c r="B228" s="714"/>
      <c r="C228" s="714"/>
      <c r="D228" s="714"/>
      <c r="E228" s="714"/>
      <c r="G228" s="714"/>
      <c r="H228" s="714"/>
      <c r="I228" s="714"/>
      <c r="J228" s="714"/>
      <c r="K228" s="714"/>
      <c r="L228" s="714"/>
      <c r="M228" s="714"/>
      <c r="N228" s="714"/>
    </row>
    <row r="229" spans="2:14" s="732" customFormat="1" ht="15.75" customHeight="1">
      <c r="B229" s="714"/>
      <c r="C229" s="714"/>
      <c r="D229" s="714"/>
      <c r="E229" s="714"/>
      <c r="G229" s="714"/>
      <c r="H229" s="714"/>
      <c r="I229" s="714"/>
      <c r="J229" s="714"/>
      <c r="K229" s="714"/>
      <c r="L229" s="714"/>
      <c r="M229" s="714"/>
      <c r="N229" s="714"/>
    </row>
    <row r="230" spans="2:14" s="732" customFormat="1" ht="15.75" customHeight="1">
      <c r="B230" s="714"/>
      <c r="C230" s="714"/>
      <c r="D230" s="714"/>
      <c r="E230" s="714"/>
      <c r="G230" s="714"/>
      <c r="H230" s="714"/>
      <c r="I230" s="714"/>
      <c r="J230" s="714"/>
      <c r="K230" s="714"/>
      <c r="L230" s="714"/>
      <c r="M230" s="714"/>
      <c r="N230" s="714"/>
    </row>
    <row r="231" spans="2:14" s="732" customFormat="1" ht="15.75" customHeight="1">
      <c r="B231" s="714"/>
      <c r="C231" s="714"/>
      <c r="D231" s="714"/>
      <c r="E231" s="714"/>
      <c r="G231" s="714"/>
      <c r="H231" s="714"/>
      <c r="I231" s="714"/>
      <c r="J231" s="714"/>
      <c r="K231" s="714"/>
      <c r="L231" s="714"/>
      <c r="M231" s="714"/>
      <c r="N231" s="714"/>
    </row>
    <row r="232" spans="2:14" s="732" customFormat="1" ht="15.75" customHeight="1">
      <c r="B232" s="714"/>
      <c r="C232" s="714"/>
      <c r="D232" s="714"/>
      <c r="E232" s="714"/>
      <c r="G232" s="714"/>
      <c r="H232" s="714"/>
      <c r="I232" s="714"/>
      <c r="J232" s="714"/>
      <c r="K232" s="714"/>
      <c r="L232" s="714"/>
      <c r="M232" s="714"/>
      <c r="N232" s="714"/>
    </row>
    <row r="233" spans="2:14" s="732" customFormat="1" ht="15.75" customHeight="1">
      <c r="B233" s="714"/>
      <c r="C233" s="714"/>
      <c r="D233" s="714"/>
      <c r="E233" s="714"/>
      <c r="G233" s="714"/>
      <c r="H233" s="714"/>
      <c r="I233" s="714"/>
      <c r="J233" s="714"/>
      <c r="K233" s="714"/>
      <c r="L233" s="714"/>
      <c r="M233" s="714"/>
      <c r="N233" s="714"/>
    </row>
    <row r="234" spans="2:14" s="732" customFormat="1" ht="15.75" customHeight="1">
      <c r="B234" s="714"/>
      <c r="C234" s="714"/>
      <c r="D234" s="714"/>
      <c r="E234" s="714"/>
      <c r="G234" s="714"/>
      <c r="H234" s="714"/>
      <c r="I234" s="714"/>
      <c r="J234" s="714"/>
      <c r="K234" s="714"/>
      <c r="L234" s="714"/>
      <c r="M234" s="714"/>
      <c r="N234" s="714"/>
    </row>
    <row r="235" spans="2:14" s="732" customFormat="1" ht="15.75" customHeight="1">
      <c r="B235" s="714"/>
      <c r="C235" s="714"/>
      <c r="D235" s="714"/>
      <c r="E235" s="714"/>
      <c r="G235" s="714"/>
      <c r="H235" s="714"/>
      <c r="I235" s="714"/>
      <c r="J235" s="714"/>
      <c r="K235" s="714"/>
      <c r="L235" s="714"/>
      <c r="M235" s="714"/>
      <c r="N235" s="714"/>
    </row>
    <row r="236" spans="2:14" s="732" customFormat="1" ht="15.75" customHeight="1">
      <c r="B236" s="714"/>
      <c r="C236" s="714"/>
      <c r="D236" s="714"/>
      <c r="E236" s="714"/>
      <c r="G236" s="714"/>
      <c r="H236" s="714"/>
      <c r="I236" s="714"/>
      <c r="J236" s="714"/>
      <c r="K236" s="714"/>
      <c r="L236" s="714"/>
      <c r="M236" s="714"/>
      <c r="N236" s="714"/>
    </row>
    <row r="237" spans="2:14" s="732" customFormat="1" ht="15.75" customHeight="1">
      <c r="B237" s="714"/>
      <c r="C237" s="714"/>
      <c r="D237" s="714"/>
      <c r="E237" s="714"/>
      <c r="G237" s="714"/>
      <c r="H237" s="714"/>
      <c r="I237" s="714"/>
      <c r="J237" s="714"/>
      <c r="K237" s="714"/>
      <c r="L237" s="714"/>
      <c r="M237" s="714"/>
      <c r="N237" s="714"/>
    </row>
    <row r="238" spans="2:14" s="732" customFormat="1" ht="15.75" customHeight="1">
      <c r="B238" s="714"/>
      <c r="C238" s="714"/>
      <c r="D238" s="714"/>
      <c r="E238" s="714"/>
      <c r="G238" s="714"/>
      <c r="H238" s="714"/>
      <c r="I238" s="714"/>
      <c r="J238" s="714"/>
      <c r="K238" s="714"/>
      <c r="L238" s="714"/>
      <c r="M238" s="714"/>
      <c r="N238" s="714"/>
    </row>
    <row r="239" spans="2:14" s="732" customFormat="1" ht="15.75" customHeight="1">
      <c r="B239" s="714"/>
      <c r="C239" s="714"/>
      <c r="D239" s="714"/>
      <c r="E239" s="714"/>
      <c r="G239" s="714"/>
      <c r="H239" s="714"/>
      <c r="I239" s="714"/>
      <c r="J239" s="714"/>
      <c r="K239" s="714"/>
      <c r="L239" s="714"/>
      <c r="M239" s="714"/>
      <c r="N239" s="714"/>
    </row>
    <row r="240" spans="2:14" s="732" customFormat="1" ht="15.75" customHeight="1">
      <c r="B240" s="714"/>
      <c r="C240" s="714"/>
      <c r="D240" s="714"/>
      <c r="E240" s="714"/>
      <c r="G240" s="714"/>
      <c r="H240" s="714"/>
      <c r="I240" s="714"/>
      <c r="J240" s="714"/>
      <c r="K240" s="714"/>
      <c r="L240" s="714"/>
      <c r="M240" s="714"/>
      <c r="N240" s="714"/>
    </row>
    <row r="241" spans="2:14" s="732" customFormat="1" ht="15.75" customHeight="1">
      <c r="B241" s="714"/>
      <c r="C241" s="714"/>
      <c r="D241" s="714"/>
      <c r="E241" s="714"/>
      <c r="G241" s="714"/>
      <c r="H241" s="714"/>
      <c r="I241" s="714"/>
      <c r="J241" s="714"/>
      <c r="K241" s="714"/>
      <c r="L241" s="714"/>
      <c r="M241" s="714"/>
      <c r="N241" s="714"/>
    </row>
    <row r="242" spans="2:14" s="732" customFormat="1" ht="15.75" customHeight="1">
      <c r="B242" s="714"/>
      <c r="C242" s="714"/>
      <c r="D242" s="714"/>
      <c r="E242" s="714"/>
      <c r="G242" s="714"/>
      <c r="H242" s="714"/>
      <c r="I242" s="714"/>
      <c r="J242" s="714"/>
      <c r="K242" s="714"/>
      <c r="L242" s="714"/>
      <c r="M242" s="714"/>
      <c r="N242" s="714"/>
    </row>
    <row r="243" spans="2:14" s="732" customFormat="1" ht="15.75" customHeight="1">
      <c r="B243" s="714"/>
      <c r="C243" s="714"/>
      <c r="D243" s="714"/>
      <c r="E243" s="714"/>
      <c r="G243" s="714"/>
      <c r="H243" s="714"/>
      <c r="I243" s="714"/>
      <c r="J243" s="714"/>
      <c r="K243" s="714"/>
      <c r="L243" s="714"/>
      <c r="M243" s="714"/>
      <c r="N243" s="714"/>
    </row>
    <row r="244" spans="2:14" s="732" customFormat="1" ht="15.75" customHeight="1">
      <c r="B244" s="714"/>
      <c r="C244" s="714"/>
      <c r="D244" s="714"/>
      <c r="E244" s="714"/>
      <c r="G244" s="714"/>
      <c r="H244" s="714"/>
      <c r="I244" s="714"/>
      <c r="J244" s="714"/>
      <c r="K244" s="714"/>
      <c r="L244" s="714"/>
      <c r="M244" s="714"/>
      <c r="N244" s="714"/>
    </row>
    <row r="245" spans="2:14" s="732" customFormat="1" ht="15.75" customHeight="1">
      <c r="B245" s="714"/>
      <c r="C245" s="714"/>
      <c r="D245" s="714"/>
      <c r="E245" s="714"/>
      <c r="G245" s="714"/>
      <c r="H245" s="714"/>
      <c r="I245" s="714"/>
      <c r="J245" s="714"/>
      <c r="K245" s="714"/>
      <c r="L245" s="714"/>
      <c r="M245" s="714"/>
      <c r="N245" s="714"/>
    </row>
    <row r="246" spans="2:14" s="732" customFormat="1" ht="15.75" customHeight="1">
      <c r="B246" s="714"/>
      <c r="C246" s="714"/>
      <c r="D246" s="714"/>
      <c r="E246" s="714"/>
      <c r="G246" s="714"/>
      <c r="H246" s="714"/>
      <c r="I246" s="714"/>
      <c r="J246" s="714"/>
      <c r="K246" s="714"/>
      <c r="L246" s="714"/>
      <c r="M246" s="714"/>
      <c r="N246" s="714"/>
    </row>
    <row r="247" spans="2:14" s="732" customFormat="1" ht="15.75" customHeight="1">
      <c r="B247" s="714"/>
      <c r="C247" s="714"/>
      <c r="D247" s="714"/>
      <c r="E247" s="714"/>
      <c r="G247" s="714"/>
      <c r="H247" s="714"/>
      <c r="I247" s="714"/>
      <c r="J247" s="714"/>
      <c r="K247" s="714"/>
      <c r="L247" s="714"/>
      <c r="M247" s="714"/>
      <c r="N247" s="714"/>
    </row>
    <row r="248" spans="2:14" s="732" customFormat="1" ht="15.75" customHeight="1">
      <c r="B248" s="714"/>
      <c r="C248" s="714"/>
      <c r="D248" s="714"/>
      <c r="E248" s="714"/>
      <c r="G248" s="714"/>
      <c r="H248" s="714"/>
      <c r="I248" s="714"/>
      <c r="J248" s="714"/>
      <c r="K248" s="714"/>
      <c r="L248" s="714"/>
      <c r="M248" s="714"/>
      <c r="N248" s="714"/>
    </row>
    <row r="249" spans="2:14" s="732" customFormat="1" ht="15.75" customHeight="1">
      <c r="B249" s="714"/>
      <c r="C249" s="714"/>
      <c r="D249" s="714"/>
      <c r="E249" s="714"/>
      <c r="G249" s="714"/>
      <c r="H249" s="714"/>
      <c r="I249" s="714"/>
      <c r="J249" s="714"/>
      <c r="K249" s="714"/>
      <c r="L249" s="714"/>
      <c r="M249" s="714"/>
      <c r="N249" s="714"/>
    </row>
    <row r="250" spans="2:14" s="732" customFormat="1" ht="15.75" customHeight="1">
      <c r="B250" s="714"/>
      <c r="C250" s="714"/>
      <c r="D250" s="714"/>
      <c r="E250" s="714"/>
      <c r="G250" s="714"/>
      <c r="H250" s="714"/>
      <c r="I250" s="714"/>
      <c r="J250" s="714"/>
      <c r="K250" s="714"/>
      <c r="L250" s="714"/>
      <c r="M250" s="714"/>
      <c r="N250" s="714"/>
    </row>
    <row r="251" spans="2:14" s="732" customFormat="1" ht="15.75" customHeight="1">
      <c r="B251" s="714"/>
      <c r="C251" s="714"/>
      <c r="D251" s="714"/>
      <c r="E251" s="714"/>
      <c r="G251" s="714"/>
      <c r="H251" s="714"/>
      <c r="I251" s="714"/>
      <c r="J251" s="714"/>
      <c r="K251" s="714"/>
      <c r="L251" s="714"/>
      <c r="M251" s="714"/>
      <c r="N251" s="714"/>
    </row>
    <row r="252" spans="2:14" s="732" customFormat="1" ht="15.75" customHeight="1">
      <c r="B252" s="714"/>
      <c r="C252" s="714"/>
      <c r="D252" s="714"/>
      <c r="E252" s="714"/>
      <c r="G252" s="714"/>
      <c r="H252" s="714"/>
      <c r="I252" s="714"/>
      <c r="J252" s="714"/>
      <c r="K252" s="714"/>
      <c r="L252" s="714"/>
      <c r="M252" s="714"/>
      <c r="N252" s="714"/>
    </row>
    <row r="253" spans="2:14" s="732" customFormat="1" ht="15.75" customHeight="1">
      <c r="B253" s="714"/>
      <c r="C253" s="714"/>
      <c r="D253" s="714"/>
      <c r="E253" s="714"/>
      <c r="G253" s="714"/>
      <c r="H253" s="714"/>
      <c r="I253" s="714"/>
      <c r="J253" s="714"/>
      <c r="K253" s="714"/>
      <c r="L253" s="714"/>
      <c r="M253" s="714"/>
      <c r="N253" s="714"/>
    </row>
    <row r="254" spans="2:14" s="732" customFormat="1" ht="15.75" customHeight="1">
      <c r="B254" s="714"/>
      <c r="C254" s="714"/>
      <c r="D254" s="714"/>
      <c r="E254" s="714"/>
      <c r="G254" s="714"/>
      <c r="H254" s="714"/>
      <c r="I254" s="714"/>
      <c r="J254" s="714"/>
      <c r="K254" s="714"/>
      <c r="L254" s="714"/>
      <c r="M254" s="714"/>
      <c r="N254" s="714"/>
    </row>
    <row r="255" spans="2:14" s="732" customFormat="1" ht="15.75" customHeight="1">
      <c r="B255" s="714"/>
      <c r="C255" s="714"/>
      <c r="D255" s="714"/>
      <c r="E255" s="714"/>
      <c r="G255" s="714"/>
      <c r="H255" s="714"/>
      <c r="I255" s="714"/>
      <c r="J255" s="714"/>
      <c r="K255" s="714"/>
      <c r="L255" s="714"/>
      <c r="M255" s="714"/>
      <c r="N255" s="714"/>
    </row>
    <row r="256" spans="2:14" s="732" customFormat="1" ht="15.75" customHeight="1">
      <c r="B256" s="714"/>
      <c r="C256" s="714"/>
      <c r="D256" s="714"/>
      <c r="E256" s="714"/>
      <c r="G256" s="714"/>
      <c r="H256" s="714"/>
      <c r="I256" s="714"/>
      <c r="J256" s="714"/>
      <c r="K256" s="714"/>
      <c r="L256" s="714"/>
      <c r="M256" s="714"/>
      <c r="N256" s="714"/>
    </row>
    <row r="257" spans="2:14" s="732" customFormat="1" ht="15.75" customHeight="1">
      <c r="B257" s="714"/>
      <c r="C257" s="714"/>
      <c r="D257" s="714"/>
      <c r="E257" s="714"/>
      <c r="G257" s="714"/>
      <c r="H257" s="714"/>
      <c r="I257" s="714"/>
      <c r="J257" s="714"/>
      <c r="K257" s="714"/>
      <c r="L257" s="714"/>
      <c r="M257" s="714"/>
      <c r="N257" s="714"/>
    </row>
    <row r="258" spans="2:14" s="732" customFormat="1" ht="15.75" customHeight="1">
      <c r="B258" s="714"/>
      <c r="C258" s="714"/>
      <c r="D258" s="714"/>
      <c r="E258" s="714"/>
      <c r="G258" s="714"/>
      <c r="H258" s="714"/>
      <c r="I258" s="714"/>
      <c r="J258" s="714"/>
      <c r="K258" s="714"/>
      <c r="L258" s="714"/>
      <c r="M258" s="714"/>
      <c r="N258" s="714"/>
    </row>
    <row r="259" spans="2:14" s="732" customFormat="1" ht="15.75" customHeight="1">
      <c r="B259" s="714"/>
      <c r="C259" s="714"/>
      <c r="D259" s="714"/>
      <c r="E259" s="714"/>
      <c r="G259" s="714"/>
      <c r="H259" s="714"/>
      <c r="I259" s="714"/>
      <c r="J259" s="714"/>
      <c r="K259" s="714"/>
      <c r="L259" s="714"/>
      <c r="M259" s="714"/>
      <c r="N259" s="714"/>
    </row>
    <row r="260" spans="2:14" s="732" customFormat="1" ht="15.75" customHeight="1">
      <c r="B260" s="714"/>
      <c r="C260" s="714"/>
      <c r="D260" s="714"/>
      <c r="E260" s="714"/>
      <c r="G260" s="714"/>
      <c r="H260" s="714"/>
      <c r="I260" s="714"/>
      <c r="J260" s="714"/>
      <c r="K260" s="714"/>
      <c r="L260" s="714"/>
      <c r="M260" s="714"/>
      <c r="N260" s="714"/>
    </row>
    <row r="261" spans="2:14" s="732" customFormat="1" ht="15.75" customHeight="1">
      <c r="B261" s="714"/>
      <c r="C261" s="714"/>
      <c r="D261" s="714"/>
      <c r="E261" s="714"/>
      <c r="G261" s="714"/>
      <c r="H261" s="714"/>
      <c r="I261" s="714"/>
      <c r="J261" s="714"/>
      <c r="K261" s="714"/>
      <c r="L261" s="714"/>
      <c r="M261" s="714"/>
      <c r="N261" s="714"/>
    </row>
    <row r="262" spans="2:14" s="732" customFormat="1" ht="15.75" customHeight="1">
      <c r="B262" s="714"/>
      <c r="C262" s="714"/>
      <c r="D262" s="714"/>
      <c r="E262" s="714"/>
      <c r="G262" s="714"/>
      <c r="H262" s="714"/>
      <c r="I262" s="714"/>
      <c r="J262" s="714"/>
      <c r="K262" s="714"/>
      <c r="L262" s="714"/>
      <c r="M262" s="714"/>
      <c r="N262" s="714"/>
    </row>
    <row r="263" spans="2:14" s="732" customFormat="1" ht="15.75" customHeight="1">
      <c r="B263" s="714"/>
      <c r="C263" s="714"/>
      <c r="D263" s="714"/>
      <c r="E263" s="714"/>
      <c r="G263" s="714"/>
      <c r="H263" s="714"/>
      <c r="I263" s="714"/>
      <c r="J263" s="714"/>
      <c r="K263" s="714"/>
      <c r="L263" s="714"/>
      <c r="M263" s="714"/>
      <c r="N263" s="714"/>
    </row>
    <row r="264" spans="2:14" s="732" customFormat="1" ht="15.75" customHeight="1">
      <c r="B264" s="714"/>
      <c r="C264" s="714"/>
      <c r="D264" s="714"/>
      <c r="E264" s="714"/>
      <c r="G264" s="714"/>
      <c r="H264" s="714"/>
      <c r="I264" s="714"/>
      <c r="J264" s="714"/>
      <c r="K264" s="714"/>
      <c r="L264" s="714"/>
      <c r="M264" s="714"/>
      <c r="N264" s="714"/>
    </row>
    <row r="265" spans="2:14" s="732" customFormat="1" ht="15.75" customHeight="1">
      <c r="B265" s="714"/>
      <c r="C265" s="714"/>
      <c r="D265" s="714"/>
      <c r="E265" s="714"/>
      <c r="G265" s="714"/>
      <c r="H265" s="714"/>
      <c r="I265" s="714"/>
      <c r="J265" s="714"/>
      <c r="K265" s="714"/>
      <c r="L265" s="714"/>
      <c r="M265" s="714"/>
      <c r="N265" s="714"/>
    </row>
    <row r="266" spans="2:14" s="732" customFormat="1" ht="15.75" customHeight="1">
      <c r="B266" s="714"/>
      <c r="C266" s="714"/>
      <c r="D266" s="714"/>
      <c r="E266" s="714"/>
      <c r="G266" s="714"/>
      <c r="H266" s="714"/>
      <c r="I266" s="714"/>
      <c r="J266" s="714"/>
      <c r="K266" s="714"/>
      <c r="L266" s="714"/>
      <c r="M266" s="714"/>
      <c r="N266" s="714"/>
    </row>
    <row r="267" spans="2:14" s="732" customFormat="1" ht="15.75" customHeight="1">
      <c r="B267" s="714"/>
      <c r="C267" s="714"/>
      <c r="D267" s="714"/>
      <c r="E267" s="714"/>
      <c r="G267" s="714"/>
      <c r="H267" s="714"/>
      <c r="I267" s="714"/>
      <c r="J267" s="714"/>
      <c r="K267" s="714"/>
      <c r="L267" s="714"/>
      <c r="M267" s="714"/>
      <c r="N267" s="714"/>
    </row>
    <row r="268" spans="2:14" s="732" customFormat="1" ht="15.75" customHeight="1">
      <c r="B268" s="714"/>
      <c r="C268" s="714"/>
      <c r="D268" s="714"/>
      <c r="E268" s="714"/>
      <c r="G268" s="714"/>
      <c r="H268" s="714"/>
      <c r="I268" s="714"/>
      <c r="J268" s="714"/>
      <c r="K268" s="714"/>
      <c r="L268" s="714"/>
      <c r="M268" s="714"/>
      <c r="N268" s="714"/>
    </row>
    <row r="269" spans="2:14" s="732" customFormat="1" ht="15.75" customHeight="1">
      <c r="B269" s="714"/>
      <c r="C269" s="714"/>
      <c r="D269" s="714"/>
      <c r="E269" s="714"/>
      <c r="G269" s="714"/>
      <c r="H269" s="714"/>
      <c r="I269" s="714"/>
      <c r="J269" s="714"/>
      <c r="K269" s="714"/>
      <c r="L269" s="714"/>
      <c r="M269" s="714"/>
      <c r="N269" s="714"/>
    </row>
    <row r="270" spans="2:14" s="732" customFormat="1" ht="15.75" customHeight="1">
      <c r="B270" s="714"/>
      <c r="C270" s="714"/>
      <c r="D270" s="714"/>
      <c r="E270" s="714"/>
      <c r="G270" s="714"/>
      <c r="H270" s="714"/>
      <c r="I270" s="714"/>
      <c r="J270" s="714"/>
      <c r="K270" s="714"/>
      <c r="L270" s="714"/>
      <c r="M270" s="714"/>
      <c r="N270" s="714"/>
    </row>
    <row r="271" spans="2:14" s="732" customFormat="1" ht="15.75" customHeight="1">
      <c r="B271" s="714"/>
      <c r="C271" s="714"/>
      <c r="D271" s="714"/>
      <c r="E271" s="714"/>
      <c r="G271" s="714"/>
      <c r="H271" s="714"/>
      <c r="I271" s="714"/>
      <c r="J271" s="714"/>
      <c r="K271" s="714"/>
      <c r="L271" s="714"/>
      <c r="M271" s="714"/>
      <c r="N271" s="714"/>
    </row>
    <row r="272" spans="2:14" s="732" customFormat="1" ht="15.75" customHeight="1">
      <c r="B272" s="714"/>
      <c r="C272" s="714"/>
      <c r="D272" s="714"/>
      <c r="E272" s="714"/>
      <c r="G272" s="714"/>
      <c r="H272" s="714"/>
      <c r="I272" s="714"/>
      <c r="J272" s="714"/>
      <c r="K272" s="714"/>
      <c r="L272" s="714"/>
      <c r="M272" s="714"/>
      <c r="N272" s="714"/>
    </row>
    <row r="273" spans="2:14" s="732" customFormat="1" ht="15.75" customHeight="1">
      <c r="B273" s="714"/>
      <c r="C273" s="714"/>
      <c r="D273" s="714"/>
      <c r="E273" s="714"/>
      <c r="G273" s="714"/>
      <c r="H273" s="714"/>
      <c r="I273" s="714"/>
      <c r="J273" s="714"/>
      <c r="K273" s="714"/>
      <c r="L273" s="714"/>
      <c r="M273" s="714"/>
      <c r="N273" s="714"/>
    </row>
    <row r="274" spans="2:14" s="732" customFormat="1" ht="15.75" customHeight="1">
      <c r="B274" s="714"/>
      <c r="C274" s="714"/>
      <c r="D274" s="714"/>
      <c r="E274" s="714"/>
      <c r="G274" s="714"/>
      <c r="H274" s="714"/>
      <c r="I274" s="714"/>
      <c r="J274" s="714"/>
      <c r="K274" s="714"/>
      <c r="L274" s="714"/>
      <c r="M274" s="714"/>
      <c r="N274" s="714"/>
    </row>
    <row r="275" spans="2:14" s="732" customFormat="1" ht="15.75" customHeight="1">
      <c r="B275" s="714"/>
      <c r="C275" s="714"/>
      <c r="D275" s="714"/>
      <c r="E275" s="714"/>
      <c r="G275" s="714"/>
      <c r="H275" s="714"/>
      <c r="I275" s="714"/>
      <c r="J275" s="714"/>
      <c r="K275" s="714"/>
      <c r="L275" s="714"/>
      <c r="M275" s="714"/>
      <c r="N275" s="714"/>
    </row>
    <row r="276" spans="2:14" s="732" customFormat="1" ht="15.75" customHeight="1">
      <c r="B276" s="714"/>
      <c r="C276" s="714"/>
      <c r="D276" s="714"/>
      <c r="E276" s="714"/>
      <c r="G276" s="714"/>
      <c r="H276" s="714"/>
      <c r="I276" s="714"/>
      <c r="J276" s="714"/>
      <c r="K276" s="714"/>
      <c r="L276" s="714"/>
      <c r="M276" s="714"/>
      <c r="N276" s="714"/>
    </row>
    <row r="277" spans="2:14" s="732" customFormat="1" ht="15.75" customHeight="1">
      <c r="B277" s="714"/>
      <c r="C277" s="714"/>
      <c r="D277" s="714"/>
      <c r="E277" s="714"/>
      <c r="G277" s="714"/>
      <c r="H277" s="714"/>
      <c r="I277" s="714"/>
      <c r="J277" s="714"/>
      <c r="K277" s="714"/>
      <c r="L277" s="714"/>
      <c r="M277" s="714"/>
      <c r="N277" s="714"/>
    </row>
    <row r="278" spans="2:14" s="732" customFormat="1" ht="15.75" customHeight="1">
      <c r="B278" s="714"/>
      <c r="C278" s="714"/>
      <c r="D278" s="714"/>
      <c r="E278" s="714"/>
      <c r="G278" s="714"/>
      <c r="H278" s="714"/>
      <c r="I278" s="714"/>
      <c r="J278" s="714"/>
      <c r="K278" s="714"/>
      <c r="L278" s="714"/>
      <c r="M278" s="714"/>
      <c r="N278" s="714"/>
    </row>
    <row r="279" spans="2:14" s="732" customFormat="1" ht="15.75" customHeight="1">
      <c r="B279" s="714"/>
      <c r="C279" s="714"/>
      <c r="D279" s="714"/>
      <c r="E279" s="714"/>
      <c r="G279" s="714"/>
      <c r="H279" s="714"/>
      <c r="I279" s="714"/>
      <c r="J279" s="714"/>
      <c r="K279" s="714"/>
      <c r="L279" s="714"/>
      <c r="M279" s="714"/>
      <c r="N279" s="714"/>
    </row>
    <row r="280" spans="2:14" s="732" customFormat="1" ht="15.75" customHeight="1">
      <c r="B280" s="714"/>
      <c r="C280" s="714"/>
      <c r="D280" s="714"/>
      <c r="E280" s="714"/>
      <c r="G280" s="714"/>
      <c r="H280" s="714"/>
      <c r="I280" s="714"/>
      <c r="J280" s="714"/>
      <c r="K280" s="714"/>
      <c r="L280" s="714"/>
      <c r="M280" s="714"/>
      <c r="N280" s="714"/>
    </row>
    <row r="281" spans="2:14" s="732" customFormat="1" ht="15.75" customHeight="1">
      <c r="B281" s="714"/>
      <c r="C281" s="714"/>
      <c r="D281" s="714"/>
      <c r="E281" s="714"/>
      <c r="G281" s="714"/>
      <c r="H281" s="714"/>
      <c r="I281" s="714"/>
      <c r="J281" s="714"/>
      <c r="K281" s="714"/>
      <c r="L281" s="714"/>
      <c r="M281" s="714"/>
      <c r="N281" s="714"/>
    </row>
    <row r="282" spans="2:14" s="732" customFormat="1" ht="15.75" customHeight="1">
      <c r="B282" s="714"/>
      <c r="C282" s="714"/>
      <c r="D282" s="714"/>
      <c r="E282" s="714"/>
      <c r="G282" s="714"/>
      <c r="H282" s="714"/>
      <c r="I282" s="714"/>
      <c r="J282" s="714"/>
      <c r="K282" s="714"/>
      <c r="L282" s="714"/>
      <c r="M282" s="714"/>
      <c r="N282" s="714"/>
    </row>
    <row r="283" spans="2:14" s="732" customFormat="1" ht="15.75" customHeight="1">
      <c r="B283" s="714"/>
      <c r="C283" s="714"/>
      <c r="D283" s="714"/>
      <c r="E283" s="714"/>
      <c r="G283" s="714"/>
      <c r="H283" s="714"/>
      <c r="I283" s="714"/>
      <c r="J283" s="714"/>
      <c r="K283" s="714"/>
      <c r="L283" s="714"/>
      <c r="M283" s="714"/>
      <c r="N283" s="714"/>
    </row>
    <row r="284" spans="2:14" s="732" customFormat="1" ht="15.75" customHeight="1">
      <c r="B284" s="714"/>
      <c r="C284" s="714"/>
      <c r="D284" s="714"/>
      <c r="E284" s="714"/>
      <c r="G284" s="714"/>
      <c r="H284" s="714"/>
      <c r="I284" s="714"/>
      <c r="J284" s="714"/>
      <c r="K284" s="714"/>
      <c r="L284" s="714"/>
      <c r="M284" s="714"/>
      <c r="N284" s="714"/>
    </row>
    <row r="285" spans="2:14" s="732" customFormat="1" ht="15.75" customHeight="1">
      <c r="B285" s="714"/>
      <c r="C285" s="714"/>
      <c r="D285" s="714"/>
      <c r="E285" s="714"/>
      <c r="G285" s="714"/>
      <c r="H285" s="714"/>
      <c r="I285" s="714"/>
      <c r="J285" s="714"/>
      <c r="K285" s="714"/>
      <c r="L285" s="714"/>
      <c r="M285" s="714"/>
      <c r="N285" s="714"/>
    </row>
    <row r="286" spans="2:14" s="732" customFormat="1" ht="15.75" customHeight="1">
      <c r="B286" s="714"/>
      <c r="C286" s="714"/>
      <c r="D286" s="714"/>
      <c r="E286" s="714"/>
      <c r="G286" s="714"/>
      <c r="H286" s="714"/>
      <c r="I286" s="714"/>
      <c r="J286" s="714"/>
      <c r="K286" s="714"/>
      <c r="L286" s="714"/>
      <c r="M286" s="714"/>
      <c r="N286" s="714"/>
    </row>
    <row r="287" spans="2:14" s="732" customFormat="1" ht="15.75" customHeight="1">
      <c r="B287" s="714"/>
      <c r="C287" s="714"/>
      <c r="D287" s="714"/>
      <c r="E287" s="714"/>
      <c r="G287" s="714"/>
      <c r="H287" s="714"/>
      <c r="I287" s="714"/>
      <c r="J287" s="714"/>
      <c r="K287" s="714"/>
      <c r="L287" s="714"/>
      <c r="M287" s="714"/>
      <c r="N287" s="714"/>
    </row>
    <row r="288" spans="2:14" s="732" customFormat="1" ht="15.75" customHeight="1">
      <c r="B288" s="714"/>
      <c r="C288" s="714"/>
      <c r="D288" s="714"/>
      <c r="E288" s="714"/>
      <c r="G288" s="714"/>
      <c r="H288" s="714"/>
      <c r="I288" s="714"/>
      <c r="J288" s="714"/>
      <c r="K288" s="714"/>
      <c r="L288" s="714"/>
      <c r="M288" s="714"/>
      <c r="N288" s="714"/>
    </row>
    <row r="289" spans="2:14" s="732" customFormat="1" ht="15.75" customHeight="1">
      <c r="B289" s="714"/>
      <c r="C289" s="714"/>
      <c r="D289" s="714"/>
      <c r="E289" s="714"/>
      <c r="G289" s="714"/>
      <c r="H289" s="714"/>
      <c r="I289" s="714"/>
      <c r="J289" s="714"/>
      <c r="K289" s="714"/>
      <c r="L289" s="714"/>
      <c r="M289" s="714"/>
      <c r="N289" s="714"/>
    </row>
    <row r="290" spans="2:14" s="732" customFormat="1" ht="15.75" customHeight="1">
      <c r="B290" s="714"/>
      <c r="C290" s="714"/>
      <c r="D290" s="714"/>
      <c r="E290" s="714"/>
      <c r="G290" s="714"/>
      <c r="H290" s="714"/>
      <c r="I290" s="714"/>
      <c r="J290" s="714"/>
      <c r="K290" s="714"/>
      <c r="L290" s="714"/>
      <c r="M290" s="714"/>
      <c r="N290" s="714"/>
    </row>
    <row r="291" spans="2:14" s="732" customFormat="1" ht="15.75" customHeight="1">
      <c r="B291" s="714"/>
      <c r="C291" s="714"/>
      <c r="D291" s="714"/>
      <c r="E291" s="714"/>
      <c r="G291" s="714"/>
      <c r="H291" s="714"/>
      <c r="I291" s="714"/>
      <c r="J291" s="714"/>
      <c r="K291" s="714"/>
      <c r="L291" s="714"/>
      <c r="M291" s="714"/>
      <c r="N291" s="714"/>
    </row>
    <row r="292" spans="2:14" s="732" customFormat="1" ht="15.75" customHeight="1">
      <c r="B292" s="714"/>
      <c r="C292" s="714"/>
      <c r="D292" s="714"/>
      <c r="E292" s="714"/>
      <c r="G292" s="714"/>
      <c r="H292" s="714"/>
      <c r="I292" s="714"/>
      <c r="J292" s="714"/>
      <c r="K292" s="714"/>
      <c r="L292" s="714"/>
      <c r="M292" s="714"/>
      <c r="N292" s="714"/>
    </row>
    <row r="293" spans="2:14" s="732" customFormat="1" ht="15.75" customHeight="1">
      <c r="B293" s="714"/>
      <c r="C293" s="714"/>
      <c r="D293" s="714"/>
      <c r="E293" s="714"/>
      <c r="G293" s="714"/>
      <c r="H293" s="714"/>
      <c r="I293" s="714"/>
      <c r="J293" s="714"/>
      <c r="K293" s="714"/>
      <c r="L293" s="714"/>
      <c r="M293" s="714"/>
      <c r="N293" s="714"/>
    </row>
    <row r="294" spans="2:14" s="732" customFormat="1" ht="15.75" customHeight="1">
      <c r="B294" s="714"/>
      <c r="C294" s="714"/>
      <c r="D294" s="714"/>
      <c r="E294" s="714"/>
      <c r="G294" s="714"/>
      <c r="H294" s="714"/>
      <c r="I294" s="714"/>
      <c r="J294" s="714"/>
      <c r="K294" s="714"/>
      <c r="L294" s="714"/>
      <c r="M294" s="714"/>
      <c r="N294" s="714"/>
    </row>
    <row r="295" spans="2:14" s="732" customFormat="1" ht="15.75" customHeight="1">
      <c r="B295" s="714"/>
      <c r="C295" s="714"/>
      <c r="D295" s="714"/>
      <c r="E295" s="714"/>
      <c r="G295" s="714"/>
      <c r="H295" s="714"/>
      <c r="I295" s="714"/>
      <c r="J295" s="714"/>
      <c r="K295" s="714"/>
      <c r="L295" s="714"/>
      <c r="M295" s="714"/>
      <c r="N295" s="714"/>
    </row>
    <row r="296" spans="2:14" s="732" customFormat="1" ht="15.75" customHeight="1">
      <c r="B296" s="714"/>
      <c r="C296" s="714"/>
      <c r="D296" s="714"/>
      <c r="E296" s="714"/>
      <c r="G296" s="714"/>
      <c r="H296" s="714"/>
      <c r="I296" s="714"/>
      <c r="J296" s="714"/>
      <c r="K296" s="714"/>
      <c r="L296" s="714"/>
      <c r="M296" s="714"/>
      <c r="N296" s="714"/>
    </row>
    <row r="297" spans="2:14" s="732" customFormat="1" ht="15.75" customHeight="1">
      <c r="B297" s="714"/>
      <c r="C297" s="714"/>
      <c r="D297" s="714"/>
      <c r="E297" s="714"/>
      <c r="G297" s="714"/>
      <c r="H297" s="714"/>
      <c r="I297" s="714"/>
      <c r="J297" s="714"/>
      <c r="K297" s="714"/>
      <c r="L297" s="714"/>
      <c r="M297" s="714"/>
      <c r="N297" s="714"/>
    </row>
    <row r="298" spans="2:14" s="732" customFormat="1" ht="15.75" customHeight="1">
      <c r="B298" s="714"/>
      <c r="C298" s="714"/>
      <c r="D298" s="714"/>
      <c r="E298" s="714"/>
      <c r="G298" s="714"/>
      <c r="H298" s="714"/>
      <c r="I298" s="714"/>
      <c r="J298" s="714"/>
      <c r="K298" s="714"/>
      <c r="L298" s="714"/>
      <c r="M298" s="714"/>
      <c r="N298" s="714"/>
    </row>
    <row r="299" spans="2:14" s="732" customFormat="1" ht="15.75" customHeight="1">
      <c r="B299" s="714"/>
      <c r="C299" s="714"/>
      <c r="D299" s="714"/>
      <c r="E299" s="714"/>
      <c r="G299" s="714"/>
      <c r="H299" s="714"/>
      <c r="I299" s="714"/>
      <c r="J299" s="714"/>
      <c r="K299" s="714"/>
      <c r="L299" s="714"/>
      <c r="M299" s="714"/>
      <c r="N299" s="714"/>
    </row>
    <row r="300" spans="2:14" s="732" customFormat="1" ht="15.75" customHeight="1">
      <c r="B300" s="714"/>
      <c r="C300" s="714"/>
      <c r="D300" s="714"/>
      <c r="E300" s="714"/>
      <c r="G300" s="714"/>
      <c r="H300" s="714"/>
      <c r="I300" s="714"/>
      <c r="J300" s="714"/>
      <c r="K300" s="714"/>
      <c r="L300" s="714"/>
      <c r="M300" s="714"/>
      <c r="N300" s="714"/>
    </row>
    <row r="301" spans="2:14" s="732" customFormat="1" ht="15.75" customHeight="1">
      <c r="B301" s="714"/>
      <c r="C301" s="714"/>
      <c r="D301" s="714"/>
      <c r="E301" s="714"/>
      <c r="G301" s="714"/>
      <c r="H301" s="714"/>
      <c r="I301" s="714"/>
      <c r="J301" s="714"/>
      <c r="K301" s="714"/>
      <c r="L301" s="714"/>
      <c r="M301" s="714"/>
      <c r="N301" s="714"/>
    </row>
    <row r="302" spans="2:14" s="732" customFormat="1" ht="15.75" customHeight="1">
      <c r="B302" s="714"/>
      <c r="C302" s="714"/>
      <c r="D302" s="714"/>
      <c r="E302" s="714"/>
      <c r="G302" s="714"/>
      <c r="H302" s="714"/>
      <c r="I302" s="714"/>
      <c r="J302" s="714"/>
      <c r="K302" s="714"/>
      <c r="L302" s="714"/>
      <c r="M302" s="714"/>
      <c r="N302" s="714"/>
    </row>
    <row r="303" spans="2:14" s="732" customFormat="1" ht="15.75" customHeight="1">
      <c r="B303" s="714"/>
      <c r="C303" s="714"/>
      <c r="D303" s="714"/>
      <c r="E303" s="714"/>
      <c r="G303" s="714"/>
      <c r="H303" s="714"/>
      <c r="I303" s="714"/>
      <c r="J303" s="714"/>
      <c r="K303" s="714"/>
      <c r="L303" s="714"/>
      <c r="M303" s="714"/>
      <c r="N303" s="714"/>
    </row>
    <row r="304" spans="2:14" s="732" customFormat="1" ht="15.75" customHeight="1">
      <c r="B304" s="714"/>
      <c r="C304" s="714"/>
      <c r="D304" s="714"/>
      <c r="E304" s="714"/>
      <c r="G304" s="714"/>
      <c r="H304" s="714"/>
      <c r="I304" s="714"/>
      <c r="J304" s="714"/>
      <c r="K304" s="714"/>
      <c r="L304" s="714"/>
      <c r="M304" s="714"/>
      <c r="N304" s="714"/>
    </row>
    <row r="305" spans="2:14" s="732" customFormat="1" ht="15.75" customHeight="1">
      <c r="B305" s="714"/>
      <c r="C305" s="714"/>
      <c r="D305" s="714"/>
      <c r="E305" s="714"/>
      <c r="G305" s="714"/>
      <c r="H305" s="714"/>
      <c r="I305" s="714"/>
      <c r="J305" s="714"/>
      <c r="K305" s="714"/>
      <c r="L305" s="714"/>
      <c r="M305" s="714"/>
      <c r="N305" s="714"/>
    </row>
    <row r="306" spans="2:14" s="732" customFormat="1" ht="15.75" customHeight="1">
      <c r="B306" s="714"/>
      <c r="C306" s="714"/>
      <c r="D306" s="714"/>
      <c r="E306" s="714"/>
      <c r="G306" s="714"/>
      <c r="H306" s="714"/>
      <c r="I306" s="714"/>
      <c r="J306" s="714"/>
      <c r="K306" s="714"/>
      <c r="L306" s="714"/>
      <c r="M306" s="714"/>
      <c r="N306" s="714"/>
    </row>
    <row r="307" spans="2:14" s="732" customFormat="1" ht="15.75" customHeight="1">
      <c r="B307" s="714"/>
      <c r="C307" s="714"/>
      <c r="D307" s="714"/>
      <c r="E307" s="714"/>
      <c r="G307" s="714"/>
      <c r="H307" s="714"/>
      <c r="I307" s="714"/>
      <c r="J307" s="714"/>
      <c r="K307" s="714"/>
      <c r="L307" s="714"/>
      <c r="M307" s="714"/>
      <c r="N307" s="714"/>
    </row>
    <row r="308" spans="2:14" s="732" customFormat="1" ht="15.75" customHeight="1">
      <c r="B308" s="714"/>
      <c r="C308" s="714"/>
      <c r="D308" s="714"/>
      <c r="E308" s="714"/>
      <c r="G308" s="714"/>
      <c r="H308" s="714"/>
      <c r="I308" s="714"/>
      <c r="J308" s="714"/>
      <c r="K308" s="714"/>
      <c r="L308" s="714"/>
      <c r="M308" s="714"/>
      <c r="N308" s="714"/>
    </row>
    <row r="309" spans="2:14" s="732" customFormat="1" ht="15.75" customHeight="1">
      <c r="B309" s="714"/>
      <c r="C309" s="714"/>
      <c r="D309" s="714"/>
      <c r="E309" s="714"/>
      <c r="G309" s="714"/>
      <c r="H309" s="714"/>
      <c r="I309" s="714"/>
      <c r="J309" s="714"/>
      <c r="K309" s="714"/>
      <c r="L309" s="714"/>
      <c r="M309" s="714"/>
      <c r="N309" s="714"/>
    </row>
    <row r="310" spans="2:14" s="732" customFormat="1" ht="15.75" customHeight="1">
      <c r="B310" s="714"/>
      <c r="C310" s="714"/>
      <c r="D310" s="714"/>
      <c r="E310" s="714"/>
      <c r="G310" s="714"/>
      <c r="H310" s="714"/>
      <c r="I310" s="714"/>
      <c r="J310" s="714"/>
      <c r="K310" s="714"/>
      <c r="L310" s="714"/>
      <c r="M310" s="714"/>
      <c r="N310" s="714"/>
    </row>
    <row r="311" spans="2:14" s="732" customFormat="1" ht="15.75" customHeight="1">
      <c r="B311" s="714"/>
      <c r="C311" s="714"/>
      <c r="D311" s="714"/>
      <c r="E311" s="714"/>
      <c r="G311" s="714"/>
      <c r="H311" s="714"/>
      <c r="I311" s="714"/>
      <c r="J311" s="714"/>
      <c r="K311" s="714"/>
      <c r="L311" s="714"/>
      <c r="M311" s="714"/>
      <c r="N311" s="714"/>
    </row>
    <row r="312" spans="2:14" s="732" customFormat="1" ht="15.75" customHeight="1">
      <c r="B312" s="714"/>
      <c r="C312" s="714"/>
      <c r="D312" s="714"/>
      <c r="E312" s="714"/>
      <c r="G312" s="714"/>
      <c r="H312" s="714"/>
      <c r="I312" s="714"/>
      <c r="J312" s="714"/>
      <c r="K312" s="714"/>
      <c r="L312" s="714"/>
      <c r="M312" s="714"/>
      <c r="N312" s="714"/>
    </row>
    <row r="313" spans="2:14" s="732" customFormat="1" ht="15.75" customHeight="1">
      <c r="B313" s="714"/>
      <c r="C313" s="714"/>
      <c r="D313" s="714"/>
      <c r="E313" s="714"/>
      <c r="G313" s="714"/>
      <c r="H313" s="714"/>
      <c r="I313" s="714"/>
      <c r="J313" s="714"/>
      <c r="K313" s="714"/>
      <c r="L313" s="714"/>
      <c r="M313" s="714"/>
      <c r="N313" s="714"/>
    </row>
    <row r="314" spans="2:14" s="732" customFormat="1" ht="15.75" customHeight="1">
      <c r="B314" s="714"/>
      <c r="C314" s="714"/>
      <c r="D314" s="714"/>
      <c r="E314" s="714"/>
      <c r="G314" s="714"/>
      <c r="H314" s="714"/>
      <c r="I314" s="714"/>
      <c r="J314" s="714"/>
      <c r="K314" s="714"/>
      <c r="L314" s="714"/>
      <c r="M314" s="714"/>
      <c r="N314" s="714"/>
    </row>
    <row r="315" spans="2:14" s="732" customFormat="1" ht="15.75" customHeight="1">
      <c r="B315" s="714"/>
      <c r="C315" s="714"/>
      <c r="D315" s="714"/>
      <c r="E315" s="714"/>
      <c r="G315" s="714"/>
      <c r="H315" s="714"/>
      <c r="I315" s="714"/>
      <c r="J315" s="714"/>
      <c r="K315" s="714"/>
      <c r="L315" s="714"/>
      <c r="M315" s="714"/>
      <c r="N315" s="714"/>
    </row>
    <row r="316" spans="2:14" s="732" customFormat="1" ht="15.75" customHeight="1">
      <c r="B316" s="714"/>
      <c r="C316" s="714"/>
      <c r="D316" s="714"/>
      <c r="E316" s="714"/>
      <c r="G316" s="714"/>
      <c r="H316" s="714"/>
      <c r="I316" s="714"/>
      <c r="J316" s="714"/>
      <c r="K316" s="714"/>
      <c r="L316" s="714"/>
      <c r="M316" s="714"/>
      <c r="N316" s="714"/>
    </row>
    <row r="317" spans="2:14" s="732" customFormat="1" ht="15.75" customHeight="1">
      <c r="B317" s="714"/>
      <c r="C317" s="714"/>
      <c r="D317" s="714"/>
      <c r="E317" s="714"/>
      <c r="G317" s="714"/>
      <c r="H317" s="714"/>
      <c r="I317" s="714"/>
      <c r="J317" s="714"/>
      <c r="K317" s="714"/>
      <c r="L317" s="714"/>
      <c r="M317" s="714"/>
      <c r="N317" s="714"/>
    </row>
    <row r="318" spans="2:14" s="732" customFormat="1" ht="15.75" customHeight="1">
      <c r="B318" s="714"/>
      <c r="C318" s="714"/>
      <c r="D318" s="714"/>
      <c r="E318" s="714"/>
      <c r="G318" s="714"/>
      <c r="H318" s="714"/>
      <c r="I318" s="714"/>
      <c r="J318" s="714"/>
      <c r="K318" s="714"/>
      <c r="L318" s="714"/>
      <c r="M318" s="714"/>
      <c r="N318" s="714"/>
    </row>
    <row r="319" spans="2:14" s="732" customFormat="1" ht="15.75" customHeight="1">
      <c r="B319" s="714"/>
      <c r="C319" s="714"/>
      <c r="D319" s="714"/>
      <c r="E319" s="714"/>
      <c r="G319" s="714"/>
      <c r="H319" s="714"/>
      <c r="I319" s="714"/>
      <c r="J319" s="714"/>
      <c r="K319" s="714"/>
      <c r="L319" s="714"/>
      <c r="M319" s="714"/>
      <c r="N319" s="714"/>
    </row>
    <row r="320" spans="2:14" s="732" customFormat="1" ht="15.75" customHeight="1">
      <c r="B320" s="714"/>
      <c r="C320" s="714"/>
      <c r="D320" s="714"/>
      <c r="E320" s="714"/>
      <c r="G320" s="714"/>
      <c r="H320" s="714"/>
      <c r="I320" s="714"/>
      <c r="J320" s="714"/>
      <c r="K320" s="714"/>
      <c r="L320" s="714"/>
      <c r="M320" s="714"/>
      <c r="N320" s="714"/>
    </row>
    <row r="321" spans="2:14" s="732" customFormat="1" ht="15.75" customHeight="1">
      <c r="B321" s="714"/>
      <c r="C321" s="714"/>
      <c r="D321" s="714"/>
      <c r="E321" s="714"/>
      <c r="G321" s="714"/>
      <c r="H321" s="714"/>
      <c r="I321" s="714"/>
      <c r="J321" s="714"/>
      <c r="K321" s="714"/>
      <c r="L321" s="714"/>
      <c r="M321" s="714"/>
      <c r="N321" s="714"/>
    </row>
    <row r="322" spans="2:14" s="732" customFormat="1" ht="15.75" customHeight="1">
      <c r="B322" s="714"/>
      <c r="C322" s="714"/>
      <c r="D322" s="714"/>
      <c r="E322" s="714"/>
      <c r="G322" s="714"/>
      <c r="H322" s="714"/>
      <c r="I322" s="714"/>
      <c r="J322" s="714"/>
      <c r="K322" s="714"/>
      <c r="L322" s="714"/>
      <c r="M322" s="714"/>
      <c r="N322" s="714"/>
    </row>
    <row r="323" spans="2:14" s="732" customFormat="1" ht="15.75" customHeight="1">
      <c r="B323" s="714"/>
      <c r="C323" s="714"/>
      <c r="D323" s="714"/>
      <c r="E323" s="714"/>
      <c r="G323" s="714"/>
      <c r="H323" s="714"/>
      <c r="I323" s="714"/>
      <c r="J323" s="714"/>
      <c r="K323" s="714"/>
      <c r="L323" s="714"/>
      <c r="M323" s="714"/>
      <c r="N323" s="714"/>
    </row>
    <row r="324" spans="2:14" s="732" customFormat="1" ht="15.75" customHeight="1">
      <c r="B324" s="714"/>
      <c r="C324" s="714"/>
      <c r="D324" s="714"/>
      <c r="E324" s="714"/>
      <c r="G324" s="714"/>
      <c r="H324" s="714"/>
      <c r="I324" s="714"/>
      <c r="J324" s="714"/>
      <c r="K324" s="714"/>
      <c r="L324" s="714"/>
      <c r="M324" s="714"/>
      <c r="N324" s="714"/>
    </row>
    <row r="325" spans="2:14" s="732" customFormat="1" ht="15.75" customHeight="1">
      <c r="B325" s="714"/>
      <c r="C325" s="714"/>
      <c r="D325" s="714"/>
      <c r="E325" s="714"/>
      <c r="G325" s="714"/>
      <c r="H325" s="714"/>
      <c r="I325" s="714"/>
      <c r="J325" s="714"/>
      <c r="K325" s="714"/>
      <c r="L325" s="714"/>
      <c r="M325" s="714"/>
      <c r="N325" s="714"/>
    </row>
    <row r="326" spans="2:14" s="732" customFormat="1" ht="15.75" customHeight="1">
      <c r="B326" s="714"/>
      <c r="C326" s="714"/>
      <c r="D326" s="714"/>
      <c r="E326" s="714"/>
      <c r="G326" s="714"/>
      <c r="H326" s="714"/>
      <c r="I326" s="714"/>
      <c r="J326" s="714"/>
      <c r="K326" s="714"/>
      <c r="L326" s="714"/>
      <c r="M326" s="714"/>
      <c r="N326" s="714"/>
    </row>
    <row r="327" spans="2:14" s="732" customFormat="1" ht="15.75" customHeight="1">
      <c r="B327" s="714"/>
      <c r="C327" s="714"/>
      <c r="D327" s="714"/>
      <c r="E327" s="714"/>
      <c r="G327" s="714"/>
      <c r="H327" s="714"/>
      <c r="I327" s="714"/>
      <c r="J327" s="714"/>
      <c r="K327" s="714"/>
      <c r="L327" s="714"/>
      <c r="M327" s="714"/>
      <c r="N327" s="714"/>
    </row>
    <row r="328" spans="2:14" s="732" customFormat="1" ht="15.75" customHeight="1">
      <c r="B328" s="714"/>
      <c r="C328" s="714"/>
      <c r="D328" s="714"/>
      <c r="E328" s="714"/>
      <c r="G328" s="714"/>
      <c r="H328" s="714"/>
      <c r="I328" s="714"/>
      <c r="J328" s="714"/>
      <c r="K328" s="714"/>
      <c r="L328" s="714"/>
      <c r="M328" s="714"/>
      <c r="N328" s="714"/>
    </row>
    <row r="329" spans="2:14" s="732" customFormat="1" ht="15.75" customHeight="1">
      <c r="B329" s="714"/>
      <c r="C329" s="714"/>
      <c r="D329" s="714"/>
      <c r="E329" s="714"/>
      <c r="G329" s="714"/>
      <c r="H329" s="714"/>
      <c r="I329" s="714"/>
      <c r="J329" s="714"/>
      <c r="K329" s="714"/>
      <c r="L329" s="714"/>
      <c r="M329" s="714"/>
      <c r="N329" s="714"/>
    </row>
    <row r="330" spans="2:14" s="732" customFormat="1" ht="15.75" customHeight="1">
      <c r="B330" s="714"/>
      <c r="C330" s="714"/>
      <c r="D330" s="714"/>
      <c r="E330" s="714"/>
      <c r="G330" s="714"/>
      <c r="H330" s="714"/>
      <c r="I330" s="714"/>
      <c r="J330" s="714"/>
      <c r="K330" s="714"/>
      <c r="L330" s="714"/>
      <c r="M330" s="714"/>
      <c r="N330" s="714"/>
    </row>
    <row r="331" spans="2:14" s="732" customFormat="1" ht="15.75" customHeight="1">
      <c r="B331" s="714"/>
      <c r="C331" s="714"/>
      <c r="D331" s="714"/>
      <c r="E331" s="714"/>
      <c r="G331" s="714"/>
      <c r="H331" s="714"/>
      <c r="I331" s="714"/>
      <c r="J331" s="714"/>
      <c r="K331" s="714"/>
      <c r="L331" s="714"/>
      <c r="M331" s="714"/>
      <c r="N331" s="714"/>
    </row>
    <row r="332" spans="2:14" s="732" customFormat="1" ht="15.75" customHeight="1">
      <c r="B332" s="714"/>
      <c r="C332" s="714"/>
      <c r="D332" s="714"/>
      <c r="E332" s="714"/>
      <c r="G332" s="714"/>
      <c r="H332" s="714"/>
      <c r="I332" s="714"/>
      <c r="J332" s="714"/>
      <c r="K332" s="714"/>
      <c r="L332" s="714"/>
      <c r="M332" s="714"/>
      <c r="N332" s="714"/>
    </row>
    <row r="333" spans="2:14" s="732" customFormat="1" ht="15.75" customHeight="1">
      <c r="B333" s="714"/>
      <c r="C333" s="714"/>
      <c r="D333" s="714"/>
      <c r="E333" s="714"/>
      <c r="G333" s="714"/>
      <c r="H333" s="714"/>
      <c r="I333" s="714"/>
      <c r="J333" s="714"/>
      <c r="K333" s="714"/>
      <c r="L333" s="714"/>
      <c r="M333" s="714"/>
      <c r="N333" s="714"/>
    </row>
    <row r="334" spans="2:14" s="732" customFormat="1" ht="15.75" customHeight="1">
      <c r="B334" s="714"/>
      <c r="C334" s="714"/>
      <c r="D334" s="714"/>
      <c r="E334" s="714"/>
      <c r="G334" s="714"/>
      <c r="H334" s="714"/>
      <c r="I334" s="714"/>
      <c r="J334" s="714"/>
      <c r="K334" s="714"/>
      <c r="L334" s="714"/>
      <c r="M334" s="714"/>
      <c r="N334" s="714"/>
    </row>
    <row r="335" spans="2:14" s="732" customFormat="1" ht="15.75" customHeight="1">
      <c r="B335" s="714"/>
      <c r="C335" s="714"/>
      <c r="D335" s="714"/>
      <c r="E335" s="714"/>
      <c r="G335" s="714"/>
      <c r="H335" s="714"/>
      <c r="I335" s="714"/>
      <c r="J335" s="714"/>
      <c r="K335" s="714"/>
      <c r="L335" s="714"/>
      <c r="M335" s="714"/>
      <c r="N335" s="714"/>
    </row>
    <row r="336" spans="2:14" s="732" customFormat="1" ht="15.75" customHeight="1">
      <c r="B336" s="714"/>
      <c r="C336" s="714"/>
      <c r="D336" s="714"/>
      <c r="E336" s="714"/>
      <c r="G336" s="714"/>
      <c r="H336" s="714"/>
      <c r="I336" s="714"/>
      <c r="J336" s="714"/>
      <c r="K336" s="714"/>
      <c r="L336" s="714"/>
      <c r="M336" s="714"/>
      <c r="N336" s="714"/>
    </row>
    <row r="337" spans="2:14" s="732" customFormat="1" ht="15.75" customHeight="1">
      <c r="B337" s="714"/>
      <c r="C337" s="714"/>
      <c r="D337" s="714"/>
      <c r="E337" s="714"/>
      <c r="G337" s="714"/>
      <c r="H337" s="714"/>
      <c r="I337" s="714"/>
      <c r="J337" s="714"/>
      <c r="K337" s="714"/>
      <c r="L337" s="714"/>
      <c r="M337" s="714"/>
      <c r="N337" s="714"/>
    </row>
    <row r="338" spans="2:14" s="732" customFormat="1" ht="15.75" customHeight="1">
      <c r="B338" s="714"/>
      <c r="C338" s="714"/>
      <c r="D338" s="714"/>
      <c r="E338" s="714"/>
      <c r="G338" s="714"/>
      <c r="H338" s="714"/>
      <c r="I338" s="714"/>
      <c r="J338" s="714"/>
      <c r="K338" s="714"/>
      <c r="L338" s="714"/>
      <c r="M338" s="714"/>
      <c r="N338" s="714"/>
    </row>
    <row r="339" spans="2:14" s="732" customFormat="1" ht="15.75" customHeight="1">
      <c r="B339" s="714"/>
      <c r="C339" s="714"/>
      <c r="D339" s="714"/>
      <c r="E339" s="714"/>
      <c r="G339" s="714"/>
      <c r="H339" s="714"/>
      <c r="I339" s="714"/>
      <c r="J339" s="714"/>
      <c r="K339" s="714"/>
      <c r="L339" s="714"/>
      <c r="M339" s="714"/>
      <c r="N339" s="714"/>
    </row>
    <row r="340" spans="2:14" s="732" customFormat="1" ht="15.75" customHeight="1">
      <c r="B340" s="714"/>
      <c r="C340" s="714"/>
      <c r="D340" s="714"/>
      <c r="E340" s="714"/>
      <c r="G340" s="714"/>
      <c r="H340" s="714"/>
      <c r="I340" s="714"/>
      <c r="J340" s="714"/>
      <c r="K340" s="714"/>
      <c r="L340" s="714"/>
      <c r="M340" s="714"/>
      <c r="N340" s="714"/>
    </row>
    <row r="341" spans="2:14" s="732" customFormat="1" ht="15.75" customHeight="1">
      <c r="B341" s="714"/>
      <c r="C341" s="714"/>
      <c r="D341" s="714"/>
      <c r="E341" s="714"/>
      <c r="G341" s="714"/>
      <c r="H341" s="714"/>
      <c r="I341" s="714"/>
      <c r="J341" s="714"/>
      <c r="K341" s="714"/>
      <c r="L341" s="714"/>
      <c r="M341" s="714"/>
      <c r="N341" s="714"/>
    </row>
    <row r="342" spans="2:14" s="732" customFormat="1" ht="15.75" customHeight="1">
      <c r="B342" s="714"/>
      <c r="C342" s="714"/>
      <c r="D342" s="714"/>
      <c r="E342" s="714"/>
      <c r="G342" s="714"/>
      <c r="H342" s="714"/>
      <c r="I342" s="714"/>
      <c r="J342" s="714"/>
      <c r="K342" s="714"/>
      <c r="L342" s="714"/>
      <c r="M342" s="714"/>
      <c r="N342" s="714"/>
    </row>
    <row r="343" spans="2:14" s="732" customFormat="1" ht="15.75" customHeight="1">
      <c r="B343" s="714"/>
      <c r="C343" s="714"/>
      <c r="D343" s="714"/>
      <c r="E343" s="714"/>
      <c r="G343" s="714"/>
      <c r="H343" s="714"/>
      <c r="I343" s="714"/>
      <c r="J343" s="714"/>
      <c r="K343" s="714"/>
      <c r="L343" s="714"/>
      <c r="M343" s="714"/>
      <c r="N343" s="714"/>
    </row>
    <row r="344" spans="2:14" s="732" customFormat="1" ht="15.75" customHeight="1">
      <c r="B344" s="714"/>
      <c r="C344" s="714"/>
      <c r="D344" s="714"/>
      <c r="E344" s="714"/>
      <c r="G344" s="714"/>
      <c r="H344" s="714"/>
      <c r="I344" s="714"/>
      <c r="J344" s="714"/>
      <c r="K344" s="714"/>
      <c r="L344" s="714"/>
      <c r="M344" s="714"/>
      <c r="N344" s="714"/>
    </row>
    <row r="345" spans="2:14" s="732" customFormat="1" ht="15.75" customHeight="1">
      <c r="B345" s="714"/>
      <c r="C345" s="714"/>
      <c r="D345" s="714"/>
      <c r="E345" s="714"/>
      <c r="G345" s="714"/>
      <c r="H345" s="714"/>
      <c r="I345" s="714"/>
      <c r="J345" s="714"/>
      <c r="K345" s="714"/>
      <c r="L345" s="714"/>
      <c r="M345" s="714"/>
      <c r="N345" s="714"/>
    </row>
    <row r="346" spans="2:14" s="732" customFormat="1" ht="15.75" customHeight="1">
      <c r="B346" s="714"/>
      <c r="C346" s="714"/>
      <c r="D346" s="714"/>
      <c r="E346" s="714"/>
      <c r="G346" s="714"/>
      <c r="H346" s="714"/>
      <c r="I346" s="714"/>
      <c r="J346" s="714"/>
      <c r="K346" s="714"/>
      <c r="L346" s="714"/>
      <c r="M346" s="714"/>
      <c r="N346" s="714"/>
    </row>
    <row r="347" spans="2:14" s="732" customFormat="1" ht="15.75" customHeight="1">
      <c r="B347" s="714"/>
      <c r="C347" s="714"/>
      <c r="D347" s="714"/>
      <c r="E347" s="714"/>
      <c r="G347" s="714"/>
      <c r="H347" s="714"/>
      <c r="I347" s="714"/>
      <c r="J347" s="714"/>
      <c r="K347" s="714"/>
      <c r="L347" s="714"/>
      <c r="M347" s="714"/>
      <c r="N347" s="714"/>
    </row>
    <row r="348" spans="2:14" s="732" customFormat="1" ht="15.75" customHeight="1">
      <c r="B348" s="714"/>
      <c r="C348" s="714"/>
      <c r="D348" s="714"/>
      <c r="E348" s="714"/>
      <c r="G348" s="714"/>
      <c r="H348" s="714"/>
      <c r="I348" s="714"/>
      <c r="J348" s="714"/>
      <c r="K348" s="714"/>
      <c r="L348" s="714"/>
      <c r="M348" s="714"/>
      <c r="N348" s="714"/>
    </row>
    <row r="349" spans="2:14" s="732" customFormat="1" ht="15.75" customHeight="1">
      <c r="B349" s="714"/>
      <c r="C349" s="714"/>
      <c r="D349" s="714"/>
      <c r="E349" s="714"/>
      <c r="G349" s="714"/>
      <c r="H349" s="714"/>
      <c r="I349" s="714"/>
      <c r="J349" s="714"/>
      <c r="K349" s="714"/>
      <c r="L349" s="714"/>
      <c r="M349" s="714"/>
      <c r="N349" s="714"/>
    </row>
    <row r="350" spans="2:14" s="732" customFormat="1" ht="15.75" customHeight="1">
      <c r="B350" s="714"/>
      <c r="C350" s="714"/>
      <c r="D350" s="714"/>
      <c r="E350" s="714"/>
      <c r="G350" s="714"/>
      <c r="H350" s="714"/>
      <c r="I350" s="714"/>
      <c r="J350" s="714"/>
      <c r="K350" s="714"/>
      <c r="L350" s="714"/>
      <c r="M350" s="714"/>
      <c r="N350" s="714"/>
    </row>
    <row r="351" spans="2:14" s="732" customFormat="1" ht="15.75" customHeight="1">
      <c r="B351" s="714"/>
      <c r="C351" s="714"/>
      <c r="D351" s="714"/>
      <c r="E351" s="714"/>
      <c r="G351" s="714"/>
      <c r="H351" s="714"/>
      <c r="I351" s="714"/>
      <c r="J351" s="714"/>
      <c r="K351" s="714"/>
      <c r="L351" s="714"/>
      <c r="M351" s="714"/>
      <c r="N351" s="714"/>
    </row>
    <row r="352" spans="2:14" s="732" customFormat="1" ht="15.75" customHeight="1">
      <c r="B352" s="714"/>
      <c r="C352" s="714"/>
      <c r="D352" s="714"/>
      <c r="E352" s="714"/>
      <c r="G352" s="714"/>
      <c r="H352" s="714"/>
      <c r="I352" s="714"/>
      <c r="J352" s="714"/>
      <c r="K352" s="714"/>
      <c r="L352" s="714"/>
      <c r="M352" s="714"/>
      <c r="N352" s="714"/>
    </row>
    <row r="353" spans="2:14" s="732" customFormat="1" ht="15.75" customHeight="1">
      <c r="B353" s="714"/>
      <c r="C353" s="714"/>
      <c r="D353" s="714"/>
      <c r="E353" s="714"/>
      <c r="G353" s="714"/>
      <c r="H353" s="714"/>
      <c r="I353" s="714"/>
      <c r="J353" s="714"/>
      <c r="K353" s="714"/>
      <c r="L353" s="714"/>
      <c r="M353" s="714"/>
      <c r="N353" s="714"/>
    </row>
    <row r="354" spans="2:14" s="732" customFormat="1" ht="15.75" customHeight="1">
      <c r="B354" s="714"/>
      <c r="C354" s="714"/>
      <c r="D354" s="714"/>
      <c r="E354" s="714"/>
      <c r="G354" s="714"/>
      <c r="H354" s="714"/>
      <c r="I354" s="714"/>
      <c r="J354" s="714"/>
      <c r="K354" s="714"/>
      <c r="L354" s="714"/>
      <c r="M354" s="714"/>
      <c r="N354" s="714"/>
    </row>
    <row r="355" spans="2:14" s="732" customFormat="1" ht="15.75" customHeight="1">
      <c r="B355" s="714"/>
      <c r="C355" s="714"/>
      <c r="D355" s="714"/>
      <c r="E355" s="714"/>
      <c r="G355" s="714"/>
      <c r="H355" s="714"/>
      <c r="I355" s="714"/>
      <c r="J355" s="714"/>
      <c r="K355" s="714"/>
      <c r="L355" s="714"/>
      <c r="M355" s="714"/>
      <c r="N355" s="714"/>
    </row>
    <row r="356" spans="2:14" s="732" customFormat="1" ht="15.75" customHeight="1">
      <c r="B356" s="714"/>
      <c r="C356" s="714"/>
      <c r="D356" s="714"/>
      <c r="E356" s="714"/>
      <c r="G356" s="714"/>
      <c r="H356" s="714"/>
      <c r="I356" s="714"/>
      <c r="J356" s="714"/>
      <c r="K356" s="714"/>
      <c r="L356" s="714"/>
      <c r="M356" s="714"/>
      <c r="N356" s="714"/>
    </row>
    <row r="357" spans="2:14" s="732" customFormat="1" ht="15.75" customHeight="1">
      <c r="B357" s="714"/>
      <c r="C357" s="714"/>
      <c r="D357" s="714"/>
      <c r="E357" s="714"/>
      <c r="G357" s="714"/>
      <c r="H357" s="714"/>
      <c r="I357" s="714"/>
      <c r="J357" s="714"/>
      <c r="K357" s="714"/>
      <c r="L357" s="714"/>
      <c r="M357" s="714"/>
      <c r="N357" s="714"/>
    </row>
    <row r="358" spans="2:14" s="732" customFormat="1" ht="15.75" customHeight="1">
      <c r="B358" s="714"/>
      <c r="C358" s="714"/>
      <c r="D358" s="714"/>
      <c r="E358" s="714"/>
      <c r="G358" s="714"/>
      <c r="H358" s="714"/>
      <c r="I358" s="714"/>
      <c r="J358" s="714"/>
      <c r="K358" s="714"/>
      <c r="L358" s="714"/>
      <c r="M358" s="714"/>
      <c r="N358" s="714"/>
    </row>
    <row r="359" spans="2:14" s="732" customFormat="1" ht="15.75" customHeight="1">
      <c r="B359" s="714"/>
      <c r="C359" s="714"/>
      <c r="D359" s="714"/>
      <c r="E359" s="714"/>
      <c r="G359" s="714"/>
      <c r="H359" s="714"/>
      <c r="I359" s="714"/>
      <c r="J359" s="714"/>
      <c r="K359" s="714"/>
      <c r="L359" s="714"/>
      <c r="M359" s="714"/>
      <c r="N359" s="714"/>
    </row>
    <row r="360" spans="2:14" s="732" customFormat="1" ht="15.75" customHeight="1">
      <c r="B360" s="714"/>
      <c r="C360" s="714"/>
      <c r="D360" s="714"/>
      <c r="E360" s="714"/>
      <c r="G360" s="714"/>
      <c r="H360" s="714"/>
      <c r="I360" s="714"/>
      <c r="J360" s="714"/>
      <c r="K360" s="714"/>
      <c r="L360" s="714"/>
      <c r="M360" s="714"/>
      <c r="N360" s="714"/>
    </row>
    <row r="361" spans="2:14" s="732" customFormat="1" ht="15.75" customHeight="1">
      <c r="B361" s="714"/>
      <c r="C361" s="714"/>
      <c r="D361" s="714"/>
      <c r="E361" s="714"/>
      <c r="G361" s="714"/>
      <c r="H361" s="714"/>
      <c r="I361" s="714"/>
      <c r="J361" s="714"/>
      <c r="K361" s="714"/>
      <c r="L361" s="714"/>
      <c r="M361" s="714"/>
      <c r="N361" s="714"/>
    </row>
    <row r="362" spans="2:14" s="732" customFormat="1" ht="15.75" customHeight="1">
      <c r="B362" s="714"/>
      <c r="C362" s="714"/>
      <c r="D362" s="714"/>
      <c r="E362" s="714"/>
      <c r="G362" s="714"/>
      <c r="H362" s="714"/>
      <c r="I362" s="714"/>
      <c r="J362" s="714"/>
      <c r="K362" s="714"/>
      <c r="L362" s="714"/>
      <c r="M362" s="714"/>
      <c r="N362" s="714"/>
    </row>
    <row r="363" spans="2:14" s="732" customFormat="1" ht="15.75" customHeight="1">
      <c r="B363" s="714"/>
      <c r="C363" s="714"/>
      <c r="D363" s="714"/>
      <c r="E363" s="714"/>
      <c r="G363" s="714"/>
      <c r="H363" s="714"/>
      <c r="I363" s="714"/>
      <c r="J363" s="714"/>
      <c r="K363" s="714"/>
      <c r="L363" s="714"/>
      <c r="M363" s="714"/>
      <c r="N363" s="714"/>
    </row>
    <row r="364" spans="2:14" s="732" customFormat="1" ht="15.75" customHeight="1">
      <c r="B364" s="714"/>
      <c r="C364" s="714"/>
      <c r="D364" s="714"/>
      <c r="E364" s="714"/>
      <c r="G364" s="714"/>
      <c r="H364" s="714"/>
      <c r="I364" s="714"/>
      <c r="J364" s="714"/>
      <c r="K364" s="714"/>
      <c r="L364" s="714"/>
      <c r="M364" s="714"/>
      <c r="N364" s="714"/>
    </row>
    <row r="365" spans="2:14" s="732" customFormat="1" ht="15.75" customHeight="1">
      <c r="B365" s="714"/>
      <c r="C365" s="714"/>
      <c r="D365" s="714"/>
      <c r="E365" s="714"/>
      <c r="G365" s="714"/>
      <c r="H365" s="714"/>
      <c r="I365" s="714"/>
      <c r="J365" s="714"/>
      <c r="K365" s="714"/>
      <c r="L365" s="714"/>
      <c r="M365" s="714"/>
      <c r="N365" s="714"/>
    </row>
    <row r="366" spans="2:14" s="732" customFormat="1" ht="15.75" customHeight="1">
      <c r="B366" s="714"/>
      <c r="C366" s="714"/>
      <c r="D366" s="714"/>
      <c r="E366" s="714"/>
      <c r="G366" s="714"/>
      <c r="H366" s="714"/>
      <c r="I366" s="714"/>
      <c r="J366" s="714"/>
      <c r="K366" s="714"/>
      <c r="L366" s="714"/>
      <c r="M366" s="714"/>
      <c r="N366" s="714"/>
    </row>
    <row r="367" spans="2:14" s="732" customFormat="1" ht="15.75" customHeight="1">
      <c r="B367" s="714"/>
      <c r="C367" s="714"/>
      <c r="D367" s="714"/>
      <c r="E367" s="714"/>
      <c r="G367" s="714"/>
      <c r="H367" s="714"/>
      <c r="I367" s="714"/>
      <c r="J367" s="714"/>
      <c r="K367" s="714"/>
      <c r="L367" s="714"/>
      <c r="M367" s="714"/>
      <c r="N367" s="714"/>
    </row>
    <row r="368" spans="2:14" s="732" customFormat="1" ht="15.75" customHeight="1">
      <c r="B368" s="714"/>
      <c r="C368" s="714"/>
      <c r="D368" s="714"/>
      <c r="E368" s="714"/>
      <c r="G368" s="714"/>
      <c r="H368" s="714"/>
      <c r="I368" s="714"/>
      <c r="J368" s="714"/>
      <c r="K368" s="714"/>
      <c r="L368" s="714"/>
      <c r="M368" s="714"/>
      <c r="N368" s="714"/>
    </row>
    <row r="369" spans="2:14" s="732" customFormat="1" ht="15.75" customHeight="1">
      <c r="B369" s="714"/>
      <c r="C369" s="714"/>
      <c r="D369" s="714"/>
      <c r="E369" s="714"/>
      <c r="G369" s="714"/>
      <c r="H369" s="714"/>
      <c r="I369" s="714"/>
      <c r="J369" s="714"/>
      <c r="K369" s="714"/>
      <c r="L369" s="714"/>
      <c r="M369" s="714"/>
      <c r="N369" s="714"/>
    </row>
    <row r="370" spans="2:14" s="732" customFormat="1" ht="15.75" customHeight="1">
      <c r="B370" s="714"/>
      <c r="C370" s="714"/>
      <c r="D370" s="714"/>
      <c r="E370" s="714"/>
      <c r="G370" s="714"/>
      <c r="H370" s="714"/>
      <c r="I370" s="714"/>
      <c r="J370" s="714"/>
      <c r="K370" s="714"/>
      <c r="L370" s="714"/>
      <c r="M370" s="714"/>
      <c r="N370" s="714"/>
    </row>
    <row r="371" spans="2:14" s="732" customFormat="1" ht="15.75" customHeight="1">
      <c r="B371" s="714"/>
      <c r="C371" s="714"/>
      <c r="D371" s="714"/>
      <c r="E371" s="714"/>
      <c r="G371" s="714"/>
      <c r="H371" s="714"/>
      <c r="I371" s="714"/>
      <c r="J371" s="714"/>
      <c r="K371" s="714"/>
      <c r="L371" s="714"/>
      <c r="M371" s="714"/>
      <c r="N371" s="714"/>
    </row>
    <row r="372" spans="2:14" s="732" customFormat="1" ht="15.75" customHeight="1">
      <c r="B372" s="714"/>
      <c r="C372" s="714"/>
      <c r="D372" s="714"/>
      <c r="E372" s="714"/>
      <c r="G372" s="714"/>
      <c r="H372" s="714"/>
      <c r="I372" s="714"/>
      <c r="J372" s="714"/>
      <c r="K372" s="714"/>
      <c r="L372" s="714"/>
      <c r="M372" s="714"/>
      <c r="N372" s="714"/>
    </row>
    <row r="373" spans="2:14" s="732" customFormat="1" ht="15.75" customHeight="1">
      <c r="B373" s="714"/>
      <c r="C373" s="714"/>
      <c r="D373" s="714"/>
      <c r="E373" s="714"/>
      <c r="G373" s="714"/>
      <c r="H373" s="714"/>
      <c r="I373" s="714"/>
      <c r="J373" s="714"/>
      <c r="K373" s="714"/>
      <c r="L373" s="714"/>
      <c r="M373" s="714"/>
      <c r="N373" s="714"/>
    </row>
    <row r="374" spans="2:14" s="732" customFormat="1" ht="15.75" customHeight="1">
      <c r="B374" s="714"/>
      <c r="C374" s="714"/>
      <c r="D374" s="714"/>
      <c r="E374" s="714"/>
      <c r="G374" s="714"/>
      <c r="H374" s="714"/>
      <c r="I374" s="714"/>
      <c r="J374" s="714"/>
      <c r="K374" s="714"/>
      <c r="L374" s="714"/>
      <c r="M374" s="714"/>
      <c r="N374" s="714"/>
    </row>
    <row r="375" spans="2:14" s="732" customFormat="1" ht="15.75" customHeight="1">
      <c r="B375" s="714"/>
      <c r="C375" s="714"/>
      <c r="D375" s="714"/>
      <c r="E375" s="714"/>
      <c r="G375" s="714"/>
      <c r="H375" s="714"/>
      <c r="I375" s="714"/>
      <c r="J375" s="714"/>
      <c r="K375" s="714"/>
      <c r="L375" s="714"/>
      <c r="M375" s="714"/>
      <c r="N375" s="714"/>
    </row>
    <row r="376" spans="2:14" s="732" customFormat="1" ht="15.75" customHeight="1">
      <c r="B376" s="714"/>
      <c r="C376" s="714"/>
      <c r="D376" s="714"/>
      <c r="E376" s="714"/>
      <c r="G376" s="714"/>
      <c r="H376" s="714"/>
      <c r="I376" s="714"/>
      <c r="J376" s="714"/>
      <c r="K376" s="714"/>
      <c r="L376" s="714"/>
      <c r="M376" s="714"/>
      <c r="N376" s="714"/>
    </row>
    <row r="377" spans="2:14" s="732" customFormat="1" ht="15.75" customHeight="1">
      <c r="B377" s="714"/>
      <c r="C377" s="714"/>
      <c r="D377" s="714"/>
      <c r="E377" s="714"/>
      <c r="G377" s="714"/>
      <c r="H377" s="714"/>
      <c r="I377" s="714"/>
      <c r="J377" s="714"/>
      <c r="K377" s="714"/>
      <c r="L377" s="714"/>
      <c r="M377" s="714"/>
      <c r="N377" s="714"/>
    </row>
    <row r="378" spans="2:14" s="732" customFormat="1" ht="15.75" customHeight="1">
      <c r="B378" s="714"/>
      <c r="C378" s="714"/>
      <c r="D378" s="714"/>
      <c r="E378" s="714"/>
      <c r="G378" s="714"/>
      <c r="H378" s="714"/>
      <c r="I378" s="714"/>
      <c r="J378" s="714"/>
      <c r="K378" s="714"/>
      <c r="L378" s="714"/>
      <c r="M378" s="714"/>
      <c r="N378" s="714"/>
    </row>
    <row r="379" spans="2:14" s="732" customFormat="1" ht="15.75" customHeight="1">
      <c r="B379" s="714"/>
      <c r="C379" s="714"/>
      <c r="D379" s="714"/>
      <c r="E379" s="714"/>
      <c r="G379" s="714"/>
      <c r="H379" s="714"/>
      <c r="I379" s="714"/>
      <c r="J379" s="714"/>
      <c r="K379" s="714"/>
      <c r="L379" s="714"/>
      <c r="M379" s="714"/>
      <c r="N379" s="714"/>
    </row>
    <row r="380" spans="2:14" s="732" customFormat="1" ht="15.75" customHeight="1">
      <c r="B380" s="714"/>
      <c r="C380" s="714"/>
      <c r="D380" s="714"/>
      <c r="E380" s="714"/>
      <c r="G380" s="714"/>
      <c r="H380" s="714"/>
      <c r="I380" s="714"/>
      <c r="J380" s="714"/>
      <c r="K380" s="714"/>
      <c r="L380" s="714"/>
      <c r="M380" s="714"/>
      <c r="N380" s="714"/>
    </row>
    <row r="381" spans="2:14" s="732" customFormat="1" ht="15.75" customHeight="1">
      <c r="B381" s="714"/>
      <c r="C381" s="714"/>
      <c r="D381" s="714"/>
      <c r="E381" s="714"/>
      <c r="G381" s="714"/>
      <c r="H381" s="714"/>
      <c r="I381" s="714"/>
      <c r="J381" s="714"/>
      <c r="K381" s="714"/>
      <c r="L381" s="714"/>
      <c r="M381" s="714"/>
      <c r="N381" s="714"/>
    </row>
    <row r="382" spans="2:14" s="732" customFormat="1" ht="15.75" customHeight="1">
      <c r="B382" s="714"/>
      <c r="C382" s="714"/>
      <c r="D382" s="714"/>
      <c r="E382" s="714"/>
      <c r="G382" s="714"/>
      <c r="H382" s="714"/>
      <c r="I382" s="714"/>
      <c r="J382" s="714"/>
      <c r="K382" s="714"/>
      <c r="L382" s="714"/>
      <c r="M382" s="714"/>
      <c r="N382" s="714"/>
    </row>
    <row r="383" spans="2:14" s="732" customFormat="1" ht="15.75" customHeight="1">
      <c r="B383" s="714"/>
      <c r="C383" s="714"/>
      <c r="D383" s="714"/>
      <c r="E383" s="714"/>
      <c r="G383" s="714"/>
      <c r="H383" s="714"/>
      <c r="I383" s="714"/>
      <c r="J383" s="714"/>
      <c r="K383" s="714"/>
      <c r="L383" s="714"/>
      <c r="M383" s="714"/>
      <c r="N383" s="714"/>
    </row>
    <row r="384" spans="2:14" s="732" customFormat="1" ht="15.75" customHeight="1">
      <c r="B384" s="714"/>
      <c r="C384" s="714"/>
      <c r="D384" s="714"/>
      <c r="E384" s="714"/>
      <c r="G384" s="714"/>
      <c r="H384" s="714"/>
      <c r="I384" s="714"/>
      <c r="J384" s="714"/>
      <c r="K384" s="714"/>
      <c r="L384" s="714"/>
      <c r="M384" s="714"/>
      <c r="N384" s="714"/>
    </row>
    <row r="385" spans="2:14" s="732" customFormat="1" ht="15.75" customHeight="1">
      <c r="B385" s="714"/>
      <c r="C385" s="714"/>
      <c r="D385" s="714"/>
      <c r="E385" s="714"/>
      <c r="G385" s="714"/>
      <c r="H385" s="714"/>
      <c r="I385" s="714"/>
      <c r="J385" s="714"/>
      <c r="K385" s="714"/>
      <c r="L385" s="714"/>
      <c r="M385" s="714"/>
      <c r="N385" s="714"/>
    </row>
    <row r="386" spans="2:14" s="732" customFormat="1" ht="15.75" customHeight="1">
      <c r="B386" s="714"/>
      <c r="C386" s="714"/>
      <c r="D386" s="714"/>
      <c r="E386" s="714"/>
      <c r="G386" s="714"/>
      <c r="H386" s="714"/>
      <c r="I386" s="714"/>
      <c r="J386" s="714"/>
      <c r="K386" s="714"/>
      <c r="L386" s="714"/>
      <c r="M386" s="714"/>
      <c r="N386" s="714"/>
    </row>
    <row r="387" spans="2:14" s="732" customFormat="1" ht="15.75" customHeight="1">
      <c r="B387" s="714"/>
      <c r="C387" s="714"/>
      <c r="D387" s="714"/>
      <c r="E387" s="714"/>
      <c r="G387" s="714"/>
      <c r="H387" s="714"/>
      <c r="I387" s="714"/>
      <c r="J387" s="714"/>
      <c r="K387" s="714"/>
      <c r="L387" s="714"/>
      <c r="M387" s="714"/>
      <c r="N387" s="714"/>
    </row>
    <row r="388" spans="2:14" s="732" customFormat="1" ht="15.75" customHeight="1">
      <c r="B388" s="714"/>
      <c r="C388" s="714"/>
      <c r="D388" s="714"/>
      <c r="E388" s="714"/>
      <c r="G388" s="714"/>
      <c r="H388" s="714"/>
      <c r="I388" s="714"/>
      <c r="J388" s="714"/>
      <c r="K388" s="714"/>
      <c r="L388" s="714"/>
      <c r="M388" s="714"/>
      <c r="N388" s="714"/>
    </row>
    <row r="389" spans="2:14" s="732" customFormat="1" ht="15.75" customHeight="1">
      <c r="B389" s="714"/>
      <c r="C389" s="714"/>
      <c r="D389" s="714"/>
      <c r="E389" s="714"/>
      <c r="G389" s="714"/>
      <c r="H389" s="714"/>
      <c r="I389" s="714"/>
      <c r="J389" s="714"/>
      <c r="K389" s="714"/>
      <c r="L389" s="714"/>
      <c r="M389" s="714"/>
      <c r="N389" s="714"/>
    </row>
    <row r="390" spans="2:14" s="732" customFormat="1" ht="15.75" customHeight="1">
      <c r="B390" s="714"/>
      <c r="C390" s="714"/>
      <c r="D390" s="714"/>
      <c r="E390" s="714"/>
      <c r="G390" s="714"/>
      <c r="H390" s="714"/>
      <c r="I390" s="714"/>
      <c r="J390" s="714"/>
      <c r="K390" s="714"/>
      <c r="L390" s="714"/>
      <c r="M390" s="714"/>
      <c r="N390" s="714"/>
    </row>
    <row r="391" spans="2:14" s="732" customFormat="1" ht="15.75" customHeight="1">
      <c r="B391" s="714"/>
      <c r="C391" s="714"/>
      <c r="D391" s="714"/>
      <c r="E391" s="714"/>
      <c r="G391" s="714"/>
      <c r="H391" s="714"/>
      <c r="I391" s="714"/>
      <c r="J391" s="714"/>
      <c r="K391" s="714"/>
      <c r="L391" s="714"/>
      <c r="M391" s="714"/>
      <c r="N391" s="714"/>
    </row>
    <row r="392" spans="2:14" s="732" customFormat="1" ht="15.75" customHeight="1">
      <c r="B392" s="714"/>
      <c r="C392" s="714"/>
      <c r="D392" s="714"/>
      <c r="E392" s="714"/>
      <c r="G392" s="714"/>
      <c r="H392" s="714"/>
      <c r="I392" s="714"/>
      <c r="J392" s="714"/>
      <c r="K392" s="714"/>
      <c r="L392" s="714"/>
      <c r="M392" s="714"/>
      <c r="N392" s="714"/>
    </row>
    <row r="393" spans="2:14" s="732" customFormat="1" ht="15.75" customHeight="1">
      <c r="B393" s="714"/>
      <c r="C393" s="714"/>
      <c r="D393" s="714"/>
      <c r="E393" s="714"/>
      <c r="G393" s="714"/>
      <c r="H393" s="714"/>
      <c r="I393" s="714"/>
      <c r="J393" s="714"/>
      <c r="K393" s="714"/>
      <c r="L393" s="714"/>
      <c r="M393" s="714"/>
      <c r="N393" s="714"/>
    </row>
    <row r="394" spans="2:14" s="732" customFormat="1" ht="15.75" customHeight="1">
      <c r="B394" s="714"/>
      <c r="C394" s="714"/>
      <c r="D394" s="714"/>
      <c r="E394" s="714"/>
      <c r="G394" s="714"/>
      <c r="H394" s="714"/>
      <c r="I394" s="714"/>
      <c r="J394" s="714"/>
      <c r="K394" s="714"/>
      <c r="L394" s="714"/>
      <c r="M394" s="714"/>
      <c r="N394" s="714"/>
    </row>
    <row r="395" spans="2:14" s="732" customFormat="1" ht="15.75" customHeight="1">
      <c r="B395" s="714"/>
      <c r="C395" s="714"/>
      <c r="D395" s="714"/>
      <c r="E395" s="714"/>
      <c r="G395" s="714"/>
      <c r="H395" s="714"/>
      <c r="I395" s="714"/>
      <c r="J395" s="714"/>
      <c r="K395" s="714"/>
      <c r="L395" s="714"/>
      <c r="M395" s="714"/>
      <c r="N395" s="714"/>
    </row>
    <row r="396" spans="2:14" s="732" customFormat="1" ht="15.75" customHeight="1">
      <c r="B396" s="714"/>
      <c r="C396" s="714"/>
      <c r="D396" s="714"/>
      <c r="E396" s="714"/>
      <c r="G396" s="714"/>
      <c r="H396" s="714"/>
      <c r="I396" s="714"/>
      <c r="J396" s="714"/>
      <c r="K396" s="714"/>
      <c r="L396" s="714"/>
      <c r="M396" s="714"/>
      <c r="N396" s="714"/>
    </row>
    <row r="397" spans="2:14" s="732" customFormat="1" ht="15.75" customHeight="1">
      <c r="B397" s="714"/>
      <c r="C397" s="714"/>
      <c r="D397" s="714"/>
      <c r="E397" s="714"/>
      <c r="G397" s="714"/>
      <c r="H397" s="714"/>
      <c r="I397" s="714"/>
      <c r="J397" s="714"/>
      <c r="K397" s="714"/>
      <c r="L397" s="714"/>
      <c r="M397" s="714"/>
      <c r="N397" s="714"/>
    </row>
    <row r="398" spans="2:14" s="732" customFormat="1" ht="15.75" customHeight="1">
      <c r="B398" s="714"/>
      <c r="C398" s="714"/>
      <c r="D398" s="714"/>
      <c r="E398" s="714"/>
      <c r="G398" s="714"/>
      <c r="H398" s="714"/>
      <c r="I398" s="714"/>
      <c r="J398" s="714"/>
      <c r="K398" s="714"/>
      <c r="L398" s="714"/>
      <c r="M398" s="714"/>
      <c r="N398" s="714"/>
    </row>
    <row r="399" spans="2:14" s="732" customFormat="1" ht="15.75" customHeight="1">
      <c r="B399" s="714"/>
      <c r="C399" s="714"/>
      <c r="D399" s="714"/>
      <c r="E399" s="714"/>
      <c r="G399" s="714"/>
      <c r="H399" s="714"/>
      <c r="I399" s="714"/>
      <c r="J399" s="714"/>
      <c r="K399" s="714"/>
      <c r="L399" s="714"/>
      <c r="M399" s="714"/>
      <c r="N399" s="714"/>
    </row>
    <row r="400" spans="2:14" s="732" customFormat="1" ht="15.75" customHeight="1">
      <c r="B400" s="714"/>
      <c r="C400" s="714"/>
      <c r="D400" s="714"/>
      <c r="E400" s="714"/>
      <c r="G400" s="714"/>
      <c r="H400" s="714"/>
      <c r="I400" s="714"/>
      <c r="J400" s="714"/>
      <c r="K400" s="714"/>
      <c r="L400" s="714"/>
      <c r="M400" s="714"/>
      <c r="N400" s="714"/>
    </row>
    <row r="401" spans="2:14" s="732" customFormat="1" ht="15.75" customHeight="1">
      <c r="B401" s="714"/>
      <c r="C401" s="714"/>
      <c r="D401" s="714"/>
      <c r="E401" s="714"/>
      <c r="G401" s="714"/>
      <c r="H401" s="714"/>
      <c r="I401" s="714"/>
      <c r="J401" s="714"/>
      <c r="K401" s="714"/>
      <c r="L401" s="714"/>
      <c r="M401" s="714"/>
      <c r="N401" s="714"/>
    </row>
    <row r="402" spans="2:14" s="732" customFormat="1" ht="15.75" customHeight="1">
      <c r="B402" s="714"/>
      <c r="C402" s="714"/>
      <c r="D402" s="714"/>
      <c r="E402" s="714"/>
      <c r="G402" s="714"/>
      <c r="H402" s="714"/>
      <c r="I402" s="714"/>
      <c r="J402" s="714"/>
      <c r="K402" s="714"/>
      <c r="L402" s="714"/>
      <c r="M402" s="714"/>
      <c r="N402" s="714"/>
    </row>
    <row r="403" spans="2:14" s="732" customFormat="1" ht="15.75" customHeight="1">
      <c r="B403" s="714"/>
      <c r="C403" s="714"/>
      <c r="D403" s="714"/>
      <c r="E403" s="714"/>
      <c r="G403" s="714"/>
      <c r="H403" s="714"/>
      <c r="I403" s="714"/>
      <c r="J403" s="714"/>
      <c r="K403" s="714"/>
      <c r="L403" s="714"/>
      <c r="M403" s="714"/>
      <c r="N403" s="714"/>
    </row>
    <row r="404" spans="2:14" s="732" customFormat="1" ht="15.75" customHeight="1">
      <c r="B404" s="714"/>
      <c r="C404" s="714"/>
      <c r="D404" s="714"/>
      <c r="E404" s="714"/>
      <c r="G404" s="714"/>
      <c r="H404" s="714"/>
      <c r="I404" s="714"/>
      <c r="J404" s="714"/>
      <c r="K404" s="714"/>
      <c r="L404" s="714"/>
      <c r="M404" s="714"/>
      <c r="N404" s="714"/>
    </row>
    <row r="405" spans="2:14" s="732" customFormat="1" ht="15.75" customHeight="1">
      <c r="B405" s="714"/>
      <c r="C405" s="714"/>
      <c r="D405" s="714"/>
      <c r="E405" s="714"/>
      <c r="G405" s="714"/>
      <c r="H405" s="714"/>
      <c r="I405" s="714"/>
      <c r="J405" s="714"/>
      <c r="K405" s="714"/>
      <c r="L405" s="714"/>
      <c r="M405" s="714"/>
      <c r="N405" s="714"/>
    </row>
    <row r="406" spans="2:14" s="732" customFormat="1" ht="15.75" customHeight="1">
      <c r="B406" s="714"/>
      <c r="C406" s="714"/>
      <c r="D406" s="714"/>
      <c r="E406" s="714"/>
      <c r="G406" s="714"/>
      <c r="H406" s="714"/>
      <c r="I406" s="714"/>
      <c r="J406" s="714"/>
      <c r="K406" s="714"/>
      <c r="L406" s="714"/>
      <c r="M406" s="714"/>
      <c r="N406" s="714"/>
    </row>
    <row r="407" spans="2:14" s="732" customFormat="1" ht="15.75" customHeight="1">
      <c r="B407" s="714"/>
      <c r="C407" s="714"/>
      <c r="D407" s="714"/>
      <c r="E407" s="714"/>
      <c r="G407" s="714"/>
      <c r="H407" s="714"/>
      <c r="I407" s="714"/>
      <c r="J407" s="714"/>
      <c r="K407" s="714"/>
      <c r="L407" s="714"/>
      <c r="M407" s="714"/>
      <c r="N407" s="714"/>
    </row>
    <row r="408" spans="2:14" s="732" customFormat="1" ht="15.75" customHeight="1">
      <c r="B408" s="714"/>
      <c r="C408" s="714"/>
      <c r="D408" s="714"/>
      <c r="E408" s="714"/>
      <c r="G408" s="714"/>
      <c r="H408" s="714"/>
      <c r="I408" s="714"/>
      <c r="J408" s="714"/>
      <c r="K408" s="714"/>
      <c r="L408" s="714"/>
      <c r="M408" s="714"/>
      <c r="N408" s="714"/>
    </row>
    <row r="409" spans="2:14" s="732" customFormat="1" ht="15.75" customHeight="1">
      <c r="B409" s="714"/>
      <c r="C409" s="714"/>
      <c r="D409" s="714"/>
      <c r="E409" s="714"/>
      <c r="G409" s="714"/>
      <c r="H409" s="714"/>
      <c r="I409" s="714"/>
      <c r="J409" s="714"/>
      <c r="K409" s="714"/>
      <c r="L409" s="714"/>
      <c r="M409" s="714"/>
      <c r="N409" s="714"/>
    </row>
    <row r="410" spans="2:14" s="732" customFormat="1" ht="15.75" customHeight="1">
      <c r="B410" s="714"/>
      <c r="C410" s="714"/>
      <c r="D410" s="714"/>
      <c r="E410" s="714"/>
      <c r="G410" s="714"/>
      <c r="H410" s="714"/>
      <c r="I410" s="714"/>
      <c r="J410" s="714"/>
      <c r="K410" s="714"/>
      <c r="L410" s="714"/>
      <c r="M410" s="714"/>
      <c r="N410" s="714"/>
    </row>
    <row r="411" spans="2:14" s="732" customFormat="1" ht="15.75" customHeight="1">
      <c r="B411" s="714"/>
      <c r="C411" s="714"/>
      <c r="D411" s="714"/>
      <c r="E411" s="714"/>
      <c r="G411" s="714"/>
      <c r="H411" s="714"/>
      <c r="I411" s="714"/>
      <c r="J411" s="714"/>
      <c r="K411" s="714"/>
      <c r="L411" s="714"/>
      <c r="M411" s="714"/>
      <c r="N411" s="714"/>
    </row>
    <row r="412" spans="2:14" s="732" customFormat="1" ht="15.75" customHeight="1">
      <c r="B412" s="714"/>
      <c r="C412" s="714"/>
      <c r="D412" s="714"/>
      <c r="E412" s="714"/>
      <c r="G412" s="714"/>
      <c r="H412" s="714"/>
      <c r="I412" s="714"/>
      <c r="J412" s="714"/>
      <c r="K412" s="714"/>
      <c r="L412" s="714"/>
      <c r="M412" s="714"/>
      <c r="N412" s="714"/>
    </row>
    <row r="413" spans="2:14" s="732" customFormat="1" ht="15.75" customHeight="1">
      <c r="B413" s="714"/>
      <c r="C413" s="714"/>
      <c r="D413" s="714"/>
      <c r="E413" s="714"/>
      <c r="G413" s="714"/>
      <c r="H413" s="714"/>
      <c r="I413" s="714"/>
      <c r="J413" s="714"/>
      <c r="K413" s="714"/>
      <c r="L413" s="714"/>
      <c r="M413" s="714"/>
      <c r="N413" s="714"/>
    </row>
    <row r="414" spans="2:14" s="732" customFormat="1" ht="15.75" customHeight="1">
      <c r="B414" s="714"/>
      <c r="C414" s="714"/>
      <c r="D414" s="714"/>
      <c r="E414" s="714"/>
      <c r="G414" s="714"/>
      <c r="H414" s="714"/>
      <c r="I414" s="714"/>
      <c r="J414" s="714"/>
      <c r="K414" s="714"/>
      <c r="L414" s="714"/>
      <c r="M414" s="714"/>
      <c r="N414" s="714"/>
    </row>
    <row r="415" spans="2:14" s="732" customFormat="1" ht="15.75" customHeight="1">
      <c r="B415" s="714"/>
      <c r="C415" s="714"/>
      <c r="D415" s="714"/>
      <c r="E415" s="714"/>
      <c r="G415" s="714"/>
      <c r="H415" s="714"/>
      <c r="I415" s="714"/>
      <c r="J415" s="714"/>
      <c r="K415" s="714"/>
      <c r="L415" s="714"/>
      <c r="M415" s="714"/>
      <c r="N415" s="714"/>
    </row>
    <row r="416" spans="2:14" s="732" customFormat="1" ht="15.75" customHeight="1">
      <c r="B416" s="714"/>
      <c r="C416" s="714"/>
      <c r="D416" s="714"/>
      <c r="E416" s="714"/>
      <c r="G416" s="714"/>
      <c r="H416" s="714"/>
      <c r="I416" s="714"/>
      <c r="J416" s="714"/>
      <c r="K416" s="714"/>
      <c r="L416" s="714"/>
      <c r="M416" s="714"/>
      <c r="N416" s="714"/>
    </row>
    <row r="417" spans="2:14" s="732" customFormat="1" ht="15.75" customHeight="1">
      <c r="B417" s="714"/>
      <c r="C417" s="714"/>
      <c r="D417" s="714"/>
      <c r="E417" s="714"/>
      <c r="G417" s="714"/>
      <c r="H417" s="714"/>
      <c r="I417" s="714"/>
      <c r="J417" s="714"/>
      <c r="K417" s="714"/>
      <c r="L417" s="714"/>
      <c r="M417" s="714"/>
      <c r="N417" s="714"/>
    </row>
    <row r="418" spans="2:14" s="732" customFormat="1" ht="15.75" customHeight="1">
      <c r="B418" s="714"/>
      <c r="C418" s="714"/>
      <c r="D418" s="714"/>
      <c r="E418" s="714"/>
      <c r="G418" s="714"/>
      <c r="H418" s="714"/>
      <c r="I418" s="714"/>
      <c r="J418" s="714"/>
      <c r="K418" s="714"/>
      <c r="L418" s="714"/>
      <c r="M418" s="714"/>
      <c r="N418" s="714"/>
    </row>
    <row r="419" spans="2:14" s="732" customFormat="1" ht="15.75" customHeight="1">
      <c r="B419" s="714"/>
      <c r="C419" s="714"/>
      <c r="D419" s="714"/>
      <c r="E419" s="714"/>
      <c r="G419" s="714"/>
      <c r="H419" s="714"/>
      <c r="I419" s="714"/>
      <c r="J419" s="714"/>
      <c r="K419" s="714"/>
      <c r="L419" s="714"/>
      <c r="M419" s="714"/>
      <c r="N419" s="714"/>
    </row>
    <row r="420" spans="2:14" s="732" customFormat="1" ht="15.75" customHeight="1">
      <c r="B420" s="714"/>
      <c r="C420" s="714"/>
      <c r="D420" s="714"/>
      <c r="E420" s="714"/>
      <c r="G420" s="714"/>
      <c r="H420" s="714"/>
      <c r="I420" s="714"/>
      <c r="J420" s="714"/>
      <c r="K420" s="714"/>
      <c r="L420" s="714"/>
      <c r="M420" s="714"/>
      <c r="N420" s="714"/>
    </row>
    <row r="421" spans="2:14" s="732" customFormat="1" ht="15.75" customHeight="1">
      <c r="B421" s="714"/>
      <c r="C421" s="714"/>
      <c r="D421" s="714"/>
      <c r="E421" s="714"/>
      <c r="G421" s="714"/>
      <c r="H421" s="714"/>
      <c r="I421" s="714"/>
      <c r="J421" s="714"/>
      <c r="K421" s="714"/>
      <c r="L421" s="714"/>
      <c r="M421" s="714"/>
      <c r="N421" s="714"/>
    </row>
    <row r="422" spans="2:14" s="732" customFormat="1" ht="15.75" customHeight="1">
      <c r="B422" s="714"/>
      <c r="C422" s="714"/>
      <c r="D422" s="714"/>
      <c r="E422" s="714"/>
      <c r="G422" s="714"/>
      <c r="H422" s="714"/>
      <c r="I422" s="714"/>
      <c r="J422" s="714"/>
      <c r="K422" s="714"/>
      <c r="L422" s="714"/>
      <c r="M422" s="714"/>
      <c r="N422" s="714"/>
    </row>
    <row r="423" spans="2:14" s="732" customFormat="1" ht="15.75" customHeight="1">
      <c r="B423" s="714"/>
      <c r="C423" s="714"/>
      <c r="D423" s="714"/>
      <c r="E423" s="714"/>
      <c r="G423" s="714"/>
      <c r="H423" s="714"/>
      <c r="I423" s="714"/>
      <c r="J423" s="714"/>
      <c r="K423" s="714"/>
      <c r="L423" s="714"/>
      <c r="M423" s="714"/>
      <c r="N423" s="714"/>
    </row>
    <row r="424" spans="2:14" s="732" customFormat="1" ht="15.75" customHeight="1">
      <c r="B424" s="714"/>
      <c r="C424" s="714"/>
      <c r="D424" s="714"/>
      <c r="E424" s="714"/>
      <c r="G424" s="714"/>
      <c r="H424" s="714"/>
      <c r="I424" s="714"/>
      <c r="J424" s="714"/>
      <c r="K424" s="714"/>
      <c r="L424" s="714"/>
      <c r="M424" s="714"/>
      <c r="N424" s="714"/>
    </row>
    <row r="425" spans="2:14" s="732" customFormat="1" ht="15.75" customHeight="1">
      <c r="B425" s="714"/>
      <c r="C425" s="714"/>
      <c r="D425" s="714"/>
      <c r="E425" s="714"/>
      <c r="G425" s="714"/>
      <c r="H425" s="714"/>
      <c r="I425" s="714"/>
      <c r="J425" s="714"/>
      <c r="K425" s="714"/>
      <c r="L425" s="714"/>
      <c r="M425" s="714"/>
      <c r="N425" s="714"/>
    </row>
    <row r="426" spans="2:14" s="732" customFormat="1" ht="15.75" customHeight="1">
      <c r="B426" s="714"/>
      <c r="C426" s="714"/>
      <c r="D426" s="714"/>
      <c r="E426" s="714"/>
      <c r="G426" s="714"/>
      <c r="H426" s="714"/>
      <c r="I426" s="714"/>
      <c r="J426" s="714"/>
      <c r="K426" s="714"/>
      <c r="L426" s="714"/>
      <c r="M426" s="714"/>
      <c r="N426" s="714"/>
    </row>
    <row r="427" spans="2:14" s="732" customFormat="1" ht="15.75" customHeight="1">
      <c r="B427" s="714"/>
      <c r="C427" s="714"/>
      <c r="D427" s="714"/>
      <c r="E427" s="714"/>
      <c r="G427" s="714"/>
      <c r="H427" s="714"/>
      <c r="I427" s="714"/>
      <c r="J427" s="714"/>
      <c r="K427" s="714"/>
      <c r="L427" s="714"/>
      <c r="M427" s="714"/>
      <c r="N427" s="714"/>
    </row>
    <row r="428" spans="2:14" s="732" customFormat="1" ht="15.75" customHeight="1">
      <c r="B428" s="714"/>
      <c r="C428" s="714"/>
      <c r="D428" s="714"/>
      <c r="E428" s="714"/>
      <c r="G428" s="714"/>
      <c r="H428" s="714"/>
      <c r="I428" s="714"/>
      <c r="J428" s="714"/>
      <c r="K428" s="714"/>
      <c r="L428" s="714"/>
      <c r="M428" s="714"/>
      <c r="N428" s="714"/>
    </row>
    <row r="429" spans="2:14" s="732" customFormat="1" ht="15.75" customHeight="1">
      <c r="B429" s="714"/>
      <c r="C429" s="714"/>
      <c r="D429" s="714"/>
      <c r="E429" s="714"/>
      <c r="G429" s="714"/>
      <c r="H429" s="714"/>
      <c r="I429" s="714"/>
      <c r="J429" s="714"/>
      <c r="K429" s="714"/>
      <c r="L429" s="714"/>
      <c r="M429" s="714"/>
      <c r="N429" s="714"/>
    </row>
    <row r="430" spans="2:14" s="732" customFormat="1" ht="15.75" customHeight="1">
      <c r="B430" s="714"/>
      <c r="C430" s="714"/>
      <c r="D430" s="714"/>
      <c r="E430" s="714"/>
      <c r="G430" s="714"/>
      <c r="H430" s="714"/>
      <c r="I430" s="714"/>
      <c r="J430" s="714"/>
      <c r="K430" s="714"/>
      <c r="L430" s="714"/>
      <c r="M430" s="714"/>
      <c r="N430" s="714"/>
    </row>
    <row r="431" spans="2:14" s="732" customFormat="1" ht="15.75" customHeight="1">
      <c r="B431" s="714"/>
      <c r="C431" s="714"/>
      <c r="D431" s="714"/>
      <c r="E431" s="714"/>
      <c r="G431" s="714"/>
      <c r="H431" s="714"/>
      <c r="I431" s="714"/>
      <c r="J431" s="714"/>
      <c r="K431" s="714"/>
      <c r="L431" s="714"/>
      <c r="M431" s="714"/>
      <c r="N431" s="714"/>
    </row>
    <row r="432" spans="2:14" s="732" customFormat="1" ht="15.75" customHeight="1">
      <c r="B432" s="714"/>
      <c r="C432" s="714"/>
      <c r="D432" s="714"/>
      <c r="E432" s="714"/>
      <c r="G432" s="714"/>
      <c r="H432" s="714"/>
      <c r="I432" s="714"/>
      <c r="J432" s="714"/>
      <c r="K432" s="714"/>
      <c r="L432" s="714"/>
      <c r="M432" s="714"/>
      <c r="N432" s="714"/>
    </row>
    <row r="433" spans="2:14" s="732" customFormat="1" ht="15.75" customHeight="1">
      <c r="B433" s="714"/>
      <c r="C433" s="714"/>
      <c r="D433" s="714"/>
      <c r="E433" s="714"/>
      <c r="G433" s="714"/>
      <c r="H433" s="714"/>
      <c r="I433" s="714"/>
      <c r="J433" s="714"/>
      <c r="K433" s="714"/>
      <c r="L433" s="714"/>
      <c r="M433" s="714"/>
      <c r="N433" s="714"/>
    </row>
    <row r="434" spans="2:14" s="732" customFormat="1" ht="15.75" customHeight="1">
      <c r="B434" s="714"/>
      <c r="C434" s="714"/>
      <c r="D434" s="714"/>
      <c r="E434" s="714"/>
      <c r="G434" s="714"/>
      <c r="H434" s="714"/>
      <c r="I434" s="714"/>
      <c r="J434" s="714"/>
      <c r="K434" s="714"/>
      <c r="L434" s="714"/>
      <c r="M434" s="714"/>
      <c r="N434" s="714"/>
    </row>
    <row r="435" spans="2:14" s="732" customFormat="1" ht="15.75" customHeight="1">
      <c r="B435" s="714"/>
      <c r="C435" s="714"/>
      <c r="D435" s="714"/>
      <c r="E435" s="714"/>
      <c r="G435" s="714"/>
      <c r="H435" s="714"/>
      <c r="I435" s="714"/>
      <c r="J435" s="714"/>
      <c r="K435" s="714"/>
      <c r="L435" s="714"/>
      <c r="M435" s="714"/>
      <c r="N435" s="714"/>
    </row>
    <row r="436" spans="2:14" s="732" customFormat="1" ht="15.75" customHeight="1">
      <c r="B436" s="714"/>
      <c r="C436" s="714"/>
      <c r="D436" s="714"/>
      <c r="E436" s="714"/>
      <c r="G436" s="714"/>
      <c r="H436" s="714"/>
      <c r="I436" s="714"/>
      <c r="J436" s="714"/>
      <c r="K436" s="714"/>
      <c r="L436" s="714"/>
      <c r="M436" s="714"/>
      <c r="N436" s="714"/>
    </row>
    <row r="437" spans="2:14" s="732" customFormat="1" ht="15.75" customHeight="1">
      <c r="B437" s="714"/>
      <c r="C437" s="714"/>
      <c r="D437" s="714"/>
      <c r="E437" s="714"/>
      <c r="G437" s="714"/>
      <c r="H437" s="714"/>
      <c r="I437" s="714"/>
      <c r="J437" s="714"/>
      <c r="K437" s="714"/>
      <c r="L437" s="714"/>
      <c r="M437" s="714"/>
      <c r="N437" s="714"/>
    </row>
    <row r="438" spans="2:14" s="732" customFormat="1" ht="15.75" customHeight="1">
      <c r="B438" s="714"/>
      <c r="C438" s="714"/>
      <c r="D438" s="714"/>
      <c r="E438" s="714"/>
      <c r="G438" s="714"/>
      <c r="H438" s="714"/>
      <c r="I438" s="714"/>
      <c r="J438" s="714"/>
      <c r="K438" s="714"/>
      <c r="L438" s="714"/>
      <c r="M438" s="714"/>
      <c r="N438" s="714"/>
    </row>
    <row r="439" spans="2:14" s="732" customFormat="1" ht="15.75" customHeight="1">
      <c r="B439" s="714"/>
      <c r="C439" s="714"/>
      <c r="D439" s="714"/>
      <c r="E439" s="714"/>
      <c r="G439" s="714"/>
      <c r="H439" s="714"/>
      <c r="I439" s="714"/>
      <c r="J439" s="714"/>
      <c r="K439" s="714"/>
      <c r="L439" s="714"/>
      <c r="M439" s="714"/>
      <c r="N439" s="714"/>
    </row>
    <row r="440" spans="2:14" s="732" customFormat="1" ht="15.75" customHeight="1">
      <c r="B440" s="714"/>
      <c r="C440" s="714"/>
      <c r="D440" s="714"/>
      <c r="E440" s="714"/>
      <c r="G440" s="714"/>
      <c r="H440" s="714"/>
      <c r="I440" s="714"/>
      <c r="J440" s="714"/>
      <c r="K440" s="714"/>
      <c r="L440" s="714"/>
      <c r="M440" s="714"/>
      <c r="N440" s="714"/>
    </row>
    <row r="441" spans="2:14" s="732" customFormat="1" ht="15.75" customHeight="1">
      <c r="B441" s="714"/>
      <c r="C441" s="714"/>
      <c r="D441" s="714"/>
      <c r="E441" s="714"/>
      <c r="G441" s="714"/>
      <c r="H441" s="714"/>
      <c r="I441" s="714"/>
      <c r="J441" s="714"/>
      <c r="K441" s="714"/>
      <c r="L441" s="714"/>
      <c r="M441" s="714"/>
      <c r="N441" s="714"/>
    </row>
    <row r="442" spans="2:14" s="732" customFormat="1" ht="15.75" customHeight="1">
      <c r="B442" s="714"/>
      <c r="C442" s="714"/>
      <c r="D442" s="714"/>
      <c r="E442" s="714"/>
      <c r="G442" s="714"/>
      <c r="H442" s="714"/>
      <c r="I442" s="714"/>
      <c r="J442" s="714"/>
      <c r="K442" s="714"/>
      <c r="L442" s="714"/>
      <c r="M442" s="714"/>
      <c r="N442" s="714"/>
    </row>
    <row r="443" spans="2:14" s="732" customFormat="1" ht="15.75" customHeight="1">
      <c r="B443" s="714"/>
      <c r="C443" s="714"/>
      <c r="D443" s="714"/>
      <c r="E443" s="714"/>
      <c r="G443" s="714"/>
      <c r="H443" s="714"/>
      <c r="I443" s="714"/>
      <c r="J443" s="714"/>
      <c r="K443" s="714"/>
      <c r="L443" s="714"/>
      <c r="M443" s="714"/>
      <c r="N443" s="714"/>
    </row>
    <row r="444" spans="2:14" s="732" customFormat="1" ht="15.75" customHeight="1">
      <c r="B444" s="714"/>
      <c r="C444" s="714"/>
      <c r="D444" s="714"/>
      <c r="E444" s="714"/>
      <c r="G444" s="714"/>
      <c r="H444" s="714"/>
      <c r="I444" s="714"/>
      <c r="J444" s="714"/>
      <c r="K444" s="714"/>
      <c r="L444" s="714"/>
      <c r="M444" s="714"/>
      <c r="N444" s="714"/>
    </row>
    <row r="445" spans="2:14" s="732" customFormat="1" ht="15.75" customHeight="1">
      <c r="B445" s="714"/>
      <c r="C445" s="714"/>
      <c r="D445" s="714"/>
      <c r="E445" s="714"/>
      <c r="G445" s="714"/>
      <c r="H445" s="714"/>
      <c r="I445" s="714"/>
      <c r="J445" s="714"/>
      <c r="K445" s="714"/>
      <c r="L445" s="714"/>
      <c r="M445" s="714"/>
      <c r="N445" s="714"/>
    </row>
    <row r="446" spans="2:14" s="732" customFormat="1" ht="15.75" customHeight="1">
      <c r="B446" s="714"/>
      <c r="C446" s="714"/>
      <c r="D446" s="714"/>
      <c r="E446" s="714"/>
      <c r="G446" s="714"/>
      <c r="H446" s="714"/>
      <c r="I446" s="714"/>
      <c r="J446" s="714"/>
      <c r="K446" s="714"/>
      <c r="L446" s="714"/>
      <c r="M446" s="714"/>
      <c r="N446" s="714"/>
    </row>
    <row r="447" spans="2:14" s="732" customFormat="1" ht="15.75" customHeight="1">
      <c r="B447" s="714"/>
      <c r="C447" s="714"/>
      <c r="D447" s="714"/>
      <c r="E447" s="714"/>
      <c r="G447" s="714"/>
      <c r="H447" s="714"/>
      <c r="I447" s="714"/>
      <c r="J447" s="714"/>
      <c r="K447" s="714"/>
      <c r="L447" s="714"/>
      <c r="M447" s="714"/>
      <c r="N447" s="714"/>
    </row>
    <row r="448" spans="2:14" s="732" customFormat="1" ht="15.75" customHeight="1">
      <c r="B448" s="714"/>
      <c r="C448" s="714"/>
      <c r="D448" s="714"/>
      <c r="E448" s="714"/>
      <c r="G448" s="714"/>
      <c r="H448" s="714"/>
      <c r="I448" s="714"/>
      <c r="J448" s="714"/>
      <c r="K448" s="714"/>
      <c r="L448" s="714"/>
      <c r="M448" s="714"/>
      <c r="N448" s="714"/>
    </row>
    <row r="449" spans="2:14" s="732" customFormat="1" ht="15.75" customHeight="1">
      <c r="B449" s="714"/>
      <c r="C449" s="714"/>
      <c r="D449" s="714"/>
      <c r="E449" s="714"/>
      <c r="G449" s="714"/>
      <c r="H449" s="714"/>
      <c r="I449" s="714"/>
      <c r="J449" s="714"/>
      <c r="K449" s="714"/>
      <c r="L449" s="714"/>
      <c r="M449" s="714"/>
      <c r="N449" s="714"/>
    </row>
    <row r="450" spans="2:14" s="732" customFormat="1" ht="15.75" customHeight="1">
      <c r="B450" s="714"/>
      <c r="C450" s="714"/>
      <c r="D450" s="714"/>
      <c r="E450" s="714"/>
      <c r="G450" s="714"/>
      <c r="H450" s="714"/>
      <c r="I450" s="714"/>
      <c r="J450" s="714"/>
      <c r="K450" s="714"/>
      <c r="L450" s="714"/>
      <c r="M450" s="714"/>
      <c r="N450" s="714"/>
    </row>
    <row r="451" spans="2:14" s="732" customFormat="1" ht="15.75" customHeight="1">
      <c r="B451" s="714"/>
      <c r="C451" s="714"/>
      <c r="D451" s="714"/>
      <c r="E451" s="714"/>
      <c r="G451" s="714"/>
      <c r="H451" s="714"/>
      <c r="I451" s="714"/>
      <c r="J451" s="714"/>
      <c r="K451" s="714"/>
      <c r="L451" s="714"/>
      <c r="M451" s="714"/>
      <c r="N451" s="714"/>
    </row>
    <row r="452" spans="2:14" s="732" customFormat="1" ht="15.75" customHeight="1">
      <c r="B452" s="714"/>
      <c r="C452" s="714"/>
      <c r="D452" s="714"/>
      <c r="E452" s="714"/>
      <c r="G452" s="714"/>
      <c r="H452" s="714"/>
      <c r="I452" s="714"/>
      <c r="J452" s="714"/>
      <c r="K452" s="714"/>
      <c r="L452" s="714"/>
      <c r="M452" s="714"/>
      <c r="N452" s="714"/>
    </row>
    <row r="453" spans="2:14" s="732" customFormat="1" ht="15.75" customHeight="1">
      <c r="B453" s="714"/>
      <c r="C453" s="714"/>
      <c r="D453" s="714"/>
      <c r="E453" s="714"/>
      <c r="G453" s="714"/>
      <c r="H453" s="714"/>
      <c r="I453" s="714"/>
      <c r="J453" s="714"/>
      <c r="K453" s="714"/>
      <c r="L453" s="714"/>
      <c r="M453" s="714"/>
      <c r="N453" s="714"/>
    </row>
    <row r="454" spans="2:14" s="732" customFormat="1" ht="15.75" customHeight="1">
      <c r="B454" s="714"/>
      <c r="C454" s="714"/>
      <c r="D454" s="714"/>
      <c r="E454" s="714"/>
      <c r="G454" s="714"/>
      <c r="H454" s="714"/>
      <c r="I454" s="714"/>
      <c r="J454" s="714"/>
      <c r="K454" s="714"/>
      <c r="L454" s="714"/>
      <c r="M454" s="714"/>
      <c r="N454" s="714"/>
    </row>
    <row r="455" spans="2:14" s="732" customFormat="1" ht="15.75" customHeight="1">
      <c r="B455" s="714"/>
      <c r="C455" s="714"/>
      <c r="D455" s="714"/>
      <c r="E455" s="714"/>
      <c r="G455" s="714"/>
      <c r="H455" s="714"/>
      <c r="I455" s="714"/>
      <c r="J455" s="714"/>
      <c r="K455" s="714"/>
      <c r="L455" s="714"/>
      <c r="M455" s="714"/>
      <c r="N455" s="714"/>
    </row>
    <row r="456" spans="2:14" s="732" customFormat="1" ht="15.75" customHeight="1">
      <c r="B456" s="714"/>
      <c r="C456" s="714"/>
      <c r="D456" s="714"/>
      <c r="E456" s="714"/>
      <c r="G456" s="714"/>
      <c r="H456" s="714"/>
      <c r="I456" s="714"/>
      <c r="J456" s="714"/>
      <c r="K456" s="714"/>
      <c r="L456" s="714"/>
      <c r="M456" s="714"/>
      <c r="N456" s="714"/>
    </row>
    <row r="457" spans="2:14" s="732" customFormat="1" ht="15.75" customHeight="1">
      <c r="B457" s="714"/>
      <c r="C457" s="714"/>
      <c r="D457" s="714"/>
      <c r="E457" s="714"/>
      <c r="G457" s="714"/>
      <c r="H457" s="714"/>
      <c r="I457" s="714"/>
      <c r="J457" s="714"/>
      <c r="K457" s="714"/>
      <c r="L457" s="714"/>
      <c r="M457" s="714"/>
      <c r="N457" s="714"/>
    </row>
    <row r="458" spans="2:14" s="732" customFormat="1" ht="15.75" customHeight="1">
      <c r="B458" s="714"/>
      <c r="C458" s="714"/>
      <c r="D458" s="714"/>
      <c r="E458" s="714"/>
      <c r="G458" s="714"/>
      <c r="H458" s="714"/>
      <c r="I458" s="714"/>
      <c r="J458" s="714"/>
      <c r="K458" s="714"/>
      <c r="L458" s="714"/>
      <c r="M458" s="714"/>
      <c r="N458" s="714"/>
    </row>
    <row r="459" spans="2:14" s="732" customFormat="1" ht="15.75" customHeight="1">
      <c r="B459" s="714"/>
      <c r="C459" s="714"/>
      <c r="D459" s="714"/>
      <c r="E459" s="714"/>
      <c r="G459" s="714"/>
      <c r="H459" s="714"/>
      <c r="I459" s="714"/>
      <c r="J459" s="714"/>
      <c r="K459" s="714"/>
      <c r="L459" s="714"/>
      <c r="M459" s="714"/>
      <c r="N459" s="714"/>
    </row>
    <row r="460" spans="2:14" s="732" customFormat="1" ht="15.75" customHeight="1">
      <c r="B460" s="714"/>
      <c r="C460" s="714"/>
      <c r="D460" s="714"/>
      <c r="E460" s="714"/>
      <c r="G460" s="714"/>
      <c r="H460" s="714"/>
      <c r="I460" s="714"/>
      <c r="J460" s="714"/>
      <c r="K460" s="714"/>
      <c r="L460" s="714"/>
      <c r="M460" s="714"/>
      <c r="N460" s="714"/>
    </row>
    <row r="461" spans="2:14" s="732" customFormat="1" ht="15.75" customHeight="1">
      <c r="B461" s="714"/>
      <c r="C461" s="714"/>
      <c r="D461" s="714"/>
      <c r="E461" s="714"/>
      <c r="G461" s="714"/>
      <c r="H461" s="714"/>
      <c r="I461" s="714"/>
      <c r="J461" s="714"/>
      <c r="K461" s="714"/>
      <c r="L461" s="714"/>
      <c r="M461" s="714"/>
      <c r="N461" s="714"/>
    </row>
    <row r="462" spans="2:14" s="732" customFormat="1" ht="15.75" customHeight="1">
      <c r="B462" s="714"/>
      <c r="C462" s="714"/>
      <c r="D462" s="714"/>
      <c r="E462" s="714"/>
      <c r="G462" s="714"/>
      <c r="H462" s="714"/>
      <c r="I462" s="714"/>
      <c r="J462" s="714"/>
      <c r="K462" s="714"/>
      <c r="L462" s="714"/>
      <c r="M462" s="714"/>
      <c r="N462" s="714"/>
    </row>
    <row r="463" spans="2:14" s="732" customFormat="1" ht="15.75" customHeight="1">
      <c r="B463" s="714"/>
      <c r="C463" s="714"/>
      <c r="D463" s="714"/>
      <c r="E463" s="714"/>
      <c r="G463" s="714"/>
      <c r="H463" s="714"/>
      <c r="I463" s="714"/>
      <c r="J463" s="714"/>
      <c r="K463" s="714"/>
      <c r="L463" s="714"/>
      <c r="M463" s="714"/>
      <c r="N463" s="714"/>
    </row>
    <row r="464" spans="2:14" s="732" customFormat="1" ht="15.75" customHeight="1">
      <c r="B464" s="714"/>
      <c r="C464" s="714"/>
      <c r="D464" s="714"/>
      <c r="E464" s="714"/>
      <c r="G464" s="714"/>
      <c r="H464" s="714"/>
      <c r="I464" s="714"/>
      <c r="J464" s="714"/>
      <c r="K464" s="714"/>
      <c r="L464" s="714"/>
      <c r="M464" s="714"/>
      <c r="N464" s="714"/>
    </row>
    <row r="465" spans="2:14" s="732" customFormat="1" ht="15.75" customHeight="1">
      <c r="B465" s="714"/>
      <c r="C465" s="714"/>
      <c r="D465" s="714"/>
      <c r="E465" s="714"/>
      <c r="G465" s="714"/>
      <c r="H465" s="714"/>
      <c r="I465" s="714"/>
      <c r="J465" s="714"/>
      <c r="K465" s="714"/>
      <c r="L465" s="714"/>
      <c r="M465" s="714"/>
      <c r="N465" s="714"/>
    </row>
    <row r="466" spans="2:14" s="732" customFormat="1" ht="15.75" customHeight="1">
      <c r="B466" s="714"/>
      <c r="C466" s="714"/>
      <c r="D466" s="714"/>
      <c r="E466" s="714"/>
      <c r="G466" s="714"/>
      <c r="H466" s="714"/>
      <c r="I466" s="714"/>
      <c r="J466" s="714"/>
      <c r="K466" s="714"/>
      <c r="L466" s="714"/>
      <c r="M466" s="714"/>
      <c r="N466" s="714"/>
    </row>
    <row r="467" spans="2:14" s="732" customFormat="1" ht="15.75" customHeight="1">
      <c r="B467" s="714"/>
      <c r="C467" s="714"/>
      <c r="D467" s="714"/>
      <c r="E467" s="714"/>
      <c r="G467" s="714"/>
      <c r="H467" s="714"/>
      <c r="I467" s="714"/>
      <c r="J467" s="714"/>
      <c r="K467" s="714"/>
      <c r="L467" s="714"/>
      <c r="M467" s="714"/>
      <c r="N467" s="714"/>
    </row>
    <row r="468" spans="2:14" s="732" customFormat="1" ht="15.75" customHeight="1">
      <c r="B468" s="714"/>
      <c r="C468" s="714"/>
      <c r="D468" s="714"/>
      <c r="E468" s="714"/>
      <c r="G468" s="714"/>
      <c r="H468" s="714"/>
      <c r="I468" s="714"/>
      <c r="J468" s="714"/>
      <c r="K468" s="714"/>
      <c r="L468" s="714"/>
      <c r="M468" s="714"/>
      <c r="N468" s="714"/>
    </row>
    <row r="469" spans="2:14" s="732" customFormat="1" ht="15.75" customHeight="1">
      <c r="B469" s="714"/>
      <c r="C469" s="714"/>
      <c r="D469" s="714"/>
      <c r="E469" s="714"/>
      <c r="G469" s="714"/>
      <c r="H469" s="714"/>
      <c r="I469" s="714"/>
      <c r="J469" s="714"/>
      <c r="K469" s="714"/>
      <c r="L469" s="714"/>
      <c r="M469" s="714"/>
      <c r="N469" s="714"/>
    </row>
    <row r="470" spans="2:14" s="732" customFormat="1" ht="15.75" customHeight="1">
      <c r="B470" s="714"/>
      <c r="C470" s="714"/>
      <c r="D470" s="714"/>
      <c r="E470" s="714"/>
      <c r="G470" s="714"/>
      <c r="H470" s="714"/>
      <c r="I470" s="714"/>
      <c r="J470" s="714"/>
      <c r="K470" s="714"/>
      <c r="L470" s="714"/>
      <c r="M470" s="714"/>
      <c r="N470" s="714"/>
    </row>
    <row r="471" spans="2:14" s="732" customFormat="1" ht="15.75" customHeight="1">
      <c r="B471" s="714"/>
      <c r="C471" s="714"/>
      <c r="D471" s="714"/>
      <c r="E471" s="714"/>
      <c r="G471" s="714"/>
      <c r="H471" s="714"/>
      <c r="I471" s="714"/>
      <c r="J471" s="714"/>
      <c r="K471" s="714"/>
      <c r="L471" s="714"/>
      <c r="M471" s="714"/>
      <c r="N471" s="714"/>
    </row>
    <row r="472" spans="2:14" s="732" customFormat="1" ht="15.75" customHeight="1">
      <c r="B472" s="714"/>
      <c r="C472" s="714"/>
      <c r="D472" s="714"/>
      <c r="E472" s="714"/>
      <c r="G472" s="714"/>
      <c r="H472" s="714"/>
      <c r="I472" s="714"/>
      <c r="J472" s="714"/>
      <c r="K472" s="714"/>
      <c r="L472" s="714"/>
      <c r="M472" s="714"/>
      <c r="N472" s="714"/>
    </row>
    <row r="473" spans="2:14" s="732" customFormat="1" ht="15.75" customHeight="1">
      <c r="B473" s="714"/>
      <c r="C473" s="714"/>
      <c r="D473" s="714"/>
      <c r="E473" s="714"/>
      <c r="G473" s="714"/>
      <c r="H473" s="714"/>
      <c r="I473" s="714"/>
      <c r="J473" s="714"/>
      <c r="K473" s="714"/>
      <c r="L473" s="714"/>
      <c r="M473" s="714"/>
      <c r="N473" s="714"/>
    </row>
    <row r="474" spans="2:14" s="732" customFormat="1" ht="15.75" customHeight="1">
      <c r="B474" s="714"/>
      <c r="C474" s="714"/>
      <c r="D474" s="714"/>
      <c r="E474" s="714"/>
      <c r="G474" s="714"/>
      <c r="H474" s="714"/>
      <c r="I474" s="714"/>
      <c r="J474" s="714"/>
      <c r="K474" s="714"/>
      <c r="L474" s="714"/>
      <c r="M474" s="714"/>
      <c r="N474" s="714"/>
    </row>
    <row r="475" spans="2:14" s="732" customFormat="1" ht="15.75" customHeight="1">
      <c r="B475" s="714"/>
      <c r="C475" s="714"/>
      <c r="D475" s="714"/>
      <c r="E475" s="714"/>
      <c r="G475" s="714"/>
      <c r="H475" s="714"/>
      <c r="I475" s="714"/>
      <c r="J475" s="714"/>
      <c r="K475" s="714"/>
      <c r="L475" s="714"/>
      <c r="M475" s="714"/>
      <c r="N475" s="714"/>
    </row>
    <row r="476" spans="2:14" s="732" customFormat="1" ht="15.75" customHeight="1">
      <c r="B476" s="714"/>
      <c r="C476" s="714"/>
      <c r="D476" s="714"/>
      <c r="E476" s="714"/>
      <c r="G476" s="714"/>
      <c r="H476" s="714"/>
      <c r="I476" s="714"/>
      <c r="J476" s="714"/>
      <c r="K476" s="714"/>
      <c r="L476" s="714"/>
      <c r="M476" s="714"/>
      <c r="N476" s="714"/>
    </row>
    <row r="477" spans="2:14" s="732" customFormat="1" ht="15.75" customHeight="1">
      <c r="B477" s="714"/>
      <c r="C477" s="714"/>
      <c r="D477" s="714"/>
      <c r="E477" s="714"/>
      <c r="G477" s="714"/>
      <c r="H477" s="714"/>
      <c r="I477" s="714"/>
      <c r="J477" s="714"/>
      <c r="K477" s="714"/>
      <c r="L477" s="714"/>
      <c r="M477" s="714"/>
      <c r="N477" s="714"/>
    </row>
    <row r="478" spans="2:14" s="732" customFormat="1" ht="15.75" customHeight="1">
      <c r="B478" s="714"/>
      <c r="C478" s="714"/>
      <c r="D478" s="714"/>
      <c r="E478" s="714"/>
      <c r="G478" s="714"/>
      <c r="H478" s="714"/>
      <c r="I478" s="714"/>
      <c r="J478" s="714"/>
      <c r="K478" s="714"/>
      <c r="L478" s="714"/>
      <c r="M478" s="714"/>
      <c r="N478" s="714"/>
    </row>
    <row r="479" spans="2:14" s="732" customFormat="1" ht="15.75" customHeight="1">
      <c r="B479" s="714"/>
      <c r="C479" s="714"/>
      <c r="D479" s="714"/>
      <c r="E479" s="714"/>
      <c r="G479" s="714"/>
      <c r="H479" s="714"/>
      <c r="I479" s="714"/>
      <c r="J479" s="714"/>
      <c r="K479" s="714"/>
      <c r="L479" s="714"/>
      <c r="M479" s="714"/>
      <c r="N479" s="714"/>
    </row>
    <row r="480" spans="2:14" s="732" customFormat="1" ht="15.75" customHeight="1">
      <c r="B480" s="714"/>
      <c r="C480" s="714"/>
      <c r="D480" s="714"/>
      <c r="E480" s="714"/>
      <c r="G480" s="714"/>
      <c r="H480" s="714"/>
      <c r="I480" s="714"/>
      <c r="J480" s="714"/>
      <c r="K480" s="714"/>
      <c r="L480" s="714"/>
      <c r="M480" s="714"/>
      <c r="N480" s="714"/>
    </row>
    <row r="481" spans="2:14" s="732" customFormat="1" ht="15.75" customHeight="1">
      <c r="B481" s="714"/>
      <c r="C481" s="714"/>
      <c r="D481" s="714"/>
      <c r="E481" s="714"/>
      <c r="G481" s="714"/>
      <c r="H481" s="714"/>
      <c r="I481" s="714"/>
      <c r="J481" s="714"/>
      <c r="K481" s="714"/>
      <c r="L481" s="714"/>
      <c r="M481" s="714"/>
      <c r="N481" s="714"/>
    </row>
    <row r="482" spans="2:14" s="732" customFormat="1" ht="15.75" customHeight="1">
      <c r="B482" s="714"/>
      <c r="C482" s="714"/>
      <c r="D482" s="714"/>
      <c r="E482" s="714"/>
      <c r="G482" s="714"/>
      <c r="H482" s="714"/>
      <c r="I482" s="714"/>
      <c r="J482" s="714"/>
      <c r="K482" s="714"/>
      <c r="L482" s="714"/>
      <c r="M482" s="714"/>
      <c r="N482" s="714"/>
    </row>
    <row r="483" spans="2:14" s="732" customFormat="1" ht="15.75" customHeight="1">
      <c r="B483" s="714"/>
      <c r="C483" s="714"/>
      <c r="D483" s="714"/>
      <c r="E483" s="714"/>
      <c r="G483" s="714"/>
      <c r="H483" s="714"/>
      <c r="I483" s="714"/>
      <c r="J483" s="714"/>
      <c r="K483" s="714"/>
      <c r="L483" s="714"/>
      <c r="M483" s="714"/>
      <c r="N483" s="714"/>
    </row>
    <row r="484" spans="2:14" s="732" customFormat="1" ht="15.75" customHeight="1">
      <c r="B484" s="714"/>
      <c r="C484" s="714"/>
      <c r="D484" s="714"/>
      <c r="E484" s="714"/>
      <c r="G484" s="714"/>
      <c r="H484" s="714"/>
      <c r="I484" s="714"/>
      <c r="J484" s="714"/>
      <c r="K484" s="714"/>
      <c r="L484" s="714"/>
      <c r="M484" s="714"/>
      <c r="N484" s="714"/>
    </row>
    <row r="485" spans="2:14" s="732" customFormat="1" ht="15.75" customHeight="1">
      <c r="B485" s="714"/>
      <c r="C485" s="714"/>
      <c r="D485" s="714"/>
      <c r="E485" s="714"/>
      <c r="G485" s="714"/>
      <c r="H485" s="714"/>
      <c r="I485" s="714"/>
      <c r="J485" s="714"/>
      <c r="K485" s="714"/>
      <c r="L485" s="714"/>
      <c r="M485" s="714"/>
      <c r="N485" s="714"/>
    </row>
    <row r="486" spans="2:14" s="732" customFormat="1" ht="15.75" customHeight="1">
      <c r="B486" s="714"/>
      <c r="C486" s="714"/>
      <c r="D486" s="714"/>
      <c r="E486" s="714"/>
      <c r="G486" s="714"/>
      <c r="H486" s="714"/>
      <c r="I486" s="714"/>
      <c r="J486" s="714"/>
      <c r="K486" s="714"/>
      <c r="L486" s="714"/>
      <c r="M486" s="714"/>
      <c r="N486" s="714"/>
    </row>
    <row r="487" spans="2:14" s="732" customFormat="1" ht="15.75" customHeight="1">
      <c r="B487" s="714"/>
      <c r="C487" s="714"/>
      <c r="D487" s="714"/>
      <c r="E487" s="714"/>
      <c r="G487" s="714"/>
      <c r="H487" s="714"/>
      <c r="I487" s="714"/>
      <c r="J487" s="714"/>
      <c r="K487" s="714"/>
      <c r="L487" s="714"/>
      <c r="M487" s="714"/>
      <c r="N487" s="714"/>
    </row>
    <row r="488" spans="2:14" s="732" customFormat="1" ht="15.75" customHeight="1">
      <c r="B488" s="714"/>
      <c r="C488" s="714"/>
      <c r="D488" s="714"/>
      <c r="E488" s="714"/>
      <c r="G488" s="714"/>
      <c r="H488" s="714"/>
      <c r="I488" s="714"/>
      <c r="J488" s="714"/>
      <c r="K488" s="714"/>
      <c r="L488" s="714"/>
      <c r="M488" s="714"/>
      <c r="N488" s="714"/>
    </row>
    <row r="489" spans="2:14" s="732" customFormat="1" ht="15.75" customHeight="1">
      <c r="B489" s="714"/>
      <c r="C489" s="714"/>
      <c r="D489" s="714"/>
      <c r="E489" s="714"/>
      <c r="G489" s="714"/>
      <c r="H489" s="714"/>
      <c r="I489" s="714"/>
      <c r="J489" s="714"/>
      <c r="K489" s="714"/>
      <c r="L489" s="714"/>
      <c r="M489" s="714"/>
      <c r="N489" s="714"/>
    </row>
    <row r="490" spans="2:14" s="732" customFormat="1" ht="15.75" customHeight="1">
      <c r="B490" s="714"/>
      <c r="C490" s="714"/>
      <c r="D490" s="714"/>
      <c r="E490" s="714"/>
      <c r="G490" s="714"/>
      <c r="H490" s="714"/>
      <c r="I490" s="714"/>
      <c r="J490" s="714"/>
      <c r="K490" s="714"/>
      <c r="L490" s="714"/>
      <c r="M490" s="714"/>
      <c r="N490" s="714"/>
    </row>
    <row r="491" spans="2:14" s="732" customFormat="1" ht="15.75" customHeight="1">
      <c r="B491" s="714"/>
      <c r="C491" s="714"/>
      <c r="D491" s="714"/>
      <c r="E491" s="714"/>
      <c r="G491" s="714"/>
      <c r="H491" s="714"/>
      <c r="I491" s="714"/>
      <c r="J491" s="714"/>
      <c r="K491" s="714"/>
      <c r="L491" s="714"/>
      <c r="M491" s="714"/>
      <c r="N491" s="714"/>
    </row>
    <row r="492" spans="2:14" s="732" customFormat="1" ht="15.75" customHeight="1">
      <c r="B492" s="714"/>
      <c r="C492" s="714"/>
      <c r="D492" s="714"/>
      <c r="E492" s="714"/>
      <c r="G492" s="714"/>
      <c r="H492" s="714"/>
      <c r="I492" s="714"/>
      <c r="J492" s="714"/>
      <c r="K492" s="714"/>
      <c r="L492" s="714"/>
      <c r="M492" s="714"/>
      <c r="N492" s="714"/>
    </row>
    <row r="493" spans="2:14" s="732" customFormat="1" ht="15.75" customHeight="1">
      <c r="B493" s="714"/>
      <c r="C493" s="714"/>
      <c r="D493" s="714"/>
      <c r="E493" s="714"/>
      <c r="G493" s="714"/>
      <c r="H493" s="714"/>
      <c r="I493" s="714"/>
      <c r="J493" s="714"/>
      <c r="K493" s="714"/>
      <c r="L493" s="714"/>
      <c r="M493" s="714"/>
      <c r="N493" s="714"/>
    </row>
    <row r="494" spans="2:14" s="732" customFormat="1" ht="15.75" customHeight="1">
      <c r="B494" s="714"/>
      <c r="C494" s="714"/>
      <c r="D494" s="714"/>
      <c r="E494" s="714"/>
      <c r="G494" s="714"/>
      <c r="H494" s="714"/>
      <c r="I494" s="714"/>
      <c r="J494" s="714"/>
      <c r="K494" s="714"/>
      <c r="L494" s="714"/>
      <c r="M494" s="714"/>
      <c r="N494" s="714"/>
    </row>
    <row r="495" spans="2:14" s="732" customFormat="1" ht="15.75" customHeight="1">
      <c r="B495" s="714"/>
      <c r="C495" s="714"/>
      <c r="D495" s="714"/>
      <c r="E495" s="714"/>
      <c r="G495" s="714"/>
      <c r="H495" s="714"/>
      <c r="I495" s="714"/>
      <c r="J495" s="714"/>
      <c r="K495" s="714"/>
      <c r="L495" s="714"/>
      <c r="M495" s="714"/>
      <c r="N495" s="714"/>
    </row>
    <row r="496" spans="2:14" s="732" customFormat="1" ht="15.75" customHeight="1">
      <c r="B496" s="714"/>
      <c r="C496" s="714"/>
      <c r="D496" s="714"/>
      <c r="E496" s="714"/>
      <c r="G496" s="714"/>
      <c r="H496" s="714"/>
      <c r="I496" s="714"/>
      <c r="J496" s="714"/>
      <c r="K496" s="714"/>
      <c r="L496" s="714"/>
      <c r="M496" s="714"/>
      <c r="N496" s="714"/>
    </row>
    <row r="497" spans="2:14" s="732" customFormat="1" ht="15.75" customHeight="1">
      <c r="B497" s="714"/>
      <c r="C497" s="714"/>
      <c r="D497" s="714"/>
      <c r="E497" s="714"/>
      <c r="G497" s="714"/>
      <c r="H497" s="714"/>
      <c r="I497" s="714"/>
      <c r="J497" s="714"/>
      <c r="K497" s="714"/>
      <c r="L497" s="714"/>
      <c r="M497" s="714"/>
      <c r="N497" s="714"/>
    </row>
    <row r="498" spans="2:14" s="732" customFormat="1" ht="15.75" customHeight="1">
      <c r="B498" s="714"/>
      <c r="C498" s="714"/>
      <c r="D498" s="714"/>
      <c r="E498" s="714"/>
      <c r="G498" s="714"/>
      <c r="H498" s="714"/>
      <c r="I498" s="714"/>
      <c r="J498" s="714"/>
      <c r="K498" s="714"/>
      <c r="L498" s="714"/>
      <c r="M498" s="714"/>
      <c r="N498" s="714"/>
    </row>
    <row r="499" spans="2:14" s="732" customFormat="1" ht="15.75" customHeight="1">
      <c r="B499" s="714"/>
      <c r="C499" s="714"/>
      <c r="D499" s="714"/>
      <c r="E499" s="714"/>
      <c r="G499" s="714"/>
      <c r="H499" s="714"/>
      <c r="I499" s="714"/>
      <c r="J499" s="714"/>
      <c r="K499" s="714"/>
      <c r="L499" s="714"/>
      <c r="M499" s="714"/>
      <c r="N499" s="714"/>
    </row>
    <row r="500" spans="2:14" s="732" customFormat="1" ht="15.75" customHeight="1">
      <c r="B500" s="714"/>
      <c r="C500" s="714"/>
      <c r="D500" s="714"/>
      <c r="E500" s="714"/>
      <c r="G500" s="714"/>
      <c r="H500" s="714"/>
      <c r="I500" s="714"/>
      <c r="J500" s="714"/>
      <c r="K500" s="714"/>
      <c r="L500" s="714"/>
      <c r="M500" s="714"/>
      <c r="N500" s="714"/>
    </row>
    <row r="501" spans="2:14" s="732" customFormat="1" ht="15.75" customHeight="1">
      <c r="B501" s="714"/>
      <c r="C501" s="714"/>
      <c r="D501" s="714"/>
      <c r="E501" s="714"/>
      <c r="G501" s="714"/>
      <c r="H501" s="714"/>
      <c r="I501" s="714"/>
      <c r="J501" s="714"/>
      <c r="K501" s="714"/>
      <c r="L501" s="714"/>
      <c r="M501" s="714"/>
      <c r="N501" s="714"/>
    </row>
    <row r="502" spans="2:14" s="732" customFormat="1" ht="15.75" customHeight="1">
      <c r="B502" s="714"/>
      <c r="C502" s="714"/>
      <c r="D502" s="714"/>
      <c r="E502" s="714"/>
      <c r="G502" s="714"/>
      <c r="H502" s="714"/>
      <c r="I502" s="714"/>
      <c r="J502" s="714"/>
      <c r="K502" s="714"/>
      <c r="L502" s="714"/>
      <c r="M502" s="714"/>
      <c r="N502" s="714"/>
    </row>
    <row r="503" spans="2:14" s="732" customFormat="1" ht="15.75" customHeight="1">
      <c r="B503" s="714"/>
      <c r="C503" s="714"/>
      <c r="D503" s="714"/>
      <c r="E503" s="714"/>
      <c r="G503" s="714"/>
      <c r="H503" s="714"/>
      <c r="I503" s="714"/>
      <c r="J503" s="714"/>
      <c r="K503" s="714"/>
      <c r="L503" s="714"/>
      <c r="M503" s="714"/>
      <c r="N503" s="714"/>
    </row>
    <row r="504" spans="2:14" s="732" customFormat="1" ht="15.75" customHeight="1">
      <c r="B504" s="714"/>
      <c r="C504" s="714"/>
      <c r="D504" s="714"/>
      <c r="E504" s="714"/>
      <c r="G504" s="714"/>
      <c r="H504" s="714"/>
      <c r="I504" s="714"/>
      <c r="J504" s="714"/>
      <c r="K504" s="714"/>
      <c r="L504" s="714"/>
      <c r="M504" s="714"/>
      <c r="N504" s="714"/>
    </row>
    <row r="505" spans="2:14" s="732" customFormat="1" ht="15.75" customHeight="1">
      <c r="B505" s="714"/>
      <c r="C505" s="714"/>
      <c r="D505" s="714"/>
      <c r="E505" s="714"/>
      <c r="G505" s="714"/>
      <c r="H505" s="714"/>
      <c r="I505" s="714"/>
      <c r="J505" s="714"/>
      <c r="K505" s="714"/>
      <c r="L505" s="714"/>
      <c r="M505" s="714"/>
      <c r="N505" s="714"/>
    </row>
    <row r="506" spans="2:14" s="732" customFormat="1" ht="15.75" customHeight="1">
      <c r="B506" s="714"/>
      <c r="C506" s="714"/>
      <c r="D506" s="714"/>
      <c r="E506" s="714"/>
      <c r="G506" s="714"/>
      <c r="H506" s="714"/>
      <c r="I506" s="714"/>
      <c r="J506" s="714"/>
      <c r="K506" s="714"/>
      <c r="L506" s="714"/>
      <c r="M506" s="714"/>
      <c r="N506" s="714"/>
    </row>
    <row r="507" spans="2:14" s="732" customFormat="1" ht="15.75" customHeight="1">
      <c r="B507" s="714"/>
      <c r="C507" s="714"/>
      <c r="D507" s="714"/>
      <c r="E507" s="714"/>
      <c r="G507" s="714"/>
      <c r="H507" s="714"/>
      <c r="I507" s="714"/>
      <c r="J507" s="714"/>
      <c r="K507" s="714"/>
      <c r="L507" s="714"/>
      <c r="M507" s="714"/>
      <c r="N507" s="714"/>
    </row>
    <row r="508" spans="2:14" s="732" customFormat="1" ht="15.75" customHeight="1">
      <c r="B508" s="714"/>
      <c r="C508" s="714"/>
      <c r="D508" s="714"/>
      <c r="E508" s="714"/>
      <c r="G508" s="714"/>
      <c r="H508" s="714"/>
      <c r="I508" s="714"/>
      <c r="J508" s="714"/>
      <c r="K508" s="714"/>
      <c r="L508" s="714"/>
      <c r="M508" s="714"/>
      <c r="N508" s="714"/>
    </row>
    <row r="509" spans="2:14" s="732" customFormat="1" ht="15.75" customHeight="1">
      <c r="B509" s="714"/>
      <c r="C509" s="714"/>
      <c r="D509" s="714"/>
      <c r="E509" s="714"/>
      <c r="G509" s="714"/>
      <c r="H509" s="714"/>
      <c r="I509" s="714"/>
      <c r="J509" s="714"/>
      <c r="K509" s="714"/>
      <c r="L509" s="714"/>
      <c r="M509" s="714"/>
      <c r="N509" s="714"/>
    </row>
    <row r="510" spans="2:14" s="732" customFormat="1" ht="15.75" customHeight="1">
      <c r="B510" s="714"/>
      <c r="C510" s="714"/>
      <c r="D510" s="714"/>
      <c r="E510" s="714"/>
      <c r="G510" s="714"/>
      <c r="H510" s="714"/>
      <c r="I510" s="714"/>
      <c r="J510" s="714"/>
      <c r="K510" s="714"/>
      <c r="L510" s="714"/>
      <c r="M510" s="714"/>
      <c r="N510" s="714"/>
    </row>
    <row r="511" spans="2:14" s="732" customFormat="1" ht="15.75" customHeight="1">
      <c r="B511" s="714"/>
      <c r="C511" s="714"/>
      <c r="D511" s="714"/>
      <c r="E511" s="714"/>
      <c r="G511" s="714"/>
      <c r="H511" s="714"/>
      <c r="I511" s="714"/>
      <c r="J511" s="714"/>
      <c r="K511" s="714"/>
      <c r="L511" s="714"/>
      <c r="M511" s="714"/>
      <c r="N511" s="714"/>
    </row>
    <row r="512" spans="2:14" s="732" customFormat="1" ht="15.75" customHeight="1">
      <c r="B512" s="714"/>
      <c r="C512" s="714"/>
      <c r="D512" s="714"/>
      <c r="E512" s="714"/>
      <c r="G512" s="714"/>
      <c r="H512" s="714"/>
      <c r="I512" s="714"/>
      <c r="J512" s="714"/>
      <c r="K512" s="714"/>
      <c r="L512" s="714"/>
      <c r="M512" s="714"/>
      <c r="N512" s="714"/>
    </row>
    <row r="513" spans="2:14" s="732" customFormat="1" ht="15.75" customHeight="1">
      <c r="B513" s="714"/>
      <c r="C513" s="714"/>
      <c r="D513" s="714"/>
      <c r="E513" s="714"/>
      <c r="G513" s="714"/>
      <c r="H513" s="714"/>
      <c r="I513" s="714"/>
      <c r="J513" s="714"/>
      <c r="K513" s="714"/>
      <c r="L513" s="714"/>
      <c r="M513" s="714"/>
      <c r="N513" s="714"/>
    </row>
    <row r="514" spans="2:14" s="732" customFormat="1" ht="15.75" customHeight="1">
      <c r="B514" s="714"/>
      <c r="C514" s="714"/>
      <c r="D514" s="714"/>
      <c r="E514" s="714"/>
      <c r="G514" s="714"/>
      <c r="H514" s="714"/>
      <c r="I514" s="714"/>
      <c r="J514" s="714"/>
      <c r="K514" s="714"/>
      <c r="L514" s="714"/>
      <c r="M514" s="714"/>
      <c r="N514" s="714"/>
    </row>
    <row r="515" spans="2:14" s="732" customFormat="1" ht="15.75" customHeight="1">
      <c r="B515" s="714"/>
      <c r="C515" s="714"/>
      <c r="D515" s="714"/>
      <c r="E515" s="714"/>
      <c r="G515" s="714"/>
      <c r="H515" s="714"/>
      <c r="I515" s="714"/>
      <c r="J515" s="714"/>
      <c r="K515" s="714"/>
      <c r="L515" s="714"/>
      <c r="M515" s="714"/>
      <c r="N515" s="714"/>
    </row>
    <row r="516" spans="2:14" s="732" customFormat="1" ht="15.75" customHeight="1">
      <c r="B516" s="714"/>
      <c r="C516" s="714"/>
      <c r="D516" s="714"/>
      <c r="E516" s="714"/>
      <c r="G516" s="714"/>
      <c r="H516" s="714"/>
      <c r="I516" s="714"/>
      <c r="J516" s="714"/>
      <c r="K516" s="714"/>
      <c r="L516" s="714"/>
      <c r="M516" s="714"/>
      <c r="N516" s="714"/>
    </row>
    <row r="517" spans="2:14" s="732" customFormat="1" ht="15.75" customHeight="1">
      <c r="B517" s="714"/>
      <c r="C517" s="714"/>
      <c r="D517" s="714"/>
      <c r="E517" s="714"/>
      <c r="G517" s="714"/>
      <c r="H517" s="714"/>
      <c r="I517" s="714"/>
      <c r="J517" s="714"/>
      <c r="K517" s="714"/>
      <c r="L517" s="714"/>
      <c r="M517" s="714"/>
      <c r="N517" s="714"/>
    </row>
    <row r="518" spans="2:14" s="732" customFormat="1" ht="15.75" customHeight="1">
      <c r="B518" s="714"/>
      <c r="C518" s="714"/>
      <c r="D518" s="714"/>
      <c r="E518" s="714"/>
      <c r="G518" s="714"/>
      <c r="H518" s="714"/>
      <c r="I518" s="714"/>
      <c r="J518" s="714"/>
      <c r="K518" s="714"/>
      <c r="L518" s="714"/>
      <c r="M518" s="714"/>
      <c r="N518" s="714"/>
    </row>
    <row r="519" spans="2:14" s="732" customFormat="1" ht="15.75" customHeight="1">
      <c r="B519" s="714"/>
      <c r="C519" s="714"/>
      <c r="D519" s="714"/>
      <c r="E519" s="714"/>
      <c r="G519" s="714"/>
      <c r="H519" s="714"/>
      <c r="I519" s="714"/>
      <c r="J519" s="714"/>
      <c r="K519" s="714"/>
      <c r="L519" s="714"/>
      <c r="M519" s="714"/>
      <c r="N519" s="714"/>
    </row>
    <row r="520" spans="2:14" s="732" customFormat="1" ht="15.75" customHeight="1">
      <c r="B520" s="714"/>
      <c r="C520" s="714"/>
      <c r="D520" s="714"/>
      <c r="E520" s="714"/>
      <c r="G520" s="714"/>
      <c r="H520" s="714"/>
      <c r="I520" s="714"/>
      <c r="J520" s="714"/>
      <c r="K520" s="714"/>
      <c r="L520" s="714"/>
      <c r="M520" s="714"/>
      <c r="N520" s="714"/>
    </row>
    <row r="521" spans="2:14" s="732" customFormat="1" ht="15.75" customHeight="1">
      <c r="B521" s="714"/>
      <c r="C521" s="714"/>
      <c r="D521" s="714"/>
      <c r="E521" s="714"/>
      <c r="G521" s="714"/>
      <c r="H521" s="714"/>
      <c r="I521" s="714"/>
      <c r="J521" s="714"/>
      <c r="K521" s="714"/>
      <c r="L521" s="714"/>
      <c r="M521" s="714"/>
      <c r="N521" s="714"/>
    </row>
    <row r="522" spans="2:14" s="732" customFormat="1" ht="15.75" customHeight="1">
      <c r="B522" s="714"/>
      <c r="C522" s="714"/>
      <c r="D522" s="714"/>
      <c r="E522" s="714"/>
      <c r="G522" s="714"/>
      <c r="H522" s="714"/>
      <c r="I522" s="714"/>
      <c r="J522" s="714"/>
      <c r="K522" s="714"/>
      <c r="L522" s="714"/>
      <c r="M522" s="714"/>
      <c r="N522" s="714"/>
    </row>
    <row r="523" spans="2:14" s="732" customFormat="1" ht="15.75" customHeight="1">
      <c r="B523" s="714"/>
      <c r="C523" s="714"/>
      <c r="D523" s="714"/>
      <c r="E523" s="714"/>
      <c r="G523" s="714"/>
      <c r="H523" s="714"/>
      <c r="I523" s="714"/>
      <c r="J523" s="714"/>
      <c r="K523" s="714"/>
      <c r="L523" s="714"/>
      <c r="M523" s="714"/>
      <c r="N523" s="714"/>
    </row>
    <row r="524" spans="2:14" s="732" customFormat="1" ht="15.75" customHeight="1">
      <c r="B524" s="714"/>
      <c r="C524" s="714"/>
      <c r="D524" s="714"/>
      <c r="E524" s="714"/>
      <c r="G524" s="714"/>
      <c r="H524" s="714"/>
      <c r="I524" s="714"/>
      <c r="J524" s="714"/>
      <c r="K524" s="714"/>
      <c r="L524" s="714"/>
      <c r="M524" s="714"/>
      <c r="N524" s="714"/>
    </row>
    <row r="525" spans="2:14" s="732" customFormat="1" ht="15.75" customHeight="1">
      <c r="B525" s="714"/>
      <c r="C525" s="714"/>
      <c r="D525" s="714"/>
      <c r="E525" s="714"/>
      <c r="G525" s="714"/>
      <c r="H525" s="714"/>
      <c r="I525" s="714"/>
      <c r="J525" s="714"/>
      <c r="K525" s="714"/>
      <c r="L525" s="714"/>
      <c r="M525" s="714"/>
      <c r="N525" s="714"/>
    </row>
    <row r="526" spans="2:14" s="732" customFormat="1" ht="15.75" customHeight="1">
      <c r="B526" s="714"/>
      <c r="C526" s="714"/>
      <c r="D526" s="714"/>
      <c r="E526" s="714"/>
      <c r="G526" s="714"/>
      <c r="H526" s="714"/>
      <c r="I526" s="714"/>
      <c r="J526" s="714"/>
      <c r="K526" s="714"/>
      <c r="L526" s="714"/>
      <c r="M526" s="714"/>
      <c r="N526" s="714"/>
    </row>
    <row r="527" spans="2:14" s="732" customFormat="1" ht="15.75" customHeight="1">
      <c r="B527" s="714"/>
      <c r="C527" s="714"/>
      <c r="D527" s="714"/>
      <c r="E527" s="714"/>
      <c r="G527" s="714"/>
      <c r="H527" s="714"/>
      <c r="I527" s="714"/>
      <c r="J527" s="714"/>
      <c r="K527" s="714"/>
      <c r="L527" s="714"/>
      <c r="M527" s="714"/>
      <c r="N527" s="714"/>
    </row>
    <row r="528" spans="2:14" s="732" customFormat="1" ht="15.75" customHeight="1">
      <c r="B528" s="714"/>
      <c r="C528" s="714"/>
      <c r="D528" s="714"/>
      <c r="E528" s="714"/>
      <c r="G528" s="714"/>
      <c r="H528" s="714"/>
      <c r="I528" s="714"/>
      <c r="J528" s="714"/>
      <c r="K528" s="714"/>
      <c r="L528" s="714"/>
      <c r="M528" s="714"/>
      <c r="N528" s="714"/>
    </row>
    <row r="529" spans="2:14" s="732" customFormat="1" ht="15.75" customHeight="1">
      <c r="B529" s="714"/>
      <c r="C529" s="714"/>
      <c r="D529" s="714"/>
      <c r="E529" s="714"/>
      <c r="G529" s="714"/>
      <c r="H529" s="714"/>
      <c r="I529" s="714"/>
      <c r="J529" s="714"/>
      <c r="K529" s="714"/>
      <c r="L529" s="714"/>
      <c r="M529" s="714"/>
      <c r="N529" s="714"/>
    </row>
    <row r="530" spans="2:14" s="732" customFormat="1" ht="15.75" customHeight="1">
      <c r="B530" s="714"/>
      <c r="C530" s="714"/>
      <c r="D530" s="714"/>
      <c r="E530" s="714"/>
      <c r="G530" s="714"/>
      <c r="H530" s="714"/>
      <c r="I530" s="714"/>
      <c r="J530" s="714"/>
      <c r="K530" s="714"/>
      <c r="L530" s="714"/>
      <c r="M530" s="714"/>
      <c r="N530" s="714"/>
    </row>
    <row r="531" spans="2:14" s="732" customFormat="1" ht="15.75" customHeight="1">
      <c r="B531" s="714"/>
      <c r="C531" s="714"/>
      <c r="D531" s="714"/>
      <c r="E531" s="714"/>
      <c r="G531" s="714"/>
      <c r="H531" s="714"/>
      <c r="I531" s="714"/>
      <c r="J531" s="714"/>
      <c r="K531" s="714"/>
      <c r="L531" s="714"/>
      <c r="M531" s="714"/>
      <c r="N531" s="714"/>
    </row>
    <row r="532" spans="2:14" s="732" customFormat="1" ht="15.75" customHeight="1">
      <c r="B532" s="714"/>
      <c r="C532" s="714"/>
      <c r="D532" s="714"/>
      <c r="E532" s="714"/>
      <c r="G532" s="714"/>
      <c r="H532" s="714"/>
      <c r="I532" s="714"/>
      <c r="J532" s="714"/>
      <c r="K532" s="714"/>
      <c r="L532" s="714"/>
      <c r="M532" s="714"/>
      <c r="N532" s="714"/>
    </row>
    <row r="533" spans="2:14" s="732" customFormat="1" ht="15.75" customHeight="1">
      <c r="B533" s="714"/>
      <c r="C533" s="714"/>
      <c r="D533" s="714"/>
      <c r="E533" s="714"/>
      <c r="G533" s="714"/>
      <c r="H533" s="714"/>
      <c r="I533" s="714"/>
      <c r="J533" s="714"/>
      <c r="K533" s="714"/>
      <c r="L533" s="714"/>
      <c r="M533" s="714"/>
      <c r="N533" s="714"/>
    </row>
    <row r="534" spans="2:14" s="732" customFormat="1" ht="15.75" customHeight="1">
      <c r="B534" s="714"/>
      <c r="C534" s="714"/>
      <c r="D534" s="714"/>
      <c r="E534" s="714"/>
      <c r="G534" s="714"/>
      <c r="H534" s="714"/>
      <c r="I534" s="714"/>
      <c r="J534" s="714"/>
      <c r="K534" s="714"/>
      <c r="L534" s="714"/>
      <c r="M534" s="714"/>
      <c r="N534" s="714"/>
    </row>
    <row r="535" spans="2:14" s="732" customFormat="1" ht="15.75" customHeight="1">
      <c r="B535" s="714"/>
      <c r="C535" s="714"/>
      <c r="D535" s="714"/>
      <c r="E535" s="714"/>
      <c r="G535" s="714"/>
      <c r="H535" s="714"/>
      <c r="I535" s="714"/>
      <c r="J535" s="714"/>
      <c r="K535" s="714"/>
      <c r="L535" s="714"/>
      <c r="M535" s="714"/>
      <c r="N535" s="714"/>
    </row>
    <row r="536" spans="2:14" s="732" customFormat="1" ht="15.75" customHeight="1">
      <c r="B536" s="714"/>
      <c r="C536" s="714"/>
      <c r="D536" s="714"/>
      <c r="E536" s="714"/>
      <c r="G536" s="714"/>
      <c r="H536" s="714"/>
      <c r="I536" s="714"/>
      <c r="J536" s="714"/>
      <c r="K536" s="714"/>
      <c r="L536" s="714"/>
      <c r="M536" s="714"/>
      <c r="N536" s="714"/>
    </row>
    <row r="537" spans="2:14" s="732" customFormat="1" ht="15.75" customHeight="1">
      <c r="B537" s="714"/>
      <c r="C537" s="714"/>
      <c r="D537" s="714"/>
      <c r="E537" s="714"/>
      <c r="G537" s="714"/>
      <c r="H537" s="714"/>
      <c r="I537" s="714"/>
      <c r="J537" s="714"/>
      <c r="K537" s="714"/>
      <c r="L537" s="714"/>
      <c r="M537" s="714"/>
      <c r="N537" s="714"/>
    </row>
    <row r="538" spans="2:14" s="732" customFormat="1" ht="15.75" customHeight="1">
      <c r="B538" s="714"/>
      <c r="C538" s="714"/>
      <c r="D538" s="714"/>
      <c r="E538" s="714"/>
      <c r="G538" s="714"/>
      <c r="H538" s="714"/>
      <c r="I538" s="714"/>
      <c r="J538" s="714"/>
      <c r="K538" s="714"/>
      <c r="L538" s="714"/>
      <c r="M538" s="714"/>
      <c r="N538" s="714"/>
    </row>
    <row r="539" spans="2:14" s="732" customFormat="1" ht="15.75" customHeight="1">
      <c r="B539" s="714"/>
      <c r="C539" s="714"/>
      <c r="D539" s="714"/>
      <c r="E539" s="714"/>
      <c r="G539" s="714"/>
      <c r="H539" s="714"/>
      <c r="I539" s="714"/>
      <c r="J539" s="714"/>
      <c r="K539" s="714"/>
      <c r="L539" s="714"/>
      <c r="M539" s="714"/>
      <c r="N539" s="714"/>
    </row>
    <row r="540" spans="2:14" s="732" customFormat="1" ht="15.75" customHeight="1">
      <c r="B540" s="714"/>
      <c r="C540" s="714"/>
      <c r="D540" s="714"/>
      <c r="E540" s="714"/>
      <c r="G540" s="714"/>
      <c r="H540" s="714"/>
      <c r="I540" s="714"/>
      <c r="J540" s="714"/>
      <c r="K540" s="714"/>
      <c r="L540" s="714"/>
      <c r="M540" s="714"/>
      <c r="N540" s="714"/>
    </row>
    <row r="541" spans="2:14" s="732" customFormat="1" ht="15.75" customHeight="1">
      <c r="B541" s="714"/>
      <c r="C541" s="714"/>
      <c r="D541" s="714"/>
      <c r="E541" s="714"/>
      <c r="G541" s="714"/>
      <c r="H541" s="714"/>
      <c r="I541" s="714"/>
      <c r="J541" s="714"/>
      <c r="K541" s="714"/>
      <c r="L541" s="714"/>
      <c r="M541" s="714"/>
      <c r="N541" s="714"/>
    </row>
    <row r="542" spans="2:14" s="732" customFormat="1" ht="15.75" customHeight="1">
      <c r="B542" s="714"/>
      <c r="C542" s="714"/>
      <c r="D542" s="714"/>
      <c r="E542" s="714"/>
      <c r="G542" s="714"/>
      <c r="H542" s="714"/>
      <c r="I542" s="714"/>
      <c r="J542" s="714"/>
      <c r="K542" s="714"/>
      <c r="L542" s="714"/>
      <c r="M542" s="714"/>
      <c r="N542" s="714"/>
    </row>
    <row r="543" spans="2:14" s="732" customFormat="1" ht="15.75" customHeight="1">
      <c r="B543" s="714"/>
      <c r="C543" s="714"/>
      <c r="D543" s="714"/>
      <c r="E543" s="714"/>
      <c r="G543" s="714"/>
      <c r="H543" s="714"/>
      <c r="I543" s="714"/>
      <c r="J543" s="714"/>
      <c r="K543" s="714"/>
      <c r="L543" s="714"/>
      <c r="M543" s="714"/>
      <c r="N543" s="714"/>
    </row>
    <row r="544" spans="2:14" s="732" customFormat="1" ht="15.75" customHeight="1">
      <c r="B544" s="714"/>
      <c r="C544" s="714"/>
      <c r="D544" s="714"/>
      <c r="E544" s="714"/>
      <c r="G544" s="714"/>
      <c r="H544" s="714"/>
      <c r="I544" s="714"/>
      <c r="J544" s="714"/>
      <c r="K544" s="714"/>
      <c r="L544" s="714"/>
      <c r="M544" s="714"/>
      <c r="N544" s="714"/>
    </row>
    <row r="545" spans="2:14" s="732" customFormat="1" ht="15.75" customHeight="1">
      <c r="B545" s="714"/>
      <c r="C545" s="714"/>
      <c r="D545" s="714"/>
      <c r="E545" s="714"/>
      <c r="G545" s="714"/>
      <c r="H545" s="714"/>
      <c r="I545" s="714"/>
      <c r="J545" s="714"/>
      <c r="K545" s="714"/>
      <c r="L545" s="714"/>
      <c r="M545" s="714"/>
      <c r="N545" s="714"/>
    </row>
    <row r="546" spans="2:14" s="732" customFormat="1" ht="15.75" customHeight="1">
      <c r="B546" s="714"/>
      <c r="C546" s="714"/>
      <c r="D546" s="714"/>
      <c r="E546" s="714"/>
      <c r="G546" s="714"/>
      <c r="H546" s="714"/>
      <c r="I546" s="714"/>
      <c r="J546" s="714"/>
      <c r="K546" s="714"/>
      <c r="L546" s="714"/>
      <c r="M546" s="714"/>
      <c r="N546" s="714"/>
    </row>
    <row r="547" spans="2:14" s="732" customFormat="1" ht="15.75" customHeight="1">
      <c r="B547" s="714"/>
      <c r="C547" s="714"/>
      <c r="D547" s="714"/>
      <c r="E547" s="714"/>
      <c r="G547" s="714"/>
      <c r="H547" s="714"/>
      <c r="I547" s="714"/>
      <c r="J547" s="714"/>
      <c r="K547" s="714"/>
      <c r="L547" s="714"/>
      <c r="M547" s="714"/>
      <c r="N547" s="714"/>
    </row>
    <row r="548" spans="2:14" s="732" customFormat="1" ht="15.75" customHeight="1">
      <c r="B548" s="714"/>
      <c r="C548" s="714"/>
      <c r="D548" s="714"/>
      <c r="E548" s="714"/>
      <c r="G548" s="714"/>
      <c r="H548" s="714"/>
      <c r="I548" s="714"/>
      <c r="J548" s="714"/>
      <c r="K548" s="714"/>
      <c r="L548" s="714"/>
      <c r="M548" s="714"/>
      <c r="N548" s="714"/>
    </row>
    <row r="549" spans="2:14" s="732" customFormat="1" ht="15.75" customHeight="1">
      <c r="B549" s="714"/>
      <c r="C549" s="714"/>
      <c r="D549" s="714"/>
      <c r="E549" s="714"/>
      <c r="G549" s="714"/>
      <c r="H549" s="714"/>
      <c r="I549" s="714"/>
      <c r="J549" s="714"/>
      <c r="K549" s="714"/>
      <c r="L549" s="714"/>
      <c r="M549" s="714"/>
      <c r="N549" s="714"/>
    </row>
    <row r="550" spans="2:14" s="732" customFormat="1" ht="15.75" customHeight="1">
      <c r="B550" s="714"/>
      <c r="C550" s="714"/>
      <c r="D550" s="714"/>
      <c r="E550" s="714"/>
      <c r="G550" s="714"/>
      <c r="H550" s="714"/>
      <c r="I550" s="714"/>
      <c r="J550" s="714"/>
      <c r="K550" s="714"/>
      <c r="L550" s="714"/>
      <c r="M550" s="714"/>
      <c r="N550" s="714"/>
    </row>
    <row r="551" spans="2:14" s="732" customFormat="1" ht="15.75" customHeight="1">
      <c r="B551" s="714"/>
      <c r="C551" s="714"/>
      <c r="D551" s="714"/>
      <c r="E551" s="714"/>
      <c r="G551" s="714"/>
      <c r="H551" s="714"/>
      <c r="I551" s="714"/>
      <c r="J551" s="714"/>
      <c r="K551" s="714"/>
      <c r="L551" s="714"/>
      <c r="M551" s="714"/>
      <c r="N551" s="714"/>
    </row>
    <row r="552" spans="2:14" s="732" customFormat="1" ht="15.75" customHeight="1">
      <c r="B552" s="714"/>
      <c r="C552" s="714"/>
      <c r="D552" s="714"/>
      <c r="E552" s="714"/>
      <c r="G552" s="714"/>
      <c r="H552" s="714"/>
      <c r="I552" s="714"/>
      <c r="J552" s="714"/>
      <c r="K552" s="714"/>
      <c r="L552" s="714"/>
      <c r="M552" s="714"/>
      <c r="N552" s="714"/>
    </row>
    <row r="553" spans="2:14" s="732" customFormat="1" ht="15.75" customHeight="1">
      <c r="B553" s="714"/>
      <c r="C553" s="714"/>
      <c r="D553" s="714"/>
      <c r="E553" s="714"/>
      <c r="G553" s="714"/>
      <c r="H553" s="714"/>
      <c r="I553" s="714"/>
      <c r="J553" s="714"/>
      <c r="K553" s="714"/>
      <c r="L553" s="714"/>
      <c r="M553" s="714"/>
      <c r="N553" s="714"/>
    </row>
    <row r="554" spans="2:14" s="732" customFormat="1" ht="15.75" customHeight="1">
      <c r="B554" s="714"/>
      <c r="C554" s="714"/>
      <c r="D554" s="714"/>
      <c r="E554" s="714"/>
      <c r="G554" s="714"/>
      <c r="H554" s="714"/>
      <c r="I554" s="714"/>
      <c r="J554" s="714"/>
      <c r="K554" s="714"/>
      <c r="L554" s="714"/>
      <c r="M554" s="714"/>
      <c r="N554" s="714"/>
    </row>
    <row r="555" spans="2:14" s="732" customFormat="1" ht="15.75" customHeight="1">
      <c r="B555" s="714"/>
      <c r="C555" s="714"/>
      <c r="D555" s="714"/>
      <c r="E555" s="714"/>
      <c r="G555" s="714"/>
      <c r="H555" s="714"/>
      <c r="I555" s="714"/>
      <c r="J555" s="714"/>
      <c r="K555" s="714"/>
      <c r="L555" s="714"/>
      <c r="M555" s="714"/>
      <c r="N555" s="714"/>
    </row>
    <row r="556" spans="2:14" s="732" customFormat="1" ht="15.75" customHeight="1">
      <c r="B556" s="714"/>
      <c r="C556" s="714"/>
      <c r="D556" s="714"/>
      <c r="E556" s="714"/>
      <c r="G556" s="714"/>
      <c r="H556" s="714"/>
      <c r="I556" s="714"/>
      <c r="J556" s="714"/>
      <c r="K556" s="714"/>
      <c r="L556" s="714"/>
      <c r="M556" s="714"/>
      <c r="N556" s="714"/>
    </row>
    <row r="557" spans="2:14" s="732" customFormat="1" ht="15.75" customHeight="1">
      <c r="B557" s="714"/>
      <c r="C557" s="714"/>
      <c r="D557" s="714"/>
      <c r="E557" s="714"/>
      <c r="G557" s="714"/>
      <c r="H557" s="714"/>
      <c r="I557" s="714"/>
      <c r="J557" s="714"/>
      <c r="K557" s="714"/>
      <c r="L557" s="714"/>
      <c r="M557" s="714"/>
      <c r="N557" s="714"/>
    </row>
    <row r="558" spans="2:14" s="732" customFormat="1" ht="15.75" customHeight="1">
      <c r="B558" s="714"/>
      <c r="C558" s="714"/>
      <c r="D558" s="714"/>
      <c r="E558" s="714"/>
      <c r="G558" s="714"/>
      <c r="H558" s="714"/>
      <c r="I558" s="714"/>
      <c r="J558" s="714"/>
      <c r="K558" s="714"/>
      <c r="L558" s="714"/>
      <c r="M558" s="714"/>
      <c r="N558" s="714"/>
    </row>
    <row r="559" spans="2:14" s="732" customFormat="1" ht="15.75" customHeight="1">
      <c r="B559" s="714"/>
      <c r="C559" s="714"/>
      <c r="D559" s="714"/>
      <c r="E559" s="714"/>
      <c r="G559" s="714"/>
      <c r="H559" s="714"/>
      <c r="I559" s="714"/>
      <c r="J559" s="714"/>
      <c r="K559" s="714"/>
      <c r="L559" s="714"/>
      <c r="M559" s="714"/>
      <c r="N559" s="714"/>
    </row>
    <row r="560" spans="2:14" s="732" customFormat="1" ht="15.75" customHeight="1">
      <c r="B560" s="714"/>
      <c r="C560" s="714"/>
      <c r="D560" s="714"/>
      <c r="E560" s="714"/>
      <c r="G560" s="714"/>
      <c r="H560" s="714"/>
      <c r="I560" s="714"/>
      <c r="J560" s="714"/>
      <c r="K560" s="714"/>
      <c r="L560" s="714"/>
      <c r="M560" s="714"/>
      <c r="N560" s="714"/>
    </row>
    <row r="561" spans="2:14" s="732" customFormat="1" ht="15.75" customHeight="1">
      <c r="B561" s="714"/>
      <c r="C561" s="714"/>
      <c r="D561" s="714"/>
      <c r="E561" s="714"/>
      <c r="G561" s="714"/>
      <c r="H561" s="714"/>
      <c r="I561" s="714"/>
      <c r="J561" s="714"/>
      <c r="K561" s="714"/>
      <c r="L561" s="714"/>
      <c r="M561" s="714"/>
      <c r="N561" s="714"/>
    </row>
    <row r="562" spans="2:14" s="732" customFormat="1" ht="15.75" customHeight="1">
      <c r="B562" s="714"/>
      <c r="C562" s="714"/>
      <c r="D562" s="714"/>
      <c r="E562" s="714"/>
      <c r="G562" s="714"/>
      <c r="H562" s="714"/>
      <c r="I562" s="714"/>
      <c r="J562" s="714"/>
      <c r="K562" s="714"/>
      <c r="L562" s="714"/>
      <c r="M562" s="714"/>
      <c r="N562" s="714"/>
    </row>
    <row r="563" spans="2:14" s="732" customFormat="1" ht="15.75" customHeight="1">
      <c r="B563" s="714"/>
      <c r="C563" s="714"/>
      <c r="D563" s="714"/>
      <c r="E563" s="714"/>
      <c r="G563" s="714"/>
      <c r="H563" s="714"/>
      <c r="I563" s="714"/>
      <c r="J563" s="714"/>
      <c r="K563" s="714"/>
      <c r="L563" s="714"/>
      <c r="M563" s="714"/>
      <c r="N563" s="714"/>
    </row>
    <row r="564" spans="2:14" s="732" customFormat="1" ht="15.75" customHeight="1">
      <c r="B564" s="714"/>
      <c r="C564" s="714"/>
      <c r="D564" s="714"/>
      <c r="E564" s="714"/>
      <c r="G564" s="714"/>
      <c r="H564" s="714"/>
      <c r="I564" s="714"/>
      <c r="J564" s="714"/>
      <c r="K564" s="714"/>
      <c r="L564" s="714"/>
      <c r="M564" s="714"/>
      <c r="N564" s="714"/>
    </row>
    <row r="565" spans="2:14" s="732" customFormat="1" ht="15.75" customHeight="1">
      <c r="B565" s="714"/>
      <c r="C565" s="714"/>
      <c r="D565" s="714"/>
      <c r="E565" s="714"/>
      <c r="G565" s="714"/>
      <c r="H565" s="714"/>
      <c r="I565" s="714"/>
      <c r="J565" s="714"/>
      <c r="K565" s="714"/>
      <c r="L565" s="714"/>
      <c r="M565" s="714"/>
      <c r="N565" s="714"/>
    </row>
    <row r="566" spans="2:14" s="732" customFormat="1" ht="15.75" customHeight="1">
      <c r="B566" s="714"/>
      <c r="C566" s="714"/>
      <c r="D566" s="714"/>
      <c r="E566" s="714"/>
      <c r="G566" s="714"/>
      <c r="H566" s="714"/>
      <c r="I566" s="714"/>
      <c r="J566" s="714"/>
      <c r="K566" s="714"/>
      <c r="L566" s="714"/>
      <c r="M566" s="714"/>
      <c r="N566" s="714"/>
    </row>
    <row r="567" spans="2:14" s="732" customFormat="1" ht="15.75" customHeight="1">
      <c r="B567" s="714"/>
      <c r="C567" s="714"/>
      <c r="D567" s="714"/>
      <c r="E567" s="714"/>
      <c r="G567" s="714"/>
      <c r="H567" s="714"/>
      <c r="I567" s="714"/>
      <c r="J567" s="714"/>
      <c r="K567" s="714"/>
      <c r="L567" s="714"/>
      <c r="M567" s="714"/>
      <c r="N567" s="714"/>
    </row>
    <row r="568" spans="2:14" s="732" customFormat="1" ht="15.75" customHeight="1">
      <c r="B568" s="714"/>
      <c r="C568" s="714"/>
      <c r="D568" s="714"/>
      <c r="E568" s="714"/>
      <c r="G568" s="714"/>
      <c r="H568" s="714"/>
      <c r="I568" s="714"/>
      <c r="J568" s="714"/>
      <c r="K568" s="714"/>
      <c r="L568" s="714"/>
      <c r="M568" s="714"/>
      <c r="N568" s="714"/>
    </row>
    <row r="569" spans="2:14" s="732" customFormat="1" ht="15.75" customHeight="1">
      <c r="B569" s="714"/>
      <c r="C569" s="714"/>
      <c r="D569" s="714"/>
      <c r="E569" s="714"/>
      <c r="G569" s="714"/>
      <c r="H569" s="714"/>
      <c r="I569" s="714"/>
      <c r="J569" s="714"/>
      <c r="K569" s="714"/>
      <c r="L569" s="714"/>
      <c r="M569" s="714"/>
      <c r="N569" s="714"/>
    </row>
    <row r="570" spans="2:14" s="732" customFormat="1" ht="15.75" customHeight="1">
      <c r="B570" s="714"/>
      <c r="C570" s="714"/>
      <c r="D570" s="714"/>
      <c r="E570" s="714"/>
      <c r="G570" s="714"/>
      <c r="H570" s="714"/>
      <c r="I570" s="714"/>
      <c r="J570" s="714"/>
      <c r="K570" s="714"/>
      <c r="L570" s="714"/>
      <c r="M570" s="714"/>
      <c r="N570" s="714"/>
    </row>
    <row r="571" spans="2:14" s="732" customFormat="1" ht="15.75" customHeight="1">
      <c r="B571" s="714"/>
      <c r="C571" s="714"/>
      <c r="D571" s="714"/>
      <c r="E571" s="714"/>
      <c r="G571" s="714"/>
      <c r="H571" s="714"/>
      <c r="I571" s="714"/>
      <c r="J571" s="714"/>
      <c r="K571" s="714"/>
      <c r="L571" s="714"/>
      <c r="M571" s="714"/>
      <c r="N571" s="714"/>
    </row>
    <row r="572" spans="2:14" s="732" customFormat="1" ht="15.75" customHeight="1">
      <c r="B572" s="714"/>
      <c r="C572" s="714"/>
      <c r="D572" s="714"/>
      <c r="E572" s="714"/>
      <c r="G572" s="714"/>
      <c r="H572" s="714"/>
      <c r="I572" s="714"/>
      <c r="J572" s="714"/>
      <c r="K572" s="714"/>
      <c r="L572" s="714"/>
      <c r="M572" s="714"/>
      <c r="N572" s="714"/>
    </row>
    <row r="573" spans="2:14" s="732" customFormat="1" ht="15.75" customHeight="1">
      <c r="B573" s="714"/>
      <c r="C573" s="714"/>
      <c r="D573" s="714"/>
      <c r="E573" s="714"/>
      <c r="G573" s="714"/>
      <c r="H573" s="714"/>
      <c r="I573" s="714"/>
      <c r="J573" s="714"/>
      <c r="K573" s="714"/>
      <c r="L573" s="714"/>
      <c r="M573" s="714"/>
      <c r="N573" s="714"/>
    </row>
    <row r="574" spans="2:14" s="732" customFormat="1" ht="15.75" customHeight="1">
      <c r="B574" s="714"/>
      <c r="C574" s="714"/>
      <c r="D574" s="714"/>
      <c r="E574" s="714"/>
      <c r="G574" s="714"/>
      <c r="H574" s="714"/>
      <c r="I574" s="714"/>
      <c r="J574" s="714"/>
      <c r="K574" s="714"/>
      <c r="L574" s="714"/>
      <c r="M574" s="714"/>
      <c r="N574" s="714"/>
    </row>
    <row r="575" spans="2:14" s="732" customFormat="1" ht="15.75" customHeight="1">
      <c r="B575" s="714"/>
      <c r="C575" s="714"/>
      <c r="D575" s="714"/>
      <c r="E575" s="714"/>
      <c r="G575" s="714"/>
      <c r="H575" s="714"/>
      <c r="I575" s="714"/>
      <c r="J575" s="714"/>
      <c r="K575" s="714"/>
      <c r="L575" s="714"/>
      <c r="M575" s="714"/>
      <c r="N575" s="714"/>
    </row>
    <row r="576" spans="2:14" s="732" customFormat="1" ht="15.75" customHeight="1">
      <c r="B576" s="714"/>
      <c r="C576" s="714"/>
      <c r="D576" s="714"/>
      <c r="E576" s="714"/>
      <c r="G576" s="714"/>
      <c r="H576" s="714"/>
      <c r="I576" s="714"/>
      <c r="J576" s="714"/>
      <c r="K576" s="714"/>
      <c r="L576" s="714"/>
      <c r="M576" s="714"/>
      <c r="N576" s="714"/>
    </row>
    <row r="577" spans="2:14" s="732" customFormat="1" ht="15.75" customHeight="1">
      <c r="B577" s="714"/>
      <c r="C577" s="714"/>
      <c r="D577" s="714"/>
      <c r="E577" s="714"/>
      <c r="G577" s="714"/>
      <c r="H577" s="714"/>
      <c r="I577" s="714"/>
      <c r="J577" s="714"/>
      <c r="K577" s="714"/>
      <c r="L577" s="714"/>
      <c r="M577" s="714"/>
      <c r="N577" s="714"/>
    </row>
    <row r="578" spans="2:14" s="732" customFormat="1" ht="15.75" customHeight="1">
      <c r="B578" s="714"/>
      <c r="C578" s="714"/>
      <c r="D578" s="714"/>
      <c r="E578" s="714"/>
      <c r="G578" s="714"/>
      <c r="H578" s="714"/>
      <c r="I578" s="714"/>
      <c r="J578" s="714"/>
      <c r="K578" s="714"/>
      <c r="L578" s="714"/>
      <c r="M578" s="714"/>
      <c r="N578" s="714"/>
    </row>
    <row r="579" spans="2:14" s="732" customFormat="1" ht="15.75" customHeight="1">
      <c r="B579" s="714"/>
      <c r="C579" s="714"/>
      <c r="D579" s="714"/>
      <c r="E579" s="714"/>
      <c r="G579" s="714"/>
      <c r="H579" s="714"/>
      <c r="I579" s="714"/>
      <c r="J579" s="714"/>
      <c r="K579" s="714"/>
      <c r="L579" s="714"/>
      <c r="M579" s="714"/>
      <c r="N579" s="714"/>
    </row>
    <row r="580" spans="2:14" s="732" customFormat="1" ht="15.75" customHeight="1">
      <c r="B580" s="714"/>
      <c r="C580" s="714"/>
      <c r="D580" s="714"/>
      <c r="E580" s="714"/>
      <c r="G580" s="714"/>
      <c r="H580" s="714"/>
      <c r="I580" s="714"/>
      <c r="J580" s="714"/>
      <c r="K580" s="714"/>
      <c r="L580" s="714"/>
      <c r="M580" s="714"/>
      <c r="N580" s="714"/>
    </row>
    <row r="581" spans="2:14" s="732" customFormat="1" ht="15.75" customHeight="1">
      <c r="B581" s="714"/>
      <c r="C581" s="714"/>
      <c r="D581" s="714"/>
      <c r="E581" s="714"/>
      <c r="G581" s="714"/>
      <c r="H581" s="714"/>
      <c r="I581" s="714"/>
      <c r="J581" s="714"/>
      <c r="K581" s="714"/>
      <c r="L581" s="714"/>
      <c r="M581" s="714"/>
      <c r="N581" s="714"/>
    </row>
    <row r="582" spans="2:14" s="732" customFormat="1" ht="15.75" customHeight="1">
      <c r="B582" s="714"/>
      <c r="C582" s="714"/>
      <c r="D582" s="714"/>
      <c r="E582" s="714"/>
      <c r="G582" s="714"/>
      <c r="H582" s="714"/>
      <c r="I582" s="714"/>
      <c r="J582" s="714"/>
      <c r="K582" s="714"/>
      <c r="L582" s="714"/>
      <c r="M582" s="714"/>
      <c r="N582" s="714"/>
    </row>
    <row r="583" spans="2:14" s="732" customFormat="1" ht="15.75" customHeight="1">
      <c r="B583" s="714"/>
      <c r="C583" s="714"/>
      <c r="D583" s="714"/>
      <c r="E583" s="714"/>
      <c r="G583" s="714"/>
      <c r="H583" s="714"/>
      <c r="I583" s="714"/>
      <c r="J583" s="714"/>
      <c r="K583" s="714"/>
      <c r="L583" s="714"/>
      <c r="M583" s="714"/>
      <c r="N583" s="714"/>
    </row>
    <row r="584" spans="2:14" s="732" customFormat="1" ht="15.75" customHeight="1">
      <c r="B584" s="714"/>
      <c r="C584" s="714"/>
      <c r="D584" s="714"/>
      <c r="E584" s="714"/>
      <c r="G584" s="714"/>
      <c r="H584" s="714"/>
      <c r="I584" s="714"/>
      <c r="J584" s="714"/>
      <c r="K584" s="714"/>
      <c r="L584" s="714"/>
      <c r="M584" s="714"/>
      <c r="N584" s="714"/>
    </row>
    <row r="585" spans="2:14" s="732" customFormat="1" ht="15.75" customHeight="1">
      <c r="B585" s="714"/>
      <c r="C585" s="714"/>
      <c r="D585" s="714"/>
      <c r="E585" s="714"/>
      <c r="G585" s="714"/>
      <c r="H585" s="714"/>
      <c r="I585" s="714"/>
      <c r="J585" s="714"/>
      <c r="K585" s="714"/>
      <c r="L585" s="714"/>
      <c r="M585" s="714"/>
      <c r="N585" s="714"/>
    </row>
    <row r="586" spans="2:14" s="732" customFormat="1" ht="15.75" customHeight="1">
      <c r="B586" s="714"/>
      <c r="C586" s="714"/>
      <c r="D586" s="714"/>
      <c r="E586" s="714"/>
      <c r="G586" s="714"/>
      <c r="H586" s="714"/>
      <c r="I586" s="714"/>
      <c r="J586" s="714"/>
      <c r="K586" s="714"/>
      <c r="L586" s="714"/>
      <c r="M586" s="714"/>
      <c r="N586" s="714"/>
    </row>
    <row r="587" spans="2:14" s="732" customFormat="1" ht="15.75" customHeight="1">
      <c r="B587" s="714"/>
      <c r="C587" s="714"/>
      <c r="D587" s="714"/>
      <c r="E587" s="714"/>
      <c r="G587" s="714"/>
      <c r="H587" s="714"/>
      <c r="I587" s="714"/>
      <c r="J587" s="714"/>
      <c r="K587" s="714"/>
      <c r="L587" s="714"/>
      <c r="M587" s="714"/>
      <c r="N587" s="714"/>
    </row>
    <row r="588" spans="2:14" s="732" customFormat="1" ht="15.75" customHeight="1">
      <c r="B588" s="714"/>
      <c r="C588" s="714"/>
      <c r="D588" s="714"/>
      <c r="E588" s="714"/>
      <c r="G588" s="714"/>
      <c r="H588" s="714"/>
      <c r="I588" s="714"/>
      <c r="J588" s="714"/>
      <c r="K588" s="714"/>
      <c r="L588" s="714"/>
      <c r="M588" s="714"/>
      <c r="N588" s="714"/>
    </row>
    <row r="589" spans="2:14" s="732" customFormat="1" ht="15.75" customHeight="1">
      <c r="B589" s="714"/>
      <c r="C589" s="714"/>
      <c r="D589" s="714"/>
      <c r="E589" s="714"/>
      <c r="G589" s="714"/>
      <c r="H589" s="714"/>
      <c r="I589" s="714"/>
      <c r="J589" s="714"/>
      <c r="K589" s="714"/>
      <c r="L589" s="714"/>
      <c r="M589" s="714"/>
      <c r="N589" s="714"/>
    </row>
    <row r="590" spans="2:14" s="732" customFormat="1" ht="15.75" customHeight="1">
      <c r="B590" s="714"/>
      <c r="C590" s="714"/>
      <c r="D590" s="714"/>
      <c r="E590" s="714"/>
      <c r="G590" s="714"/>
      <c r="H590" s="714"/>
      <c r="I590" s="714"/>
      <c r="J590" s="714"/>
      <c r="K590" s="714"/>
      <c r="L590" s="714"/>
      <c r="M590" s="714"/>
      <c r="N590" s="714"/>
    </row>
    <row r="591" spans="2:14" s="732" customFormat="1" ht="15.75" customHeight="1">
      <c r="B591" s="714"/>
      <c r="C591" s="714"/>
      <c r="D591" s="714"/>
      <c r="E591" s="714"/>
      <c r="G591" s="714"/>
      <c r="H591" s="714"/>
      <c r="I591" s="714"/>
      <c r="J591" s="714"/>
      <c r="K591" s="714"/>
      <c r="L591" s="714"/>
      <c r="M591" s="714"/>
      <c r="N591" s="714"/>
    </row>
    <row r="592" spans="2:14" s="732" customFormat="1" ht="15.75" customHeight="1">
      <c r="B592" s="714"/>
      <c r="C592" s="714"/>
      <c r="D592" s="714"/>
      <c r="E592" s="714"/>
      <c r="G592" s="714"/>
      <c r="H592" s="714"/>
      <c r="I592" s="714"/>
      <c r="J592" s="714"/>
      <c r="K592" s="714"/>
      <c r="L592" s="714"/>
      <c r="M592" s="714"/>
      <c r="N592" s="714"/>
    </row>
    <row r="593" spans="2:14" s="732" customFormat="1" ht="15.75" customHeight="1">
      <c r="B593" s="714"/>
      <c r="C593" s="714"/>
      <c r="D593" s="714"/>
      <c r="E593" s="714"/>
      <c r="G593" s="714"/>
      <c r="H593" s="714"/>
      <c r="I593" s="714"/>
      <c r="J593" s="714"/>
      <c r="K593" s="714"/>
      <c r="L593" s="714"/>
      <c r="M593" s="714"/>
      <c r="N593" s="714"/>
    </row>
    <row r="594" spans="2:14" s="732" customFormat="1" ht="15.75" customHeight="1">
      <c r="B594" s="714"/>
      <c r="C594" s="714"/>
      <c r="D594" s="714"/>
      <c r="E594" s="714"/>
      <c r="G594" s="714"/>
      <c r="H594" s="714"/>
      <c r="I594" s="714"/>
      <c r="J594" s="714"/>
      <c r="K594" s="714"/>
      <c r="L594" s="714"/>
      <c r="M594" s="714"/>
      <c r="N594" s="714"/>
    </row>
    <row r="595" spans="2:14" s="732" customFormat="1" ht="15.75" customHeight="1">
      <c r="B595" s="714"/>
      <c r="C595" s="714"/>
      <c r="D595" s="714"/>
      <c r="E595" s="714"/>
      <c r="G595" s="714"/>
      <c r="H595" s="714"/>
      <c r="I595" s="714"/>
      <c r="J595" s="714"/>
      <c r="K595" s="714"/>
      <c r="L595" s="714"/>
      <c r="M595" s="714"/>
      <c r="N595" s="714"/>
    </row>
    <row r="596" spans="2:14" s="732" customFormat="1" ht="15.75" customHeight="1">
      <c r="B596" s="714"/>
      <c r="C596" s="714"/>
      <c r="D596" s="714"/>
      <c r="E596" s="714"/>
      <c r="G596" s="714"/>
      <c r="H596" s="714"/>
      <c r="I596" s="714"/>
      <c r="J596" s="714"/>
      <c r="K596" s="714"/>
      <c r="L596" s="714"/>
      <c r="M596" s="714"/>
      <c r="N596" s="714"/>
    </row>
    <row r="597" spans="2:14" s="732" customFormat="1" ht="15.75" customHeight="1">
      <c r="B597" s="714"/>
      <c r="C597" s="714"/>
      <c r="D597" s="714"/>
      <c r="E597" s="714"/>
      <c r="G597" s="714"/>
      <c r="H597" s="714"/>
      <c r="I597" s="714"/>
      <c r="J597" s="714"/>
      <c r="K597" s="714"/>
      <c r="L597" s="714"/>
      <c r="M597" s="714"/>
      <c r="N597" s="714"/>
    </row>
    <row r="598" spans="2:14" s="732" customFormat="1" ht="15.75" customHeight="1">
      <c r="B598" s="714"/>
      <c r="C598" s="714"/>
      <c r="D598" s="714"/>
      <c r="E598" s="714"/>
      <c r="G598" s="714"/>
      <c r="H598" s="714"/>
      <c r="I598" s="714"/>
      <c r="J598" s="714"/>
      <c r="K598" s="714"/>
      <c r="L598" s="714"/>
      <c r="M598" s="714"/>
      <c r="N598" s="714"/>
    </row>
    <row r="599" spans="2:14" s="732" customFormat="1" ht="15.75" customHeight="1">
      <c r="B599" s="714"/>
      <c r="C599" s="714"/>
      <c r="D599" s="714"/>
      <c r="E599" s="714"/>
      <c r="G599" s="714"/>
      <c r="H599" s="714"/>
      <c r="I599" s="714"/>
      <c r="J599" s="714"/>
      <c r="K599" s="714"/>
      <c r="L599" s="714"/>
      <c r="M599" s="714"/>
      <c r="N599" s="714"/>
    </row>
    <row r="600" spans="2:14" s="732" customFormat="1" ht="15.75" customHeight="1">
      <c r="B600" s="714"/>
      <c r="C600" s="714"/>
      <c r="D600" s="714"/>
      <c r="E600" s="714"/>
      <c r="G600" s="714"/>
      <c r="H600" s="714"/>
      <c r="I600" s="714"/>
      <c r="J600" s="714"/>
      <c r="K600" s="714"/>
      <c r="L600" s="714"/>
      <c r="M600" s="714"/>
      <c r="N600" s="714"/>
    </row>
    <row r="601" spans="2:14" s="732" customFormat="1" ht="15.75" customHeight="1">
      <c r="B601" s="714"/>
      <c r="C601" s="714"/>
      <c r="D601" s="714"/>
      <c r="E601" s="714"/>
      <c r="G601" s="714"/>
      <c r="H601" s="714"/>
      <c r="I601" s="714"/>
      <c r="J601" s="714"/>
      <c r="K601" s="714"/>
      <c r="L601" s="714"/>
      <c r="M601" s="714"/>
      <c r="N601" s="714"/>
    </row>
    <row r="602" spans="2:14" s="732" customFormat="1" ht="15.75" customHeight="1">
      <c r="B602" s="714"/>
      <c r="C602" s="714"/>
      <c r="D602" s="714"/>
      <c r="E602" s="714"/>
      <c r="G602" s="714"/>
      <c r="H602" s="714"/>
      <c r="I602" s="714"/>
      <c r="J602" s="714"/>
      <c r="K602" s="714"/>
      <c r="L602" s="714"/>
      <c r="M602" s="714"/>
      <c r="N602" s="714"/>
    </row>
    <row r="603" spans="2:14" s="732" customFormat="1" ht="15.75" customHeight="1">
      <c r="B603" s="714"/>
      <c r="C603" s="714"/>
      <c r="D603" s="714"/>
      <c r="E603" s="714"/>
      <c r="G603" s="714"/>
      <c r="H603" s="714"/>
      <c r="I603" s="714"/>
      <c r="J603" s="714"/>
      <c r="K603" s="714"/>
      <c r="L603" s="714"/>
      <c r="M603" s="714"/>
      <c r="N603" s="714"/>
    </row>
    <row r="604" spans="2:14" s="732" customFormat="1" ht="15.75" customHeight="1">
      <c r="B604" s="714"/>
      <c r="C604" s="714"/>
      <c r="D604" s="714"/>
      <c r="E604" s="714"/>
      <c r="G604" s="714"/>
      <c r="H604" s="714"/>
      <c r="I604" s="714"/>
      <c r="J604" s="714"/>
      <c r="K604" s="714"/>
      <c r="L604" s="714"/>
      <c r="M604" s="714"/>
      <c r="N604" s="714"/>
    </row>
    <row r="605" spans="2:14" s="732" customFormat="1" ht="15.75" customHeight="1">
      <c r="B605" s="714"/>
      <c r="C605" s="714"/>
      <c r="D605" s="714"/>
      <c r="E605" s="714"/>
      <c r="G605" s="714"/>
      <c r="H605" s="714"/>
      <c r="I605" s="714"/>
      <c r="J605" s="714"/>
      <c r="K605" s="714"/>
      <c r="L605" s="714"/>
      <c r="M605" s="714"/>
      <c r="N605" s="714"/>
    </row>
    <row r="606" spans="2:14" s="732" customFormat="1" ht="15.75" customHeight="1">
      <c r="B606" s="714"/>
      <c r="C606" s="714"/>
      <c r="D606" s="714"/>
      <c r="E606" s="714"/>
      <c r="G606" s="714"/>
      <c r="H606" s="714"/>
      <c r="I606" s="714"/>
      <c r="J606" s="714"/>
      <c r="K606" s="714"/>
      <c r="L606" s="714"/>
      <c r="M606" s="714"/>
      <c r="N606" s="714"/>
    </row>
    <row r="607" spans="2:14" s="732" customFormat="1" ht="15.75" customHeight="1">
      <c r="B607" s="714"/>
      <c r="C607" s="714"/>
      <c r="D607" s="714"/>
      <c r="E607" s="714"/>
      <c r="G607" s="714"/>
      <c r="H607" s="714"/>
      <c r="I607" s="714"/>
      <c r="J607" s="714"/>
      <c r="K607" s="714"/>
      <c r="L607" s="714"/>
      <c r="M607" s="714"/>
      <c r="N607" s="714"/>
    </row>
    <row r="608" spans="2:14" s="732" customFormat="1" ht="15.75" customHeight="1">
      <c r="B608" s="714"/>
      <c r="C608" s="714"/>
      <c r="D608" s="714"/>
      <c r="E608" s="714"/>
      <c r="G608" s="714"/>
      <c r="H608" s="714"/>
      <c r="I608" s="714"/>
      <c r="J608" s="714"/>
      <c r="K608" s="714"/>
      <c r="L608" s="714"/>
      <c r="M608" s="714"/>
      <c r="N608" s="714"/>
    </row>
    <row r="609" spans="2:14" s="732" customFormat="1" ht="15.75" customHeight="1">
      <c r="B609" s="714"/>
      <c r="C609" s="714"/>
      <c r="D609" s="714"/>
      <c r="E609" s="714"/>
      <c r="G609" s="714"/>
      <c r="H609" s="714"/>
      <c r="I609" s="714"/>
      <c r="J609" s="714"/>
      <c r="K609" s="714"/>
      <c r="L609" s="714"/>
      <c r="M609" s="714"/>
      <c r="N609" s="714"/>
    </row>
    <row r="610" spans="2:14" s="732" customFormat="1" ht="15.75" customHeight="1">
      <c r="B610" s="714"/>
      <c r="C610" s="714"/>
      <c r="D610" s="714"/>
      <c r="E610" s="714"/>
      <c r="G610" s="714"/>
      <c r="H610" s="714"/>
      <c r="I610" s="714"/>
      <c r="J610" s="714"/>
      <c r="K610" s="714"/>
      <c r="L610" s="714"/>
      <c r="M610" s="714"/>
      <c r="N610" s="714"/>
    </row>
    <row r="611" spans="2:14" s="732" customFormat="1" ht="15.75" customHeight="1">
      <c r="B611" s="714"/>
      <c r="C611" s="714"/>
      <c r="D611" s="714"/>
      <c r="E611" s="714"/>
      <c r="G611" s="714"/>
      <c r="H611" s="714"/>
      <c r="I611" s="714"/>
      <c r="J611" s="714"/>
      <c r="K611" s="714"/>
      <c r="L611" s="714"/>
      <c r="M611" s="714"/>
      <c r="N611" s="714"/>
    </row>
    <row r="612" spans="2:14" s="732" customFormat="1" ht="15.75" customHeight="1">
      <c r="B612" s="714"/>
      <c r="C612" s="714"/>
      <c r="D612" s="714"/>
      <c r="E612" s="714"/>
      <c r="G612" s="714"/>
      <c r="H612" s="714"/>
      <c r="I612" s="714"/>
      <c r="J612" s="714"/>
      <c r="K612" s="714"/>
      <c r="L612" s="714"/>
      <c r="M612" s="714"/>
      <c r="N612" s="714"/>
    </row>
    <row r="613" spans="2:14" s="732" customFormat="1" ht="15.75" customHeight="1">
      <c r="B613" s="714"/>
      <c r="C613" s="714"/>
      <c r="D613" s="714"/>
      <c r="E613" s="714"/>
      <c r="G613" s="714"/>
      <c r="H613" s="714"/>
      <c r="I613" s="714"/>
      <c r="J613" s="714"/>
      <c r="K613" s="714"/>
      <c r="L613" s="714"/>
      <c r="M613" s="714"/>
      <c r="N613" s="714"/>
    </row>
    <row r="614" spans="2:14" s="732" customFormat="1" ht="15.75" customHeight="1">
      <c r="B614" s="714"/>
      <c r="C614" s="714"/>
      <c r="D614" s="714"/>
      <c r="E614" s="714"/>
      <c r="G614" s="714"/>
      <c r="H614" s="714"/>
      <c r="I614" s="714"/>
      <c r="J614" s="714"/>
      <c r="K614" s="714"/>
      <c r="L614" s="714"/>
      <c r="M614" s="714"/>
      <c r="N614" s="714"/>
    </row>
    <row r="615" spans="2:14" s="732" customFormat="1" ht="15.75" customHeight="1">
      <c r="B615" s="714"/>
      <c r="C615" s="714"/>
      <c r="D615" s="714"/>
      <c r="E615" s="714"/>
      <c r="G615" s="714"/>
      <c r="H615" s="714"/>
      <c r="I615" s="714"/>
      <c r="J615" s="714"/>
      <c r="K615" s="714"/>
      <c r="L615" s="714"/>
      <c r="M615" s="714"/>
      <c r="N615" s="714"/>
    </row>
    <row r="616" spans="2:14" s="732" customFormat="1" ht="15.75" customHeight="1">
      <c r="B616" s="714"/>
      <c r="C616" s="714"/>
      <c r="D616" s="714"/>
      <c r="E616" s="714"/>
      <c r="G616" s="714"/>
      <c r="H616" s="714"/>
      <c r="I616" s="714"/>
      <c r="J616" s="714"/>
      <c r="K616" s="714"/>
      <c r="L616" s="714"/>
      <c r="M616" s="714"/>
      <c r="N616" s="714"/>
    </row>
    <row r="617" spans="2:14" s="732" customFormat="1" ht="15.75" customHeight="1">
      <c r="B617" s="714"/>
      <c r="C617" s="714"/>
      <c r="D617" s="714"/>
      <c r="E617" s="714"/>
      <c r="G617" s="714"/>
      <c r="H617" s="714"/>
      <c r="I617" s="714"/>
      <c r="J617" s="714"/>
      <c r="K617" s="714"/>
      <c r="L617" s="714"/>
      <c r="M617" s="714"/>
      <c r="N617" s="714"/>
    </row>
    <row r="618" spans="2:14" s="732" customFormat="1" ht="15.75" customHeight="1">
      <c r="B618" s="714"/>
      <c r="C618" s="714"/>
      <c r="D618" s="714"/>
      <c r="E618" s="714"/>
      <c r="G618" s="714"/>
      <c r="H618" s="714"/>
      <c r="I618" s="714"/>
      <c r="J618" s="714"/>
      <c r="K618" s="714"/>
      <c r="L618" s="714"/>
      <c r="M618" s="714"/>
      <c r="N618" s="714"/>
    </row>
    <row r="619" spans="2:14" s="732" customFormat="1" ht="15.75" customHeight="1">
      <c r="B619" s="714"/>
      <c r="C619" s="714"/>
      <c r="D619" s="714"/>
      <c r="E619" s="714"/>
      <c r="G619" s="714"/>
      <c r="H619" s="714"/>
      <c r="I619" s="714"/>
      <c r="J619" s="714"/>
      <c r="K619" s="714"/>
      <c r="L619" s="714"/>
      <c r="M619" s="714"/>
      <c r="N619" s="714"/>
    </row>
    <row r="620" spans="2:14" s="732" customFormat="1" ht="15.75" customHeight="1">
      <c r="B620" s="714"/>
      <c r="C620" s="714"/>
      <c r="D620" s="714"/>
      <c r="E620" s="714"/>
      <c r="G620" s="714"/>
      <c r="H620" s="714"/>
      <c r="I620" s="714"/>
      <c r="J620" s="714"/>
      <c r="K620" s="714"/>
      <c r="L620" s="714"/>
      <c r="M620" s="714"/>
      <c r="N620" s="714"/>
    </row>
    <row r="621" spans="2:14" s="732" customFormat="1" ht="15.75" customHeight="1">
      <c r="B621" s="714"/>
      <c r="C621" s="714"/>
      <c r="D621" s="714"/>
      <c r="E621" s="714"/>
      <c r="G621" s="714"/>
      <c r="H621" s="714"/>
      <c r="I621" s="714"/>
      <c r="J621" s="714"/>
      <c r="K621" s="714"/>
      <c r="L621" s="714"/>
      <c r="M621" s="714"/>
      <c r="N621" s="714"/>
    </row>
    <row r="622" spans="2:14" s="732" customFormat="1" ht="15.75" customHeight="1">
      <c r="B622" s="714"/>
      <c r="C622" s="714"/>
      <c r="D622" s="714"/>
      <c r="E622" s="714"/>
      <c r="G622" s="714"/>
      <c r="H622" s="714"/>
      <c r="I622" s="714"/>
      <c r="J622" s="714"/>
      <c r="K622" s="714"/>
      <c r="L622" s="714"/>
      <c r="M622" s="714"/>
      <c r="N622" s="714"/>
    </row>
    <row r="623" spans="2:14" s="732" customFormat="1" ht="15.75" customHeight="1">
      <c r="B623" s="714"/>
      <c r="C623" s="714"/>
      <c r="D623" s="714"/>
      <c r="E623" s="714"/>
      <c r="G623" s="714"/>
      <c r="H623" s="714"/>
      <c r="I623" s="714"/>
      <c r="J623" s="714"/>
      <c r="K623" s="714"/>
      <c r="L623" s="714"/>
      <c r="M623" s="714"/>
      <c r="N623" s="714"/>
    </row>
    <row r="624" spans="2:14" s="732" customFormat="1" ht="15.75" customHeight="1">
      <c r="B624" s="714"/>
      <c r="C624" s="714"/>
      <c r="D624" s="714"/>
      <c r="E624" s="714"/>
      <c r="G624" s="714"/>
      <c r="H624" s="714"/>
      <c r="I624" s="714"/>
      <c r="J624" s="714"/>
      <c r="K624" s="714"/>
      <c r="L624" s="714"/>
      <c r="M624" s="714"/>
      <c r="N624" s="714"/>
    </row>
    <row r="625" spans="2:14" s="732" customFormat="1" ht="15.75" customHeight="1">
      <c r="B625" s="714"/>
      <c r="C625" s="714"/>
      <c r="D625" s="714"/>
      <c r="E625" s="714"/>
      <c r="G625" s="714"/>
      <c r="H625" s="714"/>
      <c r="I625" s="714"/>
      <c r="J625" s="714"/>
      <c r="K625" s="714"/>
      <c r="L625" s="714"/>
      <c r="M625" s="714"/>
      <c r="N625" s="714"/>
    </row>
    <row r="626" spans="2:14" s="732" customFormat="1" ht="15.75" customHeight="1">
      <c r="B626" s="714"/>
      <c r="C626" s="714"/>
      <c r="D626" s="714"/>
      <c r="E626" s="714"/>
      <c r="G626" s="714"/>
      <c r="H626" s="714"/>
      <c r="I626" s="714"/>
      <c r="J626" s="714"/>
      <c r="K626" s="714"/>
      <c r="L626" s="714"/>
      <c r="M626" s="714"/>
      <c r="N626" s="714"/>
    </row>
    <row r="627" spans="2:14" s="732" customFormat="1" ht="15.75" customHeight="1">
      <c r="B627" s="714"/>
      <c r="C627" s="714"/>
      <c r="D627" s="714"/>
      <c r="E627" s="714"/>
      <c r="G627" s="714"/>
      <c r="H627" s="714"/>
      <c r="I627" s="714"/>
      <c r="J627" s="714"/>
      <c r="K627" s="714"/>
      <c r="L627" s="714"/>
      <c r="M627" s="714"/>
      <c r="N627" s="714"/>
    </row>
    <row r="628" spans="2:14" s="732" customFormat="1" ht="15.75" customHeight="1">
      <c r="B628" s="714"/>
      <c r="C628" s="714"/>
      <c r="D628" s="714"/>
      <c r="E628" s="714"/>
      <c r="G628" s="714"/>
      <c r="H628" s="714"/>
      <c r="I628" s="714"/>
      <c r="J628" s="714"/>
      <c r="K628" s="714"/>
      <c r="L628" s="714"/>
      <c r="M628" s="714"/>
      <c r="N628" s="714"/>
    </row>
    <row r="629" spans="2:14" s="732" customFormat="1" ht="15.75" customHeight="1">
      <c r="B629" s="714"/>
      <c r="C629" s="714"/>
      <c r="D629" s="714"/>
      <c r="E629" s="714"/>
      <c r="G629" s="714"/>
      <c r="H629" s="714"/>
      <c r="I629" s="714"/>
      <c r="J629" s="714"/>
      <c r="K629" s="714"/>
      <c r="L629" s="714"/>
      <c r="M629" s="714"/>
      <c r="N629" s="714"/>
    </row>
    <row r="630" spans="2:14" s="732" customFormat="1" ht="15.75" customHeight="1">
      <c r="B630" s="714"/>
      <c r="C630" s="714"/>
      <c r="D630" s="714"/>
      <c r="E630" s="714"/>
      <c r="G630" s="714"/>
      <c r="H630" s="714"/>
      <c r="I630" s="714"/>
      <c r="J630" s="714"/>
      <c r="K630" s="714"/>
      <c r="L630" s="714"/>
      <c r="M630" s="714"/>
      <c r="N630" s="714"/>
    </row>
    <row r="631" spans="2:14" s="732" customFormat="1" ht="15.75" customHeight="1">
      <c r="B631" s="714"/>
      <c r="C631" s="714"/>
      <c r="D631" s="714"/>
      <c r="E631" s="714"/>
      <c r="G631" s="714"/>
      <c r="H631" s="714"/>
      <c r="I631" s="714"/>
      <c r="J631" s="714"/>
      <c r="K631" s="714"/>
      <c r="L631" s="714"/>
      <c r="M631" s="714"/>
      <c r="N631" s="714"/>
    </row>
    <row r="632" spans="2:14" s="732" customFormat="1" ht="15.75" customHeight="1">
      <c r="B632" s="714"/>
      <c r="C632" s="714"/>
      <c r="D632" s="714"/>
      <c r="E632" s="714"/>
      <c r="G632" s="714"/>
      <c r="H632" s="714"/>
      <c r="I632" s="714"/>
      <c r="J632" s="714"/>
      <c r="K632" s="714"/>
      <c r="L632" s="714"/>
      <c r="M632" s="714"/>
      <c r="N632" s="714"/>
    </row>
    <row r="633" spans="2:14" s="732" customFormat="1" ht="15.75" customHeight="1">
      <c r="B633" s="714"/>
      <c r="C633" s="714"/>
      <c r="D633" s="714"/>
      <c r="E633" s="714"/>
      <c r="G633" s="714"/>
      <c r="H633" s="714"/>
      <c r="I633" s="714"/>
      <c r="J633" s="714"/>
      <c r="K633" s="714"/>
      <c r="L633" s="714"/>
      <c r="M633" s="714"/>
      <c r="N633" s="714"/>
    </row>
    <row r="634" spans="2:14" s="732" customFormat="1" ht="15.75" customHeight="1">
      <c r="B634" s="714"/>
      <c r="C634" s="714"/>
      <c r="D634" s="714"/>
      <c r="E634" s="714"/>
      <c r="G634" s="714"/>
      <c r="H634" s="714"/>
      <c r="I634" s="714"/>
      <c r="J634" s="714"/>
      <c r="K634" s="714"/>
      <c r="L634" s="714"/>
      <c r="M634" s="714"/>
      <c r="N634" s="714"/>
    </row>
    <row r="635" spans="2:14" s="732" customFormat="1" ht="15.75" customHeight="1">
      <c r="B635" s="714"/>
      <c r="C635" s="714"/>
      <c r="D635" s="714"/>
      <c r="E635" s="714"/>
      <c r="G635" s="714"/>
      <c r="H635" s="714"/>
      <c r="I635" s="714"/>
      <c r="J635" s="714"/>
      <c r="K635" s="714"/>
      <c r="L635" s="714"/>
      <c r="M635" s="714"/>
      <c r="N635" s="714"/>
    </row>
    <row r="636" spans="2:14" s="732" customFormat="1" ht="15.75" customHeight="1">
      <c r="B636" s="714"/>
      <c r="C636" s="714"/>
      <c r="D636" s="714"/>
      <c r="E636" s="714"/>
      <c r="G636" s="714"/>
      <c r="H636" s="714"/>
      <c r="I636" s="714"/>
      <c r="J636" s="714"/>
      <c r="K636" s="714"/>
      <c r="L636" s="714"/>
      <c r="M636" s="714"/>
      <c r="N636" s="714"/>
    </row>
    <row r="637" spans="2:14" s="732" customFormat="1" ht="15.75" customHeight="1">
      <c r="B637" s="714"/>
      <c r="C637" s="714"/>
      <c r="D637" s="714"/>
      <c r="E637" s="714"/>
      <c r="G637" s="714"/>
      <c r="H637" s="714"/>
      <c r="I637" s="714"/>
      <c r="J637" s="714"/>
      <c r="K637" s="714"/>
      <c r="L637" s="714"/>
      <c r="M637" s="714"/>
      <c r="N637" s="714"/>
    </row>
    <row r="638" spans="2:14" s="732" customFormat="1" ht="15.75" customHeight="1">
      <c r="B638" s="714"/>
      <c r="C638" s="714"/>
      <c r="D638" s="714"/>
      <c r="E638" s="714"/>
      <c r="G638" s="714"/>
      <c r="H638" s="714"/>
      <c r="I638" s="714"/>
      <c r="J638" s="714"/>
      <c r="K638" s="714"/>
      <c r="L638" s="714"/>
      <c r="M638" s="714"/>
      <c r="N638" s="714"/>
    </row>
    <row r="639" spans="2:14" s="732" customFormat="1" ht="15.75" customHeight="1">
      <c r="B639" s="714"/>
      <c r="C639" s="714"/>
      <c r="D639" s="714"/>
      <c r="E639" s="714"/>
      <c r="G639" s="714"/>
      <c r="H639" s="714"/>
      <c r="I639" s="714"/>
      <c r="J639" s="714"/>
      <c r="K639" s="714"/>
      <c r="L639" s="714"/>
      <c r="M639" s="714"/>
      <c r="N639" s="714"/>
    </row>
    <row r="640" spans="2:14" s="732" customFormat="1" ht="15.75" customHeight="1">
      <c r="B640" s="714"/>
      <c r="C640" s="714"/>
      <c r="D640" s="714"/>
      <c r="E640" s="714"/>
      <c r="G640" s="714"/>
      <c r="H640" s="714"/>
      <c r="I640" s="714"/>
      <c r="J640" s="714"/>
      <c r="K640" s="714"/>
      <c r="L640" s="714"/>
      <c r="M640" s="714"/>
      <c r="N640" s="714"/>
    </row>
    <row r="641" spans="2:14" s="732" customFormat="1" ht="15.75" customHeight="1">
      <c r="B641" s="714"/>
      <c r="C641" s="714"/>
      <c r="D641" s="714"/>
      <c r="E641" s="714"/>
      <c r="G641" s="714"/>
      <c r="H641" s="714"/>
      <c r="I641" s="714"/>
      <c r="J641" s="714"/>
      <c r="K641" s="714"/>
      <c r="L641" s="714"/>
      <c r="M641" s="714"/>
      <c r="N641" s="714"/>
    </row>
    <row r="642" spans="2:14" s="732" customFormat="1" ht="15.75" customHeight="1">
      <c r="B642" s="714"/>
      <c r="C642" s="714"/>
      <c r="D642" s="714"/>
      <c r="E642" s="714"/>
      <c r="G642" s="714"/>
      <c r="H642" s="714"/>
      <c r="I642" s="714"/>
      <c r="J642" s="714"/>
      <c r="K642" s="714"/>
      <c r="L642" s="714"/>
      <c r="M642" s="714"/>
      <c r="N642" s="714"/>
    </row>
    <row r="643" spans="2:14" s="732" customFormat="1" ht="15.75" customHeight="1">
      <c r="B643" s="714"/>
      <c r="C643" s="714"/>
      <c r="D643" s="714"/>
      <c r="E643" s="714"/>
      <c r="G643" s="714"/>
      <c r="H643" s="714"/>
      <c r="I643" s="714"/>
      <c r="J643" s="714"/>
      <c r="K643" s="714"/>
      <c r="L643" s="714"/>
      <c r="M643" s="714"/>
      <c r="N643" s="714"/>
    </row>
    <row r="644" spans="2:14" s="732" customFormat="1" ht="15.75" customHeight="1">
      <c r="B644" s="714"/>
      <c r="C644" s="714"/>
      <c r="D644" s="714"/>
      <c r="E644" s="714"/>
      <c r="G644" s="714"/>
      <c r="H644" s="714"/>
      <c r="I644" s="714"/>
      <c r="J644" s="714"/>
      <c r="K644" s="714"/>
      <c r="L644" s="714"/>
      <c r="M644" s="714"/>
      <c r="N644" s="714"/>
    </row>
    <row r="645" spans="2:14" s="732" customFormat="1" ht="15.75" customHeight="1">
      <c r="B645" s="714"/>
      <c r="C645" s="714"/>
      <c r="D645" s="714"/>
      <c r="E645" s="714"/>
      <c r="G645" s="714"/>
      <c r="H645" s="714"/>
      <c r="I645" s="714"/>
      <c r="J645" s="714"/>
      <c r="K645" s="714"/>
      <c r="L645" s="714"/>
      <c r="M645" s="714"/>
      <c r="N645" s="714"/>
    </row>
    <row r="646" spans="2:14" s="732" customFormat="1" ht="15.75" customHeight="1">
      <c r="B646" s="714"/>
      <c r="C646" s="714"/>
      <c r="D646" s="714"/>
      <c r="E646" s="714"/>
      <c r="G646" s="714"/>
      <c r="H646" s="714"/>
      <c r="I646" s="714"/>
      <c r="J646" s="714"/>
      <c r="K646" s="714"/>
      <c r="L646" s="714"/>
      <c r="M646" s="714"/>
      <c r="N646" s="714"/>
    </row>
    <row r="647" spans="2:14" s="732" customFormat="1" ht="15.75" customHeight="1">
      <c r="B647" s="714"/>
      <c r="C647" s="714"/>
      <c r="D647" s="714"/>
      <c r="E647" s="714"/>
      <c r="G647" s="714"/>
      <c r="H647" s="714"/>
      <c r="I647" s="714"/>
      <c r="J647" s="714"/>
      <c r="K647" s="714"/>
      <c r="L647" s="714"/>
      <c r="M647" s="714"/>
      <c r="N647" s="714"/>
    </row>
    <row r="648" spans="2:14" s="732" customFormat="1" ht="15.75" customHeight="1">
      <c r="B648" s="714"/>
      <c r="C648" s="714"/>
      <c r="D648" s="714"/>
      <c r="E648" s="714"/>
      <c r="G648" s="714"/>
      <c r="H648" s="714"/>
      <c r="I648" s="714"/>
      <c r="J648" s="714"/>
      <c r="K648" s="714"/>
      <c r="L648" s="714"/>
      <c r="M648" s="714"/>
      <c r="N648" s="714"/>
    </row>
    <row r="649" spans="2:14" s="732" customFormat="1" ht="15.75" customHeight="1">
      <c r="B649" s="714"/>
      <c r="C649" s="714"/>
      <c r="D649" s="714"/>
      <c r="E649" s="714"/>
      <c r="G649" s="714"/>
      <c r="H649" s="714"/>
      <c r="I649" s="714"/>
      <c r="J649" s="714"/>
      <c r="K649" s="714"/>
      <c r="L649" s="714"/>
      <c r="M649" s="714"/>
      <c r="N649" s="714"/>
    </row>
    <row r="650" spans="2:14" s="732" customFormat="1" ht="15.75" customHeight="1">
      <c r="B650" s="714"/>
      <c r="C650" s="714"/>
      <c r="D650" s="714"/>
      <c r="E650" s="714"/>
      <c r="G650" s="714"/>
      <c r="H650" s="714"/>
      <c r="I650" s="714"/>
      <c r="J650" s="714"/>
      <c r="K650" s="714"/>
      <c r="L650" s="714"/>
      <c r="M650" s="714"/>
      <c r="N650" s="714"/>
    </row>
    <row r="651" spans="2:14" s="732" customFormat="1" ht="15.75" customHeight="1">
      <c r="B651" s="714"/>
      <c r="C651" s="714"/>
      <c r="D651" s="714"/>
      <c r="E651" s="714"/>
      <c r="G651" s="714"/>
      <c r="H651" s="714"/>
      <c r="I651" s="714"/>
      <c r="J651" s="714"/>
      <c r="K651" s="714"/>
      <c r="L651" s="714"/>
      <c r="M651" s="714"/>
      <c r="N651" s="714"/>
    </row>
    <row r="652" spans="2:14" s="732" customFormat="1" ht="15.75" customHeight="1">
      <c r="B652" s="714"/>
      <c r="C652" s="714"/>
      <c r="D652" s="714"/>
      <c r="E652" s="714"/>
      <c r="G652" s="714"/>
      <c r="H652" s="714"/>
      <c r="I652" s="714"/>
      <c r="J652" s="714"/>
      <c r="K652" s="714"/>
      <c r="L652" s="714"/>
      <c r="M652" s="714"/>
      <c r="N652" s="714"/>
    </row>
    <row r="653" spans="2:14" s="732" customFormat="1" ht="15.75" customHeight="1">
      <c r="B653" s="714"/>
      <c r="C653" s="714"/>
      <c r="D653" s="714"/>
      <c r="E653" s="714"/>
      <c r="G653" s="714"/>
      <c r="H653" s="714"/>
      <c r="I653" s="714"/>
      <c r="J653" s="714"/>
      <c r="K653" s="714"/>
      <c r="L653" s="714"/>
      <c r="M653" s="714"/>
      <c r="N653" s="714"/>
    </row>
    <row r="654" spans="2:14" s="732" customFormat="1" ht="15.75" customHeight="1">
      <c r="B654" s="714"/>
      <c r="C654" s="714"/>
      <c r="D654" s="714"/>
      <c r="E654" s="714"/>
      <c r="G654" s="714"/>
      <c r="H654" s="714"/>
      <c r="I654" s="714"/>
      <c r="J654" s="714"/>
      <c r="K654" s="714"/>
      <c r="L654" s="714"/>
      <c r="M654" s="714"/>
      <c r="N654" s="714"/>
    </row>
    <row r="655" spans="2:14" s="732" customFormat="1" ht="15.75" customHeight="1">
      <c r="B655" s="714"/>
      <c r="C655" s="714"/>
      <c r="D655" s="714"/>
      <c r="E655" s="714"/>
      <c r="G655" s="714"/>
      <c r="H655" s="714"/>
      <c r="I655" s="714"/>
      <c r="J655" s="714"/>
      <c r="K655" s="714"/>
      <c r="L655" s="714"/>
      <c r="M655" s="714"/>
      <c r="N655" s="714"/>
    </row>
    <row r="656" spans="2:14" s="732" customFormat="1" ht="15.75" customHeight="1">
      <c r="B656" s="714"/>
      <c r="C656" s="714"/>
      <c r="D656" s="714"/>
      <c r="E656" s="714"/>
      <c r="G656" s="714"/>
      <c r="H656" s="714"/>
      <c r="I656" s="714"/>
      <c r="J656" s="714"/>
      <c r="K656" s="714"/>
      <c r="L656" s="714"/>
      <c r="M656" s="714"/>
      <c r="N656" s="714"/>
    </row>
    <row r="657" spans="2:14" s="732" customFormat="1" ht="15.75" customHeight="1">
      <c r="B657" s="714"/>
      <c r="C657" s="714"/>
      <c r="D657" s="714"/>
      <c r="E657" s="714"/>
      <c r="G657" s="714"/>
      <c r="H657" s="714"/>
      <c r="I657" s="714"/>
      <c r="J657" s="714"/>
      <c r="K657" s="714"/>
      <c r="L657" s="714"/>
      <c r="M657" s="714"/>
      <c r="N657" s="714"/>
    </row>
    <row r="658" spans="2:14" s="732" customFormat="1" ht="15.75" customHeight="1">
      <c r="B658" s="714"/>
      <c r="C658" s="714"/>
      <c r="D658" s="714"/>
      <c r="E658" s="714"/>
      <c r="G658" s="714"/>
      <c r="H658" s="714"/>
      <c r="I658" s="714"/>
      <c r="J658" s="714"/>
      <c r="K658" s="714"/>
      <c r="L658" s="714"/>
      <c r="M658" s="714"/>
      <c r="N658" s="714"/>
    </row>
    <row r="659" spans="2:14" s="732" customFormat="1" ht="15.75" customHeight="1">
      <c r="B659" s="714"/>
      <c r="C659" s="714"/>
      <c r="D659" s="714"/>
      <c r="E659" s="714"/>
      <c r="G659" s="714"/>
      <c r="H659" s="714"/>
      <c r="I659" s="714"/>
      <c r="J659" s="714"/>
      <c r="K659" s="714"/>
      <c r="L659" s="714"/>
      <c r="M659" s="714"/>
      <c r="N659" s="714"/>
    </row>
    <row r="660" spans="2:14" s="732" customFormat="1" ht="15.75" customHeight="1">
      <c r="B660" s="714"/>
      <c r="C660" s="714"/>
      <c r="D660" s="714"/>
      <c r="E660" s="714"/>
      <c r="G660" s="714"/>
      <c r="H660" s="714"/>
      <c r="I660" s="714"/>
      <c r="J660" s="714"/>
      <c r="K660" s="714"/>
      <c r="L660" s="714"/>
      <c r="M660" s="714"/>
      <c r="N660" s="714"/>
    </row>
    <row r="661" spans="2:14" s="732" customFormat="1" ht="15.75" customHeight="1">
      <c r="B661" s="714"/>
      <c r="C661" s="714"/>
      <c r="D661" s="714"/>
      <c r="E661" s="714"/>
      <c r="G661" s="714"/>
      <c r="H661" s="714"/>
      <c r="I661" s="714"/>
      <c r="J661" s="714"/>
      <c r="K661" s="714"/>
      <c r="L661" s="714"/>
      <c r="M661" s="714"/>
      <c r="N661" s="714"/>
    </row>
    <row r="662" spans="2:14" s="732" customFormat="1" ht="15.75" customHeight="1">
      <c r="B662" s="714"/>
      <c r="C662" s="714"/>
      <c r="D662" s="714"/>
      <c r="E662" s="714"/>
      <c r="G662" s="714"/>
      <c r="H662" s="714"/>
      <c r="I662" s="714"/>
      <c r="J662" s="714"/>
      <c r="K662" s="714"/>
      <c r="L662" s="714"/>
      <c r="M662" s="714"/>
      <c r="N662" s="714"/>
    </row>
    <row r="663" spans="2:14" s="732" customFormat="1" ht="15.75" customHeight="1">
      <c r="B663" s="714"/>
      <c r="C663" s="714"/>
      <c r="D663" s="714"/>
      <c r="E663" s="714"/>
      <c r="G663" s="714"/>
      <c r="H663" s="714"/>
      <c r="I663" s="714"/>
      <c r="J663" s="714"/>
      <c r="K663" s="714"/>
      <c r="L663" s="714"/>
      <c r="M663" s="714"/>
      <c r="N663" s="714"/>
    </row>
    <row r="664" spans="2:14" s="732" customFormat="1" ht="15.75" customHeight="1">
      <c r="B664" s="714"/>
      <c r="C664" s="714"/>
      <c r="D664" s="714"/>
      <c r="E664" s="714"/>
      <c r="G664" s="714"/>
      <c r="H664" s="714"/>
      <c r="I664" s="714"/>
      <c r="J664" s="714"/>
      <c r="K664" s="714"/>
      <c r="L664" s="714"/>
      <c r="M664" s="714"/>
      <c r="N664" s="714"/>
    </row>
    <row r="665" spans="2:14" s="732" customFormat="1" ht="15.75" customHeight="1">
      <c r="B665" s="714"/>
      <c r="C665" s="714"/>
      <c r="D665" s="714"/>
      <c r="E665" s="714"/>
      <c r="G665" s="714"/>
      <c r="H665" s="714"/>
      <c r="I665" s="714"/>
      <c r="J665" s="714"/>
      <c r="K665" s="714"/>
      <c r="L665" s="714"/>
      <c r="M665" s="714"/>
      <c r="N665" s="714"/>
    </row>
    <row r="666" spans="2:14" s="732" customFormat="1" ht="15.75" customHeight="1">
      <c r="B666" s="714"/>
      <c r="C666" s="714"/>
      <c r="D666" s="714"/>
      <c r="E666" s="714"/>
      <c r="G666" s="714"/>
      <c r="H666" s="714"/>
      <c r="I666" s="714"/>
      <c r="J666" s="714"/>
      <c r="K666" s="714"/>
      <c r="L666" s="714"/>
      <c r="M666" s="714"/>
      <c r="N666" s="714"/>
    </row>
    <row r="667" spans="2:14" s="732" customFormat="1" ht="15.75" customHeight="1">
      <c r="B667" s="714"/>
      <c r="C667" s="714"/>
      <c r="D667" s="714"/>
      <c r="E667" s="714"/>
      <c r="G667" s="714"/>
      <c r="H667" s="714"/>
      <c r="I667" s="714"/>
      <c r="J667" s="714"/>
      <c r="K667" s="714"/>
      <c r="L667" s="714"/>
      <c r="M667" s="714"/>
      <c r="N667" s="714"/>
    </row>
    <row r="668" spans="2:14" s="732" customFormat="1" ht="15.75" customHeight="1">
      <c r="B668" s="714"/>
      <c r="C668" s="714"/>
      <c r="D668" s="714"/>
      <c r="E668" s="714"/>
      <c r="G668" s="714"/>
      <c r="H668" s="714"/>
      <c r="I668" s="714"/>
      <c r="J668" s="714"/>
      <c r="K668" s="714"/>
      <c r="L668" s="714"/>
      <c r="M668" s="714"/>
      <c r="N668" s="714"/>
    </row>
    <row r="669" spans="2:14" s="732" customFormat="1" ht="15.75" customHeight="1">
      <c r="B669" s="714"/>
      <c r="C669" s="714"/>
      <c r="D669" s="714"/>
      <c r="E669" s="714"/>
      <c r="G669" s="714"/>
      <c r="H669" s="714"/>
      <c r="I669" s="714"/>
      <c r="J669" s="714"/>
      <c r="K669" s="714"/>
      <c r="L669" s="714"/>
      <c r="M669" s="714"/>
      <c r="N669" s="714"/>
    </row>
    <row r="670" spans="2:14" s="732" customFormat="1" ht="15.75" customHeight="1">
      <c r="B670" s="714"/>
      <c r="C670" s="714"/>
      <c r="D670" s="714"/>
      <c r="E670" s="714"/>
      <c r="G670" s="714"/>
      <c r="H670" s="714"/>
      <c r="I670" s="714"/>
      <c r="J670" s="714"/>
      <c r="K670" s="714"/>
      <c r="L670" s="714"/>
      <c r="M670" s="714"/>
      <c r="N670" s="714"/>
    </row>
    <row r="671" spans="2:14" s="732" customFormat="1" ht="15.75" customHeight="1">
      <c r="B671" s="714"/>
      <c r="C671" s="714"/>
      <c r="D671" s="714"/>
      <c r="E671" s="714"/>
      <c r="G671" s="714"/>
      <c r="H671" s="714"/>
      <c r="I671" s="714"/>
      <c r="J671" s="714"/>
      <c r="K671" s="714"/>
      <c r="L671" s="714"/>
      <c r="M671" s="714"/>
      <c r="N671" s="714"/>
    </row>
    <row r="672" spans="2:14" s="732" customFormat="1" ht="15.75" customHeight="1">
      <c r="B672" s="714"/>
      <c r="C672" s="714"/>
      <c r="D672" s="714"/>
      <c r="E672" s="714"/>
      <c r="G672" s="714"/>
      <c r="H672" s="714"/>
      <c r="I672" s="714"/>
      <c r="J672" s="714"/>
      <c r="K672" s="714"/>
      <c r="L672" s="714"/>
      <c r="M672" s="714"/>
      <c r="N672" s="714"/>
    </row>
    <row r="673" spans="2:14" s="732" customFormat="1" ht="15.75" customHeight="1">
      <c r="B673" s="714"/>
      <c r="C673" s="714"/>
      <c r="D673" s="714"/>
      <c r="E673" s="714"/>
      <c r="G673" s="714"/>
      <c r="H673" s="714"/>
      <c r="I673" s="714"/>
      <c r="J673" s="714"/>
      <c r="K673" s="714"/>
      <c r="L673" s="714"/>
      <c r="M673" s="714"/>
      <c r="N673" s="714"/>
    </row>
    <row r="674" spans="2:14" s="732" customFormat="1" ht="15.75" customHeight="1">
      <c r="B674" s="714"/>
      <c r="C674" s="714"/>
      <c r="D674" s="714"/>
      <c r="E674" s="714"/>
      <c r="G674" s="714"/>
      <c r="H674" s="714"/>
      <c r="I674" s="714"/>
      <c r="J674" s="714"/>
      <c r="K674" s="714"/>
      <c r="L674" s="714"/>
      <c r="M674" s="714"/>
      <c r="N674" s="714"/>
    </row>
    <row r="675" spans="2:14" s="732" customFormat="1" ht="15.75" customHeight="1">
      <c r="B675" s="714"/>
      <c r="C675" s="714"/>
      <c r="D675" s="714"/>
      <c r="E675" s="714"/>
      <c r="G675" s="714"/>
      <c r="H675" s="714"/>
      <c r="I675" s="714"/>
      <c r="J675" s="714"/>
      <c r="K675" s="714"/>
      <c r="L675" s="714"/>
      <c r="M675" s="714"/>
      <c r="N675" s="714"/>
    </row>
    <row r="676" spans="2:14" s="732" customFormat="1" ht="15.75" customHeight="1">
      <c r="B676" s="714"/>
      <c r="C676" s="714"/>
      <c r="D676" s="714"/>
      <c r="E676" s="714"/>
      <c r="G676" s="714"/>
      <c r="H676" s="714"/>
      <c r="I676" s="714"/>
      <c r="J676" s="714"/>
      <c r="K676" s="714"/>
      <c r="L676" s="714"/>
      <c r="M676" s="714"/>
      <c r="N676" s="714"/>
    </row>
    <row r="677" spans="2:14" s="732" customFormat="1" ht="15.75" customHeight="1">
      <c r="B677" s="714"/>
      <c r="C677" s="714"/>
      <c r="D677" s="714"/>
      <c r="E677" s="714"/>
      <c r="G677" s="714"/>
      <c r="H677" s="714"/>
      <c r="I677" s="714"/>
      <c r="J677" s="714"/>
      <c r="K677" s="714"/>
      <c r="L677" s="714"/>
      <c r="M677" s="714"/>
      <c r="N677" s="714"/>
    </row>
    <row r="678" spans="2:14" s="732" customFormat="1" ht="15.75" customHeight="1">
      <c r="B678" s="714"/>
      <c r="C678" s="714"/>
      <c r="D678" s="714"/>
      <c r="E678" s="714"/>
      <c r="G678" s="714"/>
      <c r="H678" s="714"/>
      <c r="I678" s="714"/>
      <c r="J678" s="714"/>
      <c r="K678" s="714"/>
      <c r="L678" s="714"/>
      <c r="M678" s="714"/>
      <c r="N678" s="714"/>
    </row>
    <row r="679" spans="2:14" s="732" customFormat="1" ht="15.75" customHeight="1">
      <c r="B679" s="714"/>
      <c r="C679" s="714"/>
      <c r="D679" s="714"/>
      <c r="E679" s="714"/>
      <c r="G679" s="714"/>
      <c r="H679" s="714"/>
      <c r="I679" s="714"/>
      <c r="J679" s="714"/>
      <c r="K679" s="714"/>
      <c r="L679" s="714"/>
      <c r="M679" s="714"/>
      <c r="N679" s="714"/>
    </row>
    <row r="680" spans="2:14" s="732" customFormat="1" ht="15.75" customHeight="1">
      <c r="B680" s="714"/>
      <c r="C680" s="714"/>
      <c r="D680" s="714"/>
      <c r="E680" s="714"/>
      <c r="G680" s="714"/>
      <c r="H680" s="714"/>
      <c r="I680" s="714"/>
      <c r="J680" s="714"/>
      <c r="K680" s="714"/>
      <c r="L680" s="714"/>
      <c r="M680" s="714"/>
      <c r="N680" s="714"/>
    </row>
    <row r="681" spans="2:14" s="732" customFormat="1" ht="15.75" customHeight="1">
      <c r="B681" s="714"/>
      <c r="C681" s="714"/>
      <c r="D681" s="714"/>
      <c r="E681" s="714"/>
      <c r="G681" s="714"/>
      <c r="H681" s="714"/>
      <c r="I681" s="714"/>
      <c r="J681" s="714"/>
      <c r="K681" s="714"/>
      <c r="L681" s="714"/>
      <c r="M681" s="714"/>
      <c r="N681" s="714"/>
    </row>
    <row r="682" spans="2:14" s="732" customFormat="1" ht="15.75" customHeight="1">
      <c r="B682" s="714"/>
      <c r="C682" s="714"/>
      <c r="D682" s="714"/>
      <c r="E682" s="714"/>
      <c r="G682" s="714"/>
      <c r="H682" s="714"/>
      <c r="I682" s="714"/>
      <c r="J682" s="714"/>
      <c r="K682" s="714"/>
      <c r="L682" s="714"/>
      <c r="M682" s="714"/>
      <c r="N682" s="714"/>
    </row>
    <row r="683" spans="2:14" s="732" customFormat="1" ht="15.75" customHeight="1">
      <c r="B683" s="714"/>
      <c r="C683" s="714"/>
      <c r="D683" s="714"/>
      <c r="E683" s="714"/>
      <c r="G683" s="714"/>
      <c r="H683" s="714"/>
      <c r="I683" s="714"/>
      <c r="J683" s="714"/>
      <c r="K683" s="714"/>
      <c r="L683" s="714"/>
      <c r="M683" s="714"/>
      <c r="N683" s="714"/>
    </row>
    <row r="684" spans="2:14" s="732" customFormat="1" ht="15.75" customHeight="1">
      <c r="B684" s="714"/>
      <c r="C684" s="714"/>
      <c r="D684" s="714"/>
      <c r="E684" s="714"/>
      <c r="G684" s="714"/>
      <c r="H684" s="714"/>
      <c r="I684" s="714"/>
      <c r="J684" s="714"/>
      <c r="K684" s="714"/>
      <c r="L684" s="714"/>
      <c r="M684" s="714"/>
      <c r="N684" s="714"/>
    </row>
    <row r="685" spans="2:14" s="732" customFormat="1" ht="15.75" customHeight="1">
      <c r="B685" s="714"/>
      <c r="C685" s="714"/>
      <c r="D685" s="714"/>
      <c r="E685" s="714"/>
      <c r="G685" s="714"/>
      <c r="H685" s="714"/>
      <c r="I685" s="714"/>
      <c r="J685" s="714"/>
      <c r="K685" s="714"/>
      <c r="L685" s="714"/>
      <c r="M685" s="714"/>
      <c r="N685" s="714"/>
    </row>
    <row r="686" spans="2:14" s="732" customFormat="1" ht="15.75" customHeight="1">
      <c r="B686" s="714"/>
      <c r="C686" s="714"/>
      <c r="D686" s="714"/>
      <c r="E686" s="714"/>
      <c r="G686" s="714"/>
      <c r="H686" s="714"/>
      <c r="I686" s="714"/>
      <c r="J686" s="714"/>
      <c r="K686" s="714"/>
      <c r="L686" s="714"/>
      <c r="M686" s="714"/>
      <c r="N686" s="714"/>
    </row>
    <row r="687" spans="2:14" s="732" customFormat="1" ht="15.75" customHeight="1">
      <c r="B687" s="714"/>
      <c r="C687" s="714"/>
      <c r="D687" s="714"/>
      <c r="E687" s="714"/>
      <c r="G687" s="714"/>
      <c r="H687" s="714"/>
      <c r="I687" s="714"/>
      <c r="J687" s="714"/>
      <c r="K687" s="714"/>
      <c r="L687" s="714"/>
      <c r="M687" s="714"/>
      <c r="N687" s="714"/>
    </row>
    <row r="688" spans="2:14" s="732" customFormat="1" ht="15.75" customHeight="1">
      <c r="B688" s="714"/>
      <c r="C688" s="714"/>
      <c r="D688" s="714"/>
      <c r="E688" s="714"/>
      <c r="G688" s="714"/>
      <c r="H688" s="714"/>
      <c r="I688" s="714"/>
      <c r="J688" s="714"/>
      <c r="K688" s="714"/>
      <c r="L688" s="714"/>
      <c r="M688" s="714"/>
      <c r="N688" s="714"/>
    </row>
    <row r="689" spans="2:14" s="732" customFormat="1" ht="15.75" customHeight="1">
      <c r="B689" s="714"/>
      <c r="C689" s="714"/>
      <c r="D689" s="714"/>
      <c r="E689" s="714"/>
      <c r="G689" s="714"/>
      <c r="H689" s="714"/>
      <c r="I689" s="714"/>
      <c r="J689" s="714"/>
      <c r="K689" s="714"/>
      <c r="L689" s="714"/>
      <c r="M689" s="714"/>
      <c r="N689" s="714"/>
    </row>
    <row r="690" spans="2:14" s="732" customFormat="1" ht="15.75" customHeight="1">
      <c r="B690" s="714"/>
      <c r="C690" s="714"/>
      <c r="D690" s="714"/>
      <c r="E690" s="714"/>
      <c r="G690" s="714"/>
      <c r="H690" s="714"/>
      <c r="I690" s="714"/>
      <c r="J690" s="714"/>
      <c r="K690" s="714"/>
      <c r="L690" s="714"/>
      <c r="M690" s="714"/>
      <c r="N690" s="714"/>
    </row>
    <row r="691" spans="2:14" s="732" customFormat="1" ht="15.75" customHeight="1">
      <c r="B691" s="714"/>
      <c r="C691" s="714"/>
      <c r="D691" s="714"/>
      <c r="E691" s="714"/>
      <c r="G691" s="714"/>
      <c r="H691" s="714"/>
      <c r="I691" s="714"/>
      <c r="J691" s="714"/>
      <c r="K691" s="714"/>
      <c r="L691" s="714"/>
      <c r="M691" s="714"/>
      <c r="N691" s="714"/>
    </row>
    <row r="692" spans="2:14" s="732" customFormat="1" ht="15.75" customHeight="1">
      <c r="B692" s="714"/>
      <c r="C692" s="714"/>
      <c r="D692" s="714"/>
      <c r="E692" s="714"/>
      <c r="G692" s="714"/>
      <c r="H692" s="714"/>
      <c r="I692" s="714"/>
      <c r="J692" s="714"/>
      <c r="K692" s="714"/>
      <c r="L692" s="714"/>
      <c r="M692" s="714"/>
      <c r="N692" s="714"/>
    </row>
    <row r="693" spans="2:14" s="732" customFormat="1" ht="15.75" customHeight="1">
      <c r="B693" s="714"/>
      <c r="C693" s="714"/>
      <c r="D693" s="714"/>
      <c r="E693" s="714"/>
      <c r="G693" s="714"/>
      <c r="H693" s="714"/>
      <c r="I693" s="714"/>
      <c r="J693" s="714"/>
      <c r="K693" s="714"/>
      <c r="L693" s="714"/>
      <c r="M693" s="714"/>
      <c r="N693" s="714"/>
    </row>
    <row r="694" spans="2:14" s="732" customFormat="1" ht="15.75" customHeight="1">
      <c r="B694" s="714"/>
      <c r="C694" s="714"/>
      <c r="D694" s="714"/>
      <c r="E694" s="714"/>
      <c r="G694" s="714"/>
      <c r="H694" s="714"/>
      <c r="I694" s="714"/>
      <c r="J694" s="714"/>
      <c r="K694" s="714"/>
      <c r="L694" s="714"/>
      <c r="M694" s="714"/>
      <c r="N694" s="714"/>
    </row>
    <row r="695" spans="2:14" s="732" customFormat="1" ht="15.75" customHeight="1">
      <c r="B695" s="714"/>
      <c r="C695" s="714"/>
      <c r="D695" s="714"/>
      <c r="E695" s="714"/>
      <c r="G695" s="714"/>
      <c r="H695" s="714"/>
      <c r="I695" s="714"/>
      <c r="J695" s="714"/>
      <c r="K695" s="714"/>
      <c r="L695" s="714"/>
      <c r="M695" s="714"/>
      <c r="N695" s="714"/>
    </row>
    <row r="696" spans="2:14" s="732" customFormat="1" ht="15.75" customHeight="1">
      <c r="B696" s="714"/>
      <c r="C696" s="714"/>
      <c r="D696" s="714"/>
      <c r="E696" s="714"/>
      <c r="G696" s="714"/>
      <c r="H696" s="714"/>
      <c r="I696" s="714"/>
      <c r="J696" s="714"/>
      <c r="K696" s="714"/>
      <c r="L696" s="714"/>
      <c r="M696" s="714"/>
      <c r="N696" s="714"/>
    </row>
    <row r="697" spans="2:14" s="732" customFormat="1" ht="15.75" customHeight="1">
      <c r="B697" s="714"/>
      <c r="C697" s="714"/>
      <c r="D697" s="714"/>
      <c r="E697" s="714"/>
      <c r="G697" s="714"/>
      <c r="H697" s="714"/>
      <c r="I697" s="714"/>
      <c r="J697" s="714"/>
      <c r="K697" s="714"/>
      <c r="L697" s="714"/>
      <c r="M697" s="714"/>
      <c r="N697" s="714"/>
    </row>
    <row r="698" spans="2:14" s="732" customFormat="1" ht="15.75" customHeight="1">
      <c r="B698" s="714"/>
      <c r="C698" s="714"/>
      <c r="D698" s="714"/>
      <c r="E698" s="714"/>
      <c r="G698" s="714"/>
      <c r="H698" s="714"/>
      <c r="I698" s="714"/>
      <c r="J698" s="714"/>
      <c r="K698" s="714"/>
      <c r="L698" s="714"/>
      <c r="M698" s="714"/>
      <c r="N698" s="714"/>
    </row>
    <row r="699" spans="2:14" s="732" customFormat="1" ht="15.75" customHeight="1">
      <c r="B699" s="714"/>
      <c r="C699" s="714"/>
      <c r="D699" s="714"/>
      <c r="E699" s="714"/>
      <c r="G699" s="714"/>
      <c r="H699" s="714"/>
      <c r="I699" s="714"/>
      <c r="J699" s="714"/>
      <c r="K699" s="714"/>
      <c r="L699" s="714"/>
      <c r="M699" s="714"/>
      <c r="N699" s="714"/>
    </row>
    <row r="700" spans="2:14" s="732" customFormat="1" ht="15.75" customHeight="1">
      <c r="B700" s="714"/>
      <c r="C700" s="714"/>
      <c r="D700" s="714"/>
      <c r="E700" s="714"/>
      <c r="G700" s="714"/>
      <c r="H700" s="714"/>
      <c r="I700" s="714"/>
      <c r="J700" s="714"/>
      <c r="K700" s="714"/>
      <c r="L700" s="714"/>
      <c r="M700" s="714"/>
      <c r="N700" s="714"/>
    </row>
    <row r="701" spans="2:14" s="732" customFormat="1" ht="15.75" customHeight="1">
      <c r="B701" s="714"/>
      <c r="C701" s="714"/>
      <c r="D701" s="714"/>
      <c r="E701" s="714"/>
      <c r="G701" s="714"/>
      <c r="H701" s="714"/>
      <c r="I701" s="714"/>
      <c r="J701" s="714"/>
      <c r="K701" s="714"/>
      <c r="L701" s="714"/>
      <c r="M701" s="714"/>
      <c r="N701" s="714"/>
    </row>
    <row r="702" spans="2:14" s="732" customFormat="1" ht="15.75" customHeight="1">
      <c r="B702" s="714"/>
      <c r="C702" s="714"/>
      <c r="D702" s="714"/>
      <c r="E702" s="714"/>
      <c r="G702" s="714"/>
      <c r="H702" s="714"/>
      <c r="I702" s="714"/>
      <c r="J702" s="714"/>
      <c r="K702" s="714"/>
      <c r="L702" s="714"/>
      <c r="M702" s="714"/>
      <c r="N702" s="714"/>
    </row>
    <row r="703" spans="2:14" s="732" customFormat="1" ht="15.75" customHeight="1">
      <c r="B703" s="714"/>
      <c r="C703" s="714"/>
      <c r="D703" s="714"/>
      <c r="E703" s="714"/>
      <c r="G703" s="714"/>
      <c r="H703" s="714"/>
      <c r="I703" s="714"/>
      <c r="J703" s="714"/>
      <c r="K703" s="714"/>
      <c r="L703" s="714"/>
      <c r="M703" s="714"/>
      <c r="N703" s="714"/>
    </row>
    <row r="704" spans="2:14" s="732" customFormat="1" ht="15.75" customHeight="1">
      <c r="B704" s="714"/>
      <c r="C704" s="714"/>
      <c r="D704" s="714"/>
      <c r="E704" s="714"/>
      <c r="G704" s="714"/>
      <c r="H704" s="714"/>
      <c r="I704" s="714"/>
      <c r="J704" s="714"/>
      <c r="K704" s="714"/>
      <c r="L704" s="714"/>
      <c r="M704" s="714"/>
      <c r="N704" s="714"/>
    </row>
    <row r="705" spans="2:14" s="732" customFormat="1" ht="15.75" customHeight="1">
      <c r="B705" s="714"/>
      <c r="C705" s="714"/>
      <c r="D705" s="714"/>
      <c r="E705" s="714"/>
      <c r="G705" s="714"/>
      <c r="H705" s="714"/>
      <c r="I705" s="714"/>
      <c r="J705" s="714"/>
      <c r="K705" s="714"/>
      <c r="L705" s="714"/>
      <c r="M705" s="714"/>
      <c r="N705" s="714"/>
    </row>
    <row r="706" spans="2:14" s="732" customFormat="1" ht="15.75" customHeight="1">
      <c r="B706" s="714"/>
      <c r="C706" s="714"/>
      <c r="D706" s="714"/>
      <c r="E706" s="714"/>
      <c r="G706" s="714"/>
      <c r="H706" s="714"/>
      <c r="I706" s="714"/>
      <c r="J706" s="714"/>
      <c r="K706" s="714"/>
      <c r="L706" s="714"/>
      <c r="M706" s="714"/>
      <c r="N706" s="714"/>
    </row>
    <row r="707" spans="2:14" s="732" customFormat="1" ht="15.75" customHeight="1">
      <c r="B707" s="714"/>
      <c r="C707" s="714"/>
      <c r="D707" s="714"/>
      <c r="E707" s="714"/>
      <c r="G707" s="714"/>
      <c r="H707" s="714"/>
      <c r="I707" s="714"/>
      <c r="J707" s="714"/>
      <c r="K707" s="714"/>
      <c r="L707" s="714"/>
      <c r="M707" s="714"/>
      <c r="N707" s="714"/>
    </row>
    <row r="708" spans="2:14" s="732" customFormat="1" ht="15.75" customHeight="1">
      <c r="B708" s="714"/>
      <c r="C708" s="714"/>
      <c r="D708" s="714"/>
      <c r="E708" s="714"/>
      <c r="G708" s="714"/>
      <c r="H708" s="714"/>
      <c r="I708" s="714"/>
      <c r="J708" s="714"/>
      <c r="K708" s="714"/>
      <c r="L708" s="714"/>
      <c r="M708" s="714"/>
      <c r="N708" s="714"/>
    </row>
    <row r="709" spans="2:14" s="732" customFormat="1" ht="15.75" customHeight="1">
      <c r="B709" s="714"/>
      <c r="C709" s="714"/>
      <c r="D709" s="714"/>
      <c r="E709" s="714"/>
      <c r="G709" s="714"/>
      <c r="H709" s="714"/>
      <c r="I709" s="714"/>
      <c r="J709" s="714"/>
      <c r="K709" s="714"/>
      <c r="L709" s="714"/>
      <c r="M709" s="714"/>
      <c r="N709" s="714"/>
    </row>
    <row r="710" spans="2:14" s="732" customFormat="1" ht="15.75" customHeight="1">
      <c r="B710" s="714"/>
      <c r="C710" s="714"/>
      <c r="D710" s="714"/>
      <c r="E710" s="714"/>
      <c r="G710" s="714"/>
      <c r="H710" s="714"/>
      <c r="I710" s="714"/>
      <c r="J710" s="714"/>
      <c r="K710" s="714"/>
      <c r="L710" s="714"/>
      <c r="M710" s="714"/>
      <c r="N710" s="714"/>
    </row>
    <row r="711" spans="2:14" s="732" customFormat="1" ht="15.75" customHeight="1">
      <c r="B711" s="714"/>
      <c r="C711" s="714"/>
      <c r="D711" s="714"/>
      <c r="E711" s="714"/>
      <c r="G711" s="714"/>
      <c r="H711" s="714"/>
      <c r="I711" s="714"/>
      <c r="J711" s="714"/>
      <c r="K711" s="714"/>
      <c r="L711" s="714"/>
      <c r="M711" s="714"/>
      <c r="N711" s="714"/>
    </row>
    <row r="712" spans="2:14" s="732" customFormat="1" ht="15.75" customHeight="1">
      <c r="B712" s="714"/>
      <c r="C712" s="714"/>
      <c r="D712" s="714"/>
      <c r="E712" s="714"/>
      <c r="G712" s="714"/>
      <c r="H712" s="714"/>
      <c r="I712" s="714"/>
      <c r="J712" s="714"/>
      <c r="K712" s="714"/>
      <c r="L712" s="714"/>
      <c r="M712" s="714"/>
      <c r="N712" s="714"/>
    </row>
    <row r="713" spans="2:14" s="732" customFormat="1" ht="15.75" customHeight="1">
      <c r="B713" s="714"/>
      <c r="C713" s="714"/>
      <c r="D713" s="714"/>
      <c r="E713" s="714"/>
      <c r="G713" s="714"/>
      <c r="H713" s="714"/>
      <c r="I713" s="714"/>
      <c r="J713" s="714"/>
      <c r="K713" s="714"/>
      <c r="L713" s="714"/>
      <c r="M713" s="714"/>
      <c r="N713" s="714"/>
    </row>
    <row r="714" spans="2:14" s="732" customFormat="1" ht="15.75" customHeight="1">
      <c r="B714" s="714"/>
      <c r="C714" s="714"/>
      <c r="D714" s="714"/>
      <c r="E714" s="714"/>
      <c r="G714" s="714"/>
      <c r="H714" s="714"/>
      <c r="I714" s="714"/>
      <c r="J714" s="714"/>
      <c r="K714" s="714"/>
      <c r="L714" s="714"/>
      <c r="M714" s="714"/>
      <c r="N714" s="714"/>
    </row>
    <row r="715" spans="2:14" s="732" customFormat="1" ht="15.75" customHeight="1">
      <c r="B715" s="714"/>
      <c r="C715" s="714"/>
      <c r="D715" s="714"/>
      <c r="E715" s="714"/>
      <c r="G715" s="714"/>
      <c r="H715" s="714"/>
      <c r="I715" s="714"/>
      <c r="J715" s="714"/>
      <c r="K715" s="714"/>
      <c r="L715" s="714"/>
      <c r="M715" s="714"/>
      <c r="N715" s="714"/>
    </row>
    <row r="716" spans="2:14" s="732" customFormat="1" ht="15.75" customHeight="1">
      <c r="B716" s="714"/>
      <c r="C716" s="714"/>
      <c r="D716" s="714"/>
      <c r="E716" s="714"/>
      <c r="G716" s="714"/>
      <c r="H716" s="714"/>
      <c r="I716" s="714"/>
      <c r="J716" s="714"/>
      <c r="K716" s="714"/>
      <c r="L716" s="714"/>
      <c r="M716" s="714"/>
      <c r="N716" s="714"/>
    </row>
    <row r="717" spans="2:14" s="732" customFormat="1" ht="15.75" customHeight="1">
      <c r="B717" s="714"/>
      <c r="C717" s="714"/>
      <c r="D717" s="714"/>
      <c r="E717" s="714"/>
      <c r="G717" s="714"/>
      <c r="H717" s="714"/>
      <c r="I717" s="714"/>
      <c r="J717" s="714"/>
      <c r="K717" s="714"/>
      <c r="L717" s="714"/>
      <c r="M717" s="714"/>
      <c r="N717" s="714"/>
    </row>
    <row r="718" spans="2:14" s="732" customFormat="1" ht="15.75" customHeight="1">
      <c r="B718" s="714"/>
      <c r="C718" s="714"/>
      <c r="D718" s="714"/>
      <c r="E718" s="714"/>
      <c r="G718" s="714"/>
      <c r="H718" s="714"/>
      <c r="I718" s="714"/>
      <c r="J718" s="714"/>
      <c r="K718" s="714"/>
      <c r="L718" s="714"/>
      <c r="M718" s="714"/>
      <c r="N718" s="714"/>
    </row>
    <row r="719" spans="2:14" s="732" customFormat="1" ht="15.75" customHeight="1">
      <c r="B719" s="714"/>
      <c r="C719" s="714"/>
      <c r="D719" s="714"/>
      <c r="E719" s="714"/>
      <c r="G719" s="714"/>
      <c r="H719" s="714"/>
      <c r="I719" s="714"/>
      <c r="J719" s="714"/>
      <c r="K719" s="714"/>
      <c r="L719" s="714"/>
      <c r="M719" s="714"/>
      <c r="N719" s="714"/>
    </row>
    <row r="720" spans="2:14" s="732" customFormat="1" ht="15.75" customHeight="1">
      <c r="B720" s="714"/>
      <c r="C720" s="714"/>
      <c r="D720" s="714"/>
      <c r="E720" s="714"/>
      <c r="G720" s="714"/>
      <c r="H720" s="714"/>
      <c r="I720" s="714"/>
      <c r="J720" s="714"/>
      <c r="K720" s="714"/>
      <c r="L720" s="714"/>
      <c r="M720" s="714"/>
      <c r="N720" s="714"/>
    </row>
    <row r="721" spans="2:14" s="732" customFormat="1" ht="15.75" customHeight="1">
      <c r="B721" s="714"/>
      <c r="C721" s="714"/>
      <c r="D721" s="714"/>
      <c r="E721" s="714"/>
      <c r="G721" s="714"/>
      <c r="H721" s="714"/>
      <c r="I721" s="714"/>
      <c r="J721" s="714"/>
      <c r="K721" s="714"/>
      <c r="L721" s="714"/>
      <c r="M721" s="714"/>
      <c r="N721" s="714"/>
    </row>
    <row r="722" spans="2:14" s="732" customFormat="1" ht="15.75" customHeight="1">
      <c r="B722" s="714"/>
      <c r="C722" s="714"/>
      <c r="D722" s="714"/>
      <c r="E722" s="714"/>
      <c r="G722" s="714"/>
      <c r="H722" s="714"/>
      <c r="I722" s="714"/>
      <c r="J722" s="714"/>
      <c r="K722" s="714"/>
      <c r="L722" s="714"/>
      <c r="M722" s="714"/>
      <c r="N722" s="714"/>
    </row>
    <row r="723" spans="2:14" s="732" customFormat="1" ht="15.75" customHeight="1">
      <c r="B723" s="714"/>
      <c r="C723" s="714"/>
      <c r="D723" s="714"/>
      <c r="E723" s="714"/>
      <c r="G723" s="714"/>
      <c r="H723" s="714"/>
      <c r="I723" s="714"/>
      <c r="J723" s="714"/>
      <c r="K723" s="714"/>
      <c r="L723" s="714"/>
      <c r="M723" s="714"/>
      <c r="N723" s="714"/>
    </row>
    <row r="724" spans="2:14" s="732" customFormat="1" ht="15.75" customHeight="1">
      <c r="B724" s="714"/>
      <c r="C724" s="714"/>
      <c r="D724" s="714"/>
      <c r="E724" s="714"/>
      <c r="G724" s="714"/>
      <c r="H724" s="714"/>
      <c r="I724" s="714"/>
      <c r="J724" s="714"/>
      <c r="K724" s="714"/>
      <c r="L724" s="714"/>
      <c r="M724" s="714"/>
      <c r="N724" s="714"/>
    </row>
    <row r="725" spans="2:14" s="732" customFormat="1" ht="15.75" customHeight="1">
      <c r="B725" s="714"/>
      <c r="C725" s="714"/>
      <c r="D725" s="714"/>
      <c r="E725" s="714"/>
      <c r="G725" s="714"/>
      <c r="H725" s="714"/>
      <c r="I725" s="714"/>
      <c r="J725" s="714"/>
      <c r="K725" s="714"/>
      <c r="L725" s="714"/>
      <c r="M725" s="714"/>
      <c r="N725" s="714"/>
    </row>
    <row r="726" spans="2:14" s="732" customFormat="1" ht="15.75" customHeight="1">
      <c r="B726" s="714"/>
      <c r="C726" s="714"/>
      <c r="D726" s="714"/>
      <c r="E726" s="714"/>
      <c r="G726" s="714"/>
      <c r="H726" s="714"/>
      <c r="I726" s="714"/>
      <c r="J726" s="714"/>
      <c r="K726" s="714"/>
      <c r="L726" s="714"/>
      <c r="M726" s="714"/>
      <c r="N726" s="714"/>
    </row>
    <row r="727" spans="2:14" s="732" customFormat="1" ht="15.75" customHeight="1">
      <c r="B727" s="714"/>
      <c r="C727" s="714"/>
      <c r="D727" s="714"/>
      <c r="E727" s="714"/>
      <c r="G727" s="714"/>
      <c r="H727" s="714"/>
      <c r="I727" s="714"/>
      <c r="J727" s="714"/>
      <c r="K727" s="714"/>
      <c r="L727" s="714"/>
      <c r="M727" s="714"/>
      <c r="N727" s="714"/>
    </row>
    <row r="728" spans="2:14" s="732" customFormat="1" ht="15.75" customHeight="1">
      <c r="B728" s="714"/>
      <c r="C728" s="714"/>
      <c r="D728" s="714"/>
      <c r="E728" s="714"/>
      <c r="G728" s="714"/>
      <c r="H728" s="714"/>
      <c r="I728" s="714"/>
      <c r="J728" s="714"/>
      <c r="K728" s="714"/>
      <c r="L728" s="714"/>
      <c r="M728" s="714"/>
      <c r="N728" s="714"/>
    </row>
    <row r="729" spans="2:14" s="732" customFormat="1" ht="15.75" customHeight="1">
      <c r="B729" s="714"/>
      <c r="C729" s="714"/>
      <c r="D729" s="714"/>
      <c r="E729" s="714"/>
      <c r="G729" s="714"/>
      <c r="H729" s="714"/>
      <c r="I729" s="714"/>
      <c r="J729" s="714"/>
      <c r="K729" s="714"/>
      <c r="L729" s="714"/>
      <c r="M729" s="714"/>
      <c r="N729" s="714"/>
    </row>
    <row r="730" spans="2:14" s="732" customFormat="1" ht="15.75" customHeight="1">
      <c r="B730" s="714"/>
      <c r="C730" s="714"/>
      <c r="D730" s="714"/>
      <c r="E730" s="714"/>
      <c r="G730" s="714"/>
      <c r="H730" s="714"/>
      <c r="I730" s="714"/>
      <c r="J730" s="714"/>
      <c r="K730" s="714"/>
      <c r="L730" s="714"/>
      <c r="M730" s="714"/>
      <c r="N730" s="714"/>
    </row>
    <row r="731" spans="2:14" s="732" customFormat="1" ht="15.75" customHeight="1">
      <c r="B731" s="714"/>
      <c r="C731" s="714"/>
      <c r="D731" s="714"/>
      <c r="E731" s="714"/>
      <c r="G731" s="714"/>
      <c r="H731" s="714"/>
      <c r="I731" s="714"/>
      <c r="J731" s="714"/>
      <c r="K731" s="714"/>
      <c r="L731" s="714"/>
      <c r="M731" s="714"/>
      <c r="N731" s="714"/>
    </row>
    <row r="732" spans="2:14" s="732" customFormat="1" ht="15.75" customHeight="1">
      <c r="B732" s="714"/>
      <c r="C732" s="714"/>
      <c r="D732" s="714"/>
      <c r="E732" s="714"/>
      <c r="G732" s="714"/>
      <c r="H732" s="714"/>
      <c r="I732" s="714"/>
      <c r="J732" s="714"/>
      <c r="K732" s="714"/>
      <c r="L732" s="714"/>
      <c r="M732" s="714"/>
      <c r="N732" s="714"/>
    </row>
    <row r="733" spans="2:14" s="732" customFormat="1" ht="15.75" customHeight="1">
      <c r="B733" s="714"/>
      <c r="C733" s="714"/>
      <c r="D733" s="714"/>
      <c r="E733" s="714"/>
      <c r="G733" s="714"/>
      <c r="H733" s="714"/>
      <c r="I733" s="714"/>
      <c r="J733" s="714"/>
      <c r="K733" s="714"/>
      <c r="L733" s="714"/>
      <c r="M733" s="714"/>
      <c r="N733" s="714"/>
    </row>
    <row r="734" spans="2:14" s="732" customFormat="1" ht="15.75" customHeight="1">
      <c r="B734" s="714"/>
      <c r="C734" s="714"/>
      <c r="D734" s="714"/>
      <c r="E734" s="714"/>
      <c r="G734" s="714"/>
      <c r="H734" s="714"/>
      <c r="I734" s="714"/>
      <c r="J734" s="714"/>
      <c r="K734" s="714"/>
      <c r="L734" s="714"/>
      <c r="M734" s="714"/>
      <c r="N734" s="714"/>
    </row>
    <row r="735" spans="2:14" s="732" customFormat="1" ht="15.75" customHeight="1">
      <c r="B735" s="714"/>
      <c r="C735" s="714"/>
      <c r="D735" s="714"/>
      <c r="E735" s="714"/>
      <c r="G735" s="714"/>
      <c r="H735" s="714"/>
      <c r="I735" s="714"/>
      <c r="J735" s="714"/>
      <c r="K735" s="714"/>
      <c r="L735" s="714"/>
      <c r="M735" s="714"/>
      <c r="N735" s="714"/>
    </row>
    <row r="736" spans="2:14" s="732" customFormat="1" ht="15.75" customHeight="1">
      <c r="B736" s="714"/>
      <c r="C736" s="714"/>
      <c r="D736" s="714"/>
      <c r="E736" s="714"/>
      <c r="G736" s="714"/>
      <c r="H736" s="714"/>
      <c r="I736" s="714"/>
      <c r="J736" s="714"/>
      <c r="K736" s="714"/>
      <c r="L736" s="714"/>
      <c r="M736" s="714"/>
      <c r="N736" s="714"/>
    </row>
    <row r="737" spans="2:14" s="732" customFormat="1" ht="15.75" customHeight="1">
      <c r="B737" s="714"/>
      <c r="C737" s="714"/>
      <c r="D737" s="714"/>
      <c r="E737" s="714"/>
      <c r="G737" s="714"/>
      <c r="H737" s="714"/>
      <c r="I737" s="714"/>
      <c r="J737" s="714"/>
      <c r="K737" s="714"/>
      <c r="L737" s="714"/>
      <c r="M737" s="714"/>
      <c r="N737" s="714"/>
    </row>
    <row r="738" spans="2:14" s="732" customFormat="1" ht="15.75" customHeight="1">
      <c r="B738" s="714"/>
      <c r="C738" s="714"/>
      <c r="D738" s="714"/>
      <c r="E738" s="714"/>
      <c r="G738" s="714"/>
      <c r="H738" s="714"/>
      <c r="I738" s="714"/>
      <c r="J738" s="714"/>
      <c r="K738" s="714"/>
      <c r="L738" s="714"/>
      <c r="M738" s="714"/>
      <c r="N738" s="714"/>
    </row>
    <row r="739" spans="2:14" s="732" customFormat="1" ht="15.75" customHeight="1">
      <c r="B739" s="714"/>
      <c r="C739" s="714"/>
      <c r="D739" s="714"/>
      <c r="E739" s="714"/>
      <c r="G739" s="714"/>
      <c r="H739" s="714"/>
      <c r="I739" s="714"/>
      <c r="J739" s="714"/>
      <c r="K739" s="714"/>
      <c r="L739" s="714"/>
      <c r="M739" s="714"/>
      <c r="N739" s="714"/>
    </row>
    <row r="740" spans="2:14" s="732" customFormat="1" ht="15.75" customHeight="1">
      <c r="B740" s="714"/>
      <c r="C740" s="714"/>
      <c r="D740" s="714"/>
      <c r="E740" s="714"/>
      <c r="G740" s="714"/>
      <c r="H740" s="714"/>
      <c r="I740" s="714"/>
      <c r="J740" s="714"/>
      <c r="K740" s="714"/>
      <c r="L740" s="714"/>
      <c r="M740" s="714"/>
      <c r="N740" s="714"/>
    </row>
    <row r="741" spans="2:14" s="732" customFormat="1" ht="15.75" customHeight="1">
      <c r="B741" s="714"/>
      <c r="C741" s="714"/>
      <c r="D741" s="714"/>
      <c r="E741" s="714"/>
      <c r="G741" s="714"/>
      <c r="H741" s="714"/>
      <c r="I741" s="714"/>
      <c r="J741" s="714"/>
      <c r="K741" s="714"/>
      <c r="L741" s="714"/>
      <c r="M741" s="714"/>
      <c r="N741" s="714"/>
    </row>
    <row r="742" spans="2:14" s="732" customFormat="1" ht="15.75" customHeight="1">
      <c r="B742" s="714"/>
      <c r="C742" s="714"/>
      <c r="D742" s="714"/>
      <c r="E742" s="714"/>
      <c r="G742" s="714"/>
      <c r="H742" s="714"/>
      <c r="I742" s="714"/>
      <c r="J742" s="714"/>
      <c r="K742" s="714"/>
      <c r="L742" s="714"/>
      <c r="M742" s="714"/>
      <c r="N742" s="714"/>
    </row>
    <row r="743" spans="2:14" s="732" customFormat="1" ht="15.75" customHeight="1">
      <c r="B743" s="714"/>
      <c r="C743" s="714"/>
      <c r="D743" s="714"/>
      <c r="E743" s="714"/>
      <c r="G743" s="714"/>
      <c r="H743" s="714"/>
      <c r="I743" s="714"/>
      <c r="J743" s="714"/>
      <c r="K743" s="714"/>
      <c r="L743" s="714"/>
      <c r="M743" s="714"/>
      <c r="N743" s="714"/>
    </row>
    <row r="744" spans="2:14" s="732" customFormat="1" ht="15.75" customHeight="1">
      <c r="B744" s="714"/>
      <c r="C744" s="714"/>
      <c r="D744" s="714"/>
      <c r="E744" s="714"/>
      <c r="G744" s="714"/>
      <c r="H744" s="714"/>
      <c r="I744" s="714"/>
      <c r="J744" s="714"/>
      <c r="K744" s="714"/>
      <c r="L744" s="714"/>
      <c r="M744" s="714"/>
      <c r="N744" s="714"/>
    </row>
    <row r="745" spans="2:14" s="732" customFormat="1" ht="15.75" customHeight="1">
      <c r="B745" s="714"/>
      <c r="C745" s="714"/>
      <c r="D745" s="714"/>
      <c r="E745" s="714"/>
      <c r="G745" s="714"/>
      <c r="H745" s="714"/>
      <c r="I745" s="714"/>
      <c r="J745" s="714"/>
      <c r="K745" s="714"/>
      <c r="L745" s="714"/>
      <c r="M745" s="714"/>
      <c r="N745" s="714"/>
    </row>
    <row r="746" spans="2:14" s="732" customFormat="1" ht="15.75" customHeight="1">
      <c r="B746" s="714"/>
      <c r="C746" s="714"/>
      <c r="D746" s="714"/>
      <c r="E746" s="714"/>
      <c r="G746" s="714"/>
      <c r="H746" s="714"/>
      <c r="I746" s="714"/>
      <c r="J746" s="714"/>
      <c r="K746" s="714"/>
      <c r="L746" s="714"/>
      <c r="M746" s="714"/>
      <c r="N746" s="714"/>
    </row>
    <row r="747" spans="2:14" s="732" customFormat="1" ht="15.75" customHeight="1">
      <c r="B747" s="714"/>
      <c r="C747" s="714"/>
      <c r="D747" s="714"/>
      <c r="E747" s="714"/>
      <c r="G747" s="714"/>
      <c r="H747" s="714"/>
      <c r="I747" s="714"/>
      <c r="J747" s="714"/>
      <c r="K747" s="714"/>
      <c r="L747" s="714"/>
      <c r="M747" s="714"/>
      <c r="N747" s="714"/>
    </row>
    <row r="748" spans="2:14" s="732" customFormat="1" ht="15.75" customHeight="1">
      <c r="B748" s="714"/>
      <c r="C748" s="714"/>
      <c r="D748" s="714"/>
      <c r="E748" s="714"/>
      <c r="G748" s="714"/>
      <c r="H748" s="714"/>
      <c r="I748" s="714"/>
      <c r="J748" s="714"/>
      <c r="K748" s="714"/>
      <c r="L748" s="714"/>
      <c r="M748" s="714"/>
      <c r="N748" s="714"/>
    </row>
    <row r="749" spans="2:14" s="732" customFormat="1" ht="15.75" customHeight="1">
      <c r="B749" s="714"/>
      <c r="C749" s="714"/>
      <c r="D749" s="714"/>
      <c r="E749" s="714"/>
      <c r="G749" s="714"/>
      <c r="H749" s="714"/>
      <c r="I749" s="714"/>
      <c r="J749" s="714"/>
      <c r="K749" s="714"/>
      <c r="L749" s="714"/>
      <c r="M749" s="714"/>
      <c r="N749" s="714"/>
    </row>
    <row r="750" spans="2:14" s="732" customFormat="1" ht="15.75" customHeight="1">
      <c r="B750" s="714"/>
      <c r="C750" s="714"/>
      <c r="D750" s="714"/>
      <c r="E750" s="714"/>
      <c r="G750" s="714"/>
      <c r="H750" s="714"/>
      <c r="I750" s="714"/>
      <c r="J750" s="714"/>
      <c r="K750" s="714"/>
      <c r="L750" s="714"/>
      <c r="M750" s="714"/>
      <c r="N750" s="714"/>
    </row>
    <row r="751" spans="2:14" s="732" customFormat="1" ht="15.75" customHeight="1">
      <c r="B751" s="714"/>
      <c r="C751" s="714"/>
      <c r="D751" s="714"/>
      <c r="E751" s="714"/>
      <c r="G751" s="714"/>
      <c r="H751" s="714"/>
      <c r="I751" s="714"/>
      <c r="J751" s="714"/>
      <c r="K751" s="714"/>
      <c r="L751" s="714"/>
      <c r="M751" s="714"/>
      <c r="N751" s="714"/>
    </row>
    <row r="752" spans="2:14" s="732" customFormat="1" ht="15.75" customHeight="1">
      <c r="B752" s="714"/>
      <c r="C752" s="714"/>
      <c r="D752" s="714"/>
      <c r="E752" s="714"/>
      <c r="G752" s="714"/>
      <c r="H752" s="714"/>
      <c r="I752" s="714"/>
      <c r="J752" s="714"/>
      <c r="K752" s="714"/>
      <c r="L752" s="714"/>
      <c r="M752" s="714"/>
      <c r="N752" s="714"/>
    </row>
    <row r="753" spans="2:14" s="732" customFormat="1" ht="15.75" customHeight="1">
      <c r="B753" s="714"/>
      <c r="C753" s="714"/>
      <c r="D753" s="714"/>
      <c r="E753" s="714"/>
      <c r="G753" s="714"/>
      <c r="H753" s="714"/>
      <c r="I753" s="714"/>
      <c r="J753" s="714"/>
      <c r="K753" s="714"/>
      <c r="L753" s="714"/>
      <c r="M753" s="714"/>
      <c r="N753" s="714"/>
    </row>
    <row r="754" spans="2:14" s="732" customFormat="1" ht="15.75" customHeight="1">
      <c r="B754" s="714"/>
      <c r="C754" s="714"/>
      <c r="D754" s="714"/>
      <c r="E754" s="714"/>
      <c r="G754" s="714"/>
      <c r="H754" s="714"/>
      <c r="I754" s="714"/>
      <c r="J754" s="714"/>
      <c r="K754" s="714"/>
      <c r="L754" s="714"/>
      <c r="M754" s="714"/>
      <c r="N754" s="714"/>
    </row>
    <row r="755" spans="2:14" s="732" customFormat="1" ht="15.75" customHeight="1">
      <c r="B755" s="714"/>
      <c r="C755" s="714"/>
      <c r="D755" s="714"/>
      <c r="E755" s="714"/>
      <c r="G755" s="714"/>
      <c r="H755" s="714"/>
      <c r="I755" s="714"/>
      <c r="J755" s="714"/>
      <c r="K755" s="714"/>
      <c r="L755" s="714"/>
      <c r="M755" s="714"/>
      <c r="N755" s="714"/>
    </row>
    <row r="756" spans="2:14" s="732" customFormat="1" ht="15.75" customHeight="1">
      <c r="B756" s="714"/>
      <c r="C756" s="714"/>
      <c r="D756" s="714"/>
      <c r="E756" s="714"/>
      <c r="G756" s="714"/>
      <c r="H756" s="714"/>
      <c r="I756" s="714"/>
      <c r="J756" s="714"/>
      <c r="K756" s="714"/>
      <c r="L756" s="714"/>
      <c r="M756" s="714"/>
      <c r="N756" s="714"/>
    </row>
    <row r="757" spans="2:14" s="732" customFormat="1" ht="15.75" customHeight="1">
      <c r="B757" s="714"/>
      <c r="C757" s="714"/>
      <c r="D757" s="714"/>
      <c r="E757" s="714"/>
      <c r="G757" s="714"/>
      <c r="H757" s="714"/>
      <c r="I757" s="714"/>
      <c r="J757" s="714"/>
      <c r="K757" s="714"/>
      <c r="L757" s="714"/>
      <c r="M757" s="714"/>
      <c r="N757" s="714"/>
    </row>
    <row r="758" spans="2:14" s="732" customFormat="1" ht="15.75" customHeight="1">
      <c r="B758" s="714"/>
      <c r="C758" s="714"/>
      <c r="D758" s="714"/>
      <c r="E758" s="714"/>
      <c r="G758" s="714"/>
      <c r="H758" s="714"/>
      <c r="I758" s="714"/>
      <c r="J758" s="714"/>
      <c r="K758" s="714"/>
      <c r="L758" s="714"/>
      <c r="M758" s="714"/>
      <c r="N758" s="714"/>
    </row>
    <row r="759" spans="2:14" s="732" customFormat="1" ht="15.75" customHeight="1">
      <c r="B759" s="714"/>
      <c r="C759" s="714"/>
      <c r="D759" s="714"/>
      <c r="E759" s="714"/>
      <c r="G759" s="714"/>
      <c r="H759" s="714"/>
      <c r="I759" s="714"/>
      <c r="J759" s="714"/>
      <c r="K759" s="714"/>
      <c r="L759" s="714"/>
      <c r="M759" s="714"/>
      <c r="N759" s="714"/>
    </row>
    <row r="760" spans="2:14" s="732" customFormat="1" ht="15.75" customHeight="1">
      <c r="B760" s="714"/>
      <c r="C760" s="714"/>
      <c r="D760" s="714"/>
      <c r="E760" s="714"/>
      <c r="G760" s="714"/>
      <c r="H760" s="714"/>
      <c r="I760" s="714"/>
      <c r="J760" s="714"/>
      <c r="K760" s="714"/>
      <c r="L760" s="714"/>
      <c r="M760" s="714"/>
      <c r="N760" s="714"/>
    </row>
    <row r="761" spans="2:14" s="732" customFormat="1" ht="15.75" customHeight="1">
      <c r="B761" s="714"/>
      <c r="C761" s="714"/>
      <c r="D761" s="714"/>
      <c r="E761" s="714"/>
      <c r="G761" s="714"/>
      <c r="H761" s="714"/>
      <c r="I761" s="714"/>
      <c r="J761" s="714"/>
      <c r="K761" s="714"/>
      <c r="L761" s="714"/>
      <c r="M761" s="714"/>
      <c r="N761" s="714"/>
    </row>
    <row r="762" spans="2:14" s="732" customFormat="1" ht="15.75" customHeight="1">
      <c r="B762" s="714"/>
      <c r="C762" s="714"/>
      <c r="D762" s="714"/>
      <c r="E762" s="714"/>
      <c r="G762" s="714"/>
      <c r="H762" s="714"/>
      <c r="I762" s="714"/>
      <c r="J762" s="714"/>
      <c r="K762" s="714"/>
      <c r="L762" s="714"/>
      <c r="M762" s="714"/>
      <c r="N762" s="714"/>
    </row>
    <row r="763" spans="2:14" s="732" customFormat="1" ht="15.75" customHeight="1">
      <c r="B763" s="714"/>
      <c r="C763" s="714"/>
      <c r="D763" s="714"/>
      <c r="E763" s="714"/>
      <c r="G763" s="714"/>
      <c r="H763" s="714"/>
      <c r="I763" s="714"/>
      <c r="J763" s="714"/>
      <c r="K763" s="714"/>
      <c r="L763" s="714"/>
      <c r="M763" s="714"/>
      <c r="N763" s="714"/>
    </row>
    <row r="764" spans="2:14" s="732" customFormat="1" ht="15.75" customHeight="1">
      <c r="B764" s="714"/>
      <c r="C764" s="714"/>
      <c r="D764" s="714"/>
      <c r="E764" s="714"/>
      <c r="G764" s="714"/>
      <c r="H764" s="714"/>
      <c r="I764" s="714"/>
      <c r="J764" s="714"/>
      <c r="K764" s="714"/>
      <c r="L764" s="714"/>
      <c r="M764" s="714"/>
      <c r="N764" s="714"/>
    </row>
    <row r="765" spans="2:14" s="732" customFormat="1" ht="15.75" customHeight="1">
      <c r="B765" s="714"/>
      <c r="C765" s="714"/>
      <c r="D765" s="714"/>
      <c r="E765" s="714"/>
      <c r="G765" s="714"/>
      <c r="H765" s="714"/>
      <c r="I765" s="714"/>
      <c r="J765" s="714"/>
      <c r="K765" s="714"/>
      <c r="L765" s="714"/>
      <c r="M765" s="714"/>
      <c r="N765" s="714"/>
    </row>
    <row r="766" spans="2:14" s="732" customFormat="1" ht="15.75" customHeight="1">
      <c r="B766" s="714"/>
      <c r="C766" s="714"/>
      <c r="D766" s="714"/>
      <c r="E766" s="714"/>
      <c r="G766" s="714"/>
      <c r="H766" s="714"/>
      <c r="I766" s="714"/>
      <c r="J766" s="714"/>
      <c r="K766" s="714"/>
      <c r="L766" s="714"/>
      <c r="M766" s="714"/>
      <c r="N766" s="714"/>
    </row>
    <row r="767" spans="2:14" s="732" customFormat="1" ht="15.75" customHeight="1">
      <c r="B767" s="714"/>
      <c r="C767" s="714"/>
      <c r="D767" s="714"/>
      <c r="E767" s="714"/>
      <c r="G767" s="714"/>
      <c r="H767" s="714"/>
      <c r="I767" s="714"/>
      <c r="J767" s="714"/>
      <c r="K767" s="714"/>
      <c r="L767" s="714"/>
      <c r="M767" s="714"/>
      <c r="N767" s="714"/>
    </row>
    <row r="768" spans="2:14" s="732" customFormat="1" ht="15.75" customHeight="1">
      <c r="B768" s="714"/>
      <c r="C768" s="714"/>
      <c r="D768" s="714"/>
      <c r="E768" s="714"/>
      <c r="G768" s="714"/>
      <c r="H768" s="714"/>
      <c r="I768" s="714"/>
      <c r="J768" s="714"/>
      <c r="K768" s="714"/>
      <c r="L768" s="714"/>
      <c r="M768" s="714"/>
      <c r="N768" s="714"/>
    </row>
    <row r="769" spans="2:14" s="732" customFormat="1" ht="15.75" customHeight="1">
      <c r="B769" s="714"/>
      <c r="C769" s="714"/>
      <c r="D769" s="714"/>
      <c r="E769" s="714"/>
      <c r="G769" s="714"/>
      <c r="H769" s="714"/>
      <c r="I769" s="714"/>
      <c r="J769" s="714"/>
      <c r="K769" s="714"/>
      <c r="L769" s="714"/>
      <c r="M769" s="714"/>
      <c r="N769" s="714"/>
    </row>
    <row r="770" spans="2:14" s="732" customFormat="1" ht="15.75" customHeight="1">
      <c r="B770" s="714"/>
      <c r="C770" s="714"/>
      <c r="D770" s="714"/>
      <c r="E770" s="714"/>
      <c r="G770" s="714"/>
      <c r="H770" s="714"/>
      <c r="I770" s="714"/>
      <c r="J770" s="714"/>
      <c r="K770" s="714"/>
      <c r="L770" s="714"/>
      <c r="M770" s="714"/>
      <c r="N770" s="714"/>
    </row>
    <row r="771" spans="2:14" s="732" customFormat="1" ht="15.75" customHeight="1">
      <c r="B771" s="714"/>
      <c r="C771" s="714"/>
      <c r="D771" s="714"/>
      <c r="E771" s="714"/>
      <c r="G771" s="714"/>
      <c r="H771" s="714"/>
      <c r="I771" s="714"/>
      <c r="J771" s="714"/>
      <c r="K771" s="714"/>
      <c r="L771" s="714"/>
      <c r="M771" s="714"/>
      <c r="N771" s="714"/>
    </row>
    <row r="772" spans="2:14" s="732" customFormat="1" ht="15.75" customHeight="1">
      <c r="B772" s="714"/>
      <c r="C772" s="714"/>
      <c r="D772" s="714"/>
      <c r="E772" s="714"/>
      <c r="G772" s="714"/>
      <c r="H772" s="714"/>
      <c r="I772" s="714"/>
      <c r="J772" s="714"/>
      <c r="K772" s="714"/>
      <c r="L772" s="714"/>
      <c r="M772" s="714"/>
      <c r="N772" s="714"/>
    </row>
    <row r="773" spans="2:14" s="732" customFormat="1" ht="15.75" customHeight="1">
      <c r="B773" s="714"/>
      <c r="C773" s="714"/>
      <c r="D773" s="714"/>
      <c r="E773" s="714"/>
      <c r="G773" s="714"/>
      <c r="H773" s="714"/>
      <c r="I773" s="714"/>
      <c r="J773" s="714"/>
      <c r="K773" s="714"/>
      <c r="L773" s="714"/>
      <c r="M773" s="714"/>
      <c r="N773" s="714"/>
    </row>
    <row r="774" spans="2:14" s="732" customFormat="1" ht="15.75" customHeight="1">
      <c r="B774" s="714"/>
      <c r="C774" s="714"/>
      <c r="D774" s="714"/>
      <c r="E774" s="714"/>
      <c r="G774" s="714"/>
      <c r="H774" s="714"/>
      <c r="I774" s="714"/>
      <c r="J774" s="714"/>
      <c r="K774" s="714"/>
      <c r="L774" s="714"/>
      <c r="M774" s="714"/>
      <c r="N774" s="714"/>
    </row>
    <row r="775" spans="2:14" s="732" customFormat="1" ht="15.75" customHeight="1">
      <c r="B775" s="714"/>
      <c r="C775" s="714"/>
      <c r="D775" s="714"/>
      <c r="E775" s="714"/>
      <c r="G775" s="714"/>
      <c r="H775" s="714"/>
      <c r="I775" s="714"/>
      <c r="J775" s="714"/>
      <c r="K775" s="714"/>
      <c r="L775" s="714"/>
      <c r="M775" s="714"/>
      <c r="N775" s="714"/>
    </row>
    <row r="776" spans="2:14" s="732" customFormat="1" ht="15.75" customHeight="1">
      <c r="B776" s="714"/>
      <c r="C776" s="714"/>
      <c r="D776" s="714"/>
      <c r="E776" s="714"/>
      <c r="G776" s="714"/>
      <c r="H776" s="714"/>
      <c r="I776" s="714"/>
      <c r="J776" s="714"/>
      <c r="K776" s="714"/>
      <c r="L776" s="714"/>
      <c r="M776" s="714"/>
      <c r="N776" s="714"/>
    </row>
    <row r="777" spans="2:14" s="732" customFormat="1" ht="15.75" customHeight="1">
      <c r="B777" s="714"/>
      <c r="C777" s="714"/>
      <c r="D777" s="714"/>
      <c r="E777" s="714"/>
      <c r="G777" s="714"/>
      <c r="H777" s="714"/>
      <c r="I777" s="714"/>
      <c r="J777" s="714"/>
      <c r="K777" s="714"/>
      <c r="L777" s="714"/>
      <c r="M777" s="714"/>
      <c r="N777" s="714"/>
    </row>
    <row r="778" spans="2:14" s="732" customFormat="1" ht="15.75" customHeight="1">
      <c r="B778" s="714"/>
      <c r="C778" s="714"/>
      <c r="D778" s="714"/>
      <c r="E778" s="714"/>
      <c r="G778" s="714"/>
      <c r="H778" s="714"/>
      <c r="I778" s="714"/>
      <c r="J778" s="714"/>
      <c r="K778" s="714"/>
      <c r="L778" s="714"/>
      <c r="M778" s="714"/>
      <c r="N778" s="714"/>
    </row>
    <row r="779" spans="2:14" s="732" customFormat="1" ht="15.75" customHeight="1">
      <c r="B779" s="714"/>
      <c r="C779" s="714"/>
      <c r="D779" s="714"/>
      <c r="E779" s="714"/>
      <c r="G779" s="714"/>
      <c r="H779" s="714"/>
      <c r="I779" s="714"/>
      <c r="J779" s="714"/>
      <c r="K779" s="714"/>
      <c r="L779" s="714"/>
      <c r="M779" s="714"/>
      <c r="N779" s="714"/>
    </row>
    <row r="780" spans="2:14" s="732" customFormat="1" ht="15.75" customHeight="1">
      <c r="B780" s="714"/>
      <c r="C780" s="714"/>
      <c r="D780" s="714"/>
      <c r="E780" s="714"/>
      <c r="G780" s="714"/>
      <c r="H780" s="714"/>
      <c r="I780" s="714"/>
      <c r="J780" s="714"/>
      <c r="K780" s="714"/>
      <c r="L780" s="714"/>
      <c r="M780" s="714"/>
      <c r="N780" s="714"/>
    </row>
    <row r="781" spans="2:14" s="732" customFormat="1" ht="15.75" customHeight="1">
      <c r="B781" s="714"/>
      <c r="C781" s="714"/>
      <c r="D781" s="714"/>
      <c r="E781" s="714"/>
      <c r="G781" s="714"/>
      <c r="H781" s="714"/>
      <c r="I781" s="714"/>
      <c r="J781" s="714"/>
      <c r="K781" s="714"/>
      <c r="L781" s="714"/>
      <c r="M781" s="714"/>
      <c r="N781" s="714"/>
    </row>
    <row r="782" spans="2:14" s="732" customFormat="1" ht="15.75" customHeight="1">
      <c r="B782" s="714"/>
      <c r="C782" s="714"/>
      <c r="D782" s="714"/>
      <c r="E782" s="714"/>
      <c r="G782" s="714"/>
      <c r="H782" s="714"/>
      <c r="I782" s="714"/>
      <c r="J782" s="714"/>
      <c r="K782" s="714"/>
      <c r="L782" s="714"/>
      <c r="M782" s="714"/>
      <c r="N782" s="714"/>
    </row>
    <row r="783" spans="2:14" s="732" customFormat="1" ht="15.75" customHeight="1">
      <c r="B783" s="714"/>
      <c r="C783" s="714"/>
      <c r="D783" s="714"/>
      <c r="E783" s="714"/>
      <c r="G783" s="714"/>
      <c r="H783" s="714"/>
      <c r="I783" s="714"/>
      <c r="J783" s="714"/>
      <c r="K783" s="714"/>
      <c r="L783" s="714"/>
      <c r="M783" s="714"/>
      <c r="N783" s="714"/>
    </row>
    <row r="784" spans="2:14" s="732" customFormat="1" ht="15.75" customHeight="1">
      <c r="B784" s="714"/>
      <c r="C784" s="714"/>
      <c r="D784" s="714"/>
      <c r="E784" s="714"/>
      <c r="G784" s="714"/>
      <c r="H784" s="714"/>
      <c r="I784" s="714"/>
      <c r="J784" s="714"/>
      <c r="K784" s="714"/>
      <c r="L784" s="714"/>
      <c r="M784" s="714"/>
      <c r="N784" s="714"/>
    </row>
    <row r="785" spans="2:14" s="732" customFormat="1" ht="15.75" customHeight="1">
      <c r="B785" s="714"/>
      <c r="C785" s="714"/>
      <c r="D785" s="714"/>
      <c r="E785" s="714"/>
      <c r="G785" s="714"/>
      <c r="H785" s="714"/>
      <c r="I785" s="714"/>
      <c r="J785" s="714"/>
      <c r="K785" s="714"/>
      <c r="L785" s="714"/>
      <c r="M785" s="714"/>
      <c r="N785" s="714"/>
    </row>
    <row r="786" spans="2:14" s="732" customFormat="1" ht="15.75" customHeight="1">
      <c r="B786" s="714"/>
      <c r="C786" s="714"/>
      <c r="D786" s="714"/>
      <c r="E786" s="714"/>
      <c r="G786" s="714"/>
      <c r="H786" s="714"/>
      <c r="I786" s="714"/>
      <c r="J786" s="714"/>
      <c r="K786" s="714"/>
      <c r="L786" s="714"/>
      <c r="M786" s="714"/>
      <c r="N786" s="714"/>
    </row>
    <row r="787" spans="2:14" s="732" customFormat="1" ht="15.75" customHeight="1">
      <c r="B787" s="714"/>
      <c r="C787" s="714"/>
      <c r="D787" s="714"/>
      <c r="E787" s="714"/>
      <c r="G787" s="714"/>
      <c r="H787" s="714"/>
      <c r="I787" s="714"/>
      <c r="J787" s="714"/>
      <c r="K787" s="714"/>
      <c r="L787" s="714"/>
      <c r="M787" s="714"/>
      <c r="N787" s="714"/>
    </row>
    <row r="788" spans="2:14" s="732" customFormat="1" ht="15.75" customHeight="1">
      <c r="B788" s="714"/>
      <c r="C788" s="714"/>
      <c r="D788" s="714"/>
      <c r="E788" s="714"/>
      <c r="G788" s="714"/>
      <c r="H788" s="714"/>
      <c r="I788" s="714"/>
      <c r="J788" s="714"/>
      <c r="K788" s="714"/>
      <c r="L788" s="714"/>
      <c r="M788" s="714"/>
      <c r="N788" s="714"/>
    </row>
    <row r="789" spans="2:14" s="732" customFormat="1" ht="15.75" customHeight="1">
      <c r="B789" s="714"/>
      <c r="C789" s="714"/>
      <c r="D789" s="714"/>
      <c r="E789" s="714"/>
      <c r="G789" s="714"/>
      <c r="H789" s="714"/>
      <c r="I789" s="714"/>
      <c r="J789" s="714"/>
      <c r="K789" s="714"/>
      <c r="L789" s="714"/>
      <c r="M789" s="714"/>
      <c r="N789" s="714"/>
    </row>
    <row r="790" spans="2:14" s="732" customFormat="1" ht="15.75" customHeight="1">
      <c r="B790" s="714"/>
      <c r="C790" s="714"/>
      <c r="D790" s="714"/>
      <c r="E790" s="714"/>
      <c r="G790" s="714"/>
      <c r="H790" s="714"/>
      <c r="I790" s="714"/>
      <c r="J790" s="714"/>
      <c r="K790" s="714"/>
      <c r="L790" s="714"/>
      <c r="M790" s="714"/>
      <c r="N790" s="714"/>
    </row>
    <row r="791" spans="2:14" s="732" customFormat="1" ht="15.75" customHeight="1">
      <c r="B791" s="714"/>
      <c r="C791" s="714"/>
      <c r="D791" s="714"/>
      <c r="E791" s="714"/>
      <c r="G791" s="714"/>
      <c r="H791" s="714"/>
      <c r="I791" s="714"/>
      <c r="J791" s="714"/>
      <c r="K791" s="714"/>
      <c r="L791" s="714"/>
      <c r="M791" s="714"/>
      <c r="N791" s="714"/>
    </row>
    <row r="792" spans="2:14" s="732" customFormat="1" ht="15.75" customHeight="1">
      <c r="B792" s="714"/>
      <c r="C792" s="714"/>
      <c r="D792" s="714"/>
      <c r="E792" s="714"/>
      <c r="G792" s="714"/>
      <c r="H792" s="714"/>
      <c r="I792" s="714"/>
      <c r="J792" s="714"/>
      <c r="K792" s="714"/>
      <c r="L792" s="714"/>
      <c r="M792" s="714"/>
      <c r="N792" s="714"/>
    </row>
    <row r="793" spans="2:14" s="732" customFormat="1" ht="15.75" customHeight="1">
      <c r="B793" s="714"/>
      <c r="C793" s="714"/>
      <c r="D793" s="714"/>
      <c r="E793" s="714"/>
      <c r="G793" s="714"/>
      <c r="H793" s="714"/>
      <c r="I793" s="714"/>
      <c r="J793" s="714"/>
      <c r="K793" s="714"/>
      <c r="L793" s="714"/>
      <c r="M793" s="714"/>
      <c r="N793" s="714"/>
    </row>
    <row r="794" spans="2:14" s="732" customFormat="1" ht="15.75" customHeight="1">
      <c r="B794" s="714"/>
      <c r="C794" s="714"/>
      <c r="D794" s="714"/>
      <c r="E794" s="714"/>
      <c r="G794" s="714"/>
      <c r="H794" s="714"/>
      <c r="I794" s="714"/>
      <c r="J794" s="714"/>
      <c r="K794" s="714"/>
      <c r="L794" s="714"/>
      <c r="M794" s="714"/>
      <c r="N794" s="714"/>
    </row>
    <row r="795" spans="2:14" s="732" customFormat="1" ht="15.75" customHeight="1">
      <c r="B795" s="714"/>
      <c r="C795" s="714"/>
      <c r="D795" s="714"/>
      <c r="E795" s="714"/>
      <c r="G795" s="714"/>
      <c r="H795" s="714"/>
      <c r="I795" s="714"/>
      <c r="J795" s="714"/>
      <c r="K795" s="714"/>
      <c r="L795" s="714"/>
      <c r="M795" s="714"/>
      <c r="N795" s="714"/>
    </row>
    <row r="796" spans="2:14" s="732" customFormat="1" ht="15.75" customHeight="1">
      <c r="B796" s="714"/>
      <c r="C796" s="714"/>
      <c r="D796" s="714"/>
      <c r="E796" s="714"/>
      <c r="G796" s="714"/>
      <c r="H796" s="714"/>
      <c r="I796" s="714"/>
      <c r="J796" s="714"/>
      <c r="K796" s="714"/>
      <c r="L796" s="714"/>
      <c r="M796" s="714"/>
      <c r="N796" s="714"/>
    </row>
    <row r="797" spans="2:14" s="732" customFormat="1" ht="15.75" customHeight="1">
      <c r="B797" s="714"/>
      <c r="C797" s="714"/>
      <c r="D797" s="714"/>
      <c r="E797" s="714"/>
      <c r="G797" s="714"/>
      <c r="H797" s="714"/>
      <c r="I797" s="714"/>
      <c r="J797" s="714"/>
      <c r="K797" s="714"/>
      <c r="L797" s="714"/>
      <c r="M797" s="714"/>
      <c r="N797" s="714"/>
    </row>
    <row r="798" spans="2:14" s="732" customFormat="1" ht="15.75" customHeight="1">
      <c r="B798" s="714"/>
      <c r="C798" s="714"/>
      <c r="D798" s="714"/>
      <c r="E798" s="714"/>
      <c r="G798" s="714"/>
      <c r="H798" s="714"/>
      <c r="I798" s="714"/>
      <c r="J798" s="714"/>
      <c r="K798" s="714"/>
      <c r="L798" s="714"/>
      <c r="M798" s="714"/>
      <c r="N798" s="714"/>
    </row>
    <row r="799" spans="2:14" s="732" customFormat="1" ht="15.75" customHeight="1">
      <c r="B799" s="714"/>
      <c r="C799" s="714"/>
      <c r="D799" s="714"/>
      <c r="E799" s="714"/>
      <c r="G799" s="714"/>
      <c r="H799" s="714"/>
      <c r="I799" s="714"/>
      <c r="J799" s="714"/>
      <c r="K799" s="714"/>
      <c r="L799" s="714"/>
      <c r="M799" s="714"/>
      <c r="N799" s="714"/>
    </row>
    <row r="800" spans="2:14" s="732" customFormat="1" ht="15.75" customHeight="1">
      <c r="B800" s="714"/>
      <c r="C800" s="714"/>
      <c r="D800" s="714"/>
      <c r="E800" s="714"/>
      <c r="G800" s="714"/>
      <c r="H800" s="714"/>
      <c r="I800" s="714"/>
      <c r="J800" s="714"/>
      <c r="K800" s="714"/>
      <c r="L800" s="714"/>
      <c r="M800" s="714"/>
      <c r="N800" s="714"/>
    </row>
    <row r="801" spans="2:14" s="732" customFormat="1" ht="15.75" customHeight="1">
      <c r="B801" s="714"/>
      <c r="C801" s="714"/>
      <c r="D801" s="714"/>
      <c r="E801" s="714"/>
      <c r="G801" s="714"/>
      <c r="H801" s="714"/>
      <c r="I801" s="714"/>
      <c r="J801" s="714"/>
      <c r="K801" s="714"/>
      <c r="L801" s="714"/>
      <c r="M801" s="714"/>
      <c r="N801" s="714"/>
    </row>
    <row r="802" spans="2:14" s="732" customFormat="1" ht="15.75" customHeight="1">
      <c r="B802" s="714"/>
      <c r="C802" s="714"/>
      <c r="D802" s="714"/>
      <c r="E802" s="714"/>
      <c r="G802" s="714"/>
      <c r="H802" s="714"/>
      <c r="I802" s="714"/>
      <c r="J802" s="714"/>
      <c r="K802" s="714"/>
      <c r="L802" s="714"/>
      <c r="M802" s="714"/>
      <c r="N802" s="714"/>
    </row>
    <row r="803" spans="2:14" s="732" customFormat="1" ht="15.75" customHeight="1">
      <c r="B803" s="714"/>
      <c r="C803" s="714"/>
      <c r="D803" s="714"/>
      <c r="E803" s="714"/>
      <c r="G803" s="714"/>
      <c r="H803" s="714"/>
      <c r="I803" s="714"/>
      <c r="J803" s="714"/>
      <c r="K803" s="714"/>
      <c r="L803" s="714"/>
      <c r="M803" s="714"/>
      <c r="N803" s="714"/>
    </row>
    <row r="804" spans="2:14" s="732" customFormat="1" ht="15.75" customHeight="1">
      <c r="B804" s="714"/>
      <c r="C804" s="714"/>
      <c r="D804" s="714"/>
      <c r="E804" s="714"/>
      <c r="G804" s="714"/>
      <c r="H804" s="714"/>
      <c r="I804" s="714"/>
      <c r="J804" s="714"/>
      <c r="K804" s="714"/>
      <c r="L804" s="714"/>
      <c r="M804" s="714"/>
      <c r="N804" s="714"/>
    </row>
    <row r="805" spans="2:14" s="732" customFormat="1" ht="15.75" customHeight="1">
      <c r="B805" s="714"/>
      <c r="C805" s="714"/>
      <c r="D805" s="714"/>
      <c r="E805" s="714"/>
      <c r="G805" s="714"/>
      <c r="H805" s="714"/>
      <c r="I805" s="714"/>
      <c r="J805" s="714"/>
      <c r="K805" s="714"/>
      <c r="L805" s="714"/>
      <c r="M805" s="714"/>
      <c r="N805" s="714"/>
    </row>
    <row r="806" spans="2:14" s="732" customFormat="1" ht="15.75" customHeight="1">
      <c r="B806" s="714"/>
      <c r="C806" s="714"/>
      <c r="D806" s="714"/>
      <c r="E806" s="714"/>
      <c r="G806" s="714"/>
      <c r="H806" s="714"/>
      <c r="I806" s="714"/>
      <c r="J806" s="714"/>
      <c r="K806" s="714"/>
      <c r="L806" s="714"/>
      <c r="M806" s="714"/>
      <c r="N806" s="714"/>
    </row>
    <row r="807" spans="2:14" s="732" customFormat="1" ht="15.75" customHeight="1">
      <c r="B807" s="714"/>
      <c r="C807" s="714"/>
      <c r="D807" s="714"/>
      <c r="E807" s="714"/>
      <c r="G807" s="714"/>
      <c r="H807" s="714"/>
      <c r="I807" s="714"/>
      <c r="J807" s="714"/>
      <c r="K807" s="714"/>
      <c r="L807" s="714"/>
      <c r="M807" s="714"/>
      <c r="N807" s="714"/>
    </row>
    <row r="808" spans="2:14" s="732" customFormat="1" ht="15.75" customHeight="1">
      <c r="B808" s="714"/>
      <c r="C808" s="714"/>
      <c r="D808" s="714"/>
      <c r="E808" s="714"/>
      <c r="G808" s="714"/>
      <c r="H808" s="714"/>
      <c r="I808" s="714"/>
      <c r="J808" s="714"/>
      <c r="K808" s="714"/>
      <c r="L808" s="714"/>
      <c r="M808" s="714"/>
      <c r="N808" s="714"/>
    </row>
    <row r="809" spans="2:14" s="732" customFormat="1" ht="15.75" customHeight="1">
      <c r="B809" s="714"/>
      <c r="C809" s="714"/>
      <c r="D809" s="714"/>
      <c r="E809" s="714"/>
      <c r="G809" s="714"/>
      <c r="H809" s="714"/>
      <c r="I809" s="714"/>
      <c r="J809" s="714"/>
      <c r="K809" s="714"/>
      <c r="L809" s="714"/>
      <c r="M809" s="714"/>
      <c r="N809" s="714"/>
    </row>
    <row r="810" spans="2:14" s="732" customFormat="1" ht="15.75" customHeight="1">
      <c r="B810" s="714"/>
      <c r="C810" s="714"/>
      <c r="D810" s="714"/>
      <c r="E810" s="714"/>
      <c r="G810" s="714"/>
      <c r="H810" s="714"/>
      <c r="I810" s="714"/>
      <c r="J810" s="714"/>
      <c r="K810" s="714"/>
      <c r="L810" s="714"/>
      <c r="M810" s="714"/>
      <c r="N810" s="714"/>
    </row>
    <row r="811" spans="2:14" s="732" customFormat="1" ht="15.75" customHeight="1">
      <c r="B811" s="714"/>
      <c r="C811" s="714"/>
      <c r="D811" s="714"/>
      <c r="E811" s="714"/>
      <c r="G811" s="714"/>
      <c r="H811" s="714"/>
      <c r="I811" s="714"/>
      <c r="J811" s="714"/>
      <c r="K811" s="714"/>
      <c r="L811" s="714"/>
      <c r="M811" s="714"/>
      <c r="N811" s="714"/>
    </row>
    <row r="812" spans="2:14" s="732" customFormat="1" ht="15.75" customHeight="1">
      <c r="B812" s="714"/>
      <c r="C812" s="714"/>
      <c r="D812" s="714"/>
      <c r="E812" s="714"/>
      <c r="G812" s="714"/>
      <c r="H812" s="714"/>
      <c r="I812" s="714"/>
      <c r="J812" s="714"/>
      <c r="K812" s="714"/>
      <c r="L812" s="714"/>
      <c r="M812" s="714"/>
      <c r="N812" s="714"/>
    </row>
    <row r="813" spans="2:14" s="732" customFormat="1" ht="15.75" customHeight="1">
      <c r="B813" s="714"/>
      <c r="C813" s="714"/>
      <c r="D813" s="714"/>
      <c r="E813" s="714"/>
      <c r="G813" s="714"/>
      <c r="H813" s="714"/>
      <c r="I813" s="714"/>
      <c r="J813" s="714"/>
      <c r="K813" s="714"/>
      <c r="L813" s="714"/>
      <c r="M813" s="714"/>
      <c r="N813" s="714"/>
    </row>
    <row r="814" spans="2:14" s="732" customFormat="1" ht="15.75" customHeight="1">
      <c r="B814" s="714"/>
      <c r="C814" s="714"/>
      <c r="D814" s="714"/>
      <c r="E814" s="714"/>
      <c r="G814" s="714"/>
      <c r="H814" s="714"/>
      <c r="I814" s="714"/>
      <c r="J814" s="714"/>
      <c r="K814" s="714"/>
      <c r="L814" s="714"/>
      <c r="M814" s="714"/>
      <c r="N814" s="714"/>
    </row>
    <row r="815" spans="2:14" s="732" customFormat="1" ht="15.75" customHeight="1">
      <c r="B815" s="714"/>
      <c r="C815" s="714"/>
      <c r="D815" s="714"/>
      <c r="E815" s="714"/>
      <c r="G815" s="714"/>
      <c r="H815" s="714"/>
      <c r="I815" s="714"/>
      <c r="J815" s="714"/>
      <c r="K815" s="714"/>
      <c r="L815" s="714"/>
      <c r="M815" s="714"/>
      <c r="N815" s="714"/>
    </row>
    <row r="816" spans="2:14" s="732" customFormat="1" ht="15.75" customHeight="1">
      <c r="B816" s="714"/>
      <c r="C816" s="714"/>
      <c r="D816" s="714"/>
      <c r="E816" s="714"/>
      <c r="G816" s="714"/>
      <c r="H816" s="714"/>
      <c r="I816" s="714"/>
      <c r="J816" s="714"/>
      <c r="K816" s="714"/>
      <c r="L816" s="714"/>
      <c r="M816" s="714"/>
      <c r="N816" s="714"/>
    </row>
    <row r="817" spans="2:14" s="732" customFormat="1" ht="15.75" customHeight="1">
      <c r="B817" s="714"/>
      <c r="C817" s="714"/>
      <c r="D817" s="714"/>
      <c r="E817" s="714"/>
      <c r="G817" s="714"/>
      <c r="H817" s="714"/>
      <c r="I817" s="714"/>
      <c r="J817" s="714"/>
      <c r="K817" s="714"/>
      <c r="L817" s="714"/>
      <c r="M817" s="714"/>
      <c r="N817" s="714"/>
    </row>
    <row r="818" spans="2:14" s="732" customFormat="1" ht="15.75" customHeight="1">
      <c r="B818" s="714"/>
      <c r="C818" s="714"/>
      <c r="D818" s="714"/>
      <c r="E818" s="714"/>
      <c r="G818" s="714"/>
      <c r="H818" s="714"/>
      <c r="I818" s="714"/>
      <c r="J818" s="714"/>
      <c r="K818" s="714"/>
      <c r="L818" s="714"/>
      <c r="M818" s="714"/>
      <c r="N818" s="714"/>
    </row>
    <row r="819" spans="2:14" s="732" customFormat="1" ht="15.75" customHeight="1">
      <c r="B819" s="714"/>
      <c r="C819" s="714"/>
      <c r="D819" s="714"/>
      <c r="E819" s="714"/>
      <c r="G819" s="714"/>
      <c r="H819" s="714"/>
      <c r="I819" s="714"/>
      <c r="J819" s="714"/>
      <c r="K819" s="714"/>
      <c r="L819" s="714"/>
      <c r="M819" s="714"/>
      <c r="N819" s="714"/>
    </row>
    <row r="820" spans="2:14" s="732" customFormat="1" ht="15.75" customHeight="1">
      <c r="B820" s="714"/>
      <c r="C820" s="714"/>
      <c r="D820" s="714"/>
      <c r="E820" s="714"/>
      <c r="G820" s="714"/>
      <c r="H820" s="714"/>
      <c r="I820" s="714"/>
      <c r="J820" s="714"/>
      <c r="K820" s="714"/>
      <c r="L820" s="714"/>
      <c r="M820" s="714"/>
      <c r="N820" s="714"/>
    </row>
    <row r="821" spans="2:14" s="732" customFormat="1" ht="15.75" customHeight="1">
      <c r="B821" s="714"/>
      <c r="C821" s="714"/>
      <c r="D821" s="714"/>
      <c r="E821" s="714"/>
      <c r="G821" s="714"/>
      <c r="H821" s="714"/>
      <c r="I821" s="714"/>
      <c r="J821" s="714"/>
      <c r="K821" s="714"/>
      <c r="L821" s="714"/>
      <c r="M821" s="714"/>
      <c r="N821" s="714"/>
    </row>
    <row r="822" spans="2:14" s="732" customFormat="1" ht="15.75" customHeight="1">
      <c r="B822" s="714"/>
      <c r="C822" s="714"/>
      <c r="D822" s="714"/>
      <c r="E822" s="714"/>
      <c r="G822" s="714"/>
      <c r="H822" s="714"/>
      <c r="I822" s="714"/>
      <c r="J822" s="714"/>
      <c r="K822" s="714"/>
      <c r="L822" s="714"/>
      <c r="M822" s="714"/>
      <c r="N822" s="714"/>
    </row>
    <row r="823" spans="2:14" s="732" customFormat="1" ht="15.75" customHeight="1">
      <c r="B823" s="714"/>
      <c r="C823" s="714"/>
      <c r="D823" s="714"/>
      <c r="E823" s="714"/>
      <c r="G823" s="714"/>
      <c r="H823" s="714"/>
      <c r="I823" s="714"/>
      <c r="J823" s="714"/>
      <c r="K823" s="714"/>
      <c r="L823" s="714"/>
      <c r="M823" s="714"/>
      <c r="N823" s="714"/>
    </row>
    <row r="824" spans="2:14" s="732" customFormat="1" ht="15.75" customHeight="1">
      <c r="B824" s="714"/>
      <c r="C824" s="714"/>
      <c r="D824" s="714"/>
      <c r="E824" s="714"/>
      <c r="G824" s="714"/>
      <c r="H824" s="714"/>
      <c r="I824" s="714"/>
      <c r="J824" s="714"/>
      <c r="K824" s="714"/>
      <c r="L824" s="714"/>
      <c r="M824" s="714"/>
      <c r="N824" s="714"/>
    </row>
    <row r="825" spans="2:14" s="732" customFormat="1" ht="15.75" customHeight="1">
      <c r="B825" s="714"/>
      <c r="C825" s="714"/>
      <c r="D825" s="714"/>
      <c r="E825" s="714"/>
      <c r="G825" s="714"/>
      <c r="H825" s="714"/>
      <c r="I825" s="714"/>
      <c r="J825" s="714"/>
      <c r="K825" s="714"/>
      <c r="L825" s="714"/>
      <c r="M825" s="714"/>
      <c r="N825" s="714"/>
    </row>
    <row r="826" spans="2:14" s="732" customFormat="1" ht="15.75" customHeight="1">
      <c r="B826" s="714"/>
      <c r="C826" s="714"/>
      <c r="D826" s="714"/>
      <c r="E826" s="714"/>
      <c r="G826" s="714"/>
      <c r="H826" s="714"/>
      <c r="I826" s="714"/>
      <c r="J826" s="714"/>
      <c r="K826" s="714"/>
      <c r="L826" s="714"/>
      <c r="M826" s="714"/>
      <c r="N826" s="714"/>
    </row>
    <row r="827" spans="2:14" s="732" customFormat="1" ht="15.75" customHeight="1">
      <c r="B827" s="714"/>
      <c r="C827" s="714"/>
      <c r="D827" s="714"/>
      <c r="E827" s="714"/>
      <c r="G827" s="714"/>
      <c r="H827" s="714"/>
      <c r="I827" s="714"/>
      <c r="J827" s="714"/>
      <c r="K827" s="714"/>
      <c r="L827" s="714"/>
      <c r="M827" s="714"/>
      <c r="N827" s="714"/>
    </row>
    <row r="828" spans="2:14" s="732" customFormat="1" ht="15.75" customHeight="1">
      <c r="B828" s="714"/>
      <c r="C828" s="714"/>
      <c r="D828" s="714"/>
      <c r="E828" s="714"/>
      <c r="G828" s="714"/>
      <c r="H828" s="714"/>
      <c r="I828" s="714"/>
      <c r="J828" s="714"/>
      <c r="K828" s="714"/>
      <c r="L828" s="714"/>
      <c r="M828" s="714"/>
      <c r="N828" s="714"/>
    </row>
    <row r="829" spans="2:14" s="732" customFormat="1" ht="15.75" customHeight="1">
      <c r="B829" s="714"/>
      <c r="C829" s="714"/>
      <c r="D829" s="714"/>
      <c r="E829" s="714"/>
      <c r="G829" s="714"/>
      <c r="H829" s="714"/>
      <c r="I829" s="714"/>
      <c r="J829" s="714"/>
      <c r="K829" s="714"/>
      <c r="L829" s="714"/>
      <c r="M829" s="714"/>
      <c r="N829" s="714"/>
    </row>
    <row r="830" spans="2:14" s="732" customFormat="1" ht="15.75" customHeight="1">
      <c r="B830" s="714"/>
      <c r="C830" s="714"/>
      <c r="D830" s="714"/>
      <c r="E830" s="714"/>
      <c r="G830" s="714"/>
      <c r="H830" s="714"/>
      <c r="I830" s="714"/>
      <c r="J830" s="714"/>
      <c r="K830" s="714"/>
      <c r="L830" s="714"/>
      <c r="M830" s="714"/>
      <c r="N830" s="714"/>
    </row>
    <row r="831" spans="2:14" s="732" customFormat="1" ht="15.75" customHeight="1">
      <c r="B831" s="714"/>
      <c r="C831" s="714"/>
      <c r="D831" s="714"/>
      <c r="E831" s="714"/>
      <c r="G831" s="714"/>
      <c r="H831" s="714"/>
      <c r="I831" s="714"/>
      <c r="J831" s="714"/>
      <c r="K831" s="714"/>
      <c r="L831" s="714"/>
      <c r="M831" s="714"/>
      <c r="N831" s="714"/>
    </row>
    <row r="832" spans="2:14" s="732" customFormat="1" ht="15.75" customHeight="1">
      <c r="B832" s="714"/>
      <c r="C832" s="714"/>
      <c r="D832" s="714"/>
      <c r="E832" s="714"/>
      <c r="G832" s="714"/>
      <c r="H832" s="714"/>
      <c r="I832" s="714"/>
      <c r="J832" s="714"/>
      <c r="K832" s="714"/>
      <c r="L832" s="714"/>
      <c r="M832" s="714"/>
      <c r="N832" s="714"/>
    </row>
    <row r="833" spans="2:14" s="732" customFormat="1" ht="15.75" customHeight="1">
      <c r="B833" s="714"/>
      <c r="C833" s="714"/>
      <c r="D833" s="714"/>
      <c r="E833" s="714"/>
      <c r="G833" s="714"/>
      <c r="H833" s="714"/>
      <c r="I833" s="714"/>
      <c r="J833" s="714"/>
      <c r="K833" s="714"/>
      <c r="L833" s="714"/>
      <c r="M833" s="714"/>
      <c r="N833" s="714"/>
    </row>
    <row r="834" spans="2:14" s="732" customFormat="1" ht="15.75" customHeight="1">
      <c r="B834" s="714"/>
      <c r="C834" s="714"/>
      <c r="D834" s="714"/>
      <c r="E834" s="714"/>
      <c r="G834" s="714"/>
      <c r="H834" s="714"/>
      <c r="I834" s="714"/>
      <c r="J834" s="714"/>
      <c r="K834" s="714"/>
      <c r="L834" s="714"/>
      <c r="M834" s="714"/>
      <c r="N834" s="714"/>
    </row>
    <row r="835" spans="2:14" s="732" customFormat="1" ht="15.75" customHeight="1">
      <c r="B835" s="714"/>
      <c r="C835" s="714"/>
      <c r="D835" s="714"/>
      <c r="E835" s="714"/>
      <c r="G835" s="714"/>
      <c r="H835" s="714"/>
      <c r="I835" s="714"/>
      <c r="J835" s="714"/>
      <c r="K835" s="714"/>
      <c r="L835" s="714"/>
      <c r="M835" s="714"/>
      <c r="N835" s="714"/>
    </row>
    <row r="836" spans="2:14" s="732" customFormat="1" ht="15.75" customHeight="1">
      <c r="B836" s="714"/>
      <c r="C836" s="714"/>
      <c r="D836" s="714"/>
      <c r="E836" s="714"/>
      <c r="G836" s="714"/>
      <c r="H836" s="714"/>
      <c r="I836" s="714"/>
      <c r="J836" s="714"/>
      <c r="K836" s="714"/>
      <c r="L836" s="714"/>
      <c r="M836" s="714"/>
      <c r="N836" s="714"/>
    </row>
    <row r="837" spans="2:14" s="732" customFormat="1" ht="15.75" customHeight="1">
      <c r="B837" s="714"/>
      <c r="C837" s="714"/>
      <c r="D837" s="714"/>
      <c r="E837" s="714"/>
      <c r="G837" s="714"/>
      <c r="H837" s="714"/>
      <c r="I837" s="714"/>
      <c r="J837" s="714"/>
      <c r="K837" s="714"/>
      <c r="L837" s="714"/>
      <c r="M837" s="714"/>
      <c r="N837" s="714"/>
    </row>
    <row r="838" spans="2:14" s="732" customFormat="1" ht="15.75" customHeight="1">
      <c r="B838" s="714"/>
      <c r="C838" s="714"/>
      <c r="D838" s="714"/>
      <c r="E838" s="714"/>
      <c r="G838" s="714"/>
      <c r="H838" s="714"/>
      <c r="I838" s="714"/>
      <c r="J838" s="714"/>
      <c r="K838" s="714"/>
      <c r="L838" s="714"/>
      <c r="M838" s="714"/>
      <c r="N838" s="714"/>
    </row>
    <row r="839" spans="2:14" s="732" customFormat="1" ht="15.75" customHeight="1">
      <c r="B839" s="714"/>
      <c r="C839" s="714"/>
      <c r="D839" s="714"/>
      <c r="E839" s="714"/>
      <c r="G839" s="714"/>
      <c r="H839" s="714"/>
      <c r="I839" s="714"/>
      <c r="J839" s="714"/>
      <c r="K839" s="714"/>
      <c r="L839" s="714"/>
      <c r="M839" s="714"/>
      <c r="N839" s="714"/>
    </row>
    <row r="840" spans="2:14" s="732" customFormat="1" ht="15.75" customHeight="1">
      <c r="B840" s="714"/>
      <c r="C840" s="714"/>
      <c r="D840" s="714"/>
      <c r="E840" s="714"/>
      <c r="G840" s="714"/>
      <c r="H840" s="714"/>
      <c r="I840" s="714"/>
      <c r="J840" s="714"/>
      <c r="K840" s="714"/>
      <c r="L840" s="714"/>
      <c r="M840" s="714"/>
      <c r="N840" s="714"/>
    </row>
    <row r="841" spans="2:14" s="732" customFormat="1" ht="15.75" customHeight="1">
      <c r="B841" s="714"/>
      <c r="C841" s="714"/>
      <c r="D841" s="714"/>
      <c r="E841" s="714"/>
      <c r="G841" s="714"/>
      <c r="H841" s="714"/>
      <c r="I841" s="714"/>
      <c r="J841" s="714"/>
      <c r="K841" s="714"/>
      <c r="L841" s="714"/>
      <c r="M841" s="714"/>
      <c r="N841" s="714"/>
    </row>
    <row r="842" spans="2:14" s="732" customFormat="1" ht="15.75" customHeight="1">
      <c r="B842" s="714"/>
      <c r="C842" s="714"/>
      <c r="D842" s="714"/>
      <c r="E842" s="714"/>
      <c r="G842" s="714"/>
      <c r="H842" s="714"/>
      <c r="I842" s="714"/>
      <c r="J842" s="714"/>
      <c r="K842" s="714"/>
      <c r="L842" s="714"/>
      <c r="M842" s="714"/>
      <c r="N842" s="714"/>
    </row>
    <row r="843" spans="2:14" s="732" customFormat="1" ht="15.75" customHeight="1">
      <c r="B843" s="714"/>
      <c r="C843" s="714"/>
      <c r="D843" s="714"/>
      <c r="E843" s="714"/>
      <c r="G843" s="714"/>
      <c r="H843" s="714"/>
      <c r="I843" s="714"/>
      <c r="J843" s="714"/>
      <c r="K843" s="714"/>
      <c r="L843" s="714"/>
      <c r="M843" s="714"/>
      <c r="N843" s="714"/>
    </row>
    <row r="844" spans="2:14" s="732" customFormat="1" ht="15.75" customHeight="1">
      <c r="B844" s="714"/>
      <c r="C844" s="714"/>
      <c r="D844" s="714"/>
      <c r="E844" s="714"/>
      <c r="G844" s="714"/>
      <c r="H844" s="714"/>
      <c r="I844" s="714"/>
      <c r="J844" s="714"/>
      <c r="K844" s="714"/>
      <c r="L844" s="714"/>
      <c r="M844" s="714"/>
      <c r="N844" s="714"/>
    </row>
    <row r="845" spans="2:14" s="732" customFormat="1" ht="15.75" customHeight="1">
      <c r="B845" s="714"/>
      <c r="C845" s="714"/>
      <c r="D845" s="714"/>
      <c r="E845" s="714"/>
      <c r="G845" s="714"/>
      <c r="H845" s="714"/>
      <c r="I845" s="714"/>
      <c r="J845" s="714"/>
      <c r="K845" s="714"/>
      <c r="L845" s="714"/>
      <c r="M845" s="714"/>
      <c r="N845" s="714"/>
    </row>
    <row r="846" spans="2:14" s="732" customFormat="1" ht="15.75" customHeight="1">
      <c r="B846" s="714"/>
      <c r="C846" s="714"/>
      <c r="D846" s="714"/>
      <c r="E846" s="714"/>
      <c r="G846" s="714"/>
      <c r="H846" s="714"/>
      <c r="I846" s="714"/>
      <c r="J846" s="714"/>
      <c r="K846" s="714"/>
      <c r="L846" s="714"/>
      <c r="M846" s="714"/>
      <c r="N846" s="714"/>
    </row>
    <row r="847" spans="2:14" s="732" customFormat="1" ht="15.75" customHeight="1">
      <c r="B847" s="714"/>
      <c r="C847" s="714"/>
      <c r="D847" s="714"/>
      <c r="E847" s="714"/>
      <c r="G847" s="714"/>
      <c r="H847" s="714"/>
      <c r="I847" s="714"/>
      <c r="J847" s="714"/>
      <c r="K847" s="714"/>
      <c r="L847" s="714"/>
      <c r="M847" s="714"/>
      <c r="N847" s="714"/>
    </row>
    <row r="848" spans="2:14" s="732" customFormat="1" ht="15.75" customHeight="1">
      <c r="B848" s="714"/>
      <c r="C848" s="714"/>
      <c r="D848" s="714"/>
      <c r="E848" s="714"/>
      <c r="G848" s="714"/>
      <c r="H848" s="714"/>
      <c r="I848" s="714"/>
      <c r="J848" s="714"/>
      <c r="K848" s="714"/>
      <c r="L848" s="714"/>
      <c r="M848" s="714"/>
      <c r="N848" s="714"/>
    </row>
    <row r="849" spans="2:14" s="732" customFormat="1" ht="15.75" customHeight="1">
      <c r="B849" s="714"/>
      <c r="C849" s="714"/>
      <c r="D849" s="714"/>
      <c r="E849" s="714"/>
      <c r="G849" s="714"/>
      <c r="H849" s="714"/>
      <c r="I849" s="714"/>
      <c r="J849" s="714"/>
      <c r="K849" s="714"/>
      <c r="L849" s="714"/>
      <c r="M849" s="714"/>
      <c r="N849" s="714"/>
    </row>
    <row r="850" spans="2:14" s="732" customFormat="1" ht="15.75" customHeight="1">
      <c r="B850" s="714"/>
      <c r="C850" s="714"/>
      <c r="D850" s="714"/>
      <c r="E850" s="714"/>
      <c r="G850" s="714"/>
      <c r="H850" s="714"/>
      <c r="I850" s="714"/>
      <c r="J850" s="714"/>
      <c r="K850" s="714"/>
      <c r="L850" s="714"/>
      <c r="M850" s="714"/>
      <c r="N850" s="714"/>
    </row>
    <row r="851" spans="2:14" s="732" customFormat="1" ht="15.75" customHeight="1">
      <c r="B851" s="714"/>
      <c r="C851" s="714"/>
      <c r="D851" s="714"/>
      <c r="E851" s="714"/>
      <c r="G851" s="714"/>
      <c r="H851" s="714"/>
      <c r="I851" s="714"/>
      <c r="J851" s="714"/>
      <c r="K851" s="714"/>
      <c r="L851" s="714"/>
      <c r="M851" s="714"/>
      <c r="N851" s="714"/>
    </row>
    <row r="852" spans="2:14" s="732" customFormat="1" ht="15.75" customHeight="1">
      <c r="B852" s="714"/>
      <c r="C852" s="714"/>
      <c r="D852" s="714"/>
      <c r="E852" s="714"/>
      <c r="G852" s="714"/>
      <c r="H852" s="714"/>
      <c r="I852" s="714"/>
      <c r="J852" s="714"/>
      <c r="K852" s="714"/>
      <c r="L852" s="714"/>
      <c r="M852" s="714"/>
      <c r="N852" s="714"/>
    </row>
    <row r="853" spans="2:14" s="732" customFormat="1" ht="15.75" customHeight="1">
      <c r="B853" s="714"/>
      <c r="C853" s="714"/>
      <c r="D853" s="714"/>
      <c r="E853" s="714"/>
      <c r="G853" s="714"/>
      <c r="H853" s="714"/>
      <c r="I853" s="714"/>
      <c r="J853" s="714"/>
      <c r="K853" s="714"/>
      <c r="L853" s="714"/>
      <c r="M853" s="714"/>
      <c r="N853" s="714"/>
    </row>
    <row r="854" spans="2:14" s="732" customFormat="1" ht="15.75" customHeight="1">
      <c r="B854" s="714"/>
      <c r="C854" s="714"/>
      <c r="D854" s="714"/>
      <c r="E854" s="714"/>
      <c r="G854" s="714"/>
      <c r="H854" s="714"/>
      <c r="I854" s="714"/>
      <c r="J854" s="714"/>
      <c r="K854" s="714"/>
      <c r="L854" s="714"/>
      <c r="M854" s="714"/>
      <c r="N854" s="714"/>
    </row>
    <row r="855" spans="2:14" s="732" customFormat="1" ht="15.75" customHeight="1">
      <c r="B855" s="714"/>
      <c r="C855" s="714"/>
      <c r="D855" s="714"/>
      <c r="E855" s="714"/>
      <c r="G855" s="714"/>
      <c r="H855" s="714"/>
      <c r="I855" s="714"/>
      <c r="J855" s="714"/>
      <c r="K855" s="714"/>
      <c r="L855" s="714"/>
      <c r="M855" s="714"/>
      <c r="N855" s="714"/>
    </row>
    <row r="856" spans="2:14" s="732" customFormat="1" ht="15.75" customHeight="1">
      <c r="B856" s="714"/>
      <c r="C856" s="714"/>
      <c r="D856" s="714"/>
      <c r="E856" s="714"/>
      <c r="G856" s="714"/>
      <c r="H856" s="714"/>
      <c r="I856" s="714"/>
      <c r="J856" s="714"/>
      <c r="K856" s="714"/>
      <c r="L856" s="714"/>
      <c r="M856" s="714"/>
      <c r="N856" s="714"/>
    </row>
    <row r="857" spans="2:14" s="732" customFormat="1" ht="15.75" customHeight="1">
      <c r="B857" s="714"/>
      <c r="C857" s="714"/>
      <c r="D857" s="714"/>
      <c r="E857" s="714"/>
      <c r="G857" s="714"/>
      <c r="H857" s="714"/>
      <c r="I857" s="714"/>
      <c r="J857" s="714"/>
      <c r="K857" s="714"/>
      <c r="L857" s="714"/>
      <c r="M857" s="714"/>
      <c r="N857" s="714"/>
    </row>
    <row r="858" spans="2:14" s="732" customFormat="1" ht="15.75" customHeight="1">
      <c r="B858" s="714"/>
      <c r="C858" s="714"/>
      <c r="D858" s="714"/>
      <c r="E858" s="714"/>
      <c r="G858" s="714"/>
      <c r="H858" s="714"/>
      <c r="I858" s="714"/>
      <c r="J858" s="714"/>
      <c r="K858" s="714"/>
      <c r="L858" s="714"/>
      <c r="M858" s="714"/>
      <c r="N858" s="714"/>
    </row>
    <row r="859" spans="2:14" s="732" customFormat="1" ht="15.75" customHeight="1">
      <c r="B859" s="714"/>
      <c r="C859" s="714"/>
      <c r="D859" s="714"/>
      <c r="E859" s="714"/>
      <c r="G859" s="714"/>
      <c r="H859" s="714"/>
      <c r="I859" s="714"/>
      <c r="J859" s="714"/>
      <c r="K859" s="714"/>
      <c r="L859" s="714"/>
      <c r="M859" s="714"/>
      <c r="N859" s="714"/>
    </row>
    <row r="860" spans="2:14" s="732" customFormat="1" ht="15.75" customHeight="1">
      <c r="B860" s="714"/>
      <c r="C860" s="714"/>
      <c r="D860" s="714"/>
      <c r="E860" s="714"/>
      <c r="G860" s="714"/>
      <c r="H860" s="714"/>
      <c r="I860" s="714"/>
      <c r="J860" s="714"/>
      <c r="K860" s="714"/>
      <c r="L860" s="714"/>
      <c r="M860" s="714"/>
      <c r="N860" s="714"/>
    </row>
    <row r="861" spans="2:14" s="732" customFormat="1" ht="15.75" customHeight="1">
      <c r="B861" s="714"/>
      <c r="C861" s="714"/>
      <c r="D861" s="714"/>
      <c r="E861" s="714"/>
      <c r="G861" s="714"/>
      <c r="H861" s="714"/>
      <c r="I861" s="714"/>
      <c r="J861" s="714"/>
      <c r="K861" s="714"/>
      <c r="L861" s="714"/>
      <c r="M861" s="714"/>
      <c r="N861" s="714"/>
    </row>
    <row r="862" spans="2:14" s="732" customFormat="1" ht="15.75" customHeight="1">
      <c r="B862" s="714"/>
      <c r="C862" s="714"/>
      <c r="D862" s="714"/>
      <c r="E862" s="714"/>
      <c r="G862" s="714"/>
      <c r="H862" s="714"/>
      <c r="I862" s="714"/>
      <c r="J862" s="714"/>
      <c r="K862" s="714"/>
      <c r="L862" s="714"/>
      <c r="M862" s="714"/>
      <c r="N862" s="714"/>
    </row>
    <row r="863" spans="2:14" s="732" customFormat="1" ht="15.75" customHeight="1">
      <c r="B863" s="714"/>
      <c r="C863" s="714"/>
      <c r="D863" s="714"/>
      <c r="E863" s="714"/>
      <c r="G863" s="714"/>
      <c r="H863" s="714"/>
      <c r="I863" s="714"/>
      <c r="J863" s="714"/>
      <c r="K863" s="714"/>
      <c r="L863" s="714"/>
      <c r="M863" s="714"/>
      <c r="N863" s="714"/>
    </row>
    <row r="864" spans="2:14" s="732" customFormat="1" ht="15.75" customHeight="1">
      <c r="B864" s="714"/>
      <c r="C864" s="714"/>
      <c r="D864" s="714"/>
      <c r="E864" s="714"/>
      <c r="G864" s="714"/>
      <c r="H864" s="714"/>
      <c r="I864" s="714"/>
      <c r="J864" s="714"/>
      <c r="K864" s="714"/>
      <c r="L864" s="714"/>
      <c r="M864" s="714"/>
      <c r="N864" s="714"/>
    </row>
    <row r="865" spans="2:14" s="732" customFormat="1" ht="15.75" customHeight="1">
      <c r="B865" s="714"/>
      <c r="C865" s="714"/>
      <c r="D865" s="714"/>
      <c r="E865" s="714"/>
      <c r="G865" s="714"/>
      <c r="H865" s="714"/>
      <c r="I865" s="714"/>
      <c r="J865" s="714"/>
      <c r="K865" s="714"/>
      <c r="L865" s="714"/>
      <c r="M865" s="714"/>
      <c r="N865" s="714"/>
    </row>
    <row r="866" spans="2:14" s="732" customFormat="1" ht="15.75" customHeight="1">
      <c r="B866" s="714"/>
      <c r="C866" s="714"/>
      <c r="D866" s="714"/>
      <c r="E866" s="714"/>
      <c r="G866" s="714"/>
      <c r="H866" s="714"/>
      <c r="I866" s="714"/>
      <c r="J866" s="714"/>
      <c r="K866" s="714"/>
      <c r="L866" s="714"/>
      <c r="M866" s="714"/>
      <c r="N866" s="714"/>
    </row>
    <row r="867" spans="2:14" s="732" customFormat="1" ht="15.75" customHeight="1">
      <c r="B867" s="714"/>
      <c r="C867" s="714"/>
      <c r="D867" s="714"/>
      <c r="E867" s="714"/>
      <c r="G867" s="714"/>
      <c r="H867" s="714"/>
      <c r="I867" s="714"/>
      <c r="J867" s="714"/>
      <c r="K867" s="714"/>
      <c r="L867" s="714"/>
      <c r="M867" s="714"/>
      <c r="N867" s="714"/>
    </row>
    <row r="868" spans="2:14" s="732" customFormat="1" ht="15.75" customHeight="1">
      <c r="B868" s="714"/>
      <c r="C868" s="714"/>
      <c r="D868" s="714"/>
      <c r="E868" s="714"/>
      <c r="G868" s="714"/>
      <c r="H868" s="714"/>
      <c r="I868" s="714"/>
      <c r="J868" s="714"/>
      <c r="K868" s="714"/>
      <c r="L868" s="714"/>
      <c r="M868" s="714"/>
      <c r="N868" s="714"/>
    </row>
    <row r="869" spans="2:14" s="732" customFormat="1" ht="15.75" customHeight="1">
      <c r="B869" s="714"/>
      <c r="C869" s="714"/>
      <c r="D869" s="714"/>
      <c r="E869" s="714"/>
      <c r="G869" s="714"/>
      <c r="H869" s="714"/>
      <c r="I869" s="714"/>
      <c r="J869" s="714"/>
      <c r="K869" s="714"/>
      <c r="L869" s="714"/>
      <c r="M869" s="714"/>
      <c r="N869" s="714"/>
    </row>
    <row r="870" spans="2:14" s="732" customFormat="1" ht="15.75" customHeight="1">
      <c r="B870" s="714"/>
      <c r="C870" s="714"/>
      <c r="D870" s="714"/>
      <c r="E870" s="714"/>
      <c r="G870" s="714"/>
      <c r="H870" s="714"/>
      <c r="I870" s="714"/>
      <c r="J870" s="714"/>
      <c r="K870" s="714"/>
      <c r="L870" s="714"/>
      <c r="M870" s="714"/>
      <c r="N870" s="714"/>
    </row>
    <row r="871" spans="2:14" s="732" customFormat="1" ht="15.75" customHeight="1">
      <c r="B871" s="714"/>
      <c r="C871" s="714"/>
      <c r="D871" s="714"/>
      <c r="E871" s="714"/>
      <c r="G871" s="714"/>
      <c r="H871" s="714"/>
      <c r="I871" s="714"/>
      <c r="J871" s="714"/>
      <c r="K871" s="714"/>
      <c r="L871" s="714"/>
      <c r="M871" s="714"/>
      <c r="N871" s="714"/>
    </row>
    <row r="872" spans="2:14" s="732" customFormat="1" ht="15.75" customHeight="1">
      <c r="B872" s="714"/>
      <c r="C872" s="714"/>
      <c r="D872" s="714"/>
      <c r="E872" s="714"/>
      <c r="G872" s="714"/>
      <c r="H872" s="714"/>
      <c r="I872" s="714"/>
      <c r="J872" s="714"/>
      <c r="K872" s="714"/>
      <c r="L872" s="714"/>
      <c r="M872" s="714"/>
      <c r="N872" s="714"/>
    </row>
    <row r="873" spans="2:14" s="732" customFormat="1" ht="15.75" customHeight="1">
      <c r="B873" s="714"/>
      <c r="C873" s="714"/>
      <c r="D873" s="714"/>
      <c r="E873" s="714"/>
      <c r="G873" s="714"/>
      <c r="H873" s="714"/>
      <c r="I873" s="714"/>
      <c r="J873" s="714"/>
      <c r="K873" s="714"/>
      <c r="L873" s="714"/>
      <c r="M873" s="714"/>
      <c r="N873" s="714"/>
    </row>
    <row r="874" spans="2:14" s="732" customFormat="1" ht="15.75" customHeight="1">
      <c r="B874" s="714"/>
      <c r="C874" s="714"/>
      <c r="D874" s="714"/>
      <c r="E874" s="714"/>
      <c r="G874" s="714"/>
      <c r="H874" s="714"/>
      <c r="I874" s="714"/>
      <c r="J874" s="714"/>
      <c r="K874" s="714"/>
      <c r="L874" s="714"/>
      <c r="M874" s="714"/>
      <c r="N874" s="714"/>
    </row>
    <row r="875" spans="2:14" s="732" customFormat="1" ht="15.75" customHeight="1">
      <c r="B875" s="714"/>
      <c r="C875" s="714"/>
      <c r="D875" s="714"/>
      <c r="E875" s="714"/>
      <c r="G875" s="714"/>
      <c r="H875" s="714"/>
      <c r="I875" s="714"/>
      <c r="J875" s="714"/>
      <c r="K875" s="714"/>
      <c r="L875" s="714"/>
      <c r="M875" s="714"/>
      <c r="N875" s="714"/>
    </row>
    <row r="876" spans="2:14" s="732" customFormat="1" ht="15.75" customHeight="1">
      <c r="B876" s="714"/>
      <c r="C876" s="714"/>
      <c r="D876" s="714"/>
      <c r="E876" s="714"/>
      <c r="G876" s="714"/>
      <c r="H876" s="714"/>
      <c r="I876" s="714"/>
      <c r="J876" s="714"/>
      <c r="K876" s="714"/>
      <c r="L876" s="714"/>
      <c r="M876" s="714"/>
      <c r="N876" s="714"/>
    </row>
    <row r="877" spans="2:14" s="732" customFormat="1" ht="15.75" customHeight="1">
      <c r="B877" s="714"/>
      <c r="C877" s="714"/>
      <c r="D877" s="714"/>
      <c r="E877" s="714"/>
      <c r="G877" s="714"/>
      <c r="H877" s="714"/>
      <c r="I877" s="714"/>
      <c r="J877" s="714"/>
      <c r="K877" s="714"/>
      <c r="L877" s="714"/>
      <c r="M877" s="714"/>
      <c r="N877" s="714"/>
    </row>
    <row r="878" spans="2:14" s="732" customFormat="1" ht="15.75" customHeight="1">
      <c r="B878" s="714"/>
      <c r="C878" s="714"/>
      <c r="D878" s="714"/>
      <c r="E878" s="714"/>
      <c r="G878" s="714"/>
      <c r="H878" s="714"/>
      <c r="I878" s="714"/>
      <c r="J878" s="714"/>
      <c r="K878" s="714"/>
      <c r="L878" s="714"/>
      <c r="M878" s="714"/>
      <c r="N878" s="714"/>
    </row>
    <row r="879" spans="2:14" s="732" customFormat="1" ht="15.75" customHeight="1">
      <c r="B879" s="714"/>
      <c r="C879" s="714"/>
      <c r="D879" s="714"/>
      <c r="E879" s="714"/>
      <c r="G879" s="714"/>
      <c r="H879" s="714"/>
      <c r="I879" s="714"/>
      <c r="J879" s="714"/>
      <c r="K879" s="714"/>
      <c r="L879" s="714"/>
      <c r="M879" s="714"/>
      <c r="N879" s="714"/>
    </row>
    <row r="880" spans="2:14" s="732" customFormat="1" ht="15.75" customHeight="1">
      <c r="B880" s="714"/>
      <c r="C880" s="714"/>
      <c r="D880" s="714"/>
      <c r="E880" s="714"/>
      <c r="G880" s="714"/>
      <c r="H880" s="714"/>
      <c r="I880" s="714"/>
      <c r="J880" s="714"/>
      <c r="K880" s="714"/>
      <c r="L880" s="714"/>
      <c r="M880" s="714"/>
      <c r="N880" s="714"/>
    </row>
    <row r="881" spans="2:14" s="732" customFormat="1" ht="15.75" customHeight="1">
      <c r="B881" s="714"/>
      <c r="C881" s="714"/>
      <c r="D881" s="714"/>
      <c r="E881" s="714"/>
      <c r="G881" s="714"/>
      <c r="H881" s="714"/>
      <c r="I881" s="714"/>
      <c r="J881" s="714"/>
      <c r="K881" s="714"/>
      <c r="L881" s="714"/>
      <c r="M881" s="714"/>
      <c r="N881" s="714"/>
    </row>
    <row r="882" spans="2:14" s="732" customFormat="1" ht="15.75" customHeight="1">
      <c r="B882" s="714"/>
      <c r="C882" s="714"/>
      <c r="D882" s="714"/>
      <c r="E882" s="714"/>
      <c r="G882" s="714"/>
      <c r="H882" s="714"/>
      <c r="I882" s="714"/>
      <c r="J882" s="714"/>
      <c r="K882" s="714"/>
      <c r="L882" s="714"/>
      <c r="M882" s="714"/>
      <c r="N882" s="714"/>
    </row>
    <row r="883" spans="2:14" s="732" customFormat="1" ht="15.75" customHeight="1">
      <c r="B883" s="714"/>
      <c r="C883" s="714"/>
      <c r="D883" s="714"/>
      <c r="E883" s="714"/>
      <c r="G883" s="714"/>
      <c r="H883" s="714"/>
      <c r="I883" s="714"/>
      <c r="J883" s="714"/>
      <c r="K883" s="714"/>
      <c r="L883" s="714"/>
      <c r="M883" s="714"/>
      <c r="N883" s="714"/>
    </row>
    <row r="884" spans="2:14" s="732" customFormat="1" ht="15.75" customHeight="1">
      <c r="B884" s="714"/>
      <c r="C884" s="714"/>
      <c r="D884" s="714"/>
      <c r="E884" s="714"/>
      <c r="G884" s="714"/>
      <c r="H884" s="714"/>
      <c r="I884" s="714"/>
      <c r="J884" s="714"/>
      <c r="K884" s="714"/>
      <c r="L884" s="714"/>
      <c r="M884" s="714"/>
      <c r="N884" s="714"/>
    </row>
    <row r="885" spans="2:14" s="732" customFormat="1" ht="15.75" customHeight="1">
      <c r="B885" s="714"/>
      <c r="C885" s="714"/>
      <c r="D885" s="714"/>
      <c r="E885" s="714"/>
      <c r="G885" s="714"/>
      <c r="H885" s="714"/>
      <c r="I885" s="714"/>
      <c r="J885" s="714"/>
      <c r="K885" s="714"/>
      <c r="L885" s="714"/>
      <c r="M885" s="714"/>
      <c r="N885" s="714"/>
    </row>
    <row r="886" spans="2:14" s="732" customFormat="1" ht="15.75" customHeight="1">
      <c r="B886" s="714"/>
      <c r="C886" s="714"/>
      <c r="D886" s="714"/>
      <c r="E886" s="714"/>
      <c r="G886" s="714"/>
      <c r="H886" s="714"/>
      <c r="I886" s="714"/>
      <c r="J886" s="714"/>
      <c r="K886" s="714"/>
      <c r="L886" s="714"/>
      <c r="M886" s="714"/>
      <c r="N886" s="714"/>
    </row>
    <row r="887" spans="2:14" s="732" customFormat="1" ht="15.75" customHeight="1">
      <c r="B887" s="714"/>
      <c r="C887" s="714"/>
      <c r="D887" s="714"/>
      <c r="E887" s="714"/>
      <c r="G887" s="714"/>
      <c r="H887" s="714"/>
      <c r="I887" s="714"/>
      <c r="J887" s="714"/>
      <c r="K887" s="714"/>
      <c r="L887" s="714"/>
      <c r="M887" s="714"/>
      <c r="N887" s="714"/>
    </row>
    <row r="888" spans="2:14" s="732" customFormat="1" ht="15.75" customHeight="1">
      <c r="B888" s="714"/>
      <c r="C888" s="714"/>
      <c r="D888" s="714"/>
      <c r="E888" s="714"/>
      <c r="G888" s="714"/>
      <c r="H888" s="714"/>
      <c r="I888" s="714"/>
      <c r="J888" s="714"/>
      <c r="K888" s="714"/>
      <c r="L888" s="714"/>
      <c r="M888" s="714"/>
      <c r="N888" s="714"/>
    </row>
    <row r="889" spans="2:14" s="732" customFormat="1" ht="15.75" customHeight="1">
      <c r="B889" s="714"/>
      <c r="C889" s="714"/>
      <c r="D889" s="714"/>
      <c r="E889" s="714"/>
      <c r="G889" s="714"/>
      <c r="H889" s="714"/>
      <c r="I889" s="714"/>
      <c r="J889" s="714"/>
      <c r="K889" s="714"/>
      <c r="L889" s="714"/>
      <c r="M889" s="714"/>
      <c r="N889" s="714"/>
    </row>
    <row r="890" spans="2:14" s="732" customFormat="1" ht="15.75" customHeight="1">
      <c r="B890" s="714"/>
      <c r="C890" s="714"/>
      <c r="D890" s="714"/>
      <c r="E890" s="714"/>
      <c r="G890" s="714"/>
      <c r="H890" s="714"/>
      <c r="I890" s="714"/>
      <c r="J890" s="714"/>
      <c r="K890" s="714"/>
      <c r="L890" s="714"/>
      <c r="M890" s="714"/>
      <c r="N890" s="714"/>
    </row>
    <row r="891" spans="2:14" s="732" customFormat="1" ht="15.75" customHeight="1">
      <c r="B891" s="714"/>
      <c r="C891" s="714"/>
      <c r="D891" s="714"/>
      <c r="E891" s="714"/>
      <c r="G891" s="714"/>
      <c r="H891" s="714"/>
      <c r="I891" s="714"/>
      <c r="J891" s="714"/>
      <c r="K891" s="714"/>
      <c r="L891" s="714"/>
      <c r="M891" s="714"/>
      <c r="N891" s="714"/>
    </row>
    <row r="892" spans="2:14" s="732" customFormat="1" ht="15.75" customHeight="1">
      <c r="B892" s="714"/>
      <c r="C892" s="714"/>
      <c r="D892" s="714"/>
      <c r="E892" s="714"/>
      <c r="G892" s="714"/>
      <c r="H892" s="714"/>
      <c r="I892" s="714"/>
      <c r="J892" s="714"/>
      <c r="K892" s="714"/>
      <c r="L892" s="714"/>
      <c r="M892" s="714"/>
      <c r="N892" s="714"/>
    </row>
    <row r="893" spans="2:14" s="732" customFormat="1" ht="15.75" customHeight="1">
      <c r="B893" s="714"/>
      <c r="C893" s="714"/>
      <c r="D893" s="714"/>
      <c r="E893" s="714"/>
      <c r="G893" s="714"/>
      <c r="H893" s="714"/>
      <c r="I893" s="714"/>
      <c r="J893" s="714"/>
      <c r="K893" s="714"/>
      <c r="L893" s="714"/>
      <c r="M893" s="714"/>
      <c r="N893" s="714"/>
    </row>
    <row r="894" spans="2:14" s="732" customFormat="1" ht="15.75" customHeight="1">
      <c r="B894" s="714"/>
      <c r="C894" s="714"/>
      <c r="D894" s="714"/>
      <c r="E894" s="714"/>
      <c r="G894" s="714"/>
      <c r="H894" s="714"/>
      <c r="I894" s="714"/>
      <c r="J894" s="714"/>
      <c r="K894" s="714"/>
      <c r="L894" s="714"/>
      <c r="M894" s="714"/>
      <c r="N894" s="714"/>
    </row>
    <row r="895" spans="2:14" s="732" customFormat="1" ht="15.75" customHeight="1">
      <c r="B895" s="714"/>
      <c r="C895" s="714"/>
      <c r="D895" s="714"/>
      <c r="E895" s="714"/>
      <c r="G895" s="714"/>
      <c r="H895" s="714"/>
      <c r="I895" s="714"/>
      <c r="J895" s="714"/>
      <c r="K895" s="714"/>
      <c r="L895" s="714"/>
      <c r="M895" s="714"/>
      <c r="N895" s="714"/>
    </row>
    <row r="896" spans="2:14" s="732" customFormat="1" ht="15.75" customHeight="1">
      <c r="B896" s="714"/>
      <c r="C896" s="714"/>
      <c r="D896" s="714"/>
      <c r="E896" s="714"/>
      <c r="G896" s="714"/>
      <c r="H896" s="714"/>
      <c r="I896" s="714"/>
      <c r="J896" s="714"/>
      <c r="K896" s="714"/>
      <c r="L896" s="714"/>
      <c r="M896" s="714"/>
      <c r="N896" s="714"/>
    </row>
    <row r="897" spans="2:14" s="732" customFormat="1" ht="15.75" customHeight="1">
      <c r="B897" s="714"/>
      <c r="C897" s="714"/>
      <c r="D897" s="714"/>
      <c r="E897" s="714"/>
      <c r="G897" s="714"/>
      <c r="H897" s="714"/>
      <c r="I897" s="714"/>
      <c r="J897" s="714"/>
      <c r="K897" s="714"/>
      <c r="L897" s="714"/>
      <c r="M897" s="714"/>
      <c r="N897" s="714"/>
    </row>
    <row r="898" spans="2:14" s="732" customFormat="1" ht="15.75" customHeight="1">
      <c r="B898" s="714"/>
      <c r="C898" s="714"/>
      <c r="D898" s="714"/>
      <c r="E898" s="714"/>
      <c r="G898" s="714"/>
      <c r="H898" s="714"/>
      <c r="I898" s="714"/>
      <c r="J898" s="714"/>
      <c r="K898" s="714"/>
      <c r="L898" s="714"/>
      <c r="M898" s="714"/>
      <c r="N898" s="714"/>
    </row>
    <row r="899" spans="2:14" s="732" customFormat="1" ht="15.75" customHeight="1">
      <c r="B899" s="714"/>
      <c r="C899" s="714"/>
      <c r="D899" s="714"/>
      <c r="E899" s="714"/>
      <c r="G899" s="714"/>
      <c r="H899" s="714"/>
      <c r="I899" s="714"/>
      <c r="J899" s="714"/>
      <c r="K899" s="714"/>
      <c r="L899" s="714"/>
      <c r="M899" s="714"/>
      <c r="N899" s="714"/>
    </row>
    <row r="900" spans="2:14" s="732" customFormat="1" ht="15.75" customHeight="1">
      <c r="B900" s="714"/>
      <c r="C900" s="714"/>
      <c r="D900" s="714"/>
      <c r="E900" s="714"/>
      <c r="G900" s="714"/>
      <c r="H900" s="714"/>
      <c r="I900" s="714"/>
      <c r="J900" s="714"/>
      <c r="K900" s="714"/>
      <c r="L900" s="714"/>
      <c r="M900" s="714"/>
      <c r="N900" s="714"/>
    </row>
    <row r="901" spans="2:14" s="732" customFormat="1" ht="15.75" customHeight="1">
      <c r="B901" s="714"/>
      <c r="C901" s="714"/>
      <c r="D901" s="714"/>
      <c r="E901" s="714"/>
      <c r="G901" s="714"/>
      <c r="H901" s="714"/>
      <c r="I901" s="714"/>
      <c r="J901" s="714"/>
      <c r="K901" s="714"/>
      <c r="L901" s="714"/>
      <c r="M901" s="714"/>
      <c r="N901" s="714"/>
    </row>
    <row r="902" spans="2:14" s="732" customFormat="1" ht="15.75" customHeight="1">
      <c r="B902" s="714"/>
      <c r="C902" s="714"/>
      <c r="D902" s="714"/>
      <c r="E902" s="714"/>
      <c r="G902" s="714"/>
      <c r="H902" s="714"/>
      <c r="I902" s="714"/>
      <c r="J902" s="714"/>
      <c r="K902" s="714"/>
      <c r="L902" s="714"/>
      <c r="M902" s="714"/>
      <c r="N902" s="714"/>
    </row>
    <row r="903" spans="2:14" s="732" customFormat="1" ht="15.75" customHeight="1">
      <c r="B903" s="714"/>
      <c r="C903" s="714"/>
      <c r="D903" s="714"/>
      <c r="E903" s="714"/>
      <c r="G903" s="714"/>
      <c r="H903" s="714"/>
      <c r="I903" s="714"/>
      <c r="J903" s="714"/>
      <c r="K903" s="714"/>
      <c r="L903" s="714"/>
      <c r="M903" s="714"/>
      <c r="N903" s="714"/>
    </row>
    <row r="904" spans="2:14" s="732" customFormat="1" ht="15.75" customHeight="1">
      <c r="B904" s="714"/>
      <c r="C904" s="714"/>
      <c r="D904" s="714"/>
      <c r="E904" s="714"/>
      <c r="G904" s="714"/>
      <c r="H904" s="714"/>
      <c r="I904" s="714"/>
      <c r="J904" s="714"/>
      <c r="K904" s="714"/>
      <c r="L904" s="714"/>
      <c r="M904" s="714"/>
      <c r="N904" s="714"/>
    </row>
    <row r="905" spans="2:14" s="732" customFormat="1" ht="15.75" customHeight="1">
      <c r="B905" s="714"/>
      <c r="C905" s="714"/>
      <c r="D905" s="714"/>
      <c r="E905" s="714"/>
      <c r="G905" s="714"/>
      <c r="H905" s="714"/>
      <c r="I905" s="714"/>
      <c r="J905" s="714"/>
      <c r="K905" s="714"/>
      <c r="L905" s="714"/>
      <c r="M905" s="714"/>
      <c r="N905" s="714"/>
    </row>
    <row r="906" spans="2:14" s="732" customFormat="1" ht="15.75" customHeight="1">
      <c r="B906" s="714"/>
      <c r="C906" s="714"/>
      <c r="D906" s="714"/>
      <c r="E906" s="714"/>
      <c r="G906" s="714"/>
      <c r="H906" s="714"/>
      <c r="I906" s="714"/>
      <c r="J906" s="714"/>
      <c r="K906" s="714"/>
      <c r="L906" s="714"/>
      <c r="M906" s="714"/>
      <c r="N906" s="714"/>
    </row>
    <row r="907" spans="2:14" s="732" customFormat="1" ht="15.75" customHeight="1">
      <c r="B907" s="714"/>
      <c r="C907" s="714"/>
      <c r="D907" s="714"/>
      <c r="E907" s="714"/>
      <c r="G907" s="714"/>
      <c r="H907" s="714"/>
      <c r="I907" s="714"/>
      <c r="J907" s="714"/>
      <c r="K907" s="714"/>
      <c r="L907" s="714"/>
      <c r="M907" s="714"/>
      <c r="N907" s="714"/>
    </row>
    <row r="908" spans="2:14" s="732" customFormat="1" ht="15.75" customHeight="1">
      <c r="B908" s="714"/>
      <c r="C908" s="714"/>
      <c r="D908" s="714"/>
      <c r="E908" s="714"/>
      <c r="G908" s="714"/>
      <c r="H908" s="714"/>
      <c r="I908" s="714"/>
      <c r="J908" s="714"/>
      <c r="K908" s="714"/>
      <c r="L908" s="714"/>
      <c r="M908" s="714"/>
      <c r="N908" s="714"/>
    </row>
    <row r="909" spans="2:14" s="732" customFormat="1" ht="15.75" customHeight="1">
      <c r="B909" s="714"/>
      <c r="C909" s="714"/>
      <c r="D909" s="714"/>
      <c r="E909" s="714"/>
      <c r="G909" s="714"/>
      <c r="H909" s="714"/>
      <c r="I909" s="714"/>
      <c r="J909" s="714"/>
      <c r="K909" s="714"/>
      <c r="L909" s="714"/>
      <c r="M909" s="714"/>
      <c r="N909" s="714"/>
    </row>
    <row r="910" spans="2:14" s="732" customFormat="1" ht="15.75" customHeight="1">
      <c r="B910" s="714"/>
      <c r="C910" s="714"/>
      <c r="D910" s="714"/>
      <c r="E910" s="714"/>
      <c r="G910" s="714"/>
      <c r="H910" s="714"/>
      <c r="I910" s="714"/>
      <c r="J910" s="714"/>
      <c r="K910" s="714"/>
      <c r="L910" s="714"/>
      <c r="M910" s="714"/>
      <c r="N910" s="714"/>
    </row>
    <row r="911" spans="2:14" s="732" customFormat="1" ht="15.75" customHeight="1">
      <c r="B911" s="714"/>
      <c r="C911" s="714"/>
      <c r="D911" s="714"/>
      <c r="E911" s="714"/>
      <c r="G911" s="714"/>
      <c r="H911" s="714"/>
      <c r="I911" s="714"/>
      <c r="J911" s="714"/>
      <c r="K911" s="714"/>
      <c r="L911" s="714"/>
      <c r="M911" s="714"/>
      <c r="N911" s="714"/>
    </row>
    <row r="912" spans="2:14" s="732" customFormat="1" ht="15.75" customHeight="1">
      <c r="B912" s="714"/>
      <c r="C912" s="714"/>
      <c r="D912" s="714"/>
      <c r="E912" s="714"/>
      <c r="G912" s="714"/>
      <c r="H912" s="714"/>
      <c r="I912" s="714"/>
      <c r="J912" s="714"/>
      <c r="K912" s="714"/>
      <c r="L912" s="714"/>
      <c r="M912" s="714"/>
      <c r="N912" s="714"/>
    </row>
    <row r="913" spans="2:14" s="732" customFormat="1" ht="15.75" customHeight="1">
      <c r="B913" s="714"/>
      <c r="C913" s="714"/>
      <c r="D913" s="714"/>
      <c r="E913" s="714"/>
      <c r="G913" s="714"/>
      <c r="H913" s="714"/>
      <c r="I913" s="714"/>
      <c r="J913" s="714"/>
      <c r="K913" s="714"/>
      <c r="L913" s="714"/>
      <c r="M913" s="714"/>
      <c r="N913" s="714"/>
    </row>
    <row r="914" spans="2:14" s="732" customFormat="1" ht="15.75" customHeight="1">
      <c r="B914" s="714"/>
      <c r="C914" s="714"/>
      <c r="D914" s="714"/>
      <c r="E914" s="714"/>
      <c r="G914" s="714"/>
      <c r="H914" s="714"/>
      <c r="I914" s="714"/>
      <c r="J914" s="714"/>
      <c r="K914" s="714"/>
      <c r="L914" s="714"/>
      <c r="M914" s="714"/>
      <c r="N914" s="714"/>
    </row>
    <row r="915" spans="2:14" s="732" customFormat="1" ht="15.75" customHeight="1">
      <c r="B915" s="714"/>
      <c r="C915" s="714"/>
      <c r="D915" s="714"/>
      <c r="E915" s="714"/>
      <c r="G915" s="714"/>
      <c r="H915" s="714"/>
      <c r="I915" s="714"/>
      <c r="J915" s="714"/>
      <c r="K915" s="714"/>
      <c r="L915" s="714"/>
      <c r="M915" s="714"/>
      <c r="N915" s="714"/>
    </row>
    <row r="916" spans="2:14" s="732" customFormat="1" ht="15.75" customHeight="1">
      <c r="B916" s="714"/>
      <c r="C916" s="714"/>
      <c r="D916" s="714"/>
      <c r="E916" s="714"/>
      <c r="G916" s="714"/>
      <c r="H916" s="714"/>
      <c r="I916" s="714"/>
      <c r="J916" s="714"/>
      <c r="K916" s="714"/>
      <c r="L916" s="714"/>
      <c r="M916" s="714"/>
      <c r="N916" s="714"/>
    </row>
    <row r="917" spans="2:14" s="732" customFormat="1" ht="15.75" customHeight="1">
      <c r="B917" s="714"/>
      <c r="C917" s="714"/>
      <c r="D917" s="714"/>
      <c r="E917" s="714"/>
      <c r="G917" s="714"/>
      <c r="H917" s="714"/>
      <c r="I917" s="714"/>
      <c r="J917" s="714"/>
      <c r="K917" s="714"/>
      <c r="L917" s="714"/>
      <c r="M917" s="714"/>
      <c r="N917" s="714"/>
    </row>
    <row r="918" spans="2:14" s="732" customFormat="1" ht="15.75" customHeight="1">
      <c r="B918" s="714"/>
      <c r="C918" s="714"/>
      <c r="D918" s="714"/>
      <c r="E918" s="714"/>
      <c r="G918" s="714"/>
      <c r="H918" s="714"/>
      <c r="I918" s="714"/>
      <c r="J918" s="714"/>
      <c r="K918" s="714"/>
      <c r="L918" s="714"/>
      <c r="M918" s="714"/>
      <c r="N918" s="714"/>
    </row>
    <row r="919" spans="2:14" s="732" customFormat="1" ht="15.75" customHeight="1">
      <c r="B919" s="714"/>
      <c r="C919" s="714"/>
      <c r="D919" s="714"/>
      <c r="E919" s="714"/>
      <c r="G919" s="714"/>
      <c r="H919" s="714"/>
      <c r="I919" s="714"/>
      <c r="J919" s="714"/>
      <c r="K919" s="714"/>
      <c r="L919" s="714"/>
      <c r="M919" s="714"/>
      <c r="N919" s="714"/>
    </row>
    <row r="920" spans="2:14" s="732" customFormat="1" ht="15.75" customHeight="1">
      <c r="B920" s="714"/>
      <c r="C920" s="714"/>
      <c r="D920" s="714"/>
      <c r="E920" s="714"/>
      <c r="G920" s="714"/>
      <c r="H920" s="714"/>
      <c r="I920" s="714"/>
      <c r="J920" s="714"/>
      <c r="K920" s="714"/>
      <c r="L920" s="714"/>
      <c r="M920" s="714"/>
      <c r="N920" s="714"/>
    </row>
    <row r="921" spans="2:14" s="732" customFormat="1" ht="15.75" customHeight="1">
      <c r="B921" s="714"/>
      <c r="C921" s="714"/>
      <c r="D921" s="714"/>
      <c r="E921" s="714"/>
      <c r="G921" s="714"/>
      <c r="H921" s="714"/>
      <c r="I921" s="714"/>
      <c r="J921" s="714"/>
      <c r="K921" s="714"/>
      <c r="L921" s="714"/>
      <c r="M921" s="714"/>
      <c r="N921" s="714"/>
    </row>
    <row r="922" spans="2:14" s="732" customFormat="1" ht="15.75" customHeight="1">
      <c r="B922" s="714"/>
      <c r="C922" s="714"/>
      <c r="D922" s="714"/>
      <c r="E922" s="714"/>
      <c r="G922" s="714"/>
      <c r="H922" s="714"/>
      <c r="I922" s="714"/>
      <c r="J922" s="714"/>
      <c r="K922" s="714"/>
      <c r="L922" s="714"/>
      <c r="M922" s="714"/>
      <c r="N922" s="714"/>
    </row>
    <row r="923" spans="2:14" s="732" customFormat="1" ht="15.75" customHeight="1">
      <c r="B923" s="714"/>
      <c r="C923" s="714"/>
      <c r="D923" s="714"/>
      <c r="E923" s="714"/>
      <c r="G923" s="714"/>
      <c r="H923" s="714"/>
      <c r="I923" s="714"/>
      <c r="J923" s="714"/>
      <c r="K923" s="714"/>
      <c r="L923" s="714"/>
      <c r="M923" s="714"/>
      <c r="N923" s="714"/>
    </row>
    <row r="924" spans="2:14" s="732" customFormat="1" ht="15.75" customHeight="1">
      <c r="B924" s="714"/>
      <c r="C924" s="714"/>
      <c r="D924" s="714"/>
      <c r="E924" s="714"/>
      <c r="G924" s="714"/>
      <c r="H924" s="714"/>
      <c r="I924" s="714"/>
      <c r="J924" s="714"/>
      <c r="K924" s="714"/>
      <c r="L924" s="714"/>
      <c r="M924" s="714"/>
      <c r="N924" s="714"/>
    </row>
    <row r="925" spans="2:14" s="732" customFormat="1" ht="15.75" customHeight="1">
      <c r="B925" s="714"/>
      <c r="C925" s="714"/>
      <c r="D925" s="714"/>
      <c r="E925" s="714"/>
      <c r="G925" s="714"/>
      <c r="H925" s="714"/>
      <c r="I925" s="714"/>
      <c r="J925" s="714"/>
      <c r="K925" s="714"/>
      <c r="L925" s="714"/>
      <c r="M925" s="714"/>
      <c r="N925" s="714"/>
    </row>
    <row r="926" spans="2:14" s="732" customFormat="1" ht="15.75" customHeight="1">
      <c r="B926" s="714"/>
      <c r="C926" s="714"/>
      <c r="D926" s="714"/>
      <c r="E926" s="714"/>
      <c r="G926" s="714"/>
      <c r="H926" s="714"/>
      <c r="I926" s="714"/>
      <c r="J926" s="714"/>
      <c r="K926" s="714"/>
      <c r="L926" s="714"/>
      <c r="M926" s="714"/>
      <c r="N926" s="714"/>
    </row>
    <row r="927" spans="2:14" s="732" customFormat="1" ht="15.75" customHeight="1">
      <c r="B927" s="714"/>
      <c r="C927" s="714"/>
      <c r="D927" s="714"/>
      <c r="E927" s="714"/>
      <c r="G927" s="714"/>
      <c r="H927" s="714"/>
      <c r="I927" s="714"/>
      <c r="J927" s="714"/>
      <c r="K927" s="714"/>
      <c r="L927" s="714"/>
      <c r="M927" s="714"/>
      <c r="N927" s="714"/>
    </row>
    <row r="928" spans="2:14" s="732" customFormat="1" ht="15.75" customHeight="1">
      <c r="B928" s="714"/>
      <c r="C928" s="714"/>
      <c r="D928" s="714"/>
      <c r="E928" s="714"/>
      <c r="G928" s="714"/>
      <c r="H928" s="714"/>
      <c r="I928" s="714"/>
      <c r="J928" s="714"/>
      <c r="K928" s="714"/>
      <c r="L928" s="714"/>
      <c r="M928" s="714"/>
      <c r="N928" s="714"/>
    </row>
    <row r="929" spans="2:14" s="732" customFormat="1" ht="15.75" customHeight="1">
      <c r="B929" s="714"/>
      <c r="C929" s="714"/>
      <c r="D929" s="714"/>
      <c r="E929" s="714"/>
      <c r="G929" s="714"/>
      <c r="H929" s="714"/>
      <c r="I929" s="714"/>
      <c r="J929" s="714"/>
      <c r="K929" s="714"/>
      <c r="L929" s="714"/>
      <c r="M929" s="714"/>
      <c r="N929" s="714"/>
    </row>
    <row r="930" spans="2:14" s="732" customFormat="1" ht="15.75" customHeight="1">
      <c r="B930" s="714"/>
      <c r="C930" s="714"/>
      <c r="D930" s="714"/>
      <c r="E930" s="714"/>
      <c r="G930" s="714"/>
      <c r="H930" s="714"/>
      <c r="I930" s="714"/>
      <c r="J930" s="714"/>
      <c r="K930" s="714"/>
      <c r="L930" s="714"/>
      <c r="M930" s="714"/>
      <c r="N930" s="714"/>
    </row>
    <row r="931" spans="2:14" s="732" customFormat="1" ht="15.75" customHeight="1">
      <c r="B931" s="714"/>
      <c r="C931" s="714"/>
      <c r="D931" s="714"/>
      <c r="E931" s="714"/>
      <c r="G931" s="714"/>
      <c r="H931" s="714"/>
      <c r="I931" s="714"/>
      <c r="J931" s="714"/>
      <c r="K931" s="714"/>
      <c r="L931" s="714"/>
      <c r="M931" s="714"/>
      <c r="N931" s="714"/>
    </row>
    <row r="932" spans="2:14" s="732" customFormat="1" ht="15.75" customHeight="1">
      <c r="B932" s="714"/>
      <c r="C932" s="714"/>
      <c r="D932" s="714"/>
      <c r="E932" s="714"/>
      <c r="G932" s="714"/>
      <c r="H932" s="714"/>
      <c r="I932" s="714"/>
      <c r="J932" s="714"/>
      <c r="K932" s="714"/>
      <c r="L932" s="714"/>
      <c r="M932" s="714"/>
      <c r="N932" s="714"/>
    </row>
    <row r="933" spans="2:14" s="732" customFormat="1" ht="15.75" customHeight="1">
      <c r="B933" s="714"/>
      <c r="C933" s="714"/>
      <c r="D933" s="714"/>
      <c r="E933" s="714"/>
      <c r="G933" s="714"/>
      <c r="H933" s="714"/>
      <c r="I933" s="714"/>
      <c r="J933" s="714"/>
      <c r="K933" s="714"/>
      <c r="L933" s="714"/>
      <c r="M933" s="714"/>
      <c r="N933" s="714"/>
    </row>
    <row r="934" spans="2:14" s="732" customFormat="1" ht="15.75" customHeight="1">
      <c r="B934" s="714"/>
      <c r="C934" s="714"/>
      <c r="D934" s="714"/>
      <c r="E934" s="714"/>
      <c r="G934" s="714"/>
      <c r="H934" s="714"/>
      <c r="I934" s="714"/>
      <c r="J934" s="714"/>
      <c r="K934" s="714"/>
      <c r="L934" s="714"/>
      <c r="M934" s="714"/>
      <c r="N934" s="714"/>
    </row>
    <row r="935" spans="2:14" s="732" customFormat="1" ht="15.75" customHeight="1">
      <c r="B935" s="714"/>
      <c r="C935" s="714"/>
      <c r="D935" s="714"/>
      <c r="E935" s="714"/>
      <c r="G935" s="714"/>
      <c r="H935" s="714"/>
      <c r="I935" s="714"/>
      <c r="J935" s="714"/>
      <c r="K935" s="714"/>
      <c r="L935" s="714"/>
      <c r="M935" s="714"/>
      <c r="N935" s="714"/>
    </row>
    <row r="936" spans="2:14" s="732" customFormat="1" ht="15.75" customHeight="1">
      <c r="B936" s="714"/>
      <c r="C936" s="714"/>
      <c r="D936" s="714"/>
      <c r="E936" s="714"/>
      <c r="G936" s="714"/>
      <c r="H936" s="714"/>
      <c r="I936" s="714"/>
      <c r="J936" s="714"/>
      <c r="K936" s="714"/>
      <c r="L936" s="714"/>
      <c r="M936" s="714"/>
      <c r="N936" s="714"/>
    </row>
    <row r="937" spans="2:14" s="732" customFormat="1" ht="15.75" customHeight="1">
      <c r="B937" s="714"/>
      <c r="C937" s="714"/>
      <c r="D937" s="714"/>
      <c r="E937" s="714"/>
      <c r="G937" s="714"/>
      <c r="H937" s="714"/>
      <c r="I937" s="714"/>
      <c r="J937" s="714"/>
      <c r="K937" s="714"/>
      <c r="L937" s="714"/>
      <c r="M937" s="714"/>
      <c r="N937" s="714"/>
    </row>
    <row r="938" spans="2:14" s="732" customFormat="1" ht="15.75" customHeight="1">
      <c r="B938" s="714"/>
      <c r="C938" s="714"/>
      <c r="D938" s="714"/>
      <c r="E938" s="714"/>
      <c r="G938" s="714"/>
      <c r="H938" s="714"/>
      <c r="I938" s="714"/>
      <c r="J938" s="714"/>
      <c r="K938" s="714"/>
      <c r="L938" s="714"/>
      <c r="M938" s="714"/>
      <c r="N938" s="714"/>
    </row>
    <row r="939" spans="2:14" s="732" customFormat="1" ht="15.75" customHeight="1">
      <c r="B939" s="714"/>
      <c r="C939" s="714"/>
      <c r="D939" s="714"/>
      <c r="E939" s="714"/>
      <c r="G939" s="714"/>
      <c r="H939" s="714"/>
      <c r="I939" s="714"/>
      <c r="J939" s="714"/>
      <c r="K939" s="714"/>
      <c r="L939" s="714"/>
      <c r="M939" s="714"/>
      <c r="N939" s="714"/>
    </row>
    <row r="940" spans="2:14" s="732" customFormat="1" ht="15.75" customHeight="1">
      <c r="B940" s="714"/>
      <c r="C940" s="714"/>
      <c r="D940" s="714"/>
      <c r="E940" s="714"/>
      <c r="G940" s="714"/>
      <c r="H940" s="714"/>
      <c r="I940" s="714"/>
      <c r="J940" s="714"/>
      <c r="K940" s="714"/>
      <c r="L940" s="714"/>
      <c r="M940" s="714"/>
      <c r="N940" s="714"/>
    </row>
    <row r="941" spans="2:14" s="732" customFormat="1" ht="15.75" customHeight="1">
      <c r="B941" s="714"/>
      <c r="C941" s="714"/>
      <c r="D941" s="714"/>
      <c r="E941" s="714"/>
      <c r="G941" s="714"/>
      <c r="H941" s="714"/>
      <c r="I941" s="714"/>
      <c r="J941" s="714"/>
      <c r="K941" s="714"/>
      <c r="L941" s="714"/>
      <c r="M941" s="714"/>
      <c r="N941" s="714"/>
    </row>
    <row r="942" spans="2:14" s="732" customFormat="1" ht="15.75" customHeight="1">
      <c r="B942" s="714"/>
      <c r="C942" s="714"/>
      <c r="D942" s="714"/>
      <c r="E942" s="714"/>
      <c r="G942" s="714"/>
      <c r="H942" s="714"/>
      <c r="I942" s="714"/>
      <c r="J942" s="714"/>
      <c r="K942" s="714"/>
      <c r="L942" s="714"/>
      <c r="M942" s="714"/>
      <c r="N942" s="714"/>
    </row>
    <row r="943" spans="2:14" s="732" customFormat="1" ht="15.75" customHeight="1">
      <c r="B943" s="714"/>
      <c r="C943" s="714"/>
      <c r="D943" s="714"/>
      <c r="E943" s="714"/>
      <c r="G943" s="714"/>
      <c r="H943" s="714"/>
      <c r="I943" s="714"/>
      <c r="J943" s="714"/>
      <c r="K943" s="714"/>
      <c r="L943" s="714"/>
      <c r="M943" s="714"/>
      <c r="N943" s="714"/>
    </row>
    <row r="944" spans="2:14" s="732" customFormat="1" ht="15.75" customHeight="1">
      <c r="B944" s="714"/>
      <c r="C944" s="714"/>
      <c r="D944" s="714"/>
      <c r="E944" s="714"/>
      <c r="G944" s="714"/>
      <c r="H944" s="714"/>
      <c r="I944" s="714"/>
      <c r="J944" s="714"/>
      <c r="K944" s="714"/>
      <c r="L944" s="714"/>
      <c r="M944" s="714"/>
      <c r="N944" s="714"/>
    </row>
    <row r="945" spans="2:14" s="732" customFormat="1" ht="15.75" customHeight="1">
      <c r="B945" s="714"/>
      <c r="C945" s="714"/>
      <c r="D945" s="714"/>
      <c r="E945" s="714"/>
      <c r="G945" s="714"/>
      <c r="H945" s="714"/>
      <c r="I945" s="714"/>
      <c r="J945" s="714"/>
      <c r="K945" s="714"/>
      <c r="L945" s="714"/>
      <c r="M945" s="714"/>
      <c r="N945" s="714"/>
    </row>
    <row r="946" spans="2:14" s="732" customFormat="1" ht="15.75" customHeight="1">
      <c r="B946" s="714"/>
      <c r="C946" s="714"/>
      <c r="D946" s="714"/>
      <c r="E946" s="714"/>
      <c r="G946" s="714"/>
      <c r="H946" s="714"/>
      <c r="I946" s="714"/>
      <c r="J946" s="714"/>
      <c r="K946" s="714"/>
      <c r="L946" s="714"/>
      <c r="M946" s="714"/>
      <c r="N946" s="714"/>
    </row>
    <row r="947" spans="2:14" s="732" customFormat="1" ht="15.75" customHeight="1">
      <c r="B947" s="714"/>
      <c r="C947" s="714"/>
      <c r="D947" s="714"/>
      <c r="E947" s="714"/>
      <c r="G947" s="714"/>
      <c r="H947" s="714"/>
      <c r="I947" s="714"/>
      <c r="J947" s="714"/>
      <c r="K947" s="714"/>
      <c r="L947" s="714"/>
      <c r="M947" s="714"/>
      <c r="N947" s="714"/>
    </row>
    <row r="948" spans="2:14" s="732" customFormat="1" ht="15.75" customHeight="1">
      <c r="B948" s="714"/>
      <c r="C948" s="714"/>
      <c r="D948" s="714"/>
      <c r="E948" s="714"/>
      <c r="G948" s="714"/>
      <c r="H948" s="714"/>
      <c r="I948" s="714"/>
      <c r="J948" s="714"/>
      <c r="K948" s="714"/>
      <c r="L948" s="714"/>
      <c r="M948" s="714"/>
      <c r="N948" s="714"/>
    </row>
    <row r="949" spans="2:14" s="732" customFormat="1" ht="15.75" customHeight="1">
      <c r="B949" s="714"/>
      <c r="C949" s="714"/>
      <c r="D949" s="714"/>
      <c r="E949" s="714"/>
      <c r="G949" s="714"/>
      <c r="H949" s="714"/>
      <c r="I949" s="714"/>
      <c r="J949" s="714"/>
      <c r="K949" s="714"/>
      <c r="L949" s="714"/>
      <c r="M949" s="714"/>
      <c r="N949" s="714"/>
    </row>
    <row r="950" spans="2:14" s="732" customFormat="1" ht="15.75" customHeight="1">
      <c r="B950" s="714"/>
      <c r="C950" s="714"/>
      <c r="D950" s="714"/>
      <c r="E950" s="714"/>
      <c r="G950" s="714"/>
      <c r="H950" s="714"/>
      <c r="I950" s="714"/>
      <c r="J950" s="714"/>
      <c r="K950" s="714"/>
      <c r="L950" s="714"/>
      <c r="M950" s="714"/>
      <c r="N950" s="714"/>
    </row>
    <row r="951" spans="2:14" s="732" customFormat="1" ht="15.75" customHeight="1">
      <c r="B951" s="714"/>
      <c r="C951" s="714"/>
      <c r="D951" s="714"/>
      <c r="E951" s="714"/>
      <c r="G951" s="714"/>
      <c r="H951" s="714"/>
      <c r="I951" s="714"/>
      <c r="J951" s="714"/>
      <c r="K951" s="714"/>
      <c r="L951" s="714"/>
      <c r="M951" s="714"/>
      <c r="N951" s="714"/>
    </row>
    <row r="952" spans="2:14" s="732" customFormat="1" ht="15.75" customHeight="1">
      <c r="B952" s="714"/>
      <c r="C952" s="714"/>
      <c r="D952" s="714"/>
      <c r="E952" s="714"/>
      <c r="G952" s="714"/>
      <c r="H952" s="714"/>
      <c r="I952" s="714"/>
      <c r="J952" s="714"/>
      <c r="K952" s="714"/>
      <c r="L952" s="714"/>
      <c r="M952" s="714"/>
      <c r="N952" s="714"/>
    </row>
    <row r="953" spans="2:14" s="732" customFormat="1" ht="15.75" customHeight="1">
      <c r="B953" s="714"/>
      <c r="C953" s="714"/>
      <c r="D953" s="714"/>
      <c r="E953" s="714"/>
      <c r="G953" s="714"/>
      <c r="H953" s="714"/>
      <c r="I953" s="714"/>
      <c r="J953" s="714"/>
      <c r="K953" s="714"/>
      <c r="L953" s="714"/>
      <c r="M953" s="714"/>
      <c r="N953" s="714"/>
    </row>
    <row r="954" spans="2:14" s="732" customFormat="1" ht="15.75" customHeight="1">
      <c r="B954" s="714"/>
      <c r="C954" s="714"/>
      <c r="D954" s="714"/>
      <c r="E954" s="714"/>
      <c r="G954" s="714"/>
      <c r="H954" s="714"/>
      <c r="I954" s="714"/>
      <c r="J954" s="714"/>
      <c r="K954" s="714"/>
      <c r="L954" s="714"/>
      <c r="M954" s="714"/>
      <c r="N954" s="714"/>
    </row>
    <row r="955" spans="2:14" s="732" customFormat="1" ht="15.75" customHeight="1">
      <c r="B955" s="714"/>
      <c r="C955" s="714"/>
      <c r="D955" s="714"/>
      <c r="E955" s="714"/>
      <c r="G955" s="714"/>
      <c r="H955" s="714"/>
      <c r="I955" s="714"/>
      <c r="J955" s="714"/>
      <c r="K955" s="714"/>
      <c r="L955" s="714"/>
      <c r="M955" s="714"/>
      <c r="N955" s="714"/>
    </row>
    <row r="956" spans="2:14" s="732" customFormat="1" ht="15.75" customHeight="1">
      <c r="B956" s="714"/>
      <c r="C956" s="714"/>
      <c r="D956" s="714"/>
      <c r="E956" s="714"/>
      <c r="G956" s="714"/>
      <c r="H956" s="714"/>
      <c r="I956" s="714"/>
      <c r="J956" s="714"/>
      <c r="K956" s="714"/>
      <c r="L956" s="714"/>
      <c r="M956" s="714"/>
      <c r="N956" s="714"/>
    </row>
    <row r="957" spans="2:14" s="732" customFormat="1" ht="15.75" customHeight="1">
      <c r="B957" s="714"/>
      <c r="C957" s="714"/>
      <c r="D957" s="714"/>
      <c r="E957" s="714"/>
      <c r="G957" s="714"/>
      <c r="H957" s="714"/>
      <c r="I957" s="714"/>
      <c r="J957" s="714"/>
      <c r="K957" s="714"/>
      <c r="L957" s="714"/>
      <c r="M957" s="714"/>
      <c r="N957" s="714"/>
    </row>
    <row r="958" spans="2:14" s="732" customFormat="1" ht="15.75" customHeight="1">
      <c r="B958" s="714"/>
      <c r="C958" s="714"/>
      <c r="D958" s="714"/>
      <c r="E958" s="714"/>
      <c r="G958" s="714"/>
      <c r="H958" s="714"/>
      <c r="I958" s="714"/>
      <c r="J958" s="714"/>
      <c r="K958" s="714"/>
      <c r="L958" s="714"/>
      <c r="M958" s="714"/>
      <c r="N958" s="714"/>
    </row>
    <row r="959" spans="2:14" s="732" customFormat="1" ht="15.75" customHeight="1">
      <c r="B959" s="714"/>
      <c r="C959" s="714"/>
      <c r="D959" s="714"/>
      <c r="E959" s="714"/>
      <c r="G959" s="714"/>
      <c r="H959" s="714"/>
      <c r="I959" s="714"/>
      <c r="J959" s="714"/>
      <c r="K959" s="714"/>
      <c r="L959" s="714"/>
      <c r="M959" s="714"/>
      <c r="N959" s="714"/>
    </row>
    <row r="960" spans="2:14" s="732" customFormat="1" ht="15.75" customHeight="1">
      <c r="B960" s="714"/>
      <c r="C960" s="714"/>
      <c r="D960" s="714"/>
      <c r="E960" s="714"/>
      <c r="G960" s="714"/>
      <c r="H960" s="714"/>
      <c r="I960" s="714"/>
      <c r="J960" s="714"/>
      <c r="K960" s="714"/>
      <c r="L960" s="714"/>
      <c r="M960" s="714"/>
      <c r="N960" s="714"/>
    </row>
    <row r="961" spans="2:14" s="732" customFormat="1" ht="15.75" customHeight="1">
      <c r="B961" s="714"/>
      <c r="C961" s="714"/>
      <c r="D961" s="714"/>
      <c r="E961" s="714"/>
      <c r="G961" s="714"/>
      <c r="H961" s="714"/>
      <c r="I961" s="714"/>
      <c r="J961" s="714"/>
      <c r="K961" s="714"/>
      <c r="L961" s="714"/>
      <c r="M961" s="714"/>
      <c r="N961" s="714"/>
    </row>
    <row r="962" spans="2:14" s="732" customFormat="1" ht="15.75" customHeight="1">
      <c r="B962" s="714"/>
      <c r="C962" s="714"/>
      <c r="D962" s="714"/>
      <c r="E962" s="714"/>
      <c r="G962" s="714"/>
      <c r="H962" s="714"/>
      <c r="I962" s="714"/>
      <c r="J962" s="714"/>
      <c r="K962" s="714"/>
      <c r="L962" s="714"/>
      <c r="M962" s="714"/>
      <c r="N962" s="714"/>
    </row>
    <row r="963" spans="2:14" s="732" customFormat="1" ht="15.75" customHeight="1">
      <c r="B963" s="714"/>
      <c r="C963" s="714"/>
      <c r="D963" s="714"/>
      <c r="E963" s="714"/>
      <c r="G963" s="714"/>
      <c r="H963" s="714"/>
      <c r="I963" s="714"/>
      <c r="J963" s="714"/>
      <c r="K963" s="714"/>
      <c r="L963" s="714"/>
      <c r="M963" s="714"/>
      <c r="N963" s="714"/>
    </row>
    <row r="964" spans="2:14" s="732" customFormat="1" ht="15.75" customHeight="1">
      <c r="B964" s="714"/>
      <c r="C964" s="714"/>
      <c r="D964" s="714"/>
      <c r="E964" s="714"/>
      <c r="G964" s="714"/>
      <c r="H964" s="714"/>
      <c r="I964" s="714"/>
      <c r="J964" s="714"/>
      <c r="K964" s="714"/>
      <c r="L964" s="714"/>
      <c r="M964" s="714"/>
      <c r="N964" s="714"/>
    </row>
    <row r="965" spans="2:14" s="732" customFormat="1" ht="15.75" customHeight="1">
      <c r="B965" s="714"/>
      <c r="C965" s="714"/>
      <c r="D965" s="714"/>
      <c r="E965" s="714"/>
      <c r="G965" s="714"/>
      <c r="H965" s="714"/>
      <c r="I965" s="714"/>
      <c r="J965" s="714"/>
      <c r="K965" s="714"/>
      <c r="L965" s="714"/>
      <c r="M965" s="714"/>
      <c r="N965" s="714"/>
    </row>
    <row r="966" spans="2:14" s="732" customFormat="1" ht="15.75" customHeight="1">
      <c r="B966" s="714"/>
      <c r="C966" s="714"/>
      <c r="D966" s="714"/>
      <c r="E966" s="714"/>
      <c r="G966" s="714"/>
      <c r="H966" s="714"/>
      <c r="I966" s="714"/>
      <c r="J966" s="714"/>
      <c r="K966" s="714"/>
      <c r="L966" s="714"/>
      <c r="M966" s="714"/>
      <c r="N966" s="714"/>
    </row>
    <row r="967" spans="2:14" s="732" customFormat="1" ht="15.75" customHeight="1">
      <c r="B967" s="714"/>
      <c r="C967" s="714"/>
      <c r="D967" s="714"/>
      <c r="E967" s="714"/>
      <c r="G967" s="714"/>
      <c r="H967" s="714"/>
      <c r="I967" s="714"/>
      <c r="J967" s="714"/>
      <c r="K967" s="714"/>
      <c r="L967" s="714"/>
      <c r="M967" s="714"/>
      <c r="N967" s="714"/>
    </row>
    <row r="968" spans="2:14" s="732" customFormat="1" ht="15.75" customHeight="1">
      <c r="B968" s="714"/>
      <c r="C968" s="714"/>
      <c r="D968" s="714"/>
      <c r="E968" s="714"/>
      <c r="G968" s="714"/>
      <c r="H968" s="714"/>
      <c r="I968" s="714"/>
      <c r="J968" s="714"/>
      <c r="K968" s="714"/>
      <c r="L968" s="714"/>
      <c r="M968" s="714"/>
      <c r="N968" s="714"/>
    </row>
    <row r="969" spans="2:14" s="732" customFormat="1" ht="15.75" customHeight="1">
      <c r="B969" s="714"/>
      <c r="C969" s="714"/>
      <c r="D969" s="714"/>
      <c r="E969" s="714"/>
      <c r="G969" s="714"/>
      <c r="H969" s="714"/>
      <c r="I969" s="714"/>
      <c r="J969" s="714"/>
      <c r="K969" s="714"/>
      <c r="L969" s="714"/>
      <c r="M969" s="714"/>
      <c r="N969" s="714"/>
    </row>
    <row r="970" spans="2:14" s="732" customFormat="1" ht="15.75" customHeight="1">
      <c r="B970" s="714"/>
      <c r="C970" s="714"/>
      <c r="D970" s="714"/>
      <c r="E970" s="714"/>
      <c r="G970" s="714"/>
      <c r="H970" s="714"/>
      <c r="I970" s="714"/>
      <c r="J970" s="714"/>
      <c r="K970" s="714"/>
      <c r="L970" s="714"/>
      <c r="M970" s="714"/>
      <c r="N970" s="714"/>
    </row>
    <row r="971" spans="2:14" s="732" customFormat="1" ht="15.75" customHeight="1">
      <c r="B971" s="714"/>
      <c r="C971" s="714"/>
      <c r="D971" s="714"/>
      <c r="E971" s="714"/>
      <c r="G971" s="714"/>
      <c r="H971" s="714"/>
      <c r="I971" s="714"/>
      <c r="J971" s="714"/>
      <c r="K971" s="714"/>
      <c r="L971" s="714"/>
      <c r="M971" s="714"/>
      <c r="N971" s="714"/>
    </row>
    <row r="972" spans="2:14" s="732" customFormat="1" ht="15.75" customHeight="1">
      <c r="B972" s="714"/>
      <c r="C972" s="714"/>
      <c r="D972" s="714"/>
      <c r="E972" s="714"/>
      <c r="G972" s="714"/>
      <c r="H972" s="714"/>
      <c r="I972" s="714"/>
      <c r="J972" s="714"/>
      <c r="K972" s="714"/>
      <c r="L972" s="714"/>
      <c r="M972" s="714"/>
      <c r="N972" s="714"/>
    </row>
    <row r="973" spans="2:14" s="732" customFormat="1" ht="15.75" customHeight="1">
      <c r="B973" s="714"/>
      <c r="C973" s="714"/>
      <c r="D973" s="714"/>
      <c r="E973" s="714"/>
      <c r="G973" s="714"/>
      <c r="H973" s="714"/>
      <c r="I973" s="714"/>
      <c r="J973" s="714"/>
      <c r="K973" s="714"/>
      <c r="L973" s="714"/>
      <c r="M973" s="714"/>
      <c r="N973" s="714"/>
    </row>
    <row r="974" spans="2:14" s="732" customFormat="1" ht="15.75" customHeight="1">
      <c r="B974" s="714"/>
      <c r="C974" s="714"/>
      <c r="D974" s="714"/>
      <c r="E974" s="714"/>
      <c r="G974" s="714"/>
      <c r="H974" s="714"/>
      <c r="I974" s="714"/>
      <c r="J974" s="714"/>
      <c r="K974" s="714"/>
      <c r="L974" s="714"/>
      <c r="M974" s="714"/>
      <c r="N974" s="714"/>
    </row>
    <row r="975" spans="2:14" s="732" customFormat="1" ht="15.75" customHeight="1">
      <c r="B975" s="714"/>
      <c r="C975" s="714"/>
      <c r="D975" s="714"/>
      <c r="E975" s="714"/>
      <c r="G975" s="714"/>
      <c r="H975" s="714"/>
      <c r="I975" s="714"/>
      <c r="J975" s="714"/>
      <c r="K975" s="714"/>
      <c r="L975" s="714"/>
      <c r="M975" s="714"/>
      <c r="N975" s="714"/>
    </row>
    <row r="976" spans="2:14" s="732" customFormat="1" ht="15.75" customHeight="1">
      <c r="B976" s="714"/>
      <c r="C976" s="714"/>
      <c r="D976" s="714"/>
      <c r="E976" s="714"/>
      <c r="G976" s="714"/>
      <c r="H976" s="714"/>
      <c r="I976" s="714"/>
      <c r="J976" s="714"/>
      <c r="K976" s="714"/>
      <c r="L976" s="714"/>
      <c r="M976" s="714"/>
      <c r="N976" s="714"/>
    </row>
    <row r="977" spans="2:14" s="732" customFormat="1" ht="15.75" customHeight="1">
      <c r="B977" s="714"/>
      <c r="C977" s="714"/>
      <c r="D977" s="714"/>
      <c r="E977" s="714"/>
      <c r="G977" s="714"/>
      <c r="H977" s="714"/>
      <c r="I977" s="714"/>
      <c r="J977" s="714"/>
      <c r="K977" s="714"/>
      <c r="L977" s="714"/>
      <c r="M977" s="714"/>
      <c r="N977" s="714"/>
    </row>
    <row r="978" spans="2:14" s="732" customFormat="1" ht="15.75" customHeight="1">
      <c r="B978" s="714"/>
      <c r="C978" s="714"/>
      <c r="D978" s="714"/>
      <c r="E978" s="714"/>
      <c r="G978" s="714"/>
      <c r="H978" s="714"/>
      <c r="I978" s="714"/>
      <c r="J978" s="714"/>
      <c r="K978" s="714"/>
      <c r="L978" s="714"/>
      <c r="M978" s="714"/>
      <c r="N978" s="714"/>
    </row>
    <row r="979" spans="2:14" s="732" customFormat="1" ht="15.75" customHeight="1">
      <c r="B979" s="714"/>
      <c r="C979" s="714"/>
      <c r="D979" s="714"/>
      <c r="E979" s="714"/>
      <c r="G979" s="714"/>
      <c r="H979" s="714"/>
      <c r="I979" s="714"/>
      <c r="J979" s="714"/>
      <c r="K979" s="714"/>
      <c r="L979" s="714"/>
      <c r="M979" s="714"/>
      <c r="N979" s="714"/>
    </row>
    <row r="980" spans="2:14" s="732" customFormat="1" ht="15.75" customHeight="1">
      <c r="B980" s="714"/>
      <c r="C980" s="714"/>
      <c r="D980" s="714"/>
      <c r="E980" s="714"/>
      <c r="G980" s="714"/>
      <c r="H980" s="714"/>
      <c r="I980" s="714"/>
      <c r="J980" s="714"/>
      <c r="K980" s="714"/>
      <c r="L980" s="714"/>
      <c r="M980" s="714"/>
      <c r="N980" s="714"/>
    </row>
    <row r="981" spans="2:14" s="732" customFormat="1" ht="15.75" customHeight="1">
      <c r="B981" s="714"/>
      <c r="C981" s="714"/>
      <c r="D981" s="714"/>
      <c r="E981" s="714"/>
      <c r="G981" s="714"/>
      <c r="H981" s="714"/>
      <c r="I981" s="714"/>
      <c r="J981" s="714"/>
      <c r="K981" s="714"/>
      <c r="L981" s="714"/>
      <c r="M981" s="714"/>
      <c r="N981" s="714"/>
    </row>
    <row r="982" spans="2:14" s="732" customFormat="1" ht="15.75" customHeight="1">
      <c r="B982" s="714"/>
      <c r="C982" s="714"/>
      <c r="D982" s="714"/>
      <c r="E982" s="714"/>
      <c r="G982" s="714"/>
      <c r="H982" s="714"/>
      <c r="I982" s="714"/>
      <c r="J982" s="714"/>
      <c r="K982" s="714"/>
      <c r="L982" s="714"/>
      <c r="M982" s="714"/>
      <c r="N982" s="714"/>
    </row>
    <row r="983" spans="2:14" s="732" customFormat="1" ht="15.75" customHeight="1">
      <c r="B983" s="714"/>
      <c r="C983" s="714"/>
      <c r="D983" s="714"/>
      <c r="E983" s="714"/>
      <c r="G983" s="714"/>
      <c r="H983" s="714"/>
      <c r="I983" s="714"/>
      <c r="J983" s="714"/>
      <c r="K983" s="714"/>
      <c r="L983" s="714"/>
      <c r="M983" s="714"/>
      <c r="N983" s="714"/>
    </row>
    <row r="984" spans="2:14" s="732" customFormat="1" ht="15.75" customHeight="1">
      <c r="B984" s="714"/>
      <c r="C984" s="714"/>
      <c r="D984" s="714"/>
      <c r="E984" s="714"/>
      <c r="G984" s="714"/>
      <c r="H984" s="714"/>
      <c r="I984" s="714"/>
      <c r="J984" s="714"/>
      <c r="K984" s="714"/>
      <c r="L984" s="714"/>
      <c r="M984" s="714"/>
      <c r="N984" s="714"/>
    </row>
    <row r="985" spans="2:14" s="732" customFormat="1" ht="15.75" customHeight="1">
      <c r="B985" s="714"/>
      <c r="C985" s="714"/>
      <c r="D985" s="714"/>
      <c r="E985" s="714"/>
      <c r="G985" s="714"/>
      <c r="H985" s="714"/>
      <c r="I985" s="714"/>
      <c r="J985" s="714"/>
      <c r="K985" s="714"/>
      <c r="L985" s="714"/>
      <c r="M985" s="714"/>
      <c r="N985" s="714"/>
    </row>
    <row r="986" spans="2:14" s="732" customFormat="1" ht="15.75" customHeight="1">
      <c r="B986" s="714"/>
      <c r="C986" s="714"/>
      <c r="D986" s="714"/>
      <c r="E986" s="714"/>
      <c r="G986" s="714"/>
      <c r="H986" s="714"/>
      <c r="I986" s="714"/>
      <c r="J986" s="714"/>
      <c r="K986" s="714"/>
      <c r="L986" s="714"/>
      <c r="M986" s="714"/>
      <c r="N986" s="714"/>
    </row>
    <row r="987" spans="2:14" s="732" customFormat="1" ht="15.75" customHeight="1">
      <c r="B987" s="714"/>
      <c r="C987" s="714"/>
      <c r="D987" s="714"/>
      <c r="E987" s="714"/>
      <c r="G987" s="714"/>
      <c r="H987" s="714"/>
      <c r="I987" s="714"/>
      <c r="J987" s="714"/>
      <c r="K987" s="714"/>
      <c r="L987" s="714"/>
      <c r="M987" s="714"/>
      <c r="N987" s="714"/>
    </row>
    <row r="988" spans="2:14" s="732" customFormat="1" ht="15.75" customHeight="1">
      <c r="B988" s="714"/>
      <c r="C988" s="714"/>
      <c r="D988" s="714"/>
      <c r="E988" s="714"/>
      <c r="G988" s="714"/>
      <c r="H988" s="714"/>
      <c r="I988" s="714"/>
      <c r="J988" s="714"/>
      <c r="K988" s="714"/>
      <c r="L988" s="714"/>
      <c r="M988" s="714"/>
      <c r="N988" s="714"/>
    </row>
    <row r="989" spans="2:14" s="732" customFormat="1" ht="15.75" customHeight="1">
      <c r="B989" s="714"/>
      <c r="C989" s="714"/>
      <c r="D989" s="714"/>
      <c r="E989" s="714"/>
      <c r="G989" s="714"/>
      <c r="H989" s="714"/>
      <c r="I989" s="714"/>
      <c r="J989" s="714"/>
      <c r="K989" s="714"/>
      <c r="L989" s="714"/>
      <c r="M989" s="714"/>
      <c r="N989" s="714"/>
    </row>
    <row r="990" spans="2:14" s="732" customFormat="1" ht="15.75" customHeight="1">
      <c r="B990" s="714"/>
      <c r="C990" s="714"/>
      <c r="D990" s="714"/>
      <c r="E990" s="714"/>
      <c r="G990" s="714"/>
      <c r="H990" s="714"/>
      <c r="I990" s="714"/>
      <c r="J990" s="714"/>
      <c r="K990" s="714"/>
      <c r="L990" s="714"/>
      <c r="M990" s="714"/>
      <c r="N990" s="714"/>
    </row>
    <row r="991" spans="2:14" s="732" customFormat="1" ht="15.75" customHeight="1">
      <c r="B991" s="714"/>
      <c r="C991" s="714"/>
      <c r="D991" s="714"/>
      <c r="E991" s="714"/>
      <c r="G991" s="714"/>
      <c r="H991" s="714"/>
      <c r="I991" s="714"/>
      <c r="J991" s="714"/>
      <c r="K991" s="714"/>
      <c r="L991" s="714"/>
      <c r="M991" s="714"/>
      <c r="N991" s="714"/>
    </row>
    <row r="992" spans="2:14" s="732" customFormat="1" ht="15.75" customHeight="1">
      <c r="B992" s="714"/>
      <c r="C992" s="714"/>
      <c r="D992" s="714"/>
      <c r="E992" s="714"/>
      <c r="G992" s="714"/>
      <c r="H992" s="714"/>
      <c r="I992" s="714"/>
      <c r="J992" s="714"/>
      <c r="K992" s="714"/>
      <c r="L992" s="714"/>
      <c r="M992" s="714"/>
      <c r="N992" s="714"/>
    </row>
    <row r="993" spans="2:14" s="732" customFormat="1" ht="15.75" customHeight="1">
      <c r="B993" s="714"/>
      <c r="C993" s="714"/>
      <c r="D993" s="714"/>
      <c r="E993" s="714"/>
      <c r="G993" s="714"/>
      <c r="H993" s="714"/>
      <c r="I993" s="714"/>
      <c r="J993" s="714"/>
      <c r="K993" s="714"/>
      <c r="L993" s="714"/>
      <c r="M993" s="714"/>
      <c r="N993" s="714"/>
    </row>
  </sheetData>
  <mergeCells count="17">
    <mergeCell ref="E42:G42"/>
    <mergeCell ref="A1:C1"/>
    <mergeCell ref="E1:G1"/>
    <mergeCell ref="A2:C2"/>
    <mergeCell ref="E2:G2"/>
    <mergeCell ref="A17:B17"/>
    <mergeCell ref="E19:F19"/>
    <mergeCell ref="A30:B30"/>
    <mergeCell ref="E32:F32"/>
    <mergeCell ref="A36:B36"/>
    <mergeCell ref="A39:C39"/>
    <mergeCell ref="E38:F38"/>
    <mergeCell ref="A43:C43"/>
    <mergeCell ref="A44:C44"/>
    <mergeCell ref="A58:B58"/>
    <mergeCell ref="A71:B71"/>
    <mergeCell ref="A77:B77"/>
  </mergeCells>
  <pageMargins left="0.7" right="0.7" top="0.75" bottom="0.75" header="0" footer="0"/>
  <pageSetup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B1:M79"/>
  <sheetViews>
    <sheetView showGridLines="0" view="pageBreakPreview" topLeftCell="A58" zoomScaleNormal="100" zoomScaleSheetLayoutView="100" workbookViewId="0">
      <selection activeCell="F83" sqref="F83"/>
    </sheetView>
  </sheetViews>
  <sheetFormatPr baseColWidth="10" defaultColWidth="11.42578125" defaultRowHeight="12.75"/>
  <cols>
    <col min="1" max="1" width="7.5703125" style="537" customWidth="1"/>
    <col min="2" max="2" width="11.7109375" style="537" customWidth="1"/>
    <col min="3" max="3" width="29.7109375" style="537" customWidth="1"/>
    <col min="4" max="4" width="16.28515625" style="537" customWidth="1"/>
    <col min="5" max="5" width="8.7109375" style="537" customWidth="1"/>
    <col min="6" max="6" width="6" style="537" bestFit="1" customWidth="1"/>
    <col min="7" max="7" width="11.5703125" style="537" bestFit="1" customWidth="1"/>
    <col min="8" max="8" width="11.140625" style="537" bestFit="1" customWidth="1"/>
    <col min="9" max="9" width="13.42578125" style="537" bestFit="1" customWidth="1"/>
    <col min="10" max="10" width="15" style="537" bestFit="1" customWidth="1"/>
    <col min="11" max="11" width="8" style="542" customWidth="1"/>
    <col min="12" max="16384" width="11.42578125" style="537"/>
  </cols>
  <sheetData>
    <row r="1" spans="2:13" ht="13.5" thickBot="1">
      <c r="B1" s="539"/>
      <c r="C1" s="538"/>
      <c r="D1" s="538"/>
      <c r="E1" s="538"/>
      <c r="F1" s="538"/>
      <c r="G1" s="538"/>
      <c r="H1" s="538"/>
      <c r="I1" s="540"/>
      <c r="J1" s="541"/>
      <c r="K1" s="537"/>
    </row>
    <row r="2" spans="2:13" ht="18.75" thickBot="1">
      <c r="B2" s="1163" t="s">
        <v>2886</v>
      </c>
      <c r="C2" s="1164"/>
      <c r="D2" s="1164"/>
      <c r="E2" s="1164"/>
      <c r="F2" s="1164"/>
      <c r="G2" s="1164"/>
      <c r="H2" s="1164"/>
      <c r="I2" s="1164"/>
      <c r="J2" s="1165"/>
    </row>
    <row r="3" spans="2:13" ht="15.75">
      <c r="B3" s="570" t="s">
        <v>2887</v>
      </c>
      <c r="C3" s="571"/>
      <c r="D3" s="571"/>
      <c r="E3" s="571"/>
      <c r="F3" s="571"/>
      <c r="G3" s="571"/>
      <c r="H3" s="571"/>
      <c r="I3" s="571"/>
      <c r="J3" s="572"/>
    </row>
    <row r="4" spans="2:13" ht="15.75" customHeight="1">
      <c r="B4" s="573" t="s">
        <v>2888</v>
      </c>
      <c r="C4" s="574" t="s">
        <v>2889</v>
      </c>
      <c r="D4" s="574"/>
      <c r="E4" s="574"/>
      <c r="F4" s="574"/>
      <c r="J4" s="575"/>
    </row>
    <row r="5" spans="2:13" ht="16.5" customHeight="1">
      <c r="B5" s="573" t="s">
        <v>2890</v>
      </c>
      <c r="C5" s="576" t="s">
        <v>2891</v>
      </c>
      <c r="D5" s="576"/>
      <c r="E5" s="576"/>
      <c r="F5" s="576"/>
      <c r="J5" s="575"/>
    </row>
    <row r="6" spans="2:13" s="542" customFormat="1" ht="8.25" customHeight="1">
      <c r="B6" s="577"/>
      <c r="C6" s="537"/>
      <c r="D6" s="537"/>
      <c r="E6" s="537"/>
      <c r="F6" s="537"/>
      <c r="G6" s="537"/>
      <c r="H6" s="537"/>
      <c r="I6" s="537"/>
      <c r="J6" s="575"/>
    </row>
    <row r="7" spans="2:13" s="542" customFormat="1">
      <c r="B7" s="577" t="s">
        <v>2892</v>
      </c>
      <c r="C7" s="537"/>
      <c r="D7" s="537"/>
      <c r="E7" s="537"/>
      <c r="F7" s="537"/>
      <c r="G7" s="918">
        <v>180</v>
      </c>
      <c r="H7" s="537" t="s">
        <v>2893</v>
      </c>
      <c r="I7" s="537"/>
      <c r="J7" s="575"/>
    </row>
    <row r="8" spans="2:13" s="542" customFormat="1">
      <c r="B8" s="577" t="s">
        <v>3500</v>
      </c>
      <c r="C8" s="537"/>
      <c r="D8" s="537"/>
      <c r="E8" s="537"/>
      <c r="F8" s="537"/>
      <c r="G8" s="918">
        <f>+PPTO_TIRO_CON_ARCO!J183</f>
        <v>1500461471</v>
      </c>
      <c r="H8" s="537" t="s">
        <v>3575</v>
      </c>
      <c r="I8" s="537"/>
      <c r="J8" s="575"/>
      <c r="M8" s="918"/>
    </row>
    <row r="9" spans="2:13" s="542" customFormat="1" ht="13.5" thickBot="1">
      <c r="B9" s="577"/>
      <c r="C9" s="537"/>
      <c r="D9" s="537"/>
      <c r="E9" s="537"/>
      <c r="F9" s="537"/>
      <c r="G9" s="537"/>
      <c r="H9" s="537"/>
      <c r="I9" s="537"/>
      <c r="J9" s="575"/>
    </row>
    <row r="10" spans="2:13" s="542" customFormat="1">
      <c r="B10" s="1161" t="s">
        <v>2894</v>
      </c>
      <c r="C10" s="1162"/>
      <c r="D10" s="567" t="s">
        <v>2983</v>
      </c>
      <c r="E10" s="567" t="s">
        <v>2984</v>
      </c>
      <c r="F10" s="567" t="s">
        <v>2530</v>
      </c>
      <c r="G10" s="567" t="s">
        <v>2895</v>
      </c>
      <c r="H10" s="567" t="s">
        <v>3002</v>
      </c>
      <c r="I10" s="567" t="s">
        <v>493</v>
      </c>
      <c r="J10" s="568" t="s">
        <v>3003</v>
      </c>
    </row>
    <row r="11" spans="2:13" s="543" customFormat="1">
      <c r="B11" s="590" t="s">
        <v>2896</v>
      </c>
      <c r="C11" s="562"/>
      <c r="D11" s="562"/>
      <c r="E11" s="563"/>
      <c r="F11" s="563"/>
      <c r="G11" s="563"/>
      <c r="H11" s="563"/>
      <c r="I11" s="564"/>
      <c r="J11" s="565"/>
    </row>
    <row r="12" spans="2:13" s="542" customFormat="1">
      <c r="B12" s="1168" t="s">
        <v>2993</v>
      </c>
      <c r="C12" s="1169"/>
      <c r="D12" s="699">
        <f>+VLOOKUP(B12,'SALARIOS '!$B$6:$F$27,4,FALSE)</f>
        <v>5574000</v>
      </c>
      <c r="E12" s="838">
        <f>1+'MANO DE OBRA'!$D$28</f>
        <v>1.6879</v>
      </c>
      <c r="F12" s="793">
        <v>1</v>
      </c>
      <c r="G12" s="794">
        <v>0.5</v>
      </c>
      <c r="H12" s="700">
        <v>6</v>
      </c>
      <c r="I12" s="545">
        <f>H12*G12*F12*D12*E12</f>
        <v>28225063.800000001</v>
      </c>
      <c r="J12" s="552">
        <f>ROUND(I12/G$8,4)</f>
        <v>1.8800000000000001E-2</v>
      </c>
      <c r="M12" s="935"/>
    </row>
    <row r="13" spans="2:13" s="542" customFormat="1">
      <c r="B13" s="1168" t="str">
        <f>+'SALARIOS '!B7</f>
        <v>Ingeniero residente de obra -BIM</v>
      </c>
      <c r="C13" s="1169"/>
      <c r="D13" s="699">
        <f>+VLOOKUP(B13,'SALARIOS '!$B$6:$F$27,4,FALSE)</f>
        <v>3602000</v>
      </c>
      <c r="E13" s="838">
        <f>1+'MANO DE OBRA'!$D$28</f>
        <v>1.6879</v>
      </c>
      <c r="F13" s="793">
        <v>1</v>
      </c>
      <c r="G13" s="794">
        <v>1</v>
      </c>
      <c r="H13" s="700">
        <v>6</v>
      </c>
      <c r="I13" s="545">
        <f t="shared" ref="I13:I23" si="0">H13*G13*F13*D13*E13</f>
        <v>36478894.799999997</v>
      </c>
      <c r="J13" s="552">
        <f t="shared" ref="J13:J23" si="1">ROUND(I13/G$8,4)</f>
        <v>2.4299999999999999E-2</v>
      </c>
    </row>
    <row r="14" spans="2:13" s="542" customFormat="1">
      <c r="B14" s="1168" t="str">
        <f>+'SALARIOS '!B8</f>
        <v>Asesor en estructuras</v>
      </c>
      <c r="C14" s="1169"/>
      <c r="D14" s="699">
        <f>+VLOOKUP(B14,'SALARIOS '!$B$6:$F$27,4,FALSE)</f>
        <v>5328000</v>
      </c>
      <c r="E14" s="838">
        <v>1</v>
      </c>
      <c r="F14" s="793">
        <v>1</v>
      </c>
      <c r="G14" s="794">
        <v>0.2</v>
      </c>
      <c r="H14" s="700">
        <v>5</v>
      </c>
      <c r="I14" s="545">
        <f t="shared" si="0"/>
        <v>5328000</v>
      </c>
      <c r="J14" s="552">
        <f t="shared" si="1"/>
        <v>3.5999999999999999E-3</v>
      </c>
    </row>
    <row r="15" spans="2:13" s="542" customFormat="1">
      <c r="B15" s="1168" t="str">
        <f>+'SALARIOS '!B9</f>
        <v xml:space="preserve">Asesor hidrosanitario </v>
      </c>
      <c r="C15" s="1169"/>
      <c r="D15" s="699">
        <f>+VLOOKUP(B15,'SALARIOS '!$B$6:$F$27,4,FALSE)</f>
        <v>5328000</v>
      </c>
      <c r="E15" s="838">
        <v>1</v>
      </c>
      <c r="F15" s="793">
        <v>1</v>
      </c>
      <c r="G15" s="794">
        <v>0.2</v>
      </c>
      <c r="H15" s="700">
        <v>3</v>
      </c>
      <c r="I15" s="545">
        <f t="shared" si="0"/>
        <v>3196800.0000000005</v>
      </c>
      <c r="J15" s="552">
        <f t="shared" si="1"/>
        <v>2.0999999999999999E-3</v>
      </c>
    </row>
    <row r="16" spans="2:13" s="542" customFormat="1">
      <c r="B16" s="1168" t="str">
        <f>+'SALARIOS '!B10</f>
        <v xml:space="preserve">Asesor electrico </v>
      </c>
      <c r="C16" s="1169"/>
      <c r="D16" s="699">
        <f>+VLOOKUP(B16,'SALARIOS '!$B$6:$F$27,4,FALSE)</f>
        <v>5328000</v>
      </c>
      <c r="E16" s="838">
        <v>1</v>
      </c>
      <c r="F16" s="793">
        <v>1</v>
      </c>
      <c r="G16" s="794">
        <v>0.2</v>
      </c>
      <c r="H16" s="700">
        <v>3</v>
      </c>
      <c r="I16" s="545">
        <f t="shared" si="0"/>
        <v>3196800.0000000005</v>
      </c>
      <c r="J16" s="552">
        <f t="shared" si="1"/>
        <v>2.0999999999999999E-3</v>
      </c>
    </row>
    <row r="17" spans="2:10" s="542" customFormat="1" ht="12.75" customHeight="1">
      <c r="B17" s="1168" t="str">
        <f>+'SALARIOS '!B11</f>
        <v>Asesor ambiental</v>
      </c>
      <c r="C17" s="1169"/>
      <c r="D17" s="699">
        <f>+VLOOKUP(B17,'SALARIOS '!$B$6:$F$27,4,FALSE)</f>
        <v>5328000</v>
      </c>
      <c r="E17" s="838">
        <v>1</v>
      </c>
      <c r="F17" s="793">
        <v>1</v>
      </c>
      <c r="G17" s="794">
        <v>0.2</v>
      </c>
      <c r="H17" s="700">
        <v>3</v>
      </c>
      <c r="I17" s="545">
        <f t="shared" si="0"/>
        <v>3196800.0000000005</v>
      </c>
      <c r="J17" s="552">
        <f t="shared" si="1"/>
        <v>2.0999999999999999E-3</v>
      </c>
    </row>
    <row r="18" spans="2:10" s="542" customFormat="1" ht="12.75" customHeight="1">
      <c r="B18" s="1168" t="str">
        <f>+'SALARIOS '!B12</f>
        <v xml:space="preserve">Trabajadora social </v>
      </c>
      <c r="C18" s="1169"/>
      <c r="D18" s="699">
        <f>+VLOOKUP(B18,'SALARIOS '!$B$6:$F$27,4,FALSE)</f>
        <v>3602000</v>
      </c>
      <c r="E18" s="838">
        <v>1</v>
      </c>
      <c r="F18" s="793">
        <v>1</v>
      </c>
      <c r="G18" s="794">
        <v>0.3</v>
      </c>
      <c r="H18" s="700">
        <v>6</v>
      </c>
      <c r="I18" s="545">
        <f t="shared" ref="I18" si="2">H18*G18*F18*D18*E18</f>
        <v>6483599.9999999991</v>
      </c>
      <c r="J18" s="552">
        <f t="shared" si="1"/>
        <v>4.3E-3</v>
      </c>
    </row>
    <row r="19" spans="2:10" s="542" customFormat="1" ht="13.9" customHeight="1">
      <c r="B19" s="1168" t="str">
        <f>+'SALARIOS '!B13</f>
        <v xml:space="preserve">Profesional en salud ocupacional </v>
      </c>
      <c r="C19" s="1169"/>
      <c r="D19" s="699">
        <f>+VLOOKUP(B19,'SALARIOS '!$B$6:$F$27,4,FALSE)</f>
        <v>3602000</v>
      </c>
      <c r="E19" s="838">
        <f>1+'MANO DE OBRA'!$D$28</f>
        <v>1.6879</v>
      </c>
      <c r="F19" s="793">
        <v>1</v>
      </c>
      <c r="G19" s="794">
        <v>1</v>
      </c>
      <c r="H19" s="700">
        <v>6</v>
      </c>
      <c r="I19" s="545">
        <f t="shared" si="0"/>
        <v>36478894.799999997</v>
      </c>
      <c r="J19" s="552">
        <f t="shared" si="1"/>
        <v>2.4299999999999999E-2</v>
      </c>
    </row>
    <row r="20" spans="2:10" s="542" customFormat="1" ht="13.9" customHeight="1">
      <c r="B20" s="1168" t="str">
        <f>+'SALARIOS '!B14</f>
        <v xml:space="preserve">Tecnologo en obras civiles </v>
      </c>
      <c r="C20" s="1169"/>
      <c r="D20" s="699">
        <f>+VLOOKUP(B20,'SALARIOS '!$B$6:$F$27,4,FALSE)</f>
        <v>2373000</v>
      </c>
      <c r="E20" s="838">
        <f>1+'MANO DE OBRA'!$D$28</f>
        <v>1.6879</v>
      </c>
      <c r="F20" s="793">
        <v>1</v>
      </c>
      <c r="G20" s="794">
        <v>1</v>
      </c>
      <c r="H20" s="700">
        <v>6</v>
      </c>
      <c r="I20" s="545">
        <f t="shared" si="0"/>
        <v>24032320.199999999</v>
      </c>
      <c r="J20" s="552">
        <f t="shared" si="1"/>
        <v>1.6E-2</v>
      </c>
    </row>
    <row r="21" spans="2:10" s="542" customFormat="1">
      <c r="B21" s="1168" t="str">
        <f>+'SALARIOS '!B17</f>
        <v xml:space="preserve">Contador Publico </v>
      </c>
      <c r="C21" s="1169"/>
      <c r="D21" s="699">
        <f>+VLOOKUP(B21,'SALARIOS '!$B$6:$F$27,4,FALSE)</f>
        <v>3602000</v>
      </c>
      <c r="E21" s="838">
        <v>1</v>
      </c>
      <c r="F21" s="793">
        <v>1</v>
      </c>
      <c r="G21" s="794">
        <v>0.2</v>
      </c>
      <c r="H21" s="700">
        <v>2</v>
      </c>
      <c r="I21" s="545">
        <f t="shared" si="0"/>
        <v>1440800</v>
      </c>
      <c r="J21" s="552">
        <f t="shared" si="1"/>
        <v>1E-3</v>
      </c>
    </row>
    <row r="22" spans="2:10" s="542" customFormat="1">
      <c r="B22" s="1168" t="str">
        <f>+'SALARIOS '!B18</f>
        <v xml:space="preserve">Almacenista </v>
      </c>
      <c r="C22" s="1169"/>
      <c r="D22" s="699">
        <f>+VLOOKUP(B22,'SALARIOS '!$B$6:$F$27,4,FALSE)</f>
        <v>1520000</v>
      </c>
      <c r="E22" s="838">
        <f>1+'MANO DE OBRA'!$C$28</f>
        <v>1.825072</v>
      </c>
      <c r="F22" s="793">
        <v>1</v>
      </c>
      <c r="G22" s="794">
        <v>1</v>
      </c>
      <c r="H22" s="700">
        <v>6</v>
      </c>
      <c r="I22" s="545">
        <f t="shared" si="0"/>
        <v>16644656.640000001</v>
      </c>
      <c r="J22" s="552">
        <f t="shared" si="1"/>
        <v>1.11E-2</v>
      </c>
    </row>
    <row r="23" spans="2:10" s="542" customFormat="1">
      <c r="B23" s="1168" t="str">
        <f>+'SALARIOS '!B19</f>
        <v xml:space="preserve">Secretaria </v>
      </c>
      <c r="C23" s="1169"/>
      <c r="D23" s="699">
        <f>+VLOOKUP(B23,'SALARIOS '!$B$6:$F$27,4,FALSE)</f>
        <v>1520000</v>
      </c>
      <c r="E23" s="838">
        <f>1+'MANO DE OBRA'!$C$28</f>
        <v>1.825072</v>
      </c>
      <c r="F23" s="793">
        <v>1</v>
      </c>
      <c r="G23" s="794">
        <v>1</v>
      </c>
      <c r="H23" s="700">
        <v>6</v>
      </c>
      <c r="I23" s="545">
        <f t="shared" si="0"/>
        <v>16644656.640000001</v>
      </c>
      <c r="J23" s="552">
        <f t="shared" si="1"/>
        <v>1.11E-2</v>
      </c>
    </row>
    <row r="24" spans="2:10" s="543" customFormat="1" ht="13.5" thickBot="1">
      <c r="B24" s="1170" t="s">
        <v>2897</v>
      </c>
      <c r="C24" s="1171"/>
      <c r="D24" s="1171"/>
      <c r="E24" s="1171"/>
      <c r="F24" s="1171"/>
      <c r="G24" s="1171"/>
      <c r="H24" s="1171"/>
      <c r="I24" s="553">
        <f>SUM(I12:I23)</f>
        <v>181347286.88</v>
      </c>
      <c r="J24" s="554">
        <f>SUM(J12:J23)</f>
        <v>0.12079999999999999</v>
      </c>
    </row>
    <row r="25" spans="2:10" s="543" customFormat="1" ht="13.5" thickBot="1">
      <c r="B25" s="578"/>
      <c r="C25" s="555"/>
      <c r="D25" s="555"/>
      <c r="E25" s="556"/>
      <c r="F25" s="556"/>
      <c r="G25" s="557"/>
      <c r="H25" s="558"/>
      <c r="I25" s="551"/>
      <c r="J25" s="579"/>
    </row>
    <row r="26" spans="2:10" s="543" customFormat="1">
      <c r="B26" s="591" t="s">
        <v>2898</v>
      </c>
      <c r="C26" s="566"/>
      <c r="D26" s="566"/>
      <c r="E26" s="567"/>
      <c r="F26" s="567"/>
      <c r="G26" s="567"/>
      <c r="H26" s="567"/>
      <c r="I26" s="567"/>
      <c r="J26" s="568"/>
    </row>
    <row r="27" spans="2:10" s="542" customFormat="1">
      <c r="B27" s="1166" t="s">
        <v>2899</v>
      </c>
      <c r="C27" s="1167"/>
      <c r="D27" s="682"/>
      <c r="E27" s="544" t="s">
        <v>2742</v>
      </c>
      <c r="F27" s="793">
        <v>2</v>
      </c>
      <c r="G27" s="795">
        <v>1</v>
      </c>
      <c r="H27" s="546">
        <v>150000</v>
      </c>
      <c r="I27" s="545">
        <f t="shared" ref="I27:I30" si="3">H27*G27*F27</f>
        <v>300000</v>
      </c>
      <c r="J27" s="559">
        <f>ROUND(I27/G$8,4)</f>
        <v>2.0000000000000001E-4</v>
      </c>
    </row>
    <row r="28" spans="2:10" s="542" customFormat="1">
      <c r="B28" s="1166" t="s">
        <v>2900</v>
      </c>
      <c r="C28" s="1167"/>
      <c r="D28" s="682"/>
      <c r="E28" s="544" t="s">
        <v>2742</v>
      </c>
      <c r="F28" s="793">
        <v>1</v>
      </c>
      <c r="G28" s="795">
        <v>1</v>
      </c>
      <c r="H28" s="546">
        <v>150000</v>
      </c>
      <c r="I28" s="545">
        <f t="shared" si="3"/>
        <v>150000</v>
      </c>
      <c r="J28" s="559">
        <f t="shared" ref="J28:J30" si="4">ROUND(I28/G$8,4)</f>
        <v>1E-4</v>
      </c>
    </row>
    <row r="29" spans="2:10" s="542" customFormat="1">
      <c r="B29" s="1166" t="s">
        <v>2901</v>
      </c>
      <c r="C29" s="1167"/>
      <c r="D29" s="682"/>
      <c r="E29" s="544" t="s">
        <v>2742</v>
      </c>
      <c r="F29" s="793">
        <v>1</v>
      </c>
      <c r="G29" s="955">
        <v>1</v>
      </c>
      <c r="H29" s="546">
        <v>150000</v>
      </c>
      <c r="I29" s="545">
        <f t="shared" si="3"/>
        <v>150000</v>
      </c>
      <c r="J29" s="559">
        <f t="shared" si="4"/>
        <v>1E-4</v>
      </c>
    </row>
    <row r="30" spans="2:10" s="542" customFormat="1" ht="43.9" customHeight="1">
      <c r="B30" s="1183" t="s">
        <v>3713</v>
      </c>
      <c r="C30" s="1184"/>
      <c r="D30" s="682"/>
      <c r="E30" s="544" t="s">
        <v>2806</v>
      </c>
      <c r="F30" s="793">
        <v>1</v>
      </c>
      <c r="G30" s="955">
        <v>1</v>
      </c>
      <c r="H30" s="956">
        <v>550000</v>
      </c>
      <c r="I30" s="545">
        <f t="shared" si="3"/>
        <v>550000</v>
      </c>
      <c r="J30" s="552">
        <f t="shared" si="4"/>
        <v>4.0000000000000002E-4</v>
      </c>
    </row>
    <row r="31" spans="2:10" s="542" customFormat="1" ht="27.6" customHeight="1">
      <c r="B31" s="1183" t="s">
        <v>3004</v>
      </c>
      <c r="C31" s="1184"/>
      <c r="D31" s="682"/>
      <c r="E31" s="544" t="s">
        <v>2806</v>
      </c>
      <c r="F31" s="793">
        <v>1</v>
      </c>
      <c r="G31" s="955">
        <v>1</v>
      </c>
      <c r="H31" s="956">
        <v>7550000</v>
      </c>
      <c r="I31" s="545">
        <f t="shared" ref="I31:I33" si="5">H31*G31*F31</f>
        <v>7550000</v>
      </c>
      <c r="J31" s="552">
        <f t="shared" ref="J31:J33" si="6">ROUND(I31/G$8,4)</f>
        <v>5.0000000000000001E-3</v>
      </c>
    </row>
    <row r="32" spans="2:10" s="542" customFormat="1">
      <c r="B32" s="1166" t="s">
        <v>3460</v>
      </c>
      <c r="C32" s="1167"/>
      <c r="D32" s="682"/>
      <c r="E32" s="544" t="s">
        <v>2742</v>
      </c>
      <c r="F32" s="793">
        <v>1</v>
      </c>
      <c r="G32" s="795">
        <v>6</v>
      </c>
      <c r="H32" s="546">
        <v>150000</v>
      </c>
      <c r="I32" s="545">
        <f t="shared" si="5"/>
        <v>900000</v>
      </c>
      <c r="J32" s="552">
        <f t="shared" si="6"/>
        <v>5.9999999999999995E-4</v>
      </c>
    </row>
    <row r="33" spans="2:10" s="542" customFormat="1" ht="28.15" customHeight="1">
      <c r="B33" s="1183" t="s">
        <v>2804</v>
      </c>
      <c r="C33" s="1184"/>
      <c r="D33" s="682"/>
      <c r="E33" s="544" t="s">
        <v>2742</v>
      </c>
      <c r="F33" s="793">
        <v>1</v>
      </c>
      <c r="G33" s="795">
        <v>6</v>
      </c>
      <c r="H33" s="546">
        <v>150000</v>
      </c>
      <c r="I33" s="545">
        <f t="shared" si="5"/>
        <v>900000</v>
      </c>
      <c r="J33" s="552">
        <f t="shared" si="6"/>
        <v>5.9999999999999995E-4</v>
      </c>
    </row>
    <row r="34" spans="2:10" s="542" customFormat="1">
      <c r="B34" s="1166" t="s">
        <v>3461</v>
      </c>
      <c r="C34" s="1167"/>
      <c r="D34" s="682"/>
      <c r="E34" s="544" t="s">
        <v>3712</v>
      </c>
      <c r="F34" s="793">
        <v>12</v>
      </c>
      <c r="G34" s="795">
        <v>6</v>
      </c>
      <c r="H34" s="546">
        <v>150000</v>
      </c>
      <c r="I34" s="545">
        <f t="shared" ref="I34" si="7">H34*G34*F34</f>
        <v>10800000</v>
      </c>
      <c r="J34" s="552">
        <f t="shared" ref="J34" si="8">ROUND(I34/G$8,4)</f>
        <v>7.1999999999999998E-3</v>
      </c>
    </row>
    <row r="35" spans="2:10" s="543" customFormat="1" ht="13.5" thickBot="1">
      <c r="B35" s="1170" t="s">
        <v>2902</v>
      </c>
      <c r="C35" s="1171"/>
      <c r="D35" s="1171"/>
      <c r="E35" s="1171"/>
      <c r="F35" s="1171"/>
      <c r="G35" s="1171"/>
      <c r="H35" s="1171"/>
      <c r="I35" s="553">
        <f>SUM(I27:I34)</f>
        <v>21300000</v>
      </c>
      <c r="J35" s="554">
        <f>SUM(J27:J34)</f>
        <v>1.4200000000000001E-2</v>
      </c>
    </row>
    <row r="36" spans="2:10">
      <c r="B36" s="577"/>
      <c r="J36" s="575"/>
    </row>
    <row r="37" spans="2:10" s="542" customFormat="1">
      <c r="B37" s="580" t="s">
        <v>2903</v>
      </c>
      <c r="C37" s="576" t="s">
        <v>2904</v>
      </c>
      <c r="D37" s="576"/>
      <c r="E37" s="576"/>
      <c r="F37" s="576"/>
      <c r="G37" s="537"/>
      <c r="H37" s="537"/>
      <c r="I37" s="537"/>
      <c r="J37" s="575"/>
    </row>
    <row r="38" spans="2:10" s="542" customFormat="1">
      <c r="B38" s="581"/>
      <c r="C38" s="537"/>
      <c r="D38" s="537"/>
      <c r="E38" s="537"/>
      <c r="F38" s="537"/>
      <c r="G38" s="537"/>
      <c r="H38" s="537"/>
      <c r="I38" s="537"/>
      <c r="J38" s="575"/>
    </row>
    <row r="39" spans="2:10" s="542" customFormat="1">
      <c r="B39" s="581"/>
      <c r="C39" s="537" t="s">
        <v>2905</v>
      </c>
      <c r="D39" s="537"/>
      <c r="E39" s="537"/>
      <c r="F39" s="537"/>
      <c r="G39" s="537"/>
      <c r="H39" s="537"/>
      <c r="I39" s="919">
        <v>6.4999999999999997E-3</v>
      </c>
      <c r="J39" s="575"/>
    </row>
    <row r="40" spans="2:10" s="542" customFormat="1">
      <c r="B40" s="581"/>
      <c r="C40" s="537"/>
      <c r="D40" s="537"/>
      <c r="E40" s="537"/>
      <c r="F40" s="537"/>
      <c r="G40" s="582"/>
      <c r="H40" s="583" t="s">
        <v>2906</v>
      </c>
      <c r="I40" s="547">
        <f>SUM(I39:I39)</f>
        <v>6.4999999999999997E-3</v>
      </c>
      <c r="J40" s="575"/>
    </row>
    <row r="41" spans="2:10" s="542" customFormat="1">
      <c r="B41" s="581"/>
      <c r="C41" s="537"/>
      <c r="D41" s="537"/>
      <c r="E41" s="537"/>
      <c r="F41" s="537"/>
      <c r="G41" s="537"/>
      <c r="H41" s="537"/>
      <c r="I41" s="537"/>
      <c r="J41" s="575"/>
    </row>
    <row r="42" spans="2:10" s="542" customFormat="1">
      <c r="B42" s="580" t="s">
        <v>2907</v>
      </c>
      <c r="C42" s="576" t="s">
        <v>2908</v>
      </c>
      <c r="D42" s="576"/>
      <c r="E42" s="576"/>
      <c r="F42" s="576"/>
      <c r="G42" s="537"/>
      <c r="H42" s="537"/>
      <c r="I42" s="537"/>
      <c r="J42" s="575"/>
    </row>
    <row r="43" spans="2:10" s="542" customFormat="1">
      <c r="B43" s="581"/>
      <c r="C43" s="537"/>
      <c r="D43" s="537"/>
      <c r="E43" s="537"/>
      <c r="F43" s="537"/>
      <c r="G43" s="537"/>
      <c r="H43" s="537"/>
      <c r="I43" s="537"/>
      <c r="J43" s="575"/>
    </row>
    <row r="44" spans="2:10" s="542" customFormat="1">
      <c r="B44" s="581"/>
      <c r="C44" s="584" t="str">
        <f>+CONCATENATE("Impuesto de contribucion especial ",I44*100,"%")</f>
        <v>Impuesto de contribucion especial 5%</v>
      </c>
      <c r="D44" s="584"/>
      <c r="E44" s="584"/>
      <c r="F44" s="584"/>
      <c r="G44" s="584"/>
      <c r="H44" s="584"/>
      <c r="I44" s="919">
        <v>0.05</v>
      </c>
      <c r="J44" s="575"/>
    </row>
    <row r="45" spans="2:10" s="542" customFormat="1">
      <c r="B45" s="581"/>
      <c r="C45" s="584" t="str">
        <f>+CONCATENATE("Por Estampilla Pro-deporte ",I45*100,"%")</f>
        <v>Por Estampilla Pro-deporte 2%</v>
      </c>
      <c r="D45" s="584"/>
      <c r="E45" s="584"/>
      <c r="F45" s="584"/>
      <c r="G45" s="584"/>
      <c r="H45" s="584"/>
      <c r="I45" s="919">
        <v>0.02</v>
      </c>
      <c r="J45" s="575"/>
    </row>
    <row r="46" spans="2:10" s="542" customFormat="1">
      <c r="B46" s="581"/>
      <c r="C46" s="584" t="str">
        <f>+CONCATENATE("Por Estampilla Pro-UTP ",I46*100,"%")</f>
        <v>Por Estampilla Pro-UTP 1%</v>
      </c>
      <c r="D46" s="584"/>
      <c r="E46" s="584"/>
      <c r="F46" s="584"/>
      <c r="G46" s="584"/>
      <c r="H46" s="584"/>
      <c r="I46" s="919">
        <v>0.01</v>
      </c>
      <c r="J46" s="575"/>
    </row>
    <row r="47" spans="2:10" s="542" customFormat="1">
      <c r="B47" s="581"/>
      <c r="C47" s="584" t="str">
        <f>+CONCATENATE("Por Estampilla Pro-cultura ",I47*100,"%")</f>
        <v>Por Estampilla Pro-cultura 1,5%</v>
      </c>
      <c r="D47" s="584"/>
      <c r="E47" s="584"/>
      <c r="F47" s="584"/>
      <c r="G47" s="584"/>
      <c r="H47" s="584"/>
      <c r="I47" s="919">
        <v>1.4999999999999999E-2</v>
      </c>
      <c r="J47" s="575"/>
    </row>
    <row r="48" spans="2:10">
      <c r="B48" s="581"/>
      <c r="C48" s="584" t="str">
        <f>+CONCATENATE("Por Estampilla Pro-Adulto mayor ",I48*100,"%")</f>
        <v>Por Estampilla Pro-Adulto mayor 2%</v>
      </c>
      <c r="D48" s="584"/>
      <c r="E48" s="584"/>
      <c r="F48" s="584"/>
      <c r="G48" s="584"/>
      <c r="H48" s="584"/>
      <c r="I48" s="919">
        <v>0.02</v>
      </c>
      <c r="J48" s="575"/>
    </row>
    <row r="49" spans="2:11">
      <c r="B49" s="581"/>
      <c r="C49" s="584" t="s">
        <v>3499</v>
      </c>
      <c r="D49" s="584"/>
      <c r="E49" s="584"/>
      <c r="F49" s="584"/>
      <c r="G49" s="584"/>
      <c r="H49" s="584"/>
      <c r="I49" s="919">
        <v>0.02</v>
      </c>
      <c r="J49" s="575"/>
    </row>
    <row r="50" spans="2:11">
      <c r="B50" s="581"/>
      <c r="C50" s="584"/>
      <c r="D50" s="584"/>
      <c r="E50" s="584"/>
      <c r="F50" s="584"/>
      <c r="G50" s="584"/>
      <c r="H50" s="584"/>
      <c r="I50" s="919"/>
      <c r="J50" s="575"/>
    </row>
    <row r="51" spans="2:11">
      <c r="B51" s="581"/>
      <c r="C51" s="584"/>
      <c r="D51" s="584"/>
      <c r="E51" s="584"/>
      <c r="F51" s="584"/>
      <c r="G51" s="585" t="s">
        <v>2909</v>
      </c>
      <c r="H51" s="584"/>
      <c r="I51" s="547">
        <f>SUM(I44:I49)</f>
        <v>0.13500000000000001</v>
      </c>
      <c r="J51" s="575"/>
    </row>
    <row r="52" spans="2:11">
      <c r="B52" s="581"/>
      <c r="C52" s="584"/>
      <c r="D52" s="584"/>
      <c r="E52" s="584"/>
      <c r="F52" s="584"/>
      <c r="G52" s="584"/>
      <c r="H52" s="584"/>
      <c r="J52" s="575"/>
    </row>
    <row r="53" spans="2:11">
      <c r="B53" s="581"/>
      <c r="C53" s="1180" t="s">
        <v>2910</v>
      </c>
      <c r="D53" s="1181"/>
      <c r="E53" s="1181"/>
      <c r="F53" s="1181"/>
      <c r="G53" s="1181"/>
      <c r="H53" s="1181"/>
      <c r="I53" s="569" t="s">
        <v>2811</v>
      </c>
      <c r="J53" s="575"/>
    </row>
    <row r="54" spans="2:11">
      <c r="B54" s="581"/>
      <c r="C54" s="1177" t="s">
        <v>2911</v>
      </c>
      <c r="D54" s="1177"/>
      <c r="E54" s="1177"/>
      <c r="F54" s="1177"/>
      <c r="G54" s="1177"/>
      <c r="H54" s="1177"/>
      <c r="I54" s="548">
        <f>+J24</f>
        <v>0.12079999999999999</v>
      </c>
      <c r="J54" s="575"/>
      <c r="K54" s="543"/>
    </row>
    <row r="55" spans="2:11">
      <c r="B55" s="581"/>
      <c r="C55" s="1177" t="s">
        <v>2912</v>
      </c>
      <c r="D55" s="1177"/>
      <c r="E55" s="1177"/>
      <c r="F55" s="1177"/>
      <c r="G55" s="1177"/>
      <c r="H55" s="1177"/>
      <c r="I55" s="548">
        <f>+J35</f>
        <v>1.4200000000000001E-2</v>
      </c>
      <c r="J55" s="575"/>
      <c r="K55" s="543"/>
    </row>
    <row r="56" spans="2:11">
      <c r="B56" s="581"/>
      <c r="C56" s="1182" t="s">
        <v>2904</v>
      </c>
      <c r="D56" s="1182"/>
      <c r="E56" s="1182"/>
      <c r="F56" s="1182"/>
      <c r="G56" s="1182"/>
      <c r="H56" s="1182"/>
      <c r="I56" s="920">
        <f>+I40</f>
        <v>6.4999999999999997E-3</v>
      </c>
      <c r="J56" s="575"/>
    </row>
    <row r="57" spans="2:11">
      <c r="B57" s="581"/>
      <c r="C57" s="1182" t="s">
        <v>2913</v>
      </c>
      <c r="D57" s="1182"/>
      <c r="E57" s="1182"/>
      <c r="F57" s="1182"/>
      <c r="G57" s="1182"/>
      <c r="H57" s="1182"/>
      <c r="I57" s="920">
        <f>+I51</f>
        <v>0.13500000000000001</v>
      </c>
      <c r="J57" s="575"/>
    </row>
    <row r="58" spans="2:11">
      <c r="B58" s="581"/>
      <c r="C58" s="1178" t="s">
        <v>2914</v>
      </c>
      <c r="D58" s="1179"/>
      <c r="E58" s="1179"/>
      <c r="F58" s="1179"/>
      <c r="G58" s="1179"/>
      <c r="H58" s="1179"/>
      <c r="I58" s="549">
        <f>SUM(I54:I57)</f>
        <v>0.27649999999999997</v>
      </c>
      <c r="J58" s="575"/>
    </row>
    <row r="59" spans="2:11" ht="13.5" customHeight="1">
      <c r="B59" s="581"/>
      <c r="J59" s="575"/>
    </row>
    <row r="60" spans="2:11">
      <c r="B60" s="580" t="s">
        <v>2915</v>
      </c>
      <c r="C60" s="574" t="s">
        <v>2916</v>
      </c>
      <c r="D60" s="574"/>
      <c r="E60" s="574"/>
      <c r="F60" s="574"/>
      <c r="J60" s="575"/>
    </row>
    <row r="61" spans="2:11" ht="26.25" customHeight="1">
      <c r="B61" s="581"/>
      <c r="C61" s="1174" t="str">
        <f>+CONCATENATE("Se asigna un valor a los imprevistos del ",I68*100,"% que de acuerdo con la experiencia obtenida en esta clase de obras puede cubrir este factor de riesgo")</f>
        <v>Se asigna un valor a los imprevistos del 1% que de acuerdo con la experiencia obtenida en esta clase de obras puede cubrir este factor de riesgo</v>
      </c>
      <c r="D61" s="1174"/>
      <c r="E61" s="1174"/>
      <c r="F61" s="1174"/>
      <c r="G61" s="1174"/>
      <c r="H61" s="1174"/>
      <c r="I61" s="1174"/>
      <c r="J61" s="575"/>
    </row>
    <row r="62" spans="2:11">
      <c r="B62" s="581"/>
      <c r="C62" s="584"/>
      <c r="D62" s="584"/>
      <c r="E62" s="584"/>
      <c r="F62" s="584"/>
      <c r="G62" s="584"/>
      <c r="H62" s="584"/>
      <c r="I62" s="584"/>
      <c r="J62" s="575"/>
    </row>
    <row r="63" spans="2:11">
      <c r="B63" s="580" t="s">
        <v>2917</v>
      </c>
      <c r="C63" s="586" t="s">
        <v>2918</v>
      </c>
      <c r="D63" s="586"/>
      <c r="E63" s="586"/>
      <c r="F63" s="586"/>
      <c r="G63" s="584"/>
      <c r="H63" s="584"/>
      <c r="I63" s="584"/>
      <c r="J63" s="575"/>
    </row>
    <row r="64" spans="2:11" ht="26.25" customHeight="1">
      <c r="B64" s="581"/>
      <c r="C64" s="1174" t="str">
        <f>+CONCATENATE("Se asigna un valor a la utilidad del ",I69*100,"% con el cual se consideran satisfechas las normales pretenciones del contratista en el desarrollo de la actividad.")</f>
        <v>Se asigna un valor a la utilidad del 5% con el cual se consideran satisfechas las normales pretenciones del contratista en el desarrollo de la actividad.</v>
      </c>
      <c r="D64" s="1174"/>
      <c r="E64" s="1174"/>
      <c r="F64" s="1174"/>
      <c r="G64" s="1174"/>
      <c r="H64" s="1174"/>
      <c r="I64" s="1174"/>
      <c r="J64" s="575"/>
    </row>
    <row r="65" spans="2:10">
      <c r="B65" s="577"/>
      <c r="J65" s="575"/>
    </row>
    <row r="66" spans="2:10" ht="15.75">
      <c r="B66" s="577"/>
      <c r="C66" s="1175" t="s">
        <v>2919</v>
      </c>
      <c r="D66" s="1176"/>
      <c r="E66" s="1176"/>
      <c r="F66" s="1176"/>
      <c r="G66" s="1176"/>
      <c r="H66" s="1176"/>
      <c r="I66" s="592" t="s">
        <v>2811</v>
      </c>
      <c r="J66" s="575"/>
    </row>
    <row r="67" spans="2:10" ht="15.75">
      <c r="B67" s="577"/>
      <c r="C67" s="1177" t="s">
        <v>2920</v>
      </c>
      <c r="D67" s="1177"/>
      <c r="E67" s="1177"/>
      <c r="F67" s="1177"/>
      <c r="G67" s="1177"/>
      <c r="H67" s="1177"/>
      <c r="I67" s="550">
        <f>+I58</f>
        <v>0.27649999999999997</v>
      </c>
      <c r="J67" s="575"/>
    </row>
    <row r="68" spans="2:10" ht="15.75">
      <c r="B68" s="577"/>
      <c r="C68" s="1177" t="s">
        <v>2921</v>
      </c>
      <c r="D68" s="1177"/>
      <c r="E68" s="1177"/>
      <c r="F68" s="1177"/>
      <c r="G68" s="1177"/>
      <c r="H68" s="1177"/>
      <c r="I68" s="921">
        <v>0.01</v>
      </c>
      <c r="J68" s="575"/>
    </row>
    <row r="69" spans="2:10" ht="15.75">
      <c r="B69" s="577"/>
      <c r="C69" s="1177" t="s">
        <v>2922</v>
      </c>
      <c r="D69" s="1177"/>
      <c r="E69" s="1177"/>
      <c r="F69" s="1177"/>
      <c r="G69" s="1177"/>
      <c r="H69" s="1177"/>
      <c r="I69" s="921">
        <v>0.05</v>
      </c>
      <c r="J69" s="575"/>
    </row>
    <row r="70" spans="2:10" ht="16.5" thickBot="1">
      <c r="B70" s="587"/>
      <c r="C70" s="1172" t="s">
        <v>2914</v>
      </c>
      <c r="D70" s="1173"/>
      <c r="E70" s="1173"/>
      <c r="F70" s="1173"/>
      <c r="G70" s="1173"/>
      <c r="H70" s="1173"/>
      <c r="I70" s="588">
        <f>SUM(I67:I69)</f>
        <v>0.33649999999999997</v>
      </c>
      <c r="J70" s="589"/>
    </row>
    <row r="73" spans="2:10" ht="13.5" thickBot="1"/>
    <row r="74" spans="2:10" ht="15.75" thickTop="1">
      <c r="B74" s="853" t="s">
        <v>3433</v>
      </c>
      <c r="C74" s="855"/>
      <c r="G74" s="853" t="s">
        <v>3431</v>
      </c>
      <c r="H74" s="855"/>
      <c r="I74" s="853"/>
    </row>
    <row r="75" spans="2:10" ht="15">
      <c r="B75" t="s">
        <v>2944</v>
      </c>
      <c r="G75" t="s">
        <v>3428</v>
      </c>
    </row>
    <row r="77" spans="2:10" ht="13.5" thickBot="1"/>
    <row r="78" spans="2:10" ht="15.75" thickTop="1">
      <c r="B78" s="853" t="s">
        <v>3426</v>
      </c>
      <c r="C78" s="855"/>
      <c r="G78" s="853" t="s">
        <v>3429</v>
      </c>
      <c r="H78" s="855"/>
      <c r="I78" s="853"/>
    </row>
    <row r="79" spans="2:10" ht="15">
      <c r="B79" t="s">
        <v>3427</v>
      </c>
      <c r="G79" t="s">
        <v>3430</v>
      </c>
    </row>
  </sheetData>
  <sheetProtection insertRows="0" deleteRows="0"/>
  <mergeCells count="37">
    <mergeCell ref="C58:H58"/>
    <mergeCell ref="B28:C28"/>
    <mergeCell ref="B29:C29"/>
    <mergeCell ref="B35:H35"/>
    <mergeCell ref="C53:H53"/>
    <mergeCell ref="C54:H54"/>
    <mergeCell ref="C55:H55"/>
    <mergeCell ref="C57:H57"/>
    <mergeCell ref="C56:H56"/>
    <mergeCell ref="B34:C34"/>
    <mergeCell ref="B30:C30"/>
    <mergeCell ref="B33:C33"/>
    <mergeCell ref="B31:C31"/>
    <mergeCell ref="B32:C32"/>
    <mergeCell ref="C70:H70"/>
    <mergeCell ref="C61:I61"/>
    <mergeCell ref="C64:I64"/>
    <mergeCell ref="C66:H66"/>
    <mergeCell ref="C67:H67"/>
    <mergeCell ref="C68:H68"/>
    <mergeCell ref="C69:H69"/>
    <mergeCell ref="B10:C10"/>
    <mergeCell ref="B2:J2"/>
    <mergeCell ref="B27:C27"/>
    <mergeCell ref="B12:C12"/>
    <mergeCell ref="B13:C13"/>
    <mergeCell ref="B14:C14"/>
    <mergeCell ref="B15:C15"/>
    <mergeCell ref="B16:C16"/>
    <mergeCell ref="B17:C17"/>
    <mergeCell ref="B23:C23"/>
    <mergeCell ref="B24:H24"/>
    <mergeCell ref="B21:C21"/>
    <mergeCell ref="B18:C18"/>
    <mergeCell ref="B19:C19"/>
    <mergeCell ref="B22:C22"/>
    <mergeCell ref="B20:C20"/>
  </mergeCells>
  <printOptions horizontalCentered="1"/>
  <pageMargins left="0.78740157480314965" right="0.78740157480314965" top="0.59055118110236227" bottom="0.98425196850393704" header="0.19685039370078741" footer="0.19685039370078741"/>
  <pageSetup scale="53" orientation="portrait" verticalDpi="300" r:id="rId1"/>
  <headerFooter alignWithMargins="0">
    <oddHeader>&amp;C&amp;G</oddHeader>
    <oddFooter>&amp;C&amp;G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217"/>
  <sheetViews>
    <sheetView view="pageBreakPreview" topLeftCell="D173" zoomScale="80" zoomScaleNormal="85" zoomScaleSheetLayoutView="100" workbookViewId="0">
      <selection activeCell="I44" sqref="I44"/>
    </sheetView>
  </sheetViews>
  <sheetFormatPr baseColWidth="10" defaultColWidth="14" defaultRowHeight="15" customHeight="1"/>
  <cols>
    <col min="1" max="1" width="17.28515625" style="333" hidden="1" customWidth="1"/>
    <col min="2" max="2" width="8.5703125" style="333" hidden="1" customWidth="1"/>
    <col min="3" max="3" width="5.7109375" style="333" customWidth="1"/>
    <col min="4" max="4" width="2.85546875" style="333" customWidth="1"/>
    <col min="5" max="5" width="16.7109375" style="333" customWidth="1"/>
    <col min="6" max="6" width="79.5703125" style="333" customWidth="1"/>
    <col min="7" max="7" width="9.140625" style="333" customWidth="1"/>
    <col min="8" max="8" width="18.28515625" style="333" customWidth="1"/>
    <col min="9" max="9" width="22.28515625" style="333" customWidth="1"/>
    <col min="10" max="10" width="25.5703125" style="333" customWidth="1"/>
    <col min="11" max="11" width="4.140625" style="331" customWidth="1"/>
    <col min="12" max="12" width="22.5703125" style="331" customWidth="1"/>
    <col min="13" max="75" width="17.7109375" style="331" customWidth="1"/>
    <col min="76" max="16384" width="14" style="333"/>
  </cols>
  <sheetData>
    <row r="1" spans="1:75" ht="34.9" customHeight="1">
      <c r="A1" s="329"/>
      <c r="B1" s="330"/>
      <c r="C1" s="330"/>
      <c r="D1" s="330"/>
      <c r="E1" s="1201" t="s">
        <v>2923</v>
      </c>
      <c r="F1" s="1201"/>
      <c r="G1" s="1201"/>
      <c r="H1" s="1201"/>
      <c r="I1" s="1201"/>
      <c r="J1" s="1201"/>
    </row>
    <row r="2" spans="1:75" ht="3.6" customHeight="1">
      <c r="A2" s="329"/>
      <c r="B2" s="330"/>
      <c r="C2" s="330"/>
      <c r="D2" s="330"/>
      <c r="E2" s="1201"/>
      <c r="F2" s="1201"/>
      <c r="G2" s="1201"/>
      <c r="H2" s="1201"/>
      <c r="I2" s="1201"/>
      <c r="J2" s="1201"/>
    </row>
    <row r="3" spans="1:75" ht="16.149999999999999" customHeight="1">
      <c r="A3" s="329"/>
      <c r="B3" s="330"/>
      <c r="C3" s="330"/>
      <c r="D3" s="330"/>
      <c r="E3" s="1200" t="s">
        <v>2885</v>
      </c>
      <c r="F3" s="1200"/>
      <c r="G3" s="1200"/>
      <c r="H3" s="1200"/>
      <c r="I3" s="1200"/>
      <c r="J3" s="1200"/>
    </row>
    <row r="4" spans="1:75" ht="14.25" customHeight="1" thickBot="1">
      <c r="A4" s="329"/>
      <c r="B4" s="330"/>
      <c r="C4" s="330"/>
      <c r="D4" s="330"/>
      <c r="E4" s="330"/>
      <c r="F4" s="331"/>
      <c r="G4" s="331"/>
      <c r="H4" s="331"/>
      <c r="I4" s="332"/>
      <c r="J4" s="332"/>
    </row>
    <row r="5" spans="1:75" ht="17.45" customHeight="1" thickTop="1" thickBot="1">
      <c r="A5" s="334" t="s">
        <v>2737</v>
      </c>
      <c r="B5" s="369" t="s">
        <v>2738</v>
      </c>
      <c r="C5" s="369"/>
      <c r="D5" s="369"/>
      <c r="E5" s="469">
        <v>1</v>
      </c>
      <c r="F5" s="470" t="s">
        <v>2739</v>
      </c>
      <c r="G5" s="471" t="s">
        <v>490</v>
      </c>
      <c r="H5" s="471" t="s">
        <v>496</v>
      </c>
      <c r="I5" s="471" t="s">
        <v>2740</v>
      </c>
      <c r="J5" s="472" t="s">
        <v>493</v>
      </c>
      <c r="L5" s="850" t="s">
        <v>3422</v>
      </c>
      <c r="M5" s="850"/>
    </row>
    <row r="6" spans="1:75" s="356" customFormat="1" ht="14.25" customHeight="1" thickTop="1">
      <c r="A6" s="354" t="str">
        <f t="shared" ref="A6:A13" si="0">+CONCATENATE(B6,"_",E6)</f>
        <v>00 31 13_JDN2023-TA-01-001</v>
      </c>
      <c r="B6" s="357" t="s">
        <v>2741</v>
      </c>
      <c r="C6" s="357"/>
      <c r="D6" s="445"/>
      <c r="E6" s="464" t="s">
        <v>3577</v>
      </c>
      <c r="F6" s="455" t="str">
        <f>+'1'!B4</f>
        <v>Localización y replanteo</v>
      </c>
      <c r="G6" s="456" t="str">
        <f>+'1'!H5</f>
        <v>m2</v>
      </c>
      <c r="H6" s="877">
        <v>1100</v>
      </c>
      <c r="I6" s="457">
        <f>+'1'!D5</f>
        <v>1637</v>
      </c>
      <c r="J6" s="468">
        <f t="shared" ref="J6:J13" si="1">+ROUND(H6*I6,0)</f>
        <v>1800700</v>
      </c>
      <c r="K6" s="331"/>
      <c r="L6" s="848">
        <f t="shared" ref="L6:L14" si="2">+J6/$J$190</f>
        <v>8.979404858061083E-4</v>
      </c>
      <c r="M6" s="945"/>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1"/>
      <c r="AN6" s="331"/>
      <c r="AO6" s="331"/>
      <c r="AP6" s="331"/>
      <c r="AQ6" s="331"/>
      <c r="AR6" s="331"/>
      <c r="AS6" s="331"/>
      <c r="AT6" s="331"/>
      <c r="AU6" s="331"/>
      <c r="AV6" s="331"/>
      <c r="AW6" s="331"/>
      <c r="AX6" s="331"/>
      <c r="AY6" s="331"/>
      <c r="AZ6" s="331"/>
      <c r="BA6" s="331"/>
      <c r="BB6" s="331"/>
      <c r="BC6" s="331"/>
      <c r="BD6" s="331"/>
      <c r="BE6" s="331"/>
      <c r="BF6" s="331"/>
      <c r="BG6" s="331"/>
      <c r="BH6" s="331"/>
      <c r="BI6" s="331"/>
      <c r="BJ6" s="331"/>
      <c r="BK6" s="331"/>
      <c r="BL6" s="331"/>
      <c r="BM6" s="331"/>
      <c r="BN6" s="331"/>
      <c r="BO6" s="331"/>
      <c r="BP6" s="331"/>
      <c r="BQ6" s="331"/>
      <c r="BR6" s="331"/>
      <c r="BS6" s="331"/>
      <c r="BT6" s="331"/>
      <c r="BU6" s="331"/>
      <c r="BV6" s="331"/>
      <c r="BW6" s="331"/>
    </row>
    <row r="7" spans="1:75" s="356" customFormat="1" ht="14.25" customHeight="1">
      <c r="A7" s="354" t="str">
        <f t="shared" si="0"/>
        <v>00 31 13_JDN2023-TA-01-002</v>
      </c>
      <c r="B7" s="357" t="s">
        <v>2741</v>
      </c>
      <c r="C7" s="357"/>
      <c r="D7" s="445"/>
      <c r="E7" s="464" t="s">
        <v>3578</v>
      </c>
      <c r="F7" s="455" t="str">
        <f>+'1'!B51</f>
        <v>Suministro e instalacion de tela de cerramiento h= 2.0 m</v>
      </c>
      <c r="G7" s="456" t="str">
        <f>+'1'!H52</f>
        <v>m</v>
      </c>
      <c r="H7" s="874">
        <v>248.88</v>
      </c>
      <c r="I7" s="457">
        <f>+'1'!D52</f>
        <v>4147</v>
      </c>
      <c r="J7" s="468">
        <f t="shared" si="1"/>
        <v>1032105</v>
      </c>
      <c r="K7" s="331"/>
      <c r="L7" s="848">
        <f t="shared" si="2"/>
        <v>5.1467144171872797E-4</v>
      </c>
      <c r="M7" s="945"/>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1"/>
      <c r="AN7" s="331"/>
      <c r="AO7" s="331"/>
      <c r="AP7" s="331"/>
      <c r="AQ7" s="331"/>
      <c r="AR7" s="331"/>
      <c r="AS7" s="331"/>
      <c r="AT7" s="331"/>
      <c r="AU7" s="331"/>
      <c r="AV7" s="331"/>
      <c r="AW7" s="331"/>
      <c r="AX7" s="331"/>
      <c r="AY7" s="331"/>
      <c r="AZ7" s="331"/>
      <c r="BA7" s="331"/>
      <c r="BB7" s="331"/>
      <c r="BC7" s="331"/>
      <c r="BD7" s="331"/>
      <c r="BE7" s="331"/>
      <c r="BF7" s="331"/>
      <c r="BG7" s="331"/>
      <c r="BH7" s="331"/>
      <c r="BI7" s="331"/>
      <c r="BJ7" s="331"/>
      <c r="BK7" s="331"/>
      <c r="BL7" s="331"/>
      <c r="BM7" s="331"/>
      <c r="BN7" s="331"/>
      <c r="BO7" s="331"/>
      <c r="BP7" s="331"/>
      <c r="BQ7" s="331"/>
      <c r="BR7" s="331"/>
      <c r="BS7" s="331"/>
      <c r="BT7" s="331"/>
      <c r="BU7" s="331"/>
      <c r="BV7" s="331"/>
      <c r="BW7" s="331"/>
    </row>
    <row r="8" spans="1:75" s="356" customFormat="1" ht="14.25" customHeight="1">
      <c r="A8" s="354" t="str">
        <f t="shared" si="0"/>
        <v>31 13 00_JDN2023-TA-01-003</v>
      </c>
      <c r="B8" s="362" t="s">
        <v>2743</v>
      </c>
      <c r="C8" s="362"/>
      <c r="D8" s="332"/>
      <c r="E8" s="464" t="s">
        <v>3579</v>
      </c>
      <c r="F8" s="459" t="str">
        <f>+'1'!B95</f>
        <v xml:space="preserve">Poda + tala árbol grande H=6-9 m, Incluye raices y retiro de sobrante. </v>
      </c>
      <c r="G8" s="456" t="str">
        <f>+'1'!H96</f>
        <v>UND</v>
      </c>
      <c r="H8" s="874">
        <v>1</v>
      </c>
      <c r="I8" s="457">
        <f>+'1'!D96</f>
        <v>441524</v>
      </c>
      <c r="J8" s="468">
        <f t="shared" si="1"/>
        <v>441524</v>
      </c>
      <c r="K8" s="331"/>
      <c r="L8" s="848">
        <f t="shared" si="2"/>
        <v>2.2017119734273126E-4</v>
      </c>
      <c r="M8" s="945"/>
      <c r="N8" s="331">
        <v>60.55</v>
      </c>
      <c r="O8" s="331"/>
      <c r="P8" s="331"/>
      <c r="Q8" s="331"/>
      <c r="R8" s="331"/>
      <c r="S8" s="331"/>
      <c r="T8" s="331"/>
      <c r="U8" s="331"/>
      <c r="V8" s="331"/>
      <c r="W8" s="331"/>
      <c r="X8" s="331"/>
      <c r="Y8" s="331"/>
      <c r="Z8" s="331"/>
      <c r="AA8" s="331"/>
      <c r="AB8" s="331"/>
      <c r="AC8" s="331"/>
      <c r="AD8" s="331"/>
      <c r="AE8" s="331"/>
      <c r="AF8" s="331"/>
      <c r="AG8" s="331"/>
      <c r="AH8" s="331"/>
      <c r="AI8" s="331"/>
      <c r="AJ8" s="331"/>
      <c r="AK8" s="331"/>
      <c r="AL8" s="331"/>
      <c r="AM8" s="331"/>
      <c r="AN8" s="331"/>
      <c r="AO8" s="331"/>
      <c r="AP8" s="331"/>
      <c r="AQ8" s="331"/>
      <c r="AR8" s="331"/>
      <c r="AS8" s="331"/>
      <c r="AT8" s="331"/>
      <c r="AU8" s="331"/>
      <c r="AV8" s="331"/>
      <c r="AW8" s="331"/>
      <c r="AX8" s="331"/>
      <c r="AY8" s="331"/>
      <c r="AZ8" s="331"/>
      <c r="BA8" s="331"/>
      <c r="BB8" s="331"/>
      <c r="BC8" s="331"/>
      <c r="BD8" s="331"/>
      <c r="BE8" s="331"/>
      <c r="BF8" s="331"/>
      <c r="BG8" s="331"/>
      <c r="BH8" s="331"/>
      <c r="BI8" s="331"/>
      <c r="BJ8" s="331"/>
      <c r="BK8" s="331"/>
      <c r="BL8" s="331"/>
      <c r="BM8" s="331"/>
      <c r="BN8" s="331"/>
      <c r="BO8" s="331"/>
      <c r="BP8" s="331"/>
      <c r="BQ8" s="331"/>
      <c r="BR8" s="331"/>
      <c r="BS8" s="331"/>
      <c r="BT8" s="331"/>
      <c r="BU8" s="331"/>
      <c r="BV8" s="331"/>
      <c r="BW8" s="331"/>
    </row>
    <row r="9" spans="1:75" s="356" customFormat="1" ht="14.25" customHeight="1">
      <c r="A9" s="354" t="str">
        <f t="shared" si="0"/>
        <v>03 11 26_JDN2023-TA-01-004</v>
      </c>
      <c r="B9" s="368" t="s">
        <v>2745</v>
      </c>
      <c r="C9" s="368"/>
      <c r="D9" s="332"/>
      <c r="E9" s="464" t="s">
        <v>3580</v>
      </c>
      <c r="F9" s="455" t="str">
        <f>+'1'!B132</f>
        <v>Nivelación terreno con material del sitio</v>
      </c>
      <c r="G9" s="456" t="str">
        <f>+'1'!H133</f>
        <v>m2</v>
      </c>
      <c r="H9" s="874">
        <v>967.84</v>
      </c>
      <c r="I9" s="457">
        <f>+'1'!D133</f>
        <v>4336</v>
      </c>
      <c r="J9" s="468">
        <f t="shared" si="1"/>
        <v>4196554</v>
      </c>
      <c r="K9" s="331"/>
      <c r="L9" s="848">
        <f t="shared" si="2"/>
        <v>2.0926615968632017E-3</v>
      </c>
      <c r="M9" s="945"/>
      <c r="N9" s="331">
        <f>+I11*N8</f>
        <v>10332675.85</v>
      </c>
      <c r="O9" s="331"/>
      <c r="P9" s="331"/>
      <c r="Q9" s="331"/>
      <c r="R9" s="331"/>
      <c r="S9" s="331"/>
      <c r="T9" s="331"/>
      <c r="U9" s="331"/>
      <c r="V9" s="331"/>
      <c r="W9" s="331"/>
      <c r="X9" s="331"/>
      <c r="Y9" s="331"/>
      <c r="Z9" s="331"/>
      <c r="AA9" s="331"/>
      <c r="AB9" s="331"/>
      <c r="AC9" s="331"/>
      <c r="AD9" s="331"/>
      <c r="AE9" s="331"/>
      <c r="AF9" s="331"/>
      <c r="AG9" s="331"/>
      <c r="AH9" s="331"/>
      <c r="AI9" s="331"/>
      <c r="AJ9" s="331"/>
      <c r="AK9" s="331"/>
      <c r="AL9" s="331"/>
      <c r="AM9" s="331"/>
      <c r="AN9" s="331"/>
      <c r="AO9" s="331"/>
      <c r="AP9" s="331"/>
      <c r="AQ9" s="331"/>
      <c r="AR9" s="331"/>
      <c r="AS9" s="331"/>
      <c r="AT9" s="331"/>
      <c r="AU9" s="331"/>
      <c r="AV9" s="331"/>
      <c r="AW9" s="331"/>
      <c r="AX9" s="331"/>
      <c r="AY9" s="331"/>
      <c r="AZ9" s="331"/>
      <c r="BA9" s="331"/>
      <c r="BB9" s="331"/>
      <c r="BC9" s="331"/>
      <c r="BD9" s="331"/>
      <c r="BE9" s="331"/>
      <c r="BF9" s="331"/>
      <c r="BG9" s="331"/>
      <c r="BH9" s="331"/>
      <c r="BI9" s="331"/>
      <c r="BJ9" s="331"/>
      <c r="BK9" s="331"/>
      <c r="BL9" s="331"/>
      <c r="BM9" s="331"/>
      <c r="BN9" s="331"/>
      <c r="BO9" s="331"/>
      <c r="BP9" s="331"/>
      <c r="BQ9" s="331"/>
      <c r="BR9" s="331"/>
      <c r="BS9" s="331"/>
      <c r="BT9" s="331"/>
      <c r="BU9" s="331"/>
      <c r="BV9" s="331"/>
      <c r="BW9" s="331"/>
    </row>
    <row r="10" spans="1:75" s="356" customFormat="1" ht="14.25" customHeight="1">
      <c r="A10" s="354" t="str">
        <f t="shared" si="0"/>
        <v>00 31 13_JDN2023-TA-01-005</v>
      </c>
      <c r="B10" s="357" t="s">
        <v>2741</v>
      </c>
      <c r="C10" s="357"/>
      <c r="D10" s="445"/>
      <c r="E10" s="464" t="s">
        <v>3581</v>
      </c>
      <c r="F10" s="455" t="str">
        <f>+'1'!B168</f>
        <v>Cargue de material manual</v>
      </c>
      <c r="G10" s="456" t="str">
        <f>+'1'!H169</f>
        <v>m3</v>
      </c>
      <c r="H10" s="874">
        <v>46.95</v>
      </c>
      <c r="I10" s="457">
        <f>+'1'!D169</f>
        <v>27213</v>
      </c>
      <c r="J10" s="468">
        <f t="shared" si="1"/>
        <v>1277650</v>
      </c>
      <c r="K10" s="331"/>
      <c r="L10" s="848">
        <f t="shared" si="2"/>
        <v>6.3711537829187228E-4</v>
      </c>
      <c r="M10" s="945"/>
      <c r="N10" s="331"/>
      <c r="O10" s="331"/>
      <c r="P10" s="331"/>
      <c r="Q10" s="331"/>
      <c r="R10" s="331"/>
      <c r="S10" s="331"/>
      <c r="T10" s="331"/>
      <c r="U10" s="331"/>
      <c r="V10" s="331"/>
      <c r="W10" s="331"/>
      <c r="X10" s="331"/>
      <c r="Y10" s="331"/>
      <c r="Z10" s="331"/>
      <c r="AA10" s="331"/>
      <c r="AB10" s="331"/>
      <c r="AC10" s="331"/>
      <c r="AD10" s="331"/>
      <c r="AE10" s="331"/>
      <c r="AF10" s="331"/>
      <c r="AG10" s="331"/>
      <c r="AH10" s="331"/>
      <c r="AI10" s="331"/>
      <c r="AJ10" s="331"/>
      <c r="AK10" s="331"/>
      <c r="AL10" s="331"/>
      <c r="AM10" s="331"/>
      <c r="AN10" s="331"/>
      <c r="AO10" s="331"/>
      <c r="AP10" s="331"/>
      <c r="AQ10" s="331"/>
      <c r="AR10" s="331"/>
      <c r="AS10" s="331"/>
      <c r="AT10" s="331"/>
      <c r="AU10" s="331"/>
      <c r="AV10" s="331"/>
      <c r="AW10" s="331"/>
      <c r="AX10" s="331"/>
      <c r="AY10" s="331"/>
      <c r="AZ10" s="331"/>
      <c r="BA10" s="331"/>
      <c r="BB10" s="331"/>
      <c r="BC10" s="331"/>
      <c r="BD10" s="331"/>
      <c r="BE10" s="331"/>
      <c r="BF10" s="331"/>
      <c r="BG10" s="331"/>
      <c r="BH10" s="331"/>
      <c r="BI10" s="331"/>
      <c r="BJ10" s="331"/>
      <c r="BK10" s="331"/>
      <c r="BL10" s="331"/>
      <c r="BM10" s="331"/>
      <c r="BN10" s="331"/>
      <c r="BO10" s="331"/>
      <c r="BP10" s="331"/>
      <c r="BQ10" s="331"/>
      <c r="BR10" s="331"/>
      <c r="BS10" s="331"/>
      <c r="BT10" s="331"/>
      <c r="BU10" s="331"/>
      <c r="BV10" s="331"/>
      <c r="BW10" s="331"/>
    </row>
    <row r="11" spans="1:75" s="356" customFormat="1" ht="36">
      <c r="A11" s="432" t="str">
        <f t="shared" si="0"/>
        <v>01 56 33_JDN2023-TA-01-006</v>
      </c>
      <c r="B11" s="362" t="s">
        <v>2746</v>
      </c>
      <c r="C11" s="362"/>
      <c r="D11" s="332"/>
      <c r="E11" s="464" t="s">
        <v>3582</v>
      </c>
      <c r="F11" s="460" t="str">
        <f>+'1'!B203</f>
        <v>Cerramiento en tubería galvanizada de 1 1/2" @ 2 m, con malla eslabonada galvanizada calibre 13 ojo de 2", incluye viga de cimentación 0,30 x 0,30 m en concreto de 20,7 Mpa incluye refuerzo, y 3 hilos de alambre de puas C14. .</v>
      </c>
      <c r="G11" s="456" t="str">
        <f>+'1'!H204</f>
        <v>m</v>
      </c>
      <c r="H11" s="874">
        <v>151.06</v>
      </c>
      <c r="I11" s="457">
        <f>+'1'!D204</f>
        <v>170647</v>
      </c>
      <c r="J11" s="468">
        <f t="shared" si="1"/>
        <v>25777936</v>
      </c>
      <c r="K11" s="331"/>
      <c r="L11" s="848">
        <f t="shared" si="2"/>
        <v>1.2854474579285151E-2</v>
      </c>
      <c r="M11" s="945">
        <v>159.68</v>
      </c>
      <c r="N11" s="331">
        <f>104000*H11</f>
        <v>15710240</v>
      </c>
      <c r="O11" s="331"/>
      <c r="P11" s="331"/>
      <c r="Q11" s="331"/>
      <c r="R11" s="331"/>
      <c r="S11" s="331"/>
      <c r="T11" s="331"/>
      <c r="U11" s="331"/>
      <c r="V11" s="331"/>
      <c r="W11" s="331"/>
      <c r="X11" s="331"/>
      <c r="Y11" s="331"/>
      <c r="Z11" s="331"/>
      <c r="AA11" s="331"/>
      <c r="AB11" s="331"/>
      <c r="AC11" s="331"/>
      <c r="AD11" s="331"/>
      <c r="AE11" s="331"/>
      <c r="AF11" s="331"/>
      <c r="AG11" s="331"/>
      <c r="AH11" s="331"/>
      <c r="AI11" s="331"/>
      <c r="AJ11" s="331"/>
      <c r="AK11" s="331"/>
      <c r="AL11" s="331"/>
      <c r="AM11" s="331"/>
      <c r="AN11" s="331"/>
      <c r="AO11" s="331"/>
      <c r="AP11" s="331"/>
      <c r="AQ11" s="331"/>
      <c r="AR11" s="331"/>
      <c r="AS11" s="331"/>
      <c r="AT11" s="331"/>
      <c r="AU11" s="331"/>
      <c r="AV11" s="331"/>
      <c r="AW11" s="331"/>
      <c r="AX11" s="331"/>
      <c r="AY11" s="331"/>
      <c r="AZ11" s="331"/>
      <c r="BA11" s="331"/>
      <c r="BB11" s="331"/>
      <c r="BC11" s="331"/>
      <c r="BD11" s="331"/>
      <c r="BE11" s="331"/>
      <c r="BF11" s="331"/>
      <c r="BG11" s="331"/>
      <c r="BH11" s="331"/>
      <c r="BI11" s="331"/>
      <c r="BJ11" s="331"/>
      <c r="BK11" s="331"/>
      <c r="BL11" s="331"/>
      <c r="BM11" s="331"/>
      <c r="BN11" s="331"/>
      <c r="BO11" s="331"/>
      <c r="BP11" s="331"/>
      <c r="BQ11" s="331"/>
      <c r="BR11" s="331"/>
      <c r="BS11" s="331"/>
      <c r="BT11" s="331"/>
      <c r="BU11" s="331"/>
      <c r="BV11" s="331"/>
      <c r="BW11" s="331"/>
    </row>
    <row r="12" spans="1:75" s="356" customFormat="1" ht="24">
      <c r="A12" s="432"/>
      <c r="B12" s="362"/>
      <c r="C12" s="362"/>
      <c r="D12" s="332"/>
      <c r="E12" s="464" t="s">
        <v>3583</v>
      </c>
      <c r="F12" s="460" t="str">
        <f>+'1'!B246</f>
        <v xml:space="preserve">Empradizacion </v>
      </c>
      <c r="G12" s="456" t="str">
        <f>+'1'!H247</f>
        <v>m2</v>
      </c>
      <c r="H12" s="874">
        <v>200</v>
      </c>
      <c r="I12" s="457">
        <f>+'1'!D247</f>
        <v>8075</v>
      </c>
      <c r="J12" s="468">
        <f t="shared" si="1"/>
        <v>1615000</v>
      </c>
      <c r="K12" s="331"/>
      <c r="L12" s="848">
        <f t="shared" si="2"/>
        <v>8.0533897072075579E-4</v>
      </c>
      <c r="M12" s="945"/>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1"/>
      <c r="AN12" s="331"/>
      <c r="AO12" s="331"/>
      <c r="AP12" s="331"/>
      <c r="AQ12" s="331"/>
      <c r="AR12" s="331"/>
      <c r="AS12" s="331"/>
      <c r="AT12" s="331"/>
      <c r="AU12" s="331"/>
      <c r="AV12" s="331"/>
      <c r="AW12" s="331"/>
      <c r="AX12" s="331"/>
      <c r="AY12" s="331"/>
      <c r="AZ12" s="331"/>
      <c r="BA12" s="331"/>
      <c r="BB12" s="331"/>
      <c r="BC12" s="331"/>
      <c r="BD12" s="331"/>
      <c r="BE12" s="331"/>
      <c r="BF12" s="331"/>
      <c r="BG12" s="331"/>
      <c r="BH12" s="331"/>
      <c r="BI12" s="331"/>
      <c r="BJ12" s="331"/>
      <c r="BK12" s="331"/>
      <c r="BL12" s="331"/>
      <c r="BM12" s="331"/>
      <c r="BN12" s="331"/>
      <c r="BO12" s="331"/>
      <c r="BP12" s="331"/>
      <c r="BQ12" s="331"/>
      <c r="BR12" s="331"/>
      <c r="BS12" s="331"/>
      <c r="BT12" s="331"/>
      <c r="BU12" s="331"/>
      <c r="BV12" s="331"/>
      <c r="BW12" s="331"/>
    </row>
    <row r="13" spans="1:75" s="356" customFormat="1" ht="14.25" customHeight="1" thickBot="1">
      <c r="A13" s="354" t="str">
        <f t="shared" si="0"/>
        <v>00 31 13_JDN2023-TA-01-008</v>
      </c>
      <c r="B13" s="357" t="s">
        <v>2741</v>
      </c>
      <c r="C13" s="357"/>
      <c r="D13" s="445"/>
      <c r="E13" s="949" t="s">
        <v>3584</v>
      </c>
      <c r="F13" s="461" t="str">
        <f>+'1'!B282</f>
        <v>Aseo de obra</v>
      </c>
      <c r="G13" s="462" t="str">
        <f>+'1'!H283</f>
        <v>UND</v>
      </c>
      <c r="H13" s="878">
        <v>1</v>
      </c>
      <c r="I13" s="463">
        <f>+'1'!D283</f>
        <v>777345</v>
      </c>
      <c r="J13" s="701">
        <f t="shared" si="1"/>
        <v>777345</v>
      </c>
      <c r="K13" s="331"/>
      <c r="L13" s="848">
        <f t="shared" si="2"/>
        <v>3.8763233572441231E-4</v>
      </c>
      <c r="M13" s="945"/>
      <c r="N13" s="940">
        <f>+J11-N11</f>
        <v>10067696</v>
      </c>
      <c r="O13" s="331"/>
      <c r="P13" s="331"/>
      <c r="Q13" s="331"/>
      <c r="R13" s="331"/>
      <c r="S13" s="331"/>
      <c r="T13" s="331"/>
      <c r="U13" s="331"/>
      <c r="V13" s="331"/>
      <c r="W13" s="331"/>
      <c r="X13" s="331"/>
      <c r="Y13" s="331"/>
      <c r="Z13" s="331"/>
      <c r="AA13" s="331"/>
      <c r="AB13" s="331"/>
      <c r="AC13" s="331"/>
      <c r="AD13" s="331"/>
      <c r="AE13" s="331"/>
      <c r="AF13" s="331"/>
      <c r="AG13" s="331"/>
      <c r="AH13" s="331"/>
      <c r="AI13" s="331"/>
      <c r="AJ13" s="331"/>
      <c r="AK13" s="331"/>
      <c r="AL13" s="331"/>
      <c r="AM13" s="331"/>
      <c r="AN13" s="331"/>
      <c r="AO13" s="331"/>
      <c r="AP13" s="331"/>
      <c r="AQ13" s="331"/>
      <c r="AR13" s="331"/>
      <c r="AS13" s="331"/>
      <c r="AT13" s="331"/>
      <c r="AU13" s="331"/>
      <c r="AV13" s="331"/>
      <c r="AW13" s="331"/>
      <c r="AX13" s="331"/>
      <c r="AY13" s="331"/>
      <c r="AZ13" s="331"/>
      <c r="BA13" s="331"/>
      <c r="BB13" s="331"/>
      <c r="BC13" s="331"/>
      <c r="BD13" s="331"/>
      <c r="BE13" s="331"/>
      <c r="BF13" s="331"/>
      <c r="BG13" s="331"/>
      <c r="BH13" s="331"/>
      <c r="BI13" s="331"/>
      <c r="BJ13" s="331"/>
      <c r="BK13" s="331"/>
      <c r="BL13" s="331"/>
      <c r="BM13" s="331"/>
      <c r="BN13" s="331"/>
      <c r="BO13" s="331"/>
      <c r="BP13" s="331"/>
      <c r="BQ13" s="331"/>
      <c r="BR13" s="331"/>
      <c r="BS13" s="331"/>
      <c r="BT13" s="331"/>
      <c r="BU13" s="331"/>
      <c r="BV13" s="331"/>
      <c r="BW13" s="331"/>
    </row>
    <row r="14" spans="1:75" ht="14.25" customHeight="1" thickTop="1" thickBot="1">
      <c r="A14" s="329"/>
      <c r="B14" s="335"/>
      <c r="C14" s="335"/>
      <c r="D14" s="335"/>
      <c r="E14" s="335"/>
      <c r="F14" s="336"/>
      <c r="G14" s="1189" t="str">
        <f>+CONCATENATE("SUBTOTAL"," ",F5)</f>
        <v xml:space="preserve">SUBTOTAL PRELIMINARES </v>
      </c>
      <c r="H14" s="1190"/>
      <c r="I14" s="1190"/>
      <c r="J14" s="453">
        <f>+SUM(J6:J13)</f>
        <v>36918814</v>
      </c>
      <c r="L14" s="849">
        <f t="shared" si="2"/>
        <v>1.8410005985752959E-2</v>
      </c>
      <c r="M14" s="946"/>
    </row>
    <row r="15" spans="1:75" ht="14.25" customHeight="1" thickTop="1" thickBot="1">
      <c r="A15" s="329"/>
      <c r="B15" s="335"/>
      <c r="C15" s="335"/>
      <c r="D15" s="335"/>
      <c r="E15" s="330"/>
      <c r="F15" s="331"/>
      <c r="G15" s="331"/>
      <c r="H15" s="331"/>
      <c r="I15" s="332"/>
      <c r="J15" s="332"/>
      <c r="L15" s="848"/>
      <c r="M15" s="945"/>
    </row>
    <row r="16" spans="1:75" ht="19.899999999999999" customHeight="1" thickTop="1" thickBot="1">
      <c r="A16" s="334"/>
      <c r="B16" s="335"/>
      <c r="C16" s="335"/>
      <c r="D16" s="335"/>
      <c r="E16" s="484">
        <v>2</v>
      </c>
      <c r="F16" s="470" t="s">
        <v>2747</v>
      </c>
      <c r="G16" s="471" t="s">
        <v>490</v>
      </c>
      <c r="H16" s="471" t="s">
        <v>496</v>
      </c>
      <c r="I16" s="471" t="s">
        <v>2740</v>
      </c>
      <c r="J16" s="472" t="s">
        <v>493</v>
      </c>
      <c r="L16" s="848"/>
      <c r="M16" s="945"/>
    </row>
    <row r="17" spans="1:75" s="356" customFormat="1" ht="14.25" customHeight="1" thickTop="1">
      <c r="A17" s="354" t="str">
        <f t="shared" ref="A17:A21" si="3">+CONCATENATE(B17,"_",E17)</f>
        <v>02 41 00_JDN2023-TA-02-001</v>
      </c>
      <c r="B17" s="362" t="s">
        <v>2748</v>
      </c>
      <c r="C17" s="362"/>
      <c r="D17" s="332"/>
      <c r="E17" s="948" t="s">
        <v>3585</v>
      </c>
      <c r="F17" s="465" t="str">
        <f>+'2'!B4</f>
        <v>Desmonte aparatos sanitarios, con recuperación de ellos</v>
      </c>
      <c r="G17" s="482" t="str">
        <f>+'2'!H5</f>
        <v>UND</v>
      </c>
      <c r="H17" s="879">
        <v>4</v>
      </c>
      <c r="I17" s="467">
        <f>+'2'!D5</f>
        <v>24638</v>
      </c>
      <c r="J17" s="468">
        <f>+ROUND(H17*I17,0)</f>
        <v>98552</v>
      </c>
      <c r="K17" s="331"/>
      <c r="L17" s="848">
        <f t="shared" ref="L17:L24" si="4">+J17/$J$190</f>
        <v>4.9144127704316979E-5</v>
      </c>
      <c r="M17" s="945"/>
      <c r="N17" s="331"/>
      <c r="O17" s="331"/>
      <c r="P17" s="331"/>
      <c r="Q17" s="331"/>
      <c r="R17" s="331"/>
      <c r="S17" s="331"/>
      <c r="T17" s="331"/>
      <c r="U17" s="331"/>
      <c r="V17" s="331"/>
      <c r="W17" s="331"/>
      <c r="X17" s="331"/>
      <c r="Y17" s="331"/>
      <c r="Z17" s="331"/>
      <c r="AA17" s="331"/>
      <c r="AB17" s="331"/>
      <c r="AC17" s="331"/>
      <c r="AD17" s="331"/>
      <c r="AE17" s="331"/>
      <c r="AF17" s="331"/>
      <c r="AG17" s="331"/>
      <c r="AH17" s="331"/>
      <c r="AI17" s="331"/>
      <c r="AJ17" s="331"/>
      <c r="AK17" s="331"/>
      <c r="AL17" s="331"/>
      <c r="AM17" s="331"/>
      <c r="AN17" s="331"/>
      <c r="AO17" s="331"/>
      <c r="AP17" s="331"/>
      <c r="AQ17" s="331"/>
      <c r="AR17" s="331"/>
      <c r="AS17" s="331"/>
      <c r="AT17" s="331"/>
      <c r="AU17" s="331"/>
      <c r="AV17" s="331"/>
      <c r="AW17" s="331"/>
      <c r="AX17" s="331"/>
      <c r="AY17" s="331"/>
      <c r="AZ17" s="331"/>
      <c r="BA17" s="331"/>
      <c r="BB17" s="331"/>
      <c r="BC17" s="331"/>
      <c r="BD17" s="331"/>
      <c r="BE17" s="331"/>
      <c r="BF17" s="331"/>
      <c r="BG17" s="331"/>
      <c r="BH17" s="331"/>
      <c r="BI17" s="331"/>
      <c r="BJ17" s="331"/>
      <c r="BK17" s="331"/>
      <c r="BL17" s="331"/>
      <c r="BM17" s="331"/>
      <c r="BN17" s="331"/>
      <c r="BO17" s="331"/>
      <c r="BP17" s="331"/>
      <c r="BQ17" s="331"/>
      <c r="BR17" s="331"/>
      <c r="BS17" s="331"/>
      <c r="BT17" s="331"/>
      <c r="BU17" s="331"/>
      <c r="BV17" s="331"/>
      <c r="BW17" s="331"/>
    </row>
    <row r="18" spans="1:75" s="356" customFormat="1" ht="14.25" customHeight="1">
      <c r="A18" s="354" t="str">
        <f t="shared" si="3"/>
        <v>02 41 00_JDN2023-TA-02-002</v>
      </c>
      <c r="B18" s="362" t="s">
        <v>2748</v>
      </c>
      <c r="C18" s="362"/>
      <c r="D18" s="332"/>
      <c r="E18" s="464" t="s">
        <v>3586</v>
      </c>
      <c r="F18" s="455" t="str">
        <f>+'2'!B40</f>
        <v>Demolición de losa sobre terreno</v>
      </c>
      <c r="G18" s="458" t="str">
        <f>+'2'!H41</f>
        <v>m2</v>
      </c>
      <c r="H18" s="880">
        <f>161+36</f>
        <v>197</v>
      </c>
      <c r="I18" s="457">
        <f>+'2'!D41</f>
        <v>11663</v>
      </c>
      <c r="J18" s="468">
        <f t="shared" ref="J18:J23" si="5">+ROUND(H18*I18,0)</f>
        <v>2297611</v>
      </c>
      <c r="K18" s="331"/>
      <c r="L18" s="848">
        <f t="shared" si="4"/>
        <v>1.1457310698803013E-3</v>
      </c>
      <c r="M18" s="945"/>
      <c r="N18" s="331"/>
      <c r="O18" s="331"/>
      <c r="P18" s="331"/>
      <c r="Q18" s="331"/>
      <c r="R18" s="331"/>
      <c r="S18" s="331"/>
      <c r="T18" s="331"/>
      <c r="U18" s="331"/>
      <c r="V18" s="331"/>
      <c r="W18" s="331"/>
      <c r="X18" s="331"/>
      <c r="Y18" s="331"/>
      <c r="Z18" s="331"/>
      <c r="AA18" s="331"/>
      <c r="AB18" s="331"/>
      <c r="AC18" s="331"/>
      <c r="AD18" s="331"/>
      <c r="AE18" s="331"/>
      <c r="AF18" s="331"/>
      <c r="AG18" s="331"/>
      <c r="AH18" s="331"/>
      <c r="AI18" s="331"/>
      <c r="AJ18" s="331"/>
      <c r="AK18" s="331"/>
      <c r="AL18" s="331"/>
      <c r="AM18" s="331"/>
      <c r="AN18" s="331"/>
      <c r="AO18" s="331"/>
      <c r="AP18" s="331"/>
      <c r="AQ18" s="331"/>
      <c r="AR18" s="331"/>
      <c r="AS18" s="331"/>
      <c r="AT18" s="331"/>
      <c r="AU18" s="331"/>
      <c r="AV18" s="331"/>
      <c r="AW18" s="331"/>
      <c r="AX18" s="331"/>
      <c r="AY18" s="331"/>
      <c r="AZ18" s="331"/>
      <c r="BA18" s="331"/>
      <c r="BB18" s="331"/>
      <c r="BC18" s="331"/>
      <c r="BD18" s="331"/>
      <c r="BE18" s="331"/>
      <c r="BF18" s="331"/>
      <c r="BG18" s="331"/>
      <c r="BH18" s="331"/>
      <c r="BI18" s="331"/>
      <c r="BJ18" s="331"/>
      <c r="BK18" s="331"/>
      <c r="BL18" s="331"/>
      <c r="BM18" s="331"/>
      <c r="BN18" s="331"/>
      <c r="BO18" s="331"/>
      <c r="BP18" s="331"/>
      <c r="BQ18" s="331"/>
      <c r="BR18" s="331"/>
      <c r="BS18" s="331"/>
      <c r="BT18" s="331"/>
      <c r="BU18" s="331"/>
      <c r="BV18" s="331"/>
      <c r="BW18" s="331"/>
    </row>
    <row r="19" spans="1:75" s="356" customFormat="1" ht="14.25" customHeight="1">
      <c r="A19" s="354" t="str">
        <f t="shared" si="3"/>
        <v>31 20 00_JDN2023-TA-02-003</v>
      </c>
      <c r="B19" s="362" t="s">
        <v>2749</v>
      </c>
      <c r="C19" s="362"/>
      <c r="D19" s="332"/>
      <c r="E19" s="464" t="s">
        <v>3587</v>
      </c>
      <c r="F19" s="476" t="str">
        <f>+'2'!B76</f>
        <v>Cargue mecánico de material</v>
      </c>
      <c r="G19" s="458" t="str">
        <f>+'2'!H77</f>
        <v>m3</v>
      </c>
      <c r="H19" s="881">
        <f>+H18*1.2*0.1</f>
        <v>23.64</v>
      </c>
      <c r="I19" s="457">
        <f>+'2'!D77</f>
        <v>3075</v>
      </c>
      <c r="J19" s="468">
        <f t="shared" si="5"/>
        <v>72693</v>
      </c>
      <c r="K19" s="331"/>
      <c r="L19" s="848">
        <f t="shared" si="4"/>
        <v>3.6249229596658761E-5</v>
      </c>
      <c r="M19" s="945"/>
      <c r="N19" s="444"/>
      <c r="O19" s="331"/>
      <c r="P19" s="331"/>
      <c r="Q19" s="331"/>
      <c r="R19" s="331"/>
      <c r="S19" s="331"/>
      <c r="T19" s="331"/>
      <c r="U19" s="331"/>
      <c r="V19" s="331"/>
      <c r="W19" s="331"/>
      <c r="X19" s="331"/>
      <c r="Y19" s="331"/>
      <c r="Z19" s="331"/>
      <c r="AA19" s="331"/>
      <c r="AB19" s="331"/>
      <c r="AC19" s="331"/>
      <c r="AD19" s="331"/>
      <c r="AE19" s="331"/>
      <c r="AF19" s="331"/>
      <c r="AG19" s="331"/>
      <c r="AH19" s="331"/>
      <c r="AI19" s="331"/>
      <c r="AJ19" s="331"/>
      <c r="AK19" s="331"/>
      <c r="AL19" s="331"/>
      <c r="AM19" s="331"/>
      <c r="AN19" s="331"/>
      <c r="AO19" s="331"/>
      <c r="AP19" s="331"/>
      <c r="AQ19" s="331"/>
      <c r="AR19" s="331"/>
      <c r="AS19" s="331"/>
      <c r="AT19" s="331"/>
      <c r="AU19" s="331"/>
      <c r="AV19" s="331"/>
      <c r="AW19" s="331"/>
      <c r="AX19" s="331"/>
      <c r="AY19" s="331"/>
      <c r="AZ19" s="331"/>
      <c r="BA19" s="331"/>
      <c r="BB19" s="331"/>
      <c r="BC19" s="331"/>
      <c r="BD19" s="331"/>
      <c r="BE19" s="331"/>
      <c r="BF19" s="331"/>
      <c r="BG19" s="331"/>
      <c r="BH19" s="331"/>
      <c r="BI19" s="331"/>
      <c r="BJ19" s="331"/>
      <c r="BK19" s="331"/>
      <c r="BL19" s="331"/>
      <c r="BM19" s="331"/>
      <c r="BN19" s="331"/>
      <c r="BO19" s="331"/>
      <c r="BP19" s="331"/>
      <c r="BQ19" s="331"/>
      <c r="BR19" s="331"/>
      <c r="BS19" s="331"/>
      <c r="BT19" s="331"/>
      <c r="BU19" s="331"/>
      <c r="BV19" s="331"/>
      <c r="BW19" s="331"/>
    </row>
    <row r="20" spans="1:75" s="356" customFormat="1" ht="14.25" customHeight="1">
      <c r="A20" s="354" t="str">
        <f t="shared" si="3"/>
        <v>10 22 19_JDN2023-TA-02-004</v>
      </c>
      <c r="B20" s="362" t="s">
        <v>2750</v>
      </c>
      <c r="C20" s="362"/>
      <c r="D20" s="332"/>
      <c r="E20" s="464" t="s">
        <v>3588</v>
      </c>
      <c r="F20" s="478" t="str">
        <f>+'2'!B111</f>
        <v xml:space="preserve">Desmonte de cubierta existente h&lt; 3 m </v>
      </c>
      <c r="G20" s="458" t="str">
        <f>+'2'!H112</f>
        <v>m2</v>
      </c>
      <c r="H20" s="881">
        <v>89.77</v>
      </c>
      <c r="I20" s="457">
        <f>+'2'!D112</f>
        <v>7586</v>
      </c>
      <c r="J20" s="468">
        <f t="shared" si="5"/>
        <v>680995</v>
      </c>
      <c r="K20" s="331"/>
      <c r="L20" s="848">
        <f t="shared" si="4"/>
        <v>3.3958626152692328E-4</v>
      </c>
      <c r="M20" s="945"/>
      <c r="N20" s="331"/>
      <c r="O20" s="331"/>
      <c r="P20" s="331"/>
      <c r="Q20" s="331"/>
      <c r="R20" s="331"/>
      <c r="S20" s="331"/>
      <c r="T20" s="331"/>
      <c r="U20" s="331"/>
      <c r="V20" s="331"/>
      <c r="W20" s="331"/>
      <c r="X20" s="331"/>
      <c r="Y20" s="331"/>
      <c r="Z20" s="331"/>
      <c r="AA20" s="331"/>
      <c r="AB20" s="331"/>
      <c r="AC20" s="331"/>
      <c r="AD20" s="331"/>
      <c r="AE20" s="331"/>
      <c r="AF20" s="331"/>
      <c r="AG20" s="331"/>
      <c r="AH20" s="331"/>
      <c r="AI20" s="331"/>
      <c r="AJ20" s="331"/>
      <c r="AK20" s="331"/>
      <c r="AL20" s="331"/>
      <c r="AM20" s="331"/>
      <c r="AN20" s="331"/>
      <c r="AO20" s="331"/>
      <c r="AP20" s="331"/>
      <c r="AQ20" s="331"/>
      <c r="AR20" s="331"/>
      <c r="AS20" s="331"/>
      <c r="AT20" s="331"/>
      <c r="AU20" s="331"/>
      <c r="AV20" s="331"/>
      <c r="AW20" s="331"/>
      <c r="AX20" s="331"/>
      <c r="AY20" s="331"/>
      <c r="AZ20" s="331"/>
      <c r="BA20" s="331"/>
      <c r="BB20" s="331"/>
      <c r="BC20" s="331"/>
      <c r="BD20" s="331"/>
      <c r="BE20" s="331"/>
      <c r="BF20" s="331"/>
      <c r="BG20" s="331"/>
      <c r="BH20" s="331"/>
      <c r="BI20" s="331"/>
      <c r="BJ20" s="331"/>
      <c r="BK20" s="331"/>
      <c r="BL20" s="331"/>
      <c r="BM20" s="331"/>
      <c r="BN20" s="331"/>
      <c r="BO20" s="331"/>
      <c r="BP20" s="331"/>
      <c r="BQ20" s="331"/>
      <c r="BR20" s="331"/>
      <c r="BS20" s="331"/>
      <c r="BT20" s="331"/>
      <c r="BU20" s="331"/>
      <c r="BV20" s="331"/>
      <c r="BW20" s="331"/>
    </row>
    <row r="21" spans="1:75" s="356" customFormat="1" ht="14.25" customHeight="1">
      <c r="A21" s="354" t="str">
        <f t="shared" si="3"/>
        <v>10 22 19_JDN2023-TA-02-005</v>
      </c>
      <c r="B21" s="362" t="s">
        <v>2750</v>
      </c>
      <c r="C21" s="362"/>
      <c r="D21" s="332"/>
      <c r="E21" s="464" t="s">
        <v>3589</v>
      </c>
      <c r="F21" s="478" t="str">
        <f>+'2'!B149</f>
        <v xml:space="preserve">Desmonte de estructura metalica </v>
      </c>
      <c r="G21" s="458" t="str">
        <f>+'2'!H150</f>
        <v>Kg</v>
      </c>
      <c r="H21" s="881">
        <v>1590</v>
      </c>
      <c r="I21" s="457">
        <f>+'2'!D150</f>
        <v>3574</v>
      </c>
      <c r="J21" s="468">
        <f t="shared" si="5"/>
        <v>5682660</v>
      </c>
      <c r="K21" s="331"/>
      <c r="L21" s="848">
        <f t="shared" si="4"/>
        <v>2.8337260404681175E-3</v>
      </c>
      <c r="M21" s="945"/>
      <c r="N21" s="331"/>
      <c r="O21" s="331"/>
      <c r="P21" s="331"/>
      <c r="Q21" s="331"/>
      <c r="R21" s="331"/>
      <c r="S21" s="331"/>
      <c r="T21" s="331"/>
      <c r="U21" s="331"/>
      <c r="V21" s="331"/>
      <c r="W21" s="331"/>
      <c r="X21" s="331"/>
      <c r="Y21" s="331"/>
      <c r="Z21" s="331"/>
      <c r="AA21" s="331"/>
      <c r="AB21" s="331"/>
      <c r="AC21" s="331"/>
      <c r="AD21" s="331"/>
      <c r="AE21" s="331"/>
      <c r="AF21" s="331"/>
      <c r="AG21" s="331"/>
      <c r="AH21" s="331"/>
      <c r="AI21" s="331"/>
      <c r="AJ21" s="331"/>
      <c r="AK21" s="331"/>
      <c r="AL21" s="331"/>
      <c r="AM21" s="331"/>
      <c r="AN21" s="331"/>
      <c r="AO21" s="331"/>
      <c r="AP21" s="331"/>
      <c r="AQ21" s="331"/>
      <c r="AR21" s="331"/>
      <c r="AS21" s="331"/>
      <c r="AT21" s="331"/>
      <c r="AU21" s="331"/>
      <c r="AV21" s="331"/>
      <c r="AW21" s="331"/>
      <c r="AX21" s="331"/>
      <c r="AY21" s="331"/>
      <c r="AZ21" s="331"/>
      <c r="BA21" s="331"/>
      <c r="BB21" s="331"/>
      <c r="BC21" s="331"/>
      <c r="BD21" s="331"/>
      <c r="BE21" s="331"/>
      <c r="BF21" s="331"/>
      <c r="BG21" s="331"/>
      <c r="BH21" s="331"/>
      <c r="BI21" s="331"/>
      <c r="BJ21" s="331"/>
      <c r="BK21" s="331"/>
      <c r="BL21" s="331"/>
      <c r="BM21" s="331"/>
      <c r="BN21" s="331"/>
      <c r="BO21" s="331"/>
      <c r="BP21" s="331"/>
      <c r="BQ21" s="331"/>
      <c r="BR21" s="331"/>
      <c r="BS21" s="331"/>
      <c r="BT21" s="331"/>
      <c r="BU21" s="331"/>
      <c r="BV21" s="331"/>
      <c r="BW21" s="331"/>
    </row>
    <row r="22" spans="1:75" s="356" customFormat="1" ht="14.25" customHeight="1">
      <c r="A22" s="354"/>
      <c r="B22" s="362"/>
      <c r="C22" s="362"/>
      <c r="D22" s="332"/>
      <c r="E22" s="464" t="s">
        <v>3590</v>
      </c>
      <c r="F22" s="478" t="str">
        <f>+'2'!B185</f>
        <v>Desmonte malla eslabonada</v>
      </c>
      <c r="G22" s="458" t="str">
        <f>+'2'!H186</f>
        <v>m2</v>
      </c>
      <c r="H22" s="874">
        <f>(99.8+66.06)*2</f>
        <v>331.72</v>
      </c>
      <c r="I22" s="457">
        <f>+'2'!D186</f>
        <v>6314</v>
      </c>
      <c r="J22" s="468">
        <f t="shared" si="5"/>
        <v>2094480</v>
      </c>
      <c r="K22" s="331"/>
      <c r="L22" s="848">
        <f t="shared" si="4"/>
        <v>1.0444373791920797E-3</v>
      </c>
      <c r="M22" s="945"/>
      <c r="N22" s="331"/>
      <c r="O22" s="331"/>
      <c r="P22" s="331"/>
      <c r="Q22" s="331"/>
      <c r="R22" s="331"/>
      <c r="S22" s="331"/>
      <c r="T22" s="331"/>
      <c r="U22" s="331"/>
      <c r="V22" s="331"/>
      <c r="W22" s="331"/>
      <c r="X22" s="331"/>
      <c r="Y22" s="331"/>
      <c r="Z22" s="331"/>
      <c r="AA22" s="331"/>
      <c r="AB22" s="331"/>
      <c r="AC22" s="331"/>
      <c r="AD22" s="331"/>
      <c r="AE22" s="331"/>
      <c r="AF22" s="331"/>
      <c r="AG22" s="331"/>
      <c r="AH22" s="331"/>
      <c r="AI22" s="331"/>
      <c r="AJ22" s="331"/>
      <c r="AK22" s="331"/>
      <c r="AL22" s="331"/>
      <c r="AM22" s="331"/>
      <c r="AN22" s="331"/>
      <c r="AO22" s="331"/>
      <c r="AP22" s="331"/>
      <c r="AQ22" s="331"/>
      <c r="AR22" s="331"/>
      <c r="AS22" s="331"/>
      <c r="AT22" s="331"/>
      <c r="AU22" s="331"/>
      <c r="AV22" s="331"/>
      <c r="AW22" s="331"/>
      <c r="AX22" s="331"/>
      <c r="AY22" s="331"/>
      <c r="AZ22" s="331"/>
      <c r="BA22" s="331"/>
      <c r="BB22" s="331"/>
      <c r="BC22" s="331"/>
      <c r="BD22" s="331"/>
      <c r="BE22" s="331"/>
      <c r="BF22" s="331"/>
      <c r="BG22" s="331"/>
      <c r="BH22" s="331"/>
      <c r="BI22" s="331"/>
      <c r="BJ22" s="331"/>
      <c r="BK22" s="331"/>
      <c r="BL22" s="331"/>
      <c r="BM22" s="331"/>
      <c r="BN22" s="331"/>
      <c r="BO22" s="331"/>
      <c r="BP22" s="331"/>
      <c r="BQ22" s="331"/>
      <c r="BR22" s="331"/>
      <c r="BS22" s="331"/>
      <c r="BT22" s="331"/>
      <c r="BU22" s="331"/>
      <c r="BV22" s="331"/>
      <c r="BW22" s="331"/>
    </row>
    <row r="23" spans="1:75" s="356" customFormat="1" ht="14.25" customHeight="1" thickBot="1">
      <c r="A23" s="354"/>
      <c r="B23" s="362"/>
      <c r="C23" s="362"/>
      <c r="D23" s="332"/>
      <c r="E23" s="949" t="s">
        <v>3591</v>
      </c>
      <c r="F23" s="479" t="str">
        <f>+'2'!B221</f>
        <v xml:space="preserve">Demolicion de muro en soga, incluye pisamalla, columneta y desmonte de poste galvanizado. </v>
      </c>
      <c r="G23" s="480" t="str">
        <f>+'2'!H222</f>
        <v>m2</v>
      </c>
      <c r="H23" s="882">
        <f>99.8*0.5</f>
        <v>49.9</v>
      </c>
      <c r="I23" s="463">
        <f>+'2'!D222</f>
        <v>17671</v>
      </c>
      <c r="J23" s="468">
        <f t="shared" si="5"/>
        <v>881783</v>
      </c>
      <c r="K23" s="331"/>
      <c r="L23" s="848">
        <f t="shared" si="4"/>
        <v>4.3971158738022304E-4</v>
      </c>
      <c r="M23" s="945"/>
      <c r="N23" s="331"/>
      <c r="O23" s="331"/>
      <c r="P23" s="331"/>
      <c r="Q23" s="331"/>
      <c r="R23" s="331"/>
      <c r="S23" s="331"/>
      <c r="T23" s="331"/>
      <c r="U23" s="331"/>
      <c r="V23" s="331"/>
      <c r="W23" s="331"/>
      <c r="X23" s="331"/>
      <c r="Y23" s="331"/>
      <c r="Z23" s="331"/>
      <c r="AA23" s="331"/>
      <c r="AB23" s="331"/>
      <c r="AC23" s="331"/>
      <c r="AD23" s="331"/>
      <c r="AE23" s="331"/>
      <c r="AF23" s="331"/>
      <c r="AG23" s="331"/>
      <c r="AH23" s="331"/>
      <c r="AI23" s="331"/>
      <c r="AJ23" s="331"/>
      <c r="AK23" s="331"/>
      <c r="AL23" s="331"/>
      <c r="AM23" s="331"/>
      <c r="AN23" s="331"/>
      <c r="AO23" s="331"/>
      <c r="AP23" s="331"/>
      <c r="AQ23" s="331"/>
      <c r="AR23" s="331"/>
      <c r="AS23" s="331"/>
      <c r="AT23" s="331"/>
      <c r="AU23" s="331"/>
      <c r="AV23" s="331"/>
      <c r="AW23" s="331"/>
      <c r="AX23" s="331"/>
      <c r="AY23" s="331"/>
      <c r="AZ23" s="331"/>
      <c r="BA23" s="331"/>
      <c r="BB23" s="331"/>
      <c r="BC23" s="331"/>
      <c r="BD23" s="331"/>
      <c r="BE23" s="331"/>
      <c r="BF23" s="331"/>
      <c r="BG23" s="331"/>
      <c r="BH23" s="331"/>
      <c r="BI23" s="331"/>
      <c r="BJ23" s="331"/>
      <c r="BK23" s="331"/>
      <c r="BL23" s="331"/>
      <c r="BM23" s="331"/>
      <c r="BN23" s="331"/>
      <c r="BO23" s="331"/>
      <c r="BP23" s="331"/>
      <c r="BQ23" s="331"/>
      <c r="BR23" s="331"/>
      <c r="BS23" s="331"/>
      <c r="BT23" s="331"/>
      <c r="BU23" s="331"/>
      <c r="BV23" s="331"/>
      <c r="BW23" s="331"/>
    </row>
    <row r="24" spans="1:75" ht="14.25" customHeight="1" thickTop="1" thickBot="1">
      <c r="A24" s="329"/>
      <c r="B24" s="329"/>
      <c r="C24" s="331"/>
      <c r="D24" s="331"/>
      <c r="E24" s="335"/>
      <c r="F24" s="336"/>
      <c r="G24" s="1191" t="str">
        <f>+CONCATENATE("SUBTOTAL"," ",F16)</f>
        <v xml:space="preserve">SUBTOTAL DESMONTES Y DEMOLICIONES </v>
      </c>
      <c r="H24" s="1192"/>
      <c r="I24" s="1192"/>
      <c r="J24" s="473">
        <f>+SUM(J17:J23)</f>
        <v>11808774</v>
      </c>
      <c r="L24" s="849">
        <f t="shared" si="4"/>
        <v>5.888585695748621E-3</v>
      </c>
      <c r="M24" s="946"/>
    </row>
    <row r="25" spans="1:75" ht="14.25" customHeight="1" thickTop="1" thickBot="1">
      <c r="A25" s="329"/>
      <c r="B25" s="329"/>
      <c r="C25" s="331"/>
      <c r="D25" s="331"/>
      <c r="E25" s="330"/>
      <c r="F25" s="331"/>
      <c r="G25" s="331"/>
      <c r="H25" s="331"/>
      <c r="I25" s="332"/>
      <c r="J25" s="332"/>
      <c r="L25" s="848"/>
      <c r="M25" s="945"/>
      <c r="N25" s="444"/>
    </row>
    <row r="26" spans="1:75" ht="18" customHeight="1" thickTop="1" thickBot="1">
      <c r="A26" s="334"/>
      <c r="B26" s="331"/>
      <c r="C26" s="331"/>
      <c r="D26" s="331"/>
      <c r="E26" s="484">
        <v>3</v>
      </c>
      <c r="F26" s="470" t="s">
        <v>2752</v>
      </c>
      <c r="G26" s="471" t="s">
        <v>490</v>
      </c>
      <c r="H26" s="471" t="s">
        <v>496</v>
      </c>
      <c r="I26" s="471" t="s">
        <v>2740</v>
      </c>
      <c r="J26" s="472" t="s">
        <v>493</v>
      </c>
      <c r="L26" s="848"/>
      <c r="M26" s="945"/>
    </row>
    <row r="27" spans="1:75" s="356" customFormat="1" ht="14.45" customHeight="1" thickTop="1">
      <c r="A27" s="354" t="str">
        <f t="shared" ref="A27:A32" si="6">+CONCATENATE(B27,"_",E27)</f>
        <v>31 23 16_JDN2023-TA-03-001</v>
      </c>
      <c r="B27" s="389" t="s">
        <v>2753</v>
      </c>
      <c r="C27" s="389"/>
      <c r="D27" s="447"/>
      <c r="E27" s="489" t="s">
        <v>3592</v>
      </c>
      <c r="F27" s="490" t="str">
        <f>+'3'!B3</f>
        <v>Excavación en material común seco de 0 - 2 m manual</v>
      </c>
      <c r="G27" s="491" t="str">
        <f>+'3'!H4</f>
        <v>m3</v>
      </c>
      <c r="H27" s="883">
        <v>187.09</v>
      </c>
      <c r="I27" s="467">
        <f>+'3'!D4</f>
        <v>33111</v>
      </c>
      <c r="J27" s="468">
        <f>++ROUND(H27*I27,0)</f>
        <v>6194737</v>
      </c>
      <c r="K27" s="331"/>
      <c r="L27" s="848">
        <f>+J27/$J$190</f>
        <v>3.089079330938565E-3</v>
      </c>
      <c r="M27" s="945"/>
      <c r="N27" s="331"/>
      <c r="O27" s="331"/>
      <c r="P27" s="331"/>
      <c r="Q27" s="331"/>
      <c r="R27" s="331"/>
      <c r="S27" s="331"/>
      <c r="T27" s="331"/>
      <c r="U27" s="331"/>
      <c r="V27" s="331"/>
      <c r="W27" s="331"/>
      <c r="X27" s="331"/>
      <c r="Y27" s="331"/>
      <c r="Z27" s="331"/>
      <c r="AA27" s="331"/>
      <c r="AB27" s="331"/>
      <c r="AC27" s="331"/>
      <c r="AD27" s="331"/>
      <c r="AE27" s="331"/>
      <c r="AF27" s="331"/>
      <c r="AG27" s="331"/>
      <c r="AH27" s="331"/>
      <c r="AI27" s="331"/>
      <c r="AJ27" s="331"/>
      <c r="AK27" s="331"/>
      <c r="AL27" s="331"/>
      <c r="AM27" s="331"/>
      <c r="AN27" s="331"/>
      <c r="AO27" s="331"/>
      <c r="AP27" s="331"/>
      <c r="AQ27" s="331"/>
      <c r="AR27" s="331"/>
      <c r="AS27" s="331"/>
      <c r="AT27" s="331"/>
      <c r="AU27" s="331"/>
      <c r="AV27" s="331"/>
      <c r="AW27" s="331"/>
      <c r="AX27" s="331"/>
      <c r="AY27" s="331"/>
      <c r="AZ27" s="331"/>
      <c r="BA27" s="331"/>
      <c r="BB27" s="331"/>
      <c r="BC27" s="331"/>
      <c r="BD27" s="331"/>
      <c r="BE27" s="331"/>
      <c r="BF27" s="331"/>
      <c r="BG27" s="331"/>
      <c r="BH27" s="331"/>
      <c r="BI27" s="331"/>
      <c r="BJ27" s="331"/>
      <c r="BK27" s="331"/>
      <c r="BL27" s="331"/>
      <c r="BM27" s="331"/>
      <c r="BN27" s="331"/>
      <c r="BO27" s="331"/>
      <c r="BP27" s="331"/>
      <c r="BQ27" s="331"/>
      <c r="BR27" s="331"/>
      <c r="BS27" s="331"/>
      <c r="BT27" s="331"/>
      <c r="BU27" s="331"/>
      <c r="BV27" s="331"/>
      <c r="BW27" s="331"/>
    </row>
    <row r="28" spans="1:75" s="356" customFormat="1" ht="14.25" customHeight="1">
      <c r="A28" s="354"/>
      <c r="B28" s="389"/>
      <c r="C28" s="389"/>
      <c r="D28" s="447"/>
      <c r="E28" s="489" t="s">
        <v>3593</v>
      </c>
      <c r="F28" s="478" t="str">
        <f>+'3'!B40</f>
        <v>Retiro de material sobrante  (distancia 1 a 15 Km)</v>
      </c>
      <c r="G28" s="486" t="str">
        <f>+'3'!H41</f>
        <v>m3</v>
      </c>
      <c r="H28" s="844">
        <v>132.58000000000001</v>
      </c>
      <c r="I28" s="457">
        <f>+'3'!D41</f>
        <v>34973</v>
      </c>
      <c r="J28" s="468">
        <f t="shared" ref="J28:J32" si="7">++ROUND(H28*I28,0)</f>
        <v>4636720</v>
      </c>
      <c r="K28" s="331"/>
      <c r="L28" s="848">
        <f>+J28/$J$190</f>
        <v>2.3121556113438655E-3</v>
      </c>
      <c r="M28" s="945"/>
      <c r="N28" s="331"/>
      <c r="O28" s="331"/>
      <c r="P28" s="331"/>
      <c r="Q28" s="331"/>
      <c r="R28" s="331"/>
      <c r="S28" s="331"/>
      <c r="T28" s="331"/>
      <c r="U28" s="331"/>
      <c r="V28" s="331"/>
      <c r="W28" s="331"/>
      <c r="X28" s="331"/>
      <c r="Y28" s="331"/>
      <c r="Z28" s="331"/>
      <c r="AA28" s="331"/>
      <c r="AB28" s="331"/>
      <c r="AC28" s="331"/>
      <c r="AD28" s="331"/>
      <c r="AE28" s="331"/>
      <c r="AF28" s="331"/>
      <c r="AG28" s="331"/>
      <c r="AH28" s="331"/>
      <c r="AI28" s="331"/>
      <c r="AJ28" s="331"/>
      <c r="AK28" s="331"/>
      <c r="AL28" s="331"/>
      <c r="AM28" s="331"/>
      <c r="AN28" s="331"/>
      <c r="AO28" s="331"/>
      <c r="AP28" s="331"/>
      <c r="AQ28" s="331"/>
      <c r="AR28" s="331"/>
      <c r="AS28" s="331"/>
      <c r="AT28" s="331"/>
      <c r="AU28" s="331"/>
      <c r="AV28" s="331"/>
      <c r="AW28" s="331"/>
      <c r="AX28" s="331"/>
      <c r="AY28" s="331"/>
      <c r="AZ28" s="331"/>
      <c r="BA28" s="331"/>
      <c r="BB28" s="331"/>
      <c r="BC28" s="331"/>
      <c r="BD28" s="331"/>
      <c r="BE28" s="331"/>
      <c r="BF28" s="331"/>
      <c r="BG28" s="331"/>
      <c r="BH28" s="331"/>
      <c r="BI28" s="331"/>
      <c r="BJ28" s="331"/>
      <c r="BK28" s="331"/>
      <c r="BL28" s="331"/>
      <c r="BM28" s="331"/>
      <c r="BN28" s="331"/>
      <c r="BO28" s="331"/>
      <c r="BP28" s="331"/>
      <c r="BQ28" s="331"/>
      <c r="BR28" s="331"/>
      <c r="BS28" s="331"/>
      <c r="BT28" s="331"/>
      <c r="BU28" s="331"/>
      <c r="BV28" s="331"/>
      <c r="BW28" s="331"/>
    </row>
    <row r="29" spans="1:75" s="356" customFormat="1" ht="14.25" customHeight="1">
      <c r="A29" s="354" t="str">
        <f t="shared" si="6"/>
        <v>31 23 16_JDN2023-TA-03-003</v>
      </c>
      <c r="B29" s="389" t="s">
        <v>2753</v>
      </c>
      <c r="C29" s="389"/>
      <c r="D29" s="447"/>
      <c r="E29" s="489" t="s">
        <v>3594</v>
      </c>
      <c r="F29" s="476" t="str">
        <f>+'3'!B75</f>
        <v>Excavación material común abierto manual</v>
      </c>
      <c r="G29" s="486" t="str">
        <f>+'3'!H76</f>
        <v>m2</v>
      </c>
      <c r="H29" s="844">
        <f>31.3*1.5*1</f>
        <v>46.95</v>
      </c>
      <c r="I29" s="457">
        <f>+'3'!D76</f>
        <v>39262</v>
      </c>
      <c r="J29" s="468">
        <f t="shared" si="7"/>
        <v>1843351</v>
      </c>
      <c r="K29" s="331"/>
      <c r="L29" s="848">
        <f>+J29/$J$190</f>
        <v>9.192089145616569E-4</v>
      </c>
      <c r="M29" s="945"/>
      <c r="N29" s="331">
        <f>187.09/2</f>
        <v>93.545000000000002</v>
      </c>
      <c r="O29" s="331"/>
      <c r="P29" s="331"/>
      <c r="Q29" s="331"/>
      <c r="R29" s="331"/>
      <c r="S29" s="331"/>
      <c r="T29" s="331"/>
      <c r="U29" s="331"/>
      <c r="V29" s="331"/>
      <c r="W29" s="331"/>
      <c r="X29" s="331"/>
      <c r="Y29" s="331"/>
      <c r="Z29" s="331"/>
      <c r="AA29" s="331"/>
      <c r="AB29" s="331"/>
      <c r="AC29" s="331"/>
      <c r="AD29" s="331"/>
      <c r="AE29" s="331"/>
      <c r="AF29" s="331"/>
      <c r="AG29" s="331"/>
      <c r="AH29" s="331"/>
      <c r="AI29" s="331"/>
      <c r="AJ29" s="331"/>
      <c r="AK29" s="331"/>
      <c r="AL29" s="331"/>
      <c r="AM29" s="331"/>
      <c r="AN29" s="331"/>
      <c r="AO29" s="331"/>
      <c r="AP29" s="331"/>
      <c r="AQ29" s="331"/>
      <c r="AR29" s="331"/>
      <c r="AS29" s="331"/>
      <c r="AT29" s="331"/>
      <c r="AU29" s="331"/>
      <c r="AV29" s="331"/>
      <c r="AW29" s="331"/>
      <c r="AX29" s="331"/>
      <c r="AY29" s="331"/>
      <c r="AZ29" s="331"/>
      <c r="BA29" s="331"/>
      <c r="BB29" s="331"/>
      <c r="BC29" s="331"/>
      <c r="BD29" s="331"/>
      <c r="BE29" s="331"/>
      <c r="BF29" s="331"/>
      <c r="BG29" s="331"/>
      <c r="BH29" s="331"/>
      <c r="BI29" s="331"/>
      <c r="BJ29" s="331"/>
      <c r="BK29" s="331"/>
      <c r="BL29" s="331"/>
      <c r="BM29" s="331"/>
      <c r="BN29" s="331"/>
      <c r="BO29" s="331"/>
      <c r="BP29" s="331"/>
      <c r="BQ29" s="331"/>
      <c r="BR29" s="331"/>
      <c r="BS29" s="331"/>
      <c r="BT29" s="331"/>
      <c r="BU29" s="331"/>
      <c r="BV29" s="331"/>
      <c r="BW29" s="331"/>
    </row>
    <row r="30" spans="1:75" s="356" customFormat="1" ht="14.25" customHeight="1">
      <c r="A30" s="354"/>
      <c r="B30" s="389"/>
      <c r="C30" s="389"/>
      <c r="D30" s="447"/>
      <c r="E30" s="489" t="s">
        <v>3595</v>
      </c>
      <c r="F30" s="476" t="str">
        <f>+'3'!B112</f>
        <v>Lleno compactado con afirmado incluye transporte</v>
      </c>
      <c r="G30" s="486" t="str">
        <f>+'3'!H113</f>
        <v>m3</v>
      </c>
      <c r="H30" s="844">
        <v>38.36</v>
      </c>
      <c r="I30" s="457">
        <f>+'3'!D113</f>
        <v>75740</v>
      </c>
      <c r="J30" s="468">
        <f t="shared" si="7"/>
        <v>2905386</v>
      </c>
      <c r="K30" s="331"/>
      <c r="L30" s="848"/>
      <c r="M30" s="945"/>
      <c r="N30" s="331"/>
      <c r="O30" s="331"/>
      <c r="P30" s="331"/>
      <c r="Q30" s="331"/>
      <c r="R30" s="331"/>
      <c r="S30" s="331"/>
      <c r="T30" s="331"/>
      <c r="U30" s="331"/>
      <c r="V30" s="331"/>
      <c r="W30" s="331"/>
      <c r="X30" s="331"/>
      <c r="Y30" s="331"/>
      <c r="Z30" s="331"/>
      <c r="AA30" s="331"/>
      <c r="AB30" s="331"/>
      <c r="AC30" s="331"/>
      <c r="AD30" s="331"/>
      <c r="AE30" s="331"/>
      <c r="AF30" s="331"/>
      <c r="AG30" s="331"/>
      <c r="AH30" s="331"/>
      <c r="AI30" s="331"/>
      <c r="AJ30" s="331"/>
      <c r="AK30" s="331"/>
      <c r="AL30" s="331"/>
      <c r="AM30" s="331"/>
      <c r="AN30" s="331"/>
      <c r="AO30" s="331"/>
      <c r="AP30" s="331"/>
      <c r="AQ30" s="331"/>
      <c r="AR30" s="331"/>
      <c r="AS30" s="331"/>
      <c r="AT30" s="331"/>
      <c r="AU30" s="331"/>
      <c r="AV30" s="331"/>
      <c r="AW30" s="331"/>
      <c r="AX30" s="331"/>
      <c r="AY30" s="331"/>
      <c r="AZ30" s="331"/>
      <c r="BA30" s="331"/>
      <c r="BB30" s="331"/>
      <c r="BC30" s="331"/>
      <c r="BD30" s="331"/>
      <c r="BE30" s="331"/>
      <c r="BF30" s="331"/>
      <c r="BG30" s="331"/>
      <c r="BH30" s="331"/>
      <c r="BI30" s="331"/>
      <c r="BJ30" s="331"/>
      <c r="BK30" s="331"/>
      <c r="BL30" s="331"/>
      <c r="BM30" s="331"/>
      <c r="BN30" s="331"/>
      <c r="BO30" s="331"/>
      <c r="BP30" s="331"/>
      <c r="BQ30" s="331"/>
      <c r="BR30" s="331"/>
      <c r="BS30" s="331"/>
      <c r="BT30" s="331"/>
      <c r="BU30" s="331"/>
      <c r="BV30" s="331"/>
      <c r="BW30" s="331"/>
    </row>
    <row r="31" spans="1:75" s="356" customFormat="1" ht="14.25" customHeight="1">
      <c r="A31" s="354" t="str">
        <f t="shared" si="6"/>
        <v>31 23 23_JDN2023-TA-03-005</v>
      </c>
      <c r="B31" s="390" t="s">
        <v>2754</v>
      </c>
      <c r="C31" s="390"/>
      <c r="D31" s="447"/>
      <c r="E31" s="489" t="s">
        <v>3596</v>
      </c>
      <c r="F31" s="476" t="str">
        <f>+'3'!B151</f>
        <v>Lleno compactado con material del sitio manual</v>
      </c>
      <c r="G31" s="486" t="str">
        <f>+'3'!H152</f>
        <v>m3</v>
      </c>
      <c r="H31" s="884">
        <v>93.5</v>
      </c>
      <c r="I31" s="457">
        <f>+'3'!D152</f>
        <v>27222</v>
      </c>
      <c r="J31" s="468">
        <f t="shared" si="7"/>
        <v>2545257</v>
      </c>
      <c r="K31" s="331"/>
      <c r="L31" s="848">
        <f>+J31/$J$190</f>
        <v>1.2692226951082346E-3</v>
      </c>
      <c r="M31" s="945"/>
      <c r="N31" s="444"/>
      <c r="O31" s="331"/>
      <c r="P31" s="331"/>
      <c r="Q31" s="331"/>
      <c r="R31" s="331"/>
      <c r="S31" s="331"/>
      <c r="T31" s="331"/>
      <c r="U31" s="331"/>
      <c r="V31" s="331"/>
      <c r="W31" s="331"/>
      <c r="X31" s="331"/>
      <c r="Y31" s="331"/>
      <c r="Z31" s="331"/>
      <c r="AA31" s="331"/>
      <c r="AB31" s="331"/>
      <c r="AC31" s="331"/>
      <c r="AD31" s="331"/>
      <c r="AE31" s="331"/>
      <c r="AF31" s="331"/>
      <c r="AG31" s="331"/>
      <c r="AH31" s="331"/>
      <c r="AI31" s="331"/>
      <c r="AJ31" s="331"/>
      <c r="AK31" s="331"/>
      <c r="AL31" s="331"/>
      <c r="AM31" s="331"/>
      <c r="AN31" s="331"/>
      <c r="AO31" s="331"/>
      <c r="AP31" s="331"/>
      <c r="AQ31" s="331"/>
      <c r="AR31" s="331"/>
      <c r="AS31" s="331"/>
      <c r="AT31" s="331"/>
      <c r="AU31" s="331"/>
      <c r="AV31" s="331"/>
      <c r="AW31" s="331"/>
      <c r="AX31" s="331"/>
      <c r="AY31" s="331"/>
      <c r="AZ31" s="331"/>
      <c r="BA31" s="331"/>
      <c r="BB31" s="331"/>
      <c r="BC31" s="331"/>
      <c r="BD31" s="331"/>
      <c r="BE31" s="331"/>
      <c r="BF31" s="331"/>
      <c r="BG31" s="331"/>
      <c r="BH31" s="331"/>
      <c r="BI31" s="331"/>
      <c r="BJ31" s="331"/>
      <c r="BK31" s="331"/>
      <c r="BL31" s="331"/>
      <c r="BM31" s="331"/>
      <c r="BN31" s="331"/>
      <c r="BO31" s="331"/>
      <c r="BP31" s="331"/>
      <c r="BQ31" s="331"/>
      <c r="BR31" s="331"/>
      <c r="BS31" s="331"/>
      <c r="BT31" s="331"/>
      <c r="BU31" s="331"/>
      <c r="BV31" s="331"/>
      <c r="BW31" s="331"/>
    </row>
    <row r="32" spans="1:75" s="356" customFormat="1" ht="14.25" customHeight="1" thickBot="1">
      <c r="A32" s="354" t="str">
        <f t="shared" si="6"/>
        <v>31 23 23_JDN2023-TA-03-006</v>
      </c>
      <c r="B32" s="391" t="s">
        <v>2754</v>
      </c>
      <c r="C32" s="391"/>
      <c r="D32" s="332"/>
      <c r="E32" s="949" t="s">
        <v>3597</v>
      </c>
      <c r="F32" s="487" t="str">
        <f>+'3'!B189</f>
        <v>Lleno compactado  manual con material transportado</v>
      </c>
      <c r="G32" s="488" t="str">
        <f>+'3'!H190</f>
        <v>m3</v>
      </c>
      <c r="H32" s="885">
        <v>93.5</v>
      </c>
      <c r="I32" s="463">
        <f>+'3'!D190</f>
        <v>71029</v>
      </c>
      <c r="J32" s="468">
        <f t="shared" si="7"/>
        <v>6641212</v>
      </c>
      <c r="K32" s="331"/>
      <c r="L32" s="848">
        <f>+J32/$J$190</f>
        <v>3.3117194033550042E-3</v>
      </c>
      <c r="M32" s="945"/>
      <c r="N32" s="331"/>
      <c r="O32" s="331"/>
      <c r="P32" s="331"/>
      <c r="Q32" s="331"/>
      <c r="R32" s="331"/>
      <c r="S32" s="331"/>
      <c r="T32" s="331"/>
      <c r="U32" s="331"/>
      <c r="V32" s="331"/>
      <c r="W32" s="331"/>
      <c r="X32" s="331"/>
      <c r="Y32" s="331"/>
      <c r="Z32" s="331"/>
      <c r="AA32" s="331"/>
      <c r="AB32" s="331"/>
      <c r="AC32" s="331"/>
      <c r="AD32" s="331"/>
      <c r="AE32" s="331"/>
      <c r="AF32" s="331"/>
      <c r="AG32" s="331"/>
      <c r="AH32" s="331"/>
      <c r="AI32" s="331"/>
      <c r="AJ32" s="331"/>
      <c r="AK32" s="331"/>
      <c r="AL32" s="331"/>
      <c r="AM32" s="331"/>
      <c r="AN32" s="331"/>
      <c r="AO32" s="331"/>
      <c r="AP32" s="331"/>
      <c r="AQ32" s="331"/>
      <c r="AR32" s="331"/>
      <c r="AS32" s="331"/>
      <c r="AT32" s="331"/>
      <c r="AU32" s="331"/>
      <c r="AV32" s="331"/>
      <c r="AW32" s="331"/>
      <c r="AX32" s="331"/>
      <c r="AY32" s="331"/>
      <c r="AZ32" s="331"/>
      <c r="BA32" s="331"/>
      <c r="BB32" s="331"/>
      <c r="BC32" s="331"/>
      <c r="BD32" s="331"/>
      <c r="BE32" s="331"/>
      <c r="BF32" s="331"/>
      <c r="BG32" s="331"/>
      <c r="BH32" s="331"/>
      <c r="BI32" s="331"/>
      <c r="BJ32" s="331"/>
      <c r="BK32" s="331"/>
      <c r="BL32" s="331"/>
      <c r="BM32" s="331"/>
      <c r="BN32" s="331"/>
      <c r="BO32" s="331"/>
      <c r="BP32" s="331"/>
      <c r="BQ32" s="331"/>
      <c r="BR32" s="331"/>
      <c r="BS32" s="331"/>
      <c r="BT32" s="331"/>
      <c r="BU32" s="331"/>
      <c r="BV32" s="331"/>
      <c r="BW32" s="331"/>
    </row>
    <row r="33" spans="1:75" ht="13.9" customHeight="1" thickTop="1" thickBot="1">
      <c r="A33" s="329"/>
      <c r="B33" s="330"/>
      <c r="C33" s="330"/>
      <c r="D33" s="330"/>
      <c r="E33" s="335"/>
      <c r="F33" s="336"/>
      <c r="G33" s="1191" t="str">
        <f>+CONCATENATE("SUBTOTAL"," ",F26)</f>
        <v xml:space="preserve">SUBTOTAL EXCAVACIONES Y LLENOS </v>
      </c>
      <c r="H33" s="1192"/>
      <c r="I33" s="1192"/>
      <c r="J33" s="473">
        <f>+SUM(J27:J32)</f>
        <v>24766663</v>
      </c>
      <c r="L33" s="849">
        <f>+J33/$J$190</f>
        <v>1.2350191262295867E-2</v>
      </c>
      <c r="M33" s="946"/>
    </row>
    <row r="34" spans="1:75" ht="14.25" customHeight="1" thickTop="1" thickBot="1">
      <c r="A34" s="329"/>
      <c r="B34" s="330"/>
      <c r="C34" s="330"/>
      <c r="D34" s="330"/>
      <c r="E34" s="330"/>
      <c r="F34" s="331"/>
      <c r="G34" s="331"/>
      <c r="H34" s="331"/>
      <c r="I34" s="332"/>
      <c r="J34" s="332"/>
      <c r="L34" s="848"/>
      <c r="M34" s="945"/>
    </row>
    <row r="35" spans="1:75" ht="16.149999999999999" customHeight="1" thickTop="1" thickBot="1">
      <c r="A35" s="334"/>
      <c r="B35" s="337"/>
      <c r="C35" s="337"/>
      <c r="D35" s="337"/>
      <c r="E35" s="484">
        <v>4</v>
      </c>
      <c r="F35" s="470" t="s">
        <v>2755</v>
      </c>
      <c r="G35" s="471" t="s">
        <v>490</v>
      </c>
      <c r="H35" s="471" t="s">
        <v>496</v>
      </c>
      <c r="I35" s="471" t="s">
        <v>2740</v>
      </c>
      <c r="J35" s="472" t="s">
        <v>493</v>
      </c>
      <c r="L35" s="848"/>
      <c r="M35" s="945"/>
    </row>
    <row r="36" spans="1:75" s="356" customFormat="1" ht="14.25" customHeight="1" thickTop="1">
      <c r="A36" s="354"/>
      <c r="B36" s="355"/>
      <c r="C36" s="355"/>
      <c r="D36" s="330"/>
      <c r="E36" s="948" t="s">
        <v>3598</v>
      </c>
      <c r="F36" s="498" t="str">
        <f>+'4'!B4</f>
        <v>Solado en concreto de 10,3 Mpa</v>
      </c>
      <c r="G36" s="491" t="str">
        <f>+'4'!H5</f>
        <v>m3</v>
      </c>
      <c r="H36" s="886">
        <v>5.35</v>
      </c>
      <c r="I36" s="467">
        <f>+'4'!D5</f>
        <v>352744</v>
      </c>
      <c r="J36" s="468">
        <f t="shared" ref="J36:J53" si="8">++ROUND(H36*I36,0)</f>
        <v>1887180</v>
      </c>
      <c r="K36" s="331"/>
      <c r="L36" s="848">
        <f t="shared" ref="L36:L54" si="9">+J36/$J$190</f>
        <v>9.4106476703702529E-4</v>
      </c>
      <c r="M36" s="945"/>
      <c r="N36" s="331"/>
      <c r="O36" s="331"/>
      <c r="P36" s="331"/>
      <c r="Q36" s="331"/>
      <c r="R36" s="331"/>
      <c r="S36" s="331"/>
      <c r="T36" s="331"/>
      <c r="U36" s="331"/>
      <c r="V36" s="331"/>
      <c r="W36" s="331"/>
      <c r="X36" s="331"/>
      <c r="Y36" s="331"/>
      <c r="Z36" s="331"/>
      <c r="AA36" s="331"/>
      <c r="AB36" s="331"/>
      <c r="AC36" s="331"/>
      <c r="AD36" s="331"/>
      <c r="AE36" s="331"/>
      <c r="AF36" s="331"/>
      <c r="AG36" s="331"/>
      <c r="AH36" s="331"/>
      <c r="AI36" s="331"/>
      <c r="AJ36" s="331"/>
      <c r="AK36" s="331"/>
      <c r="AL36" s="331"/>
      <c r="AM36" s="331"/>
      <c r="AN36" s="331"/>
      <c r="AO36" s="331"/>
      <c r="AP36" s="331"/>
      <c r="AQ36" s="331"/>
      <c r="AR36" s="331"/>
      <c r="AS36" s="331"/>
      <c r="AT36" s="331"/>
      <c r="AU36" s="331"/>
      <c r="AV36" s="331"/>
      <c r="AW36" s="331"/>
      <c r="AX36" s="331"/>
      <c r="AY36" s="331"/>
      <c r="AZ36" s="331"/>
      <c r="BA36" s="331"/>
      <c r="BB36" s="331"/>
      <c r="BC36" s="331"/>
      <c r="BD36" s="331"/>
      <c r="BE36" s="331"/>
      <c r="BF36" s="331"/>
      <c r="BG36" s="331"/>
      <c r="BH36" s="331"/>
      <c r="BI36" s="331"/>
      <c r="BJ36" s="331"/>
      <c r="BK36" s="331"/>
      <c r="BL36" s="331"/>
      <c r="BM36" s="331"/>
      <c r="BN36" s="331"/>
      <c r="BO36" s="331"/>
      <c r="BP36" s="331"/>
      <c r="BQ36" s="331"/>
      <c r="BR36" s="331"/>
      <c r="BS36" s="331"/>
      <c r="BT36" s="331"/>
      <c r="BU36" s="331"/>
      <c r="BV36" s="331"/>
      <c r="BW36" s="331"/>
    </row>
    <row r="37" spans="1:75" s="356" customFormat="1" ht="14.25" customHeight="1">
      <c r="A37" s="354" t="str">
        <f t="shared" ref="A37:A51" si="10">+CONCATENATE(B37,"_",E37)</f>
        <v>03 06 30 13_JDN2023-TA-04-002</v>
      </c>
      <c r="B37" s="355" t="s">
        <v>2757</v>
      </c>
      <c r="C37" s="355"/>
      <c r="D37" s="330"/>
      <c r="E37" s="464" t="s">
        <v>3599</v>
      </c>
      <c r="F37" s="498" t="str">
        <f>+'4'!B41</f>
        <v xml:space="preserve">Placa de contrapiso en concreto premezclado de 27,6 Mpa ( 4000 psi) e = 0,10 m, no incluye malla electrosoldada </v>
      </c>
      <c r="G37" s="491" t="str">
        <f>+'4'!H42</f>
        <v>m2</v>
      </c>
      <c r="H37" s="886">
        <v>366.34</v>
      </c>
      <c r="I37" s="467">
        <f>+'4'!D42</f>
        <v>76612</v>
      </c>
      <c r="J37" s="468">
        <f t="shared" si="8"/>
        <v>28066040</v>
      </c>
      <c r="K37" s="331"/>
      <c r="L37" s="848">
        <f t="shared" si="9"/>
        <v>1.3995464870469078E-2</v>
      </c>
      <c r="M37" s="886">
        <v>366.33</v>
      </c>
      <c r="N37" s="331"/>
      <c r="O37" s="331"/>
      <c r="P37" s="331"/>
      <c r="Q37" s="331"/>
      <c r="R37" s="331"/>
      <c r="S37" s="331"/>
      <c r="T37" s="331"/>
      <c r="U37" s="331"/>
      <c r="V37" s="331"/>
      <c r="W37" s="331"/>
      <c r="X37" s="331"/>
      <c r="Y37" s="331"/>
      <c r="Z37" s="331"/>
      <c r="AA37" s="331"/>
      <c r="AB37" s="331"/>
      <c r="AC37" s="331"/>
      <c r="AD37" s="331"/>
      <c r="AE37" s="331"/>
      <c r="AF37" s="331"/>
      <c r="AG37" s="331"/>
      <c r="AH37" s="331"/>
      <c r="AI37" s="331"/>
      <c r="AJ37" s="331"/>
      <c r="AK37" s="331"/>
      <c r="AL37" s="331"/>
      <c r="AM37" s="331"/>
      <c r="AN37" s="331"/>
      <c r="AO37" s="331"/>
      <c r="AP37" s="331"/>
      <c r="AQ37" s="331"/>
      <c r="AR37" s="331"/>
      <c r="AS37" s="331"/>
      <c r="AT37" s="331"/>
      <c r="AU37" s="331"/>
      <c r="AV37" s="331"/>
      <c r="AW37" s="331"/>
      <c r="AX37" s="331"/>
      <c r="AY37" s="331"/>
      <c r="AZ37" s="331"/>
      <c r="BA37" s="331"/>
      <c r="BB37" s="331"/>
      <c r="BC37" s="331"/>
      <c r="BD37" s="331"/>
      <c r="BE37" s="331"/>
      <c r="BF37" s="331"/>
      <c r="BG37" s="331"/>
      <c r="BH37" s="331"/>
      <c r="BI37" s="331"/>
      <c r="BJ37" s="331"/>
      <c r="BK37" s="331"/>
      <c r="BL37" s="331"/>
      <c r="BM37" s="331"/>
      <c r="BN37" s="331"/>
      <c r="BO37" s="331"/>
      <c r="BP37" s="331"/>
      <c r="BQ37" s="331"/>
      <c r="BR37" s="331"/>
      <c r="BS37" s="331"/>
      <c r="BT37" s="331"/>
      <c r="BU37" s="331"/>
      <c r="BV37" s="331"/>
      <c r="BW37" s="331"/>
    </row>
    <row r="38" spans="1:75" s="356" customFormat="1" ht="14.25" customHeight="1">
      <c r="A38" s="354" t="str">
        <f t="shared" si="10"/>
        <v>03 11 13_JDN2023-TA-04-003</v>
      </c>
      <c r="B38" s="395" t="s">
        <v>2758</v>
      </c>
      <c r="C38" s="395"/>
      <c r="D38" s="448"/>
      <c r="E38" s="464" t="s">
        <v>3600</v>
      </c>
      <c r="F38" s="493" t="str">
        <f>+'4'!B81</f>
        <v>Zapatas  en  concreto  premezclado de  27,6  Mpa  (4000  PSI),  no incluye refuerzo</v>
      </c>
      <c r="G38" s="486" t="str">
        <f>+'4'!H82</f>
        <v>m3</v>
      </c>
      <c r="H38" s="844">
        <v>53.55</v>
      </c>
      <c r="I38" s="457">
        <f>+'4'!D82</f>
        <v>777724</v>
      </c>
      <c r="J38" s="468">
        <f t="shared" si="8"/>
        <v>41647120</v>
      </c>
      <c r="K38" s="331"/>
      <c r="L38" s="848">
        <f t="shared" si="9"/>
        <v>2.0767832045996162E-2</v>
      </c>
      <c r="M38" s="945">
        <v>53.55</v>
      </c>
      <c r="N38" s="331"/>
      <c r="O38" s="331"/>
      <c r="P38" s="331"/>
      <c r="Q38" s="331"/>
      <c r="R38" s="331"/>
      <c r="S38" s="331"/>
      <c r="T38" s="331"/>
      <c r="U38" s="331"/>
      <c r="V38" s="331"/>
      <c r="W38" s="331"/>
      <c r="X38" s="331"/>
      <c r="Y38" s="331"/>
      <c r="Z38" s="331"/>
      <c r="AA38" s="331"/>
      <c r="AB38" s="331"/>
      <c r="AC38" s="331"/>
      <c r="AD38" s="331"/>
      <c r="AE38" s="331"/>
      <c r="AF38" s="331"/>
      <c r="AG38" s="331"/>
      <c r="AH38" s="331"/>
      <c r="AI38" s="331"/>
      <c r="AJ38" s="331"/>
      <c r="AK38" s="331"/>
      <c r="AL38" s="331"/>
      <c r="AM38" s="331"/>
      <c r="AN38" s="331"/>
      <c r="AO38" s="331"/>
      <c r="AP38" s="331"/>
      <c r="AQ38" s="331"/>
      <c r="AR38" s="331"/>
      <c r="AS38" s="331"/>
      <c r="AT38" s="331"/>
      <c r="AU38" s="331"/>
      <c r="AV38" s="331"/>
      <c r="AW38" s="331"/>
      <c r="AX38" s="331"/>
      <c r="AY38" s="331"/>
      <c r="AZ38" s="331"/>
      <c r="BA38" s="331"/>
      <c r="BB38" s="331"/>
      <c r="BC38" s="331"/>
      <c r="BD38" s="331"/>
      <c r="BE38" s="331"/>
      <c r="BF38" s="331"/>
      <c r="BG38" s="331"/>
      <c r="BH38" s="331"/>
      <c r="BI38" s="331"/>
      <c r="BJ38" s="331"/>
      <c r="BK38" s="331"/>
      <c r="BL38" s="331"/>
      <c r="BM38" s="331"/>
      <c r="BN38" s="331"/>
      <c r="BO38" s="331"/>
      <c r="BP38" s="331"/>
      <c r="BQ38" s="331"/>
      <c r="BR38" s="331"/>
      <c r="BS38" s="331"/>
      <c r="BT38" s="331"/>
      <c r="BU38" s="331"/>
      <c r="BV38" s="331"/>
      <c r="BW38" s="331"/>
    </row>
    <row r="39" spans="1:75" s="356" customFormat="1" ht="14.25" customHeight="1">
      <c r="A39" s="354" t="str">
        <f t="shared" si="10"/>
        <v>03 06 30 26_JDN2023-TA-04-004</v>
      </c>
      <c r="B39" s="355" t="s">
        <v>2759</v>
      </c>
      <c r="C39" s="355"/>
      <c r="D39" s="330"/>
      <c r="E39" s="464" t="s">
        <v>3601</v>
      </c>
      <c r="F39" s="493" t="str">
        <f>+'4'!B124</f>
        <v>Viga  de  enlace  de  zapatas  en  concreto premezclado de  27,6  Mpa  (4000  PSI),  no incluye refuerzo</v>
      </c>
      <c r="G39" s="486" t="str">
        <f>+'4'!H125</f>
        <v>m3</v>
      </c>
      <c r="H39" s="844">
        <v>18.75</v>
      </c>
      <c r="I39" s="457">
        <f>+'4'!D125</f>
        <v>793957</v>
      </c>
      <c r="J39" s="468">
        <f t="shared" si="8"/>
        <v>14886694</v>
      </c>
      <c r="K39" s="331"/>
      <c r="L39" s="848">
        <f t="shared" si="9"/>
        <v>7.4234271352290101E-3</v>
      </c>
      <c r="M39" s="945"/>
      <c r="N39" s="331"/>
      <c r="O39" s="331"/>
      <c r="P39" s="331"/>
      <c r="Q39" s="331"/>
      <c r="R39" s="331"/>
      <c r="S39" s="331"/>
      <c r="T39" s="331"/>
      <c r="U39" s="331"/>
      <c r="V39" s="331"/>
      <c r="W39" s="331"/>
      <c r="X39" s="331"/>
      <c r="Y39" s="331"/>
      <c r="Z39" s="331"/>
      <c r="AA39" s="331"/>
      <c r="AB39" s="331"/>
      <c r="AC39" s="331"/>
      <c r="AD39" s="331"/>
      <c r="AE39" s="331"/>
      <c r="AF39" s="331"/>
      <c r="AG39" s="331"/>
      <c r="AH39" s="331"/>
      <c r="AI39" s="331"/>
      <c r="AJ39" s="331"/>
      <c r="AK39" s="331"/>
      <c r="AL39" s="331"/>
      <c r="AM39" s="331"/>
      <c r="AN39" s="331"/>
      <c r="AO39" s="331"/>
      <c r="AP39" s="331"/>
      <c r="AQ39" s="331"/>
      <c r="AR39" s="331"/>
      <c r="AS39" s="331"/>
      <c r="AT39" s="331"/>
      <c r="AU39" s="331"/>
      <c r="AV39" s="331"/>
      <c r="AW39" s="331"/>
      <c r="AX39" s="331"/>
      <c r="AY39" s="331"/>
      <c r="AZ39" s="331"/>
      <c r="BA39" s="331"/>
      <c r="BB39" s="331"/>
      <c r="BC39" s="331"/>
      <c r="BD39" s="331"/>
      <c r="BE39" s="331"/>
      <c r="BF39" s="331"/>
      <c r="BG39" s="331"/>
      <c r="BH39" s="331"/>
      <c r="BI39" s="331"/>
      <c r="BJ39" s="331"/>
      <c r="BK39" s="331"/>
      <c r="BL39" s="331"/>
      <c r="BM39" s="331"/>
      <c r="BN39" s="331"/>
      <c r="BO39" s="331"/>
      <c r="BP39" s="331"/>
      <c r="BQ39" s="331"/>
      <c r="BR39" s="331"/>
      <c r="BS39" s="331"/>
      <c r="BT39" s="331"/>
      <c r="BU39" s="331"/>
      <c r="BV39" s="331"/>
      <c r="BW39" s="331"/>
    </row>
    <row r="40" spans="1:75" s="356" customFormat="1" ht="14.25" customHeight="1">
      <c r="A40" s="354" t="str">
        <f t="shared" si="10"/>
        <v>03 06 30 16_JDN2023-TA-04-005</v>
      </c>
      <c r="B40" s="355" t="s">
        <v>2760</v>
      </c>
      <c r="C40" s="355"/>
      <c r="D40" s="330"/>
      <c r="E40" s="464" t="s">
        <v>3602</v>
      </c>
      <c r="F40" s="493" t="str">
        <f>+'4'!B167</f>
        <v xml:space="preserve">Columna en concreto premezclado de 27,6  Mpa  (4000  PSI) a la vista , no incluye refuerzo </v>
      </c>
      <c r="G40" s="486" t="str">
        <f>+'4'!H168</f>
        <v>m3</v>
      </c>
      <c r="H40" s="844">
        <v>45.71</v>
      </c>
      <c r="I40" s="457">
        <f>+'4'!D168</f>
        <v>1057958</v>
      </c>
      <c r="J40" s="468">
        <f t="shared" si="8"/>
        <v>48359260</v>
      </c>
      <c r="K40" s="331"/>
      <c r="L40" s="848">
        <f t="shared" si="9"/>
        <v>2.4114920540691899E-2</v>
      </c>
      <c r="M40" s="844" t="s">
        <v>2614</v>
      </c>
      <c r="N40" s="331"/>
      <c r="O40" s="331"/>
      <c r="P40" s="331"/>
      <c r="Q40" s="331"/>
      <c r="R40" s="331"/>
      <c r="S40" s="331"/>
      <c r="T40" s="331"/>
      <c r="U40" s="331"/>
      <c r="V40" s="331"/>
      <c r="W40" s="331"/>
      <c r="X40" s="331"/>
      <c r="Y40" s="331"/>
      <c r="Z40" s="331"/>
      <c r="AA40" s="331"/>
      <c r="AB40" s="331"/>
      <c r="AC40" s="331"/>
      <c r="AD40" s="331"/>
      <c r="AE40" s="331"/>
      <c r="AF40" s="331"/>
      <c r="AG40" s="331"/>
      <c r="AH40" s="331"/>
      <c r="AI40" s="331"/>
      <c r="AJ40" s="331"/>
      <c r="AK40" s="331"/>
      <c r="AL40" s="331"/>
      <c r="AM40" s="331"/>
      <c r="AN40" s="331"/>
      <c r="AO40" s="331"/>
      <c r="AP40" s="331"/>
      <c r="AQ40" s="331"/>
      <c r="AR40" s="331"/>
      <c r="AS40" s="331"/>
      <c r="AT40" s="331"/>
      <c r="AU40" s="331"/>
      <c r="AV40" s="331"/>
      <c r="AW40" s="331"/>
      <c r="AX40" s="331"/>
      <c r="AY40" s="331"/>
      <c r="AZ40" s="331"/>
      <c r="BA40" s="331"/>
      <c r="BB40" s="331"/>
      <c r="BC40" s="331"/>
      <c r="BD40" s="331"/>
      <c r="BE40" s="331"/>
      <c r="BF40" s="331"/>
      <c r="BG40" s="331"/>
      <c r="BH40" s="331"/>
      <c r="BI40" s="331"/>
      <c r="BJ40" s="331"/>
      <c r="BK40" s="331"/>
      <c r="BL40" s="331"/>
      <c r="BM40" s="331"/>
      <c r="BN40" s="331"/>
      <c r="BO40" s="331"/>
      <c r="BP40" s="331"/>
      <c r="BQ40" s="331"/>
      <c r="BR40" s="331"/>
      <c r="BS40" s="331"/>
      <c r="BT40" s="331"/>
      <c r="BU40" s="331"/>
      <c r="BV40" s="331"/>
      <c r="BW40" s="331"/>
    </row>
    <row r="41" spans="1:75" s="399" customFormat="1" ht="25.9" customHeight="1">
      <c r="A41" s="397" t="str">
        <f t="shared" si="10"/>
        <v>03 48 19_JDN2023-TA-04-006</v>
      </c>
      <c r="B41" s="433" t="s">
        <v>2761</v>
      </c>
      <c r="C41" s="433"/>
      <c r="D41" s="449"/>
      <c r="E41" s="464" t="s">
        <v>3603</v>
      </c>
      <c r="F41" s="492" t="str">
        <f>+'4'!B214</f>
        <v xml:space="preserve">Escalera en espina de pescado en perlin de 2P 10-11con huellas en perlin  P12-12 abierto con  concreto de 20.7 Mpa (3000 psi) de  8 cm, incluye Platinas de soporte para pasos, anticorrosivo y pintura. </v>
      </c>
      <c r="G41" s="475" t="str">
        <f>+'4'!H215</f>
        <v>m</v>
      </c>
      <c r="H41" s="880">
        <v>25.44</v>
      </c>
      <c r="I41" s="494">
        <f>+'4'!D215</f>
        <v>687495</v>
      </c>
      <c r="J41" s="468">
        <f t="shared" si="8"/>
        <v>17489873</v>
      </c>
      <c r="K41" s="331"/>
      <c r="L41" s="848">
        <f t="shared" si="9"/>
        <v>8.7215333249886923E-3</v>
      </c>
      <c r="M41" s="945"/>
      <c r="N41" s="331"/>
      <c r="O41" s="331"/>
      <c r="P41" s="331"/>
      <c r="Q41" s="331"/>
      <c r="R41" s="331"/>
      <c r="S41" s="331"/>
      <c r="T41" s="331"/>
      <c r="U41" s="331"/>
      <c r="V41" s="331"/>
      <c r="W41" s="331"/>
      <c r="X41" s="331"/>
      <c r="Y41" s="331"/>
      <c r="Z41" s="331"/>
      <c r="AA41" s="331"/>
      <c r="AB41" s="331"/>
      <c r="AC41" s="331"/>
      <c r="AD41" s="331"/>
      <c r="AE41" s="331"/>
      <c r="AF41" s="331"/>
      <c r="AG41" s="331"/>
      <c r="AH41" s="331"/>
      <c r="AI41" s="331"/>
      <c r="AJ41" s="331"/>
      <c r="AK41" s="331"/>
      <c r="AL41" s="331"/>
      <c r="AM41" s="331"/>
      <c r="AN41" s="331"/>
      <c r="AO41" s="331"/>
      <c r="AP41" s="331"/>
      <c r="AQ41" s="331"/>
      <c r="AR41" s="331"/>
      <c r="AS41" s="331"/>
      <c r="AT41" s="331"/>
      <c r="AU41" s="331"/>
      <c r="AV41" s="331"/>
      <c r="AW41" s="331"/>
      <c r="AX41" s="331"/>
      <c r="AY41" s="331"/>
      <c r="AZ41" s="331"/>
      <c r="BA41" s="331"/>
      <c r="BB41" s="331"/>
      <c r="BC41" s="331"/>
      <c r="BD41" s="331"/>
      <c r="BE41" s="331"/>
      <c r="BF41" s="331"/>
      <c r="BG41" s="331"/>
      <c r="BH41" s="331"/>
      <c r="BI41" s="331"/>
      <c r="BJ41" s="331"/>
      <c r="BK41" s="331"/>
      <c r="BL41" s="331"/>
      <c r="BM41" s="331"/>
      <c r="BN41" s="331"/>
      <c r="BO41" s="331"/>
      <c r="BP41" s="331"/>
      <c r="BQ41" s="331"/>
      <c r="BR41" s="331"/>
      <c r="BS41" s="331"/>
      <c r="BT41" s="331"/>
      <c r="BU41" s="331"/>
      <c r="BV41" s="331"/>
      <c r="BW41" s="331"/>
    </row>
    <row r="42" spans="1:75" s="356" customFormat="1" ht="25.15" customHeight="1">
      <c r="A42" s="354" t="str">
        <f t="shared" si="10"/>
        <v>03 06 30 19_JDN2023-TA-04-007</v>
      </c>
      <c r="B42" s="355" t="s">
        <v>2762</v>
      </c>
      <c r="C42" s="355"/>
      <c r="D42" s="330"/>
      <c r="E42" s="464" t="s">
        <v>3604</v>
      </c>
      <c r="F42" s="492" t="str">
        <f>+'4'!B260</f>
        <v xml:space="preserve">Placa con lamina colaborante cal 22 en concreto premezclado de 27,6 Mpa (4000 PSI) laterales a la vista, e = 0,10 m, incluye Malla electrosoldada </v>
      </c>
      <c r="G42" s="456" t="str">
        <f>+'4'!H261</f>
        <v>m2</v>
      </c>
      <c r="H42" s="844">
        <v>472.6</v>
      </c>
      <c r="I42" s="457">
        <f>+'4'!D261</f>
        <v>151596</v>
      </c>
      <c r="J42" s="468">
        <f t="shared" si="8"/>
        <v>71644270</v>
      </c>
      <c r="K42" s="331"/>
      <c r="L42" s="848">
        <f t="shared" si="9"/>
        <v>3.5726267900829674E-2</v>
      </c>
      <c r="M42" s="844">
        <v>475.31</v>
      </c>
      <c r="N42" s="331"/>
      <c r="O42" s="331"/>
      <c r="P42" s="331"/>
      <c r="Q42" s="331"/>
      <c r="R42" s="331"/>
      <c r="S42" s="331"/>
      <c r="T42" s="331"/>
      <c r="U42" s="331"/>
      <c r="V42" s="331"/>
      <c r="W42" s="331"/>
      <c r="X42" s="331"/>
      <c r="Y42" s="331"/>
      <c r="Z42" s="331"/>
      <c r="AA42" s="331"/>
      <c r="AB42" s="331"/>
      <c r="AC42" s="331"/>
      <c r="AD42" s="331"/>
      <c r="AE42" s="331"/>
      <c r="AF42" s="331"/>
      <c r="AG42" s="331"/>
      <c r="AH42" s="331"/>
      <c r="AI42" s="331"/>
      <c r="AJ42" s="331"/>
      <c r="AK42" s="331"/>
      <c r="AL42" s="331"/>
      <c r="AM42" s="331"/>
      <c r="AN42" s="331"/>
      <c r="AO42" s="331"/>
      <c r="AP42" s="331"/>
      <c r="AQ42" s="331"/>
      <c r="AR42" s="331"/>
      <c r="AS42" s="331"/>
      <c r="AT42" s="331"/>
      <c r="AU42" s="331"/>
      <c r="AV42" s="331"/>
      <c r="AW42" s="331"/>
      <c r="AX42" s="331"/>
      <c r="AY42" s="331"/>
      <c r="AZ42" s="331"/>
      <c r="BA42" s="331"/>
      <c r="BB42" s="331"/>
      <c r="BC42" s="331"/>
      <c r="BD42" s="331"/>
      <c r="BE42" s="331"/>
      <c r="BF42" s="331"/>
      <c r="BG42" s="331"/>
      <c r="BH42" s="331"/>
      <c r="BI42" s="331"/>
      <c r="BJ42" s="331"/>
      <c r="BK42" s="331"/>
      <c r="BL42" s="331"/>
      <c r="BM42" s="331"/>
      <c r="BN42" s="331"/>
      <c r="BO42" s="331"/>
      <c r="BP42" s="331"/>
      <c r="BQ42" s="331"/>
      <c r="BR42" s="331"/>
      <c r="BS42" s="331"/>
      <c r="BT42" s="331"/>
      <c r="BU42" s="331"/>
      <c r="BV42" s="331"/>
      <c r="BW42" s="331"/>
    </row>
    <row r="43" spans="1:75" s="356" customFormat="1" ht="14.25" customHeight="1">
      <c r="A43" s="354" t="str">
        <f t="shared" si="10"/>
        <v>03 06 30 26_JDN2023-TA-04-008</v>
      </c>
      <c r="B43" s="355" t="s">
        <v>2759</v>
      </c>
      <c r="C43" s="355"/>
      <c r="D43" s="330"/>
      <c r="E43" s="464" t="s">
        <v>3605</v>
      </c>
      <c r="F43" s="492" t="str">
        <f>+'4'!B302</f>
        <v>Viga aérea en concreto premezclado de 27,6 Mpa  (4000  PSI) a la vista, no incluye refuerzo</v>
      </c>
      <c r="G43" s="456" t="str">
        <f>+'4'!H303</f>
        <v>m3</v>
      </c>
      <c r="H43" s="884">
        <v>125.5</v>
      </c>
      <c r="I43" s="457">
        <f>+'4'!D303</f>
        <v>1387044</v>
      </c>
      <c r="J43" s="468">
        <f t="shared" si="8"/>
        <v>174074022</v>
      </c>
      <c r="K43" s="331"/>
      <c r="L43" s="848">
        <f t="shared" si="9"/>
        <v>8.6804082790527676E-2</v>
      </c>
      <c r="M43" s="945"/>
      <c r="N43" s="331"/>
      <c r="O43" s="331"/>
      <c r="P43" s="331"/>
      <c r="Q43" s="331"/>
      <c r="R43" s="331"/>
      <c r="S43" s="331"/>
      <c r="T43" s="331"/>
      <c r="U43" s="331"/>
      <c r="V43" s="331"/>
      <c r="W43" s="331"/>
      <c r="X43" s="331"/>
      <c r="Y43" s="331"/>
      <c r="Z43" s="331"/>
      <c r="AA43" s="331"/>
      <c r="AB43" s="331"/>
      <c r="AC43" s="331"/>
      <c r="AD43" s="331"/>
      <c r="AE43" s="331"/>
      <c r="AF43" s="331"/>
      <c r="AG43" s="331"/>
      <c r="AH43" s="331"/>
      <c r="AI43" s="331"/>
      <c r="AJ43" s="331"/>
      <c r="AK43" s="331"/>
      <c r="AL43" s="331"/>
      <c r="AM43" s="331"/>
      <c r="AN43" s="331"/>
      <c r="AO43" s="331"/>
      <c r="AP43" s="331"/>
      <c r="AQ43" s="331"/>
      <c r="AR43" s="331"/>
      <c r="AS43" s="331"/>
      <c r="AT43" s="331"/>
      <c r="AU43" s="331"/>
      <c r="AV43" s="331"/>
      <c r="AW43" s="331"/>
      <c r="AX43" s="331"/>
      <c r="AY43" s="331"/>
      <c r="AZ43" s="331"/>
      <c r="BA43" s="331"/>
      <c r="BB43" s="331"/>
      <c r="BC43" s="331"/>
      <c r="BD43" s="331"/>
      <c r="BE43" s="331"/>
      <c r="BF43" s="331"/>
      <c r="BG43" s="331"/>
      <c r="BH43" s="331"/>
      <c r="BI43" s="331"/>
      <c r="BJ43" s="331"/>
      <c r="BK43" s="331"/>
      <c r="BL43" s="331"/>
      <c r="BM43" s="331"/>
      <c r="BN43" s="331"/>
      <c r="BO43" s="331"/>
      <c r="BP43" s="331"/>
      <c r="BQ43" s="331"/>
      <c r="BR43" s="331"/>
      <c r="BS43" s="331"/>
      <c r="BT43" s="331"/>
      <c r="BU43" s="331"/>
      <c r="BV43" s="331"/>
      <c r="BW43" s="331"/>
    </row>
    <row r="44" spans="1:75" s="356" customFormat="1" ht="14.25" customHeight="1">
      <c r="A44" s="354" t="str">
        <f t="shared" si="10"/>
        <v>03 33 00_JDN2023-TA-04-009</v>
      </c>
      <c r="B44" s="368" t="s">
        <v>2763</v>
      </c>
      <c r="C44" s="368"/>
      <c r="D44" s="332"/>
      <c r="E44" s="464" t="s">
        <v>3606</v>
      </c>
      <c r="F44" s="495" t="str">
        <f>+'4'!B349</f>
        <v>Alfajía en concreto de 20,7 Mpa para remate de muro, incluye refuerzo</v>
      </c>
      <c r="G44" s="496" t="str">
        <f>+'4'!H350</f>
        <v>m</v>
      </c>
      <c r="H44" s="844">
        <v>167.07</v>
      </c>
      <c r="I44" s="457">
        <f>+'4'!D350</f>
        <v>124761</v>
      </c>
      <c r="J44" s="468">
        <f t="shared" si="8"/>
        <v>20843820</v>
      </c>
      <c r="K44" s="331"/>
      <c r="L44" s="848">
        <f t="shared" si="9"/>
        <v>1.039401891311994E-2</v>
      </c>
      <c r="M44" s="945"/>
      <c r="N44" s="331"/>
      <c r="O44" s="331"/>
      <c r="P44" s="331"/>
      <c r="Q44" s="331"/>
      <c r="R44" s="331"/>
      <c r="S44" s="331"/>
      <c r="T44" s="331"/>
      <c r="U44" s="331"/>
      <c r="V44" s="331"/>
      <c r="W44" s="331"/>
      <c r="X44" s="331"/>
      <c r="Y44" s="331"/>
      <c r="Z44" s="331"/>
      <c r="AA44" s="331"/>
      <c r="AB44" s="331"/>
      <c r="AC44" s="331"/>
      <c r="AD44" s="331"/>
      <c r="AE44" s="331"/>
      <c r="AF44" s="331"/>
      <c r="AG44" s="331"/>
      <c r="AH44" s="331"/>
      <c r="AI44" s="331"/>
      <c r="AJ44" s="331"/>
      <c r="AK44" s="331"/>
      <c r="AL44" s="331"/>
      <c r="AM44" s="331"/>
      <c r="AN44" s="331"/>
      <c r="AO44" s="331"/>
      <c r="AP44" s="331"/>
      <c r="AQ44" s="331"/>
      <c r="AR44" s="331"/>
      <c r="AS44" s="331"/>
      <c r="AT44" s="331"/>
      <c r="AU44" s="331"/>
      <c r="AV44" s="331"/>
      <c r="AW44" s="331"/>
      <c r="AX44" s="331"/>
      <c r="AY44" s="331"/>
      <c r="AZ44" s="331"/>
      <c r="BA44" s="331"/>
      <c r="BB44" s="331"/>
      <c r="BC44" s="331"/>
      <c r="BD44" s="331"/>
      <c r="BE44" s="331"/>
      <c r="BF44" s="331"/>
      <c r="BG44" s="331"/>
      <c r="BH44" s="331"/>
      <c r="BI44" s="331"/>
      <c r="BJ44" s="331"/>
      <c r="BK44" s="331"/>
      <c r="BL44" s="331"/>
      <c r="BM44" s="331"/>
      <c r="BN44" s="331"/>
      <c r="BO44" s="331"/>
      <c r="BP44" s="331"/>
      <c r="BQ44" s="331"/>
      <c r="BR44" s="331"/>
      <c r="BS44" s="331"/>
      <c r="BT44" s="331"/>
      <c r="BU44" s="331"/>
      <c r="BV44" s="331"/>
      <c r="BW44" s="331"/>
    </row>
    <row r="45" spans="1:75" s="399" customFormat="1" ht="17.45" customHeight="1">
      <c r="A45" s="397" t="str">
        <f t="shared" si="10"/>
        <v>03 30 53_JDN2023-TA-04-010</v>
      </c>
      <c r="B45" s="398" t="s">
        <v>2764</v>
      </c>
      <c r="C45" s="398"/>
      <c r="D45" s="450"/>
      <c r="E45" s="464" t="s">
        <v>3607</v>
      </c>
      <c r="F45" s="492" t="str">
        <f>+'4'!B393</f>
        <v>Rampa en concreto de 20,7 Mpa (3000 PSI) e = 0,10 m</v>
      </c>
      <c r="G45" s="477" t="str">
        <f>+'4'!H394</f>
        <v>m2</v>
      </c>
      <c r="H45" s="881">
        <v>11.2</v>
      </c>
      <c r="I45" s="494">
        <f>+'4'!D394</f>
        <v>72102</v>
      </c>
      <c r="J45" s="468">
        <f t="shared" si="8"/>
        <v>807542</v>
      </c>
      <c r="K45" s="331"/>
      <c r="L45" s="848">
        <f t="shared" si="9"/>
        <v>4.0269042916023565E-4</v>
      </c>
      <c r="M45" s="945"/>
      <c r="N45" s="331"/>
      <c r="O45" s="331"/>
      <c r="P45" s="331"/>
      <c r="Q45" s="331"/>
      <c r="R45" s="331"/>
      <c r="S45" s="331"/>
      <c r="T45" s="331"/>
      <c r="U45" s="331"/>
      <c r="V45" s="331"/>
      <c r="W45" s="331"/>
      <c r="X45" s="331"/>
      <c r="Y45" s="331"/>
      <c r="Z45" s="331"/>
      <c r="AA45" s="331"/>
      <c r="AB45" s="331"/>
      <c r="AC45" s="331"/>
      <c r="AD45" s="331"/>
      <c r="AE45" s="331"/>
      <c r="AF45" s="331"/>
      <c r="AG45" s="331"/>
      <c r="AH45" s="331"/>
      <c r="AI45" s="331"/>
      <c r="AJ45" s="331"/>
      <c r="AK45" s="331"/>
      <c r="AL45" s="331"/>
      <c r="AM45" s="331"/>
      <c r="AN45" s="331"/>
      <c r="AO45" s="331"/>
      <c r="AP45" s="331"/>
      <c r="AQ45" s="331"/>
      <c r="AR45" s="331"/>
      <c r="AS45" s="331"/>
      <c r="AT45" s="331"/>
      <c r="AU45" s="331"/>
      <c r="AV45" s="331"/>
      <c r="AW45" s="331"/>
      <c r="AX45" s="331"/>
      <c r="AY45" s="331"/>
      <c r="AZ45" s="331"/>
      <c r="BA45" s="331"/>
      <c r="BB45" s="331"/>
      <c r="BC45" s="331"/>
      <c r="BD45" s="331"/>
      <c r="BE45" s="331"/>
      <c r="BF45" s="331"/>
      <c r="BG45" s="331"/>
      <c r="BH45" s="331"/>
      <c r="BI45" s="331"/>
      <c r="BJ45" s="331"/>
      <c r="BK45" s="331"/>
      <c r="BL45" s="331"/>
      <c r="BM45" s="331"/>
      <c r="BN45" s="331"/>
      <c r="BO45" s="331"/>
      <c r="BP45" s="331"/>
      <c r="BQ45" s="331"/>
      <c r="BR45" s="331"/>
      <c r="BS45" s="331"/>
      <c r="BT45" s="331"/>
      <c r="BU45" s="331"/>
      <c r="BV45" s="331"/>
      <c r="BW45" s="331"/>
    </row>
    <row r="46" spans="1:75" s="399" customFormat="1" ht="23.45" customHeight="1">
      <c r="A46" s="397" t="str">
        <f t="shared" si="10"/>
        <v>03 35 43_JDN2023-TA-04-011</v>
      </c>
      <c r="B46" s="398" t="s">
        <v>2766</v>
      </c>
      <c r="C46" s="398"/>
      <c r="D46" s="450"/>
      <c r="E46" s="464" t="s">
        <v>3608</v>
      </c>
      <c r="F46" s="492" t="str">
        <f>+'4'!B434</f>
        <v xml:space="preserve">Piso con endurecedor de Quarzo para trafico mediano 4 Kg/m2, allanado mecanicamente pulido, brillado y sellado, Incluye corte y sello de juntas. </v>
      </c>
      <c r="G46" s="475" t="str">
        <f>+'4'!H435</f>
        <v>m2</v>
      </c>
      <c r="H46" s="880">
        <v>472.62</v>
      </c>
      <c r="I46" s="494">
        <f>+'4'!D435</f>
        <v>42629</v>
      </c>
      <c r="J46" s="468">
        <f t="shared" si="8"/>
        <v>20147318</v>
      </c>
      <c r="K46" s="331"/>
      <c r="L46" s="848">
        <f t="shared" si="9"/>
        <v>1.0046699901488394E-2</v>
      </c>
      <c r="M46" s="945">
        <v>503.83</v>
      </c>
      <c r="N46" s="331"/>
      <c r="O46" s="331"/>
      <c r="P46" s="331"/>
      <c r="Q46" s="331"/>
      <c r="R46" s="331"/>
      <c r="S46" s="331"/>
      <c r="T46" s="331"/>
      <c r="U46" s="331"/>
      <c r="V46" s="331"/>
      <c r="W46" s="331"/>
      <c r="X46" s="331"/>
      <c r="Y46" s="331"/>
      <c r="Z46" s="331"/>
      <c r="AA46" s="331"/>
      <c r="AB46" s="331"/>
      <c r="AC46" s="331"/>
      <c r="AD46" s="331"/>
      <c r="AE46" s="331"/>
      <c r="AF46" s="331"/>
      <c r="AG46" s="331"/>
      <c r="AH46" s="331"/>
      <c r="AI46" s="331"/>
      <c r="AJ46" s="331"/>
      <c r="AK46" s="331"/>
      <c r="AL46" s="331"/>
      <c r="AM46" s="331"/>
      <c r="AN46" s="331"/>
      <c r="AO46" s="331"/>
      <c r="AP46" s="331"/>
      <c r="AQ46" s="331"/>
      <c r="AR46" s="331"/>
      <c r="AS46" s="331"/>
      <c r="AT46" s="331"/>
      <c r="AU46" s="331"/>
      <c r="AV46" s="331"/>
      <c r="AW46" s="331"/>
      <c r="AX46" s="331"/>
      <c r="AY46" s="331"/>
      <c r="AZ46" s="331"/>
      <c r="BA46" s="331"/>
      <c r="BB46" s="331"/>
      <c r="BC46" s="331"/>
      <c r="BD46" s="331"/>
      <c r="BE46" s="331"/>
      <c r="BF46" s="331"/>
      <c r="BG46" s="331"/>
      <c r="BH46" s="331"/>
      <c r="BI46" s="331"/>
      <c r="BJ46" s="331"/>
      <c r="BK46" s="331"/>
      <c r="BL46" s="331"/>
      <c r="BM46" s="331"/>
      <c r="BN46" s="331"/>
      <c r="BO46" s="331"/>
      <c r="BP46" s="331"/>
      <c r="BQ46" s="331"/>
      <c r="BR46" s="331"/>
      <c r="BS46" s="331"/>
      <c r="BT46" s="331"/>
      <c r="BU46" s="331"/>
      <c r="BV46" s="331"/>
      <c r="BW46" s="331"/>
    </row>
    <row r="47" spans="1:75" s="356" customFormat="1" ht="24" customHeight="1">
      <c r="A47" s="354" t="str">
        <f t="shared" si="10"/>
        <v>32 32 00_JDN2023-TA-04-012</v>
      </c>
      <c r="B47" s="368" t="s">
        <v>2756</v>
      </c>
      <c r="C47" s="368"/>
      <c r="D47" s="332"/>
      <c r="E47" s="464" t="s">
        <v>3609</v>
      </c>
      <c r="F47" s="492" t="str">
        <f>+'4'!B475</f>
        <v>Muro  de  contención  en  concreto premezclado baja permeabilidad de 27,6 Mpa ( 4000 psi) a la vista cara interna ,  no incluye refuerzo</v>
      </c>
      <c r="G47" s="477" t="str">
        <f>+'4'!H476</f>
        <v>m3</v>
      </c>
      <c r="H47" s="844">
        <v>27.84</v>
      </c>
      <c r="I47" s="494">
        <f>+'4'!D476</f>
        <v>770893</v>
      </c>
      <c r="J47" s="468">
        <f t="shared" si="8"/>
        <v>21461661</v>
      </c>
      <c r="K47" s="331"/>
      <c r="L47" s="848">
        <f t="shared" si="9"/>
        <v>1.0702112680927422E-2</v>
      </c>
      <c r="M47" s="945"/>
      <c r="N47" s="331"/>
      <c r="O47" s="331"/>
      <c r="P47" s="331"/>
      <c r="Q47" s="331"/>
      <c r="R47" s="331"/>
      <c r="S47" s="331"/>
      <c r="T47" s="331"/>
      <c r="U47" s="331"/>
      <c r="V47" s="331"/>
      <c r="W47" s="331"/>
      <c r="X47" s="331"/>
      <c r="Y47" s="331"/>
      <c r="Z47" s="331"/>
      <c r="AA47" s="331"/>
      <c r="AB47" s="331"/>
      <c r="AC47" s="331"/>
      <c r="AD47" s="331"/>
      <c r="AE47" s="331"/>
      <c r="AF47" s="331"/>
      <c r="AG47" s="331"/>
      <c r="AH47" s="331"/>
      <c r="AI47" s="331"/>
      <c r="AJ47" s="331"/>
      <c r="AK47" s="331"/>
      <c r="AL47" s="331"/>
      <c r="AM47" s="331"/>
      <c r="AN47" s="331"/>
      <c r="AO47" s="331"/>
      <c r="AP47" s="331"/>
      <c r="AQ47" s="331"/>
      <c r="AR47" s="331"/>
      <c r="AS47" s="331"/>
      <c r="AT47" s="331"/>
      <c r="AU47" s="331"/>
      <c r="AV47" s="331"/>
      <c r="AW47" s="331"/>
      <c r="AX47" s="331"/>
      <c r="AY47" s="331"/>
      <c r="AZ47" s="331"/>
      <c r="BA47" s="331"/>
      <c r="BB47" s="331"/>
      <c r="BC47" s="331"/>
      <c r="BD47" s="331"/>
      <c r="BE47" s="331"/>
      <c r="BF47" s="331"/>
      <c r="BG47" s="331"/>
      <c r="BH47" s="331"/>
      <c r="BI47" s="331"/>
      <c r="BJ47" s="331"/>
      <c r="BK47" s="331"/>
      <c r="BL47" s="331"/>
      <c r="BM47" s="331"/>
      <c r="BN47" s="331"/>
      <c r="BO47" s="331"/>
      <c r="BP47" s="331"/>
      <c r="BQ47" s="331"/>
      <c r="BR47" s="331"/>
      <c r="BS47" s="331"/>
      <c r="BT47" s="331"/>
      <c r="BU47" s="331"/>
      <c r="BV47" s="331"/>
      <c r="BW47" s="331"/>
    </row>
    <row r="48" spans="1:75" s="356" customFormat="1" ht="26.45" customHeight="1">
      <c r="A48" s="354" t="str">
        <f t="shared" si="10"/>
        <v>34 32 00_JDN2023-TA-04-013</v>
      </c>
      <c r="B48" s="368" t="s">
        <v>2767</v>
      </c>
      <c r="C48" s="368"/>
      <c r="D48" s="332"/>
      <c r="E48" s="464" t="s">
        <v>3610</v>
      </c>
      <c r="F48" s="492" t="str">
        <f>+'4'!B521</f>
        <v xml:space="preserve">Placa de piso para tanque de almacenamiento en concreto premezclado baja permeabilidad de 27,6 Mpa ( 4000 psi) a la vista cara superior, e = 0,25 m, no incluye refuerzo </v>
      </c>
      <c r="G48" s="477" t="str">
        <f>+'4'!H522</f>
        <v>m2</v>
      </c>
      <c r="H48" s="844">
        <v>13</v>
      </c>
      <c r="I48" s="494">
        <f>+'4'!D522</f>
        <v>145613</v>
      </c>
      <c r="J48" s="468">
        <f t="shared" si="8"/>
        <v>1892969</v>
      </c>
      <c r="K48" s="331"/>
      <c r="L48" s="848">
        <f t="shared" si="9"/>
        <v>9.4395152078408573E-4</v>
      </c>
      <c r="M48" s="945">
        <v>13</v>
      </c>
      <c r="N48" s="331"/>
      <c r="O48" s="331"/>
      <c r="P48" s="331"/>
      <c r="Q48" s="331"/>
      <c r="R48" s="331"/>
      <c r="S48" s="331"/>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R48" s="331"/>
      <c r="AS48" s="331"/>
      <c r="AT48" s="331"/>
      <c r="AU48" s="331"/>
      <c r="AV48" s="331"/>
      <c r="AW48" s="331"/>
      <c r="AX48" s="331"/>
      <c r="AY48" s="331"/>
      <c r="AZ48" s="331"/>
      <c r="BA48" s="331"/>
      <c r="BB48" s="331"/>
      <c r="BC48" s="331"/>
      <c r="BD48" s="331"/>
      <c r="BE48" s="331"/>
      <c r="BF48" s="331"/>
      <c r="BG48" s="331"/>
      <c r="BH48" s="331"/>
      <c r="BI48" s="331"/>
      <c r="BJ48" s="331"/>
      <c r="BK48" s="331"/>
      <c r="BL48" s="331"/>
      <c r="BM48" s="331"/>
      <c r="BN48" s="331"/>
      <c r="BO48" s="331"/>
      <c r="BP48" s="331"/>
      <c r="BQ48" s="331"/>
      <c r="BR48" s="331"/>
      <c r="BS48" s="331"/>
      <c r="BT48" s="331"/>
      <c r="BU48" s="331"/>
      <c r="BV48" s="331"/>
      <c r="BW48" s="331"/>
    </row>
    <row r="49" spans="1:75" s="356" customFormat="1" ht="24">
      <c r="A49" s="354"/>
      <c r="B49" s="368"/>
      <c r="C49" s="368"/>
      <c r="D49" s="332"/>
      <c r="E49" s="464" t="s">
        <v>3611</v>
      </c>
      <c r="F49" s="492" t="str">
        <f>+'4'!B561</f>
        <v xml:space="preserve">Placa maciza en concreto premezclado baja permeabilidad de 27,6 Mpa ( 4000 psi) a la vista, e = 0,20 m impermeabilizado, no incluye refuerzo </v>
      </c>
      <c r="G49" s="477" t="str">
        <f>+'4'!H562</f>
        <v>m2</v>
      </c>
      <c r="H49" s="844">
        <v>13</v>
      </c>
      <c r="I49" s="494">
        <f>+'4'!D562</f>
        <v>134588</v>
      </c>
      <c r="J49" s="468">
        <f t="shared" si="8"/>
        <v>1749644</v>
      </c>
      <c r="K49" s="331"/>
      <c r="L49" s="848">
        <f t="shared" si="9"/>
        <v>8.7248080376950215E-4</v>
      </c>
      <c r="M49" s="945">
        <v>13</v>
      </c>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31"/>
      <c r="AL49" s="331"/>
      <c r="AM49" s="331"/>
      <c r="AN49" s="331"/>
      <c r="AO49" s="331"/>
      <c r="AP49" s="331"/>
      <c r="AQ49" s="331"/>
      <c r="AR49" s="331"/>
      <c r="AS49" s="331"/>
      <c r="AT49" s="331"/>
      <c r="AU49" s="331"/>
      <c r="AV49" s="331"/>
      <c r="AW49" s="331"/>
      <c r="AX49" s="331"/>
      <c r="AY49" s="331"/>
      <c r="AZ49" s="331"/>
      <c r="BA49" s="331"/>
      <c r="BB49" s="331"/>
      <c r="BC49" s="331"/>
      <c r="BD49" s="331"/>
      <c r="BE49" s="331"/>
      <c r="BF49" s="331"/>
      <c r="BG49" s="331"/>
      <c r="BH49" s="331"/>
      <c r="BI49" s="331"/>
      <c r="BJ49" s="331"/>
      <c r="BK49" s="331"/>
      <c r="BL49" s="331"/>
      <c r="BM49" s="331"/>
      <c r="BN49" s="331"/>
      <c r="BO49" s="331"/>
      <c r="BP49" s="331"/>
      <c r="BQ49" s="331"/>
      <c r="BR49" s="331"/>
      <c r="BS49" s="331"/>
      <c r="BT49" s="331"/>
      <c r="BU49" s="331"/>
      <c r="BV49" s="331"/>
      <c r="BW49" s="331"/>
    </row>
    <row r="50" spans="1:75" s="356" customFormat="1" ht="24">
      <c r="A50" s="354"/>
      <c r="B50" s="368"/>
      <c r="C50" s="368"/>
      <c r="D50" s="332"/>
      <c r="E50" s="464" t="s">
        <v>3612</v>
      </c>
      <c r="F50" s="492" t="str">
        <f>+'4'!B602</f>
        <v>Columna circular en concreto de 27,6 Mpa (4000 psi) a la vista, diametro = 0,127 m, no incluye refuerzo</v>
      </c>
      <c r="G50" s="477" t="str">
        <f>+'4'!H603</f>
        <v>m</v>
      </c>
      <c r="H50" s="844">
        <f>3.15*4</f>
        <v>12.6</v>
      </c>
      <c r="I50" s="494">
        <f>+'4'!D603</f>
        <v>20071</v>
      </c>
      <c r="J50" s="468">
        <f t="shared" si="8"/>
        <v>252895</v>
      </c>
      <c r="K50" s="331"/>
      <c r="L50" s="848">
        <f t="shared" si="9"/>
        <v>1.261091015482511E-4</v>
      </c>
      <c r="M50" s="945"/>
      <c r="N50" s="331"/>
      <c r="O50" s="331"/>
      <c r="P50" s="331"/>
      <c r="Q50" s="331"/>
      <c r="R50" s="331"/>
      <c r="S50" s="331"/>
      <c r="T50" s="331"/>
      <c r="U50" s="331"/>
      <c r="V50" s="331"/>
      <c r="W50" s="331"/>
      <c r="X50" s="331"/>
      <c r="Y50" s="331"/>
      <c r="Z50" s="331"/>
      <c r="AA50" s="331"/>
      <c r="AB50" s="331"/>
      <c r="AC50" s="331"/>
      <c r="AD50" s="331"/>
      <c r="AE50" s="331"/>
      <c r="AF50" s="331"/>
      <c r="AG50" s="331"/>
      <c r="AH50" s="331"/>
      <c r="AI50" s="331"/>
      <c r="AJ50" s="331"/>
      <c r="AK50" s="331"/>
      <c r="AL50" s="331"/>
      <c r="AM50" s="331"/>
      <c r="AN50" s="331"/>
      <c r="AO50" s="331"/>
      <c r="AP50" s="331"/>
      <c r="AQ50" s="331"/>
      <c r="AR50" s="331"/>
      <c r="AS50" s="331"/>
      <c r="AT50" s="331"/>
      <c r="AU50" s="331"/>
      <c r="AV50" s="331"/>
      <c r="AW50" s="331"/>
      <c r="AX50" s="331"/>
      <c r="AY50" s="331"/>
      <c r="AZ50" s="331"/>
      <c r="BA50" s="331"/>
      <c r="BB50" s="331"/>
      <c r="BC50" s="331"/>
      <c r="BD50" s="331"/>
      <c r="BE50" s="331"/>
      <c r="BF50" s="331"/>
      <c r="BG50" s="331"/>
      <c r="BH50" s="331"/>
      <c r="BI50" s="331"/>
      <c r="BJ50" s="331"/>
      <c r="BK50" s="331"/>
      <c r="BL50" s="331"/>
      <c r="BM50" s="331"/>
      <c r="BN50" s="331"/>
      <c r="BO50" s="331"/>
      <c r="BP50" s="331"/>
      <c r="BQ50" s="331"/>
      <c r="BR50" s="331"/>
      <c r="BS50" s="331"/>
      <c r="BT50" s="331"/>
      <c r="BU50" s="331"/>
      <c r="BV50" s="331"/>
      <c r="BW50" s="331"/>
    </row>
    <row r="51" spans="1:75" s="399" customFormat="1" ht="14.25" customHeight="1">
      <c r="A51" s="397" t="str">
        <f t="shared" si="10"/>
        <v>03 21 00_JDN2023-TA-04-016</v>
      </c>
      <c r="B51" s="398" t="s">
        <v>2768</v>
      </c>
      <c r="C51" s="398"/>
      <c r="D51" s="450"/>
      <c r="E51" s="464" t="s">
        <v>3613</v>
      </c>
      <c r="F51" s="492" t="str">
        <f>+'4'!B641</f>
        <v>Suministro, corte y figurado de acero Fy = 60.000 psi d&gt;1/4"</v>
      </c>
      <c r="G51" s="477" t="str">
        <f>+'4'!H642</f>
        <v>Kg</v>
      </c>
      <c r="H51" s="844">
        <v>32020.61</v>
      </c>
      <c r="I51" s="494">
        <f>+'4'!D642</f>
        <v>7623</v>
      </c>
      <c r="J51" s="468">
        <f t="shared" si="8"/>
        <v>244093110</v>
      </c>
      <c r="K51" s="331"/>
      <c r="L51" s="848">
        <f t="shared" si="9"/>
        <v>0.12171993434515679</v>
      </c>
      <c r="M51" s="844">
        <v>32870.129999999997</v>
      </c>
      <c r="N51" s="331"/>
      <c r="O51" s="331"/>
      <c r="P51" s="331"/>
      <c r="Q51" s="331"/>
      <c r="R51" s="331"/>
      <c r="S51" s="331"/>
      <c r="T51" s="331"/>
      <c r="U51" s="331"/>
      <c r="V51" s="331"/>
      <c r="W51" s="331"/>
      <c r="X51" s="331"/>
      <c r="Y51" s="331"/>
      <c r="Z51" s="331"/>
      <c r="AA51" s="331"/>
      <c r="AB51" s="331"/>
      <c r="AC51" s="331"/>
      <c r="AD51" s="331"/>
      <c r="AE51" s="331"/>
      <c r="AF51" s="331"/>
      <c r="AG51" s="331"/>
      <c r="AH51" s="331"/>
      <c r="AI51" s="331"/>
      <c r="AJ51" s="331"/>
      <c r="AK51" s="331"/>
      <c r="AL51" s="331"/>
      <c r="AM51" s="331"/>
      <c r="AN51" s="331"/>
      <c r="AO51" s="331"/>
      <c r="AP51" s="331"/>
      <c r="AQ51" s="331"/>
      <c r="AR51" s="331"/>
      <c r="AS51" s="331"/>
      <c r="AT51" s="331"/>
      <c r="AU51" s="331"/>
      <c r="AV51" s="331"/>
      <c r="AW51" s="331"/>
      <c r="AX51" s="331"/>
      <c r="AY51" s="331"/>
      <c r="AZ51" s="331"/>
      <c r="BA51" s="331"/>
      <c r="BB51" s="331"/>
      <c r="BC51" s="331"/>
      <c r="BD51" s="331"/>
      <c r="BE51" s="331"/>
      <c r="BF51" s="331"/>
      <c r="BG51" s="331"/>
      <c r="BH51" s="331"/>
      <c r="BI51" s="331"/>
      <c r="BJ51" s="331"/>
      <c r="BK51" s="331"/>
      <c r="BL51" s="331"/>
      <c r="BM51" s="331"/>
      <c r="BN51" s="331"/>
      <c r="BO51" s="331"/>
      <c r="BP51" s="331"/>
      <c r="BQ51" s="331"/>
      <c r="BR51" s="331"/>
      <c r="BS51" s="331"/>
      <c r="BT51" s="331"/>
      <c r="BU51" s="331"/>
      <c r="BV51" s="331"/>
      <c r="BW51" s="331"/>
    </row>
    <row r="52" spans="1:75" s="399" customFormat="1" ht="25.15" customHeight="1">
      <c r="A52" s="397"/>
      <c r="B52" s="398"/>
      <c r="C52" s="398"/>
      <c r="D52" s="450"/>
      <c r="E52" s="464" t="s">
        <v>3614</v>
      </c>
      <c r="F52" s="492" t="str">
        <f>+'4'!B678</f>
        <v>Suministro e instalacion de malla electrosoldada M-188  Φ 6.00 mm c/.15m en ambos sentidos (incluye alambre negro, colocación y traslapo).</v>
      </c>
      <c r="G52" s="475" t="str">
        <f>+'4'!H679</f>
        <v>Kg</v>
      </c>
      <c r="H52" s="874">
        <v>2516.5100000000002</v>
      </c>
      <c r="I52" s="494">
        <f>+'4'!D679</f>
        <v>7545</v>
      </c>
      <c r="J52" s="468">
        <f t="shared" si="8"/>
        <v>18987068</v>
      </c>
      <c r="K52" s="331"/>
      <c r="L52" s="848">
        <f t="shared" si="9"/>
        <v>9.4681274304179563E-3</v>
      </c>
      <c r="M52" s="945"/>
      <c r="N52" s="331"/>
      <c r="O52" s="331"/>
      <c r="P52" s="331"/>
      <c r="Q52" s="331"/>
      <c r="R52" s="331"/>
      <c r="S52" s="331"/>
      <c r="T52" s="331"/>
      <c r="U52" s="331"/>
      <c r="V52" s="331"/>
      <c r="W52" s="331"/>
      <c r="X52" s="331"/>
      <c r="Y52" s="331"/>
      <c r="Z52" s="331"/>
      <c r="AA52" s="331"/>
      <c r="AB52" s="331"/>
      <c r="AC52" s="331"/>
      <c r="AD52" s="331"/>
      <c r="AE52" s="331"/>
      <c r="AF52" s="331"/>
      <c r="AG52" s="331"/>
      <c r="AH52" s="331"/>
      <c r="AI52" s="331"/>
      <c r="AJ52" s="331"/>
      <c r="AK52" s="331"/>
      <c r="AL52" s="331"/>
      <c r="AM52" s="331"/>
      <c r="AN52" s="331"/>
      <c r="AO52" s="331"/>
      <c r="AP52" s="331"/>
      <c r="AQ52" s="331"/>
      <c r="AR52" s="331"/>
      <c r="AS52" s="331"/>
      <c r="AT52" s="331"/>
      <c r="AU52" s="331"/>
      <c r="AV52" s="331"/>
      <c r="AW52" s="331"/>
      <c r="AX52" s="331"/>
      <c r="AY52" s="331"/>
      <c r="AZ52" s="331"/>
      <c r="BA52" s="331"/>
      <c r="BB52" s="331"/>
      <c r="BC52" s="331"/>
      <c r="BD52" s="331"/>
      <c r="BE52" s="331"/>
      <c r="BF52" s="331"/>
      <c r="BG52" s="331"/>
      <c r="BH52" s="331"/>
      <c r="BI52" s="331"/>
      <c r="BJ52" s="331"/>
      <c r="BK52" s="331"/>
      <c r="BL52" s="331"/>
      <c r="BM52" s="331"/>
      <c r="BN52" s="331"/>
      <c r="BO52" s="331"/>
      <c r="BP52" s="331"/>
      <c r="BQ52" s="331"/>
      <c r="BR52" s="331"/>
      <c r="BS52" s="331"/>
      <c r="BT52" s="331"/>
      <c r="BU52" s="331"/>
      <c r="BV52" s="331"/>
      <c r="BW52" s="331"/>
    </row>
    <row r="53" spans="1:75" s="399" customFormat="1" ht="14.25" customHeight="1" thickBot="1">
      <c r="A53" s="397"/>
      <c r="B53" s="398"/>
      <c r="C53" s="398"/>
      <c r="D53" s="450"/>
      <c r="E53" s="949" t="s">
        <v>3615</v>
      </c>
      <c r="F53" s="479" t="str">
        <f>+'4'!B715</f>
        <v>Suministro e instalacion de cinta PVC V - 15</v>
      </c>
      <c r="G53" s="481" t="str">
        <f>+'4'!H716</f>
        <v>m</v>
      </c>
      <c r="H53" s="887">
        <f>+(4.32+4.32+2.64+2.64)</f>
        <v>13.920000000000002</v>
      </c>
      <c r="I53" s="497">
        <f>+'4'!D716</f>
        <v>38298</v>
      </c>
      <c r="J53" s="468">
        <f t="shared" si="8"/>
        <v>533108</v>
      </c>
      <c r="K53" s="331"/>
      <c r="L53" s="848">
        <f t="shared" si="9"/>
        <v>2.6584064891826666E-4</v>
      </c>
      <c r="M53" s="945"/>
      <c r="N53" s="331"/>
      <c r="O53" s="331"/>
      <c r="P53" s="331"/>
      <c r="Q53" s="331"/>
      <c r="R53" s="331"/>
      <c r="S53" s="331"/>
      <c r="T53" s="331"/>
      <c r="U53" s="331"/>
      <c r="V53" s="331"/>
      <c r="W53" s="331"/>
      <c r="X53" s="331"/>
      <c r="Y53" s="331"/>
      <c r="Z53" s="331"/>
      <c r="AA53" s="331"/>
      <c r="AB53" s="331"/>
      <c r="AC53" s="331"/>
      <c r="AD53" s="331"/>
      <c r="AE53" s="331"/>
      <c r="AF53" s="331"/>
      <c r="AG53" s="331"/>
      <c r="AH53" s="331"/>
      <c r="AI53" s="331"/>
      <c r="AJ53" s="331"/>
      <c r="AK53" s="331"/>
      <c r="AL53" s="331"/>
      <c r="AM53" s="331"/>
      <c r="AN53" s="331"/>
      <c r="AO53" s="331"/>
      <c r="AP53" s="331"/>
      <c r="AQ53" s="331"/>
      <c r="AR53" s="331"/>
      <c r="AS53" s="331"/>
      <c r="AT53" s="331"/>
      <c r="AU53" s="331"/>
      <c r="AV53" s="331"/>
      <c r="AW53" s="331"/>
      <c r="AX53" s="331"/>
      <c r="AY53" s="331"/>
      <c r="AZ53" s="331"/>
      <c r="BA53" s="331"/>
      <c r="BB53" s="331"/>
      <c r="BC53" s="331"/>
      <c r="BD53" s="331"/>
      <c r="BE53" s="331"/>
      <c r="BF53" s="331"/>
      <c r="BG53" s="331"/>
      <c r="BH53" s="331"/>
      <c r="BI53" s="331"/>
      <c r="BJ53" s="331"/>
      <c r="BK53" s="331"/>
      <c r="BL53" s="331"/>
      <c r="BM53" s="331"/>
      <c r="BN53" s="331"/>
      <c r="BO53" s="331"/>
      <c r="BP53" s="331"/>
      <c r="BQ53" s="331"/>
      <c r="BR53" s="331"/>
      <c r="BS53" s="331"/>
      <c r="BT53" s="331"/>
      <c r="BU53" s="331"/>
      <c r="BV53" s="331"/>
      <c r="BW53" s="331"/>
    </row>
    <row r="54" spans="1:75" ht="14.25" customHeight="1" thickTop="1" thickBot="1">
      <c r="A54" s="329"/>
      <c r="B54" s="331"/>
      <c r="C54" s="331"/>
      <c r="D54" s="331"/>
      <c r="E54" s="330"/>
      <c r="F54" s="331"/>
      <c r="G54" s="1191" t="str">
        <f>+CONCATENATE("SUBTOTAL"," ",F35)</f>
        <v xml:space="preserve">SUBTOTAL CONCRETOS </v>
      </c>
      <c r="H54" s="1192"/>
      <c r="I54" s="1192"/>
      <c r="J54" s="473">
        <f>+SUM(J36:J53)</f>
        <v>728823594</v>
      </c>
      <c r="L54" s="849">
        <f t="shared" si="9"/>
        <v>0.36343655915106005</v>
      </c>
      <c r="M54" s="946"/>
    </row>
    <row r="55" spans="1:75" ht="14.25" customHeight="1" thickTop="1" thickBot="1">
      <c r="A55" s="329"/>
      <c r="B55" s="331"/>
      <c r="C55" s="331"/>
      <c r="D55" s="331"/>
      <c r="E55" s="330"/>
      <c r="F55" s="331"/>
      <c r="G55" s="331"/>
      <c r="H55" s="331"/>
      <c r="I55" s="332"/>
      <c r="J55" s="332"/>
      <c r="L55" s="848"/>
      <c r="M55" s="945"/>
    </row>
    <row r="56" spans="1:75" ht="18.600000000000001" customHeight="1" thickTop="1" thickBot="1">
      <c r="A56" s="334"/>
      <c r="B56" s="331"/>
      <c r="C56" s="331"/>
      <c r="D56" s="331"/>
      <c r="E56" s="484">
        <v>5</v>
      </c>
      <c r="F56" s="470" t="s">
        <v>2769</v>
      </c>
      <c r="G56" s="471" t="s">
        <v>490</v>
      </c>
      <c r="H56" s="471" t="s">
        <v>496</v>
      </c>
      <c r="I56" s="471" t="s">
        <v>2740</v>
      </c>
      <c r="J56" s="472" t="s">
        <v>493</v>
      </c>
      <c r="L56" s="848"/>
      <c r="M56" s="945"/>
    </row>
    <row r="57" spans="1:75" s="356" customFormat="1" ht="14.25" customHeight="1" thickTop="1">
      <c r="A57" s="354" t="str">
        <f t="shared" ref="A57:A59" si="11">+CONCATENATE(B57,"_",E57)</f>
        <v>04 00 00_JDN2023-TA-05-001</v>
      </c>
      <c r="B57" s="355" t="s">
        <v>2770</v>
      </c>
      <c r="C57" s="355"/>
      <c r="D57" s="330"/>
      <c r="E57" s="489" t="s">
        <v>3616</v>
      </c>
      <c r="F57" s="505" t="str">
        <f>+'5'!B4</f>
        <v>Muro en ladrillo farol pandereta e = 0,12 m</v>
      </c>
      <c r="G57" s="506" t="str">
        <f>+'5'!H5</f>
        <v>m2</v>
      </c>
      <c r="H57" s="883">
        <v>563.27</v>
      </c>
      <c r="I57" s="467">
        <f>+'5'!D5</f>
        <v>45897</v>
      </c>
      <c r="J57" s="468">
        <f t="shared" ref="J57:J59" si="12">++ROUND(H57*I57,0)</f>
        <v>25852403</v>
      </c>
      <c r="K57" s="331"/>
      <c r="L57" s="848">
        <f>+J57/$J$190</f>
        <v>1.2891608435094848E-2</v>
      </c>
      <c r="M57" s="945">
        <v>653.79999999999995</v>
      </c>
      <c r="N57" s="331"/>
      <c r="O57" s="331"/>
      <c r="P57" s="331"/>
      <c r="Q57" s="331"/>
      <c r="R57" s="331"/>
      <c r="S57" s="331"/>
      <c r="T57" s="331"/>
      <c r="U57" s="331"/>
      <c r="V57" s="331"/>
      <c r="W57" s="331"/>
      <c r="X57" s="331"/>
      <c r="Y57" s="331"/>
      <c r="Z57" s="331"/>
      <c r="AA57" s="331"/>
      <c r="AB57" s="331"/>
      <c r="AC57" s="331"/>
      <c r="AD57" s="331"/>
      <c r="AE57" s="331"/>
      <c r="AF57" s="331"/>
      <c r="AG57" s="331"/>
      <c r="AH57" s="331"/>
      <c r="AI57" s="331"/>
      <c r="AJ57" s="331"/>
      <c r="AK57" s="331"/>
      <c r="AL57" s="331"/>
      <c r="AM57" s="331"/>
      <c r="AN57" s="331"/>
      <c r="AO57" s="331"/>
      <c r="AP57" s="331"/>
      <c r="AQ57" s="331"/>
      <c r="AR57" s="331"/>
      <c r="AS57" s="331"/>
      <c r="AT57" s="331"/>
      <c r="AU57" s="331"/>
      <c r="AV57" s="331"/>
      <c r="AW57" s="331"/>
      <c r="AX57" s="331"/>
      <c r="AY57" s="331"/>
      <c r="AZ57" s="331"/>
      <c r="BA57" s="331"/>
      <c r="BB57" s="331"/>
      <c r="BC57" s="331"/>
      <c r="BD57" s="331"/>
      <c r="BE57" s="331"/>
      <c r="BF57" s="331"/>
      <c r="BG57" s="331"/>
      <c r="BH57" s="331"/>
      <c r="BI57" s="331"/>
      <c r="BJ57" s="331"/>
      <c r="BK57" s="331"/>
      <c r="BL57" s="331"/>
      <c r="BM57" s="331"/>
      <c r="BN57" s="331"/>
      <c r="BO57" s="331"/>
      <c r="BP57" s="331"/>
      <c r="BQ57" s="331"/>
      <c r="BR57" s="331"/>
      <c r="BS57" s="331"/>
      <c r="BT57" s="331"/>
      <c r="BU57" s="331"/>
      <c r="BV57" s="331"/>
      <c r="BW57" s="331"/>
    </row>
    <row r="58" spans="1:75" s="356" customFormat="1" ht="14.25" customHeight="1">
      <c r="A58" s="354" t="str">
        <f t="shared" si="11"/>
        <v>04 05 13_JDN2023-TA-05-002</v>
      </c>
      <c r="B58" s="355" t="s">
        <v>2771</v>
      </c>
      <c r="C58" s="355"/>
      <c r="D58" s="330"/>
      <c r="E58" s="489" t="s">
        <v>3617</v>
      </c>
      <c r="F58" s="478" t="str">
        <f>+'5'!B43</f>
        <v xml:space="preserve">Revoque muro incluye dilataciones y filos, en mortero 1:3 </v>
      </c>
      <c r="G58" s="502" t="str">
        <f>+'5'!H44</f>
        <v>m2</v>
      </c>
      <c r="H58" s="884">
        <v>803.91</v>
      </c>
      <c r="I58" s="457">
        <f>+'5'!D44</f>
        <v>25957</v>
      </c>
      <c r="J58" s="468">
        <f t="shared" si="12"/>
        <v>20867092</v>
      </c>
      <c r="K58" s="331"/>
      <c r="L58" s="848">
        <f>+J58/$J$190</f>
        <v>1.0405623772888742E-2</v>
      </c>
      <c r="M58" s="884">
        <v>724.47</v>
      </c>
      <c r="N58" s="331"/>
      <c r="O58" s="331"/>
      <c r="P58" s="331"/>
      <c r="Q58" s="331"/>
      <c r="R58" s="331"/>
      <c r="S58" s="331"/>
      <c r="T58" s="331"/>
      <c r="U58" s="331"/>
      <c r="V58" s="331"/>
      <c r="W58" s="331"/>
      <c r="X58" s="331"/>
      <c r="Y58" s="331"/>
      <c r="Z58" s="331"/>
      <c r="AA58" s="331"/>
      <c r="AB58" s="331"/>
      <c r="AC58" s="331"/>
      <c r="AD58" s="331"/>
      <c r="AE58" s="331"/>
      <c r="AF58" s="331"/>
      <c r="AG58" s="331"/>
      <c r="AH58" s="331"/>
      <c r="AI58" s="331"/>
      <c r="AJ58" s="331"/>
      <c r="AK58" s="331"/>
      <c r="AL58" s="331"/>
      <c r="AM58" s="331"/>
      <c r="AN58" s="331"/>
      <c r="AO58" s="331"/>
      <c r="AP58" s="331"/>
      <c r="AQ58" s="331"/>
      <c r="AR58" s="331"/>
      <c r="AS58" s="331"/>
      <c r="AT58" s="331"/>
      <c r="AU58" s="331"/>
      <c r="AV58" s="331"/>
      <c r="AW58" s="331"/>
      <c r="AX58" s="331"/>
      <c r="AY58" s="331"/>
      <c r="AZ58" s="331"/>
      <c r="BA58" s="331"/>
      <c r="BB58" s="331"/>
      <c r="BC58" s="331"/>
      <c r="BD58" s="331"/>
      <c r="BE58" s="331"/>
      <c r="BF58" s="331"/>
      <c r="BG58" s="331"/>
      <c r="BH58" s="331"/>
      <c r="BI58" s="331"/>
      <c r="BJ58" s="331"/>
      <c r="BK58" s="331"/>
      <c r="BL58" s="331"/>
      <c r="BM58" s="331"/>
      <c r="BN58" s="331"/>
      <c r="BO58" s="331"/>
      <c r="BP58" s="331"/>
      <c r="BQ58" s="331"/>
      <c r="BR58" s="331"/>
      <c r="BS58" s="331"/>
      <c r="BT58" s="331"/>
      <c r="BU58" s="331"/>
      <c r="BV58" s="331"/>
      <c r="BW58" s="331"/>
    </row>
    <row r="59" spans="1:75" s="356" customFormat="1" ht="14.25" customHeight="1" thickBot="1">
      <c r="A59" s="354" t="str">
        <f t="shared" si="11"/>
        <v>04 05 13_JDN2023-TA-05-003</v>
      </c>
      <c r="B59" s="355" t="s">
        <v>2771</v>
      </c>
      <c r="C59" s="355"/>
      <c r="D59" s="330"/>
      <c r="E59" s="949" t="s">
        <v>3618</v>
      </c>
      <c r="F59" s="503" t="str">
        <f>+'5'!B80</f>
        <v xml:space="preserve">Revoque muro impermeabilizado, incluye dilataciones y filos, em mortero 1:3 </v>
      </c>
      <c r="G59" s="504" t="str">
        <f>+'5'!H81</f>
        <v>m2</v>
      </c>
      <c r="H59" s="888">
        <v>366.81</v>
      </c>
      <c r="I59" s="463">
        <f>+'5'!D81</f>
        <v>29198</v>
      </c>
      <c r="J59" s="468">
        <f t="shared" si="12"/>
        <v>10710118</v>
      </c>
      <c r="K59" s="331"/>
      <c r="L59" s="848">
        <f>+J59/$J$190</f>
        <v>5.3407278058314796E-3</v>
      </c>
      <c r="M59" s="945">
        <v>563.92999999999995</v>
      </c>
      <c r="N59" s="331"/>
      <c r="O59" s="331"/>
      <c r="P59" s="331"/>
      <c r="Q59" s="331"/>
      <c r="R59" s="331"/>
      <c r="S59" s="331"/>
      <c r="T59" s="331"/>
      <c r="U59" s="331"/>
      <c r="V59" s="331"/>
      <c r="W59" s="331"/>
      <c r="X59" s="331"/>
      <c r="Y59" s="331"/>
      <c r="Z59" s="331"/>
      <c r="AA59" s="331"/>
      <c r="AB59" s="331"/>
      <c r="AC59" s="331"/>
      <c r="AD59" s="331"/>
      <c r="AE59" s="331"/>
      <c r="AF59" s="331"/>
      <c r="AG59" s="331"/>
      <c r="AH59" s="331"/>
      <c r="AI59" s="331"/>
      <c r="AJ59" s="331"/>
      <c r="AK59" s="331"/>
      <c r="AL59" s="331"/>
      <c r="AM59" s="331"/>
      <c r="AN59" s="331"/>
      <c r="AO59" s="331"/>
      <c r="AP59" s="331"/>
      <c r="AQ59" s="331"/>
      <c r="AR59" s="331"/>
      <c r="AS59" s="331"/>
      <c r="AT59" s="331"/>
      <c r="AU59" s="331"/>
      <c r="AV59" s="331"/>
      <c r="AW59" s="331"/>
      <c r="AX59" s="331"/>
      <c r="AY59" s="331"/>
      <c r="AZ59" s="331"/>
      <c r="BA59" s="331"/>
      <c r="BB59" s="331"/>
      <c r="BC59" s="331"/>
      <c r="BD59" s="331"/>
      <c r="BE59" s="331"/>
      <c r="BF59" s="331"/>
      <c r="BG59" s="331"/>
      <c r="BH59" s="331"/>
      <c r="BI59" s="331"/>
      <c r="BJ59" s="331"/>
      <c r="BK59" s="331"/>
      <c r="BL59" s="331"/>
      <c r="BM59" s="331"/>
      <c r="BN59" s="331"/>
      <c r="BO59" s="331"/>
      <c r="BP59" s="331"/>
      <c r="BQ59" s="331"/>
      <c r="BR59" s="331"/>
      <c r="BS59" s="331"/>
      <c r="BT59" s="331"/>
      <c r="BU59" s="331"/>
      <c r="BV59" s="331"/>
      <c r="BW59" s="331"/>
    </row>
    <row r="60" spans="1:75" ht="13.9" customHeight="1" thickTop="1" thickBot="1">
      <c r="A60" s="329"/>
      <c r="B60" s="331"/>
      <c r="C60" s="331"/>
      <c r="D60" s="331"/>
      <c r="E60" s="330"/>
      <c r="F60" s="336"/>
      <c r="G60" s="1191" t="str">
        <f>+CONCATENATE("SUBTOTAL"," ",F56)</f>
        <v xml:space="preserve">SUBTOTAL MAMPOSTERIA </v>
      </c>
      <c r="H60" s="1192"/>
      <c r="I60" s="1192"/>
      <c r="J60" s="473">
        <f>+SUM(J57:J59)</f>
        <v>57429613</v>
      </c>
      <c r="L60" s="849">
        <f>+J60/$J$190</f>
        <v>2.8637960013815068E-2</v>
      </c>
      <c r="M60" s="946"/>
    </row>
    <row r="61" spans="1:75" ht="14.25" customHeight="1" thickTop="1" thickBot="1">
      <c r="A61" s="329"/>
      <c r="B61" s="331"/>
      <c r="C61" s="331"/>
      <c r="D61" s="331"/>
      <c r="E61" s="330"/>
      <c r="F61" s="331"/>
      <c r="G61" s="331"/>
      <c r="H61" s="331"/>
      <c r="I61" s="332"/>
      <c r="J61" s="332"/>
      <c r="L61" s="848"/>
      <c r="M61" s="945"/>
    </row>
    <row r="62" spans="1:75" ht="14.25" customHeight="1" thickTop="1" thickBot="1">
      <c r="A62" s="338"/>
      <c r="B62" s="331"/>
      <c r="C62" s="331"/>
      <c r="D62" s="331"/>
      <c r="E62" s="484">
        <v>6</v>
      </c>
      <c r="F62" s="470" t="s">
        <v>2773</v>
      </c>
      <c r="G62" s="471" t="s">
        <v>490</v>
      </c>
      <c r="H62" s="471" t="s">
        <v>496</v>
      </c>
      <c r="I62" s="471" t="s">
        <v>2740</v>
      </c>
      <c r="J62" s="472" t="s">
        <v>493</v>
      </c>
      <c r="L62" s="848"/>
      <c r="M62" s="945"/>
    </row>
    <row r="63" spans="1:75" s="356" customFormat="1" ht="14.25" customHeight="1" thickTop="1">
      <c r="A63" s="354"/>
      <c r="B63" s="355"/>
      <c r="C63" s="355"/>
      <c r="D63" s="330"/>
      <c r="E63" s="950" t="s">
        <v>3619</v>
      </c>
      <c r="F63" s="702" t="str">
        <f>+'6'!B4</f>
        <v>Mortero de nivelación e = 0,05 m para pisos</v>
      </c>
      <c r="G63" s="703" t="str">
        <f>+'6'!H5</f>
        <v>m2</v>
      </c>
      <c r="H63" s="889">
        <f>+H64+H66</f>
        <v>141.34</v>
      </c>
      <c r="I63" s="704">
        <f>+'6'!D5</f>
        <v>31611</v>
      </c>
      <c r="J63" s="705">
        <f t="shared" ref="J63:J68" si="13">++ROUND(H63*I63,0)</f>
        <v>4467899</v>
      </c>
      <c r="K63" s="331"/>
      <c r="L63" s="848">
        <f t="shared" ref="L63:L69" si="14">+J63/$J$190</f>
        <v>2.2279710104918232E-3</v>
      </c>
      <c r="M63" s="945"/>
      <c r="N63" s="331"/>
      <c r="O63" s="331"/>
      <c r="P63" s="331"/>
      <c r="Q63" s="331"/>
      <c r="R63" s="331"/>
      <c r="S63" s="331"/>
      <c r="T63" s="331"/>
      <c r="U63" s="331"/>
      <c r="V63" s="331"/>
      <c r="W63" s="331"/>
      <c r="X63" s="331"/>
      <c r="Y63" s="331"/>
      <c r="Z63" s="331"/>
      <c r="AA63" s="331"/>
      <c r="AB63" s="331"/>
      <c r="AC63" s="331"/>
      <c r="AD63" s="331"/>
      <c r="AE63" s="331"/>
      <c r="AF63" s="331"/>
      <c r="AG63" s="331"/>
      <c r="AH63" s="331"/>
      <c r="AI63" s="331"/>
      <c r="AJ63" s="331"/>
      <c r="AK63" s="331"/>
      <c r="AL63" s="331"/>
      <c r="AM63" s="331"/>
      <c r="AN63" s="331"/>
      <c r="AO63" s="331"/>
      <c r="AP63" s="331"/>
      <c r="AQ63" s="331"/>
      <c r="AR63" s="331"/>
      <c r="AS63" s="331"/>
      <c r="AT63" s="331"/>
      <c r="AU63" s="331"/>
      <c r="AV63" s="331"/>
      <c r="AW63" s="331"/>
      <c r="AX63" s="331"/>
      <c r="AY63" s="331"/>
      <c r="AZ63" s="331"/>
      <c r="BA63" s="331"/>
      <c r="BB63" s="331"/>
      <c r="BC63" s="331"/>
      <c r="BD63" s="331"/>
      <c r="BE63" s="331"/>
      <c r="BF63" s="331"/>
      <c r="BG63" s="331"/>
      <c r="BH63" s="331"/>
      <c r="BI63" s="331"/>
      <c r="BJ63" s="331"/>
      <c r="BK63" s="331"/>
      <c r="BL63" s="331"/>
      <c r="BM63" s="331"/>
      <c r="BN63" s="331"/>
      <c r="BO63" s="331"/>
      <c r="BP63" s="331"/>
      <c r="BQ63" s="331"/>
      <c r="BR63" s="331"/>
      <c r="BS63" s="331"/>
      <c r="BT63" s="331"/>
      <c r="BU63" s="331"/>
      <c r="BV63" s="331"/>
      <c r="BW63" s="331"/>
    </row>
    <row r="64" spans="1:75" s="356" customFormat="1" ht="14.25" customHeight="1">
      <c r="A64" s="354" t="str">
        <f t="shared" ref="A64:A67" si="15">+CONCATENATE(B64,"_",E64)</f>
        <v>09 06 30_JDN2023-TA-06-002</v>
      </c>
      <c r="B64" s="355" t="s">
        <v>2774</v>
      </c>
      <c r="C64" s="355"/>
      <c r="D64" s="330"/>
      <c r="E64" s="489" t="s">
        <v>3620</v>
      </c>
      <c r="F64" s="492" t="str">
        <f>+'6'!B40</f>
        <v xml:space="preserve">Cerámica  piso  blanca institucional antideslizante  de 20 x 20 cm, no incluye mortero </v>
      </c>
      <c r="G64" s="486" t="str">
        <f>+'6'!H41</f>
        <v>m2</v>
      </c>
      <c r="H64" s="844">
        <v>18.420000000000002</v>
      </c>
      <c r="I64" s="457">
        <f>+'6'!D41</f>
        <v>47562</v>
      </c>
      <c r="J64" s="706">
        <f t="shared" si="13"/>
        <v>876092</v>
      </c>
      <c r="K64" s="331"/>
      <c r="L64" s="848">
        <f t="shared" si="14"/>
        <v>4.3687370249949743E-4</v>
      </c>
      <c r="M64" s="945"/>
      <c r="N64" s="331"/>
      <c r="O64" s="331"/>
      <c r="P64" s="331"/>
      <c r="Q64" s="331"/>
      <c r="R64" s="331"/>
      <c r="S64" s="331"/>
      <c r="T64" s="331"/>
      <c r="U64" s="331"/>
      <c r="V64" s="331"/>
      <c r="W64" s="331"/>
      <c r="X64" s="331"/>
      <c r="Y64" s="331"/>
      <c r="Z64" s="331"/>
      <c r="AA64" s="331"/>
      <c r="AB64" s="331"/>
      <c r="AC64" s="331"/>
      <c r="AD64" s="331"/>
      <c r="AE64" s="331"/>
      <c r="AF64" s="331"/>
      <c r="AG64" s="331"/>
      <c r="AH64" s="331"/>
      <c r="AI64" s="331"/>
      <c r="AJ64" s="331"/>
      <c r="AK64" s="331"/>
      <c r="AL64" s="331"/>
      <c r="AM64" s="331"/>
      <c r="AN64" s="331"/>
      <c r="AO64" s="331"/>
      <c r="AP64" s="331"/>
      <c r="AQ64" s="331"/>
      <c r="AR64" s="331"/>
      <c r="AS64" s="331"/>
      <c r="AT64" s="331"/>
      <c r="AU64" s="331"/>
      <c r="AV64" s="331"/>
      <c r="AW64" s="331"/>
      <c r="AX64" s="331"/>
      <c r="AY64" s="331"/>
      <c r="AZ64" s="331"/>
      <c r="BA64" s="331"/>
      <c r="BB64" s="331"/>
      <c r="BC64" s="331"/>
      <c r="BD64" s="331"/>
      <c r="BE64" s="331"/>
      <c r="BF64" s="331"/>
      <c r="BG64" s="331"/>
      <c r="BH64" s="331"/>
      <c r="BI64" s="331"/>
      <c r="BJ64" s="331"/>
      <c r="BK64" s="331"/>
      <c r="BL64" s="331"/>
      <c r="BM64" s="331"/>
      <c r="BN64" s="331"/>
      <c r="BO64" s="331"/>
      <c r="BP64" s="331"/>
      <c r="BQ64" s="331"/>
      <c r="BR64" s="331"/>
      <c r="BS64" s="331"/>
      <c r="BT64" s="331"/>
      <c r="BU64" s="331"/>
      <c r="BV64" s="331"/>
      <c r="BW64" s="331"/>
    </row>
    <row r="65" spans="1:75" s="356" customFormat="1" ht="14.25" customHeight="1">
      <c r="A65" s="354" t="str">
        <f t="shared" si="15"/>
        <v>09 06 30_JDN2023-TA-06-003</v>
      </c>
      <c r="B65" s="355" t="s">
        <v>2774</v>
      </c>
      <c r="C65" s="355"/>
      <c r="D65" s="330"/>
      <c r="E65" s="489" t="s">
        <v>3621</v>
      </c>
      <c r="F65" s="492" t="str">
        <f>+'6'!B79</f>
        <v xml:space="preserve">Cerámica  pared  blanca  institucional de 20 x 20 cm, no incluye mortero </v>
      </c>
      <c r="G65" s="486" t="str">
        <f>+'6'!H80</f>
        <v>m2</v>
      </c>
      <c r="H65" s="881">
        <v>114.23</v>
      </c>
      <c r="I65" s="457">
        <f>+'6'!D80</f>
        <v>53843</v>
      </c>
      <c r="J65" s="706">
        <f t="shared" si="13"/>
        <v>6150486</v>
      </c>
      <c r="K65" s="331"/>
      <c r="L65" s="848">
        <f t="shared" si="14"/>
        <v>3.0670130431408164E-3</v>
      </c>
      <c r="M65" s="881">
        <v>74.02</v>
      </c>
      <c r="N65" s="331"/>
      <c r="O65" s="331"/>
      <c r="P65" s="331"/>
      <c r="Q65" s="331"/>
      <c r="R65" s="331"/>
      <c r="S65" s="331"/>
      <c r="T65" s="331"/>
      <c r="U65" s="331"/>
      <c r="V65" s="331"/>
      <c r="W65" s="331"/>
      <c r="X65" s="331"/>
      <c r="Y65" s="331"/>
      <c r="Z65" s="331"/>
      <c r="AA65" s="331"/>
      <c r="AB65" s="331"/>
      <c r="AC65" s="331"/>
      <c r="AD65" s="331"/>
      <c r="AE65" s="331"/>
      <c r="AF65" s="331"/>
      <c r="AG65" s="331"/>
      <c r="AH65" s="331"/>
      <c r="AI65" s="331"/>
      <c r="AJ65" s="331"/>
      <c r="AK65" s="331"/>
      <c r="AL65" s="331"/>
      <c r="AM65" s="331"/>
      <c r="AN65" s="331"/>
      <c r="AO65" s="331"/>
      <c r="AP65" s="331"/>
      <c r="AQ65" s="331"/>
      <c r="AR65" s="331"/>
      <c r="AS65" s="331"/>
      <c r="AT65" s="331"/>
      <c r="AU65" s="331"/>
      <c r="AV65" s="331"/>
      <c r="AW65" s="331"/>
      <c r="AX65" s="331"/>
      <c r="AY65" s="331"/>
      <c r="AZ65" s="331"/>
      <c r="BA65" s="331"/>
      <c r="BB65" s="331"/>
      <c r="BC65" s="331"/>
      <c r="BD65" s="331"/>
      <c r="BE65" s="331"/>
      <c r="BF65" s="331"/>
      <c r="BG65" s="331"/>
      <c r="BH65" s="331"/>
      <c r="BI65" s="331"/>
      <c r="BJ65" s="331"/>
      <c r="BK65" s="331"/>
      <c r="BL65" s="331"/>
      <c r="BM65" s="331"/>
      <c r="BN65" s="331"/>
      <c r="BO65" s="331"/>
      <c r="BP65" s="331"/>
      <c r="BQ65" s="331"/>
      <c r="BR65" s="331"/>
      <c r="BS65" s="331"/>
      <c r="BT65" s="331"/>
      <c r="BU65" s="331"/>
      <c r="BV65" s="331"/>
      <c r="BW65" s="331"/>
    </row>
    <row r="66" spans="1:75" s="356" customFormat="1" ht="14.25" customHeight="1">
      <c r="A66" s="354" t="str">
        <f t="shared" si="15"/>
        <v>09 06 30_JDN2023-TA-06-004</v>
      </c>
      <c r="B66" s="355" t="s">
        <v>2774</v>
      </c>
      <c r="C66" s="355"/>
      <c r="D66" s="330"/>
      <c r="E66" s="489" t="s">
        <v>3622</v>
      </c>
      <c r="F66" s="492" t="str">
        <f>+'6'!B118</f>
        <v>Piso en cerámica de 1ra. de 40 x 40 cm tipo Mangle, no incluye mortero</v>
      </c>
      <c r="G66" s="486" t="str">
        <f>+'6'!H119</f>
        <v>m2</v>
      </c>
      <c r="H66" s="844">
        <v>122.92</v>
      </c>
      <c r="I66" s="457">
        <f>+'6'!D119</f>
        <v>45127</v>
      </c>
      <c r="J66" s="706">
        <f t="shared" si="13"/>
        <v>5547011</v>
      </c>
      <c r="K66" s="331"/>
      <c r="L66" s="848">
        <f t="shared" si="14"/>
        <v>2.7660830522084892E-3</v>
      </c>
      <c r="M66" s="945">
        <v>122.92</v>
      </c>
      <c r="N66" s="331"/>
      <c r="O66" s="331"/>
      <c r="P66" s="331"/>
      <c r="Q66" s="331"/>
      <c r="R66" s="331"/>
      <c r="S66" s="331"/>
      <c r="T66" s="331"/>
      <c r="U66" s="331"/>
      <c r="V66" s="331"/>
      <c r="W66" s="331"/>
      <c r="X66" s="331"/>
      <c r="Y66" s="331"/>
      <c r="Z66" s="331"/>
      <c r="AA66" s="331"/>
      <c r="AB66" s="331"/>
      <c r="AC66" s="331"/>
      <c r="AD66" s="331"/>
      <c r="AE66" s="331"/>
      <c r="AF66" s="331"/>
      <c r="AG66" s="331"/>
      <c r="AH66" s="331"/>
      <c r="AI66" s="331"/>
      <c r="AJ66" s="331"/>
      <c r="AK66" s="331"/>
      <c r="AL66" s="331"/>
      <c r="AM66" s="331"/>
      <c r="AN66" s="331"/>
      <c r="AO66" s="331"/>
      <c r="AP66" s="331"/>
      <c r="AQ66" s="331"/>
      <c r="AR66" s="331"/>
      <c r="AS66" s="331"/>
      <c r="AT66" s="331"/>
      <c r="AU66" s="331"/>
      <c r="AV66" s="331"/>
      <c r="AW66" s="331"/>
      <c r="AX66" s="331"/>
      <c r="AY66" s="331"/>
      <c r="AZ66" s="331"/>
      <c r="BA66" s="331"/>
      <c r="BB66" s="331"/>
      <c r="BC66" s="331"/>
      <c r="BD66" s="331"/>
      <c r="BE66" s="331"/>
      <c r="BF66" s="331"/>
      <c r="BG66" s="331"/>
      <c r="BH66" s="331"/>
      <c r="BI66" s="331"/>
      <c r="BJ66" s="331"/>
      <c r="BK66" s="331"/>
      <c r="BL66" s="331"/>
      <c r="BM66" s="331"/>
      <c r="BN66" s="331"/>
      <c r="BO66" s="331"/>
      <c r="BP66" s="331"/>
      <c r="BQ66" s="331"/>
      <c r="BR66" s="331"/>
      <c r="BS66" s="331"/>
      <c r="BT66" s="331"/>
      <c r="BU66" s="331"/>
      <c r="BV66" s="331"/>
      <c r="BW66" s="331"/>
    </row>
    <row r="67" spans="1:75" s="356" customFormat="1" ht="14.25" customHeight="1">
      <c r="A67" s="354" t="str">
        <f t="shared" si="15"/>
        <v>09 06 60_JDN2023-TA-06-005</v>
      </c>
      <c r="B67" s="355" t="s">
        <v>2777</v>
      </c>
      <c r="C67" s="355"/>
      <c r="D67" s="330"/>
      <c r="E67" s="489" t="s">
        <v>3623</v>
      </c>
      <c r="F67" s="492" t="str">
        <f>+'6'!B157</f>
        <v xml:space="preserve">Piso en caucho contra impacto de e=10 mm para gimnasio. </v>
      </c>
      <c r="G67" s="486" t="str">
        <f>+'6'!H158</f>
        <v>m2</v>
      </c>
      <c r="H67" s="844">
        <v>66.5</v>
      </c>
      <c r="I67" s="457">
        <f>+'6'!D158</f>
        <v>70492</v>
      </c>
      <c r="J67" s="706">
        <f t="shared" si="13"/>
        <v>4687718</v>
      </c>
      <c r="K67" s="331"/>
      <c r="L67" s="848">
        <f t="shared" si="14"/>
        <v>2.3375863709901917E-3</v>
      </c>
      <c r="M67" s="844">
        <v>66.5</v>
      </c>
      <c r="N67" s="331"/>
      <c r="O67" s="331"/>
      <c r="P67" s="331"/>
      <c r="Q67" s="331"/>
      <c r="R67" s="331"/>
      <c r="S67" s="331"/>
      <c r="T67" s="331"/>
      <c r="U67" s="331"/>
      <c r="V67" s="331"/>
      <c r="W67" s="331"/>
      <c r="X67" s="331"/>
      <c r="Y67" s="331"/>
      <c r="Z67" s="331"/>
      <c r="AA67" s="331"/>
      <c r="AB67" s="331"/>
      <c r="AC67" s="331"/>
      <c r="AD67" s="331"/>
      <c r="AE67" s="331"/>
      <c r="AF67" s="331"/>
      <c r="AG67" s="331"/>
      <c r="AH67" s="331"/>
      <c r="AI67" s="331"/>
      <c r="AJ67" s="331"/>
      <c r="AK67" s="331"/>
      <c r="AL67" s="331"/>
      <c r="AM67" s="331"/>
      <c r="AN67" s="331"/>
      <c r="AO67" s="331"/>
      <c r="AP67" s="331"/>
      <c r="AQ67" s="331"/>
      <c r="AR67" s="331"/>
      <c r="AS67" s="331"/>
      <c r="AT67" s="331"/>
      <c r="AU67" s="331"/>
      <c r="AV67" s="331"/>
      <c r="AW67" s="331"/>
      <c r="AX67" s="331"/>
      <c r="AY67" s="331"/>
      <c r="AZ67" s="331"/>
      <c r="BA67" s="331"/>
      <c r="BB67" s="331"/>
      <c r="BC67" s="331"/>
      <c r="BD67" s="331"/>
      <c r="BE67" s="331"/>
      <c r="BF67" s="331"/>
      <c r="BG67" s="331"/>
      <c r="BH67" s="331"/>
      <c r="BI67" s="331"/>
      <c r="BJ67" s="331"/>
      <c r="BK67" s="331"/>
      <c r="BL67" s="331"/>
      <c r="BM67" s="331"/>
      <c r="BN67" s="331"/>
      <c r="BO67" s="331"/>
      <c r="BP67" s="331"/>
      <c r="BQ67" s="331"/>
      <c r="BR67" s="331"/>
      <c r="BS67" s="331"/>
      <c r="BT67" s="331"/>
      <c r="BU67" s="331"/>
      <c r="BV67" s="331"/>
      <c r="BW67" s="331"/>
    </row>
    <row r="68" spans="1:75" s="356" customFormat="1" ht="14.25" customHeight="1" thickBot="1">
      <c r="A68" s="354"/>
      <c r="B68" s="420"/>
      <c r="C68" s="420"/>
      <c r="D68" s="331"/>
      <c r="E68" s="949" t="s">
        <v>3624</v>
      </c>
      <c r="F68" s="479" t="str">
        <f>+'6'!B192</f>
        <v xml:space="preserve">Guardaescoba en fibrocemento de h= 8 cm con pintura en esmalte para exteriores </v>
      </c>
      <c r="G68" s="488" t="str">
        <f>+'6'!H193</f>
        <v>m</v>
      </c>
      <c r="H68" s="888">
        <v>334.21</v>
      </c>
      <c r="I68" s="463">
        <f>+'6'!D193</f>
        <v>14470</v>
      </c>
      <c r="J68" s="707">
        <f t="shared" si="13"/>
        <v>4836019</v>
      </c>
      <c r="K68" s="331"/>
      <c r="L68" s="848">
        <f t="shared" si="14"/>
        <v>2.4115384296260179E-3</v>
      </c>
      <c r="M68" s="888">
        <v>334.21</v>
      </c>
      <c r="N68" s="331"/>
      <c r="O68" s="331"/>
      <c r="P68" s="331"/>
      <c r="Q68" s="331"/>
      <c r="R68" s="331"/>
      <c r="S68" s="331"/>
      <c r="T68" s="331"/>
      <c r="U68" s="331"/>
      <c r="V68" s="331"/>
      <c r="W68" s="331"/>
      <c r="X68" s="331"/>
      <c r="Y68" s="331"/>
      <c r="Z68" s="331"/>
      <c r="AA68" s="331"/>
      <c r="AB68" s="331"/>
      <c r="AC68" s="331"/>
      <c r="AD68" s="331"/>
      <c r="AE68" s="331"/>
      <c r="AF68" s="331"/>
      <c r="AG68" s="331"/>
      <c r="AH68" s="331"/>
      <c r="AI68" s="331"/>
      <c r="AJ68" s="331"/>
      <c r="AK68" s="331"/>
      <c r="AL68" s="331"/>
      <c r="AM68" s="331"/>
      <c r="AN68" s="331"/>
      <c r="AO68" s="331"/>
      <c r="AP68" s="331"/>
      <c r="AQ68" s="331"/>
      <c r="AR68" s="331"/>
      <c r="AS68" s="331"/>
      <c r="AT68" s="331"/>
      <c r="AU68" s="331"/>
      <c r="AV68" s="331"/>
      <c r="AW68" s="331"/>
      <c r="AX68" s="331"/>
      <c r="AY68" s="331"/>
      <c r="AZ68" s="331"/>
      <c r="BA68" s="331"/>
      <c r="BB68" s="331"/>
      <c r="BC68" s="331"/>
      <c r="BD68" s="331"/>
      <c r="BE68" s="331"/>
      <c r="BF68" s="331"/>
      <c r="BG68" s="331"/>
      <c r="BH68" s="331"/>
      <c r="BI68" s="331"/>
      <c r="BJ68" s="331"/>
      <c r="BK68" s="331"/>
      <c r="BL68" s="331"/>
      <c r="BM68" s="331"/>
      <c r="BN68" s="331"/>
      <c r="BO68" s="331"/>
      <c r="BP68" s="331"/>
      <c r="BQ68" s="331"/>
      <c r="BR68" s="331"/>
      <c r="BS68" s="331"/>
      <c r="BT68" s="331"/>
      <c r="BU68" s="331"/>
      <c r="BV68" s="331"/>
      <c r="BW68" s="331"/>
    </row>
    <row r="69" spans="1:75" ht="14.25" customHeight="1" thickTop="1" thickBot="1">
      <c r="A69" s="329"/>
      <c r="B69" s="331"/>
      <c r="C69" s="331"/>
      <c r="D69" s="331"/>
      <c r="E69" s="330"/>
      <c r="F69" s="331"/>
      <c r="G69" s="1191" t="str">
        <f>+CONCATENATE("SUBTOTAL"," ",F62)</f>
        <v xml:space="preserve">SUBTOTAL PISOS Y ENCHAPES </v>
      </c>
      <c r="H69" s="1192"/>
      <c r="I69" s="1192"/>
      <c r="J69" s="473">
        <f>+SUM(J63:J68)</f>
        <v>26565225</v>
      </c>
      <c r="L69" s="849">
        <f t="shared" si="14"/>
        <v>1.3247065608956835E-2</v>
      </c>
      <c r="M69" s="946"/>
    </row>
    <row r="70" spans="1:75" ht="14.25" customHeight="1" thickTop="1" thickBot="1">
      <c r="A70" s="329"/>
      <c r="B70" s="331"/>
      <c r="C70" s="331"/>
      <c r="D70" s="331"/>
      <c r="E70" s="330"/>
      <c r="F70" s="331"/>
      <c r="G70" s="331"/>
      <c r="H70" s="331"/>
      <c r="I70" s="332"/>
      <c r="J70" s="332"/>
      <c r="L70" s="848"/>
      <c r="M70" s="945"/>
    </row>
    <row r="71" spans="1:75" ht="18" customHeight="1" thickTop="1" thickBot="1">
      <c r="A71" s="334"/>
      <c r="B71" s="331"/>
      <c r="C71" s="331"/>
      <c r="D71" s="331"/>
      <c r="E71" s="484">
        <v>7</v>
      </c>
      <c r="F71" s="470" t="s">
        <v>2778</v>
      </c>
      <c r="G71" s="471" t="s">
        <v>490</v>
      </c>
      <c r="H71" s="471" t="s">
        <v>496</v>
      </c>
      <c r="I71" s="471" t="s">
        <v>2740</v>
      </c>
      <c r="J71" s="472" t="s">
        <v>493</v>
      </c>
      <c r="L71" s="848"/>
      <c r="M71" s="945"/>
    </row>
    <row r="72" spans="1:75" s="356" customFormat="1" ht="14.25" customHeight="1" thickTop="1">
      <c r="A72" s="354" t="str">
        <f t="shared" ref="A72:A73" si="16">+CONCATENATE(B72,"_",E72)</f>
        <v>09 91 23_JDN2023-TA-07-001</v>
      </c>
      <c r="B72" s="355" t="s">
        <v>2779</v>
      </c>
      <c r="C72" s="355"/>
      <c r="D72" s="330"/>
      <c r="E72" s="489" t="s">
        <v>3625</v>
      </c>
      <c r="F72" s="505" t="str">
        <f>+'7'!B3</f>
        <v xml:space="preserve">Estuco y pintura muros 3 manos </v>
      </c>
      <c r="G72" s="491" t="str">
        <f>+'7'!H4</f>
        <v>m2</v>
      </c>
      <c r="H72" s="491">
        <v>642.66</v>
      </c>
      <c r="I72" s="467">
        <f>+'7'!D4</f>
        <v>24629</v>
      </c>
      <c r="J72" s="468">
        <f t="shared" ref="J72:J73" si="17">++ROUND(H72*I72,0)</f>
        <v>15828073</v>
      </c>
      <c r="K72" s="331"/>
      <c r="L72" s="848">
        <f>+J72/$J$190</f>
        <v>7.8928569772835824E-3</v>
      </c>
      <c r="M72" s="945">
        <v>742.46</v>
      </c>
      <c r="N72" s="331"/>
      <c r="O72" s="331"/>
      <c r="P72" s="331"/>
      <c r="Q72" s="331"/>
      <c r="R72" s="331"/>
      <c r="S72" s="331"/>
      <c r="T72" s="331"/>
      <c r="U72" s="331"/>
      <c r="V72" s="331"/>
      <c r="W72" s="331"/>
      <c r="X72" s="331"/>
      <c r="Y72" s="331"/>
      <c r="Z72" s="331"/>
      <c r="AA72" s="331"/>
      <c r="AB72" s="331"/>
      <c r="AC72" s="331"/>
      <c r="AD72" s="331"/>
      <c r="AE72" s="331"/>
      <c r="AF72" s="331"/>
      <c r="AG72" s="331"/>
      <c r="AH72" s="331"/>
      <c r="AI72" s="331"/>
      <c r="AJ72" s="331"/>
      <c r="AK72" s="331"/>
      <c r="AL72" s="331"/>
      <c r="AM72" s="331"/>
      <c r="AN72" s="331"/>
      <c r="AO72" s="331"/>
      <c r="AP72" s="331"/>
      <c r="AQ72" s="331"/>
      <c r="AR72" s="331"/>
      <c r="AS72" s="331"/>
      <c r="AT72" s="331"/>
      <c r="AU72" s="331"/>
      <c r="AV72" s="331"/>
      <c r="AW72" s="331"/>
      <c r="AX72" s="331"/>
      <c r="AY72" s="331"/>
      <c r="AZ72" s="331"/>
      <c r="BA72" s="331"/>
      <c r="BB72" s="331"/>
      <c r="BC72" s="331"/>
      <c r="BD72" s="331"/>
      <c r="BE72" s="331"/>
      <c r="BF72" s="331"/>
      <c r="BG72" s="331"/>
      <c r="BH72" s="331"/>
      <c r="BI72" s="331"/>
      <c r="BJ72" s="331"/>
      <c r="BK72" s="331"/>
      <c r="BL72" s="331"/>
      <c r="BM72" s="331"/>
      <c r="BN72" s="331"/>
      <c r="BO72" s="331"/>
      <c r="BP72" s="331"/>
      <c r="BQ72" s="331"/>
      <c r="BR72" s="331"/>
      <c r="BS72" s="331"/>
      <c r="BT72" s="331"/>
      <c r="BU72" s="331"/>
      <c r="BV72" s="331"/>
      <c r="BW72" s="331"/>
    </row>
    <row r="73" spans="1:75" s="356" customFormat="1" ht="14.25" customHeight="1" thickBot="1">
      <c r="A73" s="354" t="str">
        <f t="shared" si="16"/>
        <v>09 91 23_JDN2023-TA-07-002</v>
      </c>
      <c r="B73" s="355" t="s">
        <v>2779</v>
      </c>
      <c r="C73" s="355"/>
      <c r="D73" s="330"/>
      <c r="E73" s="951" t="s">
        <v>3626</v>
      </c>
      <c r="F73" s="479" t="str">
        <f>+'7'!B41</f>
        <v>Pintura texturizada hidrorepelente</v>
      </c>
      <c r="G73" s="488" t="str">
        <f>+'7'!H42</f>
        <v>m2</v>
      </c>
      <c r="H73" s="488">
        <v>563.17999999999995</v>
      </c>
      <c r="I73" s="463">
        <f>+'7'!D42</f>
        <v>29016</v>
      </c>
      <c r="J73" s="468">
        <f t="shared" si="17"/>
        <v>16341231</v>
      </c>
      <c r="K73" s="331"/>
      <c r="L73" s="848">
        <f>+J73/$J$190</f>
        <v>8.1487493212694159E-3</v>
      </c>
      <c r="M73" s="945">
        <v>446.16</v>
      </c>
      <c r="N73" s="331"/>
      <c r="O73" s="331"/>
      <c r="P73" s="331"/>
      <c r="Q73" s="331"/>
      <c r="R73" s="331"/>
      <c r="S73" s="331"/>
      <c r="T73" s="331"/>
      <c r="U73" s="331"/>
      <c r="V73" s="331"/>
      <c r="W73" s="331"/>
      <c r="X73" s="331"/>
      <c r="Y73" s="331"/>
      <c r="Z73" s="331"/>
      <c r="AA73" s="331"/>
      <c r="AB73" s="331"/>
      <c r="AC73" s="331"/>
      <c r="AD73" s="331"/>
      <c r="AE73" s="331"/>
      <c r="AF73" s="331"/>
      <c r="AG73" s="331"/>
      <c r="AH73" s="331"/>
      <c r="AI73" s="331"/>
      <c r="AJ73" s="331"/>
      <c r="AK73" s="331"/>
      <c r="AL73" s="331"/>
      <c r="AM73" s="331"/>
      <c r="AN73" s="331"/>
      <c r="AO73" s="331"/>
      <c r="AP73" s="331"/>
      <c r="AQ73" s="331"/>
      <c r="AR73" s="331"/>
      <c r="AS73" s="331"/>
      <c r="AT73" s="331"/>
      <c r="AU73" s="331"/>
      <c r="AV73" s="331"/>
      <c r="AW73" s="331"/>
      <c r="AX73" s="331"/>
      <c r="AY73" s="331"/>
      <c r="AZ73" s="331"/>
      <c r="BA73" s="331"/>
      <c r="BB73" s="331"/>
      <c r="BC73" s="331"/>
      <c r="BD73" s="331"/>
      <c r="BE73" s="331"/>
      <c r="BF73" s="331"/>
      <c r="BG73" s="331"/>
      <c r="BH73" s="331"/>
      <c r="BI73" s="331"/>
      <c r="BJ73" s="331"/>
      <c r="BK73" s="331"/>
      <c r="BL73" s="331"/>
      <c r="BM73" s="331"/>
      <c r="BN73" s="331"/>
      <c r="BO73" s="331"/>
      <c r="BP73" s="331"/>
      <c r="BQ73" s="331"/>
      <c r="BR73" s="331"/>
      <c r="BS73" s="331"/>
      <c r="BT73" s="331"/>
      <c r="BU73" s="331"/>
      <c r="BV73" s="331"/>
      <c r="BW73" s="331"/>
    </row>
    <row r="74" spans="1:75" ht="14.25" customHeight="1" thickTop="1" thickBot="1">
      <c r="A74" s="329"/>
      <c r="B74" s="331"/>
      <c r="C74" s="331"/>
      <c r="D74" s="331"/>
      <c r="E74" s="339"/>
      <c r="F74" s="340"/>
      <c r="G74" s="1191" t="str">
        <f>+CONCATENATE("SUBTOTAL"," ",F71)</f>
        <v>SUBTOTAL PINTURAS</v>
      </c>
      <c r="H74" s="1192"/>
      <c r="I74" s="1192"/>
      <c r="J74" s="473">
        <f>+SUM(J72:J73)</f>
        <v>32169304</v>
      </c>
      <c r="L74" s="849">
        <f>+J74/$J$190</f>
        <v>1.6041606298552998E-2</v>
      </c>
      <c r="M74" s="946"/>
    </row>
    <row r="75" spans="1:75" ht="14.25" customHeight="1" thickTop="1" thickBot="1">
      <c r="A75" s="329"/>
      <c r="B75" s="331"/>
      <c r="C75" s="331"/>
      <c r="D75" s="331"/>
      <c r="E75" s="330"/>
      <c r="F75" s="331"/>
      <c r="G75" s="331"/>
      <c r="H75" s="331"/>
      <c r="I75" s="332"/>
      <c r="J75" s="332"/>
      <c r="L75" s="848"/>
      <c r="M75" s="945"/>
    </row>
    <row r="76" spans="1:75" ht="17.45" customHeight="1" thickTop="1" thickBot="1">
      <c r="A76" s="334"/>
      <c r="B76" s="331"/>
      <c r="C76" s="331"/>
      <c r="D76" s="331"/>
      <c r="E76" s="484">
        <v>8</v>
      </c>
      <c r="F76" s="470" t="s">
        <v>2780</v>
      </c>
      <c r="G76" s="471" t="s">
        <v>490</v>
      </c>
      <c r="H76" s="471" t="s">
        <v>496</v>
      </c>
      <c r="I76" s="471" t="s">
        <v>2740</v>
      </c>
      <c r="J76" s="472" t="s">
        <v>493</v>
      </c>
      <c r="L76" s="848"/>
      <c r="M76" s="945"/>
    </row>
    <row r="77" spans="1:75" s="356" customFormat="1" ht="48.75" thickTop="1">
      <c r="A77" s="354" t="str">
        <f t="shared" ref="A77:A81" si="18">+CONCATENATE(B77,"_",E77)</f>
        <v>07 57 00_JDN2023-TA-08-001</v>
      </c>
      <c r="B77" s="415" t="s">
        <v>2781</v>
      </c>
      <c r="C77" s="415"/>
      <c r="D77" s="451"/>
      <c r="E77" s="948" t="s">
        <v>3627</v>
      </c>
      <c r="F77" s="708" t="str">
        <f>+'8'!B4</f>
        <v>Teja en lámina Standing Seam Calibre 26 (0,45mm) con un galvanizado Z180 (Zinc 180MG/M2) , Prepintada en Superpoliester y primer al interior y exterior de 4-6 micras, bandeja de 50 cm, tipo sanduche con aislamiento en polietileno 38 mm de densidad 11 kg/m3, color blanco ambas caras</v>
      </c>
      <c r="G77" s="709" t="str">
        <f>+'8'!H5</f>
        <v>m2</v>
      </c>
      <c r="H77" s="890">
        <v>448.41</v>
      </c>
      <c r="I77" s="710">
        <f>+'8'!D5</f>
        <v>141238</v>
      </c>
      <c r="J77" s="711">
        <f t="shared" ref="J77:J81" si="19">++ROUND(H77*I77,0)</f>
        <v>63332532</v>
      </c>
      <c r="K77" s="331"/>
      <c r="L77" s="848">
        <f t="shared" ref="L77:L82" si="20">+J77/$J$190</f>
        <v>3.1581520826018158E-2</v>
      </c>
      <c r="M77" s="945"/>
      <c r="N77" s="331"/>
      <c r="O77" s="331"/>
      <c r="P77" s="331"/>
      <c r="Q77" s="331"/>
      <c r="R77" s="331"/>
      <c r="S77" s="331"/>
      <c r="T77" s="331"/>
      <c r="U77" s="331"/>
      <c r="V77" s="331"/>
      <c r="W77" s="331"/>
      <c r="X77" s="331"/>
      <c r="Y77" s="331"/>
      <c r="Z77" s="331"/>
      <c r="AA77" s="331"/>
      <c r="AB77" s="331"/>
      <c r="AC77" s="331"/>
      <c r="AD77" s="331"/>
      <c r="AE77" s="331"/>
      <c r="AF77" s="331"/>
      <c r="AG77" s="331"/>
      <c r="AH77" s="331"/>
      <c r="AI77" s="331"/>
      <c r="AJ77" s="331"/>
      <c r="AK77" s="331"/>
      <c r="AL77" s="331"/>
      <c r="AM77" s="331"/>
      <c r="AN77" s="331"/>
      <c r="AO77" s="331"/>
      <c r="AP77" s="331"/>
      <c r="AQ77" s="331"/>
      <c r="AR77" s="331"/>
      <c r="AS77" s="331"/>
      <c r="AT77" s="331"/>
      <c r="AU77" s="331"/>
      <c r="AV77" s="331"/>
      <c r="AW77" s="331"/>
      <c r="AX77" s="331"/>
      <c r="AY77" s="331"/>
      <c r="AZ77" s="331"/>
      <c r="BA77" s="331"/>
      <c r="BB77" s="331"/>
      <c r="BC77" s="331"/>
      <c r="BD77" s="331"/>
      <c r="BE77" s="331"/>
      <c r="BF77" s="331"/>
      <c r="BG77" s="331"/>
      <c r="BH77" s="331"/>
      <c r="BI77" s="331"/>
      <c r="BJ77" s="331"/>
      <c r="BK77" s="331"/>
      <c r="BL77" s="331"/>
      <c r="BM77" s="331"/>
      <c r="BN77" s="331"/>
      <c r="BO77" s="331"/>
      <c r="BP77" s="331"/>
      <c r="BQ77" s="331"/>
      <c r="BR77" s="331"/>
      <c r="BS77" s="331"/>
      <c r="BT77" s="331"/>
      <c r="BU77" s="331"/>
      <c r="BV77" s="331"/>
      <c r="BW77" s="331"/>
    </row>
    <row r="78" spans="1:75" s="356" customFormat="1" ht="14.25" customHeight="1">
      <c r="A78" s="354" t="str">
        <f t="shared" si="18"/>
        <v>40 67 19_JDN2023-TA-08-002</v>
      </c>
      <c r="B78" s="355" t="s">
        <v>2782</v>
      </c>
      <c r="C78" s="355"/>
      <c r="D78" s="330"/>
      <c r="E78" s="485" t="s">
        <v>3628</v>
      </c>
      <c r="F78" s="476" t="str">
        <f>+'8'!B44</f>
        <v>Muro en placa de fibrocemento e=10 mm o similar 1 cara incluye pintura</v>
      </c>
      <c r="G78" s="486" t="str">
        <f>+'8'!H45</f>
        <v>m2</v>
      </c>
      <c r="H78" s="844">
        <v>18.190000000000001</v>
      </c>
      <c r="I78" s="457">
        <f>+'8'!D45</f>
        <v>119949</v>
      </c>
      <c r="J78" s="706">
        <f t="shared" si="19"/>
        <v>2181872</v>
      </c>
      <c r="K78" s="331"/>
      <c r="L78" s="848">
        <f t="shared" si="20"/>
        <v>1.0880164400770508E-3</v>
      </c>
      <c r="M78" s="945">
        <v>34.409999999999997</v>
      </c>
      <c r="N78" s="331"/>
      <c r="O78" s="331"/>
      <c r="P78" s="331"/>
      <c r="Q78" s="331"/>
      <c r="R78" s="331"/>
      <c r="S78" s="331"/>
      <c r="T78" s="331"/>
      <c r="U78" s="331"/>
      <c r="V78" s="331"/>
      <c r="W78" s="331"/>
      <c r="X78" s="331"/>
      <c r="Y78" s="331"/>
      <c r="Z78" s="331"/>
      <c r="AA78" s="331"/>
      <c r="AB78" s="331"/>
      <c r="AC78" s="331"/>
      <c r="AD78" s="331"/>
      <c r="AE78" s="331"/>
      <c r="AF78" s="331"/>
      <c r="AG78" s="331"/>
      <c r="AH78" s="331"/>
      <c r="AI78" s="331"/>
      <c r="AJ78" s="331"/>
      <c r="AK78" s="331"/>
      <c r="AL78" s="331"/>
      <c r="AM78" s="331"/>
      <c r="AN78" s="331"/>
      <c r="AO78" s="331"/>
      <c r="AP78" s="331"/>
      <c r="AQ78" s="331"/>
      <c r="AR78" s="331"/>
      <c r="AS78" s="331"/>
      <c r="AT78" s="331"/>
      <c r="AU78" s="331"/>
      <c r="AV78" s="331"/>
      <c r="AW78" s="331"/>
      <c r="AX78" s="331"/>
      <c r="AY78" s="331"/>
      <c r="AZ78" s="331"/>
      <c r="BA78" s="331"/>
      <c r="BB78" s="331"/>
      <c r="BC78" s="331"/>
      <c r="BD78" s="331"/>
      <c r="BE78" s="331"/>
      <c r="BF78" s="331"/>
      <c r="BG78" s="331"/>
      <c r="BH78" s="331"/>
      <c r="BI78" s="331"/>
      <c r="BJ78" s="331"/>
      <c r="BK78" s="331"/>
      <c r="BL78" s="331"/>
      <c r="BM78" s="331"/>
      <c r="BN78" s="331"/>
      <c r="BO78" s="331"/>
      <c r="BP78" s="331"/>
      <c r="BQ78" s="331"/>
      <c r="BR78" s="331"/>
      <c r="BS78" s="331"/>
      <c r="BT78" s="331"/>
      <c r="BU78" s="331"/>
      <c r="BV78" s="331"/>
      <c r="BW78" s="331"/>
    </row>
    <row r="79" spans="1:75" s="356" customFormat="1" ht="14.25" customHeight="1">
      <c r="A79" s="354" t="str">
        <f t="shared" si="18"/>
        <v>09 22 13 13_JDN2023-TA-08-003</v>
      </c>
      <c r="B79" s="355" t="s">
        <v>2783</v>
      </c>
      <c r="C79" s="355"/>
      <c r="D79" s="330"/>
      <c r="E79" s="485" t="s">
        <v>3629</v>
      </c>
      <c r="F79" s="507" t="str">
        <f>+'8'!B88</f>
        <v>Canal en lámina galvanizada C 22, long de desarrollo 0,7 m</v>
      </c>
      <c r="G79" s="486" t="str">
        <f>+'8'!H89</f>
        <v>m</v>
      </c>
      <c r="H79" s="844">
        <v>45.02</v>
      </c>
      <c r="I79" s="457">
        <f>+'8'!D89</f>
        <v>73429</v>
      </c>
      <c r="J79" s="706">
        <f t="shared" si="19"/>
        <v>3305774</v>
      </c>
      <c r="K79" s="331"/>
      <c r="L79" s="848">
        <f t="shared" si="20"/>
        <v>1.6484635483563069E-3</v>
      </c>
      <c r="M79" s="945"/>
      <c r="N79" s="331"/>
      <c r="O79" s="331"/>
      <c r="P79" s="331"/>
      <c r="Q79" s="331"/>
      <c r="R79" s="331"/>
      <c r="S79" s="331"/>
      <c r="T79" s="331"/>
      <c r="U79" s="331"/>
      <c r="V79" s="331"/>
      <c r="W79" s="331"/>
      <c r="X79" s="331"/>
      <c r="Y79" s="331"/>
      <c r="Z79" s="331"/>
      <c r="AA79" s="331"/>
      <c r="AB79" s="331"/>
      <c r="AC79" s="331"/>
      <c r="AD79" s="331"/>
      <c r="AE79" s="331"/>
      <c r="AF79" s="331"/>
      <c r="AG79" s="331"/>
      <c r="AH79" s="331"/>
      <c r="AI79" s="331"/>
      <c r="AJ79" s="331"/>
      <c r="AK79" s="331"/>
      <c r="AL79" s="331"/>
      <c r="AM79" s="331"/>
      <c r="AN79" s="331"/>
      <c r="AO79" s="331"/>
      <c r="AP79" s="331"/>
      <c r="AQ79" s="331"/>
      <c r="AR79" s="331"/>
      <c r="AS79" s="331"/>
      <c r="AT79" s="331"/>
      <c r="AU79" s="331"/>
      <c r="AV79" s="331"/>
      <c r="AW79" s="331"/>
      <c r="AX79" s="331"/>
      <c r="AY79" s="331"/>
      <c r="AZ79" s="331"/>
      <c r="BA79" s="331"/>
      <c r="BB79" s="331"/>
      <c r="BC79" s="331"/>
      <c r="BD79" s="331"/>
      <c r="BE79" s="331"/>
      <c r="BF79" s="331"/>
      <c r="BG79" s="331"/>
      <c r="BH79" s="331"/>
      <c r="BI79" s="331"/>
      <c r="BJ79" s="331"/>
      <c r="BK79" s="331"/>
      <c r="BL79" s="331"/>
      <c r="BM79" s="331"/>
      <c r="BN79" s="331"/>
      <c r="BO79" s="331"/>
      <c r="BP79" s="331"/>
      <c r="BQ79" s="331"/>
      <c r="BR79" s="331"/>
      <c r="BS79" s="331"/>
      <c r="BT79" s="331"/>
      <c r="BU79" s="331"/>
      <c r="BV79" s="331"/>
      <c r="BW79" s="331"/>
    </row>
    <row r="80" spans="1:75" s="356" customFormat="1" ht="24">
      <c r="A80" s="354" t="str">
        <f t="shared" si="18"/>
        <v>05 12 23_JDN2023-TA-08-004</v>
      </c>
      <c r="B80" s="355" t="s">
        <v>2784</v>
      </c>
      <c r="C80" s="355"/>
      <c r="D80" s="330"/>
      <c r="E80" s="485" t="s">
        <v>3630</v>
      </c>
      <c r="F80" s="492" t="str">
        <f>+'8'!B128</f>
        <v>Estructura metálica en: Perfiles Tubulares ASTM A-500 Grado C, Platinas ASTM A-36, Pernos ASTM A-490, Varillas roscadas ASTM A-193 B7. Incluye soldadura, anticorrosivo y pintura</v>
      </c>
      <c r="G80" s="456" t="str">
        <f>+'8'!H129</f>
        <v>Kg</v>
      </c>
      <c r="H80" s="874">
        <v>14309.82</v>
      </c>
      <c r="I80" s="457">
        <f>+'8'!D129</f>
        <v>15057</v>
      </c>
      <c r="J80" s="706">
        <f t="shared" si="19"/>
        <v>215462960</v>
      </c>
      <c r="K80" s="331"/>
      <c r="L80" s="848">
        <f t="shared" si="20"/>
        <v>0.10744316930950303</v>
      </c>
      <c r="M80" s="874">
        <v>11578</v>
      </c>
      <c r="N80" s="331"/>
      <c r="O80" s="331"/>
      <c r="P80" s="331"/>
      <c r="Q80" s="331"/>
      <c r="R80" s="331"/>
      <c r="S80" s="331"/>
      <c r="T80" s="331"/>
      <c r="U80" s="331"/>
      <c r="V80" s="331"/>
      <c r="W80" s="331"/>
      <c r="X80" s="331"/>
      <c r="Y80" s="331"/>
      <c r="Z80" s="331"/>
      <c r="AA80" s="331"/>
      <c r="AB80" s="331"/>
      <c r="AC80" s="331"/>
      <c r="AD80" s="331"/>
      <c r="AE80" s="331"/>
      <c r="AF80" s="331"/>
      <c r="AG80" s="331"/>
      <c r="AH80" s="331"/>
      <c r="AI80" s="331"/>
      <c r="AJ80" s="331"/>
      <c r="AK80" s="331"/>
      <c r="AL80" s="331"/>
      <c r="AM80" s="331"/>
      <c r="AN80" s="331"/>
      <c r="AO80" s="331"/>
      <c r="AP80" s="331"/>
      <c r="AQ80" s="331"/>
      <c r="AR80" s="331"/>
      <c r="AS80" s="331"/>
      <c r="AT80" s="331"/>
      <c r="AU80" s="331"/>
      <c r="AV80" s="331"/>
      <c r="AW80" s="331"/>
      <c r="AX80" s="331"/>
      <c r="AY80" s="331"/>
      <c r="AZ80" s="331"/>
      <c r="BA80" s="331"/>
      <c r="BB80" s="331"/>
      <c r="BC80" s="331"/>
      <c r="BD80" s="331"/>
      <c r="BE80" s="331"/>
      <c r="BF80" s="331"/>
      <c r="BG80" s="331"/>
      <c r="BH80" s="331"/>
      <c r="BI80" s="331"/>
      <c r="BJ80" s="331"/>
      <c r="BK80" s="331"/>
      <c r="BL80" s="331"/>
      <c r="BM80" s="331"/>
      <c r="BN80" s="331"/>
      <c r="BO80" s="331"/>
      <c r="BP80" s="331"/>
      <c r="BQ80" s="331"/>
      <c r="BR80" s="331"/>
      <c r="BS80" s="331"/>
      <c r="BT80" s="331"/>
      <c r="BU80" s="331"/>
      <c r="BV80" s="331"/>
      <c r="BW80" s="331"/>
    </row>
    <row r="81" spans="1:75" s="356" customFormat="1" thickBot="1">
      <c r="A81" s="354" t="str">
        <f t="shared" si="18"/>
        <v>09 22 13 13_JDN2023-TA-08-005</v>
      </c>
      <c r="B81" s="355" t="s">
        <v>2783</v>
      </c>
      <c r="C81" s="355"/>
      <c r="D81" s="330"/>
      <c r="E81" s="951" t="s">
        <v>3631</v>
      </c>
      <c r="F81" s="479" t="str">
        <f>+'8'!B170</f>
        <v xml:space="preserve">Flashing en lámina galvanizada C 26, incluye instalacion con tornillo y silicona. </v>
      </c>
      <c r="G81" s="462" t="str">
        <f>+'8'!H171</f>
        <v>m</v>
      </c>
      <c r="H81" s="878">
        <v>138.18</v>
      </c>
      <c r="I81" s="463">
        <f>+'8'!D171</f>
        <v>18981</v>
      </c>
      <c r="J81" s="707">
        <f t="shared" si="19"/>
        <v>2622795</v>
      </c>
      <c r="K81" s="331"/>
      <c r="L81" s="848">
        <f t="shared" si="20"/>
        <v>1.3078879416170556E-3</v>
      </c>
      <c r="M81" s="945"/>
      <c r="N81" s="331"/>
      <c r="O81" s="331"/>
      <c r="P81" s="331"/>
      <c r="Q81" s="331"/>
      <c r="R81" s="331"/>
      <c r="S81" s="331"/>
      <c r="T81" s="331"/>
      <c r="U81" s="331"/>
      <c r="V81" s="331"/>
      <c r="W81" s="331"/>
      <c r="X81" s="331"/>
      <c r="Y81" s="331"/>
      <c r="Z81" s="331"/>
      <c r="AA81" s="331"/>
      <c r="AB81" s="331"/>
      <c r="AC81" s="331"/>
      <c r="AD81" s="331"/>
      <c r="AE81" s="331"/>
      <c r="AF81" s="331"/>
      <c r="AG81" s="331"/>
      <c r="AH81" s="331"/>
      <c r="AI81" s="331"/>
      <c r="AJ81" s="331"/>
      <c r="AK81" s="331"/>
      <c r="AL81" s="331"/>
      <c r="AM81" s="331"/>
      <c r="AN81" s="331"/>
      <c r="AO81" s="331"/>
      <c r="AP81" s="331"/>
      <c r="AQ81" s="331"/>
      <c r="AR81" s="331"/>
      <c r="AS81" s="331"/>
      <c r="AT81" s="331"/>
      <c r="AU81" s="331"/>
      <c r="AV81" s="331"/>
      <c r="AW81" s="331"/>
      <c r="AX81" s="331"/>
      <c r="AY81" s="331"/>
      <c r="AZ81" s="331"/>
      <c r="BA81" s="331"/>
      <c r="BB81" s="331"/>
      <c r="BC81" s="331"/>
      <c r="BD81" s="331"/>
      <c r="BE81" s="331"/>
      <c r="BF81" s="331"/>
      <c r="BG81" s="331"/>
      <c r="BH81" s="331"/>
      <c r="BI81" s="331"/>
      <c r="BJ81" s="331"/>
      <c r="BK81" s="331"/>
      <c r="BL81" s="331"/>
      <c r="BM81" s="331"/>
      <c r="BN81" s="331"/>
      <c r="BO81" s="331"/>
      <c r="BP81" s="331"/>
      <c r="BQ81" s="331"/>
      <c r="BR81" s="331"/>
      <c r="BS81" s="331"/>
      <c r="BT81" s="331"/>
      <c r="BU81" s="331"/>
      <c r="BV81" s="331"/>
      <c r="BW81" s="331"/>
    </row>
    <row r="82" spans="1:75" ht="14.25" customHeight="1" thickTop="1" thickBot="1">
      <c r="A82" s="329"/>
      <c r="B82" s="330"/>
      <c r="C82" s="330"/>
      <c r="D82" s="330"/>
      <c r="E82" s="343"/>
      <c r="F82" s="342"/>
      <c r="G82" s="1189" t="str">
        <f>+CONCATENATE("SUBTOTAL"," ",F76)</f>
        <v xml:space="preserve">SUBTOTAL CUBIERTA </v>
      </c>
      <c r="H82" s="1190"/>
      <c r="I82" s="1190"/>
      <c r="J82" s="712">
        <f>+SUM(J77:J81)</f>
        <v>286905933</v>
      </c>
      <c r="L82" s="849">
        <f t="shared" si="20"/>
        <v>0.1430690580655716</v>
      </c>
      <c r="M82" s="946"/>
    </row>
    <row r="83" spans="1:75" ht="14.25" customHeight="1" thickTop="1" thickBot="1">
      <c r="A83" s="329"/>
      <c r="B83" s="330"/>
      <c r="C83" s="330"/>
      <c r="D83" s="330"/>
      <c r="E83" s="330"/>
      <c r="F83" s="331"/>
      <c r="G83" s="331"/>
      <c r="H83" s="331"/>
      <c r="I83" s="332"/>
      <c r="J83" s="332"/>
      <c r="L83" s="848"/>
      <c r="M83" s="945"/>
    </row>
    <row r="84" spans="1:75" ht="17.45" customHeight="1" thickTop="1" thickBot="1">
      <c r="A84" s="334"/>
      <c r="B84" s="330"/>
      <c r="C84" s="330"/>
      <c r="D84" s="330"/>
      <c r="E84" s="469">
        <v>9</v>
      </c>
      <c r="F84" s="470" t="s">
        <v>2786</v>
      </c>
      <c r="G84" s="471" t="s">
        <v>490</v>
      </c>
      <c r="H84" s="471" t="s">
        <v>496</v>
      </c>
      <c r="I84" s="471" t="s">
        <v>2740</v>
      </c>
      <c r="J84" s="472" t="s">
        <v>493</v>
      </c>
      <c r="L84" s="848"/>
      <c r="M84" s="945"/>
    </row>
    <row r="85" spans="1:75" s="356" customFormat="1" ht="24.75" thickTop="1">
      <c r="A85" s="354" t="str">
        <f t="shared" ref="A85:A143" si="21">+CONCATENATE(B85,"_",E85)</f>
        <v>08 10 00_JDN2023-TA-09-001</v>
      </c>
      <c r="B85" s="355" t="s">
        <v>2787</v>
      </c>
      <c r="C85" s="355"/>
      <c r="D85" s="330"/>
      <c r="E85" s="464" t="s">
        <v>3632</v>
      </c>
      <c r="F85" s="498" t="str">
        <f>+'9'!B4</f>
        <v>Suministro e instalación de ventana tipo V-1 (1.90X5.0); carpintería en aluminio blanco o negro corrediza, panel de vidrio de 6.0 mm, con chapa y manija en aluminio, incluye accesorios.</v>
      </c>
      <c r="G85" s="466" t="str">
        <f>+'9'!H5</f>
        <v xml:space="preserve">UND </v>
      </c>
      <c r="H85" s="876">
        <v>10</v>
      </c>
      <c r="I85" s="467">
        <f>+'9'!D5</f>
        <v>2710562</v>
      </c>
      <c r="J85" s="468">
        <f t="shared" ref="J85:J101" si="22">++ROUND(H85*I85,0)</f>
        <v>27105620</v>
      </c>
      <c r="K85" s="331"/>
      <c r="L85" s="848">
        <f t="shared" ref="L85:L91" si="23">+J85/$J$190</f>
        <v>1.3516540007150423E-2</v>
      </c>
      <c r="M85" s="945">
        <v>10</v>
      </c>
      <c r="N85" s="331"/>
      <c r="O85" s="331"/>
      <c r="P85" s="331"/>
      <c r="Q85" s="331"/>
      <c r="R85" s="331"/>
      <c r="S85" s="331"/>
      <c r="T85" s="331"/>
      <c r="U85" s="331"/>
      <c r="V85" s="331"/>
      <c r="W85" s="331"/>
      <c r="X85" s="331"/>
      <c r="Y85" s="331"/>
      <c r="Z85" s="331"/>
      <c r="AA85" s="331"/>
      <c r="AB85" s="331"/>
      <c r="AC85" s="331"/>
      <c r="AD85" s="331"/>
      <c r="AE85" s="331"/>
      <c r="AF85" s="331"/>
      <c r="AG85" s="331"/>
      <c r="AH85" s="331"/>
      <c r="AI85" s="331"/>
      <c r="AJ85" s="331"/>
      <c r="AK85" s="331"/>
      <c r="AL85" s="331"/>
      <c r="AM85" s="331"/>
      <c r="AN85" s="331"/>
      <c r="AO85" s="331"/>
      <c r="AP85" s="331"/>
      <c r="AQ85" s="331"/>
      <c r="AR85" s="331"/>
      <c r="AS85" s="331"/>
      <c r="AT85" s="331"/>
      <c r="AU85" s="331"/>
      <c r="AV85" s="331"/>
      <c r="AW85" s="331"/>
      <c r="AX85" s="331"/>
      <c r="AY85" s="331"/>
      <c r="AZ85" s="331"/>
      <c r="BA85" s="331"/>
      <c r="BB85" s="331"/>
      <c r="BC85" s="331"/>
      <c r="BD85" s="331"/>
      <c r="BE85" s="331"/>
      <c r="BF85" s="331"/>
      <c r="BG85" s="331"/>
      <c r="BH85" s="331"/>
      <c r="BI85" s="331"/>
      <c r="BJ85" s="331"/>
      <c r="BK85" s="331"/>
      <c r="BL85" s="331"/>
      <c r="BM85" s="331"/>
      <c r="BN85" s="331"/>
      <c r="BO85" s="331"/>
      <c r="BP85" s="331"/>
      <c r="BQ85" s="331"/>
      <c r="BR85" s="331"/>
      <c r="BS85" s="331"/>
      <c r="BT85" s="331"/>
      <c r="BU85" s="331"/>
      <c r="BV85" s="331"/>
      <c r="BW85" s="331"/>
    </row>
    <row r="86" spans="1:75" s="356" customFormat="1" ht="24">
      <c r="A86" s="354" t="str">
        <f t="shared" si="21"/>
        <v>08 10 00_JDN2023-TA-09-002</v>
      </c>
      <c r="B86" s="355" t="s">
        <v>2787</v>
      </c>
      <c r="C86" s="355"/>
      <c r="D86" s="330"/>
      <c r="E86" s="464" t="s">
        <v>3633</v>
      </c>
      <c r="F86" s="492" t="str">
        <f>+'9'!B44</f>
        <v>Suministro e instalación de ventana proyectante tipo V-2 (2.87X1.87); carpintería en aluminio blanco o negro, panel de vidrio de 6.0 mm, con chapa y manija en aluminio, incluye accesorios.</v>
      </c>
      <c r="G86" s="456" t="str">
        <f>+'9'!H45</f>
        <v>UND</v>
      </c>
      <c r="H86" s="874">
        <v>6</v>
      </c>
      <c r="I86" s="457">
        <f>+'9'!D45</f>
        <v>1678829</v>
      </c>
      <c r="J86" s="468">
        <f t="shared" si="22"/>
        <v>10072974</v>
      </c>
      <c r="K86" s="331"/>
      <c r="L86" s="848">
        <f t="shared" si="23"/>
        <v>5.0230083673417549E-3</v>
      </c>
      <c r="M86" s="945">
        <v>5</v>
      </c>
      <c r="N86" s="331"/>
      <c r="O86" s="331"/>
      <c r="P86" s="331"/>
      <c r="Q86" s="331"/>
      <c r="R86" s="331"/>
      <c r="S86" s="331"/>
      <c r="T86" s="331"/>
      <c r="U86" s="331"/>
      <c r="V86" s="331"/>
      <c r="W86" s="331"/>
      <c r="X86" s="331"/>
      <c r="Y86" s="331"/>
      <c r="Z86" s="331"/>
      <c r="AA86" s="331"/>
      <c r="AB86" s="331"/>
      <c r="AC86" s="331"/>
      <c r="AD86" s="331"/>
      <c r="AE86" s="331"/>
      <c r="AF86" s="331"/>
      <c r="AG86" s="331"/>
      <c r="AH86" s="331"/>
      <c r="AI86" s="331"/>
      <c r="AJ86" s="331"/>
      <c r="AK86" s="331"/>
      <c r="AL86" s="331"/>
      <c r="AM86" s="331"/>
      <c r="AN86" s="331"/>
      <c r="AO86" s="331"/>
      <c r="AP86" s="331"/>
      <c r="AQ86" s="331"/>
      <c r="AR86" s="331"/>
      <c r="AS86" s="331"/>
      <c r="AT86" s="331"/>
      <c r="AU86" s="331"/>
      <c r="AV86" s="331"/>
      <c r="AW86" s="331"/>
      <c r="AX86" s="331"/>
      <c r="AY86" s="331"/>
      <c r="AZ86" s="331"/>
      <c r="BA86" s="331"/>
      <c r="BB86" s="331"/>
      <c r="BC86" s="331"/>
      <c r="BD86" s="331"/>
      <c r="BE86" s="331"/>
      <c r="BF86" s="331"/>
      <c r="BG86" s="331"/>
      <c r="BH86" s="331"/>
      <c r="BI86" s="331"/>
      <c r="BJ86" s="331"/>
      <c r="BK86" s="331"/>
      <c r="BL86" s="331"/>
      <c r="BM86" s="331"/>
      <c r="BN86" s="331"/>
      <c r="BO86" s="331"/>
      <c r="BP86" s="331"/>
      <c r="BQ86" s="331"/>
      <c r="BR86" s="331"/>
      <c r="BS86" s="331"/>
      <c r="BT86" s="331"/>
      <c r="BU86" s="331"/>
      <c r="BV86" s="331"/>
      <c r="BW86" s="331"/>
    </row>
    <row r="87" spans="1:75" s="356" customFormat="1" ht="27" customHeight="1">
      <c r="A87" s="354" t="str">
        <f t="shared" si="21"/>
        <v>08 10 00_JDN2023-TA-09-003</v>
      </c>
      <c r="B87" s="358" t="s">
        <v>2787</v>
      </c>
      <c r="C87" s="358"/>
      <c r="D87" s="446"/>
      <c r="E87" s="464" t="s">
        <v>3634</v>
      </c>
      <c r="F87" s="492" t="str">
        <f>+'9'!B84</f>
        <v>Suministro e instalación de ventanafija tipo V-3 (4,26X2.87); carpintería en aluminio blanco o negro, panel de vidrio de 6.0 mm, con chapa y manija en aluminio, incluye accesorios.</v>
      </c>
      <c r="G87" s="456" t="str">
        <f>+'9'!H85</f>
        <v xml:space="preserve">UND </v>
      </c>
      <c r="H87" s="874">
        <v>1</v>
      </c>
      <c r="I87" s="457">
        <f>+'9'!D85</f>
        <v>2937846</v>
      </c>
      <c r="J87" s="468">
        <f t="shared" si="22"/>
        <v>2937846</v>
      </c>
      <c r="K87" s="331"/>
      <c r="L87" s="848">
        <f t="shared" si="23"/>
        <v>1.4649918723071763E-3</v>
      </c>
      <c r="M87" s="945"/>
      <c r="N87" s="331"/>
      <c r="O87" s="331"/>
      <c r="P87" s="331"/>
      <c r="Q87" s="331"/>
      <c r="R87" s="331"/>
      <c r="S87" s="331"/>
      <c r="T87" s="331"/>
      <c r="U87" s="331"/>
      <c r="V87" s="331"/>
      <c r="W87" s="331"/>
      <c r="X87" s="331"/>
      <c r="Y87" s="331"/>
      <c r="Z87" s="331"/>
      <c r="AA87" s="331"/>
      <c r="AB87" s="331"/>
      <c r="AC87" s="331"/>
      <c r="AD87" s="331"/>
      <c r="AE87" s="331"/>
      <c r="AF87" s="331"/>
      <c r="AG87" s="331"/>
      <c r="AH87" s="331"/>
      <c r="AI87" s="331"/>
      <c r="AJ87" s="331"/>
      <c r="AK87" s="331"/>
      <c r="AL87" s="331"/>
      <c r="AM87" s="331"/>
      <c r="AN87" s="331"/>
      <c r="AO87" s="331"/>
      <c r="AP87" s="331"/>
      <c r="AQ87" s="331"/>
      <c r="AR87" s="331"/>
      <c r="AS87" s="331"/>
      <c r="AT87" s="331"/>
      <c r="AU87" s="331"/>
      <c r="AV87" s="331"/>
      <c r="AW87" s="331"/>
      <c r="AX87" s="331"/>
      <c r="AY87" s="331"/>
      <c r="AZ87" s="331"/>
      <c r="BA87" s="331"/>
      <c r="BB87" s="331"/>
      <c r="BC87" s="331"/>
      <c r="BD87" s="331"/>
      <c r="BE87" s="331"/>
      <c r="BF87" s="331"/>
      <c r="BG87" s="331"/>
      <c r="BH87" s="331"/>
      <c r="BI87" s="331"/>
      <c r="BJ87" s="331"/>
      <c r="BK87" s="331"/>
      <c r="BL87" s="331"/>
      <c r="BM87" s="331"/>
      <c r="BN87" s="331"/>
      <c r="BO87" s="331"/>
      <c r="BP87" s="331"/>
      <c r="BQ87" s="331"/>
      <c r="BR87" s="331"/>
      <c r="BS87" s="331"/>
      <c r="BT87" s="331"/>
      <c r="BU87" s="331"/>
      <c r="BV87" s="331"/>
      <c r="BW87" s="331"/>
    </row>
    <row r="88" spans="1:75" s="356" customFormat="1" ht="24">
      <c r="A88" s="354" t="str">
        <f t="shared" si="21"/>
        <v>08 10 00_JDN2023-TA-09-004</v>
      </c>
      <c r="B88" s="358" t="s">
        <v>2787</v>
      </c>
      <c r="C88" s="358"/>
      <c r="D88" s="446"/>
      <c r="E88" s="464" t="s">
        <v>3635</v>
      </c>
      <c r="F88" s="492" t="str">
        <f>+'9'!B123</f>
        <v>Suministro e instalación de ventana proyectante tipo V-4 (4,26X2,8); carpintería en aluminio blanco o negro, panel de vidrio de 6.0 mm, con chapa y manija en aluminio, incluye accesorios.</v>
      </c>
      <c r="G88" s="456" t="str">
        <f>+'9'!H124</f>
        <v xml:space="preserve">UND </v>
      </c>
      <c r="H88" s="874">
        <v>1</v>
      </c>
      <c r="I88" s="457">
        <f>+'9'!D124</f>
        <v>2884667</v>
      </c>
      <c r="J88" s="468">
        <f t="shared" si="22"/>
        <v>2884667</v>
      </c>
      <c r="K88" s="331"/>
      <c r="L88" s="848">
        <f t="shared" si="23"/>
        <v>1.4384735310539508E-3</v>
      </c>
      <c r="M88" s="945"/>
      <c r="N88" s="331"/>
      <c r="O88" s="331"/>
      <c r="P88" s="331"/>
      <c r="Q88" s="331"/>
      <c r="R88" s="331"/>
      <c r="S88" s="331"/>
      <c r="T88" s="331"/>
      <c r="U88" s="331"/>
      <c r="V88" s="331"/>
      <c r="W88" s="331"/>
      <c r="X88" s="331"/>
      <c r="Y88" s="331"/>
      <c r="Z88" s="331"/>
      <c r="AA88" s="331"/>
      <c r="AB88" s="331"/>
      <c r="AC88" s="331"/>
      <c r="AD88" s="331"/>
      <c r="AE88" s="331"/>
      <c r="AF88" s="331"/>
      <c r="AG88" s="331"/>
      <c r="AH88" s="331"/>
      <c r="AI88" s="331"/>
      <c r="AJ88" s="331"/>
      <c r="AK88" s="331"/>
      <c r="AL88" s="331"/>
      <c r="AM88" s="331"/>
      <c r="AN88" s="331"/>
      <c r="AO88" s="331"/>
      <c r="AP88" s="331"/>
      <c r="AQ88" s="331"/>
      <c r="AR88" s="331"/>
      <c r="AS88" s="331"/>
      <c r="AT88" s="331"/>
      <c r="AU88" s="331"/>
      <c r="AV88" s="331"/>
      <c r="AW88" s="331"/>
      <c r="AX88" s="331"/>
      <c r="AY88" s="331"/>
      <c r="AZ88" s="331"/>
      <c r="BA88" s="331"/>
      <c r="BB88" s="331"/>
      <c r="BC88" s="331"/>
      <c r="BD88" s="331"/>
      <c r="BE88" s="331"/>
      <c r="BF88" s="331"/>
      <c r="BG88" s="331"/>
      <c r="BH88" s="331"/>
      <c r="BI88" s="331"/>
      <c r="BJ88" s="331"/>
      <c r="BK88" s="331"/>
      <c r="BL88" s="331"/>
      <c r="BM88" s="331"/>
      <c r="BN88" s="331"/>
      <c r="BO88" s="331"/>
      <c r="BP88" s="331"/>
      <c r="BQ88" s="331"/>
      <c r="BR88" s="331"/>
      <c r="BS88" s="331"/>
      <c r="BT88" s="331"/>
      <c r="BU88" s="331"/>
      <c r="BV88" s="331"/>
      <c r="BW88" s="331"/>
    </row>
    <row r="89" spans="1:75" s="356" customFormat="1" ht="24">
      <c r="A89" s="354" t="str">
        <f t="shared" si="21"/>
        <v>08 10 00_JDN2023-TA-09-005</v>
      </c>
      <c r="B89" s="358" t="s">
        <v>2787</v>
      </c>
      <c r="C89" s="358"/>
      <c r="D89" s="446"/>
      <c r="E89" s="464" t="s">
        <v>3636</v>
      </c>
      <c r="F89" s="492" t="str">
        <f>+'9'!B162</f>
        <v>Suministro e instalación de ventana proyectante tipo V-5 (4,26X1.5); carpintería en aluminio blanco o negro corrediza, panel de vidrio de 6.0 mm, con chapa y manija en aluminio, incluye accesorios.</v>
      </c>
      <c r="G89" s="456" t="str">
        <f>+'9'!H163</f>
        <v xml:space="preserve">UND </v>
      </c>
      <c r="H89" s="874">
        <v>1</v>
      </c>
      <c r="I89" s="457">
        <f>+'9'!H186</f>
        <v>1935370</v>
      </c>
      <c r="J89" s="468">
        <f t="shared" si="22"/>
        <v>1935370</v>
      </c>
      <c r="K89" s="331"/>
      <c r="L89" s="848">
        <f t="shared" si="23"/>
        <v>9.6509528406429044E-4</v>
      </c>
      <c r="M89" s="945"/>
      <c r="N89" s="331"/>
      <c r="O89" s="331"/>
      <c r="P89" s="331"/>
      <c r="Q89" s="331"/>
      <c r="R89" s="331"/>
      <c r="S89" s="331"/>
      <c r="T89" s="331"/>
      <c r="U89" s="331"/>
      <c r="V89" s="331"/>
      <c r="W89" s="331"/>
      <c r="X89" s="331"/>
      <c r="Y89" s="331"/>
      <c r="Z89" s="331"/>
      <c r="AA89" s="331"/>
      <c r="AB89" s="331"/>
      <c r="AC89" s="331"/>
      <c r="AD89" s="331"/>
      <c r="AE89" s="331"/>
      <c r="AF89" s="331"/>
      <c r="AG89" s="331"/>
      <c r="AH89" s="331"/>
      <c r="AI89" s="331"/>
      <c r="AJ89" s="331"/>
      <c r="AK89" s="331"/>
      <c r="AL89" s="331"/>
      <c r="AM89" s="331"/>
      <c r="AN89" s="331"/>
      <c r="AO89" s="331"/>
      <c r="AP89" s="331"/>
      <c r="AQ89" s="331"/>
      <c r="AR89" s="331"/>
      <c r="AS89" s="331"/>
      <c r="AT89" s="331"/>
      <c r="AU89" s="331"/>
      <c r="AV89" s="331"/>
      <c r="AW89" s="331"/>
      <c r="AX89" s="331"/>
      <c r="AY89" s="331"/>
      <c r="AZ89" s="331"/>
      <c r="BA89" s="331"/>
      <c r="BB89" s="331"/>
      <c r="BC89" s="331"/>
      <c r="BD89" s="331"/>
      <c r="BE89" s="331"/>
      <c r="BF89" s="331"/>
      <c r="BG89" s="331"/>
      <c r="BH89" s="331"/>
      <c r="BI89" s="331"/>
      <c r="BJ89" s="331"/>
      <c r="BK89" s="331"/>
      <c r="BL89" s="331"/>
      <c r="BM89" s="331"/>
      <c r="BN89" s="331"/>
      <c r="BO89" s="331"/>
      <c r="BP89" s="331"/>
      <c r="BQ89" s="331"/>
      <c r="BR89" s="331"/>
      <c r="BS89" s="331"/>
      <c r="BT89" s="331"/>
      <c r="BU89" s="331"/>
      <c r="BV89" s="331"/>
      <c r="BW89" s="331"/>
    </row>
    <row r="90" spans="1:75" s="356" customFormat="1" ht="37.9" customHeight="1">
      <c r="A90" s="354" t="str">
        <f t="shared" si="21"/>
        <v>08 10 00_JDN2023-TA-09-006</v>
      </c>
      <c r="B90" s="368" t="s">
        <v>2787</v>
      </c>
      <c r="C90" s="368"/>
      <c r="D90" s="332"/>
      <c r="E90" s="464" t="s">
        <v>3637</v>
      </c>
      <c r="F90" s="492" t="str">
        <f>+'9'!B201</f>
        <v xml:space="preserve">Suministro e instalación de Puerta tipo  PW1 (2.20X1.50) corrediza, lisa en lamina cold rolled calibre 20, entamborada con riel inferior y accesorios, incluye cerradura con chapa de seguridad de pasador, color Negro o Café pintada con pintura esmalte </v>
      </c>
      <c r="G90" s="456" t="str">
        <f>+'9'!H202</f>
        <v xml:space="preserve">UND </v>
      </c>
      <c r="H90" s="874">
        <v>1</v>
      </c>
      <c r="I90" s="457">
        <f>+'9'!D202</f>
        <v>735524</v>
      </c>
      <c r="J90" s="468">
        <f t="shared" si="22"/>
        <v>735524</v>
      </c>
      <c r="K90" s="331"/>
      <c r="L90" s="848">
        <f t="shared" si="23"/>
        <v>3.6677779634700509E-4</v>
      </c>
      <c r="M90" s="945">
        <v>1</v>
      </c>
      <c r="N90" s="331"/>
      <c r="O90" s="331"/>
      <c r="P90" s="331"/>
      <c r="Q90" s="331"/>
      <c r="R90" s="331"/>
      <c r="S90" s="331"/>
      <c r="T90" s="331"/>
      <c r="U90" s="331"/>
      <c r="V90" s="331"/>
      <c r="W90" s="331"/>
      <c r="X90" s="331"/>
      <c r="Y90" s="331"/>
      <c r="Z90" s="331"/>
      <c r="AA90" s="331"/>
      <c r="AB90" s="331"/>
      <c r="AC90" s="331"/>
      <c r="AD90" s="331"/>
      <c r="AE90" s="331"/>
      <c r="AF90" s="331"/>
      <c r="AG90" s="331"/>
      <c r="AH90" s="331"/>
      <c r="AI90" s="331"/>
      <c r="AJ90" s="331"/>
      <c r="AK90" s="331"/>
      <c r="AL90" s="331"/>
      <c r="AM90" s="331"/>
      <c r="AN90" s="331"/>
      <c r="AO90" s="331"/>
      <c r="AP90" s="331"/>
      <c r="AQ90" s="331"/>
      <c r="AR90" s="331"/>
      <c r="AS90" s="331"/>
      <c r="AT90" s="331"/>
      <c r="AU90" s="331"/>
      <c r="AV90" s="331"/>
      <c r="AW90" s="331"/>
      <c r="AX90" s="331"/>
      <c r="AY90" s="331"/>
      <c r="AZ90" s="331"/>
      <c r="BA90" s="331"/>
      <c r="BB90" s="331"/>
      <c r="BC90" s="331"/>
      <c r="BD90" s="331"/>
      <c r="BE90" s="331"/>
      <c r="BF90" s="331"/>
      <c r="BG90" s="331"/>
      <c r="BH90" s="331"/>
      <c r="BI90" s="331"/>
      <c r="BJ90" s="331"/>
      <c r="BK90" s="331"/>
      <c r="BL90" s="331"/>
      <c r="BM90" s="331"/>
      <c r="BN90" s="331"/>
      <c r="BO90" s="331"/>
      <c r="BP90" s="331"/>
      <c r="BQ90" s="331"/>
      <c r="BR90" s="331"/>
      <c r="BS90" s="331"/>
      <c r="BT90" s="331"/>
      <c r="BU90" s="331"/>
      <c r="BV90" s="331"/>
      <c r="BW90" s="331"/>
    </row>
    <row r="91" spans="1:75" s="399" customFormat="1" ht="36">
      <c r="A91" s="397" t="str">
        <f t="shared" si="21"/>
        <v>08 10 00_JDN2023-TA-09-007</v>
      </c>
      <c r="B91" s="398" t="s">
        <v>2787</v>
      </c>
      <c r="C91" s="398"/>
      <c r="D91" s="450"/>
      <c r="E91" s="464" t="s">
        <v>3638</v>
      </c>
      <c r="F91" s="492" t="str">
        <f>+'9'!B244</f>
        <v>Suministro e instalación de Puerta en panel de vidrio templado PV -1 (4,5X2.71) de 6.0 mm de espesor (vidrio de seguridad), con marco en aluminio color negro o café, incluye chapa en acero inoxidable, incluye accesorios en acero inoxidable</v>
      </c>
      <c r="G91" s="475" t="str">
        <f>+'9'!H245</f>
        <v xml:space="preserve">UND </v>
      </c>
      <c r="H91" s="880">
        <v>2</v>
      </c>
      <c r="I91" s="494">
        <f>+'9'!D245</f>
        <v>3106262</v>
      </c>
      <c r="J91" s="468">
        <f t="shared" si="22"/>
        <v>6212524</v>
      </c>
      <c r="K91" s="331"/>
      <c r="L91" s="848">
        <f t="shared" si="23"/>
        <v>3.0979490301783238E-3</v>
      </c>
      <c r="M91" s="945">
        <v>1</v>
      </c>
      <c r="N91" s="331"/>
      <c r="O91" s="331"/>
      <c r="P91" s="331"/>
      <c r="Q91" s="331"/>
      <c r="R91" s="331"/>
      <c r="S91" s="331"/>
      <c r="T91" s="331"/>
      <c r="U91" s="331"/>
      <c r="V91" s="331"/>
      <c r="W91" s="331"/>
      <c r="X91" s="331"/>
      <c r="Y91" s="331"/>
      <c r="Z91" s="331"/>
      <c r="AA91" s="331"/>
      <c r="AB91" s="331"/>
      <c r="AC91" s="331"/>
      <c r="AD91" s="331"/>
      <c r="AE91" s="331"/>
      <c r="AF91" s="331"/>
      <c r="AG91" s="331"/>
      <c r="AH91" s="331"/>
      <c r="AI91" s="331"/>
      <c r="AJ91" s="331"/>
      <c r="AK91" s="331"/>
      <c r="AL91" s="331"/>
      <c r="AM91" s="331"/>
      <c r="AN91" s="331"/>
      <c r="AO91" s="331"/>
      <c r="AP91" s="331"/>
      <c r="AQ91" s="331"/>
      <c r="AR91" s="331"/>
      <c r="AS91" s="331"/>
      <c r="AT91" s="331"/>
      <c r="AU91" s="331"/>
      <c r="AV91" s="331"/>
      <c r="AW91" s="331"/>
      <c r="AX91" s="331"/>
      <c r="AY91" s="331"/>
      <c r="AZ91" s="331"/>
      <c r="BA91" s="331"/>
      <c r="BB91" s="331"/>
      <c r="BC91" s="331"/>
      <c r="BD91" s="331"/>
      <c r="BE91" s="331"/>
      <c r="BF91" s="331"/>
      <c r="BG91" s="331"/>
      <c r="BH91" s="331"/>
      <c r="BI91" s="331"/>
      <c r="BJ91" s="331"/>
      <c r="BK91" s="331"/>
      <c r="BL91" s="331"/>
      <c r="BM91" s="331"/>
      <c r="BN91" s="331"/>
      <c r="BO91" s="331"/>
      <c r="BP91" s="331"/>
      <c r="BQ91" s="331"/>
      <c r="BR91" s="331"/>
      <c r="BS91" s="331"/>
      <c r="BT91" s="331"/>
      <c r="BU91" s="331"/>
      <c r="BV91" s="331"/>
      <c r="BW91" s="331"/>
    </row>
    <row r="92" spans="1:75" s="399" customFormat="1" ht="26.45" customHeight="1">
      <c r="A92" s="397"/>
      <c r="B92" s="398"/>
      <c r="C92" s="398"/>
      <c r="D92" s="450"/>
      <c r="E92" s="464" t="s">
        <v>3639</v>
      </c>
      <c r="F92" s="492" t="str">
        <f>+'9'!B286</f>
        <v>Suministro e instalación de puerta tipo P1 (0.80X2.20); en lámina Cold Rolled calibre 20, entamborada lisa,  incluye marco en acero de 15 cm y bisagras, cerradura con chapa de seguridad de pasador, color Negro o Café pintada con pintura electroestática</v>
      </c>
      <c r="G92" s="475" t="str">
        <f>+'9'!H287</f>
        <v xml:space="preserve">UND </v>
      </c>
      <c r="H92" s="880">
        <v>2</v>
      </c>
      <c r="I92" s="494">
        <f>+'9'!D287</f>
        <v>699969</v>
      </c>
      <c r="J92" s="468">
        <f t="shared" si="22"/>
        <v>1399938</v>
      </c>
      <c r="K92" s="331"/>
      <c r="L92" s="848"/>
      <c r="M92" s="945">
        <v>0</v>
      </c>
      <c r="N92" s="331"/>
      <c r="O92" s="331"/>
      <c r="P92" s="331"/>
      <c r="Q92" s="331"/>
      <c r="R92" s="331"/>
      <c r="S92" s="331"/>
      <c r="T92" s="331"/>
      <c r="U92" s="331"/>
      <c r="V92" s="331"/>
      <c r="W92" s="331"/>
      <c r="X92" s="331"/>
      <c r="Y92" s="331"/>
      <c r="Z92" s="331"/>
      <c r="AA92" s="331"/>
      <c r="AB92" s="331"/>
      <c r="AC92" s="331"/>
      <c r="AD92" s="331"/>
      <c r="AE92" s="331"/>
      <c r="AF92" s="331"/>
      <c r="AG92" s="331"/>
      <c r="AH92" s="331"/>
      <c r="AI92" s="331"/>
      <c r="AJ92" s="331"/>
      <c r="AK92" s="331"/>
      <c r="AL92" s="331"/>
      <c r="AM92" s="331"/>
      <c r="AN92" s="331"/>
      <c r="AO92" s="331"/>
      <c r="AP92" s="331"/>
      <c r="AQ92" s="331"/>
      <c r="AR92" s="331"/>
      <c r="AS92" s="331"/>
      <c r="AT92" s="331"/>
      <c r="AU92" s="331"/>
      <c r="AV92" s="331"/>
      <c r="AW92" s="331"/>
      <c r="AX92" s="331"/>
      <c r="AY92" s="331"/>
      <c r="AZ92" s="331"/>
      <c r="BA92" s="331"/>
      <c r="BB92" s="331"/>
      <c r="BC92" s="331"/>
      <c r="BD92" s="331"/>
      <c r="BE92" s="331"/>
      <c r="BF92" s="331"/>
      <c r="BG92" s="331"/>
      <c r="BH92" s="331"/>
      <c r="BI92" s="331"/>
      <c r="BJ92" s="331"/>
      <c r="BK92" s="331"/>
      <c r="BL92" s="331"/>
      <c r="BM92" s="331"/>
      <c r="BN92" s="331"/>
      <c r="BO92" s="331"/>
      <c r="BP92" s="331"/>
      <c r="BQ92" s="331"/>
      <c r="BR92" s="331"/>
      <c r="BS92" s="331"/>
      <c r="BT92" s="331"/>
      <c r="BU92" s="331"/>
      <c r="BV92" s="331"/>
      <c r="BW92" s="331"/>
    </row>
    <row r="93" spans="1:75" s="356" customFormat="1" ht="36">
      <c r="A93" s="354" t="str">
        <f t="shared" si="21"/>
        <v>08 10 00_JDN2023-TA-09-009</v>
      </c>
      <c r="B93" s="368" t="s">
        <v>2787</v>
      </c>
      <c r="C93" s="368"/>
      <c r="D93" s="332"/>
      <c r="E93" s="464" t="s">
        <v>3640</v>
      </c>
      <c r="F93" s="492" t="str">
        <f>+'9'!B331</f>
        <v>Suministro e instalación de puerta tipo P2 (0.90X2.20); en lámina Cold Rolled calibre 20, entamborada lisa,  incluye marco en acero de 15 cm y bisagras, cerradura con chapa de seguridad de pasador, color Negro o Café pintada con pintura electroestática</v>
      </c>
      <c r="G93" s="456" t="str">
        <f>+'9'!H332</f>
        <v xml:space="preserve">UND </v>
      </c>
      <c r="H93" s="874">
        <v>4</v>
      </c>
      <c r="I93" s="457">
        <f>+'9'!D332</f>
        <v>714969</v>
      </c>
      <c r="J93" s="468">
        <f t="shared" si="22"/>
        <v>2859876</v>
      </c>
      <c r="K93" s="331"/>
      <c r="L93" s="848">
        <f t="shared" ref="L93:L102" si="24">+J93/$J$190</f>
        <v>1.4261112038569611E-3</v>
      </c>
      <c r="M93" s="945">
        <v>4</v>
      </c>
      <c r="N93" s="331"/>
      <c r="O93" s="331"/>
      <c r="P93" s="331"/>
      <c r="Q93" s="331"/>
      <c r="R93" s="331"/>
      <c r="S93" s="331"/>
      <c r="T93" s="331"/>
      <c r="U93" s="331"/>
      <c r="V93" s="331"/>
      <c r="W93" s="331"/>
      <c r="X93" s="331"/>
      <c r="Y93" s="331"/>
      <c r="Z93" s="331"/>
      <c r="AA93" s="331"/>
      <c r="AB93" s="331"/>
      <c r="AC93" s="331"/>
      <c r="AD93" s="331"/>
      <c r="AE93" s="331"/>
      <c r="AF93" s="331"/>
      <c r="AG93" s="331"/>
      <c r="AH93" s="331"/>
      <c r="AI93" s="331"/>
      <c r="AJ93" s="331"/>
      <c r="AK93" s="331"/>
      <c r="AL93" s="331"/>
      <c r="AM93" s="331"/>
      <c r="AN93" s="331"/>
      <c r="AO93" s="331"/>
      <c r="AP93" s="331"/>
      <c r="AQ93" s="331"/>
      <c r="AR93" s="331"/>
      <c r="AS93" s="331"/>
      <c r="AT93" s="331"/>
      <c r="AU93" s="331"/>
      <c r="AV93" s="331"/>
      <c r="AW93" s="331"/>
      <c r="AX93" s="331"/>
      <c r="AY93" s="331"/>
      <c r="AZ93" s="331"/>
      <c r="BA93" s="331"/>
      <c r="BB93" s="331"/>
      <c r="BC93" s="331"/>
      <c r="BD93" s="331"/>
      <c r="BE93" s="331"/>
      <c r="BF93" s="331"/>
      <c r="BG93" s="331"/>
      <c r="BH93" s="331"/>
      <c r="BI93" s="331"/>
      <c r="BJ93" s="331"/>
      <c r="BK93" s="331"/>
      <c r="BL93" s="331"/>
      <c r="BM93" s="331"/>
      <c r="BN93" s="331"/>
      <c r="BO93" s="331"/>
      <c r="BP93" s="331"/>
      <c r="BQ93" s="331"/>
      <c r="BR93" s="331"/>
      <c r="BS93" s="331"/>
      <c r="BT93" s="331"/>
      <c r="BU93" s="331"/>
      <c r="BV93" s="331"/>
      <c r="BW93" s="331"/>
    </row>
    <row r="94" spans="1:75" s="356" customFormat="1" ht="36">
      <c r="A94" s="354" t="str">
        <f t="shared" si="21"/>
        <v>08 10 00_JDN2023-TA-09-010</v>
      </c>
      <c r="B94" s="368" t="s">
        <v>2787</v>
      </c>
      <c r="C94" s="368"/>
      <c r="D94" s="332"/>
      <c r="E94" s="464" t="s">
        <v>3641</v>
      </c>
      <c r="F94" s="492" t="str">
        <f>+'9'!B375</f>
        <v>Suministro e instalación de puerta tipo P3 (1.0X2.20); en lámina Cold Rolled calibre 20, entamborada lisa,  incluye marco en acero de 15 cm y bisagras, cerradura con chapa de seguridad de pasador, color Negro o Café pintada con pintura electroestática</v>
      </c>
      <c r="G94" s="456" t="str">
        <f>+'9'!H376</f>
        <v>UND</v>
      </c>
      <c r="H94" s="874">
        <v>5</v>
      </c>
      <c r="I94" s="457">
        <f>+'9'!D376</f>
        <v>749969</v>
      </c>
      <c r="J94" s="468">
        <f t="shared" si="22"/>
        <v>3749845</v>
      </c>
      <c r="K94" s="331"/>
      <c r="L94" s="848">
        <f t="shared" si="24"/>
        <v>1.8699048375618406E-3</v>
      </c>
      <c r="M94" s="945">
        <v>4</v>
      </c>
      <c r="N94" s="331"/>
      <c r="O94" s="331"/>
      <c r="P94" s="331"/>
      <c r="Q94" s="331"/>
      <c r="R94" s="331"/>
      <c r="S94" s="331"/>
      <c r="T94" s="331"/>
      <c r="U94" s="331"/>
      <c r="V94" s="331"/>
      <c r="W94" s="331"/>
      <c r="X94" s="331"/>
      <c r="Y94" s="331"/>
      <c r="Z94" s="331"/>
      <c r="AA94" s="331"/>
      <c r="AB94" s="331"/>
      <c r="AC94" s="331"/>
      <c r="AD94" s="331"/>
      <c r="AE94" s="331"/>
      <c r="AF94" s="331"/>
      <c r="AG94" s="331"/>
      <c r="AH94" s="331"/>
      <c r="AI94" s="331"/>
      <c r="AJ94" s="331"/>
      <c r="AK94" s="331"/>
      <c r="AL94" s="331"/>
      <c r="AM94" s="331"/>
      <c r="AN94" s="331"/>
      <c r="AO94" s="331"/>
      <c r="AP94" s="331"/>
      <c r="AQ94" s="331"/>
      <c r="AR94" s="331"/>
      <c r="AS94" s="331"/>
      <c r="AT94" s="331"/>
      <c r="AU94" s="331"/>
      <c r="AV94" s="331"/>
      <c r="AW94" s="331"/>
      <c r="AX94" s="331"/>
      <c r="AY94" s="331"/>
      <c r="AZ94" s="331"/>
      <c r="BA94" s="331"/>
      <c r="BB94" s="331"/>
      <c r="BC94" s="331"/>
      <c r="BD94" s="331"/>
      <c r="BE94" s="331"/>
      <c r="BF94" s="331"/>
      <c r="BG94" s="331"/>
      <c r="BH94" s="331"/>
      <c r="BI94" s="331"/>
      <c r="BJ94" s="331"/>
      <c r="BK94" s="331"/>
      <c r="BL94" s="331"/>
      <c r="BM94" s="331"/>
      <c r="BN94" s="331"/>
      <c r="BO94" s="331"/>
      <c r="BP94" s="331"/>
      <c r="BQ94" s="331"/>
      <c r="BR94" s="331"/>
      <c r="BS94" s="331"/>
      <c r="BT94" s="331"/>
      <c r="BU94" s="331"/>
      <c r="BV94" s="331"/>
      <c r="BW94" s="331"/>
    </row>
    <row r="95" spans="1:75" s="356" customFormat="1" ht="25.9" customHeight="1">
      <c r="A95" s="354" t="str">
        <f t="shared" si="21"/>
        <v>08 10 00_JDN2023-TA-09-011</v>
      </c>
      <c r="B95" s="368" t="s">
        <v>2787</v>
      </c>
      <c r="C95" s="368"/>
      <c r="D95" s="332"/>
      <c r="E95" s="464" t="s">
        <v>3642</v>
      </c>
      <c r="F95" s="492" t="str">
        <f>+'9'!B419</f>
        <v>Suministro e instalación de puerta ventana tipo PV-3 (4.33X2.87); carpintería en aluminio blanco o negro corrediza, panel de vidrio de 6.0 mm, con chapa de seguridad con pasador y manija en acero inoxidable, incluye accesorios.</v>
      </c>
      <c r="G95" s="456" t="str">
        <f>+'9'!H420</f>
        <v>UND</v>
      </c>
      <c r="H95" s="874">
        <v>2</v>
      </c>
      <c r="I95" s="457">
        <f>+'9'!D420</f>
        <v>3567225</v>
      </c>
      <c r="J95" s="468">
        <f t="shared" si="22"/>
        <v>7134450</v>
      </c>
      <c r="K95" s="331"/>
      <c r="L95" s="848">
        <f t="shared" si="24"/>
        <v>3.5576784022654465E-3</v>
      </c>
      <c r="M95" s="945">
        <v>2</v>
      </c>
      <c r="N95" s="331"/>
      <c r="O95" s="331"/>
      <c r="P95" s="331"/>
      <c r="Q95" s="331"/>
      <c r="R95" s="331"/>
      <c r="S95" s="331"/>
      <c r="T95" s="331"/>
      <c r="U95" s="331"/>
      <c r="V95" s="331"/>
      <c r="W95" s="331"/>
      <c r="X95" s="331"/>
      <c r="Y95" s="331"/>
      <c r="Z95" s="331"/>
      <c r="AA95" s="331"/>
      <c r="AB95" s="331"/>
      <c r="AC95" s="331"/>
      <c r="AD95" s="331"/>
      <c r="AE95" s="331"/>
      <c r="AF95" s="331"/>
      <c r="AG95" s="331"/>
      <c r="AH95" s="331"/>
      <c r="AI95" s="331"/>
      <c r="AJ95" s="331"/>
      <c r="AK95" s="331"/>
      <c r="AL95" s="331"/>
      <c r="AM95" s="331"/>
      <c r="AN95" s="331"/>
      <c r="AO95" s="331"/>
      <c r="AP95" s="331"/>
      <c r="AQ95" s="331"/>
      <c r="AR95" s="331"/>
      <c r="AS95" s="331"/>
      <c r="AT95" s="331"/>
      <c r="AU95" s="331"/>
      <c r="AV95" s="331"/>
      <c r="AW95" s="331"/>
      <c r="AX95" s="331"/>
      <c r="AY95" s="331"/>
      <c r="AZ95" s="331"/>
      <c r="BA95" s="331"/>
      <c r="BB95" s="331"/>
      <c r="BC95" s="331"/>
      <c r="BD95" s="331"/>
      <c r="BE95" s="331"/>
      <c r="BF95" s="331"/>
      <c r="BG95" s="331"/>
      <c r="BH95" s="331"/>
      <c r="BI95" s="331"/>
      <c r="BJ95" s="331"/>
      <c r="BK95" s="331"/>
      <c r="BL95" s="331"/>
      <c r="BM95" s="331"/>
      <c r="BN95" s="331"/>
      <c r="BO95" s="331"/>
      <c r="BP95" s="331"/>
      <c r="BQ95" s="331"/>
      <c r="BR95" s="331"/>
      <c r="BS95" s="331"/>
      <c r="BT95" s="331"/>
      <c r="BU95" s="331"/>
      <c r="BV95" s="331"/>
      <c r="BW95" s="331"/>
    </row>
    <row r="96" spans="1:75" s="356" customFormat="1" ht="27.6" customHeight="1">
      <c r="A96" s="354" t="str">
        <f t="shared" si="21"/>
        <v>08 10 00_JDN2023-TA-09-012</v>
      </c>
      <c r="B96" s="368" t="s">
        <v>2787</v>
      </c>
      <c r="C96" s="368"/>
      <c r="D96" s="332"/>
      <c r="E96" s="464" t="s">
        <v>3643</v>
      </c>
      <c r="F96" s="492" t="str">
        <f>+'9'!B461</f>
        <v>Suministro e instalación de puerta ventana tipo PV-2 (2,71X2.87); carpintería en aluminio blanco o negro corrediza, panel de vidrio de 6.0 mm, con chapa de seguridad con pasador y manija en acero inoxidable, incluye accesorios.</v>
      </c>
      <c r="G96" s="456" t="str">
        <f>+'9'!H462</f>
        <v>UND</v>
      </c>
      <c r="H96" s="874">
        <v>1</v>
      </c>
      <c r="I96" s="457">
        <f>+'9'!D462</f>
        <v>2327182</v>
      </c>
      <c r="J96" s="468">
        <f t="shared" si="22"/>
        <v>2327182</v>
      </c>
      <c r="K96" s="331"/>
      <c r="L96" s="848">
        <f t="shared" si="24"/>
        <v>1.1604770009658637E-3</v>
      </c>
      <c r="M96" s="945">
        <v>1</v>
      </c>
      <c r="N96" s="331"/>
      <c r="O96" s="331"/>
      <c r="P96" s="331"/>
      <c r="Q96" s="331"/>
      <c r="R96" s="331"/>
      <c r="S96" s="331"/>
      <c r="T96" s="331"/>
      <c r="U96" s="331"/>
      <c r="V96" s="331"/>
      <c r="W96" s="331"/>
      <c r="X96" s="331"/>
      <c r="Y96" s="331"/>
      <c r="Z96" s="331"/>
      <c r="AA96" s="331"/>
      <c r="AB96" s="331"/>
      <c r="AC96" s="331"/>
      <c r="AD96" s="331"/>
      <c r="AE96" s="331"/>
      <c r="AF96" s="331"/>
      <c r="AG96" s="331"/>
      <c r="AH96" s="331"/>
      <c r="AI96" s="331"/>
      <c r="AJ96" s="331"/>
      <c r="AK96" s="331"/>
      <c r="AL96" s="331"/>
      <c r="AM96" s="331"/>
      <c r="AN96" s="331"/>
      <c r="AO96" s="331"/>
      <c r="AP96" s="331"/>
      <c r="AQ96" s="331"/>
      <c r="AR96" s="331"/>
      <c r="AS96" s="331"/>
      <c r="AT96" s="331"/>
      <c r="AU96" s="331"/>
      <c r="AV96" s="331"/>
      <c r="AW96" s="331"/>
      <c r="AX96" s="331"/>
      <c r="AY96" s="331"/>
      <c r="AZ96" s="331"/>
      <c r="BA96" s="331"/>
      <c r="BB96" s="331"/>
      <c r="BC96" s="331"/>
      <c r="BD96" s="331"/>
      <c r="BE96" s="331"/>
      <c r="BF96" s="331"/>
      <c r="BG96" s="331"/>
      <c r="BH96" s="331"/>
      <c r="BI96" s="331"/>
      <c r="BJ96" s="331"/>
      <c r="BK96" s="331"/>
      <c r="BL96" s="331"/>
      <c r="BM96" s="331"/>
      <c r="BN96" s="331"/>
      <c r="BO96" s="331"/>
      <c r="BP96" s="331"/>
      <c r="BQ96" s="331"/>
      <c r="BR96" s="331"/>
      <c r="BS96" s="331"/>
      <c r="BT96" s="331"/>
      <c r="BU96" s="331"/>
      <c r="BV96" s="331"/>
      <c r="BW96" s="331"/>
    </row>
    <row r="97" spans="1:75" s="356" customFormat="1" ht="36.6" customHeight="1">
      <c r="A97" s="354" t="str">
        <f t="shared" si="21"/>
        <v>08 10 00_JDN2023-TA-09-013</v>
      </c>
      <c r="B97" s="368" t="s">
        <v>2787</v>
      </c>
      <c r="C97" s="368"/>
      <c r="D97" s="332"/>
      <c r="E97" s="464" t="s">
        <v>3644</v>
      </c>
      <c r="F97" s="492" t="str">
        <f>+'9'!B503</f>
        <v>Suministro e instalación de puerta ventana tipo PV-4 (2.87X3.79); carpintería en aluminio blanco o negro corrediza, panel de vidrio de 6.0 mm, con chapa de seguridad con pasador y manija en acero inoxidable, incluye accesorios.</v>
      </c>
      <c r="G97" s="456" t="str">
        <f>+'9'!H504</f>
        <v xml:space="preserve">UND </v>
      </c>
      <c r="H97" s="874">
        <v>2</v>
      </c>
      <c r="I97" s="457">
        <f>+'9'!D504</f>
        <v>2958394</v>
      </c>
      <c r="J97" s="468">
        <f t="shared" si="22"/>
        <v>5916788</v>
      </c>
      <c r="K97" s="331"/>
      <c r="L97" s="848">
        <f t="shared" si="24"/>
        <v>2.9504767541132628E-3</v>
      </c>
      <c r="M97" s="945">
        <v>1</v>
      </c>
      <c r="N97" s="331"/>
      <c r="O97" s="331"/>
      <c r="P97" s="331"/>
      <c r="Q97" s="331"/>
      <c r="R97" s="331"/>
      <c r="S97" s="331"/>
      <c r="T97" s="331"/>
      <c r="U97" s="331"/>
      <c r="V97" s="331"/>
      <c r="W97" s="331"/>
      <c r="X97" s="331"/>
      <c r="Y97" s="331"/>
      <c r="Z97" s="331"/>
      <c r="AA97" s="331"/>
      <c r="AB97" s="331"/>
      <c r="AC97" s="331"/>
      <c r="AD97" s="331"/>
      <c r="AE97" s="331"/>
      <c r="AF97" s="331"/>
      <c r="AG97" s="331"/>
      <c r="AH97" s="331"/>
      <c r="AI97" s="331"/>
      <c r="AJ97" s="331"/>
      <c r="AK97" s="331"/>
      <c r="AL97" s="331"/>
      <c r="AM97" s="331"/>
      <c r="AN97" s="331"/>
      <c r="AO97" s="331"/>
      <c r="AP97" s="331"/>
      <c r="AQ97" s="331"/>
      <c r="AR97" s="331"/>
      <c r="AS97" s="331"/>
      <c r="AT97" s="331"/>
      <c r="AU97" s="331"/>
      <c r="AV97" s="331"/>
      <c r="AW97" s="331"/>
      <c r="AX97" s="331"/>
      <c r="AY97" s="331"/>
      <c r="AZ97" s="331"/>
      <c r="BA97" s="331"/>
      <c r="BB97" s="331"/>
      <c r="BC97" s="331"/>
      <c r="BD97" s="331"/>
      <c r="BE97" s="331"/>
      <c r="BF97" s="331"/>
      <c r="BG97" s="331"/>
      <c r="BH97" s="331"/>
      <c r="BI97" s="331"/>
      <c r="BJ97" s="331"/>
      <c r="BK97" s="331"/>
      <c r="BL97" s="331"/>
      <c r="BM97" s="331"/>
      <c r="BN97" s="331"/>
      <c r="BO97" s="331"/>
      <c r="BP97" s="331"/>
      <c r="BQ97" s="331"/>
      <c r="BR97" s="331"/>
      <c r="BS97" s="331"/>
      <c r="BT97" s="331"/>
      <c r="BU97" s="331"/>
      <c r="BV97" s="331"/>
      <c r="BW97" s="331"/>
    </row>
    <row r="98" spans="1:75" s="356" customFormat="1" ht="36">
      <c r="A98" s="354" t="str">
        <f t="shared" si="21"/>
        <v>08 10 00_JDN2023-TA-09-014</v>
      </c>
      <c r="B98" s="368" t="s">
        <v>2787</v>
      </c>
      <c r="C98" s="368"/>
      <c r="D98" s="332"/>
      <c r="E98" s="464" t="s">
        <v>3645</v>
      </c>
      <c r="F98" s="492" t="str">
        <f>+'9'!B545</f>
        <v>Construcción de baranda pasamanos en tubería de acero galvanizado de 2" y tubería de acero galvanizado de 1 1/2". incluye ángulos de anclaje y adosada a escalones de estructura en acero de escaleras,  Incluye accesorios</v>
      </c>
      <c r="G98" s="456" t="str">
        <f>+'9'!H546</f>
        <v>m</v>
      </c>
      <c r="H98" s="874">
        <v>20</v>
      </c>
      <c r="I98" s="457">
        <f>+'9'!D546</f>
        <v>161119</v>
      </c>
      <c r="J98" s="468">
        <f t="shared" si="22"/>
        <v>3222380</v>
      </c>
      <c r="K98" s="331"/>
      <c r="L98" s="848">
        <f t="shared" si="24"/>
        <v>1.6068781377530335E-3</v>
      </c>
      <c r="M98" s="945"/>
      <c r="N98" s="331"/>
      <c r="O98" s="331"/>
      <c r="P98" s="331"/>
      <c r="Q98" s="331"/>
      <c r="R98" s="331"/>
      <c r="S98" s="331"/>
      <c r="T98" s="331"/>
      <c r="U98" s="331"/>
      <c r="V98" s="331"/>
      <c r="W98" s="331"/>
      <c r="X98" s="331"/>
      <c r="Y98" s="331"/>
      <c r="Z98" s="331"/>
      <c r="AA98" s="331"/>
      <c r="AB98" s="331"/>
      <c r="AC98" s="331"/>
      <c r="AD98" s="331"/>
      <c r="AE98" s="331"/>
      <c r="AF98" s="331"/>
      <c r="AG98" s="331"/>
      <c r="AH98" s="331"/>
      <c r="AI98" s="331"/>
      <c r="AJ98" s="331"/>
      <c r="AK98" s="331"/>
      <c r="AL98" s="331"/>
      <c r="AM98" s="331"/>
      <c r="AN98" s="331"/>
      <c r="AO98" s="331"/>
      <c r="AP98" s="331"/>
      <c r="AQ98" s="331"/>
      <c r="AR98" s="331"/>
      <c r="AS98" s="331"/>
      <c r="AT98" s="331"/>
      <c r="AU98" s="331"/>
      <c r="AV98" s="331"/>
      <c r="AW98" s="331"/>
      <c r="AX98" s="331"/>
      <c r="AY98" s="331"/>
      <c r="AZ98" s="331"/>
      <c r="BA98" s="331"/>
      <c r="BB98" s="331"/>
      <c r="BC98" s="331"/>
      <c r="BD98" s="331"/>
      <c r="BE98" s="331"/>
      <c r="BF98" s="331"/>
      <c r="BG98" s="331"/>
      <c r="BH98" s="331"/>
      <c r="BI98" s="331"/>
      <c r="BJ98" s="331"/>
      <c r="BK98" s="331"/>
      <c r="BL98" s="331"/>
      <c r="BM98" s="331"/>
      <c r="BN98" s="331"/>
      <c r="BO98" s="331"/>
      <c r="BP98" s="331"/>
      <c r="BQ98" s="331"/>
      <c r="BR98" s="331"/>
      <c r="BS98" s="331"/>
      <c r="BT98" s="331"/>
      <c r="BU98" s="331"/>
      <c r="BV98" s="331"/>
      <c r="BW98" s="331"/>
    </row>
    <row r="99" spans="1:75" s="356" customFormat="1" ht="36">
      <c r="A99" s="354" t="str">
        <f t="shared" si="21"/>
        <v>08 10 00_JDN2023-TA-09-015</v>
      </c>
      <c r="B99" s="368" t="s">
        <v>2787</v>
      </c>
      <c r="C99" s="368"/>
      <c r="D99" s="332"/>
      <c r="E99" s="464" t="s">
        <v>3646</v>
      </c>
      <c r="F99" s="492" t="str">
        <f>+'9'!B585</f>
        <v>Construcción de baranda en perfiles de acero rectangular 2"X4", en calibre 16; con pasamanos en tubería de acero galvanizado de 2" superior y tubería galvanizada cerramiento 1 1/2" inferior, incluye ángulos de anclaje de pasamanos y platinas de anclaje 4"X6"+ accesorios</v>
      </c>
      <c r="G99" s="456" t="str">
        <f>+'9'!H586</f>
        <v>m</v>
      </c>
      <c r="H99" s="874">
        <v>14.67</v>
      </c>
      <c r="I99" s="457">
        <f>+'9'!D586</f>
        <v>240935</v>
      </c>
      <c r="J99" s="468">
        <f t="shared" si="22"/>
        <v>3534516</v>
      </c>
      <c r="K99" s="331"/>
      <c r="L99" s="848">
        <f t="shared" si="24"/>
        <v>1.7625284690006458E-3</v>
      </c>
      <c r="M99" s="945"/>
      <c r="N99" s="331"/>
      <c r="O99" s="331"/>
      <c r="P99" s="331"/>
      <c r="Q99" s="331"/>
      <c r="R99" s="331"/>
      <c r="S99" s="331"/>
      <c r="T99" s="331"/>
      <c r="U99" s="331"/>
      <c r="V99" s="331"/>
      <c r="W99" s="331"/>
      <c r="X99" s="331"/>
      <c r="Y99" s="331"/>
      <c r="Z99" s="331"/>
      <c r="AA99" s="331"/>
      <c r="AB99" s="331"/>
      <c r="AC99" s="331"/>
      <c r="AD99" s="331"/>
      <c r="AE99" s="331"/>
      <c r="AF99" s="331"/>
      <c r="AG99" s="331"/>
      <c r="AH99" s="331"/>
      <c r="AI99" s="331"/>
      <c r="AJ99" s="331"/>
      <c r="AK99" s="331"/>
      <c r="AL99" s="331"/>
      <c r="AM99" s="331"/>
      <c r="AN99" s="331"/>
      <c r="AO99" s="331"/>
      <c r="AP99" s="331"/>
      <c r="AQ99" s="331"/>
      <c r="AR99" s="331"/>
      <c r="AS99" s="331"/>
      <c r="AT99" s="331"/>
      <c r="AU99" s="331"/>
      <c r="AV99" s="331"/>
      <c r="AW99" s="331"/>
      <c r="AX99" s="331"/>
      <c r="AY99" s="331"/>
      <c r="AZ99" s="331"/>
      <c r="BA99" s="331"/>
      <c r="BB99" s="331"/>
      <c r="BC99" s="331"/>
      <c r="BD99" s="331"/>
      <c r="BE99" s="331"/>
      <c r="BF99" s="331"/>
      <c r="BG99" s="331"/>
      <c r="BH99" s="331"/>
      <c r="BI99" s="331"/>
      <c r="BJ99" s="331"/>
      <c r="BK99" s="331"/>
      <c r="BL99" s="331"/>
      <c r="BM99" s="331"/>
      <c r="BN99" s="331"/>
      <c r="BO99" s="331"/>
      <c r="BP99" s="331"/>
      <c r="BQ99" s="331"/>
      <c r="BR99" s="331"/>
      <c r="BS99" s="331"/>
      <c r="BT99" s="331"/>
      <c r="BU99" s="331"/>
      <c r="BV99" s="331"/>
      <c r="BW99" s="331"/>
    </row>
    <row r="100" spans="1:75" s="356" customFormat="1" ht="24">
      <c r="A100" s="354" t="str">
        <f t="shared" si="21"/>
        <v>08 10 00_JDN2023-TA-09-016</v>
      </c>
      <c r="B100" s="368" t="s">
        <v>2787</v>
      </c>
      <c r="C100" s="368"/>
      <c r="D100" s="332"/>
      <c r="E100" s="464" t="s">
        <v>3647</v>
      </c>
      <c r="F100" s="508" t="str">
        <f>+'9'!B631</f>
        <v>Suministro e instalación de división en vidrio templado de 6 mm, para zona húmeda de 1.8 x 2,2 m.  incluye accesorios en acero inoxidable</v>
      </c>
      <c r="G100" s="456" t="str">
        <f>+'9'!H632</f>
        <v xml:space="preserve">UND </v>
      </c>
      <c r="H100" s="874">
        <v>2</v>
      </c>
      <c r="I100" s="457">
        <f>+'9'!D632</f>
        <v>1057789</v>
      </c>
      <c r="J100" s="468">
        <f t="shared" si="22"/>
        <v>2115578</v>
      </c>
      <c r="K100" s="331"/>
      <c r="L100" s="848">
        <f t="shared" si="24"/>
        <v>1.054958147987291E-3</v>
      </c>
      <c r="M100" s="945"/>
      <c r="N100" s="331"/>
      <c r="O100" s="331"/>
      <c r="P100" s="331"/>
      <c r="Q100" s="331"/>
      <c r="R100" s="331"/>
      <c r="S100" s="331"/>
      <c r="T100" s="331"/>
      <c r="U100" s="331"/>
      <c r="V100" s="331"/>
      <c r="W100" s="331"/>
      <c r="X100" s="331"/>
      <c r="Y100" s="331"/>
      <c r="Z100" s="331"/>
      <c r="AA100" s="331"/>
      <c r="AB100" s="331"/>
      <c r="AC100" s="331"/>
      <c r="AD100" s="331"/>
      <c r="AE100" s="331"/>
      <c r="AF100" s="331"/>
      <c r="AG100" s="331"/>
      <c r="AH100" s="331"/>
      <c r="AI100" s="331"/>
      <c r="AJ100" s="331"/>
      <c r="AK100" s="331"/>
      <c r="AL100" s="331"/>
      <c r="AM100" s="331"/>
      <c r="AN100" s="331"/>
      <c r="AO100" s="331"/>
      <c r="AP100" s="331"/>
      <c r="AQ100" s="331"/>
      <c r="AR100" s="331"/>
      <c r="AS100" s="331"/>
      <c r="AT100" s="331"/>
      <c r="AU100" s="331"/>
      <c r="AV100" s="331"/>
      <c r="AW100" s="331"/>
      <c r="AX100" s="331"/>
      <c r="AY100" s="331"/>
      <c r="AZ100" s="331"/>
      <c r="BA100" s="331"/>
      <c r="BB100" s="331"/>
      <c r="BC100" s="331"/>
      <c r="BD100" s="331"/>
      <c r="BE100" s="331"/>
      <c r="BF100" s="331"/>
      <c r="BG100" s="331"/>
      <c r="BH100" s="331"/>
      <c r="BI100" s="331"/>
      <c r="BJ100" s="331"/>
      <c r="BK100" s="331"/>
      <c r="BL100" s="331"/>
      <c r="BM100" s="331"/>
      <c r="BN100" s="331"/>
      <c r="BO100" s="331"/>
      <c r="BP100" s="331"/>
      <c r="BQ100" s="331"/>
      <c r="BR100" s="331"/>
      <c r="BS100" s="331"/>
      <c r="BT100" s="331"/>
      <c r="BU100" s="331"/>
      <c r="BV100" s="331"/>
      <c r="BW100" s="331"/>
    </row>
    <row r="101" spans="1:75" s="426" customFormat="1" ht="18.600000000000001" customHeight="1" thickBot="1">
      <c r="A101" s="425" t="str">
        <f>+CONCATENATE(B101,"_",E101)</f>
        <v>08 44 00_JDN2023-TA-09-017</v>
      </c>
      <c r="B101" s="358" t="s">
        <v>2772</v>
      </c>
      <c r="C101" s="358"/>
      <c r="D101" s="446"/>
      <c r="E101" s="952" t="s">
        <v>3648</v>
      </c>
      <c r="F101" s="944" t="str">
        <f>+'9'!B668</f>
        <v xml:space="preserve">Fachada flotante en vidrio templado de 6 mm tipo spider, incluye perfiles y accesorios. </v>
      </c>
      <c r="G101" s="462" t="str">
        <f>+'9'!H669</f>
        <v>m2</v>
      </c>
      <c r="H101" s="878">
        <v>61.1</v>
      </c>
      <c r="I101" s="463">
        <f>+'9'!D669</f>
        <v>441722</v>
      </c>
      <c r="J101" s="701">
        <f t="shared" si="22"/>
        <v>26989214</v>
      </c>
      <c r="K101" s="331"/>
      <c r="L101" s="848">
        <f t="shared" si="24"/>
        <v>1.3458492769858955E-2</v>
      </c>
      <c r="M101" s="945"/>
      <c r="N101" s="331"/>
      <c r="O101" s="331"/>
      <c r="P101" s="331"/>
      <c r="Q101" s="331"/>
      <c r="R101" s="331"/>
      <c r="S101" s="331"/>
      <c r="T101" s="331"/>
      <c r="U101" s="331"/>
      <c r="V101" s="331"/>
      <c r="W101" s="331"/>
      <c r="X101" s="331"/>
      <c r="Y101" s="331"/>
      <c r="Z101" s="331"/>
      <c r="AA101" s="331"/>
      <c r="AB101" s="331"/>
      <c r="AC101" s="331"/>
      <c r="AD101" s="331"/>
      <c r="AE101" s="331"/>
      <c r="AF101" s="331"/>
      <c r="AG101" s="331"/>
      <c r="AH101" s="331"/>
      <c r="AI101" s="331"/>
      <c r="AJ101" s="331"/>
      <c r="AK101" s="331"/>
      <c r="AL101" s="331"/>
      <c r="AM101" s="331"/>
      <c r="AN101" s="331"/>
      <c r="AO101" s="331"/>
      <c r="AP101" s="331"/>
      <c r="AQ101" s="331"/>
      <c r="AR101" s="331"/>
      <c r="AS101" s="331"/>
      <c r="AT101" s="331"/>
      <c r="AU101" s="331"/>
      <c r="AV101" s="331"/>
      <c r="AW101" s="331"/>
      <c r="AX101" s="331"/>
      <c r="AY101" s="331"/>
      <c r="AZ101" s="331"/>
      <c r="BA101" s="331"/>
      <c r="BB101" s="331"/>
      <c r="BC101" s="331"/>
      <c r="BD101" s="331"/>
      <c r="BE101" s="331"/>
      <c r="BF101" s="331"/>
      <c r="BG101" s="331"/>
      <c r="BH101" s="331"/>
      <c r="BI101" s="331"/>
      <c r="BJ101" s="331"/>
      <c r="BK101" s="331"/>
      <c r="BL101" s="331"/>
      <c r="BM101" s="331"/>
      <c r="BN101" s="331"/>
      <c r="BO101" s="331"/>
      <c r="BP101" s="331"/>
      <c r="BQ101" s="331"/>
      <c r="BR101" s="331"/>
      <c r="BS101" s="331"/>
      <c r="BT101" s="331"/>
      <c r="BU101" s="331"/>
      <c r="BV101" s="331"/>
      <c r="BW101" s="331"/>
    </row>
    <row r="102" spans="1:75" ht="14.25" customHeight="1" thickTop="1" thickBot="1">
      <c r="A102" s="329"/>
      <c r="B102" s="330"/>
      <c r="C102" s="330"/>
      <c r="D102" s="330"/>
      <c r="E102" s="330"/>
      <c r="F102" s="331"/>
      <c r="G102" s="1189" t="str">
        <f>+CONCATENATE("SUBTOTAL"," ",F84)</f>
        <v xml:space="preserve">SUBTOTAL CARPINTERIA </v>
      </c>
      <c r="H102" s="1190"/>
      <c r="I102" s="1190"/>
      <c r="J102" s="712">
        <f>+SUM(J85:J101)</f>
        <v>111134292</v>
      </c>
      <c r="L102" s="849">
        <f t="shared" si="24"/>
        <v>5.5418437356693453E-2</v>
      </c>
      <c r="M102" s="946"/>
    </row>
    <row r="103" spans="1:75" ht="14.25" customHeight="1" thickTop="1" thickBot="1">
      <c r="A103" s="329"/>
      <c r="B103" s="330"/>
      <c r="C103" s="330"/>
      <c r="D103" s="330"/>
      <c r="E103" s="330"/>
      <c r="F103" s="331"/>
      <c r="G103" s="331"/>
      <c r="H103" s="331"/>
      <c r="I103" s="332"/>
      <c r="J103" s="332"/>
      <c r="L103" s="848"/>
      <c r="M103" s="945"/>
    </row>
    <row r="104" spans="1:75" ht="18" customHeight="1" thickTop="1" thickBot="1">
      <c r="A104" s="329"/>
      <c r="B104" s="330"/>
      <c r="C104" s="330"/>
      <c r="D104" s="330"/>
      <c r="E104" s="509">
        <v>10</v>
      </c>
      <c r="F104" s="499" t="s">
        <v>2788</v>
      </c>
      <c r="G104" s="500" t="s">
        <v>490</v>
      </c>
      <c r="H104" s="500" t="s">
        <v>496</v>
      </c>
      <c r="I104" s="501" t="s">
        <v>2740</v>
      </c>
      <c r="J104" s="474" t="s">
        <v>493</v>
      </c>
      <c r="L104" s="848"/>
      <c r="M104" s="945"/>
    </row>
    <row r="105" spans="1:75" s="356" customFormat="1" ht="14.25" customHeight="1" thickTop="1">
      <c r="A105" s="354" t="str">
        <f t="shared" si="21"/>
        <v>22 10 00_JDN2023-TA-10-001</v>
      </c>
      <c r="B105" s="419" t="s">
        <v>2789</v>
      </c>
      <c r="C105" s="419"/>
      <c r="D105" s="346"/>
      <c r="E105" s="948" t="s">
        <v>3649</v>
      </c>
      <c r="F105" s="845" t="str">
        <f>+'10'!B4</f>
        <v>Suministro e instalación tubería PVC presión de 1/2" rde 9</v>
      </c>
      <c r="G105" s="709" t="str">
        <f>+'10'!H5</f>
        <v>m</v>
      </c>
      <c r="H105" s="846">
        <v>48.77</v>
      </c>
      <c r="I105" s="710">
        <f>+'10'!D5</f>
        <v>9257</v>
      </c>
      <c r="J105" s="711">
        <f t="shared" ref="J105:J123" si="25">++ROUND(H105*I105,0)</f>
        <v>451464</v>
      </c>
      <c r="K105" s="331"/>
      <c r="L105" s="848">
        <f t="shared" ref="L105:L122" si="26">+J105/$J$190</f>
        <v>2.2512789664239956E-4</v>
      </c>
      <c r="M105" s="945"/>
      <c r="N105" s="331"/>
      <c r="O105" s="331"/>
      <c r="P105" s="331"/>
      <c r="Q105" s="331"/>
      <c r="R105" s="331"/>
      <c r="S105" s="331"/>
      <c r="T105" s="331"/>
      <c r="U105" s="331"/>
      <c r="V105" s="331"/>
      <c r="W105" s="331"/>
      <c r="X105" s="331"/>
      <c r="Y105" s="331"/>
      <c r="Z105" s="331"/>
      <c r="AA105" s="331"/>
      <c r="AB105" s="331"/>
      <c r="AC105" s="331"/>
      <c r="AD105" s="331"/>
      <c r="AE105" s="331"/>
      <c r="AF105" s="331"/>
      <c r="AG105" s="331"/>
      <c r="AH105" s="331"/>
      <c r="AI105" s="331"/>
      <c r="AJ105" s="331"/>
      <c r="AK105" s="331"/>
      <c r="AL105" s="331"/>
      <c r="AM105" s="331"/>
      <c r="AN105" s="331"/>
      <c r="AO105" s="331"/>
      <c r="AP105" s="331"/>
      <c r="AQ105" s="331"/>
      <c r="AR105" s="331"/>
      <c r="AS105" s="331"/>
      <c r="AT105" s="331"/>
      <c r="AU105" s="331"/>
      <c r="AV105" s="331"/>
      <c r="AW105" s="331"/>
      <c r="AX105" s="331"/>
      <c r="AY105" s="331"/>
      <c r="AZ105" s="331"/>
      <c r="BA105" s="331"/>
      <c r="BB105" s="331"/>
      <c r="BC105" s="331"/>
      <c r="BD105" s="331"/>
      <c r="BE105" s="331"/>
      <c r="BF105" s="331"/>
      <c r="BG105" s="331"/>
      <c r="BH105" s="331"/>
      <c r="BI105" s="331"/>
      <c r="BJ105" s="331"/>
      <c r="BK105" s="331"/>
      <c r="BL105" s="331"/>
      <c r="BM105" s="331"/>
      <c r="BN105" s="331"/>
      <c r="BO105" s="331"/>
      <c r="BP105" s="331"/>
      <c r="BQ105" s="331"/>
      <c r="BR105" s="331"/>
      <c r="BS105" s="331"/>
      <c r="BT105" s="331"/>
      <c r="BU105" s="331"/>
      <c r="BV105" s="331"/>
      <c r="BW105" s="331"/>
    </row>
    <row r="106" spans="1:75" s="356" customFormat="1" ht="14.25" customHeight="1">
      <c r="A106" s="354" t="str">
        <f t="shared" si="21"/>
        <v>22 10 00_JDN2023-TA-10-002</v>
      </c>
      <c r="B106" s="419" t="s">
        <v>2789</v>
      </c>
      <c r="C106" s="419"/>
      <c r="D106" s="346"/>
      <c r="E106" s="454" t="s">
        <v>3650</v>
      </c>
      <c r="F106" s="512" t="str">
        <f>+'10'!B43</f>
        <v>Suministro e Instalación de tubería PVC 3/4" RDE 11</v>
      </c>
      <c r="G106" s="456" t="str">
        <f>+'10'!H44</f>
        <v>m</v>
      </c>
      <c r="H106" s="511">
        <v>20.92</v>
      </c>
      <c r="I106" s="457">
        <f>+'10'!D44</f>
        <v>11575</v>
      </c>
      <c r="J106" s="706">
        <f t="shared" si="25"/>
        <v>242149</v>
      </c>
      <c r="K106" s="331"/>
      <c r="L106" s="848">
        <f t="shared" si="26"/>
        <v>1.2075048075607448E-4</v>
      </c>
      <c r="M106" s="945"/>
      <c r="N106" s="331"/>
      <c r="O106" s="331"/>
      <c r="P106" s="331"/>
      <c r="Q106" s="331"/>
      <c r="R106" s="331"/>
      <c r="S106" s="331"/>
      <c r="T106" s="331"/>
      <c r="U106" s="331"/>
      <c r="V106" s="331"/>
      <c r="W106" s="331"/>
      <c r="X106" s="331"/>
      <c r="Y106" s="331"/>
      <c r="Z106" s="331"/>
      <c r="AA106" s="331"/>
      <c r="AB106" s="331"/>
      <c r="AC106" s="331"/>
      <c r="AD106" s="331"/>
      <c r="AE106" s="331"/>
      <c r="AF106" s="331"/>
      <c r="AG106" s="331"/>
      <c r="AH106" s="331"/>
      <c r="AI106" s="331"/>
      <c r="AJ106" s="331"/>
      <c r="AK106" s="331"/>
      <c r="AL106" s="331"/>
      <c r="AM106" s="331"/>
      <c r="AN106" s="331"/>
      <c r="AO106" s="331"/>
      <c r="AP106" s="331"/>
      <c r="AQ106" s="331"/>
      <c r="AR106" s="331"/>
      <c r="AS106" s="331"/>
      <c r="AT106" s="331"/>
      <c r="AU106" s="331"/>
      <c r="AV106" s="331"/>
      <c r="AW106" s="331"/>
      <c r="AX106" s="331"/>
      <c r="AY106" s="331"/>
      <c r="AZ106" s="331"/>
      <c r="BA106" s="331"/>
      <c r="BB106" s="331"/>
      <c r="BC106" s="331"/>
      <c r="BD106" s="331"/>
      <c r="BE106" s="331"/>
      <c r="BF106" s="331"/>
      <c r="BG106" s="331"/>
      <c r="BH106" s="331"/>
      <c r="BI106" s="331"/>
      <c r="BJ106" s="331"/>
      <c r="BK106" s="331"/>
      <c r="BL106" s="331"/>
      <c r="BM106" s="331"/>
      <c r="BN106" s="331"/>
      <c r="BO106" s="331"/>
      <c r="BP106" s="331"/>
      <c r="BQ106" s="331"/>
      <c r="BR106" s="331"/>
      <c r="BS106" s="331"/>
      <c r="BT106" s="331"/>
      <c r="BU106" s="331"/>
      <c r="BV106" s="331"/>
      <c r="BW106" s="331"/>
    </row>
    <row r="107" spans="1:75" s="356" customFormat="1" ht="14.25" customHeight="1">
      <c r="A107" s="354" t="str">
        <f t="shared" si="21"/>
        <v>22 10 00_JDN2023-TA-10-003</v>
      </c>
      <c r="B107" s="419" t="s">
        <v>2789</v>
      </c>
      <c r="C107" s="419"/>
      <c r="D107" s="346"/>
      <c r="E107" s="454" t="s">
        <v>3651</v>
      </c>
      <c r="F107" s="512" t="str">
        <f>+'10'!B82</f>
        <v>Suministro e Instalación de tubería PVC 1" RDE 13,5</v>
      </c>
      <c r="G107" s="456" t="str">
        <f>+'10'!H83</f>
        <v>m</v>
      </c>
      <c r="H107" s="511">
        <v>41.76</v>
      </c>
      <c r="I107" s="457">
        <f>+'10'!D83</f>
        <v>17193</v>
      </c>
      <c r="J107" s="706">
        <f t="shared" si="25"/>
        <v>717980</v>
      </c>
      <c r="K107" s="331"/>
      <c r="L107" s="848">
        <f t="shared" si="26"/>
        <v>3.5802927194928064E-4</v>
      </c>
      <c r="M107" s="945"/>
      <c r="N107" s="331"/>
      <c r="O107" s="331"/>
      <c r="P107" s="331"/>
      <c r="Q107" s="331"/>
      <c r="R107" s="331"/>
      <c r="S107" s="331"/>
      <c r="T107" s="331"/>
      <c r="U107" s="331"/>
      <c r="V107" s="331"/>
      <c r="W107" s="331"/>
      <c r="X107" s="331"/>
      <c r="Y107" s="331"/>
      <c r="Z107" s="331"/>
      <c r="AA107" s="331"/>
      <c r="AB107" s="331"/>
      <c r="AC107" s="331"/>
      <c r="AD107" s="331"/>
      <c r="AE107" s="331"/>
      <c r="AF107" s="331"/>
      <c r="AG107" s="331"/>
      <c r="AH107" s="331"/>
      <c r="AI107" s="331"/>
      <c r="AJ107" s="331"/>
      <c r="AK107" s="331"/>
      <c r="AL107" s="331"/>
      <c r="AM107" s="331"/>
      <c r="AN107" s="331"/>
      <c r="AO107" s="331"/>
      <c r="AP107" s="331"/>
      <c r="AQ107" s="331"/>
      <c r="AR107" s="331"/>
      <c r="AS107" s="331"/>
      <c r="AT107" s="331"/>
      <c r="AU107" s="331"/>
      <c r="AV107" s="331"/>
      <c r="AW107" s="331"/>
      <c r="AX107" s="331"/>
      <c r="AY107" s="331"/>
      <c r="AZ107" s="331"/>
      <c r="BA107" s="331"/>
      <c r="BB107" s="331"/>
      <c r="BC107" s="331"/>
      <c r="BD107" s="331"/>
      <c r="BE107" s="331"/>
      <c r="BF107" s="331"/>
      <c r="BG107" s="331"/>
      <c r="BH107" s="331"/>
      <c r="BI107" s="331"/>
      <c r="BJ107" s="331"/>
      <c r="BK107" s="331"/>
      <c r="BL107" s="331"/>
      <c r="BM107" s="331"/>
      <c r="BN107" s="331"/>
      <c r="BO107" s="331"/>
      <c r="BP107" s="331"/>
      <c r="BQ107" s="331"/>
      <c r="BR107" s="331"/>
      <c r="BS107" s="331"/>
      <c r="BT107" s="331"/>
      <c r="BU107" s="331"/>
      <c r="BV107" s="331"/>
      <c r="BW107" s="331"/>
    </row>
    <row r="108" spans="1:75" s="356" customFormat="1" ht="14.25" customHeight="1">
      <c r="A108" s="354" t="str">
        <f t="shared" si="21"/>
        <v>22 10 00_JDN2023-TA-10-004</v>
      </c>
      <c r="B108" s="419" t="s">
        <v>2789</v>
      </c>
      <c r="C108" s="419"/>
      <c r="D108" s="346"/>
      <c r="E108" s="454" t="s">
        <v>3652</v>
      </c>
      <c r="F108" s="515" t="str">
        <f>+'10'!B121</f>
        <v>Suministro e instalación de llave de paso de 3/4" tipo Red White</v>
      </c>
      <c r="G108" s="456" t="str">
        <f>+'10'!H122</f>
        <v>UND</v>
      </c>
      <c r="H108" s="511">
        <v>4</v>
      </c>
      <c r="I108" s="457">
        <f>+'10'!D122</f>
        <v>82266</v>
      </c>
      <c r="J108" s="706">
        <f t="shared" si="25"/>
        <v>329064</v>
      </c>
      <c r="K108" s="331"/>
      <c r="L108" s="848">
        <f t="shared" si="26"/>
        <v>1.6409167991408965E-4</v>
      </c>
      <c r="M108" s="945"/>
      <c r="N108" s="331"/>
      <c r="O108" s="331"/>
      <c r="P108" s="331"/>
      <c r="Q108" s="331"/>
      <c r="R108" s="331"/>
      <c r="S108" s="331"/>
      <c r="T108" s="331"/>
      <c r="U108" s="331"/>
      <c r="V108" s="331"/>
      <c r="W108" s="331"/>
      <c r="X108" s="331"/>
      <c r="Y108" s="331"/>
      <c r="Z108" s="331"/>
      <c r="AA108" s="331"/>
      <c r="AB108" s="331"/>
      <c r="AC108" s="331"/>
      <c r="AD108" s="331"/>
      <c r="AE108" s="331"/>
      <c r="AF108" s="331"/>
      <c r="AG108" s="331"/>
      <c r="AH108" s="331"/>
      <c r="AI108" s="331"/>
      <c r="AJ108" s="331"/>
      <c r="AK108" s="331"/>
      <c r="AL108" s="331"/>
      <c r="AM108" s="331"/>
      <c r="AN108" s="331"/>
      <c r="AO108" s="331"/>
      <c r="AP108" s="331"/>
      <c r="AQ108" s="331"/>
      <c r="AR108" s="331"/>
      <c r="AS108" s="331"/>
      <c r="AT108" s="331"/>
      <c r="AU108" s="331"/>
      <c r="AV108" s="331"/>
      <c r="AW108" s="331"/>
      <c r="AX108" s="331"/>
      <c r="AY108" s="331"/>
      <c r="AZ108" s="331"/>
      <c r="BA108" s="331"/>
      <c r="BB108" s="331"/>
      <c r="BC108" s="331"/>
      <c r="BD108" s="331"/>
      <c r="BE108" s="331"/>
      <c r="BF108" s="331"/>
      <c r="BG108" s="331"/>
      <c r="BH108" s="331"/>
      <c r="BI108" s="331"/>
      <c r="BJ108" s="331"/>
      <c r="BK108" s="331"/>
      <c r="BL108" s="331"/>
      <c r="BM108" s="331"/>
      <c r="BN108" s="331"/>
      <c r="BO108" s="331"/>
      <c r="BP108" s="331"/>
      <c r="BQ108" s="331"/>
      <c r="BR108" s="331"/>
      <c r="BS108" s="331"/>
      <c r="BT108" s="331"/>
      <c r="BU108" s="331"/>
      <c r="BV108" s="331"/>
      <c r="BW108" s="331"/>
    </row>
    <row r="109" spans="1:75" s="356" customFormat="1" ht="14.45" customHeight="1">
      <c r="A109" s="354" t="str">
        <f t="shared" si="21"/>
        <v>22 10 00_JDN2023-TA-10-005</v>
      </c>
      <c r="B109" s="419" t="s">
        <v>2789</v>
      </c>
      <c r="C109" s="419"/>
      <c r="D109" s="346"/>
      <c r="E109" s="454" t="s">
        <v>3653</v>
      </c>
      <c r="F109" s="515" t="str">
        <f>+'10'!B161</f>
        <v>Suministro e instalación de llave de paso de 1" tipo Red White</v>
      </c>
      <c r="G109" s="456" t="str">
        <f>+'10'!H162</f>
        <v>UND</v>
      </c>
      <c r="H109" s="511">
        <v>1</v>
      </c>
      <c r="I109" s="457">
        <f>+'10'!D162</f>
        <v>116781</v>
      </c>
      <c r="J109" s="706">
        <f t="shared" si="25"/>
        <v>116781</v>
      </c>
      <c r="K109" s="331"/>
      <c r="L109" s="848">
        <f t="shared" si="26"/>
        <v>5.8234235504483331E-5</v>
      </c>
      <c r="M109" s="945"/>
      <c r="N109" s="331"/>
      <c r="O109" s="331"/>
      <c r="P109" s="331"/>
      <c r="Q109" s="331"/>
      <c r="R109" s="331"/>
      <c r="S109" s="331"/>
      <c r="T109" s="331"/>
      <c r="U109" s="331"/>
      <c r="V109" s="331"/>
      <c r="W109" s="331"/>
      <c r="X109" s="331"/>
      <c r="Y109" s="331"/>
      <c r="Z109" s="331"/>
      <c r="AA109" s="331"/>
      <c r="AB109" s="331"/>
      <c r="AC109" s="331"/>
      <c r="AD109" s="331"/>
      <c r="AE109" s="331"/>
      <c r="AF109" s="331"/>
      <c r="AG109" s="331"/>
      <c r="AH109" s="331"/>
      <c r="AI109" s="331"/>
      <c r="AJ109" s="331"/>
      <c r="AK109" s="331"/>
      <c r="AL109" s="331"/>
      <c r="AM109" s="331"/>
      <c r="AN109" s="331"/>
      <c r="AO109" s="331"/>
      <c r="AP109" s="331"/>
      <c r="AQ109" s="331"/>
      <c r="AR109" s="331"/>
      <c r="AS109" s="331"/>
      <c r="AT109" s="331"/>
      <c r="AU109" s="331"/>
      <c r="AV109" s="331"/>
      <c r="AW109" s="331"/>
      <c r="AX109" s="331"/>
      <c r="AY109" s="331"/>
      <c r="AZ109" s="331"/>
      <c r="BA109" s="331"/>
      <c r="BB109" s="331"/>
      <c r="BC109" s="331"/>
      <c r="BD109" s="331"/>
      <c r="BE109" s="331"/>
      <c r="BF109" s="331"/>
      <c r="BG109" s="331"/>
      <c r="BH109" s="331"/>
      <c r="BI109" s="331"/>
      <c r="BJ109" s="331"/>
      <c r="BK109" s="331"/>
      <c r="BL109" s="331"/>
      <c r="BM109" s="331"/>
      <c r="BN109" s="331"/>
      <c r="BO109" s="331"/>
      <c r="BP109" s="331"/>
      <c r="BQ109" s="331"/>
      <c r="BR109" s="331"/>
      <c r="BS109" s="331"/>
      <c r="BT109" s="331"/>
      <c r="BU109" s="331"/>
      <c r="BV109" s="331"/>
      <c r="BW109" s="331"/>
    </row>
    <row r="110" spans="1:75" s="356" customFormat="1" ht="14.25" customHeight="1">
      <c r="A110" s="354" t="str">
        <f t="shared" si="21"/>
        <v>22 00 00_JDN2023-TA-10-006</v>
      </c>
      <c r="B110" s="419" t="s">
        <v>2792</v>
      </c>
      <c r="C110" s="419"/>
      <c r="D110" s="346"/>
      <c r="E110" s="454" t="s">
        <v>3654</v>
      </c>
      <c r="F110" s="847" t="str">
        <f>+'10'!B201</f>
        <v>Punto hidráulico PVC de 1/2"  L prom = 3 m</v>
      </c>
      <c r="G110" s="456" t="str">
        <f>+'10'!H202</f>
        <v>PTO</v>
      </c>
      <c r="H110" s="514">
        <v>19</v>
      </c>
      <c r="I110" s="457">
        <f>+'10'!D202</f>
        <v>53741</v>
      </c>
      <c r="J110" s="706">
        <f t="shared" si="25"/>
        <v>1021079</v>
      </c>
      <c r="K110" s="331"/>
      <c r="L110" s="848">
        <f t="shared" si="26"/>
        <v>5.0917319559416632E-4</v>
      </c>
      <c r="M110" s="945"/>
      <c r="N110" s="331"/>
      <c r="O110" s="331"/>
      <c r="P110" s="331"/>
      <c r="Q110" s="331"/>
      <c r="R110" s="331"/>
      <c r="S110" s="331"/>
      <c r="T110" s="331"/>
      <c r="U110" s="331"/>
      <c r="V110" s="331"/>
      <c r="W110" s="331"/>
      <c r="X110" s="331"/>
      <c r="Y110" s="331"/>
      <c r="Z110" s="331"/>
      <c r="AA110" s="331"/>
      <c r="AB110" s="331"/>
      <c r="AC110" s="331"/>
      <c r="AD110" s="331"/>
      <c r="AE110" s="331"/>
      <c r="AF110" s="331"/>
      <c r="AG110" s="331"/>
      <c r="AH110" s="331"/>
      <c r="AI110" s="331"/>
      <c r="AJ110" s="331"/>
      <c r="AK110" s="331"/>
      <c r="AL110" s="331"/>
      <c r="AM110" s="331"/>
      <c r="AN110" s="331"/>
      <c r="AO110" s="331"/>
      <c r="AP110" s="331"/>
      <c r="AQ110" s="331"/>
      <c r="AR110" s="331"/>
      <c r="AS110" s="331"/>
      <c r="AT110" s="331"/>
      <c r="AU110" s="331"/>
      <c r="AV110" s="331"/>
      <c r="AW110" s="331"/>
      <c r="AX110" s="331"/>
      <c r="AY110" s="331"/>
      <c r="AZ110" s="331"/>
      <c r="BA110" s="331"/>
      <c r="BB110" s="331"/>
      <c r="BC110" s="331"/>
      <c r="BD110" s="331"/>
      <c r="BE110" s="331"/>
      <c r="BF110" s="331"/>
      <c r="BG110" s="331"/>
      <c r="BH110" s="331"/>
      <c r="BI110" s="331"/>
      <c r="BJ110" s="331"/>
      <c r="BK110" s="331"/>
      <c r="BL110" s="331"/>
      <c r="BM110" s="331"/>
      <c r="BN110" s="331"/>
      <c r="BO110" s="331"/>
      <c r="BP110" s="331"/>
      <c r="BQ110" s="331"/>
      <c r="BR110" s="331"/>
      <c r="BS110" s="331"/>
      <c r="BT110" s="331"/>
      <c r="BU110" s="331"/>
      <c r="BV110" s="331"/>
      <c r="BW110" s="331"/>
    </row>
    <row r="111" spans="1:75" s="356" customFormat="1" ht="14.25" customHeight="1">
      <c r="A111" s="354" t="str">
        <f t="shared" si="21"/>
        <v>22 00 00_JDN2023-TA-10-007</v>
      </c>
      <c r="B111" s="419" t="s">
        <v>2792</v>
      </c>
      <c r="C111" s="419"/>
      <c r="D111" s="346"/>
      <c r="E111" s="454" t="s">
        <v>3655</v>
      </c>
      <c r="F111" s="847" t="str">
        <f>+'10'!B242</f>
        <v>Suministro e instalación de registro de corte de 1/2"</v>
      </c>
      <c r="G111" s="456" t="str">
        <f>+'10'!H243</f>
        <v>UND</v>
      </c>
      <c r="H111" s="511">
        <v>4</v>
      </c>
      <c r="I111" s="457">
        <f>+'10'!D243</f>
        <v>34505</v>
      </c>
      <c r="J111" s="706">
        <f t="shared" si="25"/>
        <v>138020</v>
      </c>
      <c r="K111" s="331"/>
      <c r="L111" s="848">
        <f t="shared" si="26"/>
        <v>6.8825315627788682E-5</v>
      </c>
      <c r="M111" s="945"/>
      <c r="N111" s="331"/>
      <c r="O111" s="331"/>
      <c r="P111" s="331"/>
      <c r="Q111" s="331"/>
      <c r="R111" s="331"/>
      <c r="S111" s="331"/>
      <c r="T111" s="331"/>
      <c r="U111" s="331"/>
      <c r="V111" s="331"/>
      <c r="W111" s="331"/>
      <c r="X111" s="331"/>
      <c r="Y111" s="331"/>
      <c r="Z111" s="331"/>
      <c r="AA111" s="331"/>
      <c r="AB111" s="331"/>
      <c r="AC111" s="331"/>
      <c r="AD111" s="331"/>
      <c r="AE111" s="331"/>
      <c r="AF111" s="331"/>
      <c r="AG111" s="331"/>
      <c r="AH111" s="331"/>
      <c r="AI111" s="331"/>
      <c r="AJ111" s="331"/>
      <c r="AK111" s="331"/>
      <c r="AL111" s="331"/>
      <c r="AM111" s="331"/>
      <c r="AN111" s="331"/>
      <c r="AO111" s="331"/>
      <c r="AP111" s="331"/>
      <c r="AQ111" s="331"/>
      <c r="AR111" s="331"/>
      <c r="AS111" s="331"/>
      <c r="AT111" s="331"/>
      <c r="AU111" s="331"/>
      <c r="AV111" s="331"/>
      <c r="AW111" s="331"/>
      <c r="AX111" s="331"/>
      <c r="AY111" s="331"/>
      <c r="AZ111" s="331"/>
      <c r="BA111" s="331"/>
      <c r="BB111" s="331"/>
      <c r="BC111" s="331"/>
      <c r="BD111" s="331"/>
      <c r="BE111" s="331"/>
      <c r="BF111" s="331"/>
      <c r="BG111" s="331"/>
      <c r="BH111" s="331"/>
      <c r="BI111" s="331"/>
      <c r="BJ111" s="331"/>
      <c r="BK111" s="331"/>
      <c r="BL111" s="331"/>
      <c r="BM111" s="331"/>
      <c r="BN111" s="331"/>
      <c r="BO111" s="331"/>
      <c r="BP111" s="331"/>
      <c r="BQ111" s="331"/>
      <c r="BR111" s="331"/>
      <c r="BS111" s="331"/>
      <c r="BT111" s="331"/>
      <c r="BU111" s="331"/>
      <c r="BV111" s="331"/>
      <c r="BW111" s="331"/>
    </row>
    <row r="112" spans="1:75" s="356" customFormat="1" ht="14.25" customHeight="1">
      <c r="A112" s="354" t="str">
        <f t="shared" si="21"/>
        <v>22 00 00_JDN2023-TA-10-008</v>
      </c>
      <c r="B112" s="419" t="s">
        <v>2792</v>
      </c>
      <c r="C112" s="419"/>
      <c r="D112" s="346"/>
      <c r="E112" s="454" t="s">
        <v>3656</v>
      </c>
      <c r="F112" s="847" t="str">
        <f>+'10'!B281</f>
        <v>Suministro e instalación  de llave terminal de cobre roscada de 1/2"</v>
      </c>
      <c r="G112" s="456" t="str">
        <f>+'10'!H282</f>
        <v>UND</v>
      </c>
      <c r="H112" s="511">
        <v>1</v>
      </c>
      <c r="I112" s="457">
        <f>+'10'!D282</f>
        <v>39708</v>
      </c>
      <c r="J112" s="706">
        <f t="shared" si="25"/>
        <v>39708</v>
      </c>
      <c r="K112" s="331"/>
      <c r="L112" s="848">
        <f t="shared" si="26"/>
        <v>1.9800866779801715E-5</v>
      </c>
      <c r="M112" s="945"/>
      <c r="N112" s="331"/>
      <c r="O112" s="331"/>
      <c r="P112" s="331"/>
      <c r="Q112" s="331"/>
      <c r="R112" s="331"/>
      <c r="S112" s="331"/>
      <c r="T112" s="331"/>
      <c r="U112" s="331"/>
      <c r="V112" s="331"/>
      <c r="W112" s="331"/>
      <c r="X112" s="331"/>
      <c r="Y112" s="331"/>
      <c r="Z112" s="331"/>
      <c r="AA112" s="331"/>
      <c r="AB112" s="331"/>
      <c r="AC112" s="331"/>
      <c r="AD112" s="331"/>
      <c r="AE112" s="331"/>
      <c r="AF112" s="331"/>
      <c r="AG112" s="331"/>
      <c r="AH112" s="331"/>
      <c r="AI112" s="331"/>
      <c r="AJ112" s="331"/>
      <c r="AK112" s="331"/>
      <c r="AL112" s="331"/>
      <c r="AM112" s="331"/>
      <c r="AN112" s="331"/>
      <c r="AO112" s="331"/>
      <c r="AP112" s="331"/>
      <c r="AQ112" s="331"/>
      <c r="AR112" s="331"/>
      <c r="AS112" s="331"/>
      <c r="AT112" s="331"/>
      <c r="AU112" s="331"/>
      <c r="AV112" s="331"/>
      <c r="AW112" s="331"/>
      <c r="AX112" s="331"/>
      <c r="AY112" s="331"/>
      <c r="AZ112" s="331"/>
      <c r="BA112" s="331"/>
      <c r="BB112" s="331"/>
      <c r="BC112" s="331"/>
      <c r="BD112" s="331"/>
      <c r="BE112" s="331"/>
      <c r="BF112" s="331"/>
      <c r="BG112" s="331"/>
      <c r="BH112" s="331"/>
      <c r="BI112" s="331"/>
      <c r="BJ112" s="331"/>
      <c r="BK112" s="331"/>
      <c r="BL112" s="331"/>
      <c r="BM112" s="331"/>
      <c r="BN112" s="331"/>
      <c r="BO112" s="331"/>
      <c r="BP112" s="331"/>
      <c r="BQ112" s="331"/>
      <c r="BR112" s="331"/>
      <c r="BS112" s="331"/>
      <c r="BT112" s="331"/>
      <c r="BU112" s="331"/>
      <c r="BV112" s="331"/>
      <c r="BW112" s="331"/>
    </row>
    <row r="113" spans="1:75" s="356" customFormat="1" ht="14.25" customHeight="1">
      <c r="A113" s="354" t="str">
        <f t="shared" si="21"/>
        <v>22 00 00_JDN2023-TA-10-009</v>
      </c>
      <c r="B113" s="419" t="s">
        <v>2792</v>
      </c>
      <c r="C113" s="419"/>
      <c r="D113" s="346"/>
      <c r="E113" s="454" t="s">
        <v>3657</v>
      </c>
      <c r="F113" s="847" t="str">
        <f>+'10'!B320</f>
        <v>Suministro e instalación de tapa plástica de registro de 0,20 x 0,20 m</v>
      </c>
      <c r="G113" s="456" t="str">
        <f>+'10'!H321</f>
        <v>UND</v>
      </c>
      <c r="H113" s="511">
        <v>4</v>
      </c>
      <c r="I113" s="457">
        <f>+'10'!D321</f>
        <v>19620</v>
      </c>
      <c r="J113" s="706">
        <f t="shared" si="25"/>
        <v>78480</v>
      </c>
      <c r="K113" s="331"/>
      <c r="L113" s="848">
        <f t="shared" si="26"/>
        <v>3.9134986019916359E-5</v>
      </c>
      <c r="M113" s="945"/>
      <c r="N113" s="331"/>
      <c r="O113" s="331"/>
      <c r="P113" s="331"/>
      <c r="Q113" s="331"/>
      <c r="R113" s="331"/>
      <c r="S113" s="331"/>
      <c r="T113" s="331"/>
      <c r="U113" s="331"/>
      <c r="V113" s="331"/>
      <c r="W113" s="331"/>
      <c r="X113" s="331"/>
      <c r="Y113" s="331"/>
      <c r="Z113" s="331"/>
      <c r="AA113" s="331"/>
      <c r="AB113" s="331"/>
      <c r="AC113" s="331"/>
      <c r="AD113" s="331"/>
      <c r="AE113" s="331"/>
      <c r="AF113" s="331"/>
      <c r="AG113" s="331"/>
      <c r="AH113" s="331"/>
      <c r="AI113" s="331"/>
      <c r="AJ113" s="331"/>
      <c r="AK113" s="331"/>
      <c r="AL113" s="331"/>
      <c r="AM113" s="331"/>
      <c r="AN113" s="331"/>
      <c r="AO113" s="331"/>
      <c r="AP113" s="331"/>
      <c r="AQ113" s="331"/>
      <c r="AR113" s="331"/>
      <c r="AS113" s="331"/>
      <c r="AT113" s="331"/>
      <c r="AU113" s="331"/>
      <c r="AV113" s="331"/>
      <c r="AW113" s="331"/>
      <c r="AX113" s="331"/>
      <c r="AY113" s="331"/>
      <c r="AZ113" s="331"/>
      <c r="BA113" s="331"/>
      <c r="BB113" s="331"/>
      <c r="BC113" s="331"/>
      <c r="BD113" s="331"/>
      <c r="BE113" s="331"/>
      <c r="BF113" s="331"/>
      <c r="BG113" s="331"/>
      <c r="BH113" s="331"/>
      <c r="BI113" s="331"/>
      <c r="BJ113" s="331"/>
      <c r="BK113" s="331"/>
      <c r="BL113" s="331"/>
      <c r="BM113" s="331"/>
      <c r="BN113" s="331"/>
      <c r="BO113" s="331"/>
      <c r="BP113" s="331"/>
      <c r="BQ113" s="331"/>
      <c r="BR113" s="331"/>
      <c r="BS113" s="331"/>
      <c r="BT113" s="331"/>
      <c r="BU113" s="331"/>
      <c r="BV113" s="331"/>
      <c r="BW113" s="331"/>
    </row>
    <row r="114" spans="1:75" s="356" customFormat="1" ht="14.25" customHeight="1">
      <c r="A114" s="354" t="str">
        <f t="shared" si="21"/>
        <v>22 00 00_JDN2023-TA-10-010</v>
      </c>
      <c r="B114" s="419" t="s">
        <v>2792</v>
      </c>
      <c r="C114" s="419"/>
      <c r="D114" s="346"/>
      <c r="E114" s="454" t="s">
        <v>3658</v>
      </c>
      <c r="F114" s="847" t="str">
        <f>+'10'!B356</f>
        <v>Suministro e instalación de medidor de 1" volumétrico tipo "B"</v>
      </c>
      <c r="G114" s="456" t="str">
        <f>+'10'!H357</f>
        <v>UND</v>
      </c>
      <c r="H114" s="511">
        <v>1</v>
      </c>
      <c r="I114" s="457">
        <f>+'10'!D357</f>
        <v>571625</v>
      </c>
      <c r="J114" s="706">
        <f t="shared" si="25"/>
        <v>571625</v>
      </c>
      <c r="K114" s="331"/>
      <c r="L114" s="848">
        <f t="shared" si="26"/>
        <v>2.8504760937353066E-4</v>
      </c>
      <c r="M114" s="945"/>
      <c r="N114" s="331"/>
      <c r="O114" s="331"/>
      <c r="P114" s="331"/>
      <c r="Q114" s="331"/>
      <c r="R114" s="331"/>
      <c r="S114" s="331"/>
      <c r="T114" s="331"/>
      <c r="U114" s="331"/>
      <c r="V114" s="331"/>
      <c r="W114" s="331"/>
      <c r="X114" s="331"/>
      <c r="Y114" s="331"/>
      <c r="Z114" s="331"/>
      <c r="AA114" s="331"/>
      <c r="AB114" s="331"/>
      <c r="AC114" s="331"/>
      <c r="AD114" s="331"/>
      <c r="AE114" s="331"/>
      <c r="AF114" s="331"/>
      <c r="AG114" s="331"/>
      <c r="AH114" s="331"/>
      <c r="AI114" s="331"/>
      <c r="AJ114" s="331"/>
      <c r="AK114" s="331"/>
      <c r="AL114" s="331"/>
      <c r="AM114" s="331"/>
      <c r="AN114" s="331"/>
      <c r="AO114" s="331"/>
      <c r="AP114" s="331"/>
      <c r="AQ114" s="331"/>
      <c r="AR114" s="331"/>
      <c r="AS114" s="331"/>
      <c r="AT114" s="331"/>
      <c r="AU114" s="331"/>
      <c r="AV114" s="331"/>
      <c r="AW114" s="331"/>
      <c r="AX114" s="331"/>
      <c r="AY114" s="331"/>
      <c r="AZ114" s="331"/>
      <c r="BA114" s="331"/>
      <c r="BB114" s="331"/>
      <c r="BC114" s="331"/>
      <c r="BD114" s="331"/>
      <c r="BE114" s="331"/>
      <c r="BF114" s="331"/>
      <c r="BG114" s="331"/>
      <c r="BH114" s="331"/>
      <c r="BI114" s="331"/>
      <c r="BJ114" s="331"/>
      <c r="BK114" s="331"/>
      <c r="BL114" s="331"/>
      <c r="BM114" s="331"/>
      <c r="BN114" s="331"/>
      <c r="BO114" s="331"/>
      <c r="BP114" s="331"/>
      <c r="BQ114" s="331"/>
      <c r="BR114" s="331"/>
      <c r="BS114" s="331"/>
      <c r="BT114" s="331"/>
      <c r="BU114" s="331"/>
      <c r="BV114" s="331"/>
      <c r="BW114" s="331"/>
    </row>
    <row r="115" spans="1:75" s="356" customFormat="1" ht="14.25" customHeight="1">
      <c r="A115" s="354" t="str">
        <f t="shared" si="21"/>
        <v>22 00 00_JDN2023-TA-10-011</v>
      </c>
      <c r="B115" s="419" t="s">
        <v>2792</v>
      </c>
      <c r="C115" s="419"/>
      <c r="D115" s="346"/>
      <c r="E115" s="454" t="s">
        <v>3659</v>
      </c>
      <c r="F115" s="847" t="str">
        <f>+'10'!B396</f>
        <v>Suministro e instalación de acometida hidráulica en tubería PVC de 1"</v>
      </c>
      <c r="G115" s="456" t="str">
        <f>+'10'!H397</f>
        <v>m</v>
      </c>
      <c r="H115" s="511">
        <v>25</v>
      </c>
      <c r="I115" s="457">
        <f>+'10'!D397</f>
        <v>10085</v>
      </c>
      <c r="J115" s="706">
        <f t="shared" si="25"/>
        <v>252125</v>
      </c>
      <c r="K115" s="331"/>
      <c r="L115" s="848">
        <f t="shared" si="26"/>
        <v>1.2572513188419229E-4</v>
      </c>
      <c r="M115" s="945"/>
      <c r="N115" s="331"/>
      <c r="O115" s="331"/>
      <c r="P115" s="331"/>
      <c r="Q115" s="331"/>
      <c r="R115" s="331"/>
      <c r="S115" s="331"/>
      <c r="T115" s="331"/>
      <c r="U115" s="331"/>
      <c r="V115" s="331"/>
      <c r="W115" s="331"/>
      <c r="X115" s="331"/>
      <c r="Y115" s="331"/>
      <c r="Z115" s="331"/>
      <c r="AA115" s="331"/>
      <c r="AB115" s="331"/>
      <c r="AC115" s="331"/>
      <c r="AD115" s="331"/>
      <c r="AE115" s="331"/>
      <c r="AF115" s="331"/>
      <c r="AG115" s="331"/>
      <c r="AH115" s="331"/>
      <c r="AI115" s="331"/>
      <c r="AJ115" s="331"/>
      <c r="AK115" s="331"/>
      <c r="AL115" s="331"/>
      <c r="AM115" s="331"/>
      <c r="AN115" s="331"/>
      <c r="AO115" s="331"/>
      <c r="AP115" s="331"/>
      <c r="AQ115" s="331"/>
      <c r="AR115" s="331"/>
      <c r="AS115" s="331"/>
      <c r="AT115" s="331"/>
      <c r="AU115" s="331"/>
      <c r="AV115" s="331"/>
      <c r="AW115" s="331"/>
      <c r="AX115" s="331"/>
      <c r="AY115" s="331"/>
      <c r="AZ115" s="331"/>
      <c r="BA115" s="331"/>
      <c r="BB115" s="331"/>
      <c r="BC115" s="331"/>
      <c r="BD115" s="331"/>
      <c r="BE115" s="331"/>
      <c r="BF115" s="331"/>
      <c r="BG115" s="331"/>
      <c r="BH115" s="331"/>
      <c r="BI115" s="331"/>
      <c r="BJ115" s="331"/>
      <c r="BK115" s="331"/>
      <c r="BL115" s="331"/>
      <c r="BM115" s="331"/>
      <c r="BN115" s="331"/>
      <c r="BO115" s="331"/>
      <c r="BP115" s="331"/>
      <c r="BQ115" s="331"/>
      <c r="BR115" s="331"/>
      <c r="BS115" s="331"/>
      <c r="BT115" s="331"/>
      <c r="BU115" s="331"/>
      <c r="BV115" s="331"/>
      <c r="BW115" s="331"/>
    </row>
    <row r="116" spans="1:75" s="356" customFormat="1" ht="14.25" customHeight="1">
      <c r="A116" s="354" t="str">
        <f t="shared" si="21"/>
        <v>22 00 00_JDN2023-TA-10-012</v>
      </c>
      <c r="B116" s="419" t="s">
        <v>2792</v>
      </c>
      <c r="C116" s="419"/>
      <c r="D116" s="346"/>
      <c r="E116" s="454" t="s">
        <v>3660</v>
      </c>
      <c r="F116" s="847" t="str">
        <f>+'10'!B434</f>
        <v>Suministro e instalación de cheque de 1" en bronce</v>
      </c>
      <c r="G116" s="456" t="str">
        <f>+'10'!H435</f>
        <v>UND</v>
      </c>
      <c r="H116" s="511">
        <v>2</v>
      </c>
      <c r="I116" s="457">
        <f>+'10'!D435</f>
        <v>120446</v>
      </c>
      <c r="J116" s="706">
        <f t="shared" si="25"/>
        <v>240892</v>
      </c>
      <c r="K116" s="331"/>
      <c r="L116" s="848">
        <f t="shared" si="26"/>
        <v>1.2012366274604601E-4</v>
      </c>
      <c r="M116" s="945"/>
      <c r="N116" s="331"/>
      <c r="O116" s="331"/>
      <c r="P116" s="331"/>
      <c r="Q116" s="331"/>
      <c r="R116" s="331"/>
      <c r="S116" s="331"/>
      <c r="T116" s="331"/>
      <c r="U116" s="331"/>
      <c r="V116" s="331"/>
      <c r="W116" s="331"/>
      <c r="X116" s="331"/>
      <c r="Y116" s="331"/>
      <c r="Z116" s="331"/>
      <c r="AA116" s="331"/>
      <c r="AB116" s="331"/>
      <c r="AC116" s="331"/>
      <c r="AD116" s="331"/>
      <c r="AE116" s="331"/>
      <c r="AF116" s="331"/>
      <c r="AG116" s="331"/>
      <c r="AH116" s="331"/>
      <c r="AI116" s="331"/>
      <c r="AJ116" s="331"/>
      <c r="AK116" s="331"/>
      <c r="AL116" s="331"/>
      <c r="AM116" s="331"/>
      <c r="AN116" s="331"/>
      <c r="AO116" s="331"/>
      <c r="AP116" s="331"/>
      <c r="AQ116" s="331"/>
      <c r="AR116" s="331"/>
      <c r="AS116" s="331"/>
      <c r="AT116" s="331"/>
      <c r="AU116" s="331"/>
      <c r="AV116" s="331"/>
      <c r="AW116" s="331"/>
      <c r="AX116" s="331"/>
      <c r="AY116" s="331"/>
      <c r="AZ116" s="331"/>
      <c r="BA116" s="331"/>
      <c r="BB116" s="331"/>
      <c r="BC116" s="331"/>
      <c r="BD116" s="331"/>
      <c r="BE116" s="331"/>
      <c r="BF116" s="331"/>
      <c r="BG116" s="331"/>
      <c r="BH116" s="331"/>
      <c r="BI116" s="331"/>
      <c r="BJ116" s="331"/>
      <c r="BK116" s="331"/>
      <c r="BL116" s="331"/>
      <c r="BM116" s="331"/>
      <c r="BN116" s="331"/>
      <c r="BO116" s="331"/>
      <c r="BP116" s="331"/>
      <c r="BQ116" s="331"/>
      <c r="BR116" s="331"/>
      <c r="BS116" s="331"/>
      <c r="BT116" s="331"/>
      <c r="BU116" s="331"/>
      <c r="BV116" s="331"/>
      <c r="BW116" s="331"/>
    </row>
    <row r="117" spans="1:75" s="356" customFormat="1" ht="14.25" customHeight="1">
      <c r="A117" s="354" t="str">
        <f t="shared" si="21"/>
        <v xml:space="preserve"> 22 41 13_JDN2023-TA-10-013</v>
      </c>
      <c r="B117" s="419" t="s">
        <v>2793</v>
      </c>
      <c r="C117" s="419"/>
      <c r="D117" s="346"/>
      <c r="E117" s="454" t="s">
        <v>3661</v>
      </c>
      <c r="F117" s="847" t="str">
        <f>+'10'!B473</f>
        <v>Suministro e instalación sanitario institucional One-piece o similar, incluye grifería antivandálica.</v>
      </c>
      <c r="G117" s="456" t="str">
        <f>+'10'!H474</f>
        <v>UND</v>
      </c>
      <c r="H117" s="511">
        <v>5</v>
      </c>
      <c r="I117" s="457">
        <f>+'10'!D474</f>
        <v>603335</v>
      </c>
      <c r="J117" s="706">
        <f t="shared" si="25"/>
        <v>3016675</v>
      </c>
      <c r="K117" s="331"/>
      <c r="L117" s="848">
        <f t="shared" si="26"/>
        <v>1.5043008913306723E-3</v>
      </c>
      <c r="M117" s="945"/>
      <c r="N117" s="331"/>
      <c r="O117" s="331"/>
      <c r="P117" s="331"/>
      <c r="Q117" s="331"/>
      <c r="R117" s="331"/>
      <c r="S117" s="331"/>
      <c r="T117" s="331"/>
      <c r="U117" s="331"/>
      <c r="V117" s="331"/>
      <c r="W117" s="331"/>
      <c r="X117" s="331"/>
      <c r="Y117" s="331"/>
      <c r="Z117" s="331"/>
      <c r="AA117" s="331"/>
      <c r="AB117" s="331"/>
      <c r="AC117" s="331"/>
      <c r="AD117" s="331"/>
      <c r="AE117" s="331"/>
      <c r="AF117" s="331"/>
      <c r="AG117" s="331"/>
      <c r="AH117" s="331"/>
      <c r="AI117" s="331"/>
      <c r="AJ117" s="331"/>
      <c r="AK117" s="331"/>
      <c r="AL117" s="331"/>
      <c r="AM117" s="331"/>
      <c r="AN117" s="331"/>
      <c r="AO117" s="331"/>
      <c r="AP117" s="331"/>
      <c r="AQ117" s="331"/>
      <c r="AR117" s="331"/>
      <c r="AS117" s="331"/>
      <c r="AT117" s="331"/>
      <c r="AU117" s="331"/>
      <c r="AV117" s="331"/>
      <c r="AW117" s="331"/>
      <c r="AX117" s="331"/>
      <c r="AY117" s="331"/>
      <c r="AZ117" s="331"/>
      <c r="BA117" s="331"/>
      <c r="BB117" s="331"/>
      <c r="BC117" s="331"/>
      <c r="BD117" s="331"/>
      <c r="BE117" s="331"/>
      <c r="BF117" s="331"/>
      <c r="BG117" s="331"/>
      <c r="BH117" s="331"/>
      <c r="BI117" s="331"/>
      <c r="BJ117" s="331"/>
      <c r="BK117" s="331"/>
      <c r="BL117" s="331"/>
      <c r="BM117" s="331"/>
      <c r="BN117" s="331"/>
      <c r="BO117" s="331"/>
      <c r="BP117" s="331"/>
      <c r="BQ117" s="331"/>
      <c r="BR117" s="331"/>
      <c r="BS117" s="331"/>
      <c r="BT117" s="331"/>
      <c r="BU117" s="331"/>
      <c r="BV117" s="331"/>
      <c r="BW117" s="331"/>
    </row>
    <row r="118" spans="1:75" s="356" customFormat="1" ht="14.25" customHeight="1">
      <c r="A118" s="354" t="str">
        <f t="shared" si="21"/>
        <v xml:space="preserve"> 22 41 13_JDN2023-TA-10-014</v>
      </c>
      <c r="B118" s="419" t="s">
        <v>2793</v>
      </c>
      <c r="C118" s="419"/>
      <c r="D118" s="346"/>
      <c r="E118" s="454" t="s">
        <v>3662</v>
      </c>
      <c r="F118" s="847" t="str">
        <f>+'10'!B509</f>
        <v>Suministro e instalación de lavamanos tipo Acuacer de colgar con grifería</v>
      </c>
      <c r="G118" s="456" t="str">
        <f>+'10'!H510</f>
        <v>UND</v>
      </c>
      <c r="H118" s="511">
        <v>7</v>
      </c>
      <c r="I118" s="457">
        <f>+'10'!D510</f>
        <v>180712</v>
      </c>
      <c r="J118" s="706">
        <f t="shared" si="25"/>
        <v>1264984</v>
      </c>
      <c r="K118" s="331"/>
      <c r="L118" s="848">
        <f t="shared" si="26"/>
        <v>6.3079932664905549E-4</v>
      </c>
      <c r="M118" s="945"/>
      <c r="N118" s="331"/>
      <c r="O118" s="331"/>
      <c r="P118" s="331"/>
      <c r="Q118" s="331"/>
      <c r="R118" s="331"/>
      <c r="S118" s="331"/>
      <c r="T118" s="331"/>
      <c r="U118" s="331"/>
      <c r="V118" s="331"/>
      <c r="W118" s="331"/>
      <c r="X118" s="331"/>
      <c r="Y118" s="331"/>
      <c r="Z118" s="331"/>
      <c r="AA118" s="331"/>
      <c r="AB118" s="331"/>
      <c r="AC118" s="331"/>
      <c r="AD118" s="331"/>
      <c r="AE118" s="331"/>
      <c r="AF118" s="331"/>
      <c r="AG118" s="331"/>
      <c r="AH118" s="331"/>
      <c r="AI118" s="331"/>
      <c r="AJ118" s="331"/>
      <c r="AK118" s="331"/>
      <c r="AL118" s="331"/>
      <c r="AM118" s="331"/>
      <c r="AN118" s="331"/>
      <c r="AO118" s="331"/>
      <c r="AP118" s="331"/>
      <c r="AQ118" s="331"/>
      <c r="AR118" s="331"/>
      <c r="AS118" s="331"/>
      <c r="AT118" s="331"/>
      <c r="AU118" s="331"/>
      <c r="AV118" s="331"/>
      <c r="AW118" s="331"/>
      <c r="AX118" s="331"/>
      <c r="AY118" s="331"/>
      <c r="AZ118" s="331"/>
      <c r="BA118" s="331"/>
      <c r="BB118" s="331"/>
      <c r="BC118" s="331"/>
      <c r="BD118" s="331"/>
      <c r="BE118" s="331"/>
      <c r="BF118" s="331"/>
      <c r="BG118" s="331"/>
      <c r="BH118" s="331"/>
      <c r="BI118" s="331"/>
      <c r="BJ118" s="331"/>
      <c r="BK118" s="331"/>
      <c r="BL118" s="331"/>
      <c r="BM118" s="331"/>
      <c r="BN118" s="331"/>
      <c r="BO118" s="331"/>
      <c r="BP118" s="331"/>
      <c r="BQ118" s="331"/>
      <c r="BR118" s="331"/>
      <c r="BS118" s="331"/>
      <c r="BT118" s="331"/>
      <c r="BU118" s="331"/>
      <c r="BV118" s="331"/>
      <c r="BW118" s="331"/>
    </row>
    <row r="119" spans="1:75" s="356" customFormat="1" ht="14.25" customHeight="1">
      <c r="A119" s="354" t="str">
        <f t="shared" si="21"/>
        <v xml:space="preserve"> 22 41 13_JDN2023-TA-10-015</v>
      </c>
      <c r="B119" s="419" t="s">
        <v>2793</v>
      </c>
      <c r="C119" s="419"/>
      <c r="D119" s="346"/>
      <c r="E119" s="454" t="s">
        <v>3663</v>
      </c>
      <c r="F119" s="513" t="str">
        <f>+'10'!B547</f>
        <v>Suministro e instalación de orinal tipo Institucional, línea antivandálica</v>
      </c>
      <c r="G119" s="456" t="str">
        <f>+'10'!H548</f>
        <v>UND</v>
      </c>
      <c r="H119" s="511">
        <v>1</v>
      </c>
      <c r="I119" s="457">
        <f>+'10'!D548</f>
        <v>1001250</v>
      </c>
      <c r="J119" s="706">
        <f t="shared" si="25"/>
        <v>1001250</v>
      </c>
      <c r="K119" s="331"/>
      <c r="L119" s="848">
        <f t="shared" si="26"/>
        <v>4.9928522875179987E-4</v>
      </c>
      <c r="M119" s="945"/>
      <c r="N119" s="331"/>
      <c r="O119" s="331"/>
      <c r="P119" s="331"/>
      <c r="Q119" s="331"/>
      <c r="R119" s="331"/>
      <c r="S119" s="331"/>
      <c r="T119" s="331"/>
      <c r="U119" s="331"/>
      <c r="V119" s="331"/>
      <c r="W119" s="331"/>
      <c r="X119" s="331"/>
      <c r="Y119" s="331"/>
      <c r="Z119" s="331"/>
      <c r="AA119" s="331"/>
      <c r="AB119" s="331"/>
      <c r="AC119" s="331"/>
      <c r="AD119" s="331"/>
      <c r="AE119" s="331"/>
      <c r="AF119" s="331"/>
      <c r="AG119" s="331"/>
      <c r="AH119" s="331"/>
      <c r="AI119" s="331"/>
      <c r="AJ119" s="331"/>
      <c r="AK119" s="331"/>
      <c r="AL119" s="331"/>
      <c r="AM119" s="331"/>
      <c r="AN119" s="331"/>
      <c r="AO119" s="331"/>
      <c r="AP119" s="331"/>
      <c r="AQ119" s="331"/>
      <c r="AR119" s="331"/>
      <c r="AS119" s="331"/>
      <c r="AT119" s="331"/>
      <c r="AU119" s="331"/>
      <c r="AV119" s="331"/>
      <c r="AW119" s="331"/>
      <c r="AX119" s="331"/>
      <c r="AY119" s="331"/>
      <c r="AZ119" s="331"/>
      <c r="BA119" s="331"/>
      <c r="BB119" s="331"/>
      <c r="BC119" s="331"/>
      <c r="BD119" s="331"/>
      <c r="BE119" s="331"/>
      <c r="BF119" s="331"/>
      <c r="BG119" s="331"/>
      <c r="BH119" s="331"/>
      <c r="BI119" s="331"/>
      <c r="BJ119" s="331"/>
      <c r="BK119" s="331"/>
      <c r="BL119" s="331"/>
      <c r="BM119" s="331"/>
      <c r="BN119" s="331"/>
      <c r="BO119" s="331"/>
      <c r="BP119" s="331"/>
      <c r="BQ119" s="331"/>
      <c r="BR119" s="331"/>
      <c r="BS119" s="331"/>
      <c r="BT119" s="331"/>
      <c r="BU119" s="331"/>
      <c r="BV119" s="331"/>
      <c r="BW119" s="331"/>
    </row>
    <row r="120" spans="1:75" s="356" customFormat="1" ht="14.25" customHeight="1">
      <c r="A120" s="354" t="str">
        <f t="shared" si="21"/>
        <v xml:space="preserve"> 22 41 13_JDN2023-TA-10-016</v>
      </c>
      <c r="B120" s="419" t="s">
        <v>2793</v>
      </c>
      <c r="C120" s="419"/>
      <c r="D120" s="346"/>
      <c r="E120" s="454" t="s">
        <v>3664</v>
      </c>
      <c r="F120" s="847" t="str">
        <f>+'10'!B584</f>
        <v>Suministro e instalación  de ducha antivandálica regadera tubular corta</v>
      </c>
      <c r="G120" s="456" t="str">
        <f>+'10'!H585</f>
        <v>UND</v>
      </c>
      <c r="H120" s="511">
        <v>2</v>
      </c>
      <c r="I120" s="457">
        <f>+'10'!D585</f>
        <v>365290</v>
      </c>
      <c r="J120" s="706">
        <f t="shared" si="25"/>
        <v>730580</v>
      </c>
      <c r="K120" s="331"/>
      <c r="L120" s="848">
        <f t="shared" si="26"/>
        <v>3.6431241190660669E-4</v>
      </c>
      <c r="M120" s="945"/>
      <c r="N120" s="331"/>
      <c r="O120" s="331"/>
      <c r="P120" s="331"/>
      <c r="Q120" s="331"/>
      <c r="R120" s="331"/>
      <c r="S120" s="331"/>
      <c r="T120" s="331"/>
      <c r="U120" s="331"/>
      <c r="V120" s="331"/>
      <c r="W120" s="331"/>
      <c r="X120" s="331"/>
      <c r="Y120" s="331"/>
      <c r="Z120" s="331"/>
      <c r="AA120" s="331"/>
      <c r="AB120" s="331"/>
      <c r="AC120" s="331"/>
      <c r="AD120" s="331"/>
      <c r="AE120" s="331"/>
      <c r="AF120" s="331"/>
      <c r="AG120" s="331"/>
      <c r="AH120" s="331"/>
      <c r="AI120" s="331"/>
      <c r="AJ120" s="331"/>
      <c r="AK120" s="331"/>
      <c r="AL120" s="331"/>
      <c r="AM120" s="331"/>
      <c r="AN120" s="331"/>
      <c r="AO120" s="331"/>
      <c r="AP120" s="331"/>
      <c r="AQ120" s="331"/>
      <c r="AR120" s="331"/>
      <c r="AS120" s="331"/>
      <c r="AT120" s="331"/>
      <c r="AU120" s="331"/>
      <c r="AV120" s="331"/>
      <c r="AW120" s="331"/>
      <c r="AX120" s="331"/>
      <c r="AY120" s="331"/>
      <c r="AZ120" s="331"/>
      <c r="BA120" s="331"/>
      <c r="BB120" s="331"/>
      <c r="BC120" s="331"/>
      <c r="BD120" s="331"/>
      <c r="BE120" s="331"/>
      <c r="BF120" s="331"/>
      <c r="BG120" s="331"/>
      <c r="BH120" s="331"/>
      <c r="BI120" s="331"/>
      <c r="BJ120" s="331"/>
      <c r="BK120" s="331"/>
      <c r="BL120" s="331"/>
      <c r="BM120" s="331"/>
      <c r="BN120" s="331"/>
      <c r="BO120" s="331"/>
      <c r="BP120" s="331"/>
      <c r="BQ120" s="331"/>
      <c r="BR120" s="331"/>
      <c r="BS120" s="331"/>
      <c r="BT120" s="331"/>
      <c r="BU120" s="331"/>
      <c r="BV120" s="331"/>
      <c r="BW120" s="331"/>
    </row>
    <row r="121" spans="1:75" s="356" customFormat="1" ht="14.25" customHeight="1">
      <c r="A121" s="354" t="str">
        <f t="shared" si="21"/>
        <v>10 18 26_JDN2023-TA-10-017</v>
      </c>
      <c r="B121" s="419" t="s">
        <v>2794</v>
      </c>
      <c r="C121" s="419"/>
      <c r="D121" s="346"/>
      <c r="E121" s="454" t="s">
        <v>3665</v>
      </c>
      <c r="F121" s="847" t="str">
        <f>+'10'!B619</f>
        <v>Suministro e instalación de incrustaciones tipo Avanti (viene por 6 unidades)</v>
      </c>
      <c r="G121" s="456" t="str">
        <f>+'10'!H620</f>
        <v>UND</v>
      </c>
      <c r="H121" s="511">
        <v>5</v>
      </c>
      <c r="I121" s="457">
        <f>+'10'!D620</f>
        <v>93357</v>
      </c>
      <c r="J121" s="706">
        <f t="shared" si="25"/>
        <v>466785</v>
      </c>
      <c r="K121" s="331"/>
      <c r="L121" s="848">
        <f t="shared" si="26"/>
        <v>2.3276789563336718E-4</v>
      </c>
      <c r="M121" s="945"/>
      <c r="N121" s="331"/>
      <c r="O121" s="331"/>
      <c r="P121" s="331"/>
      <c r="Q121" s="331"/>
      <c r="R121" s="331"/>
      <c r="S121" s="331"/>
      <c r="T121" s="331"/>
      <c r="U121" s="331"/>
      <c r="V121" s="331"/>
      <c r="W121" s="331"/>
      <c r="X121" s="331"/>
      <c r="Y121" s="331"/>
      <c r="Z121" s="331"/>
      <c r="AA121" s="331"/>
      <c r="AB121" s="331"/>
      <c r="AC121" s="331"/>
      <c r="AD121" s="331"/>
      <c r="AE121" s="331"/>
      <c r="AF121" s="331"/>
      <c r="AG121" s="331"/>
      <c r="AH121" s="331"/>
      <c r="AI121" s="331"/>
      <c r="AJ121" s="331"/>
      <c r="AK121" s="331"/>
      <c r="AL121" s="331"/>
      <c r="AM121" s="331"/>
      <c r="AN121" s="331"/>
      <c r="AO121" s="331"/>
      <c r="AP121" s="331"/>
      <c r="AQ121" s="331"/>
      <c r="AR121" s="331"/>
      <c r="AS121" s="331"/>
      <c r="AT121" s="331"/>
      <c r="AU121" s="331"/>
      <c r="AV121" s="331"/>
      <c r="AW121" s="331"/>
      <c r="AX121" s="331"/>
      <c r="AY121" s="331"/>
      <c r="AZ121" s="331"/>
      <c r="BA121" s="331"/>
      <c r="BB121" s="331"/>
      <c r="BC121" s="331"/>
      <c r="BD121" s="331"/>
      <c r="BE121" s="331"/>
      <c r="BF121" s="331"/>
      <c r="BG121" s="331"/>
      <c r="BH121" s="331"/>
      <c r="BI121" s="331"/>
      <c r="BJ121" s="331"/>
      <c r="BK121" s="331"/>
      <c r="BL121" s="331"/>
      <c r="BM121" s="331"/>
      <c r="BN121" s="331"/>
      <c r="BO121" s="331"/>
      <c r="BP121" s="331"/>
      <c r="BQ121" s="331"/>
      <c r="BR121" s="331"/>
      <c r="BS121" s="331"/>
      <c r="BT121" s="331"/>
      <c r="BU121" s="331"/>
      <c r="BV121" s="331"/>
      <c r="BW121" s="331"/>
    </row>
    <row r="122" spans="1:75" s="356" customFormat="1" ht="14.25" customHeight="1">
      <c r="A122" s="354"/>
      <c r="B122" s="419"/>
      <c r="C122" s="419"/>
      <c r="D122" s="346"/>
      <c r="E122" s="454" t="s">
        <v>3666</v>
      </c>
      <c r="F122" s="847" t="str">
        <f>+'10'!B654</f>
        <v>Suministro e instalación espejo de 4 mm biselado</v>
      </c>
      <c r="G122" s="456" t="str">
        <f>+'10'!H655</f>
        <v>m2</v>
      </c>
      <c r="H122" s="511">
        <v>10</v>
      </c>
      <c r="I122" s="457">
        <f>+'10'!D655</f>
        <v>135693</v>
      </c>
      <c r="J122" s="706">
        <f t="shared" si="25"/>
        <v>1356930</v>
      </c>
      <c r="K122" s="331"/>
      <c r="L122" s="848">
        <f t="shared" si="26"/>
        <v>6.7664929383288866E-4</v>
      </c>
      <c r="M122" s="945"/>
      <c r="N122" s="331"/>
      <c r="O122" s="331"/>
      <c r="P122" s="331"/>
      <c r="Q122" s="331"/>
      <c r="R122" s="331"/>
      <c r="S122" s="331"/>
      <c r="T122" s="331"/>
      <c r="U122" s="331"/>
      <c r="V122" s="331"/>
      <c r="W122" s="331"/>
      <c r="X122" s="331"/>
      <c r="Y122" s="331"/>
      <c r="Z122" s="331"/>
      <c r="AA122" s="331"/>
      <c r="AB122" s="331"/>
      <c r="AC122" s="331"/>
      <c r="AD122" s="331"/>
      <c r="AE122" s="331"/>
      <c r="AF122" s="331"/>
      <c r="AG122" s="331"/>
      <c r="AH122" s="331"/>
      <c r="AI122" s="331"/>
      <c r="AJ122" s="331"/>
      <c r="AK122" s="331"/>
      <c r="AL122" s="331"/>
      <c r="AM122" s="331"/>
      <c r="AN122" s="331"/>
      <c r="AO122" s="331"/>
      <c r="AP122" s="331"/>
      <c r="AQ122" s="331"/>
      <c r="AR122" s="331"/>
      <c r="AS122" s="331"/>
      <c r="AT122" s="331"/>
      <c r="AU122" s="331"/>
      <c r="AV122" s="331"/>
      <c r="AW122" s="331"/>
      <c r="AX122" s="331"/>
      <c r="AY122" s="331"/>
      <c r="AZ122" s="331"/>
      <c r="BA122" s="331"/>
      <c r="BB122" s="331"/>
      <c r="BC122" s="331"/>
      <c r="BD122" s="331"/>
      <c r="BE122" s="331"/>
      <c r="BF122" s="331"/>
      <c r="BG122" s="331"/>
      <c r="BH122" s="331"/>
      <c r="BI122" s="331"/>
      <c r="BJ122" s="331"/>
      <c r="BK122" s="331"/>
      <c r="BL122" s="331"/>
      <c r="BM122" s="331"/>
      <c r="BN122" s="331"/>
      <c r="BO122" s="331"/>
      <c r="BP122" s="331"/>
      <c r="BQ122" s="331"/>
      <c r="BR122" s="331"/>
      <c r="BS122" s="331"/>
      <c r="BT122" s="331"/>
      <c r="BU122" s="331"/>
      <c r="BV122" s="331"/>
      <c r="BW122" s="331"/>
    </row>
    <row r="123" spans="1:75" s="356" customFormat="1" ht="14.25" customHeight="1" thickBot="1">
      <c r="A123" s="354"/>
      <c r="B123" s="419"/>
      <c r="C123" s="419"/>
      <c r="D123" s="346"/>
      <c r="E123" s="952" t="s">
        <v>3667</v>
      </c>
      <c r="F123" s="520" t="str">
        <f>+'10'!B689</f>
        <v xml:space="preserve">Suministro e instalacion de juego de barandas PMR </v>
      </c>
      <c r="G123" s="462" t="str">
        <f>+'10'!H690</f>
        <v>UND</v>
      </c>
      <c r="H123" s="843">
        <v>2</v>
      </c>
      <c r="I123" s="463">
        <f>+'10'!D690</f>
        <v>380893</v>
      </c>
      <c r="J123" s="707">
        <f t="shared" si="25"/>
        <v>761786</v>
      </c>
      <c r="K123" s="331"/>
      <c r="L123" s="848"/>
      <c r="M123" s="945"/>
      <c r="N123" s="331"/>
      <c r="O123" s="331"/>
      <c r="P123" s="331"/>
      <c r="Q123" s="331"/>
      <c r="R123" s="331"/>
      <c r="S123" s="331"/>
      <c r="T123" s="331"/>
      <c r="U123" s="331"/>
      <c r="V123" s="331"/>
      <c r="W123" s="331"/>
      <c r="X123" s="331"/>
      <c r="Y123" s="331"/>
      <c r="Z123" s="331"/>
      <c r="AA123" s="331"/>
      <c r="AB123" s="331"/>
      <c r="AC123" s="331"/>
      <c r="AD123" s="331"/>
      <c r="AE123" s="331"/>
      <c r="AF123" s="331"/>
      <c r="AG123" s="331"/>
      <c r="AH123" s="331"/>
      <c r="AI123" s="331"/>
      <c r="AJ123" s="331"/>
      <c r="AK123" s="331"/>
      <c r="AL123" s="331"/>
      <c r="AM123" s="331"/>
      <c r="AN123" s="331"/>
      <c r="AO123" s="331"/>
      <c r="AP123" s="331"/>
      <c r="AQ123" s="331"/>
      <c r="AR123" s="331"/>
      <c r="AS123" s="331"/>
      <c r="AT123" s="331"/>
      <c r="AU123" s="331"/>
      <c r="AV123" s="331"/>
      <c r="AW123" s="331"/>
      <c r="AX123" s="331"/>
      <c r="AY123" s="331"/>
      <c r="AZ123" s="331"/>
      <c r="BA123" s="331"/>
      <c r="BB123" s="331"/>
      <c r="BC123" s="331"/>
      <c r="BD123" s="331"/>
      <c r="BE123" s="331"/>
      <c r="BF123" s="331"/>
      <c r="BG123" s="331"/>
      <c r="BH123" s="331"/>
      <c r="BI123" s="331"/>
      <c r="BJ123" s="331"/>
      <c r="BK123" s="331"/>
      <c r="BL123" s="331"/>
      <c r="BM123" s="331"/>
      <c r="BN123" s="331"/>
      <c r="BO123" s="331"/>
      <c r="BP123" s="331"/>
      <c r="BQ123" s="331"/>
      <c r="BR123" s="331"/>
      <c r="BS123" s="331"/>
      <c r="BT123" s="331"/>
      <c r="BU123" s="331"/>
      <c r="BV123" s="331"/>
      <c r="BW123" s="331"/>
    </row>
    <row r="124" spans="1:75" ht="14.25" customHeight="1" thickTop="1" thickBot="1">
      <c r="A124" s="329"/>
      <c r="B124" s="344"/>
      <c r="C124" s="344"/>
      <c r="D124" s="452"/>
      <c r="E124" s="344"/>
      <c r="F124" s="345"/>
      <c r="G124" s="1189" t="str">
        <f>+CONCATENATE("SUBTOTAL"," ",F104)</f>
        <v>SUBTOTAL ACUEDUCTO</v>
      </c>
      <c r="H124" s="1190"/>
      <c r="I124" s="1190"/>
      <c r="J124" s="712">
        <f>+SUM(J105:J123)</f>
        <v>12798357</v>
      </c>
      <c r="L124" s="849">
        <f>+J124/$J$190</f>
        <v>6.3820530360970771E-3</v>
      </c>
      <c r="M124" s="946"/>
    </row>
    <row r="125" spans="1:75" ht="14.25" customHeight="1" thickTop="1" thickBot="1">
      <c r="A125" s="329"/>
      <c r="B125" s="344"/>
      <c r="C125" s="344"/>
      <c r="D125" s="452"/>
      <c r="E125" s="330"/>
      <c r="F125" s="331"/>
      <c r="G125" s="331"/>
      <c r="H125" s="331"/>
      <c r="I125" s="332"/>
      <c r="J125" s="332"/>
      <c r="L125" s="848"/>
      <c r="M125" s="945"/>
    </row>
    <row r="126" spans="1:75" ht="16.899999999999999" customHeight="1" thickTop="1" thickBot="1">
      <c r="A126" s="329"/>
      <c r="B126" s="344"/>
      <c r="C126" s="344"/>
      <c r="D126" s="452"/>
      <c r="E126" s="469">
        <v>11</v>
      </c>
      <c r="F126" s="470" t="s">
        <v>2795</v>
      </c>
      <c r="G126" s="471" t="s">
        <v>490</v>
      </c>
      <c r="H126" s="471" t="s">
        <v>496</v>
      </c>
      <c r="I126" s="471" t="s">
        <v>2740</v>
      </c>
      <c r="J126" s="472" t="s">
        <v>493</v>
      </c>
      <c r="L126" s="848"/>
      <c r="M126" s="945"/>
    </row>
    <row r="127" spans="1:75" s="356" customFormat="1" ht="14.25" customHeight="1" thickTop="1">
      <c r="A127" s="354" t="str">
        <f t="shared" si="21"/>
        <v>33 31 00_JDN2023-TA-11-001</v>
      </c>
      <c r="B127" s="419" t="s">
        <v>2796</v>
      </c>
      <c r="C127" s="419"/>
      <c r="D127" s="346"/>
      <c r="E127" s="464" t="s">
        <v>3668</v>
      </c>
      <c r="F127" s="518" t="str">
        <f>+'11'!B4</f>
        <v>Suministro e instalación de tubería PVC sanitaria de 2", incluye accesorios</v>
      </c>
      <c r="G127" s="466" t="str">
        <f>+'11'!H5</f>
        <v>m</v>
      </c>
      <c r="H127" s="519">
        <v>45.52</v>
      </c>
      <c r="I127" s="467">
        <f>+'11'!D5</f>
        <v>20380</v>
      </c>
      <c r="J127" s="468">
        <f t="shared" ref="J127:J138" si="27">++ROUND(H127*I127,0)</f>
        <v>927698</v>
      </c>
      <c r="K127" s="331"/>
      <c r="L127" s="848">
        <f t="shared" ref="L127:L134" si="28">+J127/$J$190</f>
        <v>4.626076485818599E-4</v>
      </c>
      <c r="M127" s="945"/>
      <c r="N127" s="331"/>
      <c r="O127" s="331"/>
      <c r="P127" s="331"/>
      <c r="Q127" s="331"/>
      <c r="R127" s="331"/>
      <c r="S127" s="331"/>
      <c r="T127" s="331"/>
      <c r="U127" s="331"/>
      <c r="V127" s="331"/>
      <c r="W127" s="331"/>
      <c r="X127" s="331"/>
      <c r="Y127" s="331"/>
      <c r="Z127" s="331"/>
      <c r="AA127" s="331"/>
      <c r="AB127" s="331"/>
      <c r="AC127" s="331"/>
      <c r="AD127" s="331"/>
      <c r="AE127" s="331"/>
      <c r="AF127" s="331"/>
      <c r="AG127" s="331"/>
      <c r="AH127" s="331"/>
      <c r="AI127" s="331"/>
      <c r="AJ127" s="331"/>
      <c r="AK127" s="331"/>
      <c r="AL127" s="331"/>
      <c r="AM127" s="331"/>
      <c r="AN127" s="331"/>
      <c r="AO127" s="331"/>
      <c r="AP127" s="331"/>
      <c r="AQ127" s="331"/>
      <c r="AR127" s="331"/>
      <c r="AS127" s="331"/>
      <c r="AT127" s="331"/>
      <c r="AU127" s="331"/>
      <c r="AV127" s="331"/>
      <c r="AW127" s="331"/>
      <c r="AX127" s="331"/>
      <c r="AY127" s="331"/>
      <c r="AZ127" s="331"/>
      <c r="BA127" s="331"/>
      <c r="BB127" s="331"/>
      <c r="BC127" s="331"/>
      <c r="BD127" s="331"/>
      <c r="BE127" s="331"/>
      <c r="BF127" s="331"/>
      <c r="BG127" s="331"/>
      <c r="BH127" s="331"/>
      <c r="BI127" s="331"/>
      <c r="BJ127" s="331"/>
      <c r="BK127" s="331"/>
      <c r="BL127" s="331"/>
      <c r="BM127" s="331"/>
      <c r="BN127" s="331"/>
      <c r="BO127" s="331"/>
      <c r="BP127" s="331"/>
      <c r="BQ127" s="331"/>
      <c r="BR127" s="331"/>
      <c r="BS127" s="331"/>
      <c r="BT127" s="331"/>
      <c r="BU127" s="331"/>
      <c r="BV127" s="331"/>
      <c r="BW127" s="331"/>
    </row>
    <row r="128" spans="1:75" s="356" customFormat="1" ht="14.25" customHeight="1">
      <c r="A128" s="354" t="str">
        <f t="shared" si="21"/>
        <v>33 31 00_JDN2023-TA-11-002</v>
      </c>
      <c r="B128" s="419" t="s">
        <v>2796</v>
      </c>
      <c r="C128" s="419"/>
      <c r="D128" s="346"/>
      <c r="E128" s="464" t="s">
        <v>3669</v>
      </c>
      <c r="F128" s="510" t="str">
        <f>+'11'!B43</f>
        <v>Suministro e instalación  de tubería PVC de ventilación de 2", incluye accesorios</v>
      </c>
      <c r="G128" s="456" t="str">
        <f>+'11'!H44</f>
        <v>m</v>
      </c>
      <c r="H128" s="511">
        <v>32.25</v>
      </c>
      <c r="I128" s="457">
        <f>+'11'!D44</f>
        <v>21193</v>
      </c>
      <c r="J128" s="468">
        <f t="shared" si="27"/>
        <v>683474</v>
      </c>
      <c r="K128" s="331"/>
      <c r="L128" s="848">
        <f t="shared" si="28"/>
        <v>3.4082244438043209E-4</v>
      </c>
      <c r="M128" s="945"/>
      <c r="N128" s="331"/>
      <c r="O128" s="331"/>
      <c r="P128" s="331"/>
      <c r="Q128" s="331"/>
      <c r="R128" s="331"/>
      <c r="S128" s="331"/>
      <c r="T128" s="331"/>
      <c r="U128" s="331"/>
      <c r="V128" s="331"/>
      <c r="W128" s="331"/>
      <c r="X128" s="331"/>
      <c r="Y128" s="331"/>
      <c r="Z128" s="331"/>
      <c r="AA128" s="331"/>
      <c r="AB128" s="331"/>
      <c r="AC128" s="331"/>
      <c r="AD128" s="331"/>
      <c r="AE128" s="331"/>
      <c r="AF128" s="331"/>
      <c r="AG128" s="331"/>
      <c r="AH128" s="331"/>
      <c r="AI128" s="331"/>
      <c r="AJ128" s="331"/>
      <c r="AK128" s="331"/>
      <c r="AL128" s="331"/>
      <c r="AM128" s="331"/>
      <c r="AN128" s="331"/>
      <c r="AO128" s="331"/>
      <c r="AP128" s="331"/>
      <c r="AQ128" s="331"/>
      <c r="AR128" s="331"/>
      <c r="AS128" s="331"/>
      <c r="AT128" s="331"/>
      <c r="AU128" s="331"/>
      <c r="AV128" s="331"/>
      <c r="AW128" s="331"/>
      <c r="AX128" s="331"/>
      <c r="AY128" s="331"/>
      <c r="AZ128" s="331"/>
      <c r="BA128" s="331"/>
      <c r="BB128" s="331"/>
      <c r="BC128" s="331"/>
      <c r="BD128" s="331"/>
      <c r="BE128" s="331"/>
      <c r="BF128" s="331"/>
      <c r="BG128" s="331"/>
      <c r="BH128" s="331"/>
      <c r="BI128" s="331"/>
      <c r="BJ128" s="331"/>
      <c r="BK128" s="331"/>
      <c r="BL128" s="331"/>
      <c r="BM128" s="331"/>
      <c r="BN128" s="331"/>
      <c r="BO128" s="331"/>
      <c r="BP128" s="331"/>
      <c r="BQ128" s="331"/>
      <c r="BR128" s="331"/>
      <c r="BS128" s="331"/>
      <c r="BT128" s="331"/>
      <c r="BU128" s="331"/>
      <c r="BV128" s="331"/>
      <c r="BW128" s="331"/>
    </row>
    <row r="129" spans="1:75" s="356" customFormat="1" ht="14.25" customHeight="1">
      <c r="A129" s="354" t="str">
        <f t="shared" si="21"/>
        <v>33 31 00_JDN2023-TA-11-003</v>
      </c>
      <c r="B129" s="419" t="s">
        <v>2796</v>
      </c>
      <c r="C129" s="419"/>
      <c r="D129" s="346"/>
      <c r="E129" s="464" t="s">
        <v>3670</v>
      </c>
      <c r="F129" s="510" t="str">
        <f>+'11'!B84</f>
        <v>Suministro e instalación  de tubería PVC sanitaria de 4", incluye accesorios</v>
      </c>
      <c r="G129" s="456" t="str">
        <f>+'11'!H85</f>
        <v>m</v>
      </c>
      <c r="H129" s="511">
        <v>143.07</v>
      </c>
      <c r="I129" s="457">
        <f>+'11'!D85</f>
        <v>34019</v>
      </c>
      <c r="J129" s="468">
        <f t="shared" si="27"/>
        <v>4867098</v>
      </c>
      <c r="K129" s="331"/>
      <c r="L129" s="848">
        <f t="shared" si="28"/>
        <v>2.4270363428588538E-3</v>
      </c>
      <c r="M129" s="945"/>
      <c r="N129" s="331"/>
      <c r="O129" s="331"/>
      <c r="P129" s="331"/>
      <c r="Q129" s="331"/>
      <c r="R129" s="331"/>
      <c r="S129" s="331"/>
      <c r="T129" s="331"/>
      <c r="U129" s="331"/>
      <c r="V129" s="331"/>
      <c r="W129" s="331"/>
      <c r="X129" s="331"/>
      <c r="Y129" s="331"/>
      <c r="Z129" s="331"/>
      <c r="AA129" s="331"/>
      <c r="AB129" s="331"/>
      <c r="AC129" s="331"/>
      <c r="AD129" s="331"/>
      <c r="AE129" s="331"/>
      <c r="AF129" s="331"/>
      <c r="AG129" s="331"/>
      <c r="AH129" s="331"/>
      <c r="AI129" s="331"/>
      <c r="AJ129" s="331"/>
      <c r="AK129" s="331"/>
      <c r="AL129" s="331"/>
      <c r="AM129" s="331"/>
      <c r="AN129" s="331"/>
      <c r="AO129" s="331"/>
      <c r="AP129" s="331"/>
      <c r="AQ129" s="331"/>
      <c r="AR129" s="331"/>
      <c r="AS129" s="331"/>
      <c r="AT129" s="331"/>
      <c r="AU129" s="331"/>
      <c r="AV129" s="331"/>
      <c r="AW129" s="331"/>
      <c r="AX129" s="331"/>
      <c r="AY129" s="331"/>
      <c r="AZ129" s="331"/>
      <c r="BA129" s="331"/>
      <c r="BB129" s="331"/>
      <c r="BC129" s="331"/>
      <c r="BD129" s="331"/>
      <c r="BE129" s="331"/>
      <c r="BF129" s="331"/>
      <c r="BG129" s="331"/>
      <c r="BH129" s="331"/>
      <c r="BI129" s="331"/>
      <c r="BJ129" s="331"/>
      <c r="BK129" s="331"/>
      <c r="BL129" s="331"/>
      <c r="BM129" s="331"/>
      <c r="BN129" s="331"/>
      <c r="BO129" s="331"/>
      <c r="BP129" s="331"/>
      <c r="BQ129" s="331"/>
      <c r="BR129" s="331"/>
      <c r="BS129" s="331"/>
      <c r="BT129" s="331"/>
      <c r="BU129" s="331"/>
      <c r="BV129" s="331"/>
      <c r="BW129" s="331"/>
    </row>
    <row r="130" spans="1:75" s="356" customFormat="1" ht="14.25" customHeight="1">
      <c r="A130" s="354" t="str">
        <f t="shared" si="21"/>
        <v>33 31 00_JDN2023-TA-11-004</v>
      </c>
      <c r="B130" s="419" t="s">
        <v>2796</v>
      </c>
      <c r="C130" s="419"/>
      <c r="D130" s="346"/>
      <c r="E130" s="464" t="s">
        <v>3671</v>
      </c>
      <c r="F130" s="512" t="str">
        <f>+'11'!B123</f>
        <v>Suministro e instalación de rejilla de bronce de 3" x 2" con sosco</v>
      </c>
      <c r="G130" s="456" t="str">
        <f>+'11'!H124</f>
        <v>UND</v>
      </c>
      <c r="H130" s="511">
        <v>9</v>
      </c>
      <c r="I130" s="457">
        <f>+'11'!D124</f>
        <v>29326</v>
      </c>
      <c r="J130" s="468">
        <f t="shared" si="27"/>
        <v>263934</v>
      </c>
      <c r="K130" s="331"/>
      <c r="L130" s="848">
        <f t="shared" si="28"/>
        <v>1.3161383027753064E-4</v>
      </c>
      <c r="M130" s="945"/>
      <c r="N130" s="331"/>
      <c r="O130" s="331"/>
      <c r="P130" s="331"/>
      <c r="Q130" s="331"/>
      <c r="R130" s="331"/>
      <c r="S130" s="331"/>
      <c r="T130" s="331"/>
      <c r="U130" s="331"/>
      <c r="V130" s="331"/>
      <c r="W130" s="331"/>
      <c r="X130" s="331"/>
      <c r="Y130" s="331"/>
      <c r="Z130" s="331"/>
      <c r="AA130" s="331"/>
      <c r="AB130" s="331"/>
      <c r="AC130" s="331"/>
      <c r="AD130" s="331"/>
      <c r="AE130" s="331"/>
      <c r="AF130" s="331"/>
      <c r="AG130" s="331"/>
      <c r="AH130" s="331"/>
      <c r="AI130" s="331"/>
      <c r="AJ130" s="331"/>
      <c r="AK130" s="331"/>
      <c r="AL130" s="331"/>
      <c r="AM130" s="331"/>
      <c r="AN130" s="331"/>
      <c r="AO130" s="331"/>
      <c r="AP130" s="331"/>
      <c r="AQ130" s="331"/>
      <c r="AR130" s="331"/>
      <c r="AS130" s="331"/>
      <c r="AT130" s="331"/>
      <c r="AU130" s="331"/>
      <c r="AV130" s="331"/>
      <c r="AW130" s="331"/>
      <c r="AX130" s="331"/>
      <c r="AY130" s="331"/>
      <c r="AZ130" s="331"/>
      <c r="BA130" s="331"/>
      <c r="BB130" s="331"/>
      <c r="BC130" s="331"/>
      <c r="BD130" s="331"/>
      <c r="BE130" s="331"/>
      <c r="BF130" s="331"/>
      <c r="BG130" s="331"/>
      <c r="BH130" s="331"/>
      <c r="BI130" s="331"/>
      <c r="BJ130" s="331"/>
      <c r="BK130" s="331"/>
      <c r="BL130" s="331"/>
      <c r="BM130" s="331"/>
      <c r="BN130" s="331"/>
      <c r="BO130" s="331"/>
      <c r="BP130" s="331"/>
      <c r="BQ130" s="331"/>
      <c r="BR130" s="331"/>
      <c r="BS130" s="331"/>
      <c r="BT130" s="331"/>
      <c r="BU130" s="331"/>
      <c r="BV130" s="331"/>
      <c r="BW130" s="331"/>
    </row>
    <row r="131" spans="1:75" s="356" customFormat="1" ht="14.25" customHeight="1">
      <c r="A131" s="354" t="str">
        <f t="shared" si="21"/>
        <v>33 32 00_JDN2023-TA-11-005</v>
      </c>
      <c r="B131" s="419" t="s">
        <v>2797</v>
      </c>
      <c r="C131" s="419"/>
      <c r="D131" s="346"/>
      <c r="E131" s="464" t="s">
        <v>3672</v>
      </c>
      <c r="F131" s="513" t="str">
        <f>+'11'!B159</f>
        <v>Punto sanitario PVC de 2"  L prom = 3 m</v>
      </c>
      <c r="G131" s="456" t="str">
        <f>+'11'!H160</f>
        <v>PTO</v>
      </c>
      <c r="H131" s="514">
        <v>23</v>
      </c>
      <c r="I131" s="457">
        <f>+'11'!D160</f>
        <v>84364</v>
      </c>
      <c r="J131" s="468">
        <f t="shared" si="27"/>
        <v>1940372</v>
      </c>
      <c r="K131" s="331"/>
      <c r="L131" s="848">
        <f t="shared" si="28"/>
        <v>9.6758959089496862E-4</v>
      </c>
      <c r="M131" s="945"/>
      <c r="N131" s="331"/>
      <c r="O131" s="331"/>
      <c r="P131" s="331"/>
      <c r="Q131" s="331"/>
      <c r="R131" s="331"/>
      <c r="S131" s="331"/>
      <c r="T131" s="331"/>
      <c r="U131" s="331"/>
      <c r="V131" s="331"/>
      <c r="W131" s="331"/>
      <c r="X131" s="331"/>
      <c r="Y131" s="331"/>
      <c r="Z131" s="331"/>
      <c r="AA131" s="331"/>
      <c r="AB131" s="331"/>
      <c r="AC131" s="331"/>
      <c r="AD131" s="331"/>
      <c r="AE131" s="331"/>
      <c r="AF131" s="331"/>
      <c r="AG131" s="331"/>
      <c r="AH131" s="331"/>
      <c r="AI131" s="331"/>
      <c r="AJ131" s="331"/>
      <c r="AK131" s="331"/>
      <c r="AL131" s="331"/>
      <c r="AM131" s="331"/>
      <c r="AN131" s="331"/>
      <c r="AO131" s="331"/>
      <c r="AP131" s="331"/>
      <c r="AQ131" s="331"/>
      <c r="AR131" s="331"/>
      <c r="AS131" s="331"/>
      <c r="AT131" s="331"/>
      <c r="AU131" s="331"/>
      <c r="AV131" s="331"/>
      <c r="AW131" s="331"/>
      <c r="AX131" s="331"/>
      <c r="AY131" s="331"/>
      <c r="AZ131" s="331"/>
      <c r="BA131" s="331"/>
      <c r="BB131" s="331"/>
      <c r="BC131" s="331"/>
      <c r="BD131" s="331"/>
      <c r="BE131" s="331"/>
      <c r="BF131" s="331"/>
      <c r="BG131" s="331"/>
      <c r="BH131" s="331"/>
      <c r="BI131" s="331"/>
      <c r="BJ131" s="331"/>
      <c r="BK131" s="331"/>
      <c r="BL131" s="331"/>
      <c r="BM131" s="331"/>
      <c r="BN131" s="331"/>
      <c r="BO131" s="331"/>
      <c r="BP131" s="331"/>
      <c r="BQ131" s="331"/>
      <c r="BR131" s="331"/>
      <c r="BS131" s="331"/>
      <c r="BT131" s="331"/>
      <c r="BU131" s="331"/>
      <c r="BV131" s="331"/>
      <c r="BW131" s="331"/>
    </row>
    <row r="132" spans="1:75" s="356" customFormat="1" ht="14.25" customHeight="1">
      <c r="A132" s="354" t="str">
        <f t="shared" si="21"/>
        <v>33 32 00_JDN2023-TA-11-006</v>
      </c>
      <c r="B132" s="419" t="s">
        <v>2797</v>
      </c>
      <c r="C132" s="419"/>
      <c r="D132" s="346"/>
      <c r="E132" s="464" t="s">
        <v>3673</v>
      </c>
      <c r="F132" s="513" t="str">
        <f>+'11'!B199</f>
        <v>Punto sanitario PVC de 4" (3 m)</v>
      </c>
      <c r="G132" s="456" t="str">
        <f>+'11'!H200</f>
        <v>PTO</v>
      </c>
      <c r="H132" s="514">
        <v>5</v>
      </c>
      <c r="I132" s="457">
        <f>+'11'!D200</f>
        <v>135634</v>
      </c>
      <c r="J132" s="468">
        <f t="shared" si="27"/>
        <v>678170</v>
      </c>
      <c r="K132" s="331"/>
      <c r="L132" s="848">
        <f t="shared" si="28"/>
        <v>3.3817754165553867E-4</v>
      </c>
      <c r="M132" s="945"/>
      <c r="N132" s="331"/>
      <c r="O132" s="331"/>
      <c r="P132" s="331"/>
      <c r="Q132" s="331"/>
      <c r="R132" s="331"/>
      <c r="S132" s="331"/>
      <c r="T132" s="331"/>
      <c r="U132" s="331"/>
      <c r="V132" s="331"/>
      <c r="W132" s="331"/>
      <c r="X132" s="331"/>
      <c r="Y132" s="331"/>
      <c r="Z132" s="331"/>
      <c r="AA132" s="331"/>
      <c r="AB132" s="331"/>
      <c r="AC132" s="331"/>
      <c r="AD132" s="331"/>
      <c r="AE132" s="331"/>
      <c r="AF132" s="331"/>
      <c r="AG132" s="331"/>
      <c r="AH132" s="331"/>
      <c r="AI132" s="331"/>
      <c r="AJ132" s="331"/>
      <c r="AK132" s="331"/>
      <c r="AL132" s="331"/>
      <c r="AM132" s="331"/>
      <c r="AN132" s="331"/>
      <c r="AO132" s="331"/>
      <c r="AP132" s="331"/>
      <c r="AQ132" s="331"/>
      <c r="AR132" s="331"/>
      <c r="AS132" s="331"/>
      <c r="AT132" s="331"/>
      <c r="AU132" s="331"/>
      <c r="AV132" s="331"/>
      <c r="AW132" s="331"/>
      <c r="AX132" s="331"/>
      <c r="AY132" s="331"/>
      <c r="AZ132" s="331"/>
      <c r="BA132" s="331"/>
      <c r="BB132" s="331"/>
      <c r="BC132" s="331"/>
      <c r="BD132" s="331"/>
      <c r="BE132" s="331"/>
      <c r="BF132" s="331"/>
      <c r="BG132" s="331"/>
      <c r="BH132" s="331"/>
      <c r="BI132" s="331"/>
      <c r="BJ132" s="331"/>
      <c r="BK132" s="331"/>
      <c r="BL132" s="331"/>
      <c r="BM132" s="331"/>
      <c r="BN132" s="331"/>
      <c r="BO132" s="331"/>
      <c r="BP132" s="331"/>
      <c r="BQ132" s="331"/>
      <c r="BR132" s="331"/>
      <c r="BS132" s="331"/>
      <c r="BT132" s="331"/>
      <c r="BU132" s="331"/>
      <c r="BV132" s="331"/>
      <c r="BW132" s="331"/>
    </row>
    <row r="133" spans="1:75" s="356" customFormat="1" ht="14.25" customHeight="1">
      <c r="A133" s="354" t="str">
        <f t="shared" si="21"/>
        <v>33 32 00_JDN2023-TA-11-007</v>
      </c>
      <c r="B133" s="419" t="s">
        <v>2797</v>
      </c>
      <c r="C133" s="419"/>
      <c r="D133" s="346"/>
      <c r="E133" s="464" t="s">
        <v>3674</v>
      </c>
      <c r="F133" s="515" t="str">
        <f>+'11'!B239</f>
        <v>Suministro e instalación  de tubería PVC sanitaria de 6", incluye accesorios</v>
      </c>
      <c r="G133" s="456" t="str">
        <f>+'11'!H240</f>
        <v>m</v>
      </c>
      <c r="H133" s="514">
        <v>7.45</v>
      </c>
      <c r="I133" s="457">
        <f>+'11'!D240</f>
        <v>62161</v>
      </c>
      <c r="J133" s="468">
        <f t="shared" si="27"/>
        <v>463099</v>
      </c>
      <c r="K133" s="331"/>
      <c r="L133" s="848">
        <f t="shared" si="28"/>
        <v>2.3092982786489862E-4</v>
      </c>
      <c r="M133" s="945"/>
      <c r="N133" s="331"/>
      <c r="O133" s="331"/>
      <c r="P133" s="331"/>
      <c r="Q133" s="331"/>
      <c r="R133" s="331"/>
      <c r="S133" s="331"/>
      <c r="T133" s="331"/>
      <c r="U133" s="331"/>
      <c r="V133" s="331"/>
      <c r="W133" s="331"/>
      <c r="X133" s="331"/>
      <c r="Y133" s="331"/>
      <c r="Z133" s="331"/>
      <c r="AA133" s="331"/>
      <c r="AB133" s="331"/>
      <c r="AC133" s="331"/>
      <c r="AD133" s="331"/>
      <c r="AE133" s="331"/>
      <c r="AF133" s="331"/>
      <c r="AG133" s="331"/>
      <c r="AH133" s="331"/>
      <c r="AI133" s="331"/>
      <c r="AJ133" s="331"/>
      <c r="AK133" s="331"/>
      <c r="AL133" s="331"/>
      <c r="AM133" s="331"/>
      <c r="AN133" s="331"/>
      <c r="AO133" s="331"/>
      <c r="AP133" s="331"/>
      <c r="AQ133" s="331"/>
      <c r="AR133" s="331"/>
      <c r="AS133" s="331"/>
      <c r="AT133" s="331"/>
      <c r="AU133" s="331"/>
      <c r="AV133" s="331"/>
      <c r="AW133" s="331"/>
      <c r="AX133" s="331"/>
      <c r="AY133" s="331"/>
      <c r="AZ133" s="331"/>
      <c r="BA133" s="331"/>
      <c r="BB133" s="331"/>
      <c r="BC133" s="331"/>
      <c r="BD133" s="331"/>
      <c r="BE133" s="331"/>
      <c r="BF133" s="331"/>
      <c r="BG133" s="331"/>
      <c r="BH133" s="331"/>
      <c r="BI133" s="331"/>
      <c r="BJ133" s="331"/>
      <c r="BK133" s="331"/>
      <c r="BL133" s="331"/>
      <c r="BM133" s="331"/>
      <c r="BN133" s="331"/>
      <c r="BO133" s="331"/>
      <c r="BP133" s="331"/>
      <c r="BQ133" s="331"/>
      <c r="BR133" s="331"/>
      <c r="BS133" s="331"/>
      <c r="BT133" s="331"/>
      <c r="BU133" s="331"/>
      <c r="BV133" s="331"/>
      <c r="BW133" s="331"/>
    </row>
    <row r="134" spans="1:75" s="356" customFormat="1" ht="13.15" customHeight="1">
      <c r="A134" s="354" t="str">
        <f t="shared" si="21"/>
        <v>34 32 00_JDN2023-TA-11-008</v>
      </c>
      <c r="B134" s="419" t="s">
        <v>2767</v>
      </c>
      <c r="C134" s="419"/>
      <c r="D134" s="346"/>
      <c r="E134" s="464" t="s">
        <v>3675</v>
      </c>
      <c r="F134" s="943" t="str">
        <f>+'11'!B278</f>
        <v>Caja de inspección de 0,80 x 0,80 x 0,80 m en concreto de 17,2 Mpa, tapa reforzada en concreto de 20,7 Mpa</v>
      </c>
      <c r="G134" s="456" t="str">
        <f>+'11'!H279</f>
        <v>UND</v>
      </c>
      <c r="H134" s="514">
        <v>3</v>
      </c>
      <c r="I134" s="457">
        <f>+'11'!D279</f>
        <v>531356</v>
      </c>
      <c r="J134" s="468">
        <f t="shared" si="27"/>
        <v>1594068</v>
      </c>
      <c r="K134" s="331"/>
      <c r="L134" s="848">
        <f t="shared" si="28"/>
        <v>7.9490097980117256E-4</v>
      </c>
      <c r="M134" s="945"/>
      <c r="N134" s="331"/>
      <c r="O134" s="331"/>
      <c r="P134" s="331"/>
      <c r="Q134" s="331"/>
      <c r="R134" s="331"/>
      <c r="S134" s="331"/>
      <c r="T134" s="331"/>
      <c r="U134" s="331"/>
      <c r="V134" s="331"/>
      <c r="W134" s="331"/>
      <c r="X134" s="331"/>
      <c r="Y134" s="331"/>
      <c r="Z134" s="331"/>
      <c r="AA134" s="331"/>
      <c r="AB134" s="331"/>
      <c r="AC134" s="331"/>
      <c r="AD134" s="331"/>
      <c r="AE134" s="331"/>
      <c r="AF134" s="331"/>
      <c r="AG134" s="331"/>
      <c r="AH134" s="331"/>
      <c r="AI134" s="331"/>
      <c r="AJ134" s="331"/>
      <c r="AK134" s="331"/>
      <c r="AL134" s="331"/>
      <c r="AM134" s="331"/>
      <c r="AN134" s="331"/>
      <c r="AO134" s="331"/>
      <c r="AP134" s="331"/>
      <c r="AQ134" s="331"/>
      <c r="AR134" s="331"/>
      <c r="AS134" s="331"/>
      <c r="AT134" s="331"/>
      <c r="AU134" s="331"/>
      <c r="AV134" s="331"/>
      <c r="AW134" s="331"/>
      <c r="AX134" s="331"/>
      <c r="AY134" s="331"/>
      <c r="AZ134" s="331"/>
      <c r="BA134" s="331"/>
      <c r="BB134" s="331"/>
      <c r="BC134" s="331"/>
      <c r="BD134" s="331"/>
      <c r="BE134" s="331"/>
      <c r="BF134" s="331"/>
      <c r="BG134" s="331"/>
      <c r="BH134" s="331"/>
      <c r="BI134" s="331"/>
      <c r="BJ134" s="331"/>
      <c r="BK134" s="331"/>
      <c r="BL134" s="331"/>
      <c r="BM134" s="331"/>
      <c r="BN134" s="331"/>
      <c r="BO134" s="331"/>
      <c r="BP134" s="331"/>
      <c r="BQ134" s="331"/>
      <c r="BR134" s="331"/>
      <c r="BS134" s="331"/>
      <c r="BT134" s="331"/>
      <c r="BU134" s="331"/>
      <c r="BV134" s="331"/>
      <c r="BW134" s="331"/>
    </row>
    <row r="135" spans="1:75" s="356" customFormat="1" ht="14.25" customHeight="1">
      <c r="A135" s="354"/>
      <c r="B135" s="419"/>
      <c r="C135" s="419"/>
      <c r="D135" s="346"/>
      <c r="E135" s="464" t="s">
        <v>3676</v>
      </c>
      <c r="F135" s="943" t="str">
        <f>+'11'!B321</f>
        <v>Base y cañuela para cámara de inspección d = 1,20 m en concreto de 20,7 Mpa</v>
      </c>
      <c r="G135" s="456" t="str">
        <f>+'11'!H322</f>
        <v>UND</v>
      </c>
      <c r="H135" s="514">
        <v>1</v>
      </c>
      <c r="I135" s="457">
        <f>+'11'!D322</f>
        <v>384766</v>
      </c>
      <c r="J135" s="468">
        <f t="shared" si="27"/>
        <v>384766</v>
      </c>
      <c r="K135" s="331"/>
      <c r="L135" s="848">
        <f t="shared" ref="L135:L137" si="29">+J135/$J$190</f>
        <v>1.9186814514448442E-4</v>
      </c>
      <c r="M135" s="945"/>
      <c r="N135" s="331"/>
      <c r="O135" s="331"/>
      <c r="P135" s="331"/>
      <c r="Q135" s="331"/>
      <c r="R135" s="331"/>
      <c r="S135" s="331"/>
      <c r="T135" s="331"/>
      <c r="U135" s="331"/>
      <c r="V135" s="331"/>
      <c r="W135" s="331"/>
      <c r="X135" s="331"/>
      <c r="Y135" s="331"/>
      <c r="Z135" s="331"/>
      <c r="AA135" s="331"/>
      <c r="AB135" s="331"/>
      <c r="AC135" s="331"/>
      <c r="AD135" s="331"/>
      <c r="AE135" s="331"/>
      <c r="AF135" s="331"/>
      <c r="AG135" s="331"/>
      <c r="AH135" s="331"/>
      <c r="AI135" s="331"/>
      <c r="AJ135" s="331"/>
      <c r="AK135" s="331"/>
      <c r="AL135" s="331"/>
      <c r="AM135" s="331"/>
      <c r="AN135" s="331"/>
      <c r="AO135" s="331"/>
      <c r="AP135" s="331"/>
      <c r="AQ135" s="331"/>
      <c r="AR135" s="331"/>
      <c r="AS135" s="331"/>
      <c r="AT135" s="331"/>
      <c r="AU135" s="331"/>
      <c r="AV135" s="331"/>
      <c r="AW135" s="331"/>
      <c r="AX135" s="331"/>
      <c r="AY135" s="331"/>
      <c r="AZ135" s="331"/>
      <c r="BA135" s="331"/>
      <c r="BB135" s="331"/>
      <c r="BC135" s="331"/>
      <c r="BD135" s="331"/>
      <c r="BE135" s="331"/>
      <c r="BF135" s="331"/>
      <c r="BG135" s="331"/>
      <c r="BH135" s="331"/>
      <c r="BI135" s="331"/>
      <c r="BJ135" s="331"/>
      <c r="BK135" s="331"/>
      <c r="BL135" s="331"/>
      <c r="BM135" s="331"/>
      <c r="BN135" s="331"/>
      <c r="BO135" s="331"/>
      <c r="BP135" s="331"/>
      <c r="BQ135" s="331"/>
      <c r="BR135" s="331"/>
      <c r="BS135" s="331"/>
      <c r="BT135" s="331"/>
      <c r="BU135" s="331"/>
      <c r="BV135" s="331"/>
      <c r="BW135" s="331"/>
    </row>
    <row r="136" spans="1:75" s="356" customFormat="1" ht="14.25" customHeight="1">
      <c r="A136" s="354"/>
      <c r="B136" s="419"/>
      <c r="C136" s="419"/>
      <c r="D136" s="346"/>
      <c r="E136" s="464" t="s">
        <v>3677</v>
      </c>
      <c r="F136" s="513" t="str">
        <f>+'11'!B360</f>
        <v>Cuerpo para cámara de inspección d = 1,20 m, en concreto de 20,7 Mpa, no incluye refuerzo</v>
      </c>
      <c r="G136" s="456" t="str">
        <f>+'11'!H361</f>
        <v>m</v>
      </c>
      <c r="H136" s="514">
        <v>0.75</v>
      </c>
      <c r="I136" s="457">
        <f>+'11'!D361</f>
        <v>614733</v>
      </c>
      <c r="J136" s="468">
        <f t="shared" si="27"/>
        <v>461050</v>
      </c>
      <c r="K136" s="331"/>
      <c r="L136" s="848">
        <f t="shared" si="29"/>
        <v>2.299080696289811E-4</v>
      </c>
      <c r="M136" s="945"/>
      <c r="N136" s="331"/>
      <c r="O136" s="331"/>
      <c r="P136" s="331"/>
      <c r="Q136" s="331"/>
      <c r="R136" s="331"/>
      <c r="S136" s="331"/>
      <c r="T136" s="331"/>
      <c r="U136" s="331"/>
      <c r="V136" s="331"/>
      <c r="W136" s="331"/>
      <c r="X136" s="331"/>
      <c r="Y136" s="331"/>
      <c r="Z136" s="331"/>
      <c r="AA136" s="331"/>
      <c r="AB136" s="331"/>
      <c r="AC136" s="331"/>
      <c r="AD136" s="331"/>
      <c r="AE136" s="331"/>
      <c r="AF136" s="331"/>
      <c r="AG136" s="331"/>
      <c r="AH136" s="331"/>
      <c r="AI136" s="331"/>
      <c r="AJ136" s="331"/>
      <c r="AK136" s="331"/>
      <c r="AL136" s="331"/>
      <c r="AM136" s="331"/>
      <c r="AN136" s="331"/>
      <c r="AO136" s="331"/>
      <c r="AP136" s="331"/>
      <c r="AQ136" s="331"/>
      <c r="AR136" s="331"/>
      <c r="AS136" s="331"/>
      <c r="AT136" s="331"/>
      <c r="AU136" s="331"/>
      <c r="AV136" s="331"/>
      <c r="AW136" s="331"/>
      <c r="AX136" s="331"/>
      <c r="AY136" s="331"/>
      <c r="AZ136" s="331"/>
      <c r="BA136" s="331"/>
      <c r="BB136" s="331"/>
      <c r="BC136" s="331"/>
      <c r="BD136" s="331"/>
      <c r="BE136" s="331"/>
      <c r="BF136" s="331"/>
      <c r="BG136" s="331"/>
      <c r="BH136" s="331"/>
      <c r="BI136" s="331"/>
      <c r="BJ136" s="331"/>
      <c r="BK136" s="331"/>
      <c r="BL136" s="331"/>
      <c r="BM136" s="331"/>
      <c r="BN136" s="331"/>
      <c r="BO136" s="331"/>
      <c r="BP136" s="331"/>
      <c r="BQ136" s="331"/>
      <c r="BR136" s="331"/>
      <c r="BS136" s="331"/>
      <c r="BT136" s="331"/>
      <c r="BU136" s="331"/>
      <c r="BV136" s="331"/>
      <c r="BW136" s="331"/>
    </row>
    <row r="137" spans="1:75" s="356" customFormat="1" ht="14.25" customHeight="1">
      <c r="A137" s="354"/>
      <c r="B137" s="419"/>
      <c r="C137" s="419"/>
      <c r="D137" s="346"/>
      <c r="E137" s="464" t="s">
        <v>3678</v>
      </c>
      <c r="F137" s="513" t="str">
        <f>+'11'!B403</f>
        <v>Tapa en concreto reforzado de 20,7 Mpa para cámara de inspección d = 0,60 m, incluye aro base y aro tapa</v>
      </c>
      <c r="G137" s="456" t="str">
        <f>+'11'!H404</f>
        <v>UND</v>
      </c>
      <c r="H137" s="514">
        <v>1</v>
      </c>
      <c r="I137" s="457">
        <f>+'10'!D690</f>
        <v>380893</v>
      </c>
      <c r="J137" s="468">
        <f t="shared" si="27"/>
        <v>380893</v>
      </c>
      <c r="K137" s="331"/>
      <c r="L137" s="848">
        <f t="shared" si="29"/>
        <v>1.8993682760045871E-4</v>
      </c>
      <c r="M137" s="945"/>
      <c r="N137" s="331"/>
      <c r="O137" s="331"/>
      <c r="P137" s="331"/>
      <c r="Q137" s="331"/>
      <c r="R137" s="331"/>
      <c r="S137" s="331"/>
      <c r="T137" s="331"/>
      <c r="U137" s="331"/>
      <c r="V137" s="331"/>
      <c r="W137" s="331"/>
      <c r="X137" s="331"/>
      <c r="Y137" s="331"/>
      <c r="Z137" s="331"/>
      <c r="AA137" s="331"/>
      <c r="AB137" s="331"/>
      <c r="AC137" s="331"/>
      <c r="AD137" s="331"/>
      <c r="AE137" s="331"/>
      <c r="AF137" s="331"/>
      <c r="AG137" s="331"/>
      <c r="AH137" s="331"/>
      <c r="AI137" s="331"/>
      <c r="AJ137" s="331"/>
      <c r="AK137" s="331"/>
      <c r="AL137" s="331"/>
      <c r="AM137" s="331"/>
      <c r="AN137" s="331"/>
      <c r="AO137" s="331"/>
      <c r="AP137" s="331"/>
      <c r="AQ137" s="331"/>
      <c r="AR137" s="331"/>
      <c r="AS137" s="331"/>
      <c r="AT137" s="331"/>
      <c r="AU137" s="331"/>
      <c r="AV137" s="331"/>
      <c r="AW137" s="331"/>
      <c r="AX137" s="331"/>
      <c r="AY137" s="331"/>
      <c r="AZ137" s="331"/>
      <c r="BA137" s="331"/>
      <c r="BB137" s="331"/>
      <c r="BC137" s="331"/>
      <c r="BD137" s="331"/>
      <c r="BE137" s="331"/>
      <c r="BF137" s="331"/>
      <c r="BG137" s="331"/>
      <c r="BH137" s="331"/>
      <c r="BI137" s="331"/>
      <c r="BJ137" s="331"/>
      <c r="BK137" s="331"/>
      <c r="BL137" s="331"/>
      <c r="BM137" s="331"/>
      <c r="BN137" s="331"/>
      <c r="BO137" s="331"/>
      <c r="BP137" s="331"/>
      <c r="BQ137" s="331"/>
      <c r="BR137" s="331"/>
      <c r="BS137" s="331"/>
      <c r="BT137" s="331"/>
      <c r="BU137" s="331"/>
      <c r="BV137" s="331"/>
      <c r="BW137" s="331"/>
    </row>
    <row r="138" spans="1:75" s="356" customFormat="1" ht="17.45" customHeight="1" thickBot="1">
      <c r="A138" s="354"/>
      <c r="B138" s="419"/>
      <c r="C138" s="419"/>
      <c r="D138" s="346"/>
      <c r="E138" s="952" t="s">
        <v>3679</v>
      </c>
      <c r="F138" s="516" t="str">
        <f>+'11'!B441</f>
        <v>Suministro e instalación de tubería PVC de alcantarillado de pared estructural d =  10", exterior corrugado</v>
      </c>
      <c r="G138" s="462" t="str">
        <f>+'11'!H442</f>
        <v>m</v>
      </c>
      <c r="H138" s="517">
        <v>14</v>
      </c>
      <c r="I138" s="463">
        <f>+'11'!D442</f>
        <v>79837</v>
      </c>
      <c r="J138" s="468">
        <f t="shared" si="27"/>
        <v>1117718</v>
      </c>
      <c r="K138" s="331"/>
      <c r="L138" s="848"/>
      <c r="M138" s="945"/>
      <c r="N138" s="331"/>
      <c r="O138" s="331"/>
      <c r="P138" s="331"/>
      <c r="Q138" s="331"/>
      <c r="R138" s="331"/>
      <c r="S138" s="331"/>
      <c r="T138" s="331"/>
      <c r="U138" s="331"/>
      <c r="V138" s="331"/>
      <c r="W138" s="331"/>
      <c r="X138" s="331"/>
      <c r="Y138" s="331"/>
      <c r="Z138" s="331"/>
      <c r="AA138" s="331"/>
      <c r="AB138" s="331"/>
      <c r="AC138" s="331"/>
      <c r="AD138" s="331"/>
      <c r="AE138" s="331"/>
      <c r="AF138" s="331"/>
      <c r="AG138" s="331"/>
      <c r="AH138" s="331"/>
      <c r="AI138" s="331"/>
      <c r="AJ138" s="331"/>
      <c r="AK138" s="331"/>
      <c r="AL138" s="331"/>
      <c r="AM138" s="331"/>
      <c r="AN138" s="331"/>
      <c r="AO138" s="331"/>
      <c r="AP138" s="331"/>
      <c r="AQ138" s="331"/>
      <c r="AR138" s="331"/>
      <c r="AS138" s="331"/>
      <c r="AT138" s="331"/>
      <c r="AU138" s="331"/>
      <c r="AV138" s="331"/>
      <c r="AW138" s="331"/>
      <c r="AX138" s="331"/>
      <c r="AY138" s="331"/>
      <c r="AZ138" s="331"/>
      <c r="BA138" s="331"/>
      <c r="BB138" s="331"/>
      <c r="BC138" s="331"/>
      <c r="BD138" s="331"/>
      <c r="BE138" s="331"/>
      <c r="BF138" s="331"/>
      <c r="BG138" s="331"/>
      <c r="BH138" s="331"/>
      <c r="BI138" s="331"/>
      <c r="BJ138" s="331"/>
      <c r="BK138" s="331"/>
      <c r="BL138" s="331"/>
      <c r="BM138" s="331"/>
      <c r="BN138" s="331"/>
      <c r="BO138" s="331"/>
      <c r="BP138" s="331"/>
      <c r="BQ138" s="331"/>
      <c r="BR138" s="331"/>
      <c r="BS138" s="331"/>
      <c r="BT138" s="331"/>
      <c r="BU138" s="331"/>
      <c r="BV138" s="331"/>
      <c r="BW138" s="331"/>
    </row>
    <row r="139" spans="1:75" ht="14.25" customHeight="1" thickTop="1" thickBot="1">
      <c r="A139" s="329"/>
      <c r="B139" s="329"/>
      <c r="C139" s="331"/>
      <c r="D139" s="331"/>
      <c r="E139" s="330"/>
      <c r="F139" s="331"/>
      <c r="G139" s="1191" t="str">
        <f>+CONCATENATE("SUBTOTAL"," ",F126)</f>
        <v>SUBTOTAL ALCANTARILLADO SANITARIO</v>
      </c>
      <c r="H139" s="1192"/>
      <c r="I139" s="1192"/>
      <c r="J139" s="473">
        <f>+SUM(J127:J138)</f>
        <v>13762340</v>
      </c>
      <c r="L139" s="849">
        <f>+J139/$J$190</f>
        <v>6.8627546317703318E-3</v>
      </c>
      <c r="M139" s="946"/>
    </row>
    <row r="140" spans="1:75" ht="14.25" customHeight="1" thickTop="1" thickBot="1">
      <c r="A140" s="329"/>
      <c r="B140" s="329"/>
      <c r="C140" s="331"/>
      <c r="D140" s="331"/>
      <c r="E140" s="330"/>
      <c r="F140" s="331"/>
      <c r="G140" s="331"/>
      <c r="H140" s="331"/>
      <c r="I140" s="332"/>
      <c r="J140" s="332"/>
      <c r="L140" s="848"/>
      <c r="M140" s="945"/>
    </row>
    <row r="141" spans="1:75" ht="18.600000000000001" customHeight="1" thickTop="1" thickBot="1">
      <c r="A141" s="329"/>
      <c r="B141" s="331"/>
      <c r="C141" s="331"/>
      <c r="D141" s="331"/>
      <c r="E141" s="469">
        <v>12</v>
      </c>
      <c r="F141" s="470" t="s">
        <v>2798</v>
      </c>
      <c r="G141" s="471" t="s">
        <v>490</v>
      </c>
      <c r="H141" s="471" t="s">
        <v>496</v>
      </c>
      <c r="I141" s="471" t="s">
        <v>2740</v>
      </c>
      <c r="J141" s="472" t="s">
        <v>493</v>
      </c>
      <c r="L141" s="848"/>
      <c r="M141" s="945"/>
    </row>
    <row r="142" spans="1:75" s="356" customFormat="1" ht="14.25" customHeight="1" thickTop="1">
      <c r="A142" s="354" t="str">
        <f t="shared" si="21"/>
        <v>33 42 11_JDN2023-TA-12-001</v>
      </c>
      <c r="B142" s="419" t="s">
        <v>2799</v>
      </c>
      <c r="C142" s="419"/>
      <c r="D142" s="346"/>
      <c r="E142" s="953" t="s">
        <v>3680</v>
      </c>
      <c r="F142" s="518" t="str">
        <f>+'12'!B4</f>
        <v>Suministro e instalación  de tubería PVC agua lluvia de 4"</v>
      </c>
      <c r="G142" s="466" t="str">
        <f>+'12'!H5</f>
        <v>m</v>
      </c>
      <c r="H142" s="521">
        <v>72.3</v>
      </c>
      <c r="I142" s="467">
        <f>+'12'!D5</f>
        <v>30872</v>
      </c>
      <c r="J142" s="468">
        <f t="shared" ref="J142:J143" si="30">++ROUND(H142*I142,0)</f>
        <v>2232046</v>
      </c>
      <c r="K142" s="331"/>
      <c r="L142" s="848">
        <f>+J142/$J$190</f>
        <v>1.1130363023166439E-3</v>
      </c>
      <c r="M142" s="945"/>
      <c r="N142" s="331"/>
      <c r="O142" s="331"/>
      <c r="P142" s="331"/>
      <c r="Q142" s="331"/>
      <c r="R142" s="331"/>
      <c r="S142" s="331"/>
      <c r="T142" s="331"/>
      <c r="U142" s="331"/>
      <c r="V142" s="331"/>
      <c r="W142" s="331"/>
      <c r="X142" s="331"/>
      <c r="Y142" s="331"/>
      <c r="Z142" s="331"/>
      <c r="AA142" s="331"/>
      <c r="AB142" s="331"/>
      <c r="AC142" s="331"/>
      <c r="AD142" s="331"/>
      <c r="AE142" s="331"/>
      <c r="AF142" s="331"/>
      <c r="AG142" s="331"/>
      <c r="AH142" s="331"/>
      <c r="AI142" s="331"/>
      <c r="AJ142" s="331"/>
      <c r="AK142" s="331"/>
      <c r="AL142" s="331"/>
      <c r="AM142" s="331"/>
      <c r="AN142" s="331"/>
      <c r="AO142" s="331"/>
      <c r="AP142" s="331"/>
      <c r="AQ142" s="331"/>
      <c r="AR142" s="331"/>
      <c r="AS142" s="331"/>
      <c r="AT142" s="331"/>
      <c r="AU142" s="331"/>
      <c r="AV142" s="331"/>
      <c r="AW142" s="331"/>
      <c r="AX142" s="331"/>
      <c r="AY142" s="331"/>
      <c r="AZ142" s="331"/>
      <c r="BA142" s="331"/>
      <c r="BB142" s="331"/>
      <c r="BC142" s="331"/>
      <c r="BD142" s="331"/>
      <c r="BE142" s="331"/>
      <c r="BF142" s="331"/>
      <c r="BG142" s="331"/>
      <c r="BH142" s="331"/>
      <c r="BI142" s="331"/>
      <c r="BJ142" s="331"/>
      <c r="BK142" s="331"/>
      <c r="BL142" s="331"/>
      <c r="BM142" s="331"/>
      <c r="BN142" s="331"/>
      <c r="BO142" s="331"/>
      <c r="BP142" s="331"/>
      <c r="BQ142" s="331"/>
      <c r="BR142" s="331"/>
      <c r="BS142" s="331"/>
      <c r="BT142" s="331"/>
      <c r="BU142" s="331"/>
      <c r="BV142" s="331"/>
      <c r="BW142" s="331"/>
    </row>
    <row r="143" spans="1:75" s="356" customFormat="1" ht="14.25" customHeight="1" thickBot="1">
      <c r="A143" s="354" t="str">
        <f t="shared" si="21"/>
        <v>34 42 11_JDN2023-TA-12-002</v>
      </c>
      <c r="B143" s="419" t="s">
        <v>2800</v>
      </c>
      <c r="C143" s="419"/>
      <c r="D143" s="346"/>
      <c r="E143" s="952" t="s">
        <v>3681</v>
      </c>
      <c r="F143" s="842" t="str">
        <f>+'12'!B43</f>
        <v>Suministro e instalación  de tubería PVC sanitaria de 6", incluye accesorios</v>
      </c>
      <c r="G143" s="462" t="str">
        <f>+'12'!H44</f>
        <v>m</v>
      </c>
      <c r="H143" s="843">
        <v>40</v>
      </c>
      <c r="I143" s="463">
        <f>+'12'!D44</f>
        <v>62161</v>
      </c>
      <c r="J143" s="701">
        <f t="shared" si="30"/>
        <v>2486440</v>
      </c>
      <c r="K143" s="331"/>
      <c r="L143" s="848">
        <f>+J143/$J$190</f>
        <v>1.2398928980550564E-3</v>
      </c>
      <c r="M143" s="945"/>
      <c r="N143" s="331"/>
      <c r="O143" s="331"/>
      <c r="P143" s="331"/>
      <c r="Q143" s="331"/>
      <c r="R143" s="331"/>
      <c r="S143" s="331"/>
      <c r="T143" s="331"/>
      <c r="U143" s="331"/>
      <c r="V143" s="331"/>
      <c r="W143" s="331"/>
      <c r="X143" s="331"/>
      <c r="Y143" s="331"/>
      <c r="Z143" s="331"/>
      <c r="AA143" s="331"/>
      <c r="AB143" s="331"/>
      <c r="AC143" s="331"/>
      <c r="AD143" s="331"/>
      <c r="AE143" s="331"/>
      <c r="AF143" s="331"/>
      <c r="AG143" s="331"/>
      <c r="AH143" s="331"/>
      <c r="AI143" s="331"/>
      <c r="AJ143" s="331"/>
      <c r="AK143" s="331"/>
      <c r="AL143" s="331"/>
      <c r="AM143" s="331"/>
      <c r="AN143" s="331"/>
      <c r="AO143" s="331"/>
      <c r="AP143" s="331"/>
      <c r="AQ143" s="331"/>
      <c r="AR143" s="331"/>
      <c r="AS143" s="331"/>
      <c r="AT143" s="331"/>
      <c r="AU143" s="331"/>
      <c r="AV143" s="331"/>
      <c r="AW143" s="331"/>
      <c r="AX143" s="331"/>
      <c r="AY143" s="331"/>
      <c r="AZ143" s="331"/>
      <c r="BA143" s="331"/>
      <c r="BB143" s="331"/>
      <c r="BC143" s="331"/>
      <c r="BD143" s="331"/>
      <c r="BE143" s="331"/>
      <c r="BF143" s="331"/>
      <c r="BG143" s="331"/>
      <c r="BH143" s="331"/>
      <c r="BI143" s="331"/>
      <c r="BJ143" s="331"/>
      <c r="BK143" s="331"/>
      <c r="BL143" s="331"/>
      <c r="BM143" s="331"/>
      <c r="BN143" s="331"/>
      <c r="BO143" s="331"/>
      <c r="BP143" s="331"/>
      <c r="BQ143" s="331"/>
      <c r="BR143" s="331"/>
      <c r="BS143" s="331"/>
      <c r="BT143" s="331"/>
      <c r="BU143" s="331"/>
      <c r="BV143" s="331"/>
      <c r="BW143" s="331"/>
    </row>
    <row r="144" spans="1:75" ht="14.25" customHeight="1" thickTop="1" thickBot="1">
      <c r="A144" s="329"/>
      <c r="B144" s="330"/>
      <c r="C144" s="330"/>
      <c r="D144" s="330"/>
      <c r="E144" s="330"/>
      <c r="F144" s="331"/>
      <c r="G144" s="1189" t="str">
        <f>+CONCATENATE("SUBTOTAL"," ",F141)</f>
        <v>SUBTOTAL ALCANTARILLADO PLUVIAL</v>
      </c>
      <c r="H144" s="1190"/>
      <c r="I144" s="1190"/>
      <c r="J144" s="712">
        <f>+SUM(J142:J143)</f>
        <v>4718486</v>
      </c>
      <c r="L144" s="849">
        <f>+J144/$J$190</f>
        <v>2.3529292003717003E-3</v>
      </c>
      <c r="M144" s="946"/>
    </row>
    <row r="145" spans="1:75" ht="14.25" customHeight="1" thickTop="1" thickBot="1">
      <c r="A145" s="329"/>
      <c r="B145" s="330"/>
      <c r="C145" s="330"/>
      <c r="D145" s="330"/>
      <c r="E145" s="330"/>
      <c r="F145" s="331"/>
      <c r="G145" s="331"/>
      <c r="H145" s="330"/>
      <c r="I145" s="332"/>
      <c r="J145" s="341"/>
      <c r="L145" s="848"/>
      <c r="M145" s="945"/>
    </row>
    <row r="146" spans="1:75" ht="17.45" customHeight="1" thickTop="1" thickBot="1">
      <c r="A146" s="329"/>
      <c r="B146" s="330"/>
      <c r="C146" s="330"/>
      <c r="D146" s="330"/>
      <c r="E146" s="469">
        <v>13</v>
      </c>
      <c r="F146" s="470" t="s">
        <v>2820</v>
      </c>
      <c r="G146" s="471" t="s">
        <v>490</v>
      </c>
      <c r="H146" s="471" t="s">
        <v>496</v>
      </c>
      <c r="I146" s="471" t="s">
        <v>2740</v>
      </c>
      <c r="J146" s="472" t="s">
        <v>493</v>
      </c>
      <c r="L146" s="848"/>
      <c r="M146" s="945"/>
    </row>
    <row r="147" spans="1:75" s="442" customFormat="1" ht="14.25" customHeight="1" thickTop="1">
      <c r="A147" s="439" t="str">
        <f t="shared" ref="A147:A164" si="31">+CONCATENATE(B147,"_",E147)</f>
        <v>26 06 00_JDN2023-TA-13-001</v>
      </c>
      <c r="B147" s="440" t="s">
        <v>2801</v>
      </c>
      <c r="C147" s="440"/>
      <c r="D147" s="440"/>
      <c r="E147" s="530" t="s">
        <v>3682</v>
      </c>
      <c r="F147" s="531" t="str">
        <f>+'13'!B4</f>
        <v>Suministro e instalación de tuberia EMT 1/2", incluye accesorios</v>
      </c>
      <c r="G147" s="483" t="str">
        <f>+'13'!H5</f>
        <v>m</v>
      </c>
      <c r="H147" s="532">
        <v>589.19000000000005</v>
      </c>
      <c r="I147" s="533">
        <f>+'13'!D5</f>
        <v>13722</v>
      </c>
      <c r="J147" s="468">
        <f t="shared" ref="J147:J172" si="32">++ROUND(H147*I147,0)</f>
        <v>8084865</v>
      </c>
      <c r="K147" s="441"/>
      <c r="L147" s="848">
        <f t="shared" ref="L147:L170" si="33">+J147/$J$190</f>
        <v>4.0316141532608443E-3</v>
      </c>
      <c r="M147" s="945"/>
      <c r="N147" s="441"/>
      <c r="O147" s="441"/>
      <c r="P147" s="441"/>
      <c r="Q147" s="441"/>
      <c r="R147" s="441"/>
      <c r="S147" s="441"/>
      <c r="T147" s="441"/>
      <c r="U147" s="441"/>
      <c r="V147" s="441"/>
      <c r="W147" s="441"/>
      <c r="X147" s="441"/>
      <c r="Y147" s="441"/>
      <c r="Z147" s="441"/>
      <c r="AA147" s="441"/>
      <c r="AB147" s="441"/>
      <c r="AC147" s="441"/>
      <c r="AD147" s="441"/>
      <c r="AE147" s="441"/>
      <c r="AF147" s="441"/>
      <c r="AG147" s="441"/>
      <c r="AH147" s="441"/>
      <c r="AI147" s="441"/>
      <c r="AJ147" s="441"/>
      <c r="AK147" s="441"/>
      <c r="AL147" s="441"/>
      <c r="AM147" s="441"/>
      <c r="AN147" s="441"/>
      <c r="AO147" s="441"/>
      <c r="AP147" s="441"/>
      <c r="AQ147" s="441"/>
      <c r="AR147" s="441"/>
      <c r="AS147" s="441"/>
      <c r="AT147" s="441"/>
      <c r="AU147" s="441"/>
      <c r="AV147" s="441"/>
      <c r="AW147" s="441"/>
      <c r="AX147" s="441"/>
      <c r="AY147" s="441"/>
      <c r="AZ147" s="441"/>
      <c r="BA147" s="441"/>
      <c r="BB147" s="441"/>
      <c r="BC147" s="441"/>
      <c r="BD147" s="441"/>
      <c r="BE147" s="441"/>
      <c r="BF147" s="441"/>
      <c r="BG147" s="441"/>
      <c r="BH147" s="441"/>
      <c r="BI147" s="441"/>
      <c r="BJ147" s="441"/>
      <c r="BK147" s="441"/>
      <c r="BL147" s="441"/>
      <c r="BM147" s="441"/>
      <c r="BN147" s="441"/>
      <c r="BO147" s="441"/>
      <c r="BP147" s="441"/>
      <c r="BQ147" s="441"/>
      <c r="BR147" s="441"/>
      <c r="BS147" s="441"/>
      <c r="BT147" s="441"/>
      <c r="BU147" s="441"/>
      <c r="BV147" s="441"/>
      <c r="BW147" s="441"/>
    </row>
    <row r="148" spans="1:75" s="442" customFormat="1" ht="14.25" customHeight="1">
      <c r="A148" s="439" t="str">
        <f t="shared" si="31"/>
        <v>26 06 00_JDN2023-TA-13-002</v>
      </c>
      <c r="B148" s="440" t="s">
        <v>2801</v>
      </c>
      <c r="C148" s="440"/>
      <c r="D148" s="440"/>
      <c r="E148" s="530" t="s">
        <v>3683</v>
      </c>
      <c r="F148" s="522" t="str">
        <f>+'13'!B44</f>
        <v>Suministro e instalacion de bandeja portacables de 40 cm con tapa</v>
      </c>
      <c r="G148" s="475" t="str">
        <f>+'13'!H45</f>
        <v>m</v>
      </c>
      <c r="H148" s="523">
        <v>109.52</v>
      </c>
      <c r="I148" s="494">
        <f>+'13'!H67</f>
        <v>22919</v>
      </c>
      <c r="J148" s="468">
        <f t="shared" si="32"/>
        <v>2510089</v>
      </c>
      <c r="K148" s="441"/>
      <c r="L148" s="848">
        <f t="shared" si="33"/>
        <v>1.2516857533606757E-3</v>
      </c>
      <c r="M148" s="945"/>
      <c r="N148" s="441"/>
      <c r="O148" s="441"/>
      <c r="P148" s="441"/>
      <c r="Q148" s="441"/>
      <c r="R148" s="441"/>
      <c r="S148" s="441"/>
      <c r="T148" s="441"/>
      <c r="U148" s="441"/>
      <c r="V148" s="441"/>
      <c r="W148" s="441"/>
      <c r="X148" s="441"/>
      <c r="Y148" s="441"/>
      <c r="Z148" s="441"/>
      <c r="AA148" s="441"/>
      <c r="AB148" s="441"/>
      <c r="AC148" s="441"/>
      <c r="AD148" s="441"/>
      <c r="AE148" s="441"/>
      <c r="AF148" s="441"/>
      <c r="AG148" s="441"/>
      <c r="AH148" s="441"/>
      <c r="AI148" s="441"/>
      <c r="AJ148" s="441"/>
      <c r="AK148" s="441"/>
      <c r="AL148" s="441"/>
      <c r="AM148" s="441"/>
      <c r="AN148" s="441"/>
      <c r="AO148" s="441"/>
      <c r="AP148" s="441"/>
      <c r="AQ148" s="441"/>
      <c r="AR148" s="441"/>
      <c r="AS148" s="441"/>
      <c r="AT148" s="441"/>
      <c r="AU148" s="441"/>
      <c r="AV148" s="441"/>
      <c r="AW148" s="441"/>
      <c r="AX148" s="441"/>
      <c r="AY148" s="441"/>
      <c r="AZ148" s="441"/>
      <c r="BA148" s="441"/>
      <c r="BB148" s="441"/>
      <c r="BC148" s="441"/>
      <c r="BD148" s="441"/>
      <c r="BE148" s="441"/>
      <c r="BF148" s="441"/>
      <c r="BG148" s="441"/>
      <c r="BH148" s="441"/>
      <c r="BI148" s="441"/>
      <c r="BJ148" s="441"/>
      <c r="BK148" s="441"/>
      <c r="BL148" s="441"/>
      <c r="BM148" s="441"/>
      <c r="BN148" s="441"/>
      <c r="BO148" s="441"/>
      <c r="BP148" s="441"/>
      <c r="BQ148" s="441"/>
      <c r="BR148" s="441"/>
      <c r="BS148" s="441"/>
      <c r="BT148" s="441"/>
      <c r="BU148" s="441"/>
      <c r="BV148" s="441"/>
      <c r="BW148" s="441"/>
    </row>
    <row r="149" spans="1:75" s="442" customFormat="1" ht="14.25" customHeight="1">
      <c r="A149" s="439" t="str">
        <f t="shared" si="31"/>
        <v>26 06 00_JDN2023-TA-13-003</v>
      </c>
      <c r="B149" s="440" t="s">
        <v>2801</v>
      </c>
      <c r="C149" s="440"/>
      <c r="D149" s="440"/>
      <c r="E149" s="530" t="s">
        <v>3684</v>
      </c>
      <c r="F149" s="512" t="str">
        <f>+'13'!B82</f>
        <v>Suministro e instalacion de cable  #12 AWG THHN-THWN</v>
      </c>
      <c r="G149" s="475" t="str">
        <f>+'13'!H83</f>
        <v>m</v>
      </c>
      <c r="H149" s="523">
        <v>682.34</v>
      </c>
      <c r="I149" s="494">
        <f>+'13'!D83</f>
        <v>2963</v>
      </c>
      <c r="J149" s="468">
        <f t="shared" si="32"/>
        <v>2021773</v>
      </c>
      <c r="K149" s="441"/>
      <c r="L149" s="848">
        <f t="shared" si="33"/>
        <v>1.0081811683288016E-3</v>
      </c>
      <c r="M149" s="945"/>
      <c r="N149" s="441"/>
      <c r="O149" s="441"/>
      <c r="P149" s="441"/>
      <c r="Q149" s="441"/>
      <c r="R149" s="441"/>
      <c r="S149" s="441"/>
      <c r="T149" s="441"/>
      <c r="U149" s="441"/>
      <c r="V149" s="441"/>
      <c r="W149" s="441"/>
      <c r="X149" s="441"/>
      <c r="Y149" s="441"/>
      <c r="Z149" s="441"/>
      <c r="AA149" s="441"/>
      <c r="AB149" s="441"/>
      <c r="AC149" s="441"/>
      <c r="AD149" s="441"/>
      <c r="AE149" s="441"/>
      <c r="AF149" s="441"/>
      <c r="AG149" s="441"/>
      <c r="AH149" s="441"/>
      <c r="AI149" s="441"/>
      <c r="AJ149" s="441"/>
      <c r="AK149" s="441"/>
      <c r="AL149" s="441"/>
      <c r="AM149" s="441"/>
      <c r="AN149" s="441"/>
      <c r="AO149" s="441"/>
      <c r="AP149" s="441"/>
      <c r="AQ149" s="441"/>
      <c r="AR149" s="441"/>
      <c r="AS149" s="441"/>
      <c r="AT149" s="441"/>
      <c r="AU149" s="441"/>
      <c r="AV149" s="441"/>
      <c r="AW149" s="441"/>
      <c r="AX149" s="441"/>
      <c r="AY149" s="441"/>
      <c r="AZ149" s="441"/>
      <c r="BA149" s="441"/>
      <c r="BB149" s="441"/>
      <c r="BC149" s="441"/>
      <c r="BD149" s="441"/>
      <c r="BE149" s="441"/>
      <c r="BF149" s="441"/>
      <c r="BG149" s="441"/>
      <c r="BH149" s="441"/>
      <c r="BI149" s="441"/>
      <c r="BJ149" s="441"/>
      <c r="BK149" s="441"/>
      <c r="BL149" s="441"/>
      <c r="BM149" s="441"/>
      <c r="BN149" s="441"/>
      <c r="BO149" s="441"/>
      <c r="BP149" s="441"/>
      <c r="BQ149" s="441"/>
      <c r="BR149" s="441"/>
      <c r="BS149" s="441"/>
      <c r="BT149" s="441"/>
      <c r="BU149" s="441"/>
      <c r="BV149" s="441"/>
      <c r="BW149" s="441"/>
    </row>
    <row r="150" spans="1:75" s="442" customFormat="1" ht="14.25" customHeight="1">
      <c r="A150" s="439" t="str">
        <f t="shared" si="31"/>
        <v>26 06 00_JDN2023-TA-13-004</v>
      </c>
      <c r="B150" s="440" t="s">
        <v>2801</v>
      </c>
      <c r="C150" s="440"/>
      <c r="D150" s="440"/>
      <c r="E150" s="530" t="s">
        <v>3685</v>
      </c>
      <c r="F150" s="512" t="str">
        <f>+'13'!B117</f>
        <v>Suministro e instalacion de cable  #10 AWG THHN-THWN</v>
      </c>
      <c r="G150" s="475" t="str">
        <f>+'13'!H118</f>
        <v>m</v>
      </c>
      <c r="H150" s="523">
        <v>322.67</v>
      </c>
      <c r="I150" s="494">
        <f>+'13'!D118</f>
        <v>4097</v>
      </c>
      <c r="J150" s="468">
        <f t="shared" si="32"/>
        <v>1321979</v>
      </c>
      <c r="K150" s="441"/>
      <c r="L150" s="848">
        <f t="shared" si="33"/>
        <v>6.5922056171792821E-4</v>
      </c>
      <c r="M150" s="945"/>
      <c r="N150" s="441"/>
      <c r="O150" s="441"/>
      <c r="P150" s="441"/>
      <c r="Q150" s="441"/>
      <c r="R150" s="441"/>
      <c r="S150" s="441"/>
      <c r="T150" s="441"/>
      <c r="U150" s="441"/>
      <c r="V150" s="441"/>
      <c r="W150" s="441"/>
      <c r="X150" s="441"/>
      <c r="Y150" s="441"/>
      <c r="Z150" s="441"/>
      <c r="AA150" s="441"/>
      <c r="AB150" s="441"/>
      <c r="AC150" s="441"/>
      <c r="AD150" s="441"/>
      <c r="AE150" s="441"/>
      <c r="AF150" s="441"/>
      <c r="AG150" s="441"/>
      <c r="AH150" s="441"/>
      <c r="AI150" s="441"/>
      <c r="AJ150" s="441"/>
      <c r="AK150" s="441"/>
      <c r="AL150" s="441"/>
      <c r="AM150" s="441"/>
      <c r="AN150" s="441"/>
      <c r="AO150" s="441"/>
      <c r="AP150" s="441"/>
      <c r="AQ150" s="441"/>
      <c r="AR150" s="441"/>
      <c r="AS150" s="441"/>
      <c r="AT150" s="441"/>
      <c r="AU150" s="441"/>
      <c r="AV150" s="441"/>
      <c r="AW150" s="441"/>
      <c r="AX150" s="441"/>
      <c r="AY150" s="441"/>
      <c r="AZ150" s="441"/>
      <c r="BA150" s="441"/>
      <c r="BB150" s="441"/>
      <c r="BC150" s="441"/>
      <c r="BD150" s="441"/>
      <c r="BE150" s="441"/>
      <c r="BF150" s="441"/>
      <c r="BG150" s="441"/>
      <c r="BH150" s="441"/>
      <c r="BI150" s="441"/>
      <c r="BJ150" s="441"/>
      <c r="BK150" s="441"/>
      <c r="BL150" s="441"/>
      <c r="BM150" s="441"/>
      <c r="BN150" s="441"/>
      <c r="BO150" s="441"/>
      <c r="BP150" s="441"/>
      <c r="BQ150" s="441"/>
      <c r="BR150" s="441"/>
      <c r="BS150" s="441"/>
      <c r="BT150" s="441"/>
      <c r="BU150" s="441"/>
      <c r="BV150" s="441"/>
      <c r="BW150" s="441"/>
    </row>
    <row r="151" spans="1:75" s="442" customFormat="1" ht="14.25" customHeight="1">
      <c r="A151" s="439" t="str">
        <f t="shared" si="31"/>
        <v>26 06 00_JDN2023-TA-13-005</v>
      </c>
      <c r="B151" s="440" t="s">
        <v>2801</v>
      </c>
      <c r="C151" s="440"/>
      <c r="D151" s="440"/>
      <c r="E151" s="530" t="s">
        <v>3686</v>
      </c>
      <c r="F151" s="512" t="str">
        <f>+'13'!B152</f>
        <v>Suministro e instalacion de cable  #8 AWG THHN-THWN</v>
      </c>
      <c r="G151" s="475" t="str">
        <f>+'13'!H153</f>
        <v>m</v>
      </c>
      <c r="H151" s="523">
        <v>12</v>
      </c>
      <c r="I151" s="494">
        <f>+'13'!D153</f>
        <v>5537</v>
      </c>
      <c r="J151" s="468">
        <f t="shared" si="32"/>
        <v>66444</v>
      </c>
      <c r="K151" s="441"/>
      <c r="L151" s="848">
        <f t="shared" si="33"/>
        <v>3.3133091374965878E-5</v>
      </c>
      <c r="M151" s="945"/>
      <c r="N151" s="441"/>
      <c r="O151" s="441"/>
      <c r="P151" s="441"/>
      <c r="Q151" s="441"/>
      <c r="R151" s="441"/>
      <c r="S151" s="441"/>
      <c r="T151" s="441"/>
      <c r="U151" s="441"/>
      <c r="V151" s="441"/>
      <c r="W151" s="441"/>
      <c r="X151" s="441"/>
      <c r="Y151" s="441"/>
      <c r="Z151" s="441"/>
      <c r="AA151" s="441"/>
      <c r="AB151" s="441"/>
      <c r="AC151" s="441"/>
      <c r="AD151" s="441"/>
      <c r="AE151" s="441"/>
      <c r="AF151" s="441"/>
      <c r="AG151" s="441"/>
      <c r="AH151" s="441"/>
      <c r="AI151" s="441"/>
      <c r="AJ151" s="441"/>
      <c r="AK151" s="441"/>
      <c r="AL151" s="441"/>
      <c r="AM151" s="441"/>
      <c r="AN151" s="441"/>
      <c r="AO151" s="441"/>
      <c r="AP151" s="441"/>
      <c r="AQ151" s="441"/>
      <c r="AR151" s="441"/>
      <c r="AS151" s="441"/>
      <c r="AT151" s="441"/>
      <c r="AU151" s="441"/>
      <c r="AV151" s="441"/>
      <c r="AW151" s="441"/>
      <c r="AX151" s="441"/>
      <c r="AY151" s="441"/>
      <c r="AZ151" s="441"/>
      <c r="BA151" s="441"/>
      <c r="BB151" s="441"/>
      <c r="BC151" s="441"/>
      <c r="BD151" s="441"/>
      <c r="BE151" s="441"/>
      <c r="BF151" s="441"/>
      <c r="BG151" s="441"/>
      <c r="BH151" s="441"/>
      <c r="BI151" s="441"/>
      <c r="BJ151" s="441"/>
      <c r="BK151" s="441"/>
      <c r="BL151" s="441"/>
      <c r="BM151" s="441"/>
      <c r="BN151" s="441"/>
      <c r="BO151" s="441"/>
      <c r="BP151" s="441"/>
      <c r="BQ151" s="441"/>
      <c r="BR151" s="441"/>
      <c r="BS151" s="441"/>
      <c r="BT151" s="441"/>
      <c r="BU151" s="441"/>
      <c r="BV151" s="441"/>
      <c r="BW151" s="441"/>
    </row>
    <row r="152" spans="1:75" ht="14.25" customHeight="1">
      <c r="A152" s="329" t="str">
        <f>+CONCATENATE(B152,"_",E153)</f>
        <v>26 06 00_JDN2023-TA-13-007</v>
      </c>
      <c r="B152" s="346" t="s">
        <v>2801</v>
      </c>
      <c r="C152" s="346"/>
      <c r="D152" s="346"/>
      <c r="E152" s="530" t="s">
        <v>3687</v>
      </c>
      <c r="F152" s="512" t="str">
        <f>+'13'!B187</f>
        <v>Salida toma doble polo a tierra cable Cu # 12 THHN AWG, tubería EMT 1/2" longitud promedio 1 m</v>
      </c>
      <c r="G152" s="475" t="str">
        <f>+'13'!H188</f>
        <v>m</v>
      </c>
      <c r="H152" s="523">
        <v>36</v>
      </c>
      <c r="I152" s="457">
        <f>+'13'!D188</f>
        <v>116095</v>
      </c>
      <c r="J152" s="468">
        <f t="shared" si="32"/>
        <v>4179420</v>
      </c>
      <c r="L152" s="848">
        <f t="shared" si="33"/>
        <v>2.084117523845041E-3</v>
      </c>
      <c r="M152" s="945"/>
    </row>
    <row r="153" spans="1:75" s="399" customFormat="1" ht="14.25" customHeight="1">
      <c r="A153" s="397"/>
      <c r="B153" s="437"/>
      <c r="C153" s="437"/>
      <c r="D153" s="440"/>
      <c r="E153" s="530" t="s">
        <v>3688</v>
      </c>
      <c r="F153" s="512" t="str">
        <f>+'13'!B232</f>
        <v>Salida interruptor sencillo cable Cu # 12 HFFR LS, tubería PVC 1/2" longitud promedio 1 m</v>
      </c>
      <c r="G153" s="475" t="str">
        <f>+'13'!H233</f>
        <v>m</v>
      </c>
      <c r="H153" s="523">
        <v>15</v>
      </c>
      <c r="I153" s="494">
        <f>+'13'!D233</f>
        <v>86070</v>
      </c>
      <c r="J153" s="468">
        <f t="shared" si="32"/>
        <v>1291050</v>
      </c>
      <c r="K153" s="331"/>
      <c r="L153" s="848">
        <f t="shared" si="33"/>
        <v>6.4379744777029826E-4</v>
      </c>
      <c r="M153" s="945"/>
      <c r="N153" s="331"/>
      <c r="O153" s="331"/>
      <c r="P153" s="331"/>
      <c r="Q153" s="331"/>
      <c r="R153" s="331"/>
      <c r="S153" s="331"/>
      <c r="T153" s="331"/>
      <c r="U153" s="331"/>
      <c r="V153" s="331"/>
      <c r="W153" s="331"/>
      <c r="X153" s="331"/>
      <c r="Y153" s="331"/>
      <c r="Z153" s="331"/>
      <c r="AA153" s="331"/>
      <c r="AB153" s="331"/>
      <c r="AC153" s="331"/>
      <c r="AD153" s="331"/>
      <c r="AE153" s="331"/>
      <c r="AF153" s="331"/>
      <c r="AG153" s="331"/>
      <c r="AH153" s="331"/>
      <c r="AI153" s="331"/>
      <c r="AJ153" s="331"/>
      <c r="AK153" s="331"/>
      <c r="AL153" s="331"/>
      <c r="AM153" s="331"/>
      <c r="AN153" s="331"/>
      <c r="AO153" s="331"/>
      <c r="AP153" s="331"/>
      <c r="AQ153" s="331"/>
      <c r="AR153" s="331"/>
      <c r="AS153" s="331"/>
      <c r="AT153" s="331"/>
      <c r="AU153" s="331"/>
      <c r="AV153" s="331"/>
      <c r="AW153" s="331"/>
      <c r="AX153" s="331"/>
      <c r="AY153" s="331"/>
      <c r="AZ153" s="331"/>
      <c r="BA153" s="331"/>
      <c r="BB153" s="331"/>
      <c r="BC153" s="331"/>
      <c r="BD153" s="331"/>
      <c r="BE153" s="331"/>
      <c r="BF153" s="331"/>
      <c r="BG153" s="331"/>
      <c r="BH153" s="331"/>
      <c r="BI153" s="331"/>
      <c r="BJ153" s="331"/>
      <c r="BK153" s="331"/>
      <c r="BL153" s="331"/>
      <c r="BM153" s="331"/>
      <c r="BN153" s="331"/>
      <c r="BO153" s="331"/>
      <c r="BP153" s="331"/>
      <c r="BQ153" s="331"/>
      <c r="BR153" s="331"/>
      <c r="BS153" s="331"/>
      <c r="BT153" s="331"/>
      <c r="BU153" s="331"/>
      <c r="BV153" s="331"/>
      <c r="BW153" s="331"/>
    </row>
    <row r="154" spans="1:75" ht="14.25" customHeight="1">
      <c r="A154" s="329"/>
      <c r="B154" s="346"/>
      <c r="C154" s="346"/>
      <c r="D154" s="346"/>
      <c r="E154" s="530" t="s">
        <v>3689</v>
      </c>
      <c r="F154" s="512" t="str">
        <f>+'13'!B276</f>
        <v>Salida toma doble tipo GFCI cable Cu # 12 THHN AWG, tubería PVC 1/2" longitud promedio  1 m</v>
      </c>
      <c r="G154" s="475" t="str">
        <f>+'13'!H277</f>
        <v>UND</v>
      </c>
      <c r="H154" s="523">
        <v>8</v>
      </c>
      <c r="I154" s="494">
        <f>+'13'!D277</f>
        <v>215858</v>
      </c>
      <c r="J154" s="468">
        <f t="shared" si="32"/>
        <v>1726864</v>
      </c>
      <c r="L154" s="848">
        <f t="shared" si="33"/>
        <v>8.6112128565617781E-4</v>
      </c>
      <c r="M154" s="945"/>
    </row>
    <row r="155" spans="1:75" s="399" customFormat="1" ht="14.25" customHeight="1">
      <c r="A155" s="397" t="str">
        <f t="shared" si="31"/>
        <v>26 06 00_JDN2023-TA-13-009</v>
      </c>
      <c r="B155" s="437" t="s">
        <v>2801</v>
      </c>
      <c r="C155" s="437"/>
      <c r="D155" s="440"/>
      <c r="E155" s="530" t="s">
        <v>3690</v>
      </c>
      <c r="F155" s="512" t="str">
        <f>+'13'!B321</f>
        <v>Salida interruptor doble   cable Cu # 12 HFFR LS, tubería PVC 1/2" longitud promedio 1 m</v>
      </c>
      <c r="G155" s="475" t="str">
        <f>+'13'!H322</f>
        <v>UND</v>
      </c>
      <c r="H155" s="523">
        <v>5</v>
      </c>
      <c r="I155" s="494">
        <f>+'13'!D322</f>
        <v>88320</v>
      </c>
      <c r="J155" s="468">
        <f t="shared" si="32"/>
        <v>441600</v>
      </c>
      <c r="K155" s="331"/>
      <c r="L155" s="848">
        <f t="shared" si="33"/>
        <v>2.2020909564723576E-4</v>
      </c>
      <c r="M155" s="945"/>
      <c r="N155" s="331"/>
      <c r="O155" s="331"/>
      <c r="P155" s="331"/>
      <c r="Q155" s="331"/>
      <c r="R155" s="331"/>
      <c r="S155" s="331"/>
      <c r="T155" s="331"/>
      <c r="U155" s="331"/>
      <c r="V155" s="331"/>
      <c r="W155" s="331"/>
      <c r="X155" s="331"/>
      <c r="Y155" s="331"/>
      <c r="Z155" s="331"/>
      <c r="AA155" s="331"/>
      <c r="AB155" s="331"/>
      <c r="AC155" s="331"/>
      <c r="AD155" s="331"/>
      <c r="AE155" s="331"/>
      <c r="AF155" s="331"/>
      <c r="AG155" s="331"/>
      <c r="AH155" s="331"/>
      <c r="AI155" s="331"/>
      <c r="AJ155" s="331"/>
      <c r="AK155" s="331"/>
      <c r="AL155" s="331"/>
      <c r="AM155" s="331"/>
      <c r="AN155" s="331"/>
      <c r="AO155" s="331"/>
      <c r="AP155" s="331"/>
      <c r="AQ155" s="331"/>
      <c r="AR155" s="331"/>
      <c r="AS155" s="331"/>
      <c r="AT155" s="331"/>
      <c r="AU155" s="331"/>
      <c r="AV155" s="331"/>
      <c r="AW155" s="331"/>
      <c r="AX155" s="331"/>
      <c r="AY155" s="331"/>
      <c r="AZ155" s="331"/>
      <c r="BA155" s="331"/>
      <c r="BB155" s="331"/>
      <c r="BC155" s="331"/>
      <c r="BD155" s="331"/>
      <c r="BE155" s="331"/>
      <c r="BF155" s="331"/>
      <c r="BG155" s="331"/>
      <c r="BH155" s="331"/>
      <c r="BI155" s="331"/>
      <c r="BJ155" s="331"/>
      <c r="BK155" s="331"/>
      <c r="BL155" s="331"/>
      <c r="BM155" s="331"/>
      <c r="BN155" s="331"/>
      <c r="BO155" s="331"/>
      <c r="BP155" s="331"/>
      <c r="BQ155" s="331"/>
      <c r="BR155" s="331"/>
      <c r="BS155" s="331"/>
      <c r="BT155" s="331"/>
      <c r="BU155" s="331"/>
      <c r="BV155" s="331"/>
      <c r="BW155" s="331"/>
    </row>
    <row r="156" spans="1:75" ht="14.25" customHeight="1">
      <c r="A156" s="329" t="str">
        <f t="shared" si="31"/>
        <v>26 06 00_JDN2023-TA-13-010</v>
      </c>
      <c r="B156" s="346" t="s">
        <v>2801</v>
      </c>
      <c r="C156" s="346"/>
      <c r="D156" s="346"/>
      <c r="E156" s="530" t="s">
        <v>3691</v>
      </c>
      <c r="F156" s="512" t="str">
        <f>+'13'!B365</f>
        <v>Salida interruptor triple  cable Cu # 12 HFFR LS, tubería PVC 1/2" longitud promedio 1 m</v>
      </c>
      <c r="G156" s="475" t="str">
        <f>+'13'!H366</f>
        <v>UND</v>
      </c>
      <c r="H156" s="523">
        <v>2</v>
      </c>
      <c r="I156" s="457">
        <f>+'13'!D366</f>
        <v>93330</v>
      </c>
      <c r="J156" s="468">
        <f t="shared" si="32"/>
        <v>186660</v>
      </c>
      <c r="L156" s="848">
        <f t="shared" si="33"/>
        <v>9.3080230510672612E-5</v>
      </c>
      <c r="M156" s="945"/>
    </row>
    <row r="157" spans="1:75" ht="24">
      <c r="A157" s="329" t="str">
        <f t="shared" si="31"/>
        <v>27 06 10_JDN2023-TA-13-011</v>
      </c>
      <c r="B157" s="346" t="s">
        <v>2802</v>
      </c>
      <c r="C157" s="346"/>
      <c r="D157" s="346"/>
      <c r="E157" s="530" t="s">
        <v>3692</v>
      </c>
      <c r="F157" s="524" t="str">
        <f>+'13'!B409</f>
        <v xml:space="preserve">Medidor trifilar de 15/60 A neutro incorporado, demanda sencilla,  electronico. Incluye canalización y caja metálica tipo intemperie </v>
      </c>
      <c r="G157" s="475" t="str">
        <f>+'13'!H410</f>
        <v>UND</v>
      </c>
      <c r="H157" s="523">
        <v>5</v>
      </c>
      <c r="I157" s="457">
        <f>+'13'!D410</f>
        <v>529121</v>
      </c>
      <c r="J157" s="468">
        <f t="shared" si="32"/>
        <v>2645605</v>
      </c>
      <c r="L157" s="848">
        <f t="shared" si="33"/>
        <v>1.3192624195874211E-3</v>
      </c>
      <c r="M157" s="945"/>
    </row>
    <row r="158" spans="1:75" ht="14.25" customHeight="1">
      <c r="A158" s="329" t="str">
        <f t="shared" si="31"/>
        <v>26 06 00_JDN2023-TA-13-012</v>
      </c>
      <c r="B158" s="346" t="s">
        <v>2801</v>
      </c>
      <c r="C158" s="346"/>
      <c r="D158" s="346"/>
      <c r="E158" s="530" t="s">
        <v>3693</v>
      </c>
      <c r="F158" s="525" t="str">
        <f>+'13'!B452</f>
        <v>Conector de perforacion de aislamiento JZ2- 95 para cable No. 4</v>
      </c>
      <c r="G158" s="475" t="str">
        <f>+'13'!H453</f>
        <v>UND</v>
      </c>
      <c r="H158" s="523">
        <v>5</v>
      </c>
      <c r="I158" s="457">
        <f>+'13'!D453</f>
        <v>218173</v>
      </c>
      <c r="J158" s="468">
        <f t="shared" si="32"/>
        <v>1090865</v>
      </c>
      <c r="L158" s="848">
        <f t="shared" si="33"/>
        <v>5.4397281504352777E-4</v>
      </c>
      <c r="M158" s="945"/>
    </row>
    <row r="159" spans="1:75" ht="25.15" customHeight="1">
      <c r="A159" s="329" t="str">
        <f t="shared" si="31"/>
        <v>26 06 00_JDN2023-TA-13-013</v>
      </c>
      <c r="B159" s="346" t="s">
        <v>2801</v>
      </c>
      <c r="C159" s="346"/>
      <c r="D159" s="346"/>
      <c r="E159" s="530" t="s">
        <v>3694</v>
      </c>
      <c r="F159" s="524" t="str">
        <f>+'13'!B488</f>
        <v xml:space="preserve">Suministro e instalacion de sistema de Puesta a tierra con varilla de cobre 5/8 x 2,4 m coperweld o similar, incluye soldadura exotermica y demas accesorios. </v>
      </c>
      <c r="G159" s="475" t="str">
        <f>+'13'!H489</f>
        <v>UND</v>
      </c>
      <c r="H159" s="523">
        <v>1</v>
      </c>
      <c r="I159" s="457">
        <f>+'13'!D489</f>
        <v>7512622</v>
      </c>
      <c r="J159" s="468">
        <f t="shared" si="32"/>
        <v>7512622</v>
      </c>
      <c r="L159" s="848">
        <f t="shared" si="33"/>
        <v>3.7462583708322635E-3</v>
      </c>
      <c r="M159" s="945"/>
    </row>
    <row r="160" spans="1:75" ht="14.25" customHeight="1">
      <c r="A160" s="329" t="str">
        <f t="shared" si="31"/>
        <v>26 06 00_JDN2023-TA-13-014</v>
      </c>
      <c r="B160" s="346" t="s">
        <v>2801</v>
      </c>
      <c r="C160" s="346"/>
      <c r="D160" s="346"/>
      <c r="E160" s="530" t="s">
        <v>3695</v>
      </c>
      <c r="F160" s="525" t="str">
        <f>+'13'!B527</f>
        <v>Suministro e instalacion de sistema de bajantes con electrodos del sistema de puesta a tierra.</v>
      </c>
      <c r="G160" s="475" t="str">
        <f>+'13'!H528</f>
        <v>UND</v>
      </c>
      <c r="H160" s="523">
        <v>1</v>
      </c>
      <c r="I160" s="457">
        <f>+'13'!D528</f>
        <v>9458206</v>
      </c>
      <c r="J160" s="468">
        <f t="shared" si="32"/>
        <v>9458206</v>
      </c>
      <c r="L160" s="848">
        <f t="shared" si="33"/>
        <v>4.7164469875571992E-3</v>
      </c>
      <c r="M160" s="945"/>
    </row>
    <row r="161" spans="1:75" ht="14.25" customHeight="1">
      <c r="A161" s="329" t="str">
        <f t="shared" si="31"/>
        <v>26 06 00_JDN2023-TA-13-015</v>
      </c>
      <c r="B161" s="346" t="s">
        <v>2801</v>
      </c>
      <c r="C161" s="346"/>
      <c r="D161" s="346"/>
      <c r="E161" s="530" t="s">
        <v>3696</v>
      </c>
      <c r="F161" s="525" t="str">
        <f>+'13'!B570</f>
        <v xml:space="preserve">Suministro e instalacion de sistema de proteccion contra rayos </v>
      </c>
      <c r="G161" s="475" t="str">
        <f>+'13'!H571</f>
        <v>UND</v>
      </c>
      <c r="H161" s="523">
        <v>1</v>
      </c>
      <c r="I161" s="457">
        <f>+'13'!D571</f>
        <v>6404966</v>
      </c>
      <c r="J161" s="468">
        <f t="shared" si="32"/>
        <v>6404966</v>
      </c>
      <c r="L161" s="848">
        <f t="shared" si="33"/>
        <v>3.193912523802747E-3</v>
      </c>
      <c r="M161" s="945"/>
    </row>
    <row r="162" spans="1:75" s="356" customFormat="1" ht="24">
      <c r="A162" s="354" t="str">
        <f t="shared" si="31"/>
        <v>27 06 10_JDN2023-TA-13-016</v>
      </c>
      <c r="B162" s="436" t="s">
        <v>2802</v>
      </c>
      <c r="C162" s="436"/>
      <c r="D162" s="346"/>
      <c r="E162" s="530" t="s">
        <v>3697</v>
      </c>
      <c r="F162" s="508" t="str">
        <f>+'13'!B609</f>
        <v>Tablero Bifásico 8 circuitos con Barrajes de 125 A, Barrajes de Neutro y tierra, chapa. Incluye una protección de 2x20 A 10 KA y una protección de 1x20 A 10 KA. Empotrado</v>
      </c>
      <c r="G162" s="526" t="str">
        <f>+'13'!H610</f>
        <v>UND</v>
      </c>
      <c r="H162" s="891">
        <v>2</v>
      </c>
      <c r="I162" s="457">
        <f>+'13'!D610</f>
        <v>220294</v>
      </c>
      <c r="J162" s="468">
        <f t="shared" si="32"/>
        <v>440588</v>
      </c>
      <c r="K162" s="331"/>
      <c r="L162" s="848">
        <f t="shared" si="33"/>
        <v>2.1970444980304419E-4</v>
      </c>
      <c r="M162" s="945"/>
      <c r="N162" s="331"/>
      <c r="O162" s="331"/>
      <c r="P162" s="331"/>
      <c r="Q162" s="331"/>
      <c r="R162" s="331"/>
      <c r="S162" s="331"/>
      <c r="T162" s="331"/>
      <c r="U162" s="331"/>
      <c r="V162" s="331"/>
      <c r="W162" s="331"/>
      <c r="X162" s="331"/>
      <c r="Y162" s="331"/>
      <c r="Z162" s="331"/>
      <c r="AA162" s="331"/>
      <c r="AB162" s="331"/>
      <c r="AC162" s="331"/>
      <c r="AD162" s="331"/>
      <c r="AE162" s="331"/>
      <c r="AF162" s="331"/>
      <c r="AG162" s="331"/>
      <c r="AH162" s="331"/>
      <c r="AI162" s="331"/>
      <c r="AJ162" s="331"/>
      <c r="AK162" s="331"/>
      <c r="AL162" s="331"/>
      <c r="AM162" s="331"/>
      <c r="AN162" s="331"/>
      <c r="AO162" s="331"/>
      <c r="AP162" s="331"/>
      <c r="AQ162" s="331"/>
      <c r="AR162" s="331"/>
      <c r="AS162" s="331"/>
      <c r="AT162" s="331"/>
      <c r="AU162" s="331"/>
      <c r="AV162" s="331"/>
      <c r="AW162" s="331"/>
      <c r="AX162" s="331"/>
      <c r="AY162" s="331"/>
      <c r="AZ162" s="331"/>
      <c r="BA162" s="331"/>
      <c r="BB162" s="331"/>
      <c r="BC162" s="331"/>
      <c r="BD162" s="331"/>
      <c r="BE162" s="331"/>
      <c r="BF162" s="331"/>
      <c r="BG162" s="331"/>
      <c r="BH162" s="331"/>
      <c r="BI162" s="331"/>
      <c r="BJ162" s="331"/>
      <c r="BK162" s="331"/>
      <c r="BL162" s="331"/>
      <c r="BM162" s="331"/>
      <c r="BN162" s="331"/>
      <c r="BO162" s="331"/>
      <c r="BP162" s="331"/>
      <c r="BQ162" s="331"/>
      <c r="BR162" s="331"/>
      <c r="BS162" s="331"/>
      <c r="BT162" s="331"/>
      <c r="BU162" s="331"/>
      <c r="BV162" s="331"/>
      <c r="BW162" s="331"/>
    </row>
    <row r="163" spans="1:75" ht="24">
      <c r="A163" s="354" t="str">
        <f t="shared" si="31"/>
        <v>27 06 10_JDN2023-TA-13-017</v>
      </c>
      <c r="B163" s="436" t="s">
        <v>2802</v>
      </c>
      <c r="C163" s="436"/>
      <c r="D163" s="346"/>
      <c r="E163" s="530" t="s">
        <v>3698</v>
      </c>
      <c r="F163" s="527" t="str">
        <f>+'13'!B653</f>
        <v>Tablero Bifásico 12 circuitos con Barrajes de 125 A, Barrajes de Neutro y tierra, chapa. Incluye una protección de 2x20 A 10 KA y una protección de 1x20 A 10 KA. Empotrado</v>
      </c>
      <c r="G163" s="526" t="str">
        <f>+'13'!H654</f>
        <v>UND</v>
      </c>
      <c r="H163" s="891">
        <v>2</v>
      </c>
      <c r="I163" s="494">
        <f>+'13'!D654</f>
        <v>280383</v>
      </c>
      <c r="J163" s="468">
        <f t="shared" si="32"/>
        <v>560766</v>
      </c>
      <c r="L163" s="848">
        <f t="shared" si="33"/>
        <v>2.7963263978649866E-4</v>
      </c>
      <c r="M163" s="945"/>
    </row>
    <row r="164" spans="1:75" ht="24">
      <c r="A164" s="354" t="str">
        <f t="shared" si="31"/>
        <v>27 06 10_JDN2023-TA-13-018</v>
      </c>
      <c r="B164" s="436" t="s">
        <v>2802</v>
      </c>
      <c r="C164" s="436"/>
      <c r="D164" s="346"/>
      <c r="E164" s="530" t="s">
        <v>3699</v>
      </c>
      <c r="F164" s="527" t="str">
        <f>+'13'!B697</f>
        <v>Tablero Bifásico 18 circuitos con Barrajes de 125 A, Barrajes de Neutro y tierra, chapa. Incluye una protección de 2x20 A 10 KA y una protección de 1x20 A 10 KA. Empotrado</v>
      </c>
      <c r="G164" s="526" t="str">
        <f>+'13'!H698</f>
        <v>UND</v>
      </c>
      <c r="H164" s="891">
        <v>2</v>
      </c>
      <c r="I164" s="494">
        <f>+'13'!D698</f>
        <v>378661</v>
      </c>
      <c r="J164" s="468">
        <f t="shared" si="32"/>
        <v>757322</v>
      </c>
      <c r="L164" s="848">
        <f t="shared" si="33"/>
        <v>3.776476284731791E-4</v>
      </c>
      <c r="M164" s="945"/>
    </row>
    <row r="165" spans="1:75" ht="36">
      <c r="A165" s="354"/>
      <c r="B165" s="436"/>
      <c r="C165" s="436"/>
      <c r="D165" s="346"/>
      <c r="E165" s="530" t="s">
        <v>3700</v>
      </c>
      <c r="F165" s="527" t="str">
        <f>+'13'!B741</f>
        <v>Salida lámpara Panel Led Sobreponer 60x120 60 W, Cable Cu aislado # 12 HFFR LS, tubería EMT 1/2" longitud promedio 1 m. Incluye toma doble polo a tierra, clavija y cable encauchetado 3x12 AWG</v>
      </c>
      <c r="G165" s="526" t="str">
        <f>+'13'!H742</f>
        <v>UND</v>
      </c>
      <c r="H165" s="891">
        <v>27</v>
      </c>
      <c r="I165" s="494">
        <f>+'13'!D742</f>
        <v>327320</v>
      </c>
      <c r="J165" s="468">
        <f t="shared" si="32"/>
        <v>8837640</v>
      </c>
      <c r="L165" s="848">
        <f t="shared" si="33"/>
        <v>4.4069943660684707E-3</v>
      </c>
      <c r="M165" s="945"/>
    </row>
    <row r="166" spans="1:75" ht="36">
      <c r="A166" s="354"/>
      <c r="B166" s="436"/>
      <c r="C166" s="436"/>
      <c r="D166" s="346"/>
      <c r="E166" s="530" t="s">
        <v>3701</v>
      </c>
      <c r="F166" s="527" t="str">
        <f>+'13'!B785</f>
        <v>Salida lámpara Panel Led Sobreponer 60x60 40 W, Cable Cu aislado # 12 HFFR LS, tubería EMT 1/2" longitud promedio 1 m. Incluye toma doble polo a tierra, clavija y cable encauchetado 3x12 AWG</v>
      </c>
      <c r="G166" s="526" t="str">
        <f>+'13'!H786</f>
        <v>UND</v>
      </c>
      <c r="H166" s="891">
        <v>32</v>
      </c>
      <c r="I166" s="494">
        <f>+'13'!D786</f>
        <v>174720</v>
      </c>
      <c r="J166" s="468">
        <f t="shared" si="32"/>
        <v>5591040</v>
      </c>
      <c r="L166" s="848">
        <f t="shared" si="33"/>
        <v>2.7880386370641328E-3</v>
      </c>
      <c r="M166" s="945"/>
    </row>
    <row r="167" spans="1:75" ht="24">
      <c r="A167" s="354"/>
      <c r="B167" s="436"/>
      <c r="C167" s="436"/>
      <c r="D167" s="346"/>
      <c r="E167" s="530" t="s">
        <v>3702</v>
      </c>
      <c r="F167" s="527" t="str">
        <f>+'13'!B829</f>
        <v>Salida lámpara Panel Led redondo de 25 W, Cable Cu aislado # 12 HFFR LS, tubería EMT 1/2" longitud promedio 1 m. Incluye toma doble polo a tierra, clavija y cable encauchetado 3x12 AWG</v>
      </c>
      <c r="G167" s="526" t="str">
        <f>+'13'!H830</f>
        <v>UND</v>
      </c>
      <c r="H167" s="891">
        <v>28</v>
      </c>
      <c r="I167" s="494">
        <f>+'13'!D830</f>
        <v>107720</v>
      </c>
      <c r="J167" s="468">
        <f t="shared" si="32"/>
        <v>3016160</v>
      </c>
      <c r="L167" s="848">
        <f t="shared" si="33"/>
        <v>1.5040440804514642E-3</v>
      </c>
      <c r="M167" s="945"/>
    </row>
    <row r="168" spans="1:75" ht="24">
      <c r="A168" s="354"/>
      <c r="B168" s="436"/>
      <c r="C168" s="436"/>
      <c r="D168" s="346"/>
      <c r="E168" s="530" t="s">
        <v>3703</v>
      </c>
      <c r="F168" s="527" t="str">
        <f>+'13'!B873</f>
        <v>Salida lámpara Panel Led redondo de 18W, Cable Cu aislado # 12 HFFR LS, tubería EMT 1/2" longitud promedio 1 m. Incluye toma doble polo a tierra, clavija y cable encauchetado 3x12 AWG</v>
      </c>
      <c r="G168" s="526" t="str">
        <f>+'13'!H874</f>
        <v>UND</v>
      </c>
      <c r="H168" s="891">
        <v>8</v>
      </c>
      <c r="I168" s="494">
        <f>+'13'!D874</f>
        <v>102720</v>
      </c>
      <c r="J168" s="468">
        <f t="shared" si="32"/>
        <v>821760</v>
      </c>
      <c r="L168" s="848">
        <f t="shared" si="33"/>
        <v>4.0978040407398656E-4</v>
      </c>
      <c r="M168" s="945"/>
    </row>
    <row r="169" spans="1:75" ht="36">
      <c r="A169" s="354"/>
      <c r="B169" s="436"/>
      <c r="C169" s="436"/>
      <c r="D169" s="346"/>
      <c r="E169" s="530" t="s">
        <v>3704</v>
      </c>
      <c r="F169" s="527" t="str">
        <f>+'13'!B917</f>
        <v>Salida lámpara Panel Led hermetico de 30x120 cm de 40 w , Cable Cu aislado # 12 HFFR LS, tubería EMT 1/2" longitud promedio 1 m. Incluye toma doble polo a tierra, clavija y cable encauchetado 3x12 AWG</v>
      </c>
      <c r="G169" s="526" t="str">
        <f>+'13'!H918</f>
        <v>UND</v>
      </c>
      <c r="H169" s="891">
        <v>3</v>
      </c>
      <c r="I169" s="494">
        <f>+'13'!D918</f>
        <v>183720</v>
      </c>
      <c r="J169" s="468">
        <f t="shared" si="32"/>
        <v>551160</v>
      </c>
      <c r="L169" s="848">
        <f t="shared" si="33"/>
        <v>2.7484249356188962E-4</v>
      </c>
      <c r="M169" s="945"/>
    </row>
    <row r="170" spans="1:75" ht="24">
      <c r="A170" s="354"/>
      <c r="B170" s="436"/>
      <c r="C170" s="436"/>
      <c r="D170" s="346"/>
      <c r="E170" s="530" t="s">
        <v>3705</v>
      </c>
      <c r="F170" s="527" t="str">
        <f>+'13'!B961</f>
        <v>Salida lámpara led de emergencia 2x1,5 W, Cable Cu aislado # 12 HFFR LS, tubería EMT 1/2" longitud promedio 1 m. Incluye toma doble polo a tierra, clavija y cable encauchetado 3x12 AWG</v>
      </c>
      <c r="G170" s="526" t="str">
        <f>+'13'!H962</f>
        <v>UND</v>
      </c>
      <c r="H170" s="891">
        <v>8</v>
      </c>
      <c r="I170" s="494">
        <f>+'13'!D962</f>
        <v>845020</v>
      </c>
      <c r="J170" s="468">
        <f t="shared" si="32"/>
        <v>6760160</v>
      </c>
      <c r="L170" s="848">
        <f t="shared" si="33"/>
        <v>3.3710342391997674E-3</v>
      </c>
      <c r="M170" s="945"/>
    </row>
    <row r="171" spans="1:75" ht="24">
      <c r="A171" s="354"/>
      <c r="B171" s="436"/>
      <c r="C171" s="436"/>
      <c r="D171" s="346"/>
      <c r="E171" s="530" t="s">
        <v>3706</v>
      </c>
      <c r="F171" s="527" t="str">
        <f>+'13'!B1005</f>
        <v>Suministro e instalacion de tuberia conduit PVC de 1/2"</v>
      </c>
      <c r="G171" s="526" t="str">
        <f>+'13'!H1006</f>
        <v>m</v>
      </c>
      <c r="H171" s="891">
        <v>20</v>
      </c>
      <c r="I171" s="494">
        <f>+'13'!H1028</f>
        <v>15787</v>
      </c>
      <c r="J171" s="468">
        <f t="shared" si="32"/>
        <v>315740</v>
      </c>
      <c r="L171" s="848"/>
      <c r="M171" s="945"/>
    </row>
    <row r="172" spans="1:75" ht="24.75" thickBot="1">
      <c r="A172" s="331"/>
      <c r="B172" s="330"/>
      <c r="C172" s="330"/>
      <c r="D172" s="330"/>
      <c r="E172" s="952" t="s">
        <v>3707</v>
      </c>
      <c r="F172" s="528" t="str">
        <f>+'13'!B1043</f>
        <v xml:space="preserve">Suministro e instalacion de cable cable 1/0 AWG THHN-THWN en aluminio en 3 lineas, incluye percha de 3 puestos con aisladores en porcelana </v>
      </c>
      <c r="G172" s="529" t="str">
        <f>+'13'!H1044</f>
        <v>m</v>
      </c>
      <c r="H172" s="892">
        <v>115</v>
      </c>
      <c r="I172" s="497">
        <f>+'13'!D1044</f>
        <v>26927</v>
      </c>
      <c r="J172" s="468">
        <f t="shared" si="32"/>
        <v>3096605</v>
      </c>
      <c r="L172" s="848"/>
      <c r="M172" s="945"/>
    </row>
    <row r="173" spans="1:75" ht="14.25" customHeight="1" thickTop="1" thickBot="1">
      <c r="A173" s="331"/>
      <c r="B173" s="330"/>
      <c r="C173" s="330"/>
      <c r="D173" s="330"/>
      <c r="E173" s="330"/>
      <c r="F173" s="331"/>
      <c r="G173" s="1191" t="str">
        <f>+CONCATENATE("SUBTOTAL"," ",F146)</f>
        <v xml:space="preserve">SUBTOTAL ELECTRICO </v>
      </c>
      <c r="H173" s="1192"/>
      <c r="I173" s="1192"/>
      <c r="J173" s="473">
        <f>+SUM(J147:J172)</f>
        <v>79691949</v>
      </c>
      <c r="L173" s="849">
        <f>+J173/$J$190</f>
        <v>3.9739338812625986E-2</v>
      </c>
      <c r="M173" s="946"/>
    </row>
    <row r="174" spans="1:75" ht="14.25" customHeight="1" thickTop="1" thickBot="1">
      <c r="A174" s="331"/>
      <c r="B174" s="330"/>
      <c r="C174" s="330"/>
      <c r="D174" s="330"/>
      <c r="E174" s="330"/>
      <c r="F174" s="331"/>
      <c r="G174" s="331"/>
      <c r="H174" s="330"/>
      <c r="I174" s="332"/>
      <c r="J174" s="341"/>
      <c r="L174" s="848"/>
      <c r="M174" s="945"/>
    </row>
    <row r="175" spans="1:75" ht="18.600000000000001" customHeight="1" thickTop="1" thickBot="1">
      <c r="A175" s="331"/>
      <c r="B175" s="330"/>
      <c r="C175" s="330"/>
      <c r="D175" s="330"/>
      <c r="E175" s="469">
        <v>14</v>
      </c>
      <c r="F175" s="470" t="s">
        <v>2878</v>
      </c>
      <c r="G175" s="471" t="s">
        <v>490</v>
      </c>
      <c r="H175" s="471" t="s">
        <v>496</v>
      </c>
      <c r="I175" s="471" t="s">
        <v>2740</v>
      </c>
      <c r="J175" s="472" t="s">
        <v>493</v>
      </c>
      <c r="L175" s="848"/>
      <c r="M175" s="945"/>
    </row>
    <row r="176" spans="1:75" s="442" customFormat="1" ht="67.900000000000006" customHeight="1" thickTop="1">
      <c r="A176" s="441"/>
      <c r="B176" s="440"/>
      <c r="C176" s="440"/>
      <c r="D176" s="440"/>
      <c r="E176" s="530" t="s">
        <v>3708</v>
      </c>
      <c r="F176" s="954" t="str">
        <f>+'14'!B4</f>
        <v xml:space="preserve">Suministro e instalación de elevador electro hidraulico para personas modelo EP3N350, con capacidad de carga de 350 Kg, medidas de 0.90 m ancho por 1.30 m de fondo, velocidad de desplazamiento de 020 m/s, 3 paradas, cabina con cerramiento en acero inoxidable 430, lamparas led, sensor de movimientos y pasamanos. Sistema de potencia de motor de 3 hp trifásico 220V, bomba de 1.5 galones, manguera de alta presión con acople formulados de 3/8´´NP, válvula paracaídas y variador de velocidad 
</v>
      </c>
      <c r="G176" s="483" t="str">
        <f>+'14'!H5</f>
        <v>UND</v>
      </c>
      <c r="H176" s="532">
        <v>1</v>
      </c>
      <c r="I176" s="533">
        <f>+'14'!D5</f>
        <v>65866500</v>
      </c>
      <c r="J176" s="468">
        <f t="shared" ref="J176:J179" si="34">++ROUND(H176*I176,0)</f>
        <v>65866500</v>
      </c>
      <c r="K176" s="441"/>
      <c r="L176" s="848">
        <f>+J176/$J$190</f>
        <v>3.2845114126921773E-2</v>
      </c>
      <c r="M176" s="945"/>
      <c r="N176" s="441"/>
      <c r="O176" s="441"/>
      <c r="P176" s="441"/>
      <c r="Q176" s="441"/>
      <c r="R176" s="441"/>
      <c r="S176" s="441"/>
      <c r="T176" s="441"/>
      <c r="U176" s="441"/>
      <c r="V176" s="441"/>
      <c r="W176" s="441"/>
      <c r="X176" s="441"/>
      <c r="Y176" s="441"/>
      <c r="Z176" s="441"/>
      <c r="AA176" s="441"/>
      <c r="AB176" s="441"/>
      <c r="AC176" s="441"/>
      <c r="AD176" s="441"/>
      <c r="AE176" s="441"/>
      <c r="AF176" s="441"/>
      <c r="AG176" s="441"/>
      <c r="AH176" s="441"/>
      <c r="AI176" s="441"/>
      <c r="AJ176" s="441"/>
      <c r="AK176" s="441"/>
      <c r="AL176" s="441"/>
      <c r="AM176" s="441"/>
      <c r="AN176" s="441"/>
      <c r="AO176" s="441"/>
      <c r="AP176" s="441"/>
      <c r="AQ176" s="441"/>
      <c r="AR176" s="441"/>
      <c r="AS176" s="441"/>
      <c r="AT176" s="441"/>
      <c r="AU176" s="441"/>
      <c r="AV176" s="441"/>
      <c r="AW176" s="441"/>
      <c r="AX176" s="441"/>
      <c r="AY176" s="441"/>
      <c r="AZ176" s="441"/>
      <c r="BA176" s="441"/>
      <c r="BB176" s="441"/>
      <c r="BC176" s="441"/>
      <c r="BD176" s="441"/>
      <c r="BE176" s="441"/>
      <c r="BF176" s="441"/>
      <c r="BG176" s="441"/>
      <c r="BH176" s="441"/>
      <c r="BI176" s="441"/>
      <c r="BJ176" s="441"/>
      <c r="BK176" s="441"/>
      <c r="BL176" s="441"/>
      <c r="BM176" s="441"/>
      <c r="BN176" s="441"/>
      <c r="BO176" s="441"/>
      <c r="BP176" s="441"/>
      <c r="BQ176" s="441"/>
      <c r="BR176" s="441"/>
      <c r="BS176" s="441"/>
      <c r="BT176" s="441"/>
      <c r="BU176" s="441"/>
      <c r="BV176" s="441"/>
      <c r="BW176" s="441"/>
    </row>
    <row r="177" spans="1:75" ht="14.25" customHeight="1">
      <c r="A177" s="331"/>
      <c r="B177" s="330"/>
      <c r="C177" s="330"/>
      <c r="D177" s="330"/>
      <c r="E177" s="530" t="s">
        <v>3709</v>
      </c>
      <c r="F177" s="522" t="str">
        <f>+'14'!B39</f>
        <v xml:space="preserve">Suministro e instalacion de Bomba Centrifuga  de 2 hp tipo turbina, con caudal hasta de 160 litros/minuto, altura manometrica de 56 m. </v>
      </c>
      <c r="G177" s="475" t="str">
        <f>+'14'!H40</f>
        <v>UND</v>
      </c>
      <c r="H177" s="523">
        <v>2</v>
      </c>
      <c r="I177" s="494">
        <f>+'14'!D40</f>
        <v>2246616</v>
      </c>
      <c r="J177" s="468">
        <f t="shared" si="34"/>
        <v>4493232</v>
      </c>
      <c r="L177" s="848">
        <f>+J177/$J$190</f>
        <v>2.2406036124393578E-3</v>
      </c>
      <c r="M177" s="945"/>
    </row>
    <row r="178" spans="1:75" s="442" customFormat="1" ht="14.25" customHeight="1">
      <c r="A178" s="441"/>
      <c r="B178" s="440"/>
      <c r="C178" s="440"/>
      <c r="D178" s="440"/>
      <c r="E178" s="530" t="s">
        <v>3710</v>
      </c>
      <c r="F178" s="522" t="str">
        <f>+'14'!B78</f>
        <v xml:space="preserve">Suministro e instalacion de Tanque hidroneumatico de 100 lt, con base en polipropileno. </v>
      </c>
      <c r="G178" s="475" t="str">
        <f>+'14'!H79</f>
        <v>UND</v>
      </c>
      <c r="H178" s="523">
        <v>1</v>
      </c>
      <c r="I178" s="494">
        <f>+'14'!D79</f>
        <v>1524066</v>
      </c>
      <c r="J178" s="468">
        <f t="shared" si="34"/>
        <v>1524066</v>
      </c>
      <c r="K178" s="441"/>
      <c r="L178" s="848">
        <f>+J178/$J$190</f>
        <v>7.5999364938111413E-4</v>
      </c>
      <c r="M178" s="945"/>
      <c r="N178" s="441"/>
      <c r="O178" s="441"/>
      <c r="P178" s="441"/>
      <c r="Q178" s="441"/>
      <c r="R178" s="441"/>
      <c r="S178" s="441"/>
      <c r="T178" s="441"/>
      <c r="U178" s="441"/>
      <c r="V178" s="441"/>
      <c r="W178" s="441"/>
      <c r="X178" s="441"/>
      <c r="Y178" s="441"/>
      <c r="Z178" s="441"/>
      <c r="AA178" s="441"/>
      <c r="AB178" s="441"/>
      <c r="AC178" s="441"/>
      <c r="AD178" s="441"/>
      <c r="AE178" s="441"/>
      <c r="AF178" s="441"/>
      <c r="AG178" s="441"/>
      <c r="AH178" s="441"/>
      <c r="AI178" s="441"/>
      <c r="AJ178" s="441"/>
      <c r="AK178" s="441"/>
      <c r="AL178" s="441"/>
      <c r="AM178" s="441"/>
      <c r="AN178" s="441"/>
      <c r="AO178" s="441"/>
      <c r="AP178" s="441"/>
      <c r="AQ178" s="441"/>
      <c r="AR178" s="441"/>
      <c r="AS178" s="441"/>
      <c r="AT178" s="441"/>
      <c r="AU178" s="441"/>
      <c r="AV178" s="441"/>
      <c r="AW178" s="441"/>
      <c r="AX178" s="441"/>
      <c r="AY178" s="441"/>
      <c r="AZ178" s="441"/>
      <c r="BA178" s="441"/>
      <c r="BB178" s="441"/>
      <c r="BC178" s="441"/>
      <c r="BD178" s="441"/>
      <c r="BE178" s="441"/>
      <c r="BF178" s="441"/>
      <c r="BG178" s="441"/>
      <c r="BH178" s="441"/>
      <c r="BI178" s="441"/>
      <c r="BJ178" s="441"/>
      <c r="BK178" s="441"/>
      <c r="BL178" s="441"/>
      <c r="BM178" s="441"/>
      <c r="BN178" s="441"/>
      <c r="BO178" s="441"/>
      <c r="BP178" s="441"/>
      <c r="BQ178" s="441"/>
      <c r="BR178" s="441"/>
      <c r="BS178" s="441"/>
      <c r="BT178" s="441"/>
      <c r="BU178" s="441"/>
      <c r="BV178" s="441"/>
      <c r="BW178" s="441"/>
    </row>
    <row r="179" spans="1:75" ht="14.25" customHeight="1" thickBot="1">
      <c r="A179" s="331"/>
      <c r="B179" s="330"/>
      <c r="C179" s="330"/>
      <c r="D179" s="330"/>
      <c r="E179" s="952" t="s">
        <v>3711</v>
      </c>
      <c r="F179" s="534" t="str">
        <f>+'14'!B116</f>
        <v xml:space="preserve">Suministro e instalación de escotilla de despliegue con escalera de elevacion . </v>
      </c>
      <c r="G179" s="535" t="str">
        <f>+'14'!H117</f>
        <v>UND</v>
      </c>
      <c r="H179" s="536">
        <v>1</v>
      </c>
      <c r="I179" s="497">
        <f>+'14'!D117</f>
        <v>1084329</v>
      </c>
      <c r="J179" s="468">
        <f t="shared" si="34"/>
        <v>1084329</v>
      </c>
      <c r="L179" s="848">
        <f>+J179/$J$190</f>
        <v>5.4071356085614024E-4</v>
      </c>
      <c r="M179" s="945"/>
    </row>
    <row r="180" spans="1:75" ht="14.25" customHeight="1" thickTop="1" thickBot="1">
      <c r="A180" s="331"/>
      <c r="B180" s="330"/>
      <c r="C180" s="330"/>
      <c r="D180" s="330"/>
      <c r="E180" s="330"/>
      <c r="F180" s="331"/>
      <c r="G180" s="1191" t="str">
        <f>+CONCATENATE("SUBTOTAL"," ",F175)</f>
        <v xml:space="preserve">SUBTOTAL VARIOS </v>
      </c>
      <c r="H180" s="1192"/>
      <c r="I180" s="1192"/>
      <c r="J180" s="473">
        <f>+SUM(J176:J179)</f>
        <v>72968127</v>
      </c>
      <c r="L180" s="849">
        <f>+J180/$J$190</f>
        <v>3.6386424949598387E-2</v>
      </c>
      <c r="M180" s="946"/>
    </row>
    <row r="181" spans="1:75" ht="14.25" customHeight="1" thickTop="1">
      <c r="A181" s="331"/>
      <c r="B181" s="330"/>
      <c r="C181" s="330"/>
      <c r="D181" s="330"/>
      <c r="E181" s="330"/>
      <c r="F181" s="331"/>
      <c r="G181" s="331"/>
      <c r="H181" s="330"/>
      <c r="I181" s="332"/>
      <c r="J181" s="341"/>
    </row>
    <row r="182" spans="1:75" ht="14.25" customHeight="1" thickBot="1">
      <c r="A182" s="331"/>
      <c r="B182" s="330"/>
      <c r="C182" s="330"/>
      <c r="D182" s="330"/>
      <c r="E182" s="330"/>
      <c r="F182" s="331"/>
      <c r="G182" s="331"/>
      <c r="H182" s="330"/>
      <c r="I182" s="332"/>
      <c r="J182" s="341"/>
    </row>
    <row r="183" spans="1:75" ht="14.25" customHeight="1" thickTop="1" thickBot="1">
      <c r="A183" s="331"/>
      <c r="B183" s="330"/>
      <c r="C183" s="330"/>
      <c r="D183" s="330"/>
      <c r="E183" s="330"/>
      <c r="F183" s="331"/>
      <c r="G183" s="1191" t="s">
        <v>3409</v>
      </c>
      <c r="H183" s="1193"/>
      <c r="I183" s="1193"/>
      <c r="J183" s="473">
        <f>+ROUND(J14+J24+J33+J54+J60+J69+J74+J82+J102+J124+J139+J144+J173+J180,0)</f>
        <v>1500461471</v>
      </c>
    </row>
    <row r="184" spans="1:75" ht="14.25" customHeight="1" thickTop="1" thickBot="1">
      <c r="A184" s="331"/>
      <c r="B184" s="330"/>
      <c r="C184" s="330"/>
      <c r="D184" s="330"/>
      <c r="E184" s="330"/>
      <c r="F184" s="331"/>
      <c r="G184" s="1198" t="s">
        <v>2952</v>
      </c>
      <c r="H184" s="1199"/>
      <c r="I184" s="560">
        <f>+'AIU '!I67</f>
        <v>0.27649999999999997</v>
      </c>
      <c r="J184" s="473">
        <f>++ROUND($J$183*I184,0)</f>
        <v>414877597</v>
      </c>
    </row>
    <row r="185" spans="1:75" ht="14.25" customHeight="1" thickTop="1" thickBot="1">
      <c r="A185" s="331"/>
      <c r="B185" s="330"/>
      <c r="C185" s="330"/>
      <c r="D185" s="330"/>
      <c r="E185" s="330"/>
      <c r="F185" s="331"/>
      <c r="G185" s="1198" t="s">
        <v>2954</v>
      </c>
      <c r="H185" s="1199"/>
      <c r="I185" s="560">
        <f>+'AIU '!I68</f>
        <v>0.01</v>
      </c>
      <c r="J185" s="473">
        <f t="shared" ref="J185:J186" si="35">++ROUND($J$183*I185,0)</f>
        <v>15004615</v>
      </c>
      <c r="O185" s="957">
        <f>+L193-J185</f>
        <v>27276004</v>
      </c>
    </row>
    <row r="186" spans="1:75" ht="14.25" customHeight="1" thickTop="1" thickBot="1">
      <c r="A186" s="331"/>
      <c r="B186" s="330"/>
      <c r="C186" s="330"/>
      <c r="D186" s="330"/>
      <c r="E186" s="330"/>
      <c r="F186" s="331"/>
      <c r="G186" s="1198" t="s">
        <v>2953</v>
      </c>
      <c r="H186" s="1199"/>
      <c r="I186" s="560">
        <f>+'AIU '!I69</f>
        <v>0.05</v>
      </c>
      <c r="J186" s="473">
        <f t="shared" si="35"/>
        <v>75023074</v>
      </c>
    </row>
    <row r="187" spans="1:75" ht="14.25" customHeight="1" thickTop="1" thickBot="1">
      <c r="A187" s="331"/>
      <c r="B187" s="330"/>
      <c r="C187" s="330"/>
      <c r="D187" s="330"/>
      <c r="E187" s="330"/>
      <c r="F187" s="331"/>
      <c r="G187" s="331"/>
      <c r="H187" s="331"/>
      <c r="I187" s="331"/>
      <c r="J187" s="331"/>
    </row>
    <row r="188" spans="1:75" ht="14.25" customHeight="1" thickTop="1" thickBot="1">
      <c r="A188" s="331"/>
      <c r="B188" s="330"/>
      <c r="C188" s="330"/>
      <c r="D188" s="330"/>
      <c r="E188" s="330"/>
      <c r="F188" s="331"/>
      <c r="G188" s="1194" t="s">
        <v>2803</v>
      </c>
      <c r="H188" s="1195"/>
      <c r="I188" s="560">
        <f>+I184+I185+I186</f>
        <v>0.33649999999999997</v>
      </c>
      <c r="J188" s="473">
        <f>SUM(J184:J186)</f>
        <v>504905286</v>
      </c>
    </row>
    <row r="189" spans="1:75" ht="14.25" customHeight="1" thickTop="1" thickBot="1">
      <c r="A189" s="331"/>
      <c r="B189" s="330"/>
      <c r="C189" s="330"/>
      <c r="D189" s="330"/>
      <c r="E189" s="330"/>
      <c r="F189" s="331"/>
      <c r="G189" s="331"/>
      <c r="H189" s="331"/>
      <c r="I189" s="331"/>
      <c r="J189" s="331"/>
    </row>
    <row r="190" spans="1:75" ht="14.25" customHeight="1" thickTop="1" thickBot="1">
      <c r="A190" s="331"/>
      <c r="B190" s="330"/>
      <c r="C190" s="330"/>
      <c r="D190" s="330"/>
      <c r="E190" s="330"/>
      <c r="F190" s="331"/>
      <c r="G190" s="1196" t="s">
        <v>3410</v>
      </c>
      <c r="H190" s="1197"/>
      <c r="I190" s="1197"/>
      <c r="J190" s="839">
        <f>+J183+J188</f>
        <v>2005366757</v>
      </c>
      <c r="L190" s="958">
        <v>1984284513</v>
      </c>
      <c r="M190" s="957">
        <f>+J190+J193</f>
        <v>2026565132</v>
      </c>
    </row>
    <row r="191" spans="1:75" ht="7.15" customHeight="1" thickTop="1">
      <c r="A191" s="331"/>
      <c r="B191" s="330"/>
      <c r="C191" s="330"/>
      <c r="D191" s="330"/>
      <c r="E191" s="330"/>
      <c r="F191" s="331"/>
      <c r="G191" s="561"/>
      <c r="H191" s="561"/>
      <c r="I191" s="561"/>
      <c r="J191" s="341"/>
      <c r="L191" s="958"/>
    </row>
    <row r="192" spans="1:75" ht="8.4499999999999993" customHeight="1" thickBot="1">
      <c r="A192" s="331"/>
      <c r="B192" s="330"/>
      <c r="C192" s="330"/>
      <c r="D192" s="330"/>
      <c r="E192" s="330"/>
      <c r="F192" s="331"/>
      <c r="G192" s="561"/>
      <c r="H192" s="561"/>
      <c r="I192" s="561"/>
      <c r="J192" s="341"/>
      <c r="L192" s="958"/>
    </row>
    <row r="193" spans="1:14" ht="14.25" customHeight="1" thickTop="1" thickBot="1">
      <c r="A193" s="331"/>
      <c r="B193" s="330"/>
      <c r="C193" s="330"/>
      <c r="D193" s="330"/>
      <c r="E193" s="330"/>
      <c r="G193" s="1185" t="str">
        <f>+'PGIO '!B64</f>
        <v xml:space="preserve">COSTO TOTAL IMPLEMENTACIÓN PGIO </v>
      </c>
      <c r="H193" s="1186"/>
      <c r="I193" s="1186"/>
      <c r="J193" s="473">
        <f>+'PGIO '!H64</f>
        <v>21198375</v>
      </c>
      <c r="L193" s="958">
        <f>+J193+J190-L190</f>
        <v>42280619</v>
      </c>
      <c r="M193" s="957">
        <f>+L193-J185</f>
        <v>27276004</v>
      </c>
    </row>
    <row r="194" spans="1:14" ht="10.15" customHeight="1" thickTop="1" thickBot="1">
      <c r="A194" s="331"/>
      <c r="B194" s="330"/>
      <c r="C194" s="330"/>
      <c r="D194" s="330"/>
      <c r="E194" s="330"/>
      <c r="G194" s="331"/>
      <c r="H194" s="331"/>
      <c r="I194" s="332"/>
      <c r="J194" s="332"/>
    </row>
    <row r="195" spans="1:14" ht="14.25" customHeight="1" thickTop="1" thickBot="1">
      <c r="A195" s="331"/>
      <c r="B195" s="330"/>
      <c r="C195" s="330"/>
      <c r="D195" s="330"/>
      <c r="E195" s="330"/>
      <c r="G195" s="1185" t="str">
        <f>+PPTO_INTER_TIRO_ARCO!B30</f>
        <v xml:space="preserve">COSTO TOTAL INTERVENTORIA  </v>
      </c>
      <c r="H195" s="1186"/>
      <c r="I195" s="1186"/>
      <c r="J195" s="473">
        <f>+PPTO_INTER_TIRO_ARCO!H30</f>
        <v>184944952</v>
      </c>
      <c r="N195" s="333">
        <v>2187057000</v>
      </c>
    </row>
    <row r="196" spans="1:14" ht="14.25" customHeight="1" thickTop="1" thickBot="1">
      <c r="A196" s="331"/>
      <c r="B196" s="330"/>
      <c r="C196" s="330"/>
      <c r="D196" s="330"/>
      <c r="E196" s="330"/>
      <c r="F196" s="331"/>
      <c r="G196" s="331"/>
      <c r="H196" s="331"/>
      <c r="I196" s="792"/>
      <c r="J196" s="332"/>
      <c r="N196" s="333"/>
    </row>
    <row r="197" spans="1:14" ht="28.15" customHeight="1" thickTop="1" thickBot="1">
      <c r="G197" s="1187" t="s">
        <v>3413</v>
      </c>
      <c r="H197" s="1188"/>
      <c r="I197" s="1188"/>
      <c r="J197" s="841">
        <f>+ SUM(J190+J193+J195)</f>
        <v>2211510084</v>
      </c>
      <c r="N197" s="791">
        <f>+J197-N195</f>
        <v>24453084</v>
      </c>
    </row>
    <row r="198" spans="1:14" ht="15" customHeight="1" thickTop="1"/>
    <row r="200" spans="1:14" ht="15" customHeight="1" thickBot="1">
      <c r="H200" s="1202"/>
      <c r="I200" s="1202"/>
      <c r="J200" s="1202"/>
      <c r="L200" s="840">
        <f>+J195/J190</f>
        <v>9.2225001414043092E-2</v>
      </c>
      <c r="M200" s="947"/>
    </row>
    <row r="201" spans="1:14" ht="15" customHeight="1" thickTop="1">
      <c r="F201" s="853" t="s">
        <v>3425</v>
      </c>
      <c r="H201" s="1090" t="s">
        <v>3485</v>
      </c>
      <c r="I201" s="1090"/>
      <c r="J201" s="1090"/>
      <c r="L201" s="333"/>
      <c r="M201" s="333"/>
    </row>
    <row r="202" spans="1:14" ht="15" customHeight="1">
      <c r="F202" t="s">
        <v>2944</v>
      </c>
      <c r="H202" t="s">
        <v>3480</v>
      </c>
      <c r="I202"/>
      <c r="J202"/>
      <c r="L202" s="333"/>
      <c r="M202" s="333"/>
    </row>
    <row r="203" spans="1:14" ht="15" customHeight="1">
      <c r="F203"/>
      <c r="L203" s="333"/>
      <c r="M203" s="333"/>
    </row>
    <row r="204" spans="1:14" ht="15" customHeight="1">
      <c r="L204" s="333"/>
      <c r="M204" s="333"/>
    </row>
    <row r="205" spans="1:14" ht="15" customHeight="1" thickBot="1">
      <c r="H205" s="1202"/>
      <c r="I205" s="1202"/>
      <c r="J205" s="1202"/>
      <c r="L205" s="903">
        <f>+N197/J197</f>
        <v>1.1057188559489291E-2</v>
      </c>
      <c r="M205" s="947"/>
    </row>
    <row r="206" spans="1:14" ht="15" customHeight="1" thickTop="1">
      <c r="F206" s="853" t="s">
        <v>3429</v>
      </c>
      <c r="H206" s="1090" t="s">
        <v>3523</v>
      </c>
      <c r="I206" s="1090"/>
      <c r="J206" s="1090"/>
      <c r="L206" s="333"/>
      <c r="M206" s="333"/>
    </row>
    <row r="207" spans="1:14" ht="15" customHeight="1">
      <c r="F207" t="s">
        <v>3430</v>
      </c>
      <c r="H207" t="s">
        <v>3481</v>
      </c>
      <c r="I207"/>
      <c r="J207"/>
    </row>
    <row r="210" spans="6:10" ht="15" customHeight="1" thickBot="1">
      <c r="H210" s="1202"/>
      <c r="I210" s="1202"/>
      <c r="J210" s="1202"/>
    </row>
    <row r="211" spans="6:10" ht="15" customHeight="1" thickTop="1">
      <c r="F211" s="853" t="s">
        <v>3426</v>
      </c>
      <c r="H211" s="1090" t="s">
        <v>3576</v>
      </c>
      <c r="I211" s="1090"/>
      <c r="J211" s="1090"/>
    </row>
    <row r="212" spans="6:10" ht="15" customHeight="1">
      <c r="F212" t="s">
        <v>3427</v>
      </c>
      <c r="H212" t="s">
        <v>3482</v>
      </c>
      <c r="I212"/>
      <c r="J212"/>
    </row>
    <row r="215" spans="6:10" ht="15" customHeight="1" thickBot="1">
      <c r="H215" s="1202"/>
      <c r="I215" s="1202"/>
      <c r="J215" s="1202"/>
    </row>
    <row r="216" spans="6:10" ht="15" customHeight="1" thickTop="1">
      <c r="F216" s="853" t="s">
        <v>3431</v>
      </c>
      <c r="H216" s="1090" t="s">
        <v>3484</v>
      </c>
      <c r="I216" s="1090"/>
      <c r="J216" s="1090"/>
    </row>
    <row r="217" spans="6:10" ht="15" customHeight="1">
      <c r="F217" t="s">
        <v>3428</v>
      </c>
      <c r="H217" t="s">
        <v>3483</v>
      </c>
      <c r="I217"/>
      <c r="J217"/>
    </row>
  </sheetData>
  <mergeCells count="33">
    <mergeCell ref="H216:J216"/>
    <mergeCell ref="H215:J215"/>
    <mergeCell ref="H210:J210"/>
    <mergeCell ref="H205:J205"/>
    <mergeCell ref="H200:J200"/>
    <mergeCell ref="H201:J201"/>
    <mergeCell ref="H206:J206"/>
    <mergeCell ref="H211:J211"/>
    <mergeCell ref="E3:J3"/>
    <mergeCell ref="E1:J2"/>
    <mergeCell ref="G14:I14"/>
    <mergeCell ref="G24:I24"/>
    <mergeCell ref="G33:I33"/>
    <mergeCell ref="G54:I54"/>
    <mergeCell ref="G60:I60"/>
    <mergeCell ref="G69:I69"/>
    <mergeCell ref="G74:I74"/>
    <mergeCell ref="G82:I82"/>
    <mergeCell ref="G193:I193"/>
    <mergeCell ref="G195:I195"/>
    <mergeCell ref="G197:I197"/>
    <mergeCell ref="G102:I102"/>
    <mergeCell ref="G124:I124"/>
    <mergeCell ref="G139:I139"/>
    <mergeCell ref="G144:I144"/>
    <mergeCell ref="G173:I173"/>
    <mergeCell ref="G180:I180"/>
    <mergeCell ref="G183:I183"/>
    <mergeCell ref="G188:H188"/>
    <mergeCell ref="G190:I190"/>
    <mergeCell ref="G184:H184"/>
    <mergeCell ref="G185:H185"/>
    <mergeCell ref="G186:H186"/>
  </mergeCells>
  <phoneticPr fontId="12" type="noConversion"/>
  <printOptions horizontalCentered="1"/>
  <pageMargins left="0.70866141732283472" right="0.70866141732283472" top="1.1417322834645669" bottom="0.74803149606299213" header="0.19685039370078741" footer="0.19685039370078741"/>
  <pageSetup scale="49" orientation="portrait" r:id="rId1"/>
  <headerFooter>
    <oddHeader>&amp;C&amp;G&amp;R&amp;N</oddHeader>
    <oddFooter>&amp;C&amp;G</oddFooter>
  </headerFooter>
  <rowBreaks count="2" manualBreakCount="2">
    <brk id="70" min="3" max="10" man="1"/>
    <brk id="140" min="3" max="10" man="1"/>
  </rowBreaks>
  <legacyDrawingHF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315"/>
  <sheetViews>
    <sheetView showWhiteSpace="0" view="pageBreakPreview" topLeftCell="A58" zoomScale="85" zoomScaleNormal="100" zoomScaleSheetLayoutView="85" workbookViewId="0">
      <selection activeCell="E65" sqref="E65"/>
    </sheetView>
  </sheetViews>
  <sheetFormatPr baseColWidth="10" defaultRowHeight="15"/>
  <cols>
    <col min="1" max="1" width="3.85546875" customWidth="1"/>
    <col min="2" max="2" width="11.28515625" customWidth="1"/>
    <col min="3" max="3" width="41.28515625" customWidth="1"/>
    <col min="4" max="4" width="7.28515625" customWidth="1"/>
    <col min="5" max="5" width="17.7109375" customWidth="1"/>
    <col min="6" max="6" width="7.28515625" customWidth="1"/>
    <col min="7" max="7" width="15.140625" customWidth="1"/>
    <col min="8" max="8" width="15" customWidth="1"/>
    <col min="9" max="9" width="3.5703125" customWidth="1"/>
    <col min="10" max="10" width="12.7109375" customWidth="1"/>
  </cols>
  <sheetData>
    <row r="1" spans="2:8" s="1" customFormat="1" ht="15.75" thickBot="1">
      <c r="E1" s="9"/>
      <c r="F1" s="9"/>
      <c r="G1" s="4"/>
      <c r="H1" s="4"/>
    </row>
    <row r="2" spans="2:8" s="1" customFormat="1" ht="16.149999999999999" customHeight="1" thickBot="1">
      <c r="B2" s="1209" t="s">
        <v>2982</v>
      </c>
      <c r="C2" s="1210"/>
      <c r="D2" s="1210"/>
      <c r="E2" s="1210"/>
      <c r="F2" s="1210"/>
      <c r="G2" s="1210"/>
      <c r="H2" s="1211"/>
    </row>
    <row r="3" spans="2:8" s="1" customFormat="1" ht="15.75" thickBot="1">
      <c r="B3" s="1006" t="s">
        <v>2578</v>
      </c>
      <c r="C3" s="1007"/>
      <c r="D3" s="1008" t="s">
        <v>3577</v>
      </c>
      <c r="E3" s="1007"/>
      <c r="F3" s="1007"/>
      <c r="G3" s="1007"/>
      <c r="H3" s="1009"/>
    </row>
    <row r="4" spans="2:8" s="1" customFormat="1" ht="14.45" customHeight="1">
      <c r="B4" s="1010" t="s">
        <v>0</v>
      </c>
      <c r="C4" s="1204"/>
      <c r="D4" s="1010" t="s">
        <v>34</v>
      </c>
      <c r="E4" s="1011"/>
      <c r="F4" s="1011"/>
      <c r="G4" s="1011"/>
      <c r="H4" s="38" t="s">
        <v>1</v>
      </c>
    </row>
    <row r="5" spans="2:8" s="1" customFormat="1">
      <c r="B5" s="1012"/>
      <c r="C5" s="1205"/>
      <c r="D5" s="1016">
        <f>+ROUND(H29+H19+H14+H23,0)</f>
        <v>1637</v>
      </c>
      <c r="E5" s="1017"/>
      <c r="F5" s="1017"/>
      <c r="G5" s="1017"/>
      <c r="H5" s="1020" t="s">
        <v>2648</v>
      </c>
    </row>
    <row r="6" spans="2:8" s="1" customFormat="1" ht="15.75" thickBot="1">
      <c r="B6" s="1014"/>
      <c r="C6" s="1206"/>
      <c r="D6" s="1018"/>
      <c r="E6" s="1019"/>
      <c r="F6" s="1019"/>
      <c r="G6" s="1019"/>
      <c r="H6" s="1021"/>
    </row>
    <row r="7" spans="2:8" s="1" customFormat="1" ht="15.75" thickBot="1">
      <c r="E7" s="9"/>
      <c r="F7" s="9"/>
      <c r="G7" s="4"/>
      <c r="H7" s="4"/>
    </row>
    <row r="8" spans="2:8" s="1" customFormat="1" ht="24">
      <c r="B8" s="1207" t="s">
        <v>494</v>
      </c>
      <c r="C8" s="1208"/>
      <c r="D8" s="124" t="s">
        <v>495</v>
      </c>
      <c r="E8" s="123" t="s">
        <v>496</v>
      </c>
      <c r="F8" s="123" t="s">
        <v>2469</v>
      </c>
      <c r="G8" s="122" t="s">
        <v>492</v>
      </c>
      <c r="H8" s="121" t="s">
        <v>493</v>
      </c>
    </row>
    <row r="9" spans="2:8" s="1" customFormat="1">
      <c r="B9" s="114" t="s">
        <v>1074</v>
      </c>
      <c r="C9" s="11" t="str">
        <f>VLOOKUP(B9,'LISTA DE PRECIOS'!A:B,2,FALSE)</f>
        <v>Puntilla de 3"</v>
      </c>
      <c r="D9" s="12" t="str">
        <f>VLOOKUP(B9,'LISTA DE PRECIOS'!A:D,4,FALSE)</f>
        <v>Lb</v>
      </c>
      <c r="E9" s="12">
        <v>0.02</v>
      </c>
      <c r="F9" s="12">
        <v>1</v>
      </c>
      <c r="G9" s="13">
        <f>VLOOKUP(B9,'LISTA DE PRECIOS'!A:E,5,FALSE)</f>
        <v>3500</v>
      </c>
      <c r="H9" s="39">
        <f>+ROUND(E9*F9*G9,0)</f>
        <v>70</v>
      </c>
    </row>
    <row r="10" spans="2:8" s="1" customFormat="1">
      <c r="B10" s="114" t="s">
        <v>868</v>
      </c>
      <c r="C10" s="11" t="str">
        <f>VLOOKUP(B10,'LISTA DE PRECIOS'!A:B,2,FALSE)</f>
        <v>Guadua basa longitud promedio = 5 m</v>
      </c>
      <c r="D10" s="12" t="str">
        <f>VLOOKUP(B10,'LISTA DE PRECIOS'!A:D,4,FALSE)</f>
        <v>Un</v>
      </c>
      <c r="E10" s="12">
        <v>0.02</v>
      </c>
      <c r="F10" s="12">
        <v>0.3</v>
      </c>
      <c r="G10" s="13">
        <f>VLOOKUP(B10,'LISTA DE PRECIOS'!A:E,5,FALSE)</f>
        <v>6228</v>
      </c>
      <c r="H10" s="39">
        <f>+ROUND(E10*F10*G10,0)</f>
        <v>37</v>
      </c>
    </row>
    <row r="11" spans="2:8" s="1" customFormat="1">
      <c r="B11" s="114" t="s">
        <v>787</v>
      </c>
      <c r="C11" s="11" t="str">
        <f>VLOOKUP(B11,'LISTA DE PRECIOS'!A:B,2,FALSE)</f>
        <v>Cuartón de sajo 2" x 4" x 2,9 m</v>
      </c>
      <c r="D11" s="12" t="str">
        <f>VLOOKUP(B11,'LISTA DE PRECIOS'!A:D,4,FALSE)</f>
        <v>M</v>
      </c>
      <c r="E11" s="12">
        <v>0.1</v>
      </c>
      <c r="F11" s="12">
        <v>0.3</v>
      </c>
      <c r="G11" s="13">
        <f>VLOOKUP(B11,'LISTA DE PRECIOS'!A:E,5,FALSE)</f>
        <v>4359.6000000000004</v>
      </c>
      <c r="H11" s="39">
        <f>+ROUND(E11*F11*G11,0)</f>
        <v>131</v>
      </c>
    </row>
    <row r="12" spans="2:8" s="1" customFormat="1">
      <c r="B12" s="114" t="s">
        <v>1024</v>
      </c>
      <c r="C12" s="11" t="str">
        <f>VLOOKUP(B12,'LISTA DE PRECIOS'!A:B,2,FALSE)</f>
        <v>Pintura esmalte para exteriores</v>
      </c>
      <c r="D12" s="12" t="str">
        <f>VLOOKUP(B12,'LISTA DE PRECIOS'!A:D,4,FALSE)</f>
        <v>Gl</v>
      </c>
      <c r="E12" s="12">
        <v>2E-3</v>
      </c>
      <c r="F12" s="12">
        <v>1.03</v>
      </c>
      <c r="G12" s="13">
        <f>VLOOKUP(B12,'LISTA DE PRECIOS'!A:E,5,FALSE)</f>
        <v>60633</v>
      </c>
      <c r="H12" s="39">
        <f>+ROUND(E12*F12*G12,0)</f>
        <v>125</v>
      </c>
    </row>
    <row r="13" spans="2:8" s="1" customFormat="1" ht="15.75" thickBot="1">
      <c r="B13" s="91" t="s">
        <v>928</v>
      </c>
      <c r="C13" s="95" t="str">
        <f>VLOOKUP(B13,'LISTA DE PRECIOS'!A:B,2,FALSE)</f>
        <v>Listón sajo de 5 x 3 cm x 2,5 m (varilla)</v>
      </c>
      <c r="D13" s="92" t="str">
        <f>VLOOKUP(B13,'LISTA DE PRECIOS'!A:D,4,FALSE)</f>
        <v>M</v>
      </c>
      <c r="E13" s="92">
        <v>0.1</v>
      </c>
      <c r="F13" s="92">
        <v>0.3</v>
      </c>
      <c r="G13" s="93">
        <f>VLOOKUP(B13,'LISTA DE PRECIOS'!A:E,5,FALSE)</f>
        <v>5424</v>
      </c>
      <c r="H13" s="94">
        <f>+ROUND(E13*F13*G13,0)</f>
        <v>163</v>
      </c>
    </row>
    <row r="14" spans="2:8" s="1" customFormat="1" ht="15.75" thickBot="1">
      <c r="B14" s="1022"/>
      <c r="C14" s="1023"/>
      <c r="D14" s="1024"/>
      <c r="E14" s="1030" t="s">
        <v>497</v>
      </c>
      <c r="F14" s="1031"/>
      <c r="G14" s="1032"/>
      <c r="H14" s="29">
        <f>ROUND(SUM(H9:H13),0)</f>
        <v>526</v>
      </c>
    </row>
    <row r="15" spans="2:8" s="1" customFormat="1" ht="15.75" thickBot="1">
      <c r="B15" s="1027"/>
      <c r="C15" s="1027"/>
      <c r="D15" s="1027"/>
      <c r="E15" s="1027"/>
      <c r="F15" s="1027"/>
      <c r="G15" s="1027"/>
      <c r="H15" s="1027"/>
    </row>
    <row r="16" spans="2:8" s="1" customFormat="1" ht="24">
      <c r="B16" s="1207" t="s">
        <v>489</v>
      </c>
      <c r="C16" s="1208"/>
      <c r="D16" s="124" t="s">
        <v>490</v>
      </c>
      <c r="E16" s="123" t="s">
        <v>491</v>
      </c>
      <c r="F16" s="123" t="s">
        <v>2530</v>
      </c>
      <c r="G16" s="122" t="s">
        <v>492</v>
      </c>
      <c r="H16" s="121" t="s">
        <v>493</v>
      </c>
    </row>
    <row r="17" spans="2:8" s="1" customFormat="1">
      <c r="B17" s="114" t="s">
        <v>543</v>
      </c>
      <c r="C17" s="11" t="str">
        <f>VLOOKUP(B17,'LISTA DE PRECIOS'!A:B,2,FALSE)</f>
        <v>Herramienta menor</v>
      </c>
      <c r="D17" s="12" t="str">
        <f>VLOOKUP(B17,'LISTA DE PRECIOS'!A:D,4,FALSE)</f>
        <v>%MO</v>
      </c>
      <c r="E17" s="55">
        <v>0.1</v>
      </c>
      <c r="F17" s="55"/>
      <c r="G17" s="13">
        <f>+H29</f>
        <v>916</v>
      </c>
      <c r="H17" s="24">
        <f>+ROUND(E17*G17,0)</f>
        <v>92</v>
      </c>
    </row>
    <row r="18" spans="2:8" s="1" customFormat="1" ht="15.75" thickBot="1">
      <c r="B18" s="91" t="s">
        <v>554</v>
      </c>
      <c r="C18" s="95" t="str">
        <f>VLOOKUP(B18,'LISTA DE PRECIOS'!A:B,2,FALSE)</f>
        <v>Equipo completo de topografía</v>
      </c>
      <c r="D18" s="92" t="str">
        <f>VLOOKUP(B18,'LISTA DE PRECIOS'!A:D,4,FALSE)</f>
        <v>Día</v>
      </c>
      <c r="E18" s="92">
        <v>1E-3</v>
      </c>
      <c r="F18" s="92"/>
      <c r="G18" s="93">
        <f>VLOOKUP(B18,'LISTA DE PRECIOS'!A:E,5,FALSE)</f>
        <v>102710.1</v>
      </c>
      <c r="H18" s="94">
        <f>+ROUND(E18*G18,0)</f>
        <v>103</v>
      </c>
    </row>
    <row r="19" spans="2:8" s="1" customFormat="1" ht="15.75" thickBot="1">
      <c r="B19" s="1022"/>
      <c r="C19" s="1023"/>
      <c r="D19" s="1024"/>
      <c r="E19" s="1030" t="s">
        <v>498</v>
      </c>
      <c r="F19" s="1031"/>
      <c r="G19" s="1032"/>
      <c r="H19" s="29">
        <f>ROUND(SUM(H17:H18),0)</f>
        <v>195</v>
      </c>
    </row>
    <row r="20" spans="2:8" s="1" customFormat="1" ht="15.75" thickBot="1">
      <c r="B20" s="42"/>
      <c r="C20" s="42"/>
      <c r="D20" s="42"/>
      <c r="E20" s="10"/>
      <c r="F20" s="10"/>
      <c r="G20" s="7"/>
      <c r="H20" s="8"/>
    </row>
    <row r="21" spans="2:8" s="1" customFormat="1" ht="36">
      <c r="B21" s="1207" t="s">
        <v>499</v>
      </c>
      <c r="C21" s="1208"/>
      <c r="D21" s="124" t="s">
        <v>495</v>
      </c>
      <c r="E21" s="124" t="s">
        <v>501</v>
      </c>
      <c r="F21" s="123" t="s">
        <v>2530</v>
      </c>
      <c r="G21" s="122" t="s">
        <v>500</v>
      </c>
      <c r="H21" s="121" t="s">
        <v>493</v>
      </c>
    </row>
    <row r="22" spans="2:8" s="1" customFormat="1" ht="15.75" thickBot="1">
      <c r="B22" s="347">
        <v>3</v>
      </c>
      <c r="C22" s="348" t="s">
        <v>4</v>
      </c>
      <c r="D22" s="349"/>
      <c r="E22" s="350"/>
      <c r="F22" s="350"/>
      <c r="G22" s="351"/>
      <c r="H22" s="116">
        <f>+ROUND(E22*G22,0)</f>
        <v>0</v>
      </c>
    </row>
    <row r="23" spans="2:8" s="1" customFormat="1" ht="15.75" thickBot="1">
      <c r="B23" s="991"/>
      <c r="C23" s="991"/>
      <c r="D23" s="991"/>
      <c r="E23" s="1042" t="s">
        <v>502</v>
      </c>
      <c r="F23" s="1043"/>
      <c r="G23" s="1031"/>
      <c r="H23" s="172">
        <f>ROUND(SUM(H22:H22),0)</f>
        <v>0</v>
      </c>
    </row>
    <row r="24" spans="2:8" s="1" customFormat="1" ht="15.75" thickBot="1">
      <c r="B24" s="1027"/>
      <c r="C24" s="1027"/>
      <c r="D24" s="1027"/>
      <c r="E24" s="1027"/>
      <c r="F24" s="1027"/>
      <c r="G24" s="1027"/>
      <c r="H24" s="1027"/>
    </row>
    <row r="25" spans="2:8" s="1" customFormat="1">
      <c r="B25" s="1207" t="s">
        <v>503</v>
      </c>
      <c r="C25" s="1208"/>
      <c r="D25" s="124" t="s">
        <v>495</v>
      </c>
      <c r="E25" s="123" t="s">
        <v>504</v>
      </c>
      <c r="F25" s="123" t="s">
        <v>2530</v>
      </c>
      <c r="G25" s="122" t="s">
        <v>505</v>
      </c>
      <c r="H25" s="121" t="s">
        <v>493</v>
      </c>
    </row>
    <row r="26" spans="2:8" s="1" customFormat="1">
      <c r="B26" s="352" t="s">
        <v>2527</v>
      </c>
      <c r="C26" s="11" t="str">
        <f>VLOOKUP(B26,'LISTA DE PRECIOS'!A:B,2,FALSE)</f>
        <v>Topógrafo</v>
      </c>
      <c r="D26" s="12" t="str">
        <f>VLOOKUP(B26,'LISTA DE PRECIOS'!A:D,4,FALSE)</f>
        <v>Día</v>
      </c>
      <c r="E26" s="23">
        <v>2E-3</v>
      </c>
      <c r="F26" s="23">
        <v>1</v>
      </c>
      <c r="G26" s="13">
        <f>VLOOKUP(B26,'LISTA DE PRECIOS'!A:E,5,FALSE)</f>
        <v>219995</v>
      </c>
      <c r="H26" s="119">
        <f>+ROUND(E26*F26*G26,0)</f>
        <v>440</v>
      </c>
    </row>
    <row r="27" spans="2:8" s="1" customFormat="1">
      <c r="B27" s="352" t="s">
        <v>2517</v>
      </c>
      <c r="C27" s="11" t="str">
        <f>VLOOKUP(B27,'LISTA DE PRECIOS'!A:B,2,FALSE)</f>
        <v>Cadenero 1</v>
      </c>
      <c r="D27" s="12" t="str">
        <f>VLOOKUP(B27,'LISTA DE PRECIOS'!A:D,4,FALSE)</f>
        <v>Día</v>
      </c>
      <c r="E27" s="23">
        <v>2E-3</v>
      </c>
      <c r="F27" s="23">
        <v>1</v>
      </c>
      <c r="G27" s="13">
        <f>VLOOKUP(B27,'LISTA DE PRECIOS'!A:E,5,FALSE)</f>
        <v>101946</v>
      </c>
      <c r="H27" s="119">
        <f>+ROUND(E27*F27*G27,0)</f>
        <v>204</v>
      </c>
    </row>
    <row r="28" spans="2:8" s="1" customFormat="1" ht="15.75" thickBot="1">
      <c r="B28" s="353" t="s">
        <v>2518</v>
      </c>
      <c r="C28" s="95" t="str">
        <f>VLOOKUP(B28,'LISTA DE PRECIOS'!A:B,2,FALSE)</f>
        <v>Cadenero 2</v>
      </c>
      <c r="D28" s="92" t="str">
        <f>VLOOKUP(B28,'LISTA DE PRECIOS'!A:D,4,FALSE)</f>
        <v>Día</v>
      </c>
      <c r="E28" s="117">
        <v>2E-3</v>
      </c>
      <c r="F28" s="117">
        <v>2</v>
      </c>
      <c r="G28" s="93">
        <f>VLOOKUP(B28,'LISTA DE PRECIOS'!A:E,5,FALSE)</f>
        <v>67964</v>
      </c>
      <c r="H28" s="116">
        <f>+ROUND(E28*F28*G28,0)</f>
        <v>272</v>
      </c>
    </row>
    <row r="29" spans="2:8" s="1" customFormat="1" ht="15.75" thickBot="1">
      <c r="B29" s="991"/>
      <c r="C29" s="991"/>
      <c r="D29" s="991"/>
      <c r="E29" s="1042" t="s">
        <v>506</v>
      </c>
      <c r="F29" s="1043"/>
      <c r="G29" s="1031"/>
      <c r="H29" s="29">
        <f>ROUND(SUM(H26:H28),0)</f>
        <v>916</v>
      </c>
    </row>
    <row r="30" spans="2:8" s="1" customFormat="1" ht="15.75" thickBot="1">
      <c r="B30" s="42"/>
      <c r="C30" s="42"/>
      <c r="D30" s="42"/>
      <c r="E30" s="42"/>
      <c r="F30" s="42"/>
      <c r="G30" s="42"/>
      <c r="H30" s="42"/>
    </row>
    <row r="31" spans="2:8" s="1" customFormat="1" ht="15.75" thickBot="1">
      <c r="B31" s="40"/>
      <c r="C31" s="40"/>
      <c r="D31" s="40"/>
      <c r="E31" s="995" t="s">
        <v>507</v>
      </c>
      <c r="F31" s="996"/>
      <c r="G31" s="997"/>
      <c r="H31" s="14">
        <f>+ROUND(H29+H19+H14+H23,0)</f>
        <v>1637</v>
      </c>
    </row>
    <row r="32" spans="2:8" s="1" customFormat="1" ht="15.75" thickBot="1">
      <c r="B32" s="40"/>
      <c r="C32" s="40"/>
      <c r="D32" s="40"/>
      <c r="E32" s="959"/>
      <c r="F32" s="959"/>
      <c r="G32" s="959"/>
      <c r="H32" s="200"/>
    </row>
    <row r="33" spans="2:8" s="1" customFormat="1">
      <c r="B33" s="40"/>
      <c r="C33" s="40"/>
      <c r="D33" s="40"/>
      <c r="E33" s="1248" t="s">
        <v>2803</v>
      </c>
      <c r="F33" s="1249"/>
      <c r="G33" s="960" t="s">
        <v>3717</v>
      </c>
      <c r="H33" s="961" t="s">
        <v>3718</v>
      </c>
    </row>
    <row r="34" spans="2:8" s="1" customFormat="1" ht="26.45" customHeight="1">
      <c r="B34" s="40"/>
      <c r="C34" s="40"/>
      <c r="D34" s="40"/>
      <c r="E34" s="1250" t="s">
        <v>3719</v>
      </c>
      <c r="F34" s="1251"/>
      <c r="G34" s="964">
        <v>0.27650000000000002</v>
      </c>
      <c r="H34" s="962">
        <f>+H31*G34</f>
        <v>452.63050000000004</v>
      </c>
    </row>
    <row r="35" spans="2:8" s="1" customFormat="1">
      <c r="B35" s="40"/>
      <c r="C35" s="40"/>
      <c r="D35" s="40"/>
      <c r="E35" s="1250" t="s">
        <v>2954</v>
      </c>
      <c r="F35" s="1251"/>
      <c r="G35" s="964">
        <v>0</v>
      </c>
      <c r="H35" s="962">
        <f>+H31*G35</f>
        <v>0</v>
      </c>
    </row>
    <row r="36" spans="2:8" s="1" customFormat="1" ht="15.75" thickBot="1">
      <c r="B36" s="40"/>
      <c r="C36" s="40"/>
      <c r="D36" s="40"/>
      <c r="E36" s="1252" t="s">
        <v>3720</v>
      </c>
      <c r="F36" s="1253"/>
      <c r="G36" s="965">
        <v>0.05</v>
      </c>
      <c r="H36" s="963">
        <f>+H31*G36</f>
        <v>81.850000000000009</v>
      </c>
    </row>
    <row r="37" spans="2:8" s="1" customFormat="1" ht="15.75" thickBot="1">
      <c r="B37" s="40"/>
      <c r="C37" s="40"/>
      <c r="D37" s="40"/>
      <c r="E37" s="201"/>
      <c r="F37" s="201"/>
      <c r="G37" s="201"/>
      <c r="H37" s="200"/>
    </row>
    <row r="38" spans="2:8" s="1" customFormat="1" ht="15.75" thickBot="1">
      <c r="B38" s="40"/>
      <c r="C38" s="40"/>
      <c r="D38" s="40"/>
      <c r="E38" s="995" t="s">
        <v>3722</v>
      </c>
      <c r="F38" s="996"/>
      <c r="G38" s="997"/>
      <c r="H38" s="14">
        <f>+ROUND(H34+H35+H36,0)</f>
        <v>534</v>
      </c>
    </row>
    <row r="39" spans="2:8" s="1" customFormat="1" ht="15.75" thickBot="1">
      <c r="B39" s="40"/>
      <c r="C39" s="40"/>
      <c r="D39" s="40"/>
      <c r="E39" s="959"/>
      <c r="F39" s="959"/>
      <c r="G39" s="959"/>
      <c r="H39" s="200"/>
    </row>
    <row r="40" spans="2:8" s="1" customFormat="1" ht="15.75" thickBot="1">
      <c r="B40" s="40"/>
      <c r="C40" s="40"/>
      <c r="D40" s="40"/>
      <c r="E40" s="995" t="s">
        <v>3721</v>
      </c>
      <c r="F40" s="996"/>
      <c r="G40" s="997"/>
      <c r="H40" s="14">
        <f>ROUND(H31+H38,0)</f>
        <v>2171</v>
      </c>
    </row>
    <row r="41" spans="2:8" s="1" customFormat="1" ht="15.75" thickBot="1">
      <c r="B41" s="40"/>
      <c r="C41" s="40"/>
      <c r="D41" s="40"/>
      <c r="E41" s="201"/>
      <c r="F41" s="201"/>
      <c r="G41" s="201"/>
      <c r="H41" s="200"/>
    </row>
    <row r="42" spans="2:8" s="1" customFormat="1" ht="15.6" customHeight="1" thickTop="1">
      <c r="B42" s="40"/>
      <c r="C42" s="854" t="s">
        <v>3432</v>
      </c>
      <c r="D42" s="40"/>
      <c r="E42" s="1203" t="s">
        <v>3431</v>
      </c>
      <c r="F42" s="1203"/>
      <c r="G42" s="1203"/>
      <c r="H42" s="200"/>
    </row>
    <row r="43" spans="2:8" s="1" customFormat="1">
      <c r="B43" s="40"/>
      <c r="C43" s="40"/>
      <c r="D43" s="40"/>
      <c r="E43" s="201"/>
      <c r="F43" s="201"/>
      <c r="G43" s="201"/>
      <c r="H43" s="200"/>
    </row>
    <row r="44" spans="2:8" s="1" customFormat="1">
      <c r="B44" s="40"/>
      <c r="C44" s="40"/>
      <c r="D44" s="40"/>
      <c r="E44" s="201"/>
      <c r="F44" s="201"/>
      <c r="G44" s="201"/>
      <c r="H44" s="200"/>
    </row>
    <row r="45" spans="2:8" s="1" customFormat="1" ht="15.75" thickBot="1">
      <c r="B45" s="40"/>
      <c r="C45" s="40"/>
      <c r="D45" s="40"/>
      <c r="E45" s="201"/>
      <c r="F45" s="201"/>
      <c r="G45" s="201"/>
      <c r="H45" s="200"/>
    </row>
    <row r="46" spans="2:8" s="1" customFormat="1" ht="15" customHeight="1" thickTop="1">
      <c r="B46" s="40"/>
      <c r="C46" s="854" t="s">
        <v>3426</v>
      </c>
      <c r="D46" s="40"/>
      <c r="E46" s="1203" t="s">
        <v>3429</v>
      </c>
      <c r="F46" s="1203"/>
      <c r="G46" s="1203"/>
      <c r="H46" s="200"/>
    </row>
    <row r="47" spans="2:8" s="1" customFormat="1">
      <c r="B47" s="40"/>
      <c r="C47" s="40"/>
      <c r="D47" s="40"/>
      <c r="E47" s="201"/>
      <c r="F47" s="201"/>
      <c r="G47" s="201"/>
      <c r="H47" s="200"/>
    </row>
    <row r="48" spans="2:8" s="1" customFormat="1" ht="15.75" thickBot="1">
      <c r="E48" s="9"/>
      <c r="F48" s="9"/>
      <c r="G48" s="4"/>
      <c r="H48" s="4"/>
    </row>
    <row r="49" spans="2:8" s="1" customFormat="1" ht="16.149999999999999" customHeight="1" thickBot="1">
      <c r="B49" s="1209" t="s">
        <v>2982</v>
      </c>
      <c r="C49" s="1210"/>
      <c r="D49" s="1210"/>
      <c r="E49" s="1210"/>
      <c r="F49" s="1210"/>
      <c r="G49" s="1210"/>
      <c r="H49" s="1211"/>
    </row>
    <row r="50" spans="2:8" s="1" customFormat="1" ht="15" customHeight="1" thickBot="1">
      <c r="B50" s="1006" t="s">
        <v>2578</v>
      </c>
      <c r="C50" s="1007"/>
      <c r="D50" s="1035" t="s">
        <v>3578</v>
      </c>
      <c r="E50" s="1036"/>
      <c r="F50" s="1036"/>
      <c r="G50" s="1036"/>
      <c r="H50" s="1037"/>
    </row>
    <row r="51" spans="2:8" s="1" customFormat="1" ht="14.45" customHeight="1">
      <c r="B51" s="1010" t="s">
        <v>3005</v>
      </c>
      <c r="C51" s="1204"/>
      <c r="D51" s="1010" t="s">
        <v>34</v>
      </c>
      <c r="E51" s="1011"/>
      <c r="F51" s="1011"/>
      <c r="G51" s="1011"/>
      <c r="H51" s="38" t="s">
        <v>1</v>
      </c>
    </row>
    <row r="52" spans="2:8" s="1" customFormat="1">
      <c r="B52" s="1012"/>
      <c r="C52" s="1205"/>
      <c r="D52" s="1016">
        <f>+ROUND(H70+H62+H58+H66,0)</f>
        <v>4147</v>
      </c>
      <c r="E52" s="1017"/>
      <c r="F52" s="1017"/>
      <c r="G52" s="1017"/>
      <c r="H52" s="1020" t="s">
        <v>3</v>
      </c>
    </row>
    <row r="53" spans="2:8" s="1" customFormat="1" ht="15.75" thickBot="1">
      <c r="B53" s="1014"/>
      <c r="C53" s="1206"/>
      <c r="D53" s="1018"/>
      <c r="E53" s="1019"/>
      <c r="F53" s="1019"/>
      <c r="G53" s="1019"/>
      <c r="H53" s="1021"/>
    </row>
    <row r="54" spans="2:8" s="1" customFormat="1" ht="15.75" thickBot="1">
      <c r="E54" s="9"/>
      <c r="F54" s="9"/>
      <c r="G54" s="4"/>
      <c r="H54" s="4"/>
    </row>
    <row r="55" spans="2:8" s="1" customFormat="1" ht="24">
      <c r="B55" s="1207" t="s">
        <v>494</v>
      </c>
      <c r="C55" s="1208"/>
      <c r="D55" s="124" t="s">
        <v>495</v>
      </c>
      <c r="E55" s="123" t="s">
        <v>496</v>
      </c>
      <c r="F55" s="123" t="s">
        <v>2469</v>
      </c>
      <c r="G55" s="122" t="s">
        <v>492</v>
      </c>
      <c r="H55" s="121" t="s">
        <v>493</v>
      </c>
    </row>
    <row r="56" spans="2:8" s="1" customFormat="1">
      <c r="B56" s="359" t="s">
        <v>682</v>
      </c>
      <c r="C56" s="11" t="str">
        <f>VLOOKUP(B56,'LISTA DE PRECIOS'!A:B,2,FALSE)</f>
        <v>Amarras con tapa plástica</v>
      </c>
      <c r="D56" s="12" t="str">
        <f>VLOOKUP(B56,'LISTA DE PRECIOS'!A:D,4,FALSE)</f>
        <v>Un</v>
      </c>
      <c r="E56" s="12">
        <v>2</v>
      </c>
      <c r="F56" s="12">
        <v>1</v>
      </c>
      <c r="G56" s="13">
        <f>VLOOKUP(B56,'LISTA DE PRECIOS'!A:E,5,FALSE)</f>
        <v>199</v>
      </c>
      <c r="H56" s="39">
        <f>+ROUND(E56*F56*G56,0)</f>
        <v>398</v>
      </c>
    </row>
    <row r="57" spans="2:8" s="1" customFormat="1" ht="15.75" thickBot="1">
      <c r="B57" s="153" t="s">
        <v>1147</v>
      </c>
      <c r="C57" s="95" t="str">
        <f>VLOOKUP(B57,'LISTA DE PRECIOS'!A:B,2,FALSE)</f>
        <v>Tela de cerramiento a = 2,10 m (rollo por 100 m)</v>
      </c>
      <c r="D57" s="92" t="str">
        <f>VLOOKUP(B57,'LISTA DE PRECIOS'!A:D,4,FALSE)</f>
        <v>M2</v>
      </c>
      <c r="E57" s="92">
        <v>2.1</v>
      </c>
      <c r="F57" s="92">
        <v>1.05</v>
      </c>
      <c r="G57" s="93">
        <f>VLOOKUP(B57,'LISTA DE PRECIOS'!A:E,5,FALSE)</f>
        <v>1361</v>
      </c>
      <c r="H57" s="94">
        <f>+ROUND(E57*F57*G57,0)</f>
        <v>3001</v>
      </c>
    </row>
    <row r="58" spans="2:8" s="1" customFormat="1" ht="15.75" thickBot="1">
      <c r="B58" s="1022"/>
      <c r="C58" s="1023"/>
      <c r="D58" s="1024"/>
      <c r="E58" s="1030" t="s">
        <v>497</v>
      </c>
      <c r="F58" s="1031"/>
      <c r="G58" s="1032"/>
      <c r="H58" s="29">
        <f>ROUND(SUM(H56:H57),0)</f>
        <v>3399</v>
      </c>
    </row>
    <row r="59" spans="2:8" s="1" customFormat="1" ht="15.75" thickBot="1">
      <c r="B59" s="1027"/>
      <c r="C59" s="1027"/>
      <c r="D59" s="1027"/>
      <c r="E59" s="1027"/>
      <c r="F59" s="1027"/>
      <c r="G59" s="1027"/>
      <c r="H59" s="1027"/>
    </row>
    <row r="60" spans="2:8" s="1" customFormat="1" ht="24">
      <c r="B60" s="1207" t="s">
        <v>489</v>
      </c>
      <c r="C60" s="1208"/>
      <c r="D60" s="124" t="s">
        <v>490</v>
      </c>
      <c r="E60" s="123" t="s">
        <v>491</v>
      </c>
      <c r="F60" s="123" t="s">
        <v>2530</v>
      </c>
      <c r="G60" s="122" t="s">
        <v>492</v>
      </c>
      <c r="H60" s="121" t="s">
        <v>493</v>
      </c>
    </row>
    <row r="61" spans="2:8" s="1" customFormat="1" ht="15.75" thickBot="1">
      <c r="B61" s="91" t="s">
        <v>543</v>
      </c>
      <c r="C61" s="95" t="str">
        <f>VLOOKUP(B61,'LISTA DE PRECIOS'!A:B,2,FALSE)</f>
        <v>Herramienta menor</v>
      </c>
      <c r="D61" s="92" t="str">
        <f>VLOOKUP(B61,'LISTA DE PRECIOS'!A:D,4,FALSE)</f>
        <v>%MO</v>
      </c>
      <c r="E61" s="155">
        <v>0.1</v>
      </c>
      <c r="F61" s="155"/>
      <c r="G61" s="93">
        <f>+H70</f>
        <v>680</v>
      </c>
      <c r="H61" s="154">
        <f>+ROUND(E61*G61,0)</f>
        <v>68</v>
      </c>
    </row>
    <row r="62" spans="2:8" s="1" customFormat="1" ht="15.75" thickBot="1">
      <c r="B62" s="1022"/>
      <c r="C62" s="1023"/>
      <c r="D62" s="1024"/>
      <c r="E62" s="1030" t="s">
        <v>498</v>
      </c>
      <c r="F62" s="1031"/>
      <c r="G62" s="1032"/>
      <c r="H62" s="29">
        <f>ROUND(SUM(H61:H61),0)</f>
        <v>68</v>
      </c>
    </row>
    <row r="63" spans="2:8" s="1" customFormat="1" ht="15.75" thickBot="1">
      <c r="B63" s="42"/>
      <c r="C63" s="42"/>
      <c r="D63" s="42"/>
      <c r="E63" s="10"/>
      <c r="F63" s="10"/>
      <c r="G63" s="7"/>
      <c r="H63" s="8"/>
    </row>
    <row r="64" spans="2:8" s="1" customFormat="1" ht="36.75" thickBot="1">
      <c r="B64" s="1033" t="s">
        <v>499</v>
      </c>
      <c r="C64" s="1034"/>
      <c r="D64" s="30" t="s">
        <v>495</v>
      </c>
      <c r="E64" s="30" t="s">
        <v>501</v>
      </c>
      <c r="F64" s="123" t="s">
        <v>2530</v>
      </c>
      <c r="G64" s="31" t="s">
        <v>500</v>
      </c>
      <c r="H64" s="32" t="s">
        <v>493</v>
      </c>
    </row>
    <row r="65" spans="2:8" s="1" customFormat="1" ht="15.75" thickBot="1">
      <c r="B65" s="15">
        <v>3</v>
      </c>
      <c r="C65" s="16" t="s">
        <v>4</v>
      </c>
      <c r="D65" s="17"/>
      <c r="E65" s="18"/>
      <c r="F65" s="18"/>
      <c r="G65" s="19"/>
      <c r="H65" s="20">
        <f>+ROUND(E65*G65,0)</f>
        <v>0</v>
      </c>
    </row>
    <row r="66" spans="2:8" s="1" customFormat="1" ht="15.75" thickBot="1">
      <c r="B66" s="991"/>
      <c r="C66" s="991"/>
      <c r="D66" s="991"/>
      <c r="E66" s="992" t="s">
        <v>502</v>
      </c>
      <c r="F66" s="993"/>
      <c r="G66" s="994"/>
      <c r="H66" s="33">
        <f>ROUND(SUM(H65:H65),0)</f>
        <v>0</v>
      </c>
    </row>
    <row r="67" spans="2:8" s="1" customFormat="1" ht="15.75" thickBot="1">
      <c r="B67" s="1027"/>
      <c r="C67" s="1027"/>
      <c r="D67" s="1027"/>
      <c r="E67" s="1027"/>
      <c r="F67" s="1027"/>
      <c r="G67" s="1027"/>
      <c r="H67" s="1027"/>
    </row>
    <row r="68" spans="2:8" s="1" customFormat="1">
      <c r="B68" s="1207" t="s">
        <v>503</v>
      </c>
      <c r="C68" s="1208"/>
      <c r="D68" s="124" t="s">
        <v>495</v>
      </c>
      <c r="E68" s="123" t="s">
        <v>504</v>
      </c>
      <c r="F68" s="123" t="s">
        <v>2530</v>
      </c>
      <c r="G68" s="122" t="s">
        <v>505</v>
      </c>
      <c r="H68" s="121" t="s">
        <v>493</v>
      </c>
    </row>
    <row r="69" spans="2:8" s="1" customFormat="1" ht="15.75" thickBot="1">
      <c r="B69" s="367" t="s">
        <v>2514</v>
      </c>
      <c r="C69" s="95" t="str">
        <f>VLOOKUP(B69,'LISTA DE PRECIOS'!A:B,2,FALSE)</f>
        <v>Ayudante</v>
      </c>
      <c r="D69" s="92" t="str">
        <f>VLOOKUP(B69,'LISTA DE PRECIOS'!A:D,4,FALSE)</f>
        <v>Día</v>
      </c>
      <c r="E69" s="117">
        <v>0.01</v>
      </c>
      <c r="F69" s="117">
        <v>1</v>
      </c>
      <c r="G69" s="93">
        <f>VLOOKUP(B69,'LISTA DE PRECIOS'!A:E,5,FALSE)</f>
        <v>67964</v>
      </c>
      <c r="H69" s="116">
        <f>+ROUND(E69*F69*G69,0)</f>
        <v>680</v>
      </c>
    </row>
    <row r="70" spans="2:8" s="1" customFormat="1" ht="15.75" thickBot="1">
      <c r="B70" s="991"/>
      <c r="C70" s="991"/>
      <c r="D70" s="991"/>
      <c r="E70" s="1042" t="s">
        <v>506</v>
      </c>
      <c r="F70" s="1043"/>
      <c r="G70" s="1031"/>
      <c r="H70" s="29">
        <f>ROUND(SUM(H69:H69),0)</f>
        <v>680</v>
      </c>
    </row>
    <row r="71" spans="2:8" s="1" customFormat="1" ht="15.75" thickBot="1">
      <c r="B71" s="42"/>
      <c r="C71" s="42"/>
      <c r="D71" s="42"/>
      <c r="E71" s="42"/>
      <c r="F71" s="42"/>
      <c r="G71" s="42"/>
      <c r="H71" s="42"/>
    </row>
    <row r="72" spans="2:8" s="1" customFormat="1" ht="15.75" thickBot="1">
      <c r="B72" s="40"/>
      <c r="C72" s="40"/>
      <c r="D72" s="40"/>
      <c r="E72" s="995" t="s">
        <v>507</v>
      </c>
      <c r="F72" s="996"/>
      <c r="G72" s="997"/>
      <c r="H72" s="14">
        <f>+ROUND(H70+H62+H58+H66,0)</f>
        <v>4147</v>
      </c>
    </row>
    <row r="73" spans="2:8" s="1" customFormat="1" ht="15.75" thickBot="1">
      <c r="B73" s="40"/>
      <c r="C73" s="40"/>
      <c r="D73" s="40"/>
      <c r="E73" s="201"/>
      <c r="F73" s="201"/>
      <c r="G73" s="201"/>
      <c r="H73" s="200"/>
    </row>
    <row r="74" spans="2:8" s="1" customFormat="1">
      <c r="B74" s="40"/>
      <c r="C74" s="40"/>
      <c r="D74" s="40"/>
      <c r="E74" s="1248" t="s">
        <v>2803</v>
      </c>
      <c r="F74" s="1249"/>
      <c r="G74" s="960" t="s">
        <v>3717</v>
      </c>
      <c r="H74" s="961" t="s">
        <v>3718</v>
      </c>
    </row>
    <row r="75" spans="2:8" s="1" customFormat="1" ht="26.45" customHeight="1">
      <c r="B75" s="40"/>
      <c r="C75" s="40"/>
      <c r="D75" s="40"/>
      <c r="E75" s="1250" t="s">
        <v>3719</v>
      </c>
      <c r="F75" s="1251"/>
      <c r="G75" s="964">
        <v>0.27650000000000002</v>
      </c>
      <c r="H75" s="962">
        <f>+H72*G75</f>
        <v>1146.6455000000001</v>
      </c>
    </row>
    <row r="76" spans="2:8" s="1" customFormat="1">
      <c r="B76" s="40"/>
      <c r="C76" s="40"/>
      <c r="D76" s="40"/>
      <c r="E76" s="1250" t="s">
        <v>2954</v>
      </c>
      <c r="F76" s="1251"/>
      <c r="G76" s="964">
        <v>0</v>
      </c>
      <c r="H76" s="962">
        <f>+H72*G76</f>
        <v>0</v>
      </c>
    </row>
    <row r="77" spans="2:8" s="1" customFormat="1" ht="15.75" thickBot="1">
      <c r="B77" s="40"/>
      <c r="C77" s="40"/>
      <c r="D77" s="40"/>
      <c r="E77" s="1252" t="s">
        <v>3720</v>
      </c>
      <c r="F77" s="1253"/>
      <c r="G77" s="965">
        <v>0.05</v>
      </c>
      <c r="H77" s="963">
        <f>+H72*G77</f>
        <v>207.35000000000002</v>
      </c>
    </row>
    <row r="78" spans="2:8" s="1" customFormat="1" ht="15.75" thickBot="1">
      <c r="B78" s="40"/>
      <c r="C78" s="40"/>
      <c r="D78" s="40"/>
      <c r="E78" s="201"/>
      <c r="F78" s="201"/>
      <c r="G78" s="201"/>
      <c r="H78" s="200"/>
    </row>
    <row r="79" spans="2:8" s="1" customFormat="1" ht="15.75" thickBot="1">
      <c r="B79" s="40"/>
      <c r="C79" s="40"/>
      <c r="D79" s="40"/>
      <c r="E79" s="995" t="s">
        <v>3722</v>
      </c>
      <c r="F79" s="996"/>
      <c r="G79" s="997"/>
      <c r="H79" s="14">
        <f>+ROUND(H75+H76+H77,0)</f>
        <v>1354</v>
      </c>
    </row>
    <row r="80" spans="2:8" s="1" customFormat="1" ht="15.75" thickBot="1">
      <c r="B80" s="40"/>
      <c r="C80" s="40"/>
      <c r="D80" s="40"/>
      <c r="E80" s="959"/>
      <c r="F80" s="959"/>
      <c r="G80" s="959"/>
      <c r="H80" s="200"/>
    </row>
    <row r="81" spans="1:26" s="1" customFormat="1" ht="15.75" thickBot="1">
      <c r="B81" s="40"/>
      <c r="C81" s="40"/>
      <c r="D81" s="40"/>
      <c r="E81" s="995" t="s">
        <v>3721</v>
      </c>
      <c r="F81" s="996"/>
      <c r="G81" s="997"/>
      <c r="H81" s="14">
        <f>ROUND(H72+H79,0)</f>
        <v>5501</v>
      </c>
    </row>
    <row r="82" spans="1:26" s="1" customFormat="1">
      <c r="B82" s="40"/>
      <c r="C82" s="40"/>
      <c r="D82" s="40"/>
      <c r="E82" s="201"/>
      <c r="F82" s="201"/>
      <c r="G82" s="201"/>
      <c r="H82" s="200"/>
    </row>
    <row r="83" spans="1:26" s="1" customFormat="1">
      <c r="B83" s="40"/>
      <c r="C83" s="40"/>
      <c r="D83" s="40"/>
      <c r="E83" s="201"/>
      <c r="F83" s="201"/>
      <c r="G83" s="201"/>
      <c r="H83" s="200"/>
    </row>
    <row r="84" spans="1:26" s="1" customFormat="1">
      <c r="B84" s="40"/>
      <c r="C84" s="40"/>
      <c r="D84" s="40"/>
      <c r="E84" s="201"/>
      <c r="F84" s="201"/>
      <c r="G84" s="201"/>
      <c r="H84" s="200"/>
    </row>
    <row r="85" spans="1:26" s="1" customFormat="1" ht="15.75" thickBot="1">
      <c r="B85" s="40"/>
      <c r="C85" s="40"/>
      <c r="D85" s="40"/>
      <c r="E85" s="201"/>
      <c r="F85" s="201"/>
      <c r="G85" s="201"/>
      <c r="H85" s="200"/>
    </row>
    <row r="86" spans="1:26" s="1" customFormat="1" ht="15.6" customHeight="1" thickTop="1">
      <c r="B86" s="40"/>
      <c r="C86" s="854" t="s">
        <v>3432</v>
      </c>
      <c r="D86" s="40"/>
      <c r="E86" s="1203" t="s">
        <v>3431</v>
      </c>
      <c r="F86" s="1203"/>
      <c r="G86" s="1203"/>
      <c r="H86" s="200"/>
    </row>
    <row r="87" spans="1:26" s="1" customFormat="1">
      <c r="B87" s="40"/>
      <c r="C87" s="40"/>
      <c r="D87" s="40"/>
      <c r="E87" s="201"/>
      <c r="F87" s="201"/>
      <c r="G87" s="201"/>
      <c r="H87" s="200"/>
    </row>
    <row r="88" spans="1:26" s="1" customFormat="1">
      <c r="B88" s="40"/>
      <c r="C88" s="40"/>
      <c r="D88" s="40"/>
      <c r="E88" s="201"/>
      <c r="F88" s="201"/>
      <c r="G88" s="201"/>
      <c r="H88" s="200"/>
    </row>
    <row r="89" spans="1:26" s="1" customFormat="1" ht="15.75" thickBot="1">
      <c r="B89" s="40"/>
      <c r="C89" s="40"/>
      <c r="D89" s="40"/>
      <c r="E89" s="201"/>
      <c r="F89" s="201"/>
      <c r="G89" s="201"/>
      <c r="H89" s="200"/>
    </row>
    <row r="90" spans="1:26" s="1" customFormat="1" ht="15.75" thickTop="1">
      <c r="B90" s="40"/>
      <c r="C90" s="854" t="s">
        <v>3426</v>
      </c>
      <c r="D90" s="40"/>
      <c r="E90" s="1203" t="s">
        <v>3429</v>
      </c>
      <c r="F90" s="1203"/>
      <c r="G90" s="1203"/>
      <c r="H90" s="200"/>
    </row>
    <row r="91" spans="1:26" s="1" customFormat="1">
      <c r="E91" s="9"/>
      <c r="F91" s="9"/>
      <c r="G91" s="4"/>
      <c r="H91" s="4"/>
    </row>
    <row r="92" spans="1:26" ht="14.25" customHeight="1" thickBot="1">
      <c r="A92" s="224"/>
      <c r="B92" s="224"/>
      <c r="C92" s="224"/>
      <c r="D92" s="224"/>
      <c r="E92" s="225"/>
      <c r="F92" s="225"/>
      <c r="G92" s="226"/>
      <c r="H92" s="226"/>
      <c r="I92" s="224"/>
      <c r="J92" s="224"/>
      <c r="K92" s="224"/>
      <c r="L92" s="224"/>
      <c r="M92" s="224"/>
      <c r="N92" s="224"/>
      <c r="O92" s="224"/>
      <c r="P92" s="224"/>
      <c r="Q92" s="224"/>
      <c r="R92" s="224"/>
      <c r="S92" s="224"/>
      <c r="T92" s="224"/>
      <c r="U92" s="224"/>
      <c r="V92" s="224"/>
      <c r="W92" s="224"/>
      <c r="X92" s="224"/>
      <c r="Y92" s="224"/>
      <c r="Z92" s="224"/>
    </row>
    <row r="93" spans="1:26" ht="14.25" customHeight="1" thickBot="1">
      <c r="A93" s="224"/>
      <c r="B93" s="1209" t="s">
        <v>2982</v>
      </c>
      <c r="C93" s="1210"/>
      <c r="D93" s="1210"/>
      <c r="E93" s="1210"/>
      <c r="F93" s="1210"/>
      <c r="G93" s="1210"/>
      <c r="H93" s="1211"/>
      <c r="I93" s="224"/>
      <c r="J93" s="224"/>
      <c r="K93" s="224"/>
      <c r="L93" s="224"/>
      <c r="M93" s="224"/>
      <c r="N93" s="224"/>
      <c r="O93" s="224"/>
      <c r="P93" s="224"/>
      <c r="Q93" s="224"/>
      <c r="R93" s="224"/>
      <c r="S93" s="224"/>
      <c r="T93" s="224"/>
      <c r="U93" s="224"/>
      <c r="V93" s="224"/>
      <c r="W93" s="224"/>
      <c r="X93" s="224"/>
      <c r="Y93" s="224"/>
      <c r="Z93" s="224"/>
    </row>
    <row r="94" spans="1:26" ht="14.25" customHeight="1" thickBot="1">
      <c r="A94" s="224"/>
      <c r="B94" s="1006" t="s">
        <v>2578</v>
      </c>
      <c r="C94" s="1007"/>
      <c r="D94" s="1035" t="s">
        <v>3579</v>
      </c>
      <c r="E94" s="1036"/>
      <c r="F94" s="1036"/>
      <c r="G94" s="1036"/>
      <c r="H94" s="1037"/>
      <c r="I94" s="224"/>
      <c r="J94" s="224"/>
      <c r="K94" s="224"/>
      <c r="L94" s="224"/>
      <c r="M94" s="224"/>
      <c r="N94" s="224"/>
      <c r="O94" s="224"/>
      <c r="P94" s="224"/>
      <c r="Q94" s="224"/>
      <c r="R94" s="224"/>
      <c r="S94" s="224"/>
      <c r="T94" s="224"/>
      <c r="U94" s="224"/>
      <c r="V94" s="224"/>
      <c r="W94" s="224"/>
      <c r="X94" s="224"/>
      <c r="Y94" s="224"/>
      <c r="Z94" s="224"/>
    </row>
    <row r="95" spans="1:26" ht="14.25" customHeight="1">
      <c r="A95" s="224"/>
      <c r="B95" s="1229" t="s">
        <v>2744</v>
      </c>
      <c r="C95" s="1214"/>
      <c r="D95" s="1235" t="s">
        <v>34</v>
      </c>
      <c r="E95" s="1213"/>
      <c r="F95" s="1213"/>
      <c r="G95" s="1213"/>
      <c r="H95" s="227" t="s">
        <v>1</v>
      </c>
      <c r="I95" s="224"/>
      <c r="J95" s="224"/>
      <c r="K95" s="224"/>
      <c r="L95" s="224"/>
      <c r="M95" s="224"/>
      <c r="N95" s="224"/>
      <c r="O95" s="224"/>
      <c r="P95" s="224"/>
      <c r="Q95" s="224"/>
      <c r="R95" s="224"/>
      <c r="S95" s="224"/>
      <c r="T95" s="224"/>
      <c r="U95" s="224"/>
      <c r="V95" s="224"/>
      <c r="W95" s="224"/>
      <c r="X95" s="224"/>
      <c r="Y95" s="224"/>
      <c r="Z95" s="224"/>
    </row>
    <row r="96" spans="1:26" ht="14.25" customHeight="1">
      <c r="A96" s="224"/>
      <c r="B96" s="1243"/>
      <c r="C96" s="1244"/>
      <c r="D96" s="1236">
        <f>+ROUND(H115+H106+H101+H110,0)</f>
        <v>441524</v>
      </c>
      <c r="E96" s="1216"/>
      <c r="F96" s="1216"/>
      <c r="G96" s="1216"/>
      <c r="H96" s="1238" t="s">
        <v>2806</v>
      </c>
      <c r="I96" s="224"/>
      <c r="J96" s="224"/>
      <c r="K96" s="224"/>
      <c r="L96" s="224"/>
      <c r="M96" s="224"/>
      <c r="N96" s="224"/>
      <c r="O96" s="224"/>
      <c r="P96" s="224"/>
      <c r="Q96" s="224"/>
      <c r="R96" s="224"/>
      <c r="S96" s="224"/>
      <c r="T96" s="224"/>
      <c r="U96" s="224"/>
      <c r="V96" s="224"/>
      <c r="W96" s="224"/>
      <c r="X96" s="224"/>
      <c r="Y96" s="224"/>
      <c r="Z96" s="224"/>
    </row>
    <row r="97" spans="1:26" ht="14.25" customHeight="1" thickBot="1">
      <c r="A97" s="224"/>
      <c r="B97" s="1237"/>
      <c r="C97" s="1245"/>
      <c r="D97" s="1237"/>
      <c r="E97" s="1221"/>
      <c r="F97" s="1221"/>
      <c r="G97" s="1221"/>
      <c r="H97" s="1239"/>
      <c r="I97" s="224"/>
      <c r="J97" s="224"/>
      <c r="K97" s="224"/>
      <c r="L97" s="224"/>
      <c r="M97" s="224"/>
      <c r="N97" s="224"/>
      <c r="O97" s="224"/>
      <c r="P97" s="224"/>
      <c r="Q97" s="224"/>
      <c r="R97" s="224"/>
      <c r="S97" s="224"/>
      <c r="T97" s="224"/>
      <c r="U97" s="224"/>
      <c r="V97" s="224"/>
      <c r="W97" s="224"/>
      <c r="X97" s="224"/>
      <c r="Y97" s="224"/>
      <c r="Z97" s="224"/>
    </row>
    <row r="98" spans="1:26" ht="14.25" customHeight="1" thickBot="1">
      <c r="A98" s="224"/>
      <c r="B98" s="224"/>
      <c r="C98" s="224"/>
      <c r="D98" s="224"/>
      <c r="E98" s="225"/>
      <c r="F98" s="225"/>
      <c r="G98" s="226"/>
      <c r="H98" s="226"/>
      <c r="I98" s="224"/>
      <c r="J98" s="224"/>
      <c r="K98" s="224"/>
      <c r="L98" s="224"/>
      <c r="M98" s="224"/>
      <c r="N98" s="224"/>
      <c r="O98" s="224"/>
      <c r="P98" s="224"/>
      <c r="Q98" s="224"/>
      <c r="R98" s="224"/>
      <c r="S98" s="224"/>
      <c r="T98" s="224"/>
      <c r="U98" s="224"/>
      <c r="V98" s="224"/>
      <c r="W98" s="224"/>
      <c r="X98" s="224"/>
      <c r="Y98" s="224"/>
      <c r="Z98" s="224"/>
    </row>
    <row r="99" spans="1:26" ht="14.25" customHeight="1">
      <c r="A99" s="224"/>
      <c r="B99" s="1246" t="s">
        <v>494</v>
      </c>
      <c r="C99" s="1247"/>
      <c r="D99" s="228" t="s">
        <v>495</v>
      </c>
      <c r="E99" s="229" t="s">
        <v>496</v>
      </c>
      <c r="F99" s="229" t="s">
        <v>2469</v>
      </c>
      <c r="G99" s="230" t="s">
        <v>492</v>
      </c>
      <c r="H99" s="231" t="s">
        <v>493</v>
      </c>
      <c r="I99" s="224"/>
      <c r="J99" s="224"/>
      <c r="K99" s="224"/>
      <c r="L99" s="224"/>
      <c r="M99" s="224"/>
      <c r="N99" s="224"/>
      <c r="O99" s="224"/>
      <c r="P99" s="224"/>
      <c r="Q99" s="224"/>
      <c r="R99" s="224"/>
      <c r="S99" s="224"/>
      <c r="T99" s="224"/>
      <c r="U99" s="224"/>
      <c r="V99" s="224"/>
      <c r="W99" s="224"/>
      <c r="X99" s="224"/>
      <c r="Y99" s="224"/>
      <c r="Z99" s="224"/>
    </row>
    <row r="100" spans="1:26" ht="14.25" customHeight="1" thickBot="1">
      <c r="A100" s="224"/>
      <c r="B100" s="232"/>
      <c r="C100" s="233"/>
      <c r="D100" s="234"/>
      <c r="E100" s="234"/>
      <c r="F100" s="234"/>
      <c r="G100" s="235"/>
      <c r="H100" s="236"/>
      <c r="I100" s="224"/>
      <c r="J100" s="224"/>
      <c r="K100" s="224"/>
      <c r="L100" s="224"/>
      <c r="M100" s="224"/>
      <c r="N100" s="224"/>
      <c r="O100" s="224"/>
      <c r="P100" s="224"/>
      <c r="Q100" s="224"/>
      <c r="R100" s="224"/>
      <c r="S100" s="224"/>
      <c r="T100" s="224"/>
      <c r="U100" s="224"/>
      <c r="V100" s="224"/>
      <c r="W100" s="224"/>
      <c r="X100" s="224"/>
      <c r="Y100" s="224"/>
      <c r="Z100" s="224"/>
    </row>
    <row r="101" spans="1:26" ht="14.25" customHeight="1" thickBot="1">
      <c r="A101" s="224"/>
      <c r="B101" s="1219"/>
      <c r="C101" s="1216"/>
      <c r="D101" s="1226"/>
      <c r="E101" s="1220" t="s">
        <v>33</v>
      </c>
      <c r="F101" s="1221"/>
      <c r="G101" s="1222"/>
      <c r="H101" s="237">
        <f>ROUND(SUM(H100:H100),0)</f>
        <v>0</v>
      </c>
      <c r="I101" s="224"/>
      <c r="J101" s="224"/>
      <c r="K101" s="224"/>
      <c r="L101" s="224"/>
      <c r="M101" s="224"/>
      <c r="N101" s="224"/>
      <c r="O101" s="224"/>
      <c r="P101" s="224"/>
      <c r="Q101" s="224"/>
      <c r="R101" s="224"/>
      <c r="S101" s="224"/>
      <c r="T101" s="224"/>
      <c r="U101" s="224"/>
      <c r="V101" s="224"/>
      <c r="W101" s="224"/>
      <c r="X101" s="224"/>
      <c r="Y101" s="224"/>
      <c r="Z101" s="224"/>
    </row>
    <row r="102" spans="1:26" ht="14.25" customHeight="1" thickBot="1">
      <c r="A102" s="224"/>
      <c r="B102" s="1215"/>
      <c r="C102" s="1216"/>
      <c r="D102" s="1216"/>
      <c r="E102" s="1216"/>
      <c r="F102" s="1216"/>
      <c r="G102" s="1216"/>
      <c r="H102" s="1216"/>
      <c r="I102" s="224"/>
      <c r="J102" s="224"/>
      <c r="K102" s="224"/>
      <c r="L102" s="224"/>
      <c r="M102" s="224"/>
      <c r="N102" s="224"/>
      <c r="O102" s="224"/>
      <c r="P102" s="224"/>
      <c r="Q102" s="224"/>
      <c r="R102" s="224"/>
      <c r="S102" s="224"/>
      <c r="T102" s="224"/>
      <c r="U102" s="224"/>
      <c r="V102" s="224"/>
      <c r="W102" s="224"/>
      <c r="X102" s="224"/>
      <c r="Y102" s="224"/>
      <c r="Z102" s="224"/>
    </row>
    <row r="103" spans="1:26" ht="14.25" customHeight="1">
      <c r="A103" s="224"/>
      <c r="B103" s="1217" t="s">
        <v>489</v>
      </c>
      <c r="C103" s="1218"/>
      <c r="D103" s="256" t="s">
        <v>490</v>
      </c>
      <c r="E103" s="257" t="s">
        <v>491</v>
      </c>
      <c r="F103" s="257" t="s">
        <v>2530</v>
      </c>
      <c r="G103" s="258" t="s">
        <v>492</v>
      </c>
      <c r="H103" s="259" t="s">
        <v>493</v>
      </c>
      <c r="I103" s="224"/>
      <c r="J103" s="224"/>
      <c r="K103" s="224"/>
      <c r="L103" s="224"/>
      <c r="M103" s="224"/>
      <c r="N103" s="224"/>
      <c r="O103" s="224"/>
      <c r="P103" s="224"/>
      <c r="Q103" s="224"/>
      <c r="R103" s="224"/>
      <c r="S103" s="224"/>
      <c r="T103" s="224"/>
      <c r="U103" s="224"/>
      <c r="V103" s="224"/>
      <c r="W103" s="224"/>
      <c r="X103" s="224"/>
      <c r="Y103" s="224"/>
      <c r="Z103" s="224"/>
    </row>
    <row r="104" spans="1:26" ht="14.25" customHeight="1">
      <c r="A104" s="224"/>
      <c r="B104" s="372" t="s">
        <v>617</v>
      </c>
      <c r="C104" s="364" t="str">
        <f>VLOOKUP(B104,'LISTA DE PRECIOS'!A:B,2,FALSE)</f>
        <v>Motosierra, 93.6 cm3 - 7.1 HP, 45-90 cm - 7.9 kg</v>
      </c>
      <c r="D104" s="262" t="str">
        <f>VLOOKUP(B104,'LISTA DE PRECIOS'!A:D,4,FALSE)</f>
        <v>Dia</v>
      </c>
      <c r="E104" s="370">
        <v>1</v>
      </c>
      <c r="F104" s="370"/>
      <c r="G104" s="264">
        <f>+H114</f>
        <v>122335</v>
      </c>
      <c r="H104" s="265">
        <f>+ROUND(E104*G104,0)</f>
        <v>122335</v>
      </c>
      <c r="I104" s="224"/>
      <c r="J104" s="224"/>
      <c r="K104" s="224"/>
      <c r="L104" s="224"/>
      <c r="M104" s="224"/>
      <c r="N104" s="224"/>
      <c r="O104" s="224"/>
      <c r="P104" s="224"/>
      <c r="Q104" s="224"/>
      <c r="R104" s="224"/>
      <c r="S104" s="224"/>
      <c r="T104" s="224"/>
      <c r="U104" s="224"/>
      <c r="V104" s="224"/>
      <c r="W104" s="224"/>
      <c r="X104" s="224"/>
      <c r="Y104" s="224"/>
      <c r="Z104" s="224"/>
    </row>
    <row r="105" spans="1:26" ht="14.25" customHeight="1" thickBot="1">
      <c r="A105" s="224"/>
      <c r="B105" s="771" t="s">
        <v>543</v>
      </c>
      <c r="C105" s="365" t="str">
        <f>VLOOKUP(B105,'LISTA DE PRECIOS'!A:B,2,FALSE)</f>
        <v>Herramienta menor</v>
      </c>
      <c r="D105" s="268" t="str">
        <f>VLOOKUP(B105,'LISTA DE PRECIOS'!A:D,4,FALSE)</f>
        <v>%MO</v>
      </c>
      <c r="E105" s="373">
        <v>0.1</v>
      </c>
      <c r="F105" s="373"/>
      <c r="G105" s="270">
        <f>+H115</f>
        <v>190299</v>
      </c>
      <c r="H105" s="271">
        <f>+ROUND(E105*G105,0)</f>
        <v>19030</v>
      </c>
      <c r="I105" s="224"/>
      <c r="J105" s="224"/>
      <c r="K105" s="224"/>
      <c r="L105" s="224"/>
      <c r="M105" s="224"/>
      <c r="N105" s="224"/>
      <c r="O105" s="224"/>
      <c r="P105" s="224"/>
      <c r="Q105" s="224"/>
      <c r="R105" s="224"/>
      <c r="S105" s="224"/>
      <c r="T105" s="224"/>
      <c r="U105" s="224"/>
      <c r="V105" s="224"/>
      <c r="W105" s="224"/>
      <c r="X105" s="224"/>
      <c r="Y105" s="224"/>
      <c r="Z105" s="224"/>
    </row>
    <row r="106" spans="1:26" ht="14.25" customHeight="1" thickBot="1">
      <c r="A106" s="224"/>
      <c r="B106" s="1219"/>
      <c r="C106" s="1216"/>
      <c r="D106" s="1226"/>
      <c r="E106" s="1220" t="s">
        <v>498</v>
      </c>
      <c r="F106" s="1221"/>
      <c r="G106" s="1222"/>
      <c r="H106" s="237">
        <f>ROUND(SUM(H104:H105),0)</f>
        <v>141365</v>
      </c>
      <c r="I106" s="224"/>
      <c r="J106" s="224"/>
      <c r="K106" s="224"/>
      <c r="L106" s="224"/>
      <c r="M106" s="224"/>
      <c r="N106" s="224"/>
      <c r="O106" s="224"/>
      <c r="P106" s="224"/>
      <c r="Q106" s="224"/>
      <c r="R106" s="224"/>
      <c r="S106" s="224"/>
      <c r="T106" s="224"/>
      <c r="U106" s="224"/>
      <c r="V106" s="224"/>
      <c r="W106" s="224"/>
      <c r="X106" s="224"/>
      <c r="Y106" s="224"/>
      <c r="Z106" s="224"/>
    </row>
    <row r="107" spans="1:26" ht="14.25" customHeight="1" thickBot="1">
      <c r="A107" s="224"/>
      <c r="B107" s="241"/>
      <c r="C107" s="241"/>
      <c r="D107" s="241"/>
      <c r="E107" s="242"/>
      <c r="F107" s="242"/>
      <c r="G107" s="243"/>
      <c r="H107" s="244"/>
      <c r="I107" s="224"/>
      <c r="J107" s="224"/>
      <c r="K107" s="224"/>
      <c r="L107" s="224"/>
      <c r="M107" s="224"/>
      <c r="N107" s="224"/>
      <c r="O107" s="224"/>
      <c r="P107" s="224"/>
      <c r="Q107" s="224"/>
      <c r="R107" s="224"/>
      <c r="S107" s="224"/>
      <c r="T107" s="224"/>
      <c r="U107" s="224"/>
      <c r="V107" s="224"/>
      <c r="W107" s="224"/>
      <c r="X107" s="224"/>
      <c r="Y107" s="224"/>
      <c r="Z107" s="224"/>
    </row>
    <row r="108" spans="1:26" ht="25.9" customHeight="1">
      <c r="A108" s="224"/>
      <c r="B108" s="1217" t="s">
        <v>499</v>
      </c>
      <c r="C108" s="1218"/>
      <c r="D108" s="256" t="s">
        <v>495</v>
      </c>
      <c r="E108" s="256" t="s">
        <v>501</v>
      </c>
      <c r="F108" s="257" t="s">
        <v>2530</v>
      </c>
      <c r="G108" s="258" t="s">
        <v>500</v>
      </c>
      <c r="H108" s="259" t="s">
        <v>493</v>
      </c>
      <c r="I108" s="224"/>
      <c r="J108" s="224"/>
      <c r="K108" s="224"/>
      <c r="L108" s="224"/>
      <c r="M108" s="224"/>
      <c r="N108" s="224"/>
      <c r="O108" s="224"/>
      <c r="P108" s="224"/>
      <c r="Q108" s="224"/>
      <c r="R108" s="224"/>
      <c r="S108" s="224"/>
      <c r="T108" s="224"/>
      <c r="U108" s="224"/>
      <c r="V108" s="224"/>
      <c r="W108" s="224"/>
      <c r="X108" s="224"/>
      <c r="Y108" s="224"/>
      <c r="Z108" s="224"/>
    </row>
    <row r="109" spans="1:26" ht="23.25" thickBot="1">
      <c r="A109" s="224"/>
      <c r="B109" s="917" t="s">
        <v>2434</v>
      </c>
      <c r="C109" s="365" t="str">
        <f>VLOOKUP(B109,'LISTA DE PRECIOS'!A:B,2,FALSE)</f>
        <v>Transporte material (corte, sub-base, base, afirmado, Petreos, arenas, etc)</v>
      </c>
      <c r="D109" s="268" t="str">
        <f>VLOOKUP(B109,'LISTA DE PRECIOS'!A:D,4,FALSE)</f>
        <v>M3-Km</v>
      </c>
      <c r="E109" s="366">
        <v>15</v>
      </c>
      <c r="F109" s="269">
        <v>4</v>
      </c>
      <c r="G109" s="270">
        <f>VLOOKUP(B109,'LISTA DE PRECIOS'!A:E,5,FALSE)</f>
        <v>1831</v>
      </c>
      <c r="H109" s="271">
        <f>+ROUND(E109*F109*G109,0)</f>
        <v>109860</v>
      </c>
      <c r="I109" s="224"/>
      <c r="J109" s="224"/>
      <c r="K109" s="224"/>
      <c r="L109" s="224"/>
      <c r="M109" s="224"/>
      <c r="N109" s="224"/>
      <c r="O109" s="224"/>
      <c r="P109" s="224"/>
      <c r="Q109" s="224"/>
      <c r="R109" s="224"/>
      <c r="S109" s="224"/>
      <c r="T109" s="224"/>
      <c r="U109" s="224"/>
      <c r="V109" s="224"/>
      <c r="W109" s="224"/>
      <c r="X109" s="224"/>
      <c r="Y109" s="224"/>
      <c r="Z109" s="224"/>
    </row>
    <row r="110" spans="1:26" ht="14.25" customHeight="1" thickBot="1">
      <c r="A110" s="224"/>
      <c r="B110" s="1219"/>
      <c r="C110" s="1216"/>
      <c r="D110" s="1216"/>
      <c r="E110" s="1220" t="s">
        <v>502</v>
      </c>
      <c r="F110" s="1221"/>
      <c r="G110" s="1222"/>
      <c r="H110" s="363">
        <f>ROUND(SUM(H109),0)</f>
        <v>109860</v>
      </c>
      <c r="I110" s="224"/>
      <c r="J110" s="224"/>
      <c r="K110" s="224"/>
      <c r="L110" s="224"/>
      <c r="M110" s="224"/>
      <c r="N110" s="224"/>
      <c r="O110" s="224"/>
      <c r="P110" s="224"/>
      <c r="Q110" s="224"/>
      <c r="R110" s="224"/>
      <c r="S110" s="224"/>
      <c r="T110" s="224"/>
      <c r="U110" s="224"/>
      <c r="V110" s="224"/>
      <c r="W110" s="224"/>
      <c r="X110" s="224"/>
      <c r="Y110" s="224"/>
      <c r="Z110" s="224"/>
    </row>
    <row r="111" spans="1:26" ht="14.25" customHeight="1" thickBot="1">
      <c r="A111" s="224"/>
      <c r="B111" s="1215"/>
      <c r="C111" s="1216"/>
      <c r="D111" s="1216"/>
      <c r="E111" s="1216"/>
      <c r="F111" s="1216"/>
      <c r="G111" s="1216"/>
      <c r="H111" s="1216"/>
      <c r="I111" s="224"/>
      <c r="J111" s="224"/>
      <c r="K111" s="224"/>
      <c r="L111" s="224"/>
      <c r="M111" s="224"/>
      <c r="N111" s="224"/>
      <c r="O111" s="224"/>
      <c r="P111" s="224"/>
      <c r="Q111" s="224"/>
      <c r="R111" s="224"/>
      <c r="S111" s="224"/>
      <c r="T111" s="224"/>
      <c r="U111" s="224"/>
      <c r="V111" s="224"/>
      <c r="W111" s="224"/>
      <c r="X111" s="224"/>
      <c r="Y111" s="224"/>
      <c r="Z111" s="224"/>
    </row>
    <row r="112" spans="1:26" ht="14.25" customHeight="1">
      <c r="A112" s="224"/>
      <c r="B112" s="1217" t="s">
        <v>503</v>
      </c>
      <c r="C112" s="1218"/>
      <c r="D112" s="256" t="s">
        <v>495</v>
      </c>
      <c r="E112" s="257" t="s">
        <v>504</v>
      </c>
      <c r="F112" s="257" t="s">
        <v>2530</v>
      </c>
      <c r="G112" s="258" t="s">
        <v>505</v>
      </c>
      <c r="H112" s="259" t="s">
        <v>493</v>
      </c>
      <c r="I112" s="224"/>
      <c r="J112" s="224"/>
      <c r="K112" s="224"/>
      <c r="L112" s="224"/>
      <c r="M112" s="224"/>
      <c r="N112" s="224"/>
      <c r="O112" s="224"/>
      <c r="P112" s="224"/>
      <c r="Q112" s="224"/>
      <c r="R112" s="224"/>
      <c r="S112" s="224"/>
      <c r="T112" s="224"/>
      <c r="U112" s="224"/>
      <c r="V112" s="224"/>
      <c r="W112" s="224"/>
      <c r="X112" s="224"/>
      <c r="Y112" s="224"/>
      <c r="Z112" s="224"/>
    </row>
    <row r="113" spans="1:26" ht="14.25" customHeight="1">
      <c r="A113" s="224"/>
      <c r="B113" s="916" t="s">
        <v>2514</v>
      </c>
      <c r="C113" s="261" t="str">
        <f>VLOOKUP(B113,'LISTA DE PRECIOS'!A:B,2,FALSE)</f>
        <v>Ayudante</v>
      </c>
      <c r="D113" s="262" t="str">
        <f>VLOOKUP(B113,'LISTA DE PRECIOS'!A:D,4,FALSE)</f>
        <v>Día</v>
      </c>
      <c r="E113" s="263">
        <v>1</v>
      </c>
      <c r="F113" s="263">
        <v>1</v>
      </c>
      <c r="G113" s="264">
        <f>VLOOKUP(B113,'LISTA DE PRECIOS'!A:E,5,FALSE)</f>
        <v>67964</v>
      </c>
      <c r="H113" s="265">
        <f t="shared" ref="H113:H114" si="0">+ROUND(E113*F113*G113,0)</f>
        <v>67964</v>
      </c>
      <c r="I113" s="224"/>
      <c r="J113" s="224"/>
      <c r="K113" s="224"/>
      <c r="L113" s="224"/>
      <c r="M113" s="224"/>
      <c r="N113" s="224"/>
      <c r="O113" s="224"/>
      <c r="P113" s="224"/>
      <c r="Q113" s="224"/>
      <c r="R113" s="224"/>
      <c r="S113" s="224"/>
      <c r="T113" s="224"/>
      <c r="U113" s="224"/>
      <c r="V113" s="224"/>
      <c r="W113" s="224"/>
      <c r="X113" s="224"/>
      <c r="Y113" s="224"/>
      <c r="Z113" s="224"/>
    </row>
    <row r="114" spans="1:26" ht="14.25" customHeight="1" thickBot="1">
      <c r="A114" s="224"/>
      <c r="B114" s="917" t="s">
        <v>2516</v>
      </c>
      <c r="C114" s="267" t="str">
        <f>VLOOKUP(B114,'LISTA DE PRECIOS'!A:B,2,FALSE)</f>
        <v>Oficial</v>
      </c>
      <c r="D114" s="268" t="str">
        <f>VLOOKUP(B114,'LISTA DE PRECIOS'!A:D,4,FALSE)</f>
        <v>Día</v>
      </c>
      <c r="E114" s="263">
        <v>1</v>
      </c>
      <c r="F114" s="269">
        <v>1</v>
      </c>
      <c r="G114" s="270">
        <f>VLOOKUP(B114,'LISTA DE PRECIOS'!A:E,5,FALSE)</f>
        <v>122335</v>
      </c>
      <c r="H114" s="271">
        <f t="shared" si="0"/>
        <v>122335</v>
      </c>
      <c r="I114" s="224"/>
      <c r="J114" s="224"/>
      <c r="K114" s="224"/>
      <c r="L114" s="224"/>
      <c r="M114" s="224"/>
      <c r="N114" s="224"/>
      <c r="O114" s="224"/>
      <c r="P114" s="224"/>
      <c r="Q114" s="224"/>
      <c r="R114" s="224"/>
      <c r="S114" s="224"/>
      <c r="T114" s="224"/>
      <c r="U114" s="224"/>
      <c r="V114" s="224"/>
      <c r="W114" s="224"/>
      <c r="X114" s="224"/>
      <c r="Y114" s="224"/>
      <c r="Z114" s="224"/>
    </row>
    <row r="115" spans="1:26" ht="14.25" customHeight="1" thickBot="1">
      <c r="A115" s="224"/>
      <c r="B115" s="1219"/>
      <c r="C115" s="1216"/>
      <c r="D115" s="1216"/>
      <c r="E115" s="1220" t="s">
        <v>506</v>
      </c>
      <c r="F115" s="1221"/>
      <c r="G115" s="1222"/>
      <c r="H115" s="237">
        <f>ROUND(SUM(H113:H114),0)</f>
        <v>190299</v>
      </c>
      <c r="I115" s="224"/>
      <c r="J115" s="224"/>
      <c r="K115" s="224"/>
      <c r="L115" s="224"/>
      <c r="M115" s="224"/>
      <c r="N115" s="224"/>
      <c r="O115" s="224"/>
      <c r="P115" s="224"/>
      <c r="Q115" s="224"/>
      <c r="R115" s="224"/>
      <c r="S115" s="224"/>
      <c r="T115" s="224"/>
      <c r="U115" s="224"/>
      <c r="V115" s="224"/>
      <c r="W115" s="224"/>
      <c r="X115" s="224"/>
      <c r="Y115" s="224"/>
      <c r="Z115" s="224"/>
    </row>
    <row r="116" spans="1:26" ht="14.25" customHeight="1" thickBot="1">
      <c r="A116" s="224"/>
      <c r="B116" s="241"/>
      <c r="C116" s="241"/>
      <c r="D116" s="241"/>
      <c r="E116" s="241"/>
      <c r="F116" s="241"/>
      <c r="G116" s="241"/>
      <c r="H116" s="241"/>
      <c r="I116" s="224"/>
      <c r="J116" s="224"/>
      <c r="K116" s="224"/>
      <c r="L116" s="224"/>
      <c r="M116" s="224"/>
      <c r="N116" s="224"/>
      <c r="O116" s="224"/>
      <c r="P116" s="224"/>
      <c r="Q116" s="224"/>
      <c r="R116" s="224"/>
      <c r="S116" s="224"/>
      <c r="T116" s="224"/>
      <c r="U116" s="224"/>
      <c r="V116" s="224"/>
      <c r="W116" s="224"/>
      <c r="X116" s="224"/>
      <c r="Y116" s="224"/>
      <c r="Z116" s="224"/>
    </row>
    <row r="117" spans="1:26" ht="14.25" customHeight="1" thickBot="1">
      <c r="A117" s="224"/>
      <c r="B117" s="272"/>
      <c r="C117" s="272"/>
      <c r="D117" s="272"/>
      <c r="E117" s="1223" t="s">
        <v>507</v>
      </c>
      <c r="F117" s="1224"/>
      <c r="G117" s="1225"/>
      <c r="H117" s="273">
        <f>+ROUND(H115+H106+H101+H110,0)</f>
        <v>441524</v>
      </c>
      <c r="I117" s="224"/>
      <c r="J117" s="224"/>
      <c r="K117" s="224"/>
      <c r="L117" s="224"/>
      <c r="M117" s="224"/>
      <c r="N117" s="224"/>
      <c r="O117" s="224"/>
      <c r="P117" s="224"/>
      <c r="Q117" s="224"/>
      <c r="R117" s="224"/>
      <c r="S117" s="224"/>
      <c r="T117" s="224"/>
      <c r="U117" s="224"/>
      <c r="V117" s="224"/>
      <c r="W117" s="224"/>
      <c r="X117" s="224"/>
      <c r="Y117" s="224"/>
      <c r="Z117" s="224"/>
    </row>
    <row r="118" spans="1:26" ht="14.25" customHeight="1">
      <c r="A118" s="224"/>
      <c r="B118" s="272"/>
      <c r="C118" s="272"/>
      <c r="D118" s="272"/>
      <c r="E118" s="274"/>
      <c r="F118" s="275"/>
      <c r="G118" s="275"/>
      <c r="H118" s="276"/>
      <c r="I118" s="224"/>
      <c r="J118" s="224"/>
      <c r="K118" s="224"/>
      <c r="L118" s="224"/>
      <c r="M118" s="224"/>
      <c r="N118" s="224"/>
      <c r="O118" s="224"/>
      <c r="P118" s="224"/>
      <c r="Q118" s="224"/>
      <c r="R118" s="224"/>
      <c r="S118" s="224"/>
      <c r="T118" s="224"/>
      <c r="U118" s="224"/>
      <c r="V118" s="224"/>
      <c r="W118" s="224"/>
      <c r="X118" s="224"/>
      <c r="Y118" s="224"/>
      <c r="Z118" s="224"/>
    </row>
    <row r="119" spans="1:26" ht="14.25" customHeight="1">
      <c r="A119" s="224"/>
      <c r="B119" s="272"/>
      <c r="C119" s="272"/>
      <c r="D119" s="272"/>
      <c r="E119" s="274"/>
      <c r="F119" s="275"/>
      <c r="G119" s="275"/>
      <c r="H119" s="276"/>
      <c r="I119" s="224"/>
      <c r="J119" s="224"/>
      <c r="K119" s="224"/>
      <c r="L119" s="224"/>
      <c r="M119" s="224"/>
      <c r="N119" s="224"/>
      <c r="O119" s="224"/>
      <c r="P119" s="224"/>
      <c r="Q119" s="224"/>
      <c r="R119" s="224"/>
      <c r="S119" s="224"/>
      <c r="T119" s="224"/>
      <c r="U119" s="224"/>
      <c r="V119" s="224"/>
      <c r="W119" s="224"/>
      <c r="X119" s="224"/>
      <c r="Y119" s="224"/>
      <c r="Z119" s="224"/>
    </row>
    <row r="120" spans="1:26" s="1" customFormat="1">
      <c r="B120" s="40"/>
      <c r="C120" s="40"/>
      <c r="D120" s="40"/>
      <c r="E120" s="201"/>
      <c r="F120" s="201"/>
      <c r="G120" s="201"/>
      <c r="H120" s="200"/>
    </row>
    <row r="121" spans="1:26" s="1" customFormat="1">
      <c r="B121" s="40"/>
      <c r="C121" s="40"/>
      <c r="D121" s="40"/>
      <c r="E121" s="201"/>
      <c r="F121" s="201"/>
      <c r="G121" s="201"/>
      <c r="H121" s="200"/>
    </row>
    <row r="122" spans="1:26" s="1" customFormat="1" ht="15.75" thickBot="1">
      <c r="B122" s="40"/>
      <c r="C122" s="40"/>
      <c r="D122" s="40"/>
      <c r="E122" s="201"/>
      <c r="F122" s="201"/>
      <c r="G122" s="201"/>
      <c r="H122" s="200"/>
    </row>
    <row r="123" spans="1:26" s="1" customFormat="1" ht="15.6" customHeight="1" thickTop="1">
      <c r="B123" s="40"/>
      <c r="C123" s="854" t="s">
        <v>3432</v>
      </c>
      <c r="D123" s="40"/>
      <c r="E123" s="1203" t="s">
        <v>3431</v>
      </c>
      <c r="F123" s="1203"/>
      <c r="G123" s="1203"/>
      <c r="H123" s="200"/>
    </row>
    <row r="124" spans="1:26" s="1" customFormat="1">
      <c r="B124" s="40"/>
      <c r="C124" s="40"/>
      <c r="D124" s="40"/>
      <c r="E124" s="201"/>
      <c r="F124" s="201"/>
      <c r="G124" s="201"/>
      <c r="H124" s="200"/>
    </row>
    <row r="125" spans="1:26" s="1" customFormat="1">
      <c r="B125" s="40"/>
      <c r="C125" s="40"/>
      <c r="D125" s="40"/>
      <c r="E125" s="201"/>
      <c r="F125" s="201"/>
      <c r="G125" s="201"/>
      <c r="H125" s="200"/>
    </row>
    <row r="126" spans="1:26" s="1" customFormat="1" ht="15.75" thickBot="1">
      <c r="B126" s="40"/>
      <c r="C126" s="40"/>
      <c r="D126" s="40"/>
      <c r="E126" s="201"/>
      <c r="F126" s="201"/>
      <c r="G126" s="201"/>
      <c r="H126" s="200"/>
    </row>
    <row r="127" spans="1:26" s="1" customFormat="1" ht="15.75" thickTop="1">
      <c r="B127" s="40"/>
      <c r="C127" s="854" t="s">
        <v>3426</v>
      </c>
      <c r="D127" s="40"/>
      <c r="E127" s="1203" t="s">
        <v>3429</v>
      </c>
      <c r="F127" s="1203"/>
      <c r="G127" s="1203"/>
      <c r="H127" s="200"/>
    </row>
    <row r="128" spans="1:26" ht="14.25" customHeight="1">
      <c r="A128" s="224"/>
      <c r="B128" s="272"/>
      <c r="C128" s="272"/>
      <c r="D128" s="272"/>
      <c r="E128" s="274"/>
      <c r="F128" s="275"/>
      <c r="G128" s="275"/>
      <c r="H128" s="276"/>
      <c r="I128" s="224"/>
      <c r="J128" s="224"/>
      <c r="K128" s="224"/>
      <c r="L128" s="224"/>
      <c r="M128" s="224"/>
      <c r="N128" s="224"/>
      <c r="O128" s="224"/>
      <c r="P128" s="224"/>
      <c r="Q128" s="224"/>
      <c r="R128" s="224"/>
      <c r="S128" s="224"/>
      <c r="T128" s="224"/>
      <c r="U128" s="224"/>
      <c r="V128" s="224"/>
      <c r="W128" s="224"/>
      <c r="X128" s="224"/>
      <c r="Y128" s="224"/>
      <c r="Z128" s="224"/>
    </row>
    <row r="129" spans="2:8" s="1" customFormat="1" ht="15.75" thickBot="1">
      <c r="E129" s="9"/>
      <c r="F129" s="9"/>
      <c r="G129" s="4"/>
      <c r="H129" s="4"/>
    </row>
    <row r="130" spans="2:8" s="1" customFormat="1" ht="16.149999999999999" customHeight="1" thickBot="1">
      <c r="B130" s="1209" t="s">
        <v>2982</v>
      </c>
      <c r="C130" s="1210"/>
      <c r="D130" s="1210"/>
      <c r="E130" s="1210"/>
      <c r="F130" s="1210"/>
      <c r="G130" s="1210"/>
      <c r="H130" s="1211"/>
    </row>
    <row r="131" spans="2:8" s="1" customFormat="1" ht="15.75" thickBot="1">
      <c r="B131" s="1006" t="s">
        <v>2578</v>
      </c>
      <c r="C131" s="1007"/>
      <c r="D131" s="1008" t="s">
        <v>3580</v>
      </c>
      <c r="E131" s="1007"/>
      <c r="F131" s="1007"/>
      <c r="G131" s="1007"/>
      <c r="H131" s="1009"/>
    </row>
    <row r="132" spans="2:8" s="1" customFormat="1" ht="14.45" customHeight="1">
      <c r="B132" s="1010" t="s">
        <v>1471</v>
      </c>
      <c r="C132" s="1204"/>
      <c r="D132" s="1010" t="s">
        <v>34</v>
      </c>
      <c r="E132" s="1011"/>
      <c r="F132" s="1011"/>
      <c r="G132" s="1011"/>
      <c r="H132" s="38" t="s">
        <v>1</v>
      </c>
    </row>
    <row r="133" spans="2:8" s="1" customFormat="1">
      <c r="B133" s="1012"/>
      <c r="C133" s="1205"/>
      <c r="D133" s="1016">
        <f>+ROUND(H151+H142+H138+H146,0)</f>
        <v>4336</v>
      </c>
      <c r="E133" s="1017"/>
      <c r="F133" s="1017"/>
      <c r="G133" s="1017"/>
      <c r="H133" s="1020" t="s">
        <v>2648</v>
      </c>
    </row>
    <row r="134" spans="2:8" s="1" customFormat="1" ht="15.75" thickBot="1">
      <c r="B134" s="1014"/>
      <c r="C134" s="1206"/>
      <c r="D134" s="1018"/>
      <c r="E134" s="1019"/>
      <c r="F134" s="1019"/>
      <c r="G134" s="1019"/>
      <c r="H134" s="1021"/>
    </row>
    <row r="135" spans="2:8" s="1" customFormat="1" ht="15.75" thickBot="1">
      <c r="E135" s="9"/>
      <c r="F135" s="9"/>
      <c r="G135" s="4"/>
      <c r="H135" s="4"/>
    </row>
    <row r="136" spans="2:8" s="1" customFormat="1" ht="24">
      <c r="B136" s="1028" t="s">
        <v>494</v>
      </c>
      <c r="C136" s="1029"/>
      <c r="D136" s="41" t="s">
        <v>495</v>
      </c>
      <c r="E136" s="25" t="s">
        <v>496</v>
      </c>
      <c r="F136" s="25" t="s">
        <v>2469</v>
      </c>
      <c r="G136" s="26" t="s">
        <v>492</v>
      </c>
      <c r="H136" s="27" t="s">
        <v>493</v>
      </c>
    </row>
    <row r="137" spans="2:8" s="1" customFormat="1" ht="15.75" thickBot="1">
      <c r="B137" s="91"/>
      <c r="C137" s="112"/>
      <c r="D137" s="92"/>
      <c r="E137" s="92"/>
      <c r="F137" s="92"/>
      <c r="G137" s="93"/>
      <c r="H137" s="94"/>
    </row>
    <row r="138" spans="2:8" s="1" customFormat="1" ht="15.75" thickBot="1">
      <c r="B138" s="1022"/>
      <c r="C138" s="1023"/>
      <c r="D138" s="1024"/>
      <c r="E138" s="1030" t="s">
        <v>497</v>
      </c>
      <c r="F138" s="1031"/>
      <c r="G138" s="1032"/>
      <c r="H138" s="29">
        <f>ROUND(SUM(H137:H137),0)</f>
        <v>0</v>
      </c>
    </row>
    <row r="139" spans="2:8" s="1" customFormat="1" ht="15.75" thickBot="1">
      <c r="B139" s="1027"/>
      <c r="C139" s="1027"/>
      <c r="D139" s="1027"/>
      <c r="E139" s="1027"/>
      <c r="F139" s="1027"/>
      <c r="G139" s="1027"/>
      <c r="H139" s="1027"/>
    </row>
    <row r="140" spans="2:8" s="1" customFormat="1" ht="24">
      <c r="B140" s="1028" t="s">
        <v>489</v>
      </c>
      <c r="C140" s="1029"/>
      <c r="D140" s="41" t="s">
        <v>490</v>
      </c>
      <c r="E140" s="25" t="s">
        <v>491</v>
      </c>
      <c r="F140" s="25" t="s">
        <v>2530</v>
      </c>
      <c r="G140" s="26" t="s">
        <v>492</v>
      </c>
      <c r="H140" s="27" t="s">
        <v>493</v>
      </c>
    </row>
    <row r="141" spans="2:8" s="1" customFormat="1" ht="15.75" thickBot="1">
      <c r="B141" s="91" t="s">
        <v>543</v>
      </c>
      <c r="C141" s="112" t="str">
        <f>VLOOKUP(B141,'LISTA DE PRECIOS'!A:B,2,FALSE)</f>
        <v>Herramienta menor</v>
      </c>
      <c r="D141" s="92" t="str">
        <f>VLOOKUP(B141,'LISTA DE PRECIOS'!A:D,4,FALSE)</f>
        <v>%MO</v>
      </c>
      <c r="E141" s="155">
        <v>0.1</v>
      </c>
      <c r="F141" s="155"/>
      <c r="G141" s="93">
        <f>+H151</f>
        <v>3942</v>
      </c>
      <c r="H141" s="154">
        <f>+ROUND(E141*G141,0)</f>
        <v>394</v>
      </c>
    </row>
    <row r="142" spans="2:8" s="1" customFormat="1" ht="15.75" thickBot="1">
      <c r="B142" s="1022"/>
      <c r="C142" s="1023"/>
      <c r="D142" s="1024"/>
      <c r="E142" s="1030" t="s">
        <v>498</v>
      </c>
      <c r="F142" s="1031"/>
      <c r="G142" s="1032"/>
      <c r="H142" s="29">
        <f>ROUND(SUM(H141:H141),0)</f>
        <v>394</v>
      </c>
    </row>
    <row r="143" spans="2:8" s="1" customFormat="1" ht="15.75" thickBot="1">
      <c r="B143" s="42"/>
      <c r="C143" s="42"/>
      <c r="D143" s="42"/>
      <c r="E143" s="10"/>
      <c r="F143" s="10"/>
      <c r="G143" s="7"/>
      <c r="H143" s="8"/>
    </row>
    <row r="144" spans="2:8" s="1" customFormat="1" ht="36.75" thickBot="1">
      <c r="B144" s="1033" t="s">
        <v>499</v>
      </c>
      <c r="C144" s="1034"/>
      <c r="D144" s="30" t="s">
        <v>495</v>
      </c>
      <c r="E144" s="30" t="s">
        <v>501</v>
      </c>
      <c r="F144" s="25" t="s">
        <v>2530</v>
      </c>
      <c r="G144" s="31" t="s">
        <v>500</v>
      </c>
      <c r="H144" s="32" t="s">
        <v>493</v>
      </c>
    </row>
    <row r="145" spans="2:8" s="1" customFormat="1" ht="15.75" thickBot="1">
      <c r="B145" s="15">
        <v>1</v>
      </c>
      <c r="C145" s="16" t="s">
        <v>4</v>
      </c>
      <c r="D145" s="17"/>
      <c r="E145" s="18"/>
      <c r="F145" s="18"/>
      <c r="G145" s="19"/>
      <c r="H145" s="20">
        <f>+ROUND(E145*G145,0)</f>
        <v>0</v>
      </c>
    </row>
    <row r="146" spans="2:8" s="1" customFormat="1" ht="15.75" thickBot="1">
      <c r="B146" s="991"/>
      <c r="C146" s="991"/>
      <c r="D146" s="991"/>
      <c r="E146" s="992" t="s">
        <v>502</v>
      </c>
      <c r="F146" s="993"/>
      <c r="G146" s="994"/>
      <c r="H146" s="33">
        <f>ROUND(SUM(H145:H145),0)</f>
        <v>0</v>
      </c>
    </row>
    <row r="147" spans="2:8" s="1" customFormat="1" ht="15.75" thickBot="1">
      <c r="B147" s="1027"/>
      <c r="C147" s="1027"/>
      <c r="D147" s="1027"/>
      <c r="E147" s="1027"/>
      <c r="F147" s="1027"/>
      <c r="G147" s="1027"/>
      <c r="H147" s="1027"/>
    </row>
    <row r="148" spans="2:8" s="1" customFormat="1">
      <c r="B148" s="1207" t="s">
        <v>503</v>
      </c>
      <c r="C148" s="1208"/>
      <c r="D148" s="124" t="s">
        <v>495</v>
      </c>
      <c r="E148" s="123" t="s">
        <v>504</v>
      </c>
      <c r="F148" s="123" t="s">
        <v>2530</v>
      </c>
      <c r="G148" s="122" t="s">
        <v>505</v>
      </c>
      <c r="H148" s="121" t="s">
        <v>493</v>
      </c>
    </row>
    <row r="149" spans="2:8" s="1" customFormat="1">
      <c r="B149" s="413" t="s">
        <v>2514</v>
      </c>
      <c r="C149" s="56" t="str">
        <f>VLOOKUP(B149,'LISTA DE PRECIOS'!A:B,2,FALSE)</f>
        <v>Ayudante</v>
      </c>
      <c r="D149" s="12" t="str">
        <f>VLOOKUP(B149,'LISTA DE PRECIOS'!A:D,4,FALSE)</f>
        <v>Día</v>
      </c>
      <c r="E149" s="23">
        <v>0.01</v>
      </c>
      <c r="F149" s="23">
        <v>4</v>
      </c>
      <c r="G149" s="13">
        <f>VLOOKUP(B149,'LISTA DE PRECIOS'!A:E,5,FALSE)</f>
        <v>67964</v>
      </c>
      <c r="H149" s="119">
        <f>+ROUND(E149*F149*G149,0)</f>
        <v>2719</v>
      </c>
    </row>
    <row r="150" spans="2:8" s="1" customFormat="1" ht="15.75" thickBot="1">
      <c r="B150" s="410" t="s">
        <v>2516</v>
      </c>
      <c r="C150" s="112" t="str">
        <f>VLOOKUP(B150,'LISTA DE PRECIOS'!A:B,2,FALSE)</f>
        <v>Oficial</v>
      </c>
      <c r="D150" s="92" t="str">
        <f>VLOOKUP(B150,'LISTA DE PRECIOS'!A:D,4,FALSE)</f>
        <v>Día</v>
      </c>
      <c r="E150" s="117">
        <v>0.01</v>
      </c>
      <c r="F150" s="117">
        <v>1</v>
      </c>
      <c r="G150" s="93">
        <f>VLOOKUP(B150,'LISTA DE PRECIOS'!A:E,5,FALSE)</f>
        <v>122335</v>
      </c>
      <c r="H150" s="116">
        <f>+ROUND(E150*F150*G150,0)</f>
        <v>1223</v>
      </c>
    </row>
    <row r="151" spans="2:8" s="1" customFormat="1" ht="15.75" thickBot="1">
      <c r="B151" s="991"/>
      <c r="C151" s="991"/>
      <c r="D151" s="991"/>
      <c r="E151" s="1042" t="s">
        <v>506</v>
      </c>
      <c r="F151" s="1043"/>
      <c r="G151" s="1031"/>
      <c r="H151" s="29">
        <f>ROUND(SUM(H149:H150),0)</f>
        <v>3942</v>
      </c>
    </row>
    <row r="152" spans="2:8" s="1" customFormat="1" ht="15.75" thickBot="1">
      <c r="B152" s="42"/>
      <c r="C152" s="42"/>
      <c r="D152" s="42"/>
      <c r="E152" s="42"/>
      <c r="F152" s="42"/>
      <c r="G152" s="42"/>
      <c r="H152" s="42"/>
    </row>
    <row r="153" spans="2:8" s="1" customFormat="1" ht="15.75" thickBot="1">
      <c r="B153" s="40"/>
      <c r="C153" s="40"/>
      <c r="D153" s="40"/>
      <c r="E153" s="995" t="s">
        <v>507</v>
      </c>
      <c r="F153" s="996"/>
      <c r="G153" s="997"/>
      <c r="H153" s="14">
        <f>+ROUND(H151+H142+H138+H146,0)</f>
        <v>4336</v>
      </c>
    </row>
    <row r="154" spans="2:8" s="1" customFormat="1">
      <c r="B154" s="40"/>
      <c r="C154" s="40"/>
      <c r="D154" s="40"/>
      <c r="E154" s="201"/>
      <c r="F154" s="201"/>
      <c r="G154" s="201"/>
      <c r="H154" s="200"/>
    </row>
    <row r="155" spans="2:8" s="1" customFormat="1">
      <c r="B155" s="40"/>
      <c r="C155" s="40"/>
      <c r="D155" s="40"/>
      <c r="E155" s="201"/>
      <c r="F155" s="201"/>
      <c r="G155" s="201"/>
      <c r="H155" s="200"/>
    </row>
    <row r="156" spans="2:8" s="1" customFormat="1">
      <c r="B156" s="40"/>
      <c r="C156" s="40"/>
      <c r="D156" s="40"/>
      <c r="E156" s="201"/>
      <c r="F156" s="201"/>
      <c r="G156" s="201"/>
      <c r="H156" s="200"/>
    </row>
    <row r="157" spans="2:8" s="1" customFormat="1">
      <c r="B157" s="40"/>
      <c r="C157" s="40"/>
      <c r="D157" s="40"/>
      <c r="E157" s="201"/>
      <c r="F157" s="201"/>
      <c r="G157" s="201"/>
      <c r="H157" s="200"/>
    </row>
    <row r="158" spans="2:8" s="1" customFormat="1" ht="15.75" thickBot="1">
      <c r="B158" s="40"/>
      <c r="C158" s="40"/>
      <c r="D158" s="40"/>
      <c r="E158" s="201"/>
      <c r="F158" s="201"/>
      <c r="G158" s="201"/>
      <c r="H158" s="200"/>
    </row>
    <row r="159" spans="2:8" s="1" customFormat="1" ht="15.6" customHeight="1" thickTop="1">
      <c r="B159" s="40"/>
      <c r="C159" s="854" t="s">
        <v>3432</v>
      </c>
      <c r="D159" s="40"/>
      <c r="E159" s="1203" t="s">
        <v>3431</v>
      </c>
      <c r="F159" s="1203"/>
      <c r="G159" s="1203"/>
      <c r="H159" s="200"/>
    </row>
    <row r="160" spans="2:8" s="1" customFormat="1">
      <c r="B160" s="40"/>
      <c r="C160" s="40"/>
      <c r="D160" s="40"/>
      <c r="E160" s="201"/>
      <c r="F160" s="201"/>
      <c r="G160" s="201"/>
      <c r="H160" s="200"/>
    </row>
    <row r="161" spans="2:8" s="1" customFormat="1">
      <c r="B161" s="40"/>
      <c r="C161" s="40"/>
      <c r="D161" s="40"/>
      <c r="E161" s="201"/>
      <c r="F161" s="201"/>
      <c r="G161" s="201"/>
      <c r="H161" s="200"/>
    </row>
    <row r="162" spans="2:8" s="1" customFormat="1" ht="15.75" thickBot="1">
      <c r="B162" s="40"/>
      <c r="C162" s="40"/>
      <c r="D162" s="40"/>
      <c r="E162" s="201"/>
      <c r="F162" s="201"/>
      <c r="G162" s="201"/>
      <c r="H162" s="200"/>
    </row>
    <row r="163" spans="2:8" s="1" customFormat="1" ht="15.75" thickTop="1">
      <c r="B163" s="40"/>
      <c r="C163" s="854" t="s">
        <v>3426</v>
      </c>
      <c r="D163" s="40"/>
      <c r="E163" s="1203" t="s">
        <v>3429</v>
      </c>
      <c r="F163" s="1203"/>
      <c r="G163" s="1203"/>
      <c r="H163" s="200"/>
    </row>
    <row r="164" spans="2:8" s="1" customFormat="1">
      <c r="E164" s="9"/>
      <c r="F164" s="9"/>
      <c r="G164" s="4"/>
      <c r="H164" s="4"/>
    </row>
    <row r="165" spans="2:8" s="1" customFormat="1" ht="15.75" thickBot="1">
      <c r="E165" s="9"/>
      <c r="F165" s="9"/>
      <c r="G165" s="4"/>
      <c r="H165" s="4"/>
    </row>
    <row r="166" spans="2:8" s="1" customFormat="1" ht="16.149999999999999" customHeight="1" thickBot="1">
      <c r="B166" s="1209" t="s">
        <v>2982</v>
      </c>
      <c r="C166" s="1210"/>
      <c r="D166" s="1210"/>
      <c r="E166" s="1210"/>
      <c r="F166" s="1210"/>
      <c r="G166" s="1210"/>
      <c r="H166" s="1211"/>
    </row>
    <row r="167" spans="2:8" s="1" customFormat="1" ht="15.75" thickBot="1">
      <c r="B167" s="1006" t="s">
        <v>2578</v>
      </c>
      <c r="C167" s="1007"/>
      <c r="D167" s="1008" t="s">
        <v>3581</v>
      </c>
      <c r="E167" s="1007"/>
      <c r="F167" s="1007"/>
      <c r="G167" s="1007"/>
      <c r="H167" s="1009"/>
    </row>
    <row r="168" spans="2:8" s="1" customFormat="1" ht="14.45" customHeight="1">
      <c r="B168" s="1010" t="s">
        <v>1473</v>
      </c>
      <c r="C168" s="1204"/>
      <c r="D168" s="1010" t="s">
        <v>34</v>
      </c>
      <c r="E168" s="1011"/>
      <c r="F168" s="1011"/>
      <c r="G168" s="1011"/>
      <c r="H168" s="38" t="s">
        <v>1</v>
      </c>
    </row>
    <row r="169" spans="2:8" s="1" customFormat="1">
      <c r="B169" s="1012"/>
      <c r="C169" s="1205"/>
      <c r="D169" s="1016">
        <f>+ROUND(H186+H178+H174+H182,0)</f>
        <v>27213</v>
      </c>
      <c r="E169" s="1017"/>
      <c r="F169" s="1017"/>
      <c r="G169" s="1017"/>
      <c r="H169" s="1020" t="s">
        <v>2536</v>
      </c>
    </row>
    <row r="170" spans="2:8" s="1" customFormat="1" ht="15.75" thickBot="1">
      <c r="B170" s="1014"/>
      <c r="C170" s="1206"/>
      <c r="D170" s="1018"/>
      <c r="E170" s="1019"/>
      <c r="F170" s="1019"/>
      <c r="G170" s="1019"/>
      <c r="H170" s="1021"/>
    </row>
    <row r="171" spans="2:8" s="1" customFormat="1" ht="15.75" thickBot="1">
      <c r="E171" s="9"/>
      <c r="F171" s="9"/>
      <c r="G171" s="4"/>
      <c r="H171" s="4"/>
    </row>
    <row r="172" spans="2:8" s="1" customFormat="1" ht="24">
      <c r="B172" s="1207" t="s">
        <v>494</v>
      </c>
      <c r="C172" s="1208"/>
      <c r="D172" s="124" t="s">
        <v>495</v>
      </c>
      <c r="E172" s="123" t="s">
        <v>496</v>
      </c>
      <c r="F172" s="123" t="s">
        <v>2469</v>
      </c>
      <c r="G172" s="122" t="s">
        <v>492</v>
      </c>
      <c r="H172" s="121" t="s">
        <v>493</v>
      </c>
    </row>
    <row r="173" spans="2:8" s="1" customFormat="1" ht="15.75" thickBot="1">
      <c r="B173" s="91"/>
      <c r="C173" s="95"/>
      <c r="D173" s="92"/>
      <c r="E173" s="92"/>
      <c r="F173" s="92"/>
      <c r="G173" s="93"/>
      <c r="H173" s="94"/>
    </row>
    <row r="174" spans="2:8" s="1" customFormat="1" ht="15.75" thickBot="1">
      <c r="B174" s="1022"/>
      <c r="C174" s="1023"/>
      <c r="D174" s="1024"/>
      <c r="E174" s="1030" t="s">
        <v>497</v>
      </c>
      <c r="F174" s="1031"/>
      <c r="G174" s="1032"/>
      <c r="H174" s="29">
        <f>ROUND(SUM(H173:H173),0)</f>
        <v>0</v>
      </c>
    </row>
    <row r="175" spans="2:8" s="1" customFormat="1" ht="15.75" thickBot="1">
      <c r="B175" s="1027"/>
      <c r="C175" s="1027"/>
      <c r="D175" s="1027"/>
      <c r="E175" s="1027"/>
      <c r="F175" s="1027"/>
      <c r="G175" s="1027"/>
      <c r="H175" s="1027"/>
    </row>
    <row r="176" spans="2:8" s="1" customFormat="1" ht="24">
      <c r="B176" s="1207" t="s">
        <v>489</v>
      </c>
      <c r="C176" s="1208"/>
      <c r="D176" s="124" t="s">
        <v>490</v>
      </c>
      <c r="E176" s="123" t="s">
        <v>491</v>
      </c>
      <c r="F176" s="123" t="s">
        <v>2530</v>
      </c>
      <c r="G176" s="122" t="s">
        <v>492</v>
      </c>
      <c r="H176" s="121" t="s">
        <v>493</v>
      </c>
    </row>
    <row r="177" spans="2:8" s="1" customFormat="1" ht="15.75" thickBot="1">
      <c r="B177" s="91" t="s">
        <v>543</v>
      </c>
      <c r="C177" s="95" t="str">
        <f>VLOOKUP(B177,'LISTA DE PRECIOS'!A:B,2,FALSE)</f>
        <v>Herramienta menor</v>
      </c>
      <c r="D177" s="92" t="str">
        <f>VLOOKUP(B177,'LISTA DE PRECIOS'!A:D,4,FALSE)</f>
        <v>%MO</v>
      </c>
      <c r="E177" s="155">
        <v>0.1</v>
      </c>
      <c r="F177" s="155"/>
      <c r="G177" s="93">
        <f>+H186</f>
        <v>24739</v>
      </c>
      <c r="H177" s="154">
        <f>+ROUND(E177*G177,0)</f>
        <v>2474</v>
      </c>
    </row>
    <row r="178" spans="2:8" s="1" customFormat="1" ht="15.75" thickBot="1">
      <c r="B178" s="1022"/>
      <c r="C178" s="1023"/>
      <c r="D178" s="1024"/>
      <c r="E178" s="1030" t="s">
        <v>498</v>
      </c>
      <c r="F178" s="1031"/>
      <c r="G178" s="1032"/>
      <c r="H178" s="29">
        <f>ROUND(SUM(H177:H177),0)</f>
        <v>2474</v>
      </c>
    </row>
    <row r="179" spans="2:8" s="1" customFormat="1" ht="15.75" thickBot="1">
      <c r="B179" s="42"/>
      <c r="C179" s="42"/>
      <c r="D179" s="42"/>
      <c r="E179" s="10"/>
      <c r="F179" s="10"/>
      <c r="G179" s="7"/>
      <c r="H179" s="8"/>
    </row>
    <row r="180" spans="2:8" s="1" customFormat="1" ht="36.75" thickBot="1">
      <c r="B180" s="1033" t="s">
        <v>499</v>
      </c>
      <c r="C180" s="1034"/>
      <c r="D180" s="30" t="s">
        <v>495</v>
      </c>
      <c r="E180" s="30" t="s">
        <v>501</v>
      </c>
      <c r="F180" s="25" t="s">
        <v>2530</v>
      </c>
      <c r="G180" s="31" t="s">
        <v>500</v>
      </c>
      <c r="H180" s="32" t="s">
        <v>493</v>
      </c>
    </row>
    <row r="181" spans="2:8" s="1" customFormat="1" ht="15.75" thickBot="1">
      <c r="B181" s="15">
        <v>3</v>
      </c>
      <c r="C181" s="16" t="s">
        <v>4</v>
      </c>
      <c r="D181" s="17"/>
      <c r="E181" s="18"/>
      <c r="F181" s="18"/>
      <c r="G181" s="19"/>
      <c r="H181" s="20">
        <f>+ROUND(E181*G181,0)</f>
        <v>0</v>
      </c>
    </row>
    <row r="182" spans="2:8" s="1" customFormat="1" ht="15.75" thickBot="1">
      <c r="B182" s="991"/>
      <c r="C182" s="991"/>
      <c r="D182" s="991"/>
      <c r="E182" s="992" t="s">
        <v>502</v>
      </c>
      <c r="F182" s="993"/>
      <c r="G182" s="994"/>
      <c r="H182" s="33">
        <f>ROUND(SUM(H181:H181),0)</f>
        <v>0</v>
      </c>
    </row>
    <row r="183" spans="2:8" s="1" customFormat="1" ht="15.75" thickBot="1">
      <c r="B183" s="1027"/>
      <c r="C183" s="1027"/>
      <c r="D183" s="1027"/>
      <c r="E183" s="1027"/>
      <c r="F183" s="1027"/>
      <c r="G183" s="1027"/>
      <c r="H183" s="1027"/>
    </row>
    <row r="184" spans="2:8" s="1" customFormat="1" ht="18.600000000000001" customHeight="1">
      <c r="B184" s="1207" t="s">
        <v>503</v>
      </c>
      <c r="C184" s="1208"/>
      <c r="D184" s="124" t="s">
        <v>495</v>
      </c>
      <c r="E184" s="123" t="s">
        <v>504</v>
      </c>
      <c r="F184" s="123" t="s">
        <v>2530</v>
      </c>
      <c r="G184" s="122" t="s">
        <v>505</v>
      </c>
      <c r="H184" s="121" t="s">
        <v>493</v>
      </c>
    </row>
    <row r="185" spans="2:8" s="1" customFormat="1" ht="15.75" thickBot="1">
      <c r="B185" s="367" t="s">
        <v>2514</v>
      </c>
      <c r="C185" s="95" t="str">
        <f>VLOOKUP(B185,'LISTA DE PRECIOS'!A:B,2,FALSE)</f>
        <v>Ayudante</v>
      </c>
      <c r="D185" s="92" t="str">
        <f>VLOOKUP(B185,'LISTA DE PRECIOS'!A:D,4,FALSE)</f>
        <v>Día</v>
      </c>
      <c r="E185" s="117">
        <v>9.0999999999999998E-2</v>
      </c>
      <c r="F185" s="117">
        <v>4</v>
      </c>
      <c r="G185" s="93">
        <f>VLOOKUP(B185,'LISTA DE PRECIOS'!A:E,5,FALSE)</f>
        <v>67964</v>
      </c>
      <c r="H185" s="116">
        <f>+ROUND(E185*F185*G185,0)</f>
        <v>24739</v>
      </c>
    </row>
    <row r="186" spans="2:8" s="1" customFormat="1" ht="15.75" thickBot="1">
      <c r="B186" s="991"/>
      <c r="C186" s="991"/>
      <c r="D186" s="991"/>
      <c r="E186" s="1042" t="s">
        <v>506</v>
      </c>
      <c r="F186" s="1043"/>
      <c r="G186" s="1031"/>
      <c r="H186" s="29">
        <f>ROUND(SUM(H185:H185),0)</f>
        <v>24739</v>
      </c>
    </row>
    <row r="187" spans="2:8" s="1" customFormat="1" ht="15.75" thickBot="1">
      <c r="B187" s="42"/>
      <c r="C187" s="42"/>
      <c r="D187" s="42"/>
      <c r="E187" s="42"/>
      <c r="F187" s="42"/>
      <c r="G187" s="42"/>
      <c r="H187" s="42"/>
    </row>
    <row r="188" spans="2:8" s="1" customFormat="1" ht="15.75" thickBot="1">
      <c r="B188" s="40"/>
      <c r="C188" s="40"/>
      <c r="D188" s="40"/>
      <c r="E188" s="995" t="s">
        <v>507</v>
      </c>
      <c r="F188" s="996"/>
      <c r="G188" s="997"/>
      <c r="H188" s="14">
        <f>+ROUND(H186+H178+H174+H182,0)</f>
        <v>27213</v>
      </c>
    </row>
    <row r="189" spans="2:8" s="1" customFormat="1">
      <c r="B189" s="40"/>
      <c r="C189" s="40"/>
      <c r="D189" s="40"/>
      <c r="E189" s="201"/>
      <c r="F189" s="201"/>
      <c r="G189" s="201"/>
      <c r="H189" s="200"/>
    </row>
    <row r="190" spans="2:8" s="1" customFormat="1">
      <c r="B190" s="40"/>
      <c r="C190" s="40"/>
      <c r="D190" s="40"/>
      <c r="E190" s="201"/>
      <c r="F190" s="201"/>
      <c r="G190" s="201"/>
      <c r="H190" s="200"/>
    </row>
    <row r="191" spans="2:8" s="1" customFormat="1">
      <c r="B191" s="40"/>
      <c r="C191" s="40"/>
      <c r="D191" s="40"/>
      <c r="E191" s="201"/>
      <c r="F191" s="201"/>
      <c r="G191" s="201"/>
      <c r="H191" s="200"/>
    </row>
    <row r="192" spans="2:8" s="1" customFormat="1">
      <c r="B192" s="40"/>
      <c r="C192" s="40"/>
      <c r="D192" s="40"/>
      <c r="E192" s="201"/>
      <c r="F192" s="201"/>
      <c r="G192" s="201"/>
      <c r="H192" s="200"/>
    </row>
    <row r="193" spans="1:26" s="1" customFormat="1" ht="15.75" thickBot="1">
      <c r="B193" s="40"/>
      <c r="C193" s="40"/>
      <c r="D193" s="40"/>
      <c r="E193" s="201"/>
      <c r="F193" s="201"/>
      <c r="G193" s="201"/>
      <c r="H193" s="200"/>
    </row>
    <row r="194" spans="1:26" s="1" customFormat="1" ht="15.6" customHeight="1" thickTop="1">
      <c r="B194" s="40"/>
      <c r="C194" s="854" t="s">
        <v>3432</v>
      </c>
      <c r="D194" s="40"/>
      <c r="E194" s="1203" t="s">
        <v>3431</v>
      </c>
      <c r="F194" s="1203"/>
      <c r="G194" s="1203"/>
      <c r="H194" s="200"/>
    </row>
    <row r="195" spans="1:26" s="1" customFormat="1">
      <c r="B195" s="40"/>
      <c r="C195" s="40"/>
      <c r="D195" s="40"/>
      <c r="E195" s="201"/>
      <c r="F195" s="201"/>
      <c r="G195" s="201"/>
      <c r="H195" s="200"/>
    </row>
    <row r="196" spans="1:26" s="1" customFormat="1">
      <c r="B196" s="40"/>
      <c r="C196" s="40"/>
      <c r="D196" s="40"/>
      <c r="E196" s="201"/>
      <c r="F196" s="201"/>
      <c r="G196" s="201"/>
      <c r="H196" s="200"/>
    </row>
    <row r="197" spans="1:26" s="1" customFormat="1" ht="15.75" thickBot="1">
      <c r="B197" s="40"/>
      <c r="C197" s="40"/>
      <c r="D197" s="40"/>
      <c r="E197" s="201"/>
      <c r="F197" s="201"/>
      <c r="G197" s="201"/>
      <c r="H197" s="200"/>
    </row>
    <row r="198" spans="1:26" s="1" customFormat="1" ht="15.75" thickTop="1">
      <c r="B198" s="40"/>
      <c r="C198" s="854" t="s">
        <v>3426</v>
      </c>
      <c r="D198" s="40"/>
      <c r="E198" s="1203" t="s">
        <v>3429</v>
      </c>
      <c r="F198" s="1203"/>
      <c r="G198" s="1203"/>
      <c r="H198" s="200"/>
    </row>
    <row r="199" spans="1:26" s="1" customFormat="1">
      <c r="E199" s="9"/>
      <c r="F199" s="9"/>
      <c r="G199" s="4"/>
      <c r="H199" s="4"/>
    </row>
    <row r="200" spans="1:26" ht="14.25" customHeight="1" thickBot="1">
      <c r="A200" s="224"/>
      <c r="B200" s="224"/>
      <c r="C200" s="224"/>
      <c r="D200" s="224"/>
      <c r="E200" s="225"/>
      <c r="F200" s="225"/>
      <c r="G200" s="226"/>
      <c r="H200" s="226"/>
      <c r="I200" s="224"/>
      <c r="J200" s="224"/>
      <c r="K200" s="224"/>
      <c r="L200" s="224"/>
      <c r="M200" s="224"/>
      <c r="N200" s="224"/>
      <c r="O200" s="224"/>
      <c r="P200" s="224"/>
      <c r="Q200" s="224"/>
      <c r="R200" s="224"/>
      <c r="S200" s="224"/>
      <c r="T200" s="224"/>
      <c r="U200" s="224"/>
      <c r="V200" s="224"/>
      <c r="W200" s="224"/>
      <c r="X200" s="224"/>
      <c r="Y200" s="224"/>
      <c r="Z200" s="224"/>
    </row>
    <row r="201" spans="1:26" ht="14.25" customHeight="1" thickBot="1">
      <c r="A201" s="224"/>
      <c r="B201" s="1209" t="s">
        <v>2982</v>
      </c>
      <c r="C201" s="1210"/>
      <c r="D201" s="1210"/>
      <c r="E201" s="1210"/>
      <c r="F201" s="1210"/>
      <c r="G201" s="1210"/>
      <c r="H201" s="1211"/>
      <c r="I201" s="224"/>
      <c r="J201" s="224"/>
      <c r="K201" s="224"/>
      <c r="L201" s="224"/>
      <c r="M201" s="224"/>
      <c r="N201" s="224"/>
      <c r="O201" s="224"/>
      <c r="P201" s="224"/>
      <c r="Q201" s="224"/>
      <c r="R201" s="224"/>
      <c r="S201" s="224"/>
      <c r="T201" s="224"/>
      <c r="U201" s="224"/>
      <c r="V201" s="224"/>
      <c r="W201" s="224"/>
      <c r="X201" s="224"/>
      <c r="Y201" s="224"/>
      <c r="Z201" s="224"/>
    </row>
    <row r="202" spans="1:26" ht="14.25" customHeight="1" thickBot="1">
      <c r="A202" s="224"/>
      <c r="B202" s="1006" t="s">
        <v>2578</v>
      </c>
      <c r="C202" s="1007"/>
      <c r="D202" s="1212" t="s">
        <v>3582</v>
      </c>
      <c r="E202" s="1213"/>
      <c r="F202" s="1213"/>
      <c r="G202" s="1213"/>
      <c r="H202" s="1214"/>
      <c r="I202" s="224"/>
      <c r="J202" s="224"/>
      <c r="K202" s="224"/>
      <c r="L202" s="224"/>
      <c r="M202" s="224"/>
      <c r="N202" s="224"/>
      <c r="O202" s="224"/>
      <c r="P202" s="224"/>
      <c r="Q202" s="224"/>
      <c r="R202" s="224"/>
      <c r="S202" s="224"/>
      <c r="T202" s="224"/>
      <c r="U202" s="224"/>
      <c r="V202" s="224"/>
      <c r="W202" s="224"/>
      <c r="X202" s="224"/>
      <c r="Y202" s="224"/>
      <c r="Z202" s="224"/>
    </row>
    <row r="203" spans="1:26" ht="25.9" customHeight="1">
      <c r="A203" s="224"/>
      <c r="B203" s="1229" t="s">
        <v>3530</v>
      </c>
      <c r="C203" s="1230"/>
      <c r="D203" s="1235" t="s">
        <v>34</v>
      </c>
      <c r="E203" s="1213"/>
      <c r="F203" s="1213"/>
      <c r="G203" s="1213"/>
      <c r="H203" s="227" t="s">
        <v>1</v>
      </c>
      <c r="I203" s="224"/>
      <c r="J203" s="224"/>
      <c r="K203" s="224"/>
      <c r="L203" s="224"/>
      <c r="M203" s="224"/>
      <c r="N203" s="224"/>
      <c r="O203" s="224"/>
      <c r="P203" s="224"/>
      <c r="Q203" s="224"/>
      <c r="R203" s="224"/>
      <c r="S203" s="224"/>
      <c r="T203" s="224"/>
      <c r="U203" s="224"/>
      <c r="V203" s="224"/>
      <c r="W203" s="224"/>
      <c r="X203" s="224"/>
      <c r="Y203" s="224"/>
      <c r="Z203" s="224"/>
    </row>
    <row r="204" spans="1:26">
      <c r="A204" s="224"/>
      <c r="B204" s="1231"/>
      <c r="C204" s="1232"/>
      <c r="D204" s="1236">
        <f>+ROUND(H229+H220+H215+H224,0)</f>
        <v>170647</v>
      </c>
      <c r="E204" s="1216"/>
      <c r="F204" s="1216"/>
      <c r="G204" s="1216"/>
      <c r="H204" s="1238" t="s">
        <v>3</v>
      </c>
      <c r="I204" s="224"/>
      <c r="J204" s="224"/>
      <c r="K204" s="224"/>
      <c r="L204" s="224"/>
      <c r="M204" s="224"/>
      <c r="N204" s="224"/>
      <c r="O204" s="224"/>
      <c r="P204" s="224"/>
      <c r="Q204" s="224"/>
      <c r="R204" s="224"/>
      <c r="S204" s="224"/>
      <c r="T204" s="224"/>
      <c r="U204" s="224"/>
      <c r="V204" s="224"/>
      <c r="W204" s="224"/>
      <c r="X204" s="224"/>
      <c r="Y204" s="224"/>
      <c r="Z204" s="224"/>
    </row>
    <row r="205" spans="1:26" ht="27" customHeight="1" thickBot="1">
      <c r="A205" s="224"/>
      <c r="B205" s="1233"/>
      <c r="C205" s="1234"/>
      <c r="D205" s="1237"/>
      <c r="E205" s="1221"/>
      <c r="F205" s="1221"/>
      <c r="G205" s="1221"/>
      <c r="H205" s="1239"/>
      <c r="I205" s="224"/>
      <c r="J205" s="224"/>
      <c r="K205" s="224"/>
      <c r="L205" s="224"/>
      <c r="M205" s="224"/>
      <c r="N205" s="224"/>
      <c r="O205" s="224"/>
      <c r="P205" s="224"/>
      <c r="Q205" s="224"/>
      <c r="R205" s="224"/>
      <c r="S205" s="224"/>
      <c r="T205" s="224"/>
      <c r="U205" s="224"/>
      <c r="V205" s="224"/>
      <c r="W205" s="224"/>
      <c r="X205" s="224"/>
      <c r="Y205" s="224"/>
      <c r="Z205" s="224"/>
    </row>
    <row r="206" spans="1:26" ht="14.25" customHeight="1" thickBot="1">
      <c r="A206" s="224"/>
      <c r="B206" s="224"/>
      <c r="C206" s="224"/>
      <c r="D206" s="224"/>
      <c r="E206" s="225"/>
      <c r="F206" s="225"/>
      <c r="G206" s="226"/>
      <c r="H206" s="226"/>
      <c r="I206" s="224"/>
      <c r="J206" s="224"/>
      <c r="K206" s="224"/>
      <c r="L206" s="224"/>
      <c r="M206" s="224"/>
      <c r="N206" s="224"/>
      <c r="O206" s="224"/>
      <c r="P206" s="224"/>
      <c r="Q206" s="224"/>
      <c r="R206" s="224"/>
      <c r="S206" s="224"/>
      <c r="T206" s="224"/>
      <c r="U206" s="224"/>
      <c r="V206" s="224"/>
      <c r="W206" s="224"/>
      <c r="X206" s="224"/>
      <c r="Y206" s="224"/>
      <c r="Z206" s="224"/>
    </row>
    <row r="207" spans="1:26" ht="14.25" customHeight="1">
      <c r="A207" s="224"/>
      <c r="B207" s="1217" t="s">
        <v>494</v>
      </c>
      <c r="C207" s="1218"/>
      <c r="D207" s="256" t="s">
        <v>495</v>
      </c>
      <c r="E207" s="257" t="s">
        <v>496</v>
      </c>
      <c r="F207" s="257" t="s">
        <v>2469</v>
      </c>
      <c r="G207" s="258" t="s">
        <v>492</v>
      </c>
      <c r="H207" s="259" t="s">
        <v>493</v>
      </c>
      <c r="I207" s="224"/>
      <c r="J207" s="224"/>
      <c r="K207" s="224"/>
      <c r="L207" s="224"/>
      <c r="M207" s="224"/>
      <c r="N207" s="224"/>
      <c r="O207" s="224"/>
      <c r="P207" s="224"/>
      <c r="Q207" s="224"/>
      <c r="R207" s="224"/>
      <c r="S207" s="224"/>
      <c r="T207" s="224"/>
      <c r="U207" s="224"/>
      <c r="V207" s="224"/>
      <c r="W207" s="224"/>
      <c r="X207" s="224"/>
      <c r="Y207" s="224"/>
      <c r="Z207" s="224"/>
    </row>
    <row r="208" spans="1:26" ht="14.25" customHeight="1">
      <c r="A208" s="224"/>
      <c r="B208" s="376" t="s">
        <v>1296</v>
      </c>
      <c r="C208" s="364" t="str">
        <f>VLOOKUP(B208,'LISTA DE PRECIOS'!A:B,2,FALSE)</f>
        <v>Soldadura para hierro estructural</v>
      </c>
      <c r="D208" s="262" t="str">
        <f>VLOOKUP(B208,'LISTA DE PRECIOS'!A:D,4,FALSE)</f>
        <v>KG</v>
      </c>
      <c r="E208" s="262">
        <v>0.15</v>
      </c>
      <c r="F208" s="262">
        <v>1</v>
      </c>
      <c r="G208" s="264">
        <f>VLOOKUP(B208,'LISTA DE PRECIOS'!A:E,5,FALSE)</f>
        <v>15900</v>
      </c>
      <c r="H208" s="377">
        <f t="shared" ref="H208:H214" si="1">+ROUND(E208*F208*G208,0)</f>
        <v>2385</v>
      </c>
      <c r="I208" s="224"/>
      <c r="J208" s="224"/>
      <c r="K208" s="224"/>
      <c r="L208" s="224"/>
      <c r="M208" s="224"/>
      <c r="N208" s="224"/>
      <c r="O208" s="224"/>
      <c r="P208" s="224"/>
      <c r="Q208" s="224"/>
      <c r="R208" s="224"/>
      <c r="S208" s="224"/>
      <c r="T208" s="224"/>
      <c r="U208" s="224"/>
      <c r="V208" s="224"/>
      <c r="W208" s="224"/>
      <c r="X208" s="224"/>
      <c r="Y208" s="224"/>
      <c r="Z208" s="224"/>
    </row>
    <row r="209" spans="1:26" ht="14.25" customHeight="1">
      <c r="A209" s="224"/>
      <c r="B209" s="376" t="s">
        <v>680</v>
      </c>
      <c r="C209" s="364" t="str">
        <f>VLOOKUP(B209,'LISTA DE PRECIOS'!A:B,2,FALSE)</f>
        <v>Alambre negro calibre 18</v>
      </c>
      <c r="D209" s="262" t="str">
        <f>VLOOKUP(B209,'LISTA DE PRECIOS'!A:D,4,FALSE)</f>
        <v>Kg</v>
      </c>
      <c r="E209" s="375">
        <v>0.5</v>
      </c>
      <c r="F209" s="262">
        <v>1</v>
      </c>
      <c r="G209" s="264">
        <f>VLOOKUP(B209,'LISTA DE PRECIOS'!A:E,5,FALSE)</f>
        <v>7100</v>
      </c>
      <c r="H209" s="377">
        <f t="shared" si="1"/>
        <v>3550</v>
      </c>
      <c r="I209" s="224"/>
      <c r="J209" s="224"/>
      <c r="K209" s="224"/>
      <c r="L209" s="224"/>
      <c r="M209" s="224"/>
      <c r="N209" s="224"/>
      <c r="O209" s="224"/>
      <c r="P209" s="224"/>
      <c r="Q209" s="224"/>
      <c r="R209" s="224"/>
      <c r="S209" s="224"/>
      <c r="T209" s="224"/>
      <c r="U209" s="224"/>
      <c r="V209" s="224"/>
      <c r="W209" s="224"/>
      <c r="X209" s="224"/>
      <c r="Y209" s="224"/>
      <c r="Z209" s="224"/>
    </row>
    <row r="210" spans="1:26" ht="14.25" customHeight="1">
      <c r="A210" s="224"/>
      <c r="B210" s="376" t="s">
        <v>678</v>
      </c>
      <c r="C210" s="364" t="str">
        <f>VLOOKUP(B210,'LISTA DE PRECIOS'!A:B,2,FALSE)</f>
        <v>Alambre de púas C 14</v>
      </c>
      <c r="D210" s="262" t="str">
        <f>VLOOKUP(B210,'LISTA DE PRECIOS'!A:D,4,FALSE)</f>
        <v>M</v>
      </c>
      <c r="E210" s="375">
        <v>3</v>
      </c>
      <c r="F210" s="262">
        <v>1</v>
      </c>
      <c r="G210" s="264">
        <f>VLOOKUP(B210,'LISTA DE PRECIOS'!A:E,5,FALSE)</f>
        <v>423</v>
      </c>
      <c r="H210" s="377">
        <f t="shared" si="1"/>
        <v>1269</v>
      </c>
      <c r="I210" s="224"/>
      <c r="J210" s="224"/>
      <c r="K210" s="224"/>
      <c r="L210" s="224"/>
      <c r="M210" s="224"/>
      <c r="N210" s="224"/>
      <c r="O210" s="224"/>
      <c r="P210" s="224"/>
      <c r="Q210" s="224"/>
      <c r="R210" s="224"/>
      <c r="S210" s="224"/>
      <c r="T210" s="224"/>
      <c r="U210" s="224"/>
      <c r="V210" s="224"/>
      <c r="W210" s="224"/>
      <c r="X210" s="224"/>
      <c r="Y210" s="224"/>
      <c r="Z210" s="224"/>
    </row>
    <row r="211" spans="1:26" ht="14.25" customHeight="1">
      <c r="A211" s="224"/>
      <c r="B211" s="376" t="s">
        <v>2416</v>
      </c>
      <c r="C211" s="261" t="str">
        <f>VLOOKUP(B211,'LISTA DE PRECIOS'!A:B,2,FALSE)</f>
        <v>Concreto de 20,7 Mpa (3000 psi) (producción)</v>
      </c>
      <c r="D211" s="262" t="str">
        <f>VLOOKUP(B211,'LISTA DE PRECIOS'!A:D,4,FALSE)</f>
        <v>M3</v>
      </c>
      <c r="E211" s="713">
        <v>0.09</v>
      </c>
      <c r="F211" s="262">
        <v>1.05</v>
      </c>
      <c r="G211" s="264">
        <f>VLOOKUP(B211,'LISTA DE PRECIOS'!A:E,5,FALSE)</f>
        <v>349675</v>
      </c>
      <c r="H211" s="377">
        <f t="shared" si="1"/>
        <v>33044</v>
      </c>
      <c r="I211" s="224"/>
      <c r="J211" s="224"/>
      <c r="K211" s="224"/>
      <c r="L211" s="224"/>
      <c r="M211" s="224"/>
      <c r="N211" s="224"/>
      <c r="O211" s="224"/>
      <c r="P211" s="224"/>
      <c r="Q211" s="224"/>
      <c r="R211" s="224"/>
      <c r="S211" s="224"/>
      <c r="T211" s="224"/>
      <c r="U211" s="224"/>
      <c r="V211" s="224"/>
      <c r="W211" s="224"/>
      <c r="X211" s="224"/>
      <c r="Y211" s="224"/>
      <c r="Z211" s="224"/>
    </row>
    <row r="212" spans="1:26" ht="14.25" customHeight="1">
      <c r="A212" s="224"/>
      <c r="B212" s="376" t="s">
        <v>2432</v>
      </c>
      <c r="C212" s="261" t="str">
        <f>VLOOKUP(B212,'LISTA DE PRECIOS'!A:B,2,FALSE)</f>
        <v>Acero Fy = 60.000 psi d&gt;1/4"</v>
      </c>
      <c r="D212" s="262" t="str">
        <f>VLOOKUP(B212,'LISTA DE PRECIOS'!A:D,4,FALSE)</f>
        <v>Kg</v>
      </c>
      <c r="E212" s="262">
        <v>6.69</v>
      </c>
      <c r="F212" s="262">
        <v>1.05</v>
      </c>
      <c r="G212" s="264">
        <f>VLOOKUP(B212,'LISTA DE PRECIOS'!A:E,5,FALSE)</f>
        <v>7598</v>
      </c>
      <c r="H212" s="377">
        <f t="shared" si="1"/>
        <v>53372</v>
      </c>
      <c r="I212" s="224"/>
      <c r="J212" s="224"/>
      <c r="K212" s="224">
        <f>0.3*0.3</f>
        <v>0.09</v>
      </c>
      <c r="L212" s="224"/>
      <c r="M212" s="224"/>
      <c r="N212" s="224"/>
      <c r="O212" s="224"/>
      <c r="P212" s="224"/>
      <c r="Q212" s="224"/>
      <c r="R212" s="224"/>
      <c r="S212" s="224"/>
      <c r="T212" s="224"/>
      <c r="U212" s="224"/>
      <c r="V212" s="224"/>
      <c r="W212" s="224"/>
      <c r="X212" s="224"/>
      <c r="Y212" s="224"/>
      <c r="Z212" s="224"/>
    </row>
    <row r="213" spans="1:26" ht="14.25" customHeight="1">
      <c r="A213" s="224"/>
      <c r="B213" s="376" t="s">
        <v>1186</v>
      </c>
      <c r="C213" s="261" t="str">
        <f>VLOOKUP(B213,'LISTA DE PRECIOS'!A:B,2,FALSE)</f>
        <v>Tubería galvanizada para cerramiento de 1 1/2" x 6 m</v>
      </c>
      <c r="D213" s="262" t="str">
        <f>VLOOKUP(B213,'LISTA DE PRECIOS'!A:D,4,FALSE)</f>
        <v>M</v>
      </c>
      <c r="E213" s="262">
        <v>1.1000000000000001</v>
      </c>
      <c r="F213" s="262">
        <v>1.05</v>
      </c>
      <c r="G213" s="264">
        <f>VLOOKUP(B213,'LISTA DE PRECIOS'!A:E,5,FALSE)</f>
        <v>13883.333333333334</v>
      </c>
      <c r="H213" s="377">
        <f t="shared" si="1"/>
        <v>16035</v>
      </c>
      <c r="I213" s="224"/>
      <c r="J213" s="224"/>
      <c r="K213" s="224">
        <f>0.7*0.15</f>
        <v>0.105</v>
      </c>
      <c r="L213" s="224"/>
      <c r="M213" s="224"/>
      <c r="N213" s="224"/>
      <c r="O213" s="224"/>
      <c r="P213" s="224"/>
      <c r="Q213" s="224"/>
      <c r="R213" s="224"/>
      <c r="S213" s="224"/>
      <c r="T213" s="224"/>
      <c r="U213" s="224"/>
      <c r="V213" s="224"/>
      <c r="W213" s="224"/>
      <c r="X213" s="224"/>
      <c r="Y213" s="224"/>
      <c r="Z213" s="224"/>
    </row>
    <row r="214" spans="1:26" ht="21.6" customHeight="1" thickBot="1">
      <c r="A214" s="224"/>
      <c r="B214" s="167" t="s">
        <v>945</v>
      </c>
      <c r="C214" s="112" t="str">
        <f>VLOOKUP(B214,'LISTA DE PRECIOS'!A:B,2,FALSE)</f>
        <v xml:space="preserve">Mallas eslabonada galvanizada calibre 13 ojo de 2” que cumpla con la norma 80 gramos de galvanizado/M2. </v>
      </c>
      <c r="D214" s="92" t="str">
        <f>VLOOKUP(B214,'LISTA DE PRECIOS'!A:D,4,FALSE)</f>
        <v>M2</v>
      </c>
      <c r="E214" s="319">
        <v>2.2000000000000002</v>
      </c>
      <c r="F214" s="92">
        <v>1.05</v>
      </c>
      <c r="G214" s="93">
        <f>VLOOKUP(B214,'LISTA DE PRECIOS'!A:E,5,FALSE)</f>
        <v>10380</v>
      </c>
      <c r="H214" s="94">
        <f t="shared" si="1"/>
        <v>23978</v>
      </c>
      <c r="I214" s="224"/>
      <c r="J214" s="224"/>
      <c r="K214" s="224">
        <f>+K212+K213</f>
        <v>0.19500000000000001</v>
      </c>
      <c r="L214" s="224"/>
      <c r="M214" s="224"/>
      <c r="N214" s="224"/>
      <c r="O214" s="224"/>
      <c r="P214" s="224"/>
      <c r="Q214" s="224"/>
      <c r="R214" s="224"/>
      <c r="S214" s="224"/>
      <c r="T214" s="224"/>
      <c r="U214" s="224"/>
      <c r="V214" s="224"/>
      <c r="W214" s="224"/>
      <c r="X214" s="224"/>
      <c r="Y214" s="224"/>
      <c r="Z214" s="224"/>
    </row>
    <row r="215" spans="1:26" ht="14.25" customHeight="1" thickBot="1">
      <c r="A215" s="224"/>
      <c r="B215" s="1219"/>
      <c r="C215" s="1219"/>
      <c r="D215" s="1240"/>
      <c r="E215" s="1220" t="s">
        <v>33</v>
      </c>
      <c r="F215" s="1241"/>
      <c r="G215" s="1242"/>
      <c r="H215" s="237">
        <f>ROUND(SUM(H208:H214),0)</f>
        <v>133633</v>
      </c>
      <c r="I215" s="224"/>
      <c r="J215" s="224"/>
      <c r="K215" s="224"/>
      <c r="L215" s="224"/>
      <c r="M215" s="224"/>
      <c r="N215" s="224"/>
      <c r="O215" s="224"/>
      <c r="P215" s="224"/>
      <c r="Q215" s="224"/>
      <c r="R215" s="224"/>
      <c r="S215" s="224"/>
      <c r="T215" s="224"/>
      <c r="U215" s="224"/>
      <c r="V215" s="224"/>
      <c r="W215" s="224"/>
      <c r="X215" s="224"/>
      <c r="Y215" s="224"/>
      <c r="Z215" s="224"/>
    </row>
    <row r="216" spans="1:26" ht="14.25" customHeight="1" thickBot="1">
      <c r="A216" s="224"/>
      <c r="B216" s="1215"/>
      <c r="C216" s="1216"/>
      <c r="D216" s="1216"/>
      <c r="E216" s="1216"/>
      <c r="F216" s="1216"/>
      <c r="G216" s="1216"/>
      <c r="H216" s="1216"/>
      <c r="I216" s="224"/>
      <c r="J216" s="224"/>
      <c r="K216" s="224"/>
      <c r="L216" s="224"/>
      <c r="M216" s="224"/>
      <c r="N216" s="224"/>
      <c r="O216" s="224"/>
      <c r="P216" s="224"/>
      <c r="Q216" s="224"/>
      <c r="R216" s="224"/>
      <c r="S216" s="224"/>
      <c r="T216" s="224"/>
      <c r="U216" s="224"/>
      <c r="V216" s="224"/>
      <c r="W216" s="224"/>
      <c r="X216" s="224"/>
      <c r="Y216" s="224"/>
      <c r="Z216" s="224"/>
    </row>
    <row r="217" spans="1:26" ht="14.25" customHeight="1">
      <c r="A217" s="224"/>
      <c r="B217" s="1217" t="s">
        <v>489</v>
      </c>
      <c r="C217" s="1218"/>
      <c r="D217" s="256" t="s">
        <v>490</v>
      </c>
      <c r="E217" s="257" t="s">
        <v>491</v>
      </c>
      <c r="F217" s="257" t="s">
        <v>2530</v>
      </c>
      <c r="G217" s="258" t="s">
        <v>492</v>
      </c>
      <c r="H217" s="259" t="s">
        <v>493</v>
      </c>
      <c r="I217" s="224"/>
      <c r="J217" s="224"/>
      <c r="K217" s="224"/>
      <c r="L217" s="224"/>
      <c r="M217" s="224"/>
      <c r="N217" s="224"/>
      <c r="O217" s="224"/>
      <c r="P217" s="224"/>
      <c r="Q217" s="224"/>
      <c r="R217" s="224"/>
      <c r="S217" s="224"/>
      <c r="T217" s="224"/>
      <c r="U217" s="224"/>
      <c r="V217" s="224"/>
      <c r="W217" s="224"/>
      <c r="X217" s="224"/>
      <c r="Y217" s="224"/>
      <c r="Z217" s="224"/>
    </row>
    <row r="218" spans="1:26" ht="14.25" customHeight="1">
      <c r="A218" s="224"/>
      <c r="B218" s="372" t="s">
        <v>543</v>
      </c>
      <c r="C218" s="364" t="str">
        <f>VLOOKUP(B218,'LISTA DE PRECIOS'!A:B,2,FALSE)</f>
        <v>Herramienta menor</v>
      </c>
      <c r="D218" s="262" t="str">
        <f>VLOOKUP(B218,'LISTA DE PRECIOS'!A:D,4,FALSE)</f>
        <v>%MO</v>
      </c>
      <c r="E218" s="370">
        <v>0.1</v>
      </c>
      <c r="F218" s="371">
        <v>1</v>
      </c>
      <c r="G218" s="264">
        <f>+H229</f>
        <v>32351</v>
      </c>
      <c r="H218" s="265">
        <f>+ROUND(E218*G218,0)</f>
        <v>3235</v>
      </c>
      <c r="I218" s="224"/>
      <c r="J218" s="224"/>
      <c r="K218" s="224"/>
      <c r="L218" s="224"/>
      <c r="M218" s="224"/>
      <c r="N218" s="224"/>
      <c r="O218" s="224"/>
      <c r="P218" s="224"/>
      <c r="Q218" s="224"/>
      <c r="R218" s="224"/>
      <c r="S218" s="224"/>
      <c r="T218" s="224"/>
      <c r="U218" s="224"/>
      <c r="V218" s="224"/>
      <c r="W218" s="224"/>
      <c r="X218" s="224"/>
      <c r="Y218" s="224"/>
      <c r="Z218" s="224"/>
    </row>
    <row r="219" spans="1:26" ht="14.25" customHeight="1" thickBot="1">
      <c r="A219" s="224"/>
      <c r="B219" s="771" t="s">
        <v>593</v>
      </c>
      <c r="C219" s="365" t="str">
        <f>VLOOKUP(B219,'LISTA DE PRECIOS'!A:B,2,FALSE)</f>
        <v>Equipo soldadura eléctrica</v>
      </c>
      <c r="D219" s="268" t="str">
        <f>VLOOKUP(B219,'LISTA DE PRECIOS'!A:D,4,FALSE)</f>
        <v>Día</v>
      </c>
      <c r="E219" s="941">
        <v>0.03</v>
      </c>
      <c r="F219" s="374">
        <v>1</v>
      </c>
      <c r="G219" s="270">
        <f>VLOOKUP(B219,'LISTA DE PRECIOS'!A:E,5,FALSE)</f>
        <v>47600</v>
      </c>
      <c r="H219" s="271">
        <f>+ROUND(E219*G219,0)</f>
        <v>1428</v>
      </c>
      <c r="I219" s="224"/>
      <c r="J219" s="224"/>
      <c r="K219" s="224"/>
      <c r="L219" s="224"/>
      <c r="M219" s="224"/>
      <c r="N219" s="224"/>
      <c r="O219" s="224"/>
      <c r="P219" s="224"/>
      <c r="Q219" s="224"/>
      <c r="R219" s="224"/>
      <c r="S219" s="224"/>
      <c r="T219" s="224"/>
      <c r="U219" s="224"/>
      <c r="V219" s="224"/>
      <c r="W219" s="224"/>
      <c r="X219" s="224"/>
      <c r="Y219" s="224"/>
      <c r="Z219" s="224"/>
    </row>
    <row r="220" spans="1:26" ht="14.25" customHeight="1" thickBot="1">
      <c r="A220" s="224"/>
      <c r="B220" s="1219"/>
      <c r="C220" s="1216"/>
      <c r="D220" s="1226"/>
      <c r="E220" s="1220" t="s">
        <v>498</v>
      </c>
      <c r="F220" s="1221"/>
      <c r="G220" s="1222"/>
      <c r="H220" s="237">
        <f>ROUND(SUM(H218:H219),0)</f>
        <v>4663</v>
      </c>
      <c r="I220" s="224"/>
      <c r="J220" s="224"/>
      <c r="K220" s="224"/>
      <c r="L220" s="224"/>
      <c r="M220" s="224"/>
      <c r="N220" s="224"/>
      <c r="O220" s="224"/>
      <c r="P220" s="224"/>
      <c r="Q220" s="224"/>
      <c r="R220" s="224"/>
      <c r="S220" s="224"/>
      <c r="T220" s="224"/>
      <c r="U220" s="224"/>
      <c r="V220" s="224"/>
      <c r="W220" s="224"/>
      <c r="X220" s="224"/>
      <c r="Y220" s="224"/>
      <c r="Z220" s="224"/>
    </row>
    <row r="221" spans="1:26" ht="14.25" customHeight="1" thickBot="1">
      <c r="A221" s="224"/>
      <c r="B221" s="241"/>
      <c r="C221" s="241"/>
      <c r="D221" s="241"/>
      <c r="E221" s="242"/>
      <c r="F221" s="242"/>
      <c r="G221" s="243"/>
      <c r="H221" s="244"/>
      <c r="I221" s="224"/>
      <c r="J221" s="224"/>
      <c r="K221" s="224"/>
      <c r="L221" s="224"/>
      <c r="M221" s="224"/>
      <c r="N221" s="224"/>
      <c r="O221" s="224"/>
      <c r="P221" s="224"/>
      <c r="Q221" s="224"/>
      <c r="R221" s="224"/>
      <c r="S221" s="224"/>
      <c r="T221" s="224"/>
      <c r="U221" s="224"/>
      <c r="V221" s="224"/>
      <c r="W221" s="224"/>
      <c r="X221" s="224"/>
      <c r="Y221" s="224"/>
      <c r="Z221" s="224"/>
    </row>
    <row r="222" spans="1:26" ht="25.9" customHeight="1" thickBot="1">
      <c r="A222" s="224"/>
      <c r="B222" s="1227" t="s">
        <v>499</v>
      </c>
      <c r="C222" s="1225"/>
      <c r="D222" s="245" t="s">
        <v>495</v>
      </c>
      <c r="E222" s="245" t="s">
        <v>501</v>
      </c>
      <c r="F222" s="246" t="s">
        <v>2530</v>
      </c>
      <c r="G222" s="247" t="s">
        <v>500</v>
      </c>
      <c r="H222" s="248" t="s">
        <v>493</v>
      </c>
      <c r="I222" s="224"/>
      <c r="J222" s="224"/>
      <c r="K222" s="224"/>
      <c r="L222" s="224"/>
      <c r="M222" s="224"/>
      <c r="N222" s="224"/>
      <c r="O222" s="224"/>
      <c r="P222" s="224"/>
      <c r="Q222" s="224"/>
      <c r="R222" s="224"/>
      <c r="S222" s="224"/>
      <c r="T222" s="224"/>
      <c r="U222" s="224"/>
      <c r="V222" s="224"/>
      <c r="W222" s="224"/>
      <c r="X222" s="224"/>
      <c r="Y222" s="224"/>
      <c r="Z222" s="224"/>
    </row>
    <row r="223" spans="1:26" ht="15.75" thickBot="1">
      <c r="A223" s="224"/>
      <c r="B223" s="15">
        <v>3</v>
      </c>
      <c r="C223" s="16" t="s">
        <v>4</v>
      </c>
      <c r="D223" s="234"/>
      <c r="E223" s="278"/>
      <c r="F223" s="279"/>
      <c r="G223" s="280"/>
      <c r="H223" s="254">
        <f>+ROUND(E223*F223*G223,0)</f>
        <v>0</v>
      </c>
      <c r="I223" s="224"/>
      <c r="J223" s="224"/>
      <c r="K223" s="224"/>
      <c r="L223" s="224"/>
      <c r="M223" s="224"/>
      <c r="N223" s="224"/>
      <c r="O223" s="224"/>
      <c r="P223" s="224"/>
      <c r="Q223" s="224"/>
      <c r="R223" s="224"/>
      <c r="S223" s="224"/>
      <c r="T223" s="224"/>
      <c r="U223" s="224"/>
      <c r="V223" s="224"/>
      <c r="W223" s="224"/>
      <c r="X223" s="224"/>
      <c r="Y223" s="224"/>
      <c r="Z223" s="224"/>
    </row>
    <row r="224" spans="1:26" ht="14.25" customHeight="1" thickBot="1">
      <c r="A224" s="224"/>
      <c r="B224" s="1219"/>
      <c r="C224" s="1216"/>
      <c r="D224" s="1216"/>
      <c r="E224" s="1228" t="s">
        <v>502</v>
      </c>
      <c r="F224" s="1224"/>
      <c r="G224" s="1225"/>
      <c r="H224" s="255">
        <f>ROUND(SUM(H223),0)</f>
        <v>0</v>
      </c>
      <c r="I224" s="224"/>
      <c r="J224" s="224"/>
      <c r="K224" s="224"/>
      <c r="L224" s="224"/>
      <c r="M224" s="224"/>
      <c r="N224" s="224"/>
      <c r="O224" s="224"/>
      <c r="P224" s="224"/>
      <c r="Q224" s="224"/>
      <c r="R224" s="224"/>
      <c r="S224" s="224"/>
      <c r="T224" s="224"/>
      <c r="U224" s="224"/>
      <c r="V224" s="224"/>
      <c r="W224" s="224"/>
      <c r="X224" s="224"/>
      <c r="Y224" s="224"/>
      <c r="Z224" s="224"/>
    </row>
    <row r="225" spans="1:26" ht="14.25" customHeight="1" thickBot="1">
      <c r="A225" s="224"/>
      <c r="B225" s="1215"/>
      <c r="C225" s="1216"/>
      <c r="D225" s="1216"/>
      <c r="E225" s="1216"/>
      <c r="F225" s="1216"/>
      <c r="G225" s="1216"/>
      <c r="H225" s="1216"/>
      <c r="I225" s="224"/>
      <c r="J225" s="224"/>
      <c r="K225" s="224"/>
      <c r="L225" s="224"/>
      <c r="M225" s="224"/>
      <c r="N225" s="224"/>
      <c r="O225" s="224"/>
      <c r="P225" s="224"/>
      <c r="Q225" s="224"/>
      <c r="R225" s="224"/>
      <c r="S225" s="224"/>
      <c r="T225" s="224"/>
      <c r="U225" s="224"/>
      <c r="V225" s="224"/>
      <c r="W225" s="224"/>
      <c r="X225" s="224"/>
      <c r="Y225" s="224"/>
      <c r="Z225" s="224"/>
    </row>
    <row r="226" spans="1:26" ht="14.25" customHeight="1">
      <c r="A226" s="224"/>
      <c r="B226" s="1217" t="s">
        <v>503</v>
      </c>
      <c r="C226" s="1218"/>
      <c r="D226" s="256" t="s">
        <v>495</v>
      </c>
      <c r="E226" s="257" t="s">
        <v>504</v>
      </c>
      <c r="F226" s="257" t="s">
        <v>2530</v>
      </c>
      <c r="G226" s="258" t="s">
        <v>505</v>
      </c>
      <c r="H226" s="259" t="s">
        <v>493</v>
      </c>
      <c r="I226" s="224"/>
      <c r="J226" s="224"/>
      <c r="K226" s="224"/>
      <c r="L226" s="224"/>
      <c r="M226" s="224"/>
      <c r="N226" s="224"/>
      <c r="O226" s="224"/>
      <c r="P226" s="224"/>
      <c r="Q226" s="224"/>
      <c r="R226" s="224"/>
      <c r="S226" s="224"/>
      <c r="T226" s="224"/>
      <c r="U226" s="224"/>
      <c r="V226" s="224"/>
      <c r="W226" s="224"/>
      <c r="X226" s="224"/>
      <c r="Y226" s="224"/>
      <c r="Z226" s="224"/>
    </row>
    <row r="227" spans="1:26" ht="14.25" customHeight="1">
      <c r="A227" s="224"/>
      <c r="B227" s="361" t="s">
        <v>2514</v>
      </c>
      <c r="C227" s="261" t="str">
        <f>VLOOKUP(B227,'LISTA DE PRECIOS'!A:B,2,FALSE)</f>
        <v>Ayudante</v>
      </c>
      <c r="D227" s="262" t="str">
        <f>VLOOKUP(B227,'LISTA DE PRECIOS'!A:D,4,FALSE)</f>
        <v>Día</v>
      </c>
      <c r="E227" s="263">
        <v>0.17</v>
      </c>
      <c r="F227" s="263">
        <v>1</v>
      </c>
      <c r="G227" s="264">
        <f>VLOOKUP(B227,'LISTA DE PRECIOS'!A:E,5,FALSE)</f>
        <v>67964</v>
      </c>
      <c r="H227" s="265">
        <f t="shared" ref="H227:H228" si="2">+ROUND(E227*F227*G227,0)</f>
        <v>11554</v>
      </c>
      <c r="I227" s="224"/>
      <c r="J227" s="224"/>
      <c r="K227" s="224"/>
      <c r="L227" s="224"/>
      <c r="M227" s="224"/>
      <c r="N227" s="224"/>
      <c r="O227" s="224"/>
      <c r="P227" s="224"/>
      <c r="Q227" s="224"/>
      <c r="R227" s="224"/>
      <c r="S227" s="224"/>
      <c r="T227" s="224"/>
      <c r="U227" s="224"/>
      <c r="V227" s="224"/>
      <c r="W227" s="224"/>
      <c r="X227" s="224"/>
      <c r="Y227" s="224"/>
      <c r="Z227" s="224"/>
    </row>
    <row r="228" spans="1:26" ht="14.25" customHeight="1" thickBot="1">
      <c r="A228" s="224"/>
      <c r="B228" s="360" t="s">
        <v>2516</v>
      </c>
      <c r="C228" s="267" t="str">
        <f>VLOOKUP(B228,'LISTA DE PRECIOS'!A:B,2,FALSE)</f>
        <v>Oficial</v>
      </c>
      <c r="D228" s="268" t="str">
        <f>VLOOKUP(B228,'LISTA DE PRECIOS'!A:D,4,FALSE)</f>
        <v>Día</v>
      </c>
      <c r="E228" s="263">
        <v>0.17</v>
      </c>
      <c r="F228" s="269">
        <v>1</v>
      </c>
      <c r="G228" s="270">
        <f>VLOOKUP(B228,'LISTA DE PRECIOS'!A:E,5,FALSE)</f>
        <v>122335</v>
      </c>
      <c r="H228" s="271">
        <f t="shared" si="2"/>
        <v>20797</v>
      </c>
      <c r="I228" s="224"/>
      <c r="J228" s="224"/>
      <c r="K228" s="224"/>
      <c r="L228" s="224"/>
      <c r="M228" s="224"/>
      <c r="N228" s="224"/>
      <c r="O228" s="224"/>
      <c r="P228" s="224"/>
      <c r="Q228" s="224"/>
      <c r="R228" s="224"/>
      <c r="S228" s="224"/>
      <c r="T228" s="224"/>
      <c r="U228" s="224"/>
      <c r="V228" s="224"/>
      <c r="W228" s="224"/>
      <c r="X228" s="224"/>
      <c r="Y228" s="224"/>
      <c r="Z228" s="224"/>
    </row>
    <row r="229" spans="1:26" ht="14.25" customHeight="1" thickBot="1">
      <c r="A229" s="224"/>
      <c r="B229" s="1219"/>
      <c r="C229" s="1216"/>
      <c r="D229" s="1216"/>
      <c r="E229" s="1220" t="s">
        <v>506</v>
      </c>
      <c r="F229" s="1221"/>
      <c r="G229" s="1222"/>
      <c r="H229" s="237">
        <f>ROUND(SUM(H227:H228),0)</f>
        <v>32351</v>
      </c>
      <c r="I229" s="224"/>
      <c r="J229" s="224"/>
      <c r="K229" s="224"/>
      <c r="L229" s="224"/>
      <c r="M229" s="224"/>
      <c r="N229" s="224"/>
      <c r="O229" s="224"/>
      <c r="P229" s="224"/>
      <c r="Q229" s="224"/>
      <c r="R229" s="224"/>
      <c r="S229" s="224"/>
      <c r="T229" s="224"/>
      <c r="U229" s="224"/>
      <c r="V229" s="224"/>
      <c r="W229" s="224"/>
      <c r="X229" s="224"/>
      <c r="Y229" s="224"/>
      <c r="Z229" s="224"/>
    </row>
    <row r="230" spans="1:26" ht="14.25" customHeight="1" thickBot="1">
      <c r="A230" s="224"/>
      <c r="B230" s="241"/>
      <c r="C230" s="241"/>
      <c r="D230" s="241"/>
      <c r="E230" s="241"/>
      <c r="F230" s="241"/>
      <c r="G230" s="241"/>
      <c r="H230" s="241"/>
      <c r="I230" s="224"/>
      <c r="J230" s="224"/>
      <c r="K230" s="224"/>
      <c r="L230" s="224"/>
      <c r="M230" s="224"/>
      <c r="N230" s="224"/>
      <c r="O230" s="224"/>
      <c r="P230" s="224"/>
      <c r="Q230" s="224"/>
      <c r="R230" s="224"/>
      <c r="S230" s="224"/>
      <c r="T230" s="224"/>
      <c r="U230" s="224"/>
      <c r="V230" s="224"/>
      <c r="W230" s="224"/>
      <c r="X230" s="224"/>
      <c r="Y230" s="224"/>
      <c r="Z230" s="224"/>
    </row>
    <row r="231" spans="1:26" ht="14.25" customHeight="1" thickBot="1">
      <c r="A231" s="224"/>
      <c r="B231" s="272"/>
      <c r="C231" s="272"/>
      <c r="D231" s="272"/>
      <c r="E231" s="1223" t="s">
        <v>507</v>
      </c>
      <c r="F231" s="1224"/>
      <c r="G231" s="1225"/>
      <c r="H231" s="273">
        <f>+ROUND(H229+H220+H215+H224,0)</f>
        <v>170647</v>
      </c>
      <c r="I231" s="224"/>
      <c r="J231" s="224"/>
      <c r="K231" s="224"/>
      <c r="L231" s="224"/>
      <c r="M231" s="224"/>
      <c r="N231" s="224"/>
      <c r="O231" s="224"/>
      <c r="P231" s="224"/>
      <c r="Q231" s="224"/>
      <c r="R231" s="224"/>
      <c r="S231" s="224"/>
      <c r="T231" s="224"/>
      <c r="U231" s="224"/>
      <c r="V231" s="224"/>
      <c r="W231" s="224"/>
      <c r="X231" s="224"/>
      <c r="Y231" s="224"/>
      <c r="Z231" s="224"/>
    </row>
    <row r="232" spans="1:26" ht="14.25" customHeight="1">
      <c r="A232" s="224"/>
      <c r="B232" s="272"/>
      <c r="C232" s="272"/>
      <c r="D232" s="272"/>
      <c r="E232" s="274"/>
      <c r="F232" s="275"/>
      <c r="G232" s="275"/>
      <c r="H232" s="276"/>
      <c r="I232" s="224"/>
      <c r="J232" s="224"/>
      <c r="K232" s="224"/>
      <c r="L232" s="224"/>
      <c r="M232" s="224"/>
      <c r="N232" s="224"/>
      <c r="O232" s="224"/>
      <c r="P232" s="224"/>
      <c r="Q232" s="224"/>
      <c r="R232" s="224"/>
      <c r="S232" s="224"/>
      <c r="T232" s="224"/>
      <c r="U232" s="224"/>
      <c r="V232" s="224"/>
      <c r="W232" s="224"/>
      <c r="X232" s="224"/>
      <c r="Y232" s="224"/>
      <c r="Z232" s="224"/>
    </row>
    <row r="233" spans="1:26" ht="14.25" customHeight="1">
      <c r="A233" s="224"/>
      <c r="B233" s="272"/>
      <c r="C233" s="272"/>
      <c r="D233" s="272"/>
      <c r="E233" s="274"/>
      <c r="F233" s="275"/>
      <c r="G233" s="275"/>
      <c r="H233" s="276"/>
      <c r="I233" s="224"/>
      <c r="J233" s="224"/>
      <c r="K233" s="224"/>
      <c r="L233" s="224"/>
      <c r="M233" s="224"/>
      <c r="N233" s="224"/>
      <c r="O233" s="224"/>
      <c r="P233" s="224"/>
      <c r="Q233" s="224"/>
      <c r="R233" s="224"/>
      <c r="S233" s="224"/>
      <c r="T233" s="224"/>
      <c r="U233" s="224"/>
      <c r="V233" s="224"/>
      <c r="W233" s="224"/>
      <c r="X233" s="224"/>
      <c r="Y233" s="224"/>
      <c r="Z233" s="224"/>
    </row>
    <row r="234" spans="1:26" s="1" customFormat="1">
      <c r="B234" s="40"/>
      <c r="C234" s="40"/>
      <c r="D234" s="40"/>
      <c r="E234" s="201"/>
      <c r="F234" s="201"/>
      <c r="G234" s="201"/>
      <c r="H234" s="200"/>
    </row>
    <row r="235" spans="1:26" s="1" customFormat="1">
      <c r="B235" s="40"/>
      <c r="C235" s="40"/>
      <c r="D235" s="40"/>
      <c r="E235" s="201"/>
      <c r="F235" s="201"/>
      <c r="G235" s="201"/>
      <c r="H235" s="200"/>
    </row>
    <row r="236" spans="1:26" s="1" customFormat="1" ht="15.75" thickBot="1">
      <c r="B236" s="40"/>
      <c r="C236" s="40"/>
      <c r="D236" s="40"/>
      <c r="E236" s="201"/>
      <c r="F236" s="201"/>
      <c r="G236" s="201"/>
      <c r="H236" s="200"/>
    </row>
    <row r="237" spans="1:26" s="1" customFormat="1" ht="15.6" customHeight="1" thickTop="1">
      <c r="B237" s="40"/>
      <c r="C237" s="854" t="s">
        <v>3432</v>
      </c>
      <c r="D237" s="40"/>
      <c r="E237" s="1203" t="s">
        <v>3431</v>
      </c>
      <c r="F237" s="1203"/>
      <c r="G237" s="1203"/>
      <c r="H237" s="200"/>
    </row>
    <row r="238" spans="1:26" s="1" customFormat="1">
      <c r="B238" s="40"/>
      <c r="C238" s="40"/>
      <c r="D238" s="40"/>
      <c r="E238" s="201"/>
      <c r="F238" s="201"/>
      <c r="G238" s="201"/>
      <c r="H238" s="200"/>
    </row>
    <row r="239" spans="1:26" s="1" customFormat="1">
      <c r="B239" s="40"/>
      <c r="C239" s="40"/>
      <c r="D239" s="40"/>
      <c r="E239" s="201"/>
      <c r="F239" s="201"/>
      <c r="G239" s="201"/>
      <c r="H239" s="200"/>
    </row>
    <row r="240" spans="1:26" s="1" customFormat="1" ht="15.75" thickBot="1">
      <c r="B240" s="40"/>
      <c r="C240" s="40"/>
      <c r="D240" s="40"/>
      <c r="E240" s="201"/>
      <c r="F240" s="201"/>
      <c r="G240" s="201"/>
      <c r="H240" s="200"/>
    </row>
    <row r="241" spans="1:26" s="1" customFormat="1" ht="15.75" thickTop="1">
      <c r="B241" s="40"/>
      <c r="C241" s="854" t="s">
        <v>3426</v>
      </c>
      <c r="D241" s="40"/>
      <c r="E241" s="1203" t="s">
        <v>3429</v>
      </c>
      <c r="F241" s="1203"/>
      <c r="G241" s="1203"/>
      <c r="H241" s="200"/>
    </row>
    <row r="242" spans="1:26" ht="14.25" customHeight="1">
      <c r="A242" s="224"/>
      <c r="B242" s="272"/>
      <c r="C242" s="272"/>
      <c r="D242" s="272"/>
      <c r="E242" s="274"/>
      <c r="F242" s="275"/>
      <c r="G242" s="275"/>
      <c r="H242" s="276"/>
      <c r="I242" s="224"/>
      <c r="J242" s="224"/>
      <c r="K242" s="224"/>
      <c r="L242" s="224"/>
      <c r="M242" s="224"/>
      <c r="N242" s="224"/>
      <c r="O242" s="224"/>
      <c r="P242" s="224"/>
      <c r="Q242" s="224"/>
      <c r="R242" s="224"/>
      <c r="S242" s="224"/>
      <c r="T242" s="224"/>
      <c r="U242" s="224"/>
      <c r="V242" s="224"/>
      <c r="W242" s="224"/>
      <c r="X242" s="224"/>
      <c r="Y242" s="224"/>
      <c r="Z242" s="224"/>
    </row>
    <row r="243" spans="1:26" s="1" customFormat="1" ht="15.75" thickBot="1">
      <c r="E243" s="9"/>
      <c r="F243" s="9"/>
      <c r="G243" s="4"/>
      <c r="H243" s="4"/>
    </row>
    <row r="244" spans="1:26" s="1" customFormat="1" ht="16.149999999999999" customHeight="1" thickBot="1">
      <c r="B244" s="1209" t="s">
        <v>2982</v>
      </c>
      <c r="C244" s="1210"/>
      <c r="D244" s="1210"/>
      <c r="E244" s="1210"/>
      <c r="F244" s="1210"/>
      <c r="G244" s="1210"/>
      <c r="H244" s="1211"/>
    </row>
    <row r="245" spans="1:26" s="1" customFormat="1" ht="15.75" thickBot="1">
      <c r="B245" s="1006" t="s">
        <v>2578</v>
      </c>
      <c r="C245" s="1007"/>
      <c r="D245" s="1008" t="s">
        <v>3583</v>
      </c>
      <c r="E245" s="1007"/>
      <c r="F245" s="1007"/>
      <c r="G245" s="1007"/>
      <c r="H245" s="1009"/>
    </row>
    <row r="246" spans="1:26" s="1" customFormat="1" ht="14.45" customHeight="1">
      <c r="B246" s="1010" t="s">
        <v>2882</v>
      </c>
      <c r="C246" s="1204"/>
      <c r="D246" s="1010" t="s">
        <v>34</v>
      </c>
      <c r="E246" s="1011"/>
      <c r="F246" s="1011"/>
      <c r="G246" s="1011"/>
      <c r="H246" s="38" t="s">
        <v>1</v>
      </c>
    </row>
    <row r="247" spans="1:26" s="1" customFormat="1">
      <c r="B247" s="1012"/>
      <c r="C247" s="1205"/>
      <c r="D247" s="1016">
        <f>+ROUND(H265+H257+H253+H261,0)</f>
        <v>8075</v>
      </c>
      <c r="E247" s="1017"/>
      <c r="F247" s="1017"/>
      <c r="G247" s="1017"/>
      <c r="H247" s="1020" t="s">
        <v>2648</v>
      </c>
    </row>
    <row r="248" spans="1:26" s="1" customFormat="1" ht="15.75" thickBot="1">
      <c r="B248" s="1014"/>
      <c r="C248" s="1206"/>
      <c r="D248" s="1018"/>
      <c r="E248" s="1019"/>
      <c r="F248" s="1019"/>
      <c r="G248" s="1019"/>
      <c r="H248" s="1021"/>
    </row>
    <row r="249" spans="1:26" s="1" customFormat="1" ht="15" customHeight="1" thickBot="1">
      <c r="E249" s="9"/>
      <c r="F249" s="9"/>
      <c r="G249" s="4"/>
      <c r="H249" s="4"/>
    </row>
    <row r="250" spans="1:26" s="1" customFormat="1" ht="24">
      <c r="B250" s="1207" t="s">
        <v>494</v>
      </c>
      <c r="C250" s="1208"/>
      <c r="D250" s="124" t="s">
        <v>495</v>
      </c>
      <c r="E250" s="123" t="s">
        <v>496</v>
      </c>
      <c r="F250" s="123" t="s">
        <v>2469</v>
      </c>
      <c r="G250" s="122" t="s">
        <v>492</v>
      </c>
      <c r="H250" s="121" t="s">
        <v>493</v>
      </c>
    </row>
    <row r="251" spans="1:26" s="1" customFormat="1">
      <c r="B251" s="359"/>
      <c r="C251" s="11" t="s">
        <v>2883</v>
      </c>
      <c r="D251" s="12" t="s">
        <v>23</v>
      </c>
      <c r="E251" s="12">
        <v>1</v>
      </c>
      <c r="F251" s="12">
        <v>1.1000000000000001</v>
      </c>
      <c r="G251" s="13">
        <v>4500</v>
      </c>
      <c r="H251" s="39">
        <f>+ROUND(E251*F251*G251,0)</f>
        <v>4950</v>
      </c>
    </row>
    <row r="252" spans="1:26" s="1" customFormat="1" ht="15.75" thickBot="1">
      <c r="B252" s="115" t="s">
        <v>1095</v>
      </c>
      <c r="C252" s="95" t="s">
        <v>2884</v>
      </c>
      <c r="D252" s="92" t="s">
        <v>29</v>
      </c>
      <c r="E252" s="92">
        <v>0.03</v>
      </c>
      <c r="F252" s="92">
        <v>1.05</v>
      </c>
      <c r="G252" s="93">
        <v>28000</v>
      </c>
      <c r="H252" s="94">
        <f>+ROUND(E252*F252*G252,0)</f>
        <v>882</v>
      </c>
    </row>
    <row r="253" spans="1:26" s="1" customFormat="1" ht="15.75" thickBot="1">
      <c r="B253" s="1022"/>
      <c r="C253" s="1023"/>
      <c r="D253" s="1024"/>
      <c r="E253" s="1030" t="s">
        <v>497</v>
      </c>
      <c r="F253" s="1031"/>
      <c r="G253" s="1032"/>
      <c r="H253" s="29">
        <f>ROUND(SUM(H251:H252),0)</f>
        <v>5832</v>
      </c>
    </row>
    <row r="254" spans="1:26" s="1" customFormat="1" ht="15.75" thickBot="1">
      <c r="B254" s="1027"/>
      <c r="C254" s="1027"/>
      <c r="D254" s="1027"/>
      <c r="E254" s="1027"/>
      <c r="F254" s="1027"/>
      <c r="G254" s="1027"/>
      <c r="H254" s="1027"/>
    </row>
    <row r="255" spans="1:26" s="1" customFormat="1" ht="24">
      <c r="B255" s="1207" t="s">
        <v>489</v>
      </c>
      <c r="C255" s="1208"/>
      <c r="D255" s="124" t="s">
        <v>490</v>
      </c>
      <c r="E255" s="123" t="s">
        <v>491</v>
      </c>
      <c r="F255" s="123" t="s">
        <v>2530</v>
      </c>
      <c r="G255" s="122" t="s">
        <v>492</v>
      </c>
      <c r="H255" s="121" t="s">
        <v>493</v>
      </c>
    </row>
    <row r="256" spans="1:26" s="1" customFormat="1" ht="15.75" thickBot="1">
      <c r="B256" s="91" t="s">
        <v>543</v>
      </c>
      <c r="C256" s="95" t="str">
        <f>VLOOKUP(B256,'LISTA DE PRECIOS'!A:B,2,FALSE)</f>
        <v>Herramienta menor</v>
      </c>
      <c r="D256" s="92" t="str">
        <f>VLOOKUP(B256,'LISTA DE PRECIOS'!A:D,4,FALSE)</f>
        <v>%MO</v>
      </c>
      <c r="E256" s="155">
        <v>0.1</v>
      </c>
      <c r="F256" s="155"/>
      <c r="G256" s="93">
        <f>+H265</f>
        <v>2039</v>
      </c>
      <c r="H256" s="154">
        <f>+ROUND(E256*G256,0)</f>
        <v>204</v>
      </c>
    </row>
    <row r="257" spans="2:8" s="1" customFormat="1" ht="15.75" thickBot="1">
      <c r="B257" s="1022"/>
      <c r="C257" s="1023"/>
      <c r="D257" s="1024"/>
      <c r="E257" s="1030" t="s">
        <v>498</v>
      </c>
      <c r="F257" s="1031"/>
      <c r="G257" s="1032"/>
      <c r="H257" s="29">
        <f>ROUND(SUM(H256:H256),0)</f>
        <v>204</v>
      </c>
    </row>
    <row r="258" spans="2:8" s="1" customFormat="1" ht="15.75" thickBot="1">
      <c r="B258" s="42"/>
      <c r="C258" s="42"/>
      <c r="D258" s="42"/>
      <c r="E258" s="10"/>
      <c r="F258" s="10"/>
      <c r="G258" s="7"/>
      <c r="H258" s="8"/>
    </row>
    <row r="259" spans="2:8" s="1" customFormat="1" ht="36">
      <c r="B259" s="1207" t="s">
        <v>499</v>
      </c>
      <c r="C259" s="1208"/>
      <c r="D259" s="124" t="s">
        <v>495</v>
      </c>
      <c r="E259" s="124" t="s">
        <v>501</v>
      </c>
      <c r="F259" s="123" t="s">
        <v>2530</v>
      </c>
      <c r="G259" s="122" t="s">
        <v>500</v>
      </c>
      <c r="H259" s="121" t="s">
        <v>493</v>
      </c>
    </row>
    <row r="260" spans="2:8" s="1" customFormat="1" ht="15.75" thickBot="1">
      <c r="B260" s="347">
        <v>3</v>
      </c>
      <c r="C260" s="348" t="s">
        <v>4</v>
      </c>
      <c r="D260" s="349"/>
      <c r="E260" s="350"/>
      <c r="F260" s="350"/>
      <c r="G260" s="351"/>
      <c r="H260" s="116">
        <f>+ROUND(E260*G260,0)</f>
        <v>0</v>
      </c>
    </row>
    <row r="261" spans="2:8" s="1" customFormat="1" ht="15.75" thickBot="1">
      <c r="B261" s="991"/>
      <c r="C261" s="991"/>
      <c r="D261" s="991"/>
      <c r="E261" s="1042" t="s">
        <v>502</v>
      </c>
      <c r="F261" s="1043"/>
      <c r="G261" s="1031"/>
      <c r="H261" s="172">
        <f>ROUND(SUM(H260:H260),0)</f>
        <v>0</v>
      </c>
    </row>
    <row r="262" spans="2:8" s="1" customFormat="1" ht="15.75" thickBot="1">
      <c r="B262" s="1027"/>
      <c r="C262" s="1027"/>
      <c r="D262" s="1027"/>
      <c r="E262" s="1027"/>
      <c r="F262" s="1027"/>
      <c r="G262" s="1027"/>
      <c r="H262" s="1027"/>
    </row>
    <row r="263" spans="2:8" s="1" customFormat="1">
      <c r="B263" s="1207" t="s">
        <v>503</v>
      </c>
      <c r="C263" s="1208"/>
      <c r="D263" s="124" t="s">
        <v>495</v>
      </c>
      <c r="E263" s="123" t="s">
        <v>504</v>
      </c>
      <c r="F263" s="123" t="s">
        <v>2530</v>
      </c>
      <c r="G263" s="122" t="s">
        <v>505</v>
      </c>
      <c r="H263" s="121" t="s">
        <v>493</v>
      </c>
    </row>
    <row r="264" spans="2:8" s="1" customFormat="1" ht="15.75" thickBot="1">
      <c r="B264" s="118" t="s">
        <v>2514</v>
      </c>
      <c r="C264" s="95" t="str">
        <f>VLOOKUP(B264,'LISTA DE PRECIOS'!A:B,2,FALSE)</f>
        <v>Ayudante</v>
      </c>
      <c r="D264" s="92" t="str">
        <f>VLOOKUP(B264,'LISTA DE PRECIOS'!A:D,4,FALSE)</f>
        <v>Día</v>
      </c>
      <c r="E264" s="117">
        <v>0.03</v>
      </c>
      <c r="F264" s="117">
        <v>1</v>
      </c>
      <c r="G264" s="93">
        <f>VLOOKUP(B264,'LISTA DE PRECIOS'!A:E,5,FALSE)</f>
        <v>67964</v>
      </c>
      <c r="H264" s="116">
        <f>+ROUND(E264*F264*G264,0)</f>
        <v>2039</v>
      </c>
    </row>
    <row r="265" spans="2:8" s="1" customFormat="1" ht="15.75" thickBot="1">
      <c r="B265" s="991"/>
      <c r="C265" s="991"/>
      <c r="D265" s="991"/>
      <c r="E265" s="1042" t="s">
        <v>506</v>
      </c>
      <c r="F265" s="1043"/>
      <c r="G265" s="1031"/>
      <c r="H265" s="29">
        <f>ROUND(SUM(H264:H264),0)</f>
        <v>2039</v>
      </c>
    </row>
    <row r="266" spans="2:8" s="1" customFormat="1" ht="15.75" thickBot="1">
      <c r="B266" s="42"/>
      <c r="C266" s="42"/>
      <c r="D266" s="42"/>
      <c r="E266" s="42"/>
      <c r="F266" s="42"/>
      <c r="G266" s="42"/>
      <c r="H266" s="42"/>
    </row>
    <row r="267" spans="2:8" s="1" customFormat="1" ht="15.75" thickBot="1">
      <c r="B267" s="40"/>
      <c r="C267" s="40"/>
      <c r="D267" s="40"/>
      <c r="E267" s="995" t="s">
        <v>507</v>
      </c>
      <c r="F267" s="996"/>
      <c r="G267" s="997"/>
      <c r="H267" s="14">
        <f>+ROUND(H265+H257+H253+H261,0)</f>
        <v>8075</v>
      </c>
    </row>
    <row r="268" spans="2:8" s="1" customFormat="1">
      <c r="B268" s="40"/>
      <c r="C268" s="40"/>
      <c r="D268" s="40"/>
      <c r="E268" s="201"/>
      <c r="F268" s="201"/>
      <c r="G268" s="201"/>
      <c r="H268" s="200"/>
    </row>
    <row r="269" spans="2:8" s="1" customFormat="1">
      <c r="B269" s="40"/>
      <c r="C269" s="40"/>
      <c r="D269" s="40"/>
      <c r="E269" s="201"/>
      <c r="F269" s="201"/>
      <c r="G269" s="201"/>
      <c r="H269" s="200"/>
    </row>
    <row r="270" spans="2:8" s="1" customFormat="1">
      <c r="B270" s="40"/>
      <c r="C270" s="40"/>
      <c r="D270" s="40"/>
      <c r="E270" s="201"/>
      <c r="F270" s="201"/>
      <c r="G270" s="201"/>
      <c r="H270" s="200"/>
    </row>
    <row r="271" spans="2:8" s="1" customFormat="1">
      <c r="B271" s="40"/>
      <c r="C271" s="40"/>
      <c r="D271" s="40"/>
      <c r="E271" s="201"/>
      <c r="F271" s="201"/>
      <c r="G271" s="201"/>
      <c r="H271" s="200"/>
    </row>
    <row r="272" spans="2:8" s="1" customFormat="1" ht="15.75" thickBot="1">
      <c r="B272" s="40"/>
      <c r="C272" s="40"/>
      <c r="D272" s="40"/>
      <c r="E272" s="201"/>
      <c r="F272" s="201"/>
      <c r="G272" s="201"/>
      <c r="H272" s="200"/>
    </row>
    <row r="273" spans="2:8" s="1" customFormat="1" ht="15.6" customHeight="1" thickTop="1">
      <c r="B273" s="40"/>
      <c r="C273" s="854" t="s">
        <v>3432</v>
      </c>
      <c r="D273" s="40"/>
      <c r="E273" s="1203" t="s">
        <v>3431</v>
      </c>
      <c r="F273" s="1203"/>
      <c r="G273" s="1203"/>
      <c r="H273" s="200"/>
    </row>
    <row r="274" spans="2:8" s="1" customFormat="1">
      <c r="B274" s="40"/>
      <c r="C274" s="40"/>
      <c r="D274" s="40"/>
      <c r="E274" s="201"/>
      <c r="F274" s="201"/>
      <c r="G274" s="201"/>
      <c r="H274" s="200"/>
    </row>
    <row r="275" spans="2:8" s="1" customFormat="1">
      <c r="B275" s="40"/>
      <c r="C275" s="40"/>
      <c r="D275" s="40"/>
      <c r="E275" s="201"/>
      <c r="F275" s="201"/>
      <c r="G275" s="201"/>
      <c r="H275" s="200"/>
    </row>
    <row r="276" spans="2:8" s="1" customFormat="1" ht="15.75" thickBot="1">
      <c r="B276" s="40"/>
      <c r="C276" s="40"/>
      <c r="D276" s="40"/>
      <c r="E276" s="201"/>
      <c r="F276" s="201"/>
      <c r="G276" s="201"/>
      <c r="H276" s="200"/>
    </row>
    <row r="277" spans="2:8" s="1" customFormat="1" ht="15.75" thickTop="1">
      <c r="B277" s="40"/>
      <c r="C277" s="854" t="s">
        <v>3426</v>
      </c>
      <c r="D277" s="40"/>
      <c r="E277" s="1203" t="s">
        <v>3429</v>
      </c>
      <c r="F277" s="1203"/>
      <c r="G277" s="1203"/>
      <c r="H277" s="200"/>
    </row>
    <row r="278" spans="2:8" s="1" customFormat="1">
      <c r="E278" s="9"/>
      <c r="F278" s="9"/>
      <c r="G278" s="4"/>
      <c r="H278" s="4"/>
    </row>
    <row r="279" spans="2:8" s="1" customFormat="1" ht="15.75" thickBot="1">
      <c r="E279" s="9"/>
      <c r="F279" s="9"/>
      <c r="G279" s="4"/>
      <c r="H279" s="4"/>
    </row>
    <row r="280" spans="2:8" s="1" customFormat="1" ht="16.149999999999999" customHeight="1" thickBot="1">
      <c r="B280" s="1209" t="s">
        <v>2982</v>
      </c>
      <c r="C280" s="1210"/>
      <c r="D280" s="1210"/>
      <c r="E280" s="1210"/>
      <c r="F280" s="1210"/>
      <c r="G280" s="1210"/>
      <c r="H280" s="1211"/>
    </row>
    <row r="281" spans="2:8" s="1" customFormat="1" ht="15.75" thickBot="1">
      <c r="B281" s="1006" t="s">
        <v>2578</v>
      </c>
      <c r="C281" s="1007"/>
      <c r="D281" s="1008" t="s">
        <v>3584</v>
      </c>
      <c r="E281" s="1007"/>
      <c r="F281" s="1007"/>
      <c r="G281" s="1007"/>
      <c r="H281" s="1009"/>
    </row>
    <row r="282" spans="2:8" s="1" customFormat="1" ht="14.45" customHeight="1">
      <c r="B282" s="1010" t="s">
        <v>1495</v>
      </c>
      <c r="C282" s="1204"/>
      <c r="D282" s="1010" t="s">
        <v>34</v>
      </c>
      <c r="E282" s="1011"/>
      <c r="F282" s="1011"/>
      <c r="G282" s="1011"/>
      <c r="H282" s="38" t="s">
        <v>1</v>
      </c>
    </row>
    <row r="283" spans="2:8" s="1" customFormat="1">
      <c r="B283" s="1012"/>
      <c r="C283" s="1205"/>
      <c r="D283" s="1016">
        <f>+ROUND(H302+H294+H290+H298,0)</f>
        <v>777345</v>
      </c>
      <c r="E283" s="1017"/>
      <c r="F283" s="1017"/>
      <c r="G283" s="1017"/>
      <c r="H283" s="1020" t="s">
        <v>2806</v>
      </c>
    </row>
    <row r="284" spans="2:8" s="1" customFormat="1" ht="15.75" thickBot="1">
      <c r="B284" s="1014"/>
      <c r="C284" s="1206"/>
      <c r="D284" s="1018"/>
      <c r="E284" s="1019"/>
      <c r="F284" s="1019"/>
      <c r="G284" s="1019"/>
      <c r="H284" s="1021"/>
    </row>
    <row r="285" spans="2:8" s="1" customFormat="1" ht="15.75" thickBot="1">
      <c r="E285" s="9"/>
      <c r="F285" s="9"/>
      <c r="G285" s="4"/>
      <c r="H285" s="4"/>
    </row>
    <row r="286" spans="2:8" s="1" customFormat="1" ht="24">
      <c r="B286" s="1028" t="s">
        <v>494</v>
      </c>
      <c r="C286" s="1029"/>
      <c r="D286" s="41" t="s">
        <v>495</v>
      </c>
      <c r="E286" s="25" t="s">
        <v>496</v>
      </c>
      <c r="F286" s="25" t="s">
        <v>2469</v>
      </c>
      <c r="G286" s="26" t="s">
        <v>492</v>
      </c>
      <c r="H286" s="27" t="s">
        <v>493</v>
      </c>
    </row>
    <row r="287" spans="2:8" s="1" customFormat="1">
      <c r="B287" s="359"/>
      <c r="C287" s="104" t="s">
        <v>2540</v>
      </c>
      <c r="D287" s="12" t="s">
        <v>2</v>
      </c>
      <c r="E287" s="12">
        <v>13</v>
      </c>
      <c r="F287" s="12">
        <v>1.03</v>
      </c>
      <c r="G287" s="13">
        <v>12500</v>
      </c>
      <c r="H287" s="39">
        <f>+ROUND(E287*F287*G287,0)</f>
        <v>167375</v>
      </c>
    </row>
    <row r="288" spans="2:8" s="1" customFormat="1">
      <c r="B288" s="359"/>
      <c r="C288" s="104" t="s">
        <v>2539</v>
      </c>
      <c r="D288" s="12" t="s">
        <v>30</v>
      </c>
      <c r="E288" s="12">
        <v>15</v>
      </c>
      <c r="F288" s="12">
        <v>1.05</v>
      </c>
      <c r="G288" s="13">
        <v>5500</v>
      </c>
      <c r="H288" s="39">
        <f>+ROUND(E288*F288*G288,0)</f>
        <v>86625</v>
      </c>
    </row>
    <row r="289" spans="2:8" s="1" customFormat="1" ht="15.75" thickBot="1">
      <c r="B289" s="91" t="s">
        <v>677</v>
      </c>
      <c r="C289" s="112" t="str">
        <f>VLOOKUP(B289,'LISTA DE PRECIOS'!A:B,2,FALSE)</f>
        <v xml:space="preserve">Agua </v>
      </c>
      <c r="D289" s="92" t="str">
        <f>VLOOKUP(B289,'LISTA DE PRECIOS'!A:D,4,FALSE)</f>
        <v>Lt</v>
      </c>
      <c r="E289" s="92">
        <v>3.1</v>
      </c>
      <c r="F289" s="92">
        <v>1.03</v>
      </c>
      <c r="G289" s="93">
        <f>VLOOKUP(B289,'LISTA DE PRECIOS'!A:E,5,FALSE)</f>
        <v>7</v>
      </c>
      <c r="H289" s="94">
        <f>+ROUND(E289*F289*G289,0)</f>
        <v>22</v>
      </c>
    </row>
    <row r="290" spans="2:8" s="1" customFormat="1" ht="15.75" thickBot="1">
      <c r="B290" s="1022"/>
      <c r="C290" s="1023"/>
      <c r="D290" s="1024"/>
      <c r="E290" s="1030" t="s">
        <v>497</v>
      </c>
      <c r="F290" s="1031"/>
      <c r="G290" s="1032"/>
      <c r="H290" s="29">
        <f>ROUND(SUM(H287:H289),0)</f>
        <v>254022</v>
      </c>
    </row>
    <row r="291" spans="2:8" s="1" customFormat="1" ht="15.75" thickBot="1">
      <c r="B291" s="1027"/>
      <c r="C291" s="1027"/>
      <c r="D291" s="1027"/>
      <c r="E291" s="1027"/>
      <c r="F291" s="1027"/>
      <c r="G291" s="1027"/>
      <c r="H291" s="1027"/>
    </row>
    <row r="292" spans="2:8" s="1" customFormat="1" ht="24">
      <c r="B292" s="1028" t="s">
        <v>489</v>
      </c>
      <c r="C292" s="1029"/>
      <c r="D292" s="41" t="s">
        <v>490</v>
      </c>
      <c r="E292" s="25" t="s">
        <v>491</v>
      </c>
      <c r="F292" s="229" t="s">
        <v>2530</v>
      </c>
      <c r="G292" s="26" t="s">
        <v>492</v>
      </c>
      <c r="H292" s="27" t="s">
        <v>493</v>
      </c>
    </row>
    <row r="293" spans="2:8" s="1" customFormat="1" ht="15.75" thickBot="1">
      <c r="B293" s="91" t="s">
        <v>543</v>
      </c>
      <c r="C293" s="112" t="s">
        <v>203</v>
      </c>
      <c r="D293" s="92" t="s">
        <v>39</v>
      </c>
      <c r="E293" s="155">
        <v>0.1</v>
      </c>
      <c r="F293" s="155"/>
      <c r="G293" s="93">
        <f>+H302</f>
        <v>475748</v>
      </c>
      <c r="H293" s="154">
        <f>+ROUND(E293*G293,0)</f>
        <v>47575</v>
      </c>
    </row>
    <row r="294" spans="2:8" s="1" customFormat="1" ht="15.75" thickBot="1">
      <c r="B294" s="1022"/>
      <c r="C294" s="1023"/>
      <c r="D294" s="1024"/>
      <c r="E294" s="1030" t="s">
        <v>498</v>
      </c>
      <c r="F294" s="1031"/>
      <c r="G294" s="1032"/>
      <c r="H294" s="29">
        <f>ROUND(SUM(H293:H293),0)</f>
        <v>47575</v>
      </c>
    </row>
    <row r="295" spans="2:8" s="1" customFormat="1" ht="15.75" thickBot="1">
      <c r="B295" s="42"/>
      <c r="C295" s="42"/>
      <c r="D295" s="42"/>
      <c r="E295" s="10"/>
      <c r="F295" s="10"/>
      <c r="G295" s="7"/>
      <c r="H295" s="8"/>
    </row>
    <row r="296" spans="2:8" s="1" customFormat="1" ht="36.75" thickBot="1">
      <c r="B296" s="1033" t="s">
        <v>499</v>
      </c>
      <c r="C296" s="1034"/>
      <c r="D296" s="30" t="s">
        <v>495</v>
      </c>
      <c r="E296" s="30" t="s">
        <v>501</v>
      </c>
      <c r="F296" s="246" t="s">
        <v>2530</v>
      </c>
      <c r="G296" s="31" t="s">
        <v>500</v>
      </c>
      <c r="H296" s="32" t="s">
        <v>493</v>
      </c>
    </row>
    <row r="297" spans="2:8" s="1" customFormat="1" ht="15.75" thickBot="1">
      <c r="B297" s="15">
        <v>3</v>
      </c>
      <c r="C297" s="16" t="s">
        <v>4</v>
      </c>
      <c r="D297" s="17"/>
      <c r="E297" s="18"/>
      <c r="F297" s="18"/>
      <c r="G297" s="19"/>
      <c r="H297" s="20">
        <f>+ROUND(E297*G297,0)</f>
        <v>0</v>
      </c>
    </row>
    <row r="298" spans="2:8" s="1" customFormat="1" ht="15.75" thickBot="1">
      <c r="B298" s="991"/>
      <c r="C298" s="991"/>
      <c r="D298" s="991"/>
      <c r="E298" s="992" t="s">
        <v>502</v>
      </c>
      <c r="F298" s="993"/>
      <c r="G298" s="994"/>
      <c r="H298" s="33">
        <f>ROUND(SUM(H297:H297),0)</f>
        <v>0</v>
      </c>
    </row>
    <row r="299" spans="2:8" s="1" customFormat="1" ht="15.75" thickBot="1">
      <c r="B299" s="1027"/>
      <c r="C299" s="1027"/>
      <c r="D299" s="1027"/>
      <c r="E299" s="1027"/>
      <c r="F299" s="1027"/>
      <c r="G299" s="1027"/>
      <c r="H299" s="1027"/>
    </row>
    <row r="300" spans="2:8" s="1" customFormat="1" ht="18.600000000000001" customHeight="1">
      <c r="B300" s="1207" t="s">
        <v>503</v>
      </c>
      <c r="C300" s="1208"/>
      <c r="D300" s="124" t="s">
        <v>495</v>
      </c>
      <c r="E300" s="123" t="s">
        <v>504</v>
      </c>
      <c r="F300" s="257" t="s">
        <v>2530</v>
      </c>
      <c r="G300" s="122" t="s">
        <v>505</v>
      </c>
      <c r="H300" s="121" t="s">
        <v>493</v>
      </c>
    </row>
    <row r="301" spans="2:8" s="1" customFormat="1" ht="15.75" thickBot="1">
      <c r="B301" s="118" t="s">
        <v>2514</v>
      </c>
      <c r="C301" s="95" t="str">
        <f>VLOOKUP(B301,'LISTA DE PRECIOS'!A:B,2,FALSE)</f>
        <v>Ayudante</v>
      </c>
      <c r="D301" s="92" t="str">
        <f>VLOOKUP(B301,'LISTA DE PRECIOS'!A:D,4,FALSE)</f>
        <v>Día</v>
      </c>
      <c r="E301" s="117">
        <v>7</v>
      </c>
      <c r="F301" s="117">
        <v>1</v>
      </c>
      <c r="G301" s="93">
        <f>VLOOKUP(B301,'LISTA DE PRECIOS'!A:E,5,FALSE)</f>
        <v>67964</v>
      </c>
      <c r="H301" s="116">
        <f>+ROUND(E301*F301*G301,0)</f>
        <v>475748</v>
      </c>
    </row>
    <row r="302" spans="2:8" s="1" customFormat="1" ht="15.75" thickBot="1">
      <c r="B302" s="991"/>
      <c r="C302" s="991"/>
      <c r="D302" s="991"/>
      <c r="E302" s="1042" t="s">
        <v>506</v>
      </c>
      <c r="F302" s="1043"/>
      <c r="G302" s="1031"/>
      <c r="H302" s="29">
        <f>ROUND(SUM(H301:H301),0)</f>
        <v>475748</v>
      </c>
    </row>
    <row r="303" spans="2:8" s="1" customFormat="1" ht="15.75" thickBot="1">
      <c r="B303" s="42"/>
      <c r="C303" s="42"/>
      <c r="D303" s="42"/>
      <c r="E303" s="42"/>
      <c r="F303" s="42"/>
      <c r="G303" s="42"/>
      <c r="H303" s="42"/>
    </row>
    <row r="304" spans="2:8" s="1" customFormat="1" ht="15.75" thickBot="1">
      <c r="B304" s="40"/>
      <c r="C304" s="40"/>
      <c r="D304" s="40"/>
      <c r="E304" s="995" t="s">
        <v>507</v>
      </c>
      <c r="F304" s="996"/>
      <c r="G304" s="997"/>
      <c r="H304" s="14">
        <f>+ROUND(H302+H294+H290+H298,0)</f>
        <v>777345</v>
      </c>
    </row>
    <row r="305" spans="2:8" s="1" customFormat="1">
      <c r="B305" s="40"/>
      <c r="C305" s="40"/>
      <c r="D305" s="40"/>
      <c r="E305" s="201"/>
      <c r="F305" s="201"/>
      <c r="G305" s="201"/>
      <c r="H305" s="200"/>
    </row>
    <row r="306" spans="2:8" s="1" customFormat="1">
      <c r="B306" s="40"/>
      <c r="C306" s="40"/>
      <c r="D306" s="40"/>
      <c r="E306" s="201"/>
      <c r="F306" s="201"/>
      <c r="G306" s="201"/>
      <c r="H306" s="200"/>
    </row>
    <row r="307" spans="2:8" s="1" customFormat="1">
      <c r="B307" s="40"/>
      <c r="C307" s="40"/>
      <c r="D307" s="40"/>
      <c r="E307" s="201"/>
      <c r="F307" s="201"/>
      <c r="G307" s="201"/>
      <c r="H307" s="200"/>
    </row>
    <row r="308" spans="2:8" s="1" customFormat="1">
      <c r="B308" s="40"/>
      <c r="C308" s="40"/>
      <c r="D308" s="40"/>
      <c r="E308" s="201"/>
      <c r="F308" s="201"/>
      <c r="G308" s="201"/>
      <c r="H308" s="200"/>
    </row>
    <row r="309" spans="2:8" s="1" customFormat="1" ht="15.75" thickBot="1">
      <c r="B309" s="40"/>
      <c r="C309" s="40"/>
      <c r="D309" s="40"/>
      <c r="E309" s="201"/>
      <c r="F309" s="201"/>
      <c r="G309" s="201"/>
      <c r="H309" s="200"/>
    </row>
    <row r="310" spans="2:8" s="1" customFormat="1" ht="15.6" customHeight="1" thickTop="1">
      <c r="B310" s="40"/>
      <c r="C310" s="854" t="s">
        <v>3432</v>
      </c>
      <c r="D310" s="40"/>
      <c r="E310" s="1203" t="s">
        <v>3431</v>
      </c>
      <c r="F310" s="1203"/>
      <c r="G310" s="1203"/>
      <c r="H310" s="200"/>
    </row>
    <row r="311" spans="2:8" s="1" customFormat="1">
      <c r="B311" s="40"/>
      <c r="C311" s="40"/>
      <c r="D311" s="40"/>
      <c r="E311" s="201"/>
      <c r="F311" s="201"/>
      <c r="G311" s="201"/>
      <c r="H311" s="200"/>
    </row>
    <row r="312" spans="2:8" s="1" customFormat="1">
      <c r="B312" s="40"/>
      <c r="C312" s="40"/>
      <c r="D312" s="40"/>
      <c r="E312" s="201"/>
      <c r="F312" s="201"/>
      <c r="G312" s="201"/>
      <c r="H312" s="200"/>
    </row>
    <row r="313" spans="2:8" s="1" customFormat="1" ht="15.75" thickBot="1">
      <c r="B313" s="40"/>
      <c r="C313" s="40"/>
      <c r="D313" s="40"/>
      <c r="E313" s="201"/>
      <c r="F313" s="201"/>
      <c r="G313" s="201"/>
      <c r="H313" s="200"/>
    </row>
    <row r="314" spans="2:8" s="1" customFormat="1" ht="15.75" thickTop="1">
      <c r="B314" s="40"/>
      <c r="C314" s="854" t="s">
        <v>3426</v>
      </c>
      <c r="D314" s="40"/>
      <c r="E314" s="1203" t="s">
        <v>3429</v>
      </c>
      <c r="F314" s="1203"/>
      <c r="G314" s="1203"/>
      <c r="H314" s="200"/>
    </row>
    <row r="315" spans="2:8" s="1" customFormat="1">
      <c r="E315" s="9"/>
      <c r="F315" s="9"/>
      <c r="G315" s="4"/>
      <c r="H315" s="4"/>
    </row>
  </sheetData>
  <mergeCells count="204">
    <mergeCell ref="E310:G310"/>
    <mergeCell ref="E314:G314"/>
    <mergeCell ref="E265:G265"/>
    <mergeCell ref="E267:G267"/>
    <mergeCell ref="E253:G253"/>
    <mergeCell ref="B254:H254"/>
    <mergeCell ref="B255:C255"/>
    <mergeCell ref="B257:D257"/>
    <mergeCell ref="E257:G257"/>
    <mergeCell ref="B259:C259"/>
    <mergeCell ref="B261:D261"/>
    <mergeCell ref="E261:G261"/>
    <mergeCell ref="B262:H262"/>
    <mergeCell ref="B280:H280"/>
    <mergeCell ref="B265:D265"/>
    <mergeCell ref="E304:G304"/>
    <mergeCell ref="B296:C296"/>
    <mergeCell ref="B298:D298"/>
    <mergeCell ref="E298:G298"/>
    <mergeCell ref="B299:H299"/>
    <mergeCell ref="B300:C300"/>
    <mergeCell ref="B302:D302"/>
    <mergeCell ref="E302:G302"/>
    <mergeCell ref="B286:C286"/>
    <mergeCell ref="B4:C6"/>
    <mergeCell ref="D4:G4"/>
    <mergeCell ref="D5:G6"/>
    <mergeCell ref="H5:H6"/>
    <mergeCell ref="B8:C8"/>
    <mergeCell ref="B14:D14"/>
    <mergeCell ref="E14:G14"/>
    <mergeCell ref="E46:G46"/>
    <mergeCell ref="B51:C53"/>
    <mergeCell ref="D51:G51"/>
    <mergeCell ref="D52:G53"/>
    <mergeCell ref="H52:H53"/>
    <mergeCell ref="B55:C55"/>
    <mergeCell ref="B58:D58"/>
    <mergeCell ref="E58:G58"/>
    <mergeCell ref="B49:H49"/>
    <mergeCell ref="B50:C50"/>
    <mergeCell ref="D50:H50"/>
    <mergeCell ref="B67:H67"/>
    <mergeCell ref="B68:C68"/>
    <mergeCell ref="B70:D70"/>
    <mergeCell ref="B2:H2"/>
    <mergeCell ref="B3:C3"/>
    <mergeCell ref="D3:H3"/>
    <mergeCell ref="B24:H24"/>
    <mergeCell ref="B25:C25"/>
    <mergeCell ref="B29:D29"/>
    <mergeCell ref="E29:G29"/>
    <mergeCell ref="E31:G31"/>
    <mergeCell ref="E42:G42"/>
    <mergeCell ref="B15:H15"/>
    <mergeCell ref="B16:C16"/>
    <mergeCell ref="B19:D19"/>
    <mergeCell ref="E19:G19"/>
    <mergeCell ref="B21:C21"/>
    <mergeCell ref="B23:D23"/>
    <mergeCell ref="E23:G23"/>
    <mergeCell ref="E34:F34"/>
    <mergeCell ref="E35:F35"/>
    <mergeCell ref="E33:F33"/>
    <mergeCell ref="E36:F36"/>
    <mergeCell ref="E38:G38"/>
    <mergeCell ref="E40:G40"/>
    <mergeCell ref="E70:G70"/>
    <mergeCell ref="E72:G72"/>
    <mergeCell ref="E86:G86"/>
    <mergeCell ref="E90:G90"/>
    <mergeCell ref="B59:H59"/>
    <mergeCell ref="B60:C60"/>
    <mergeCell ref="B62:D62"/>
    <mergeCell ref="E62:G62"/>
    <mergeCell ref="B64:C64"/>
    <mergeCell ref="B66:D66"/>
    <mergeCell ref="E66:G66"/>
    <mergeCell ref="E74:F74"/>
    <mergeCell ref="E75:F75"/>
    <mergeCell ref="E76:F76"/>
    <mergeCell ref="E77:F77"/>
    <mergeCell ref="E79:G79"/>
    <mergeCell ref="E81:G81"/>
    <mergeCell ref="B95:C97"/>
    <mergeCell ref="D95:G95"/>
    <mergeCell ref="D96:G97"/>
    <mergeCell ref="H96:H97"/>
    <mergeCell ref="B99:C99"/>
    <mergeCell ref="B101:D101"/>
    <mergeCell ref="E101:G101"/>
    <mergeCell ref="B93:H93"/>
    <mergeCell ref="B94:C94"/>
    <mergeCell ref="D94:H94"/>
    <mergeCell ref="B111:H111"/>
    <mergeCell ref="B112:C112"/>
    <mergeCell ref="B115:D115"/>
    <mergeCell ref="E115:G115"/>
    <mergeCell ref="E117:G117"/>
    <mergeCell ref="B130:H130"/>
    <mergeCell ref="B102:H102"/>
    <mergeCell ref="B103:C103"/>
    <mergeCell ref="B106:D106"/>
    <mergeCell ref="E106:G106"/>
    <mergeCell ref="B108:C108"/>
    <mergeCell ref="B110:D110"/>
    <mergeCell ref="E110:G110"/>
    <mergeCell ref="E123:G123"/>
    <mergeCell ref="E127:G127"/>
    <mergeCell ref="B136:C136"/>
    <mergeCell ref="B138:D138"/>
    <mergeCell ref="E138:G138"/>
    <mergeCell ref="B139:H139"/>
    <mergeCell ref="B140:C140"/>
    <mergeCell ref="B142:D142"/>
    <mergeCell ref="E142:G142"/>
    <mergeCell ref="B131:C131"/>
    <mergeCell ref="D131:H131"/>
    <mergeCell ref="B132:C134"/>
    <mergeCell ref="D132:G132"/>
    <mergeCell ref="D133:G134"/>
    <mergeCell ref="H133:H134"/>
    <mergeCell ref="B144:C144"/>
    <mergeCell ref="B146:D146"/>
    <mergeCell ref="E146:G146"/>
    <mergeCell ref="B147:H147"/>
    <mergeCell ref="B148:C148"/>
    <mergeCell ref="B151:D151"/>
    <mergeCell ref="E151:G151"/>
    <mergeCell ref="E159:G159"/>
    <mergeCell ref="E163:G163"/>
    <mergeCell ref="B168:C170"/>
    <mergeCell ref="D168:G168"/>
    <mergeCell ref="D169:G170"/>
    <mergeCell ref="H169:H170"/>
    <mergeCell ref="B172:C172"/>
    <mergeCell ref="B174:D174"/>
    <mergeCell ref="E174:G174"/>
    <mergeCell ref="E153:G153"/>
    <mergeCell ref="B166:H166"/>
    <mergeCell ref="B167:C167"/>
    <mergeCell ref="D167:H167"/>
    <mergeCell ref="B183:H183"/>
    <mergeCell ref="B184:C184"/>
    <mergeCell ref="B186:D186"/>
    <mergeCell ref="E186:G186"/>
    <mergeCell ref="E188:G188"/>
    <mergeCell ref="E194:G194"/>
    <mergeCell ref="E198:G198"/>
    <mergeCell ref="B175:H175"/>
    <mergeCell ref="B176:C176"/>
    <mergeCell ref="B178:D178"/>
    <mergeCell ref="E178:G178"/>
    <mergeCell ref="B180:C180"/>
    <mergeCell ref="B182:D182"/>
    <mergeCell ref="E182:G182"/>
    <mergeCell ref="B263:C263"/>
    <mergeCell ref="B244:H244"/>
    <mergeCell ref="B201:H201"/>
    <mergeCell ref="B202:C202"/>
    <mergeCell ref="D202:H202"/>
    <mergeCell ref="B225:H225"/>
    <mergeCell ref="B226:C226"/>
    <mergeCell ref="B229:D229"/>
    <mergeCell ref="E229:G229"/>
    <mergeCell ref="E231:G231"/>
    <mergeCell ref="B216:H216"/>
    <mergeCell ref="B217:C217"/>
    <mergeCell ref="B220:D220"/>
    <mergeCell ref="E220:G220"/>
    <mergeCell ref="B222:C222"/>
    <mergeCell ref="B224:D224"/>
    <mergeCell ref="E224:G224"/>
    <mergeCell ref="B203:C205"/>
    <mergeCell ref="D203:G203"/>
    <mergeCell ref="D204:G205"/>
    <mergeCell ref="H204:H205"/>
    <mergeCell ref="B207:C207"/>
    <mergeCell ref="B215:D215"/>
    <mergeCell ref="E215:G215"/>
    <mergeCell ref="B290:D290"/>
    <mergeCell ref="E290:G290"/>
    <mergeCell ref="B291:H291"/>
    <mergeCell ref="B292:C292"/>
    <mergeCell ref="B294:D294"/>
    <mergeCell ref="E294:G294"/>
    <mergeCell ref="E237:G237"/>
    <mergeCell ref="E241:G241"/>
    <mergeCell ref="E273:G273"/>
    <mergeCell ref="E277:G277"/>
    <mergeCell ref="B281:C281"/>
    <mergeCell ref="D281:H281"/>
    <mergeCell ref="B282:C284"/>
    <mergeCell ref="D282:G282"/>
    <mergeCell ref="D283:G284"/>
    <mergeCell ref="H283:H284"/>
    <mergeCell ref="B245:C245"/>
    <mergeCell ref="D245:H245"/>
    <mergeCell ref="B246:C248"/>
    <mergeCell ref="D246:G246"/>
    <mergeCell ref="D247:G248"/>
    <mergeCell ref="H247:H248"/>
    <mergeCell ref="B250:C250"/>
    <mergeCell ref="B253:D253"/>
  </mergeCells>
  <phoneticPr fontId="12" type="noConversion"/>
  <dataValidations count="3">
    <dataValidation type="list" allowBlank="1" showInputMessage="1" showErrorMessage="1" sqref="B61 B141 B149:B150 B301">
      <formula1>#REF!</formula1>
    </dataValidation>
    <dataValidation type="list" allowBlank="1" showInputMessage="1" showErrorMessage="1" sqref="B26:B28 B17:B18 B69 B177 B185 B293 B264 B256">
      <formula1>#REF!</formula1>
    </dataValidation>
    <dataValidation type="list" allowBlank="1" showErrorMessage="1" sqref="B104:B105 B113:B114 B218:B219 B227:B228">
      <formula1>#REF!</formula1>
    </dataValidation>
  </dataValidations>
  <printOptions horizontalCentered="1"/>
  <pageMargins left="0.70866141732283472" right="0.70866141732283472" top="0.94488188976377963" bottom="0.74803149606299213" header="0.19685039370078741" footer="0.31496062992125984"/>
  <pageSetup scale="67" orientation="portrait" r:id="rId1"/>
  <headerFooter>
    <oddHeader>&amp;C      &amp;G</oddHeader>
    <oddFooter>&amp;C&amp;G</oddFooter>
  </headerFooter>
  <rowBreaks count="7" manualBreakCount="7">
    <brk id="91" max="16383" man="1"/>
    <brk id="128" max="16383" man="1"/>
    <brk id="164" max="16383" man="1"/>
    <brk id="199" max="16383" man="1"/>
    <brk id="242" max="16383" man="1"/>
    <brk id="278" max="16383" man="1"/>
    <brk id="315" max="16383" man="1"/>
  </rowBreaks>
  <colBreaks count="1" manualBreakCount="1">
    <brk id="9" max="1048575" man="1"/>
  </colBreaks>
  <legacy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253"/>
  <sheetViews>
    <sheetView view="pageBreakPreview" topLeftCell="A238" zoomScale="115" zoomScaleNormal="100" zoomScaleSheetLayoutView="115" workbookViewId="0">
      <selection activeCell="D185" sqref="D185:G185"/>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5703125" customWidth="1"/>
    <col min="7" max="7" width="15.28515625" customWidth="1"/>
    <col min="8" max="8" width="13.7109375" customWidth="1"/>
    <col min="9" max="9" width="3.5703125" customWidth="1"/>
    <col min="10" max="10" width="12.7109375" customWidth="1"/>
  </cols>
  <sheetData>
    <row r="1" spans="2:8" s="1" customFormat="1" ht="15.75" thickBot="1">
      <c r="E1" s="9"/>
      <c r="F1" s="9"/>
      <c r="G1" s="4"/>
      <c r="H1" s="4"/>
    </row>
    <row r="2" spans="2:8" s="1" customFormat="1" ht="16.149999999999999" customHeight="1" thickBot="1">
      <c r="B2" s="1209" t="s">
        <v>2982</v>
      </c>
      <c r="C2" s="1210"/>
      <c r="D2" s="1210"/>
      <c r="E2" s="1210"/>
      <c r="F2" s="1210"/>
      <c r="G2" s="1210"/>
      <c r="H2" s="1211"/>
    </row>
    <row r="3" spans="2:8" s="1" customFormat="1" ht="15.75" thickBot="1">
      <c r="B3" s="1006" t="s">
        <v>2578</v>
      </c>
      <c r="C3" s="1007"/>
      <c r="D3" s="1008" t="s">
        <v>3585</v>
      </c>
      <c r="E3" s="1007"/>
      <c r="F3" s="1007"/>
      <c r="G3" s="1007"/>
      <c r="H3" s="1009"/>
    </row>
    <row r="4" spans="2:8" s="1" customFormat="1" ht="14.45" customHeight="1">
      <c r="B4" s="1010" t="s">
        <v>1508</v>
      </c>
      <c r="C4" s="1011"/>
      <c r="D4" s="1010" t="s">
        <v>34</v>
      </c>
      <c r="E4" s="1011"/>
      <c r="F4" s="1011"/>
      <c r="G4" s="1011"/>
      <c r="H4" s="38" t="s">
        <v>1</v>
      </c>
    </row>
    <row r="5" spans="2:8" s="1" customFormat="1">
      <c r="B5" s="1012"/>
      <c r="C5" s="1013"/>
      <c r="D5" s="1016">
        <f>+ROUND(H23+H15+H10+H19,0)</f>
        <v>24638</v>
      </c>
      <c r="E5" s="1017"/>
      <c r="F5" s="1017"/>
      <c r="G5" s="1017"/>
      <c r="H5" s="1020" t="s">
        <v>2806</v>
      </c>
    </row>
    <row r="6" spans="2:8" s="1" customFormat="1" ht="15.75" thickBot="1">
      <c r="B6" s="1014"/>
      <c r="C6" s="1015"/>
      <c r="D6" s="1018"/>
      <c r="E6" s="1019"/>
      <c r="F6" s="1019"/>
      <c r="G6" s="1019"/>
      <c r="H6" s="1021"/>
    </row>
    <row r="7" spans="2:8" s="1" customFormat="1" ht="15.75" thickBot="1">
      <c r="E7" s="9"/>
      <c r="F7" s="9"/>
      <c r="G7" s="4"/>
      <c r="H7" s="4"/>
    </row>
    <row r="8" spans="2:8" s="1" customFormat="1" ht="24">
      <c r="B8" s="1028" t="s">
        <v>494</v>
      </c>
      <c r="C8" s="1029"/>
      <c r="D8" s="41" t="s">
        <v>495</v>
      </c>
      <c r="E8" s="25" t="s">
        <v>496</v>
      </c>
      <c r="F8" s="25" t="s">
        <v>2469</v>
      </c>
      <c r="G8" s="26" t="s">
        <v>492</v>
      </c>
      <c r="H8" s="27" t="s">
        <v>493</v>
      </c>
    </row>
    <row r="9" spans="2:8" s="1" customFormat="1" ht="15.75" thickBot="1">
      <c r="B9" s="91"/>
      <c r="C9" s="112"/>
      <c r="D9" s="92"/>
      <c r="E9" s="92"/>
      <c r="F9" s="92"/>
      <c r="G9" s="93"/>
      <c r="H9" s="94"/>
    </row>
    <row r="10" spans="2:8" s="1" customFormat="1" ht="15.75" thickBot="1">
      <c r="B10" s="1022"/>
      <c r="C10" s="1023"/>
      <c r="D10" s="1024"/>
      <c r="E10" s="1030" t="s">
        <v>497</v>
      </c>
      <c r="F10" s="1031"/>
      <c r="G10" s="1032"/>
      <c r="H10" s="29">
        <f>ROUND(SUM(H9:H9),0)</f>
        <v>0</v>
      </c>
    </row>
    <row r="11" spans="2:8" s="1" customFormat="1" ht="15.75" thickBot="1">
      <c r="B11" s="1027"/>
      <c r="C11" s="1027"/>
      <c r="D11" s="1027"/>
      <c r="E11" s="1027"/>
      <c r="F11" s="1027"/>
      <c r="G11" s="1027"/>
      <c r="H11" s="1027"/>
    </row>
    <row r="12" spans="2:8" s="1" customFormat="1" ht="24">
      <c r="B12" s="1028" t="s">
        <v>489</v>
      </c>
      <c r="C12" s="1029"/>
      <c r="D12" s="41" t="s">
        <v>490</v>
      </c>
      <c r="E12" s="25" t="s">
        <v>491</v>
      </c>
      <c r="F12" s="123" t="s">
        <v>2530</v>
      </c>
      <c r="G12" s="26" t="s">
        <v>492</v>
      </c>
      <c r="H12" s="27" t="s">
        <v>493</v>
      </c>
    </row>
    <row r="13" spans="2:8" s="1" customFormat="1">
      <c r="B13" s="114" t="s">
        <v>543</v>
      </c>
      <c r="C13" s="56" t="str">
        <f>VLOOKUP(B13,'LISTA DE PRECIOS'!A:B,2,FALSE)</f>
        <v>Herramienta menor</v>
      </c>
      <c r="D13" s="12" t="str">
        <f>VLOOKUP(B13,'LISTA DE PRECIOS'!A:D,4,FALSE)</f>
        <v>%MO</v>
      </c>
      <c r="E13" s="55">
        <v>0.15</v>
      </c>
      <c r="F13" s="55"/>
      <c r="G13" s="13">
        <f>H23</f>
        <v>19710</v>
      </c>
      <c r="H13" s="24">
        <f>+ROUND(E13*G13,0)</f>
        <v>2957</v>
      </c>
    </row>
    <row r="14" spans="2:8" s="1" customFormat="1" ht="15.75" thickBot="1">
      <c r="B14" s="115" t="s">
        <v>524</v>
      </c>
      <c r="C14" s="112" t="str">
        <f>VLOOKUP(B14,'LISTA DE PRECIOS'!A:B,2,FALSE)</f>
        <v>Acarreo Horizontal</v>
      </c>
      <c r="D14" s="92" t="str">
        <f>VLOOKUP(B14,'LISTA DE PRECIOS'!A:D,4,FALSE)</f>
        <v>% MO</v>
      </c>
      <c r="E14" s="92">
        <v>0.1</v>
      </c>
      <c r="F14" s="92"/>
      <c r="G14" s="93">
        <f>H23</f>
        <v>19710</v>
      </c>
      <c r="H14" s="94">
        <f>+ROUND(E14*G14,0)</f>
        <v>1971</v>
      </c>
    </row>
    <row r="15" spans="2:8" s="1" customFormat="1" ht="15.75" thickBot="1">
      <c r="B15" s="1022"/>
      <c r="C15" s="1023"/>
      <c r="D15" s="1024"/>
      <c r="E15" s="1030" t="s">
        <v>498</v>
      </c>
      <c r="F15" s="1031"/>
      <c r="G15" s="1032"/>
      <c r="H15" s="29">
        <f>ROUND(SUM(H13:H14),0)</f>
        <v>4928</v>
      </c>
    </row>
    <row r="16" spans="2:8" s="1" customFormat="1" ht="15.75" thickBot="1">
      <c r="B16" s="42"/>
      <c r="C16" s="42"/>
      <c r="D16" s="42"/>
      <c r="E16" s="10"/>
      <c r="F16" s="10"/>
      <c r="G16" s="7"/>
      <c r="H16" s="8"/>
    </row>
    <row r="17" spans="2:8" s="1" customFormat="1" ht="24.75" thickBot="1">
      <c r="B17" s="1033" t="s">
        <v>499</v>
      </c>
      <c r="C17" s="1034"/>
      <c r="D17" s="30" t="s">
        <v>495</v>
      </c>
      <c r="E17" s="30" t="s">
        <v>501</v>
      </c>
      <c r="F17" s="123" t="s">
        <v>2530</v>
      </c>
      <c r="G17" s="31" t="s">
        <v>500</v>
      </c>
      <c r="H17" s="32" t="s">
        <v>493</v>
      </c>
    </row>
    <row r="18" spans="2:8" s="1" customFormat="1" ht="15.75" thickBot="1">
      <c r="B18" s="15">
        <v>3</v>
      </c>
      <c r="C18" s="16" t="s">
        <v>4</v>
      </c>
      <c r="D18" s="17"/>
      <c r="E18" s="18"/>
      <c r="F18" s="18"/>
      <c r="G18" s="19"/>
      <c r="H18" s="20">
        <f>+ROUND(E18*G18,0)</f>
        <v>0</v>
      </c>
    </row>
    <row r="19" spans="2:8" s="1" customFormat="1" ht="15.75" thickBot="1">
      <c r="B19" s="991"/>
      <c r="C19" s="991"/>
      <c r="D19" s="991"/>
      <c r="E19" s="992" t="s">
        <v>502</v>
      </c>
      <c r="F19" s="993"/>
      <c r="G19" s="994"/>
      <c r="H19" s="33">
        <f>ROUND(SUM(H18:H18),0)</f>
        <v>0</v>
      </c>
    </row>
    <row r="20" spans="2:8" s="1" customFormat="1" ht="15.75" thickBot="1">
      <c r="B20" s="1027"/>
      <c r="C20" s="1027"/>
      <c r="D20" s="1027"/>
      <c r="E20" s="1027"/>
      <c r="F20" s="1027"/>
      <c r="G20" s="1027"/>
      <c r="H20" s="1027"/>
    </row>
    <row r="21" spans="2:8" s="1" customFormat="1" ht="24.75" thickBot="1">
      <c r="B21" s="1207" t="s">
        <v>503</v>
      </c>
      <c r="C21" s="1208"/>
      <c r="D21" s="124" t="s">
        <v>495</v>
      </c>
      <c r="E21" s="123" t="s">
        <v>504</v>
      </c>
      <c r="F21" s="123" t="s">
        <v>2530</v>
      </c>
      <c r="G21" s="122" t="s">
        <v>505</v>
      </c>
      <c r="H21" s="121" t="s">
        <v>493</v>
      </c>
    </row>
    <row r="22" spans="2:8" s="1" customFormat="1" ht="15.75" thickBot="1">
      <c r="B22" s="410" t="s">
        <v>2514</v>
      </c>
      <c r="C22" s="112" t="str">
        <f>VLOOKUP(B22,'LISTA DE PRECIOS'!A:B,2,FALSE)</f>
        <v>Ayudante</v>
      </c>
      <c r="D22" s="92" t="str">
        <f>VLOOKUP(B22,'LISTA DE PRECIOS'!A:D,4,FALSE)</f>
        <v>Día</v>
      </c>
      <c r="E22" s="117">
        <v>0.28999999999999998</v>
      </c>
      <c r="F22" s="117">
        <v>1</v>
      </c>
      <c r="G22" s="93">
        <f>VLOOKUP(B22,'LISTA DE PRECIOS'!A:E,5,FALSE)</f>
        <v>67964</v>
      </c>
      <c r="H22" s="116">
        <f>+ROUND(E22*F22*G22,0)</f>
        <v>19710</v>
      </c>
    </row>
    <row r="23" spans="2:8" s="1" customFormat="1" ht="15.75" thickBot="1">
      <c r="B23" s="991"/>
      <c r="C23" s="991"/>
      <c r="D23" s="1258"/>
      <c r="E23" s="1042" t="s">
        <v>506</v>
      </c>
      <c r="F23" s="1043"/>
      <c r="G23" s="1031"/>
      <c r="H23" s="29">
        <f>ROUND(SUM(H22:H22),0)</f>
        <v>19710</v>
      </c>
    </row>
    <row r="24" spans="2:8" s="1" customFormat="1" ht="15.75" thickBot="1">
      <c r="B24" s="42"/>
      <c r="C24" s="42"/>
      <c r="D24" s="42"/>
      <c r="E24" s="42"/>
      <c r="F24" s="42"/>
      <c r="G24" s="42"/>
      <c r="H24" s="42"/>
    </row>
    <row r="25" spans="2:8" s="1" customFormat="1" ht="15.75" thickBot="1">
      <c r="B25" s="40"/>
      <c r="C25" s="40"/>
      <c r="D25" s="40"/>
      <c r="E25" s="995" t="s">
        <v>507</v>
      </c>
      <c r="F25" s="996"/>
      <c r="G25" s="997"/>
      <c r="H25" s="14">
        <f>+ROUND(H23+H15+H10+H19,0)</f>
        <v>24638</v>
      </c>
    </row>
    <row r="26" spans="2:8" s="1" customFormat="1">
      <c r="B26" s="40"/>
      <c r="C26" s="40"/>
      <c r="D26" s="40"/>
      <c r="E26" s="201"/>
      <c r="F26" s="201"/>
      <c r="G26" s="201"/>
      <c r="H26" s="200"/>
    </row>
    <row r="27" spans="2:8" s="1" customFormat="1">
      <c r="B27" s="40"/>
      <c r="C27" s="40"/>
      <c r="D27" s="40"/>
      <c r="E27" s="201"/>
      <c r="F27" s="201"/>
      <c r="G27" s="201"/>
      <c r="H27" s="200"/>
    </row>
    <row r="28" spans="2:8" s="1" customFormat="1">
      <c r="B28" s="40"/>
      <c r="C28" s="40"/>
      <c r="D28" s="40"/>
      <c r="E28" s="201"/>
      <c r="F28" s="201"/>
      <c r="G28" s="201"/>
      <c r="H28" s="200"/>
    </row>
    <row r="29" spans="2:8" s="1" customFormat="1">
      <c r="B29" s="40"/>
      <c r="C29" s="40"/>
      <c r="D29" s="40"/>
      <c r="E29" s="201"/>
      <c r="F29" s="201"/>
      <c r="G29" s="201"/>
      <c r="H29" s="200"/>
    </row>
    <row r="30" spans="2:8" s="1" customFormat="1" ht="15.75" thickBot="1">
      <c r="B30" s="40"/>
      <c r="C30" s="40"/>
      <c r="D30" s="40"/>
      <c r="E30" s="201"/>
      <c r="F30" s="201"/>
      <c r="G30" s="201"/>
      <c r="H30" s="200"/>
    </row>
    <row r="31" spans="2:8" s="1" customFormat="1" ht="15.6" customHeight="1" thickTop="1">
      <c r="B31" s="40"/>
      <c r="C31" s="854" t="s">
        <v>3432</v>
      </c>
      <c r="D31" s="40"/>
      <c r="E31" s="1203" t="s">
        <v>3431</v>
      </c>
      <c r="F31" s="1203"/>
      <c r="G31" s="1203"/>
      <c r="H31" s="200"/>
    </row>
    <row r="32" spans="2:8" s="1" customFormat="1">
      <c r="B32" s="40"/>
      <c r="C32" s="40"/>
      <c r="D32" s="40"/>
      <c r="E32" s="201"/>
      <c r="F32" s="201"/>
      <c r="G32" s="201"/>
      <c r="H32" s="200"/>
    </row>
    <row r="33" spans="2:8" s="1" customFormat="1">
      <c r="B33" s="40"/>
      <c r="C33" s="40"/>
      <c r="D33" s="40"/>
      <c r="E33" s="201"/>
      <c r="F33" s="201"/>
      <c r="G33" s="201"/>
      <c r="H33" s="200"/>
    </row>
    <row r="34" spans="2:8" s="1" customFormat="1" ht="15.75" thickBot="1">
      <c r="B34" s="40"/>
      <c r="C34" s="40"/>
      <c r="D34" s="40"/>
      <c r="E34" s="201"/>
      <c r="F34" s="201"/>
      <c r="G34" s="201"/>
      <c r="H34" s="200"/>
    </row>
    <row r="35" spans="2:8" s="1" customFormat="1" ht="15.75" thickTop="1">
      <c r="B35" s="40"/>
      <c r="C35" s="854" t="s">
        <v>3426</v>
      </c>
      <c r="D35" s="40"/>
      <c r="E35" s="1203" t="s">
        <v>3429</v>
      </c>
      <c r="F35" s="1203"/>
      <c r="G35" s="1203"/>
      <c r="H35" s="200"/>
    </row>
    <row r="36" spans="2:8" s="1" customFormat="1">
      <c r="E36" s="9"/>
      <c r="F36" s="9"/>
      <c r="G36" s="4"/>
      <c r="H36" s="4"/>
    </row>
    <row r="37" spans="2:8" s="1" customFormat="1" ht="15.75" thickBot="1">
      <c r="E37" s="9"/>
      <c r="F37" s="9"/>
      <c r="G37" s="4"/>
      <c r="H37" s="4"/>
    </row>
    <row r="38" spans="2:8" s="1" customFormat="1" ht="16.149999999999999" customHeight="1" thickBot="1">
      <c r="B38" s="1209" t="s">
        <v>2982</v>
      </c>
      <c r="C38" s="1210"/>
      <c r="D38" s="1210"/>
      <c r="E38" s="1210"/>
      <c r="F38" s="1210"/>
      <c r="G38" s="1210"/>
      <c r="H38" s="1211"/>
    </row>
    <row r="39" spans="2:8" s="1" customFormat="1" ht="15.75" thickBot="1">
      <c r="B39" s="1006" t="s">
        <v>2578</v>
      </c>
      <c r="C39" s="1007"/>
      <c r="D39" s="1008" t="s">
        <v>3586</v>
      </c>
      <c r="E39" s="1007"/>
      <c r="F39" s="1007"/>
      <c r="G39" s="1007"/>
      <c r="H39" s="1009"/>
    </row>
    <row r="40" spans="2:8" s="1" customFormat="1" ht="14.45" customHeight="1">
      <c r="B40" s="1010" t="s">
        <v>3533</v>
      </c>
      <c r="C40" s="1011"/>
      <c r="D40" s="1010" t="s">
        <v>34</v>
      </c>
      <c r="E40" s="1011"/>
      <c r="F40" s="1011"/>
      <c r="G40" s="1011"/>
      <c r="H40" s="38" t="s">
        <v>1</v>
      </c>
    </row>
    <row r="41" spans="2:8" s="1" customFormat="1">
      <c r="B41" s="1012"/>
      <c r="C41" s="1013"/>
      <c r="D41" s="1016">
        <f>+ROUND(H59+H51+H46+H55,0)</f>
        <v>11663</v>
      </c>
      <c r="E41" s="1017"/>
      <c r="F41" s="1017"/>
      <c r="G41" s="1017"/>
      <c r="H41" s="1020" t="s">
        <v>2648</v>
      </c>
    </row>
    <row r="42" spans="2:8" s="1" customFormat="1" ht="15.75" thickBot="1">
      <c r="B42" s="1014"/>
      <c r="C42" s="1015"/>
      <c r="D42" s="1018"/>
      <c r="E42" s="1019"/>
      <c r="F42" s="1019"/>
      <c r="G42" s="1019"/>
      <c r="H42" s="1021"/>
    </row>
    <row r="43" spans="2:8" s="1" customFormat="1" ht="15.75" thickBot="1">
      <c r="E43" s="9"/>
      <c r="F43" s="9"/>
      <c r="G43" s="4"/>
      <c r="H43" s="4"/>
    </row>
    <row r="44" spans="2:8" s="1" customFormat="1" ht="24.75" thickBot="1">
      <c r="B44" s="1028" t="s">
        <v>494</v>
      </c>
      <c r="C44" s="1029"/>
      <c r="D44" s="41" t="s">
        <v>495</v>
      </c>
      <c r="E44" s="25" t="s">
        <v>496</v>
      </c>
      <c r="F44" s="25" t="s">
        <v>2469</v>
      </c>
      <c r="G44" s="26" t="s">
        <v>492</v>
      </c>
      <c r="H44" s="27" t="s">
        <v>493</v>
      </c>
    </row>
    <row r="45" spans="2:8" s="1" customFormat="1" ht="15.75" thickBot="1">
      <c r="B45" s="167"/>
      <c r="C45" s="112"/>
      <c r="D45" s="92"/>
      <c r="E45" s="92"/>
      <c r="F45" s="92"/>
      <c r="G45" s="93"/>
      <c r="H45" s="94"/>
    </row>
    <row r="46" spans="2:8" s="1" customFormat="1" ht="15.75" thickBot="1">
      <c r="B46" s="1022"/>
      <c r="C46" s="1023"/>
      <c r="D46" s="1024"/>
      <c r="E46" s="1030" t="s">
        <v>497</v>
      </c>
      <c r="F46" s="1031"/>
      <c r="G46" s="1032"/>
      <c r="H46" s="29">
        <f>ROUND(SUM(H45:H45),0)</f>
        <v>0</v>
      </c>
    </row>
    <row r="47" spans="2:8" s="1" customFormat="1" ht="15.75" thickBot="1">
      <c r="B47" s="1027"/>
      <c r="C47" s="1027"/>
      <c r="D47" s="1027"/>
      <c r="E47" s="1027"/>
      <c r="F47" s="1027"/>
      <c r="G47" s="1027"/>
      <c r="H47" s="1027"/>
    </row>
    <row r="48" spans="2:8" s="1" customFormat="1" ht="24">
      <c r="B48" s="1207" t="s">
        <v>489</v>
      </c>
      <c r="C48" s="1208"/>
      <c r="D48" s="124" t="s">
        <v>490</v>
      </c>
      <c r="E48" s="123" t="s">
        <v>491</v>
      </c>
      <c r="F48" s="123" t="s">
        <v>2530</v>
      </c>
      <c r="G48" s="122" t="s">
        <v>492</v>
      </c>
      <c r="H48" s="121" t="s">
        <v>493</v>
      </c>
    </row>
    <row r="49" spans="2:8" s="1" customFormat="1">
      <c r="B49" s="114" t="s">
        <v>543</v>
      </c>
      <c r="C49" s="11" t="str">
        <f>VLOOKUP(B49,'LISTA DE PRECIOS'!A:B,2,FALSE)</f>
        <v>Herramienta menor</v>
      </c>
      <c r="D49" s="12" t="str">
        <f>VLOOKUP(B49,'LISTA DE PRECIOS'!A:D,4,FALSE)</f>
        <v>%MO</v>
      </c>
      <c r="E49" s="55">
        <v>0.15</v>
      </c>
      <c r="F49" s="55"/>
      <c r="G49" s="13">
        <f>+H59</f>
        <v>8971</v>
      </c>
      <c r="H49" s="24">
        <f>+ROUND(E49*G49,0)</f>
        <v>1346</v>
      </c>
    </row>
    <row r="50" spans="2:8" s="1" customFormat="1" ht="15.75" thickBot="1">
      <c r="B50" s="153" t="s">
        <v>524</v>
      </c>
      <c r="C50" s="95" t="str">
        <f>VLOOKUP(B50,'LISTA DE PRECIOS'!A:B,2,FALSE)</f>
        <v>Acarreo Horizontal</v>
      </c>
      <c r="D50" s="92" t="str">
        <f>VLOOKUP(B50,'LISTA DE PRECIOS'!A:D,4,FALSE)</f>
        <v>% MO</v>
      </c>
      <c r="E50" s="92">
        <v>0.15</v>
      </c>
      <c r="F50" s="92"/>
      <c r="G50" s="93">
        <f>+H59</f>
        <v>8971</v>
      </c>
      <c r="H50" s="94">
        <f>+ROUND(E50*G50,0)</f>
        <v>1346</v>
      </c>
    </row>
    <row r="51" spans="2:8" s="1" customFormat="1" ht="15.75" thickBot="1">
      <c r="B51" s="1022"/>
      <c r="C51" s="1023"/>
      <c r="D51" s="1024"/>
      <c r="E51" s="1030" t="s">
        <v>498</v>
      </c>
      <c r="F51" s="1031"/>
      <c r="G51" s="1032"/>
      <c r="H51" s="29">
        <f>ROUND(SUM(H49:H50),0)</f>
        <v>2692</v>
      </c>
    </row>
    <row r="52" spans="2:8" s="1" customFormat="1" ht="15.75" thickBot="1">
      <c r="B52" s="42"/>
      <c r="C52" s="42"/>
      <c r="D52" s="42"/>
      <c r="E52" s="10"/>
      <c r="F52" s="10"/>
      <c r="G52" s="7"/>
      <c r="H52" s="8"/>
    </row>
    <row r="53" spans="2:8" s="1" customFormat="1" ht="24.75" thickBot="1">
      <c r="B53" s="1033" t="s">
        <v>499</v>
      </c>
      <c r="C53" s="1034"/>
      <c r="D53" s="30" t="s">
        <v>495</v>
      </c>
      <c r="E53" s="30" t="s">
        <v>501</v>
      </c>
      <c r="F53" s="123" t="s">
        <v>2530</v>
      </c>
      <c r="G53" s="31" t="s">
        <v>500</v>
      </c>
      <c r="H53" s="32" t="s">
        <v>493</v>
      </c>
    </row>
    <row r="54" spans="2:8" s="1" customFormat="1" ht="15.75" thickBot="1">
      <c r="B54" s="15">
        <v>3</v>
      </c>
      <c r="C54" s="16" t="s">
        <v>4</v>
      </c>
      <c r="D54" s="17"/>
      <c r="E54" s="18"/>
      <c r="F54" s="18"/>
      <c r="G54" s="19"/>
      <c r="H54" s="20">
        <f>+ROUND(E54*G54,0)</f>
        <v>0</v>
      </c>
    </row>
    <row r="55" spans="2:8" s="1" customFormat="1" ht="15.75" thickBot="1">
      <c r="B55" s="991"/>
      <c r="C55" s="991"/>
      <c r="D55" s="991"/>
      <c r="E55" s="992" t="s">
        <v>502</v>
      </c>
      <c r="F55" s="993"/>
      <c r="G55" s="994"/>
      <c r="H55" s="33">
        <f>ROUND(SUM(H54:H54),0)</f>
        <v>0</v>
      </c>
    </row>
    <row r="56" spans="2:8" s="1" customFormat="1" ht="15.75" thickBot="1">
      <c r="B56" s="1027"/>
      <c r="C56" s="1027"/>
      <c r="D56" s="1027"/>
      <c r="E56" s="1027"/>
      <c r="F56" s="1027"/>
      <c r="G56" s="1027"/>
      <c r="H56" s="1027"/>
    </row>
    <row r="57" spans="2:8" s="1" customFormat="1" ht="24">
      <c r="B57" s="1207" t="s">
        <v>503</v>
      </c>
      <c r="C57" s="1208"/>
      <c r="D57" s="124" t="s">
        <v>495</v>
      </c>
      <c r="E57" s="123" t="s">
        <v>504</v>
      </c>
      <c r="F57" s="123" t="s">
        <v>2530</v>
      </c>
      <c r="G57" s="122" t="s">
        <v>505</v>
      </c>
      <c r="H57" s="121" t="s">
        <v>493</v>
      </c>
    </row>
    <row r="58" spans="2:8" s="1" customFormat="1" ht="15.75" thickBot="1">
      <c r="B58" s="367" t="s">
        <v>2514</v>
      </c>
      <c r="C58" s="95" t="str">
        <f>VLOOKUP(B58,'LISTA DE PRECIOS'!A:B,2,FALSE)</f>
        <v>Ayudante</v>
      </c>
      <c r="D58" s="92" t="str">
        <f>VLOOKUP(B58,'LISTA DE PRECIOS'!A:D,4,FALSE)</f>
        <v>Día</v>
      </c>
      <c r="E58" s="117">
        <v>3.3000000000000002E-2</v>
      </c>
      <c r="F58" s="117">
        <v>4</v>
      </c>
      <c r="G58" s="93">
        <f>VLOOKUP(B58,'LISTA DE PRECIOS'!A:E,5,FALSE)</f>
        <v>67964</v>
      </c>
      <c r="H58" s="116">
        <f>+ROUND(E58*F58*G58,0)</f>
        <v>8971</v>
      </c>
    </row>
    <row r="59" spans="2:8" s="1" customFormat="1" ht="15.75" thickBot="1">
      <c r="B59" s="991"/>
      <c r="C59" s="991"/>
      <c r="D59" s="991"/>
      <c r="E59" s="1042" t="s">
        <v>506</v>
      </c>
      <c r="F59" s="1043"/>
      <c r="G59" s="1031"/>
      <c r="H59" s="29">
        <f>ROUND(SUM(H58:H58),0)</f>
        <v>8971</v>
      </c>
    </row>
    <row r="60" spans="2:8" s="1" customFormat="1" ht="15.75" thickBot="1">
      <c r="B60" s="42"/>
      <c r="C60" s="42"/>
      <c r="D60" s="42"/>
      <c r="E60" s="42"/>
      <c r="F60" s="42"/>
      <c r="G60" s="42"/>
      <c r="H60" s="42"/>
    </row>
    <row r="61" spans="2:8" s="1" customFormat="1" ht="15.75" thickBot="1">
      <c r="B61" s="40"/>
      <c r="C61" s="40"/>
      <c r="D61" s="40"/>
      <c r="E61" s="995" t="s">
        <v>507</v>
      </c>
      <c r="F61" s="996"/>
      <c r="G61" s="997"/>
      <c r="H61" s="14">
        <f>+ROUND(H59+H51+H46+H55,0)</f>
        <v>11663</v>
      </c>
    </row>
    <row r="62" spans="2:8" s="1" customFormat="1">
      <c r="B62" s="40"/>
      <c r="C62" s="40"/>
      <c r="D62" s="40"/>
      <c r="E62" s="201"/>
      <c r="F62" s="201"/>
      <c r="G62" s="201"/>
      <c r="H62" s="200"/>
    </row>
    <row r="63" spans="2:8" s="1" customFormat="1">
      <c r="B63" s="40"/>
      <c r="C63" s="40"/>
      <c r="D63" s="40"/>
      <c r="E63" s="201"/>
      <c r="F63" s="201"/>
      <c r="G63" s="201"/>
      <c r="H63" s="200"/>
    </row>
    <row r="64" spans="2:8" s="1" customFormat="1">
      <c r="B64" s="40"/>
      <c r="C64" s="40"/>
      <c r="D64" s="40"/>
      <c r="E64" s="201"/>
      <c r="F64" s="201"/>
      <c r="G64" s="201"/>
      <c r="H64" s="200"/>
    </row>
    <row r="65" spans="2:8" s="1" customFormat="1">
      <c r="B65" s="40"/>
      <c r="C65" s="40"/>
      <c r="D65" s="40"/>
      <c r="E65" s="201"/>
      <c r="F65" s="201"/>
      <c r="G65" s="201"/>
      <c r="H65" s="200"/>
    </row>
    <row r="66" spans="2:8" s="1" customFormat="1" ht="15.75" thickBot="1">
      <c r="B66" s="40"/>
      <c r="C66" s="40"/>
      <c r="D66" s="40"/>
      <c r="E66" s="201"/>
      <c r="F66" s="201"/>
      <c r="G66" s="201"/>
      <c r="H66" s="200"/>
    </row>
    <row r="67" spans="2:8" s="1" customFormat="1" ht="15.6" customHeight="1" thickTop="1">
      <c r="B67" s="40"/>
      <c r="C67" s="854" t="s">
        <v>3432</v>
      </c>
      <c r="D67" s="40"/>
      <c r="E67" s="1203" t="s">
        <v>3431</v>
      </c>
      <c r="F67" s="1203"/>
      <c r="G67" s="1203"/>
      <c r="H67" s="200"/>
    </row>
    <row r="68" spans="2:8" s="1" customFormat="1">
      <c r="B68" s="40"/>
      <c r="C68" s="40"/>
      <c r="D68" s="40"/>
      <c r="E68" s="201"/>
      <c r="F68" s="201"/>
      <c r="G68" s="201"/>
      <c r="H68" s="200"/>
    </row>
    <row r="69" spans="2:8" s="1" customFormat="1">
      <c r="B69" s="40"/>
      <c r="C69" s="40"/>
      <c r="D69" s="40"/>
      <c r="E69" s="201"/>
      <c r="F69" s="201"/>
      <c r="G69" s="201"/>
      <c r="H69" s="200"/>
    </row>
    <row r="70" spans="2:8" s="1" customFormat="1" ht="15.75" thickBot="1">
      <c r="B70" s="40"/>
      <c r="C70" s="40"/>
      <c r="D70" s="40"/>
      <c r="E70" s="201"/>
      <c r="F70" s="201"/>
      <c r="G70" s="201"/>
      <c r="H70" s="200"/>
    </row>
    <row r="71" spans="2:8" s="1" customFormat="1" ht="15.75" thickTop="1">
      <c r="B71" s="40"/>
      <c r="C71" s="854" t="s">
        <v>3426</v>
      </c>
      <c r="D71" s="40"/>
      <c r="E71" s="1203" t="s">
        <v>3429</v>
      </c>
      <c r="F71" s="1203"/>
      <c r="G71" s="1203"/>
      <c r="H71" s="200"/>
    </row>
    <row r="72" spans="2:8" s="1" customFormat="1">
      <c r="E72" s="9"/>
      <c r="F72" s="9"/>
      <c r="G72" s="4"/>
      <c r="H72" s="4"/>
    </row>
    <row r="73" spans="2:8" s="1" customFormat="1" ht="15.75" thickBot="1">
      <c r="E73" s="9"/>
      <c r="F73" s="9"/>
      <c r="G73" s="4"/>
      <c r="H73" s="4"/>
    </row>
    <row r="74" spans="2:8" s="1" customFormat="1" ht="16.149999999999999" customHeight="1" thickBot="1">
      <c r="B74" s="1209" t="s">
        <v>2982</v>
      </c>
      <c r="C74" s="1210"/>
      <c r="D74" s="1210"/>
      <c r="E74" s="1210"/>
      <c r="F74" s="1210"/>
      <c r="G74" s="1210"/>
      <c r="H74" s="1211"/>
    </row>
    <row r="75" spans="2:8" s="1" customFormat="1" ht="15.75" thickBot="1">
      <c r="B75" s="1006" t="s">
        <v>2578</v>
      </c>
      <c r="C75" s="1007"/>
      <c r="D75" s="1008" t="s">
        <v>3587</v>
      </c>
      <c r="E75" s="1007"/>
      <c r="F75" s="1007"/>
      <c r="G75" s="1007"/>
      <c r="H75" s="1009"/>
    </row>
    <row r="76" spans="2:8" s="1" customFormat="1" ht="14.45" customHeight="1">
      <c r="B76" s="1010" t="s">
        <v>1472</v>
      </c>
      <c r="C76" s="1204"/>
      <c r="D76" s="1010" t="s">
        <v>34</v>
      </c>
      <c r="E76" s="1011"/>
      <c r="F76" s="1011"/>
      <c r="G76" s="1011"/>
      <c r="H76" s="38" t="s">
        <v>1</v>
      </c>
    </row>
    <row r="77" spans="2:8" s="1" customFormat="1">
      <c r="B77" s="1012"/>
      <c r="C77" s="1205"/>
      <c r="D77" s="1016">
        <f>+ROUND(H94+H86+H82+H90,0)</f>
        <v>3075</v>
      </c>
      <c r="E77" s="1017"/>
      <c r="F77" s="1017"/>
      <c r="G77" s="1017"/>
      <c r="H77" s="1020" t="s">
        <v>2536</v>
      </c>
    </row>
    <row r="78" spans="2:8" s="1" customFormat="1" ht="15.75" thickBot="1">
      <c r="B78" s="1014"/>
      <c r="C78" s="1206"/>
      <c r="D78" s="1018"/>
      <c r="E78" s="1019"/>
      <c r="F78" s="1019"/>
      <c r="G78" s="1019"/>
      <c r="H78" s="1021"/>
    </row>
    <row r="79" spans="2:8" s="1" customFormat="1" ht="15.75" thickBot="1">
      <c r="E79" s="9"/>
      <c r="F79" s="9"/>
      <c r="G79" s="4"/>
      <c r="H79" s="4"/>
    </row>
    <row r="80" spans="2:8" s="1" customFormat="1" ht="24">
      <c r="B80" s="1207" t="s">
        <v>494</v>
      </c>
      <c r="C80" s="1208"/>
      <c r="D80" s="124" t="s">
        <v>495</v>
      </c>
      <c r="E80" s="123" t="s">
        <v>496</v>
      </c>
      <c r="F80" s="123" t="s">
        <v>2469</v>
      </c>
      <c r="G80" s="122" t="s">
        <v>492</v>
      </c>
      <c r="H80" s="121" t="s">
        <v>493</v>
      </c>
    </row>
    <row r="81" spans="2:8" s="1" customFormat="1" ht="15.75" thickBot="1">
      <c r="B81" s="91"/>
      <c r="C81" s="95"/>
      <c r="D81" s="92"/>
      <c r="E81" s="92"/>
      <c r="F81" s="92"/>
      <c r="G81" s="93"/>
      <c r="H81" s="94"/>
    </row>
    <row r="82" spans="2:8" s="1" customFormat="1" ht="15.75" thickBot="1">
      <c r="B82" s="1022"/>
      <c r="C82" s="1023"/>
      <c r="D82" s="1024"/>
      <c r="E82" s="1030" t="s">
        <v>497</v>
      </c>
      <c r="F82" s="1031"/>
      <c r="G82" s="1032"/>
      <c r="H82" s="29">
        <f>ROUND(SUM(H81:H81),0)</f>
        <v>0</v>
      </c>
    </row>
    <row r="83" spans="2:8" s="1" customFormat="1" ht="15.75" thickBot="1">
      <c r="B83" s="1027"/>
      <c r="C83" s="1027"/>
      <c r="D83" s="1027"/>
      <c r="E83" s="1027"/>
      <c r="F83" s="1027"/>
      <c r="G83" s="1027"/>
      <c r="H83" s="1027"/>
    </row>
    <row r="84" spans="2:8" s="1" customFormat="1" ht="24">
      <c r="B84" s="1207" t="s">
        <v>489</v>
      </c>
      <c r="C84" s="1208"/>
      <c r="D84" s="124" t="s">
        <v>490</v>
      </c>
      <c r="E84" s="123" t="s">
        <v>491</v>
      </c>
      <c r="F84" s="123" t="s">
        <v>2530</v>
      </c>
      <c r="G84" s="122" t="s">
        <v>492</v>
      </c>
      <c r="H84" s="121" t="s">
        <v>493</v>
      </c>
    </row>
    <row r="85" spans="2:8" s="1" customFormat="1" ht="15.75" thickBot="1">
      <c r="B85" s="115" t="s">
        <v>552</v>
      </c>
      <c r="C85" s="95" t="str">
        <f>VLOOKUP(B85,'LISTA DE PRECIOS'!A:B,2,FALSE)</f>
        <v>Cargador 930 1,5 yd3</v>
      </c>
      <c r="D85" s="92" t="str">
        <f>VLOOKUP(B85,'LISTA DE PRECIOS'!A:D,4,FALSE)</f>
        <v>Hr</v>
      </c>
      <c r="E85" s="92">
        <v>2.5000000000000001E-2</v>
      </c>
      <c r="F85" s="92"/>
      <c r="G85" s="93">
        <f>VLOOKUP(B85,'LISTA DE PRECIOS'!A:E,5,FALSE)</f>
        <v>112104</v>
      </c>
      <c r="H85" s="94">
        <f>+ROUND(E85*G85,0)</f>
        <v>2803</v>
      </c>
    </row>
    <row r="86" spans="2:8" s="1" customFormat="1" ht="15.75" thickBot="1">
      <c r="B86" s="1022"/>
      <c r="C86" s="1023"/>
      <c r="D86" s="1024"/>
      <c r="E86" s="1030" t="s">
        <v>498</v>
      </c>
      <c r="F86" s="1031"/>
      <c r="G86" s="1032"/>
      <c r="H86" s="29">
        <f>ROUND(SUM(H85),0)</f>
        <v>2803</v>
      </c>
    </row>
    <row r="87" spans="2:8" s="1" customFormat="1" ht="15.75" thickBot="1">
      <c r="B87" s="42"/>
      <c r="C87" s="42"/>
      <c r="D87" s="42"/>
      <c r="E87" s="10"/>
      <c r="F87" s="10"/>
      <c r="G87" s="7"/>
      <c r="H87" s="8"/>
    </row>
    <row r="88" spans="2:8" s="1" customFormat="1" ht="24.75" thickBot="1">
      <c r="B88" s="1033" t="s">
        <v>499</v>
      </c>
      <c r="C88" s="1034"/>
      <c r="D88" s="30" t="s">
        <v>495</v>
      </c>
      <c r="E88" s="30" t="s">
        <v>501</v>
      </c>
      <c r="F88" s="123" t="s">
        <v>2530</v>
      </c>
      <c r="G88" s="31" t="s">
        <v>500</v>
      </c>
      <c r="H88" s="32" t="s">
        <v>493</v>
      </c>
    </row>
    <row r="89" spans="2:8" s="1" customFormat="1" ht="15.75" thickBot="1">
      <c r="B89" s="15">
        <v>1</v>
      </c>
      <c r="C89" s="16" t="s">
        <v>4</v>
      </c>
      <c r="D89" s="17"/>
      <c r="E89" s="18"/>
      <c r="F89" s="18"/>
      <c r="G89" s="19"/>
      <c r="H89" s="20">
        <f>+ROUND(E89*G89,0)</f>
        <v>0</v>
      </c>
    </row>
    <row r="90" spans="2:8" s="1" customFormat="1" ht="15.75" thickBot="1">
      <c r="B90" s="991"/>
      <c r="C90" s="991"/>
      <c r="D90" s="991"/>
      <c r="E90" s="992" t="s">
        <v>502</v>
      </c>
      <c r="F90" s="993"/>
      <c r="G90" s="994"/>
      <c r="H90" s="33">
        <f>ROUND(SUM(H89:H89),0)</f>
        <v>0</v>
      </c>
    </row>
    <row r="91" spans="2:8" s="1" customFormat="1" ht="15.75" thickBot="1">
      <c r="B91" s="1027"/>
      <c r="C91" s="1027"/>
      <c r="D91" s="1027"/>
      <c r="E91" s="1027"/>
      <c r="F91" s="1027"/>
      <c r="G91" s="1027"/>
      <c r="H91" s="1027"/>
    </row>
    <row r="92" spans="2:8" s="1" customFormat="1" ht="24">
      <c r="B92" s="1207" t="s">
        <v>503</v>
      </c>
      <c r="C92" s="1208"/>
      <c r="D92" s="124" t="s">
        <v>495</v>
      </c>
      <c r="E92" s="123" t="s">
        <v>504</v>
      </c>
      <c r="F92" s="123" t="s">
        <v>2530</v>
      </c>
      <c r="G92" s="122" t="s">
        <v>505</v>
      </c>
      <c r="H92" s="121" t="s">
        <v>493</v>
      </c>
    </row>
    <row r="93" spans="2:8" s="1" customFormat="1" ht="15.75" thickBot="1">
      <c r="B93" s="367" t="s">
        <v>2514</v>
      </c>
      <c r="C93" s="95" t="str">
        <f>VLOOKUP(B93,'LISTA DE PRECIOS'!A:B,2,FALSE)</f>
        <v>Ayudante</v>
      </c>
      <c r="D93" s="92" t="str">
        <f>VLOOKUP(B93,'LISTA DE PRECIOS'!A:D,4,FALSE)</f>
        <v>Día</v>
      </c>
      <c r="E93" s="117">
        <v>4.0000000000000001E-3</v>
      </c>
      <c r="F93" s="117">
        <v>1</v>
      </c>
      <c r="G93" s="93">
        <f>VLOOKUP(B93,'LISTA DE PRECIOS'!A:E,5,FALSE)</f>
        <v>67964</v>
      </c>
      <c r="H93" s="116">
        <f>+ROUND(E93*F93*G93,0)</f>
        <v>272</v>
      </c>
    </row>
    <row r="94" spans="2:8" s="1" customFormat="1" ht="15.75" thickBot="1">
      <c r="B94" s="991"/>
      <c r="C94" s="991"/>
      <c r="D94" s="991"/>
      <c r="E94" s="1042" t="s">
        <v>506</v>
      </c>
      <c r="F94" s="1043"/>
      <c r="G94" s="1031"/>
      <c r="H94" s="29">
        <f>ROUND(SUM(H93:H93),0)</f>
        <v>272</v>
      </c>
    </row>
    <row r="95" spans="2:8" s="1" customFormat="1" ht="15.75" thickBot="1">
      <c r="B95" s="42"/>
      <c r="C95" s="42"/>
      <c r="D95" s="42"/>
      <c r="E95" s="42"/>
      <c r="F95" s="42"/>
      <c r="G95" s="42"/>
      <c r="H95" s="42"/>
    </row>
    <row r="96" spans="2:8" s="1" customFormat="1" ht="15.75" thickBot="1">
      <c r="B96" s="40"/>
      <c r="C96" s="40"/>
      <c r="D96" s="40"/>
      <c r="E96" s="995" t="s">
        <v>507</v>
      </c>
      <c r="F96" s="996"/>
      <c r="G96" s="997"/>
      <c r="H96" s="14">
        <f>+ROUND(H94+H86+H82+H90,0)</f>
        <v>3075</v>
      </c>
    </row>
    <row r="97" spans="2:8" s="1" customFormat="1">
      <c r="B97" s="40"/>
      <c r="C97" s="40"/>
      <c r="D97" s="40"/>
      <c r="E97" s="201"/>
      <c r="F97" s="201"/>
      <c r="G97" s="201"/>
      <c r="H97" s="200"/>
    </row>
    <row r="98" spans="2:8" s="1" customFormat="1">
      <c r="B98" s="40"/>
      <c r="C98" s="40"/>
      <c r="D98" s="40"/>
      <c r="E98" s="201"/>
      <c r="F98" s="201"/>
      <c r="G98" s="201"/>
      <c r="H98" s="200"/>
    </row>
    <row r="99" spans="2:8" s="1" customFormat="1">
      <c r="B99" s="40"/>
      <c r="C99" s="40"/>
      <c r="D99" s="40"/>
      <c r="E99" s="201"/>
      <c r="F99" s="201"/>
      <c r="G99" s="201"/>
      <c r="H99" s="200"/>
    </row>
    <row r="100" spans="2:8" s="1" customFormat="1">
      <c r="B100" s="40"/>
      <c r="C100" s="40"/>
      <c r="D100" s="40"/>
      <c r="E100" s="201"/>
      <c r="F100" s="201"/>
      <c r="G100" s="201"/>
      <c r="H100" s="200"/>
    </row>
    <row r="101" spans="2:8" s="1" customFormat="1" ht="15.75" thickBot="1">
      <c r="B101" s="40"/>
      <c r="C101" s="40"/>
      <c r="D101" s="40"/>
      <c r="E101" s="201"/>
      <c r="F101" s="201"/>
      <c r="G101" s="201"/>
      <c r="H101" s="200"/>
    </row>
    <row r="102" spans="2:8" s="1" customFormat="1" ht="15.6" customHeight="1" thickTop="1">
      <c r="B102" s="40"/>
      <c r="C102" s="854" t="s">
        <v>3432</v>
      </c>
      <c r="D102" s="40"/>
      <c r="E102" s="1203" t="s">
        <v>3431</v>
      </c>
      <c r="F102" s="1203"/>
      <c r="G102" s="1203"/>
      <c r="H102" s="200"/>
    </row>
    <row r="103" spans="2:8" s="1" customFormat="1">
      <c r="B103" s="40"/>
      <c r="C103" s="40"/>
      <c r="D103" s="40"/>
      <c r="E103" s="201"/>
      <c r="F103" s="201"/>
      <c r="G103" s="201"/>
      <c r="H103" s="200"/>
    </row>
    <row r="104" spans="2:8" s="1" customFormat="1">
      <c r="B104" s="40"/>
      <c r="C104" s="40"/>
      <c r="D104" s="40"/>
      <c r="E104" s="201"/>
      <c r="F104" s="201"/>
      <c r="G104" s="201"/>
      <c r="H104" s="200"/>
    </row>
    <row r="105" spans="2:8" s="1" customFormat="1" ht="15.75" thickBot="1">
      <c r="B105" s="40"/>
      <c r="C105" s="40"/>
      <c r="D105" s="40"/>
      <c r="E105" s="201"/>
      <c r="F105" s="201"/>
      <c r="G105" s="201"/>
      <c r="H105" s="200"/>
    </row>
    <row r="106" spans="2:8" s="1" customFormat="1" ht="15.75" thickTop="1">
      <c r="B106" s="40"/>
      <c r="C106" s="854" t="s">
        <v>3426</v>
      </c>
      <c r="D106" s="40"/>
      <c r="E106" s="1203" t="s">
        <v>3429</v>
      </c>
      <c r="F106" s="1203"/>
      <c r="G106" s="1203"/>
      <c r="H106" s="200"/>
    </row>
    <row r="107" spans="2:8" s="1" customFormat="1">
      <c r="E107" s="9"/>
      <c r="F107" s="9"/>
      <c r="G107" s="4"/>
      <c r="H107" s="4"/>
    </row>
    <row r="108" spans="2:8" s="1" customFormat="1" ht="15.75" thickBot="1">
      <c r="E108" s="9"/>
      <c r="F108" s="9"/>
      <c r="G108" s="4"/>
      <c r="H108" s="4"/>
    </row>
    <row r="109" spans="2:8" s="1" customFormat="1" ht="16.149999999999999" customHeight="1" thickBot="1">
      <c r="B109" s="1209" t="s">
        <v>2982</v>
      </c>
      <c r="C109" s="1210"/>
      <c r="D109" s="1210"/>
      <c r="E109" s="1210"/>
      <c r="F109" s="1210"/>
      <c r="G109" s="1210"/>
      <c r="H109" s="1211"/>
    </row>
    <row r="110" spans="2:8" s="1" customFormat="1" ht="15.75" thickBot="1">
      <c r="B110" s="1006" t="s">
        <v>2578</v>
      </c>
      <c r="C110" s="1007"/>
      <c r="D110" s="1008" t="s">
        <v>3588</v>
      </c>
      <c r="E110" s="1007"/>
      <c r="F110" s="1007"/>
      <c r="G110" s="1007"/>
      <c r="H110" s="1009"/>
    </row>
    <row r="111" spans="2:8" s="1" customFormat="1" ht="14.45" customHeight="1">
      <c r="B111" s="1010" t="s">
        <v>2833</v>
      </c>
      <c r="C111" s="1011"/>
      <c r="D111" s="1010" t="s">
        <v>34</v>
      </c>
      <c r="E111" s="1011"/>
      <c r="F111" s="1011"/>
      <c r="G111" s="1011"/>
      <c r="H111" s="38" t="s">
        <v>1</v>
      </c>
    </row>
    <row r="112" spans="2:8" s="1" customFormat="1">
      <c r="B112" s="1012"/>
      <c r="C112" s="1013"/>
      <c r="D112" s="1016">
        <f>+ROUND(H132+H123+H117+H127,0)</f>
        <v>7586</v>
      </c>
      <c r="E112" s="1017"/>
      <c r="F112" s="1017"/>
      <c r="G112" s="1017"/>
      <c r="H112" s="1020" t="s">
        <v>2648</v>
      </c>
    </row>
    <row r="113" spans="2:11" s="1" customFormat="1" ht="15.75" thickBot="1">
      <c r="B113" s="1014"/>
      <c r="C113" s="1015"/>
      <c r="D113" s="1018"/>
      <c r="E113" s="1019"/>
      <c r="F113" s="1019"/>
      <c r="G113" s="1019"/>
      <c r="H113" s="1021"/>
    </row>
    <row r="114" spans="2:11" s="1" customFormat="1" ht="15.75" thickBot="1">
      <c r="B114" s="151"/>
      <c r="E114" s="9"/>
      <c r="F114" s="9"/>
      <c r="G114" s="4"/>
      <c r="H114" s="150"/>
    </row>
    <row r="115" spans="2:11" s="1" customFormat="1" ht="24">
      <c r="B115" s="1028" t="s">
        <v>494</v>
      </c>
      <c r="C115" s="1029"/>
      <c r="D115" s="41" t="s">
        <v>495</v>
      </c>
      <c r="E115" s="25" t="s">
        <v>496</v>
      </c>
      <c r="F115" s="25" t="s">
        <v>2469</v>
      </c>
      <c r="G115" s="26" t="s">
        <v>492</v>
      </c>
      <c r="H115" s="27" t="s">
        <v>493</v>
      </c>
    </row>
    <row r="116" spans="2:11" s="1" customFormat="1" ht="15.75" thickBot="1">
      <c r="B116" s="91"/>
      <c r="C116" s="112"/>
      <c r="D116" s="92"/>
      <c r="E116" s="92"/>
      <c r="F116" s="92"/>
      <c r="G116" s="93"/>
      <c r="H116" s="94"/>
    </row>
    <row r="117" spans="2:11" s="1" customFormat="1" ht="15.75" thickBot="1">
      <c r="B117" s="1022"/>
      <c r="C117" s="1023"/>
      <c r="D117" s="1024"/>
      <c r="E117" s="1030" t="s">
        <v>497</v>
      </c>
      <c r="F117" s="1031"/>
      <c r="G117" s="1032"/>
      <c r="H117" s="29">
        <f>ROUND(SUM(H116:H116),0)</f>
        <v>0</v>
      </c>
    </row>
    <row r="118" spans="2:11" s="1" customFormat="1" ht="15.75" thickBot="1">
      <c r="B118" s="1027"/>
      <c r="C118" s="1027"/>
      <c r="D118" s="1027"/>
      <c r="E118" s="1027"/>
      <c r="F118" s="1027"/>
      <c r="G118" s="1027"/>
      <c r="H118" s="1027"/>
    </row>
    <row r="119" spans="2:11" s="1" customFormat="1" ht="24">
      <c r="B119" s="1028" t="s">
        <v>489</v>
      </c>
      <c r="C119" s="1029"/>
      <c r="D119" s="41" t="s">
        <v>490</v>
      </c>
      <c r="E119" s="25" t="s">
        <v>491</v>
      </c>
      <c r="F119" s="25" t="s">
        <v>2530</v>
      </c>
      <c r="G119" s="26" t="s">
        <v>492</v>
      </c>
      <c r="H119" s="27" t="s">
        <v>493</v>
      </c>
    </row>
    <row r="120" spans="2:11" s="1" customFormat="1">
      <c r="B120" s="114" t="s">
        <v>543</v>
      </c>
      <c r="C120" s="56" t="str">
        <f>VLOOKUP(B120,'LISTA DE PRECIOS'!A:B,2,FALSE)</f>
        <v>Herramienta menor</v>
      </c>
      <c r="D120" s="12" t="str">
        <f>VLOOKUP(B120,'LISTA DE PRECIOS'!A:D,4,FALSE)</f>
        <v>%MO</v>
      </c>
      <c r="E120" s="55">
        <v>0.1</v>
      </c>
      <c r="F120" s="55"/>
      <c r="G120" s="13">
        <f>+H132</f>
        <v>3942</v>
      </c>
      <c r="H120" s="24">
        <f>+ROUND(E120*G120,0)</f>
        <v>394</v>
      </c>
    </row>
    <row r="121" spans="2:11" s="1" customFormat="1" ht="15.75" thickBot="1">
      <c r="B121" s="153" t="s">
        <v>524</v>
      </c>
      <c r="C121" s="112" t="str">
        <f>VLOOKUP(B121,'LISTA DE PRECIOS'!A:B,2,FALSE)</f>
        <v>Acarreo Horizontal</v>
      </c>
      <c r="D121" s="92" t="str">
        <f>VLOOKUP(B121,'LISTA DE PRECIOS'!A:D,4,FALSE)</f>
        <v>% MO</v>
      </c>
      <c r="E121" s="92">
        <v>0.1</v>
      </c>
      <c r="F121" s="92"/>
      <c r="G121" s="93">
        <f>+H132</f>
        <v>3942</v>
      </c>
      <c r="H121" s="94">
        <f>+ROUND(E121*G121,0)</f>
        <v>394</v>
      </c>
    </row>
    <row r="122" spans="2:11" s="1" customFormat="1" ht="15.75" thickBot="1">
      <c r="B122" s="156" t="s">
        <v>548</v>
      </c>
      <c r="C122" s="385" t="str">
        <f>VLOOKUP(B122,'LISTA DE PRECIOS'!A:B,2,FALSE)</f>
        <v xml:space="preserve">Andamio certificado </v>
      </c>
      <c r="D122" s="386" t="str">
        <f>VLOOKUP(B122,'LISTA DE PRECIOS'!A:D,4,FALSE)</f>
        <v>Día</v>
      </c>
      <c r="E122" s="133">
        <v>0.1</v>
      </c>
      <c r="F122" s="133"/>
      <c r="G122" s="13">
        <f>VLOOKUP(B122,'LISTA DE PRECIOS'!A:E,5,FALSE)</f>
        <v>28560</v>
      </c>
      <c r="H122" s="387">
        <f>+ROUND(E122*G122,0)</f>
        <v>2856</v>
      </c>
    </row>
    <row r="123" spans="2:11" s="1" customFormat="1" ht="15.75" thickBot="1">
      <c r="B123" s="1022"/>
      <c r="C123" s="1023"/>
      <c r="D123" s="1024"/>
      <c r="E123" s="1030" t="s">
        <v>498</v>
      </c>
      <c r="F123" s="1031"/>
      <c r="G123" s="1032"/>
      <c r="H123" s="29">
        <f>ROUND(SUM(H120:H122),0)</f>
        <v>3644</v>
      </c>
    </row>
    <row r="124" spans="2:11" s="1" customFormat="1" ht="15.75" thickBot="1">
      <c r="B124" s="42"/>
      <c r="C124" s="42"/>
      <c r="D124" s="42"/>
      <c r="E124" s="10"/>
      <c r="F124" s="10"/>
      <c r="G124" s="7"/>
      <c r="H124" s="8"/>
    </row>
    <row r="125" spans="2:11" s="1" customFormat="1" ht="24.75" thickBot="1">
      <c r="B125" s="1033" t="s">
        <v>499</v>
      </c>
      <c r="C125" s="1034"/>
      <c r="D125" s="30" t="s">
        <v>495</v>
      </c>
      <c r="E125" s="30" t="s">
        <v>501</v>
      </c>
      <c r="F125" s="25" t="s">
        <v>2530</v>
      </c>
      <c r="G125" s="31" t="s">
        <v>500</v>
      </c>
      <c r="H125" s="32" t="s">
        <v>493</v>
      </c>
    </row>
    <row r="126" spans="2:11" s="1" customFormat="1" ht="15.75" thickBot="1">
      <c r="B126" s="15">
        <v>3</v>
      </c>
      <c r="C126" s="16" t="s">
        <v>4</v>
      </c>
      <c r="D126" s="17"/>
      <c r="E126" s="18"/>
      <c r="F126" s="18"/>
      <c r="G126" s="19"/>
      <c r="H126" s="20">
        <f>+ROUND(E126*G126,0)</f>
        <v>0</v>
      </c>
    </row>
    <row r="127" spans="2:11" s="1" customFormat="1" ht="15.75" thickBot="1">
      <c r="B127" s="991"/>
      <c r="C127" s="991"/>
      <c r="D127" s="991"/>
      <c r="E127" s="992" t="s">
        <v>502</v>
      </c>
      <c r="F127" s="993"/>
      <c r="G127" s="994"/>
      <c r="H127" s="33">
        <f>ROUND(SUM(H126:H126),0)</f>
        <v>0</v>
      </c>
      <c r="K127" s="1">
        <f>1/0.01</f>
        <v>100</v>
      </c>
    </row>
    <row r="128" spans="2:11" s="1" customFormat="1" ht="15.75" thickBot="1">
      <c r="B128" s="1027"/>
      <c r="C128" s="1027"/>
      <c r="D128" s="1027"/>
      <c r="E128" s="1027"/>
      <c r="F128" s="1027"/>
      <c r="G128" s="1027"/>
      <c r="H128" s="1027"/>
    </row>
    <row r="129" spans="2:8" s="1" customFormat="1" ht="24">
      <c r="B129" s="1207" t="s">
        <v>503</v>
      </c>
      <c r="C129" s="1208"/>
      <c r="D129" s="124" t="s">
        <v>495</v>
      </c>
      <c r="E129" s="123" t="s">
        <v>504</v>
      </c>
      <c r="F129" s="123" t="s">
        <v>2530</v>
      </c>
      <c r="G129" s="122" t="s">
        <v>505</v>
      </c>
      <c r="H129" s="121" t="s">
        <v>493</v>
      </c>
    </row>
    <row r="130" spans="2:8" s="1" customFormat="1">
      <c r="B130" s="423" t="s">
        <v>2514</v>
      </c>
      <c r="C130" s="11" t="str">
        <f>VLOOKUP(B130,'LISTA DE PRECIOS'!A:B,2,FALSE)</f>
        <v>Ayudante</v>
      </c>
      <c r="D130" s="12" t="str">
        <f>VLOOKUP(B130,'LISTA DE PRECIOS'!A:D,4,FALSE)</f>
        <v>Día</v>
      </c>
      <c r="E130" s="23">
        <v>0.01</v>
      </c>
      <c r="F130" s="23">
        <v>4</v>
      </c>
      <c r="G130" s="13">
        <f>VLOOKUP(B130,'LISTA DE PRECIOS'!A:E,5,FALSE)</f>
        <v>67964</v>
      </c>
      <c r="H130" s="119">
        <f>+ROUND(E130*F130*G130,0)</f>
        <v>2719</v>
      </c>
    </row>
    <row r="131" spans="2:8" s="1" customFormat="1" ht="15.75" thickBot="1">
      <c r="B131" s="424" t="s">
        <v>2516</v>
      </c>
      <c r="C131" s="95" t="str">
        <f>VLOOKUP(B131,'LISTA DE PRECIOS'!A:B,2,FALSE)</f>
        <v>Oficial</v>
      </c>
      <c r="D131" s="92" t="str">
        <f>VLOOKUP(B131,'LISTA DE PRECIOS'!A:D,4,FALSE)</f>
        <v>Día</v>
      </c>
      <c r="E131" s="117">
        <v>0.01</v>
      </c>
      <c r="F131" s="117">
        <v>1</v>
      </c>
      <c r="G131" s="93">
        <f>VLOOKUP(B131,'LISTA DE PRECIOS'!A:E,5,FALSE)</f>
        <v>122335</v>
      </c>
      <c r="H131" s="116">
        <f>+ROUND(E131*F131*G131,0)</f>
        <v>1223</v>
      </c>
    </row>
    <row r="132" spans="2:8" s="1" customFormat="1" ht="15.75" thickBot="1">
      <c r="B132" s="991"/>
      <c r="C132" s="991"/>
      <c r="D132" s="991"/>
      <c r="E132" s="1042" t="s">
        <v>506</v>
      </c>
      <c r="F132" s="1043"/>
      <c r="G132" s="1031"/>
      <c r="H132" s="29">
        <f>ROUND(SUM(H130:H131),0)</f>
        <v>3942</v>
      </c>
    </row>
    <row r="133" spans="2:8" s="1" customFormat="1" ht="15.75" thickBot="1">
      <c r="B133" s="42"/>
      <c r="C133" s="42"/>
      <c r="D133" s="42"/>
      <c r="E133" s="42"/>
      <c r="F133" s="42"/>
      <c r="G133" s="42"/>
      <c r="H133" s="42"/>
    </row>
    <row r="134" spans="2:8" s="1" customFormat="1" ht="15.75" thickBot="1">
      <c r="B134" s="40"/>
      <c r="C134" s="40"/>
      <c r="D134" s="40"/>
      <c r="E134" s="995" t="s">
        <v>507</v>
      </c>
      <c r="F134" s="996"/>
      <c r="G134" s="997"/>
      <c r="H134" s="14">
        <f>+ROUND(H132+H123+H117+H127,0)</f>
        <v>7586</v>
      </c>
    </row>
    <row r="135" spans="2:8" s="1" customFormat="1">
      <c r="B135" s="40"/>
      <c r="C135" s="40"/>
      <c r="D135" s="40"/>
      <c r="E135" s="201"/>
      <c r="F135" s="201"/>
      <c r="G135" s="201"/>
      <c r="H135" s="200"/>
    </row>
    <row r="136" spans="2:8" s="1" customFormat="1">
      <c r="B136" s="40"/>
      <c r="C136" s="40"/>
      <c r="D136" s="40"/>
      <c r="E136" s="201"/>
      <c r="F136" s="201"/>
      <c r="G136" s="201"/>
      <c r="H136" s="200"/>
    </row>
    <row r="137" spans="2:8" s="1" customFormat="1">
      <c r="B137" s="40"/>
      <c r="C137" s="40"/>
      <c r="D137" s="40"/>
      <c r="E137" s="201"/>
      <c r="F137" s="201"/>
      <c r="G137" s="201"/>
      <c r="H137" s="200"/>
    </row>
    <row r="138" spans="2:8" s="1" customFormat="1">
      <c r="B138" s="40"/>
      <c r="C138" s="40"/>
      <c r="D138" s="40"/>
      <c r="E138" s="201"/>
      <c r="F138" s="201"/>
      <c r="G138" s="201"/>
      <c r="H138" s="200"/>
    </row>
    <row r="139" spans="2:8" s="1" customFormat="1" ht="15.75" thickBot="1">
      <c r="B139" s="40"/>
      <c r="C139" s="40"/>
      <c r="D139" s="40"/>
      <c r="E139" s="201"/>
      <c r="F139" s="201"/>
      <c r="G139" s="201"/>
      <c r="H139" s="200"/>
    </row>
    <row r="140" spans="2:8" s="1" customFormat="1" ht="15.6" customHeight="1" thickTop="1">
      <c r="B140" s="40"/>
      <c r="C140" s="854" t="s">
        <v>3432</v>
      </c>
      <c r="D140" s="40"/>
      <c r="E140" s="1203" t="s">
        <v>3431</v>
      </c>
      <c r="F140" s="1203"/>
      <c r="G140" s="1203"/>
      <c r="H140" s="200"/>
    </row>
    <row r="141" spans="2:8" s="1" customFormat="1">
      <c r="B141" s="40"/>
      <c r="C141" s="40"/>
      <c r="D141" s="40"/>
      <c r="E141" s="201"/>
      <c r="F141" s="201"/>
      <c r="G141" s="201"/>
      <c r="H141" s="200"/>
    </row>
    <row r="142" spans="2:8" s="1" customFormat="1">
      <c r="B142" s="40"/>
      <c r="C142" s="40"/>
      <c r="D142" s="40"/>
      <c r="E142" s="201"/>
      <c r="F142" s="201"/>
      <c r="G142" s="201"/>
      <c r="H142" s="200"/>
    </row>
    <row r="143" spans="2:8" s="1" customFormat="1" ht="15.75" thickBot="1">
      <c r="B143" s="40"/>
      <c r="C143" s="40"/>
      <c r="D143" s="40"/>
      <c r="E143" s="201"/>
      <c r="F143" s="201"/>
      <c r="G143" s="201"/>
      <c r="H143" s="200"/>
    </row>
    <row r="144" spans="2:8" s="1" customFormat="1" ht="15.75" thickTop="1">
      <c r="B144" s="40"/>
      <c r="C144" s="854" t="s">
        <v>3426</v>
      </c>
      <c r="D144" s="40"/>
      <c r="E144" s="1203" t="s">
        <v>3429</v>
      </c>
      <c r="F144" s="1203"/>
      <c r="G144" s="1203"/>
      <c r="H144" s="200"/>
    </row>
    <row r="145" spans="2:27" s="1" customFormat="1">
      <c r="E145" s="9"/>
      <c r="F145" s="9"/>
      <c r="G145" s="4"/>
      <c r="H145" s="4"/>
    </row>
    <row r="146" spans="2:27" ht="14.25" customHeight="1" thickBot="1">
      <c r="B146" s="224"/>
      <c r="C146" s="224"/>
      <c r="D146" s="224"/>
      <c r="E146" s="225"/>
      <c r="F146" s="225"/>
      <c r="G146" s="226"/>
      <c r="H146" s="226"/>
      <c r="I146" s="224"/>
      <c r="J146" s="224"/>
      <c r="K146" s="224"/>
      <c r="L146" s="224"/>
      <c r="M146" s="224"/>
      <c r="N146" s="224"/>
      <c r="O146" s="224"/>
      <c r="P146" s="224"/>
      <c r="Q146" s="224"/>
      <c r="R146" s="224"/>
      <c r="S146" s="224"/>
      <c r="T146" s="224"/>
      <c r="U146" s="224"/>
      <c r="V146" s="224"/>
      <c r="W146" s="224"/>
      <c r="X146" s="224"/>
      <c r="Y146" s="224"/>
      <c r="Z146" s="224"/>
      <c r="AA146" s="224"/>
    </row>
    <row r="147" spans="2:27" ht="14.25" customHeight="1" thickBot="1">
      <c r="B147" s="1209" t="s">
        <v>2982</v>
      </c>
      <c r="C147" s="1210"/>
      <c r="D147" s="1210"/>
      <c r="E147" s="1210"/>
      <c r="F147" s="1210"/>
      <c r="G147" s="1210"/>
      <c r="H147" s="1211"/>
      <c r="I147" s="224"/>
      <c r="J147" s="224"/>
      <c r="K147" s="224"/>
      <c r="L147" s="224"/>
      <c r="M147" s="224"/>
      <c r="N147" s="224"/>
      <c r="O147" s="224"/>
      <c r="P147" s="224"/>
      <c r="Q147" s="224"/>
      <c r="R147" s="224"/>
      <c r="S147" s="224"/>
      <c r="T147" s="224"/>
      <c r="U147" s="224"/>
      <c r="V147" s="224"/>
      <c r="W147" s="224"/>
      <c r="X147" s="224"/>
      <c r="Y147" s="224"/>
      <c r="Z147" s="224"/>
      <c r="AA147" s="224"/>
    </row>
    <row r="148" spans="2:27" ht="14.25" customHeight="1" thickBot="1">
      <c r="B148" s="1006" t="s">
        <v>2578</v>
      </c>
      <c r="C148" s="1007"/>
      <c r="D148" s="1212" t="s">
        <v>3589</v>
      </c>
      <c r="E148" s="1213"/>
      <c r="F148" s="1213"/>
      <c r="G148" s="1213"/>
      <c r="H148" s="1214"/>
      <c r="I148" s="224"/>
      <c r="J148" s="224"/>
      <c r="K148" s="224"/>
      <c r="L148" s="224"/>
      <c r="M148" s="224"/>
      <c r="N148" s="224"/>
      <c r="O148" s="224"/>
      <c r="P148" s="224"/>
      <c r="Q148" s="224"/>
      <c r="R148" s="224"/>
      <c r="S148" s="224"/>
      <c r="T148" s="224"/>
      <c r="U148" s="224"/>
      <c r="V148" s="224"/>
      <c r="W148" s="224"/>
      <c r="X148" s="224"/>
      <c r="Y148" s="224"/>
      <c r="Z148" s="224"/>
      <c r="AA148" s="224"/>
    </row>
    <row r="149" spans="2:27" ht="14.25" customHeight="1">
      <c r="B149" s="1235" t="s">
        <v>2751</v>
      </c>
      <c r="C149" s="1213"/>
      <c r="D149" s="1235" t="s">
        <v>34</v>
      </c>
      <c r="E149" s="1213"/>
      <c r="F149" s="1213"/>
      <c r="G149" s="1213"/>
      <c r="H149" s="227" t="s">
        <v>1</v>
      </c>
      <c r="I149" s="224"/>
      <c r="J149" s="224"/>
      <c r="K149" s="224"/>
      <c r="L149" s="224"/>
      <c r="M149" s="224"/>
      <c r="N149" s="224"/>
      <c r="O149" s="224"/>
      <c r="P149" s="224"/>
      <c r="Q149" s="224"/>
      <c r="R149" s="224"/>
      <c r="S149" s="224"/>
      <c r="T149" s="224"/>
      <c r="U149" s="224"/>
      <c r="V149" s="224"/>
      <c r="W149" s="224"/>
      <c r="X149" s="224"/>
      <c r="Y149" s="224"/>
      <c r="Z149" s="224"/>
      <c r="AA149" s="224"/>
    </row>
    <row r="150" spans="2:27" ht="14.25" customHeight="1">
      <c r="B150" s="1243"/>
      <c r="C150" s="1216"/>
      <c r="D150" s="1236">
        <f>+ROUND(H168+H160+H155+H164,0)</f>
        <v>3574</v>
      </c>
      <c r="E150" s="1216"/>
      <c r="F150" s="1216"/>
      <c r="G150" s="1216"/>
      <c r="H150" s="1238" t="s">
        <v>21</v>
      </c>
      <c r="I150" s="224"/>
      <c r="J150" s="224"/>
      <c r="K150" s="224"/>
      <c r="L150" s="224"/>
      <c r="M150" s="224"/>
      <c r="N150" s="224"/>
      <c r="O150" s="224"/>
      <c r="P150" s="224"/>
      <c r="Q150" s="224"/>
      <c r="R150" s="224"/>
      <c r="S150" s="224"/>
      <c r="T150" s="224"/>
      <c r="U150" s="224"/>
      <c r="V150" s="224"/>
      <c r="W150" s="224"/>
      <c r="X150" s="224"/>
      <c r="Y150" s="224"/>
      <c r="Z150" s="224"/>
      <c r="AA150" s="224"/>
    </row>
    <row r="151" spans="2:27" ht="14.25" customHeight="1" thickBot="1">
      <c r="B151" s="1237"/>
      <c r="C151" s="1221"/>
      <c r="D151" s="1237"/>
      <c r="E151" s="1221"/>
      <c r="F151" s="1221"/>
      <c r="G151" s="1221"/>
      <c r="H151" s="1239"/>
      <c r="I151" s="224"/>
      <c r="J151" s="224"/>
      <c r="K151" s="224"/>
      <c r="L151" s="224"/>
      <c r="M151" s="224"/>
      <c r="N151" s="224"/>
      <c r="O151" s="224"/>
      <c r="P151" s="224"/>
      <c r="Q151" s="224"/>
      <c r="R151" s="224"/>
      <c r="S151" s="224"/>
      <c r="T151" s="224"/>
      <c r="U151" s="224"/>
      <c r="V151" s="224"/>
      <c r="W151" s="224"/>
      <c r="X151" s="224"/>
      <c r="Y151" s="224"/>
      <c r="Z151" s="224"/>
      <c r="AA151" s="224"/>
    </row>
    <row r="152" spans="2:27" ht="14.25" customHeight="1" thickBot="1">
      <c r="B152" s="224"/>
      <c r="C152" s="224"/>
      <c r="D152" s="224"/>
      <c r="E152" s="225"/>
      <c r="F152" s="225"/>
      <c r="G152" s="226"/>
      <c r="H152" s="226"/>
      <c r="I152" s="224"/>
      <c r="J152" s="224"/>
      <c r="K152" s="224"/>
      <c r="L152" s="224"/>
      <c r="M152" s="224"/>
      <c r="N152" s="224"/>
      <c r="O152" s="224"/>
      <c r="P152" s="224"/>
      <c r="Q152" s="224"/>
      <c r="R152" s="224"/>
      <c r="S152" s="224"/>
      <c r="T152" s="224"/>
      <c r="U152" s="224"/>
      <c r="V152" s="224"/>
      <c r="W152" s="224"/>
      <c r="X152" s="224"/>
      <c r="Y152" s="224"/>
      <c r="Z152" s="224"/>
      <c r="AA152" s="224"/>
    </row>
    <row r="153" spans="2:27" ht="24">
      <c r="B153" s="1256" t="s">
        <v>494</v>
      </c>
      <c r="C153" s="1257"/>
      <c r="D153" s="290" t="s">
        <v>495</v>
      </c>
      <c r="E153" s="246" t="s">
        <v>496</v>
      </c>
      <c r="F153" s="246" t="s">
        <v>2469</v>
      </c>
      <c r="G153" s="291" t="s">
        <v>492</v>
      </c>
      <c r="H153" s="292" t="s">
        <v>493</v>
      </c>
      <c r="I153" s="224"/>
      <c r="J153" s="224"/>
      <c r="K153" s="224"/>
      <c r="L153" s="224"/>
      <c r="M153" s="224"/>
      <c r="N153" s="224"/>
      <c r="O153" s="224"/>
      <c r="P153" s="224"/>
      <c r="Q153" s="224"/>
      <c r="R153" s="224"/>
      <c r="S153" s="224"/>
      <c r="T153" s="224"/>
      <c r="U153" s="224"/>
      <c r="V153" s="224"/>
      <c r="W153" s="224"/>
      <c r="X153" s="224"/>
      <c r="Y153" s="224"/>
      <c r="Z153" s="224"/>
      <c r="AA153" s="224"/>
    </row>
    <row r="154" spans="2:27" ht="14.25" customHeight="1" thickBot="1">
      <c r="B154" s="293"/>
      <c r="C154" s="294"/>
      <c r="D154" s="295"/>
      <c r="E154" s="295"/>
      <c r="F154" s="295"/>
      <c r="G154" s="296"/>
      <c r="H154" s="297"/>
      <c r="I154" s="224"/>
      <c r="J154" s="224"/>
      <c r="K154" s="224"/>
      <c r="L154" s="224"/>
      <c r="M154" s="224"/>
      <c r="N154" s="224"/>
      <c r="O154" s="224"/>
      <c r="P154" s="224"/>
      <c r="Q154" s="224"/>
      <c r="R154" s="224"/>
      <c r="S154" s="224"/>
      <c r="T154" s="224"/>
      <c r="U154" s="224"/>
      <c r="V154" s="224"/>
      <c r="W154" s="224"/>
      <c r="X154" s="224"/>
      <c r="Y154" s="224"/>
      <c r="Z154" s="224"/>
      <c r="AA154" s="224"/>
    </row>
    <row r="155" spans="2:27" ht="14.25" customHeight="1" thickBot="1">
      <c r="B155" s="1219"/>
      <c r="C155" s="1216"/>
      <c r="D155" s="1226"/>
      <c r="E155" s="1220" t="s">
        <v>497</v>
      </c>
      <c r="F155" s="1221"/>
      <c r="G155" s="1222"/>
      <c r="H155" s="237">
        <f>ROUND(SUM(H154),0)</f>
        <v>0</v>
      </c>
      <c r="I155" s="224"/>
      <c r="J155" s="224"/>
      <c r="K155" s="224"/>
      <c r="L155" s="224"/>
      <c r="M155" s="224"/>
      <c r="N155" s="224"/>
      <c r="O155" s="224"/>
      <c r="P155" s="224"/>
      <c r="Q155" s="224"/>
      <c r="R155" s="224"/>
      <c r="S155" s="224"/>
      <c r="T155" s="224"/>
      <c r="U155" s="224"/>
      <c r="V155" s="224"/>
      <c r="W155" s="224"/>
      <c r="X155" s="224"/>
      <c r="Y155" s="224"/>
      <c r="Z155" s="224"/>
      <c r="AA155" s="224"/>
    </row>
    <row r="156" spans="2:27" ht="14.25" customHeight="1" thickBot="1">
      <c r="B156" s="1215"/>
      <c r="C156" s="1216"/>
      <c r="D156" s="1216"/>
      <c r="E156" s="1216"/>
      <c r="F156" s="1216"/>
      <c r="G156" s="1216"/>
      <c r="H156" s="1216"/>
      <c r="I156" s="224"/>
      <c r="J156" s="224"/>
      <c r="K156" s="224"/>
      <c r="L156" s="224"/>
      <c r="M156" s="224"/>
      <c r="N156" s="224"/>
      <c r="O156" s="224"/>
      <c r="P156" s="224"/>
      <c r="Q156" s="224"/>
      <c r="R156" s="224"/>
      <c r="S156" s="224"/>
      <c r="T156" s="224"/>
      <c r="U156" s="224"/>
      <c r="V156" s="224"/>
      <c r="W156" s="224"/>
      <c r="X156" s="224"/>
      <c r="Y156" s="224"/>
      <c r="Z156" s="224"/>
      <c r="AA156" s="224"/>
    </row>
    <row r="157" spans="2:27" ht="24">
      <c r="B157" s="1217" t="s">
        <v>489</v>
      </c>
      <c r="C157" s="1218"/>
      <c r="D157" s="256" t="s">
        <v>490</v>
      </c>
      <c r="E157" s="257" t="s">
        <v>491</v>
      </c>
      <c r="F157" s="257" t="s">
        <v>2469</v>
      </c>
      <c r="G157" s="258" t="s">
        <v>492</v>
      </c>
      <c r="H157" s="259" t="s">
        <v>493</v>
      </c>
      <c r="I157" s="224"/>
      <c r="J157" s="224"/>
      <c r="K157" s="224"/>
      <c r="L157" s="224"/>
      <c r="M157" s="224"/>
      <c r="N157" s="224"/>
      <c r="O157" s="224"/>
      <c r="P157" s="224"/>
      <c r="Q157" s="224"/>
      <c r="R157" s="224"/>
      <c r="S157" s="224"/>
      <c r="T157" s="224"/>
      <c r="U157" s="224"/>
      <c r="V157" s="224"/>
      <c r="W157" s="224"/>
      <c r="X157" s="224"/>
      <c r="Y157" s="224"/>
      <c r="Z157" s="224"/>
      <c r="AA157" s="224"/>
    </row>
    <row r="158" spans="2:27">
      <c r="B158" s="372" t="s">
        <v>603</v>
      </c>
      <c r="C158" s="364" t="str">
        <f>VLOOKUP(B158,'LISTA DE PRECIOS'!A:B,2,FALSE)</f>
        <v>Andamio tubular</v>
      </c>
      <c r="D158" s="12" t="str">
        <f>VLOOKUP(B158,'LISTA DE PRECIOS'!A:D,4,FALSE)</f>
        <v>Día</v>
      </c>
      <c r="E158" s="12">
        <v>0.04</v>
      </c>
      <c r="F158" s="12"/>
      <c r="G158" s="13">
        <f>VLOOKUP(B158,'LISTA DE PRECIOS'!A:E,5,FALSE)</f>
        <v>7266</v>
      </c>
      <c r="H158" s="39">
        <f>+ROUND(E158*G158,0)</f>
        <v>291</v>
      </c>
      <c r="I158" s="224"/>
      <c r="J158" s="224"/>
      <c r="K158" s="224"/>
      <c r="L158" s="224"/>
      <c r="M158" s="224"/>
      <c r="N158" s="224"/>
      <c r="O158" s="224"/>
      <c r="P158" s="224"/>
      <c r="Q158" s="224"/>
      <c r="R158" s="224"/>
      <c r="S158" s="224"/>
      <c r="T158" s="224"/>
      <c r="U158" s="224"/>
      <c r="V158" s="224"/>
      <c r="W158" s="224"/>
      <c r="X158" s="224"/>
      <c r="Y158" s="224"/>
      <c r="Z158" s="224"/>
      <c r="AA158" s="224"/>
    </row>
    <row r="159" spans="2:27" ht="14.25" customHeight="1" thickBot="1">
      <c r="B159" s="771" t="s">
        <v>543</v>
      </c>
      <c r="C159" s="365" t="str">
        <f>VLOOKUP(B159,'LISTA DE PRECIOS'!A:B,2,FALSE)</f>
        <v>Herramienta menor</v>
      </c>
      <c r="D159" s="268" t="str">
        <f>VLOOKUP(B159,'LISTA DE PRECIOS'!A:D,4,FALSE)</f>
        <v>%MO</v>
      </c>
      <c r="E159" s="373">
        <v>0.15</v>
      </c>
      <c r="F159" s="373"/>
      <c r="G159" s="270">
        <f>+H168</f>
        <v>2855</v>
      </c>
      <c r="H159" s="271">
        <f t="shared" ref="H159" si="0">+ROUND(E159*G159,0)</f>
        <v>428</v>
      </c>
      <c r="I159" s="224"/>
      <c r="J159" s="224"/>
      <c r="K159" s="224"/>
      <c r="L159" s="224"/>
      <c r="M159" s="224"/>
      <c r="N159" s="224"/>
      <c r="O159" s="224"/>
      <c r="P159" s="224"/>
      <c r="Q159" s="224"/>
      <c r="R159" s="224"/>
      <c r="S159" s="224"/>
      <c r="T159" s="224"/>
      <c r="U159" s="224"/>
      <c r="V159" s="224"/>
      <c r="W159" s="224"/>
      <c r="X159" s="224"/>
      <c r="Y159" s="224"/>
      <c r="Z159" s="224"/>
      <c r="AA159" s="224"/>
    </row>
    <row r="160" spans="2:27" ht="14.25" customHeight="1" thickBot="1">
      <c r="B160" s="1219"/>
      <c r="C160" s="1216"/>
      <c r="D160" s="1226"/>
      <c r="E160" s="1220" t="s">
        <v>498</v>
      </c>
      <c r="F160" s="1221"/>
      <c r="G160" s="1222"/>
      <c r="H160" s="237">
        <f>ROUND(SUM(H158:H159),0)</f>
        <v>719</v>
      </c>
      <c r="I160" s="224"/>
      <c r="J160" s="224"/>
      <c r="K160" s="224"/>
      <c r="L160" s="224"/>
      <c r="M160" s="224"/>
      <c r="N160" s="224"/>
      <c r="O160" s="224"/>
      <c r="P160" s="224"/>
      <c r="Q160" s="224"/>
      <c r="R160" s="224"/>
      <c r="S160" s="224"/>
      <c r="T160" s="224"/>
      <c r="U160" s="224"/>
      <c r="V160" s="224"/>
      <c r="W160" s="224"/>
      <c r="X160" s="224"/>
      <c r="Y160" s="224"/>
      <c r="Z160" s="224"/>
      <c r="AA160" s="224"/>
    </row>
    <row r="161" spans="2:27" ht="14.25" customHeight="1" thickBot="1">
      <c r="B161" s="241"/>
      <c r="C161" s="241"/>
      <c r="D161" s="241"/>
      <c r="E161" s="242"/>
      <c r="F161" s="242"/>
      <c r="G161" s="243"/>
      <c r="H161" s="244"/>
      <c r="I161" s="224"/>
      <c r="J161" s="224"/>
      <c r="K161" s="224"/>
      <c r="L161" s="224"/>
      <c r="M161" s="224"/>
      <c r="N161" s="224"/>
      <c r="O161" s="224"/>
      <c r="P161" s="224"/>
      <c r="Q161" s="224"/>
      <c r="R161" s="224"/>
      <c r="S161" s="224"/>
      <c r="T161" s="224"/>
      <c r="U161" s="224"/>
      <c r="V161" s="224"/>
      <c r="W161" s="224"/>
      <c r="X161" s="224"/>
      <c r="Y161" s="224"/>
      <c r="Z161" s="224"/>
      <c r="AA161" s="224"/>
    </row>
    <row r="162" spans="2:27" ht="24.75" thickBot="1">
      <c r="B162" s="1227" t="s">
        <v>499</v>
      </c>
      <c r="C162" s="1225"/>
      <c r="D162" s="245" t="s">
        <v>495</v>
      </c>
      <c r="E162" s="245" t="s">
        <v>501</v>
      </c>
      <c r="F162" s="246" t="s">
        <v>2469</v>
      </c>
      <c r="G162" s="247" t="s">
        <v>500</v>
      </c>
      <c r="H162" s="248" t="s">
        <v>493</v>
      </c>
      <c r="I162" s="224"/>
      <c r="J162" s="224"/>
      <c r="K162" s="224"/>
      <c r="L162" s="224"/>
      <c r="M162" s="224"/>
      <c r="N162" s="224"/>
      <c r="O162" s="224"/>
      <c r="P162" s="224"/>
      <c r="Q162" s="224"/>
      <c r="R162" s="224"/>
      <c r="S162" s="224"/>
      <c r="T162" s="224"/>
      <c r="U162" s="224"/>
      <c r="V162" s="224"/>
      <c r="W162" s="224"/>
      <c r="X162" s="224"/>
      <c r="Y162" s="224"/>
      <c r="Z162" s="224"/>
      <c r="AA162" s="224"/>
    </row>
    <row r="163" spans="2:27" ht="14.25" customHeight="1" thickBot="1">
      <c r="B163" s="249">
        <v>3</v>
      </c>
      <c r="C163" s="250" t="s">
        <v>4</v>
      </c>
      <c r="D163" s="251"/>
      <c r="E163" s="252"/>
      <c r="F163" s="252"/>
      <c r="G163" s="253"/>
      <c r="H163" s="254">
        <f>+ROUND(E163*G163,0)</f>
        <v>0</v>
      </c>
      <c r="I163" s="224"/>
      <c r="J163" s="224"/>
      <c r="K163" s="224"/>
      <c r="L163" s="224"/>
      <c r="M163" s="224"/>
      <c r="N163" s="224"/>
      <c r="O163" s="224"/>
      <c r="P163" s="224"/>
      <c r="Q163" s="224"/>
      <c r="R163" s="224"/>
      <c r="S163" s="224"/>
      <c r="T163" s="224"/>
      <c r="U163" s="224"/>
      <c r="V163" s="224"/>
      <c r="W163" s="224"/>
      <c r="X163" s="224"/>
      <c r="Y163" s="224"/>
      <c r="Z163" s="224"/>
      <c r="AA163" s="224"/>
    </row>
    <row r="164" spans="2:27" ht="14.25" customHeight="1" thickBot="1">
      <c r="B164" s="1219"/>
      <c r="C164" s="1216"/>
      <c r="D164" s="1216"/>
      <c r="E164" s="1228" t="s">
        <v>502</v>
      </c>
      <c r="F164" s="1224"/>
      <c r="G164" s="1225"/>
      <c r="H164" s="255">
        <f>ROUND(SUM(H163),0)</f>
        <v>0</v>
      </c>
      <c r="I164" s="224"/>
      <c r="J164" s="224"/>
      <c r="K164" s="224"/>
      <c r="L164" s="224"/>
      <c r="M164" s="224"/>
      <c r="N164" s="224"/>
      <c r="O164" s="224"/>
      <c r="P164" s="224"/>
      <c r="Q164" s="224"/>
      <c r="R164" s="224"/>
      <c r="S164" s="224"/>
      <c r="T164" s="224"/>
      <c r="U164" s="224"/>
      <c r="V164" s="224"/>
      <c r="W164" s="224"/>
      <c r="X164" s="224"/>
      <c r="Y164" s="224"/>
      <c r="Z164" s="224"/>
      <c r="AA164" s="224"/>
    </row>
    <row r="165" spans="2:27" ht="14.25" customHeight="1" thickBot="1">
      <c r="B165" s="1215"/>
      <c r="C165" s="1216"/>
      <c r="D165" s="1216"/>
      <c r="E165" s="1216"/>
      <c r="F165" s="1216"/>
      <c r="G165" s="1216"/>
      <c r="H165" s="1216"/>
      <c r="I165" s="224"/>
      <c r="J165" s="224"/>
      <c r="K165" s="224"/>
      <c r="L165" s="224"/>
      <c r="M165" s="224"/>
      <c r="N165" s="224"/>
      <c r="O165" s="224"/>
      <c r="P165" s="224"/>
      <c r="Q165" s="224"/>
      <c r="R165" s="224"/>
      <c r="S165" s="224"/>
      <c r="T165" s="224"/>
      <c r="U165" s="224"/>
      <c r="V165" s="224"/>
      <c r="W165" s="224"/>
      <c r="X165" s="224"/>
      <c r="Y165" s="224"/>
      <c r="Z165" s="224"/>
      <c r="AA165" s="224"/>
    </row>
    <row r="166" spans="2:27" ht="14.25" customHeight="1">
      <c r="B166" s="1254" t="s">
        <v>503</v>
      </c>
      <c r="C166" s="1255"/>
      <c r="D166" s="379" t="s">
        <v>495</v>
      </c>
      <c r="E166" s="380" t="s">
        <v>504</v>
      </c>
      <c r="F166" s="380" t="s">
        <v>2530</v>
      </c>
      <c r="G166" s="381" t="s">
        <v>505</v>
      </c>
      <c r="H166" s="382" t="s">
        <v>493</v>
      </c>
      <c r="I166" s="224"/>
      <c r="J166" s="224"/>
      <c r="K166" s="224"/>
      <c r="L166" s="224"/>
      <c r="M166" s="224"/>
      <c r="N166" s="224"/>
      <c r="O166" s="224"/>
      <c r="P166" s="224"/>
      <c r="Q166" s="224"/>
      <c r="R166" s="224"/>
      <c r="S166" s="224"/>
      <c r="T166" s="224"/>
      <c r="U166" s="224"/>
      <c r="V166" s="224"/>
      <c r="W166" s="224"/>
      <c r="X166" s="224"/>
      <c r="Y166" s="224"/>
      <c r="Z166" s="224"/>
      <c r="AA166" s="224"/>
    </row>
    <row r="167" spans="2:27" ht="14.25" customHeight="1" thickBot="1">
      <c r="B167" s="424" t="s">
        <v>2515</v>
      </c>
      <c r="C167" s="383" t="str">
        <f>VLOOKUP(B167,'LISTA DE PRECIOS'!A:B,2,FALSE)</f>
        <v>Ayudante práctico</v>
      </c>
      <c r="D167" s="234" t="str">
        <f>VLOOKUP(B167,'LISTA DE PRECIOS'!A:D,4,FALSE)</f>
        <v>Día</v>
      </c>
      <c r="E167" s="384">
        <v>1.4999999999999999E-2</v>
      </c>
      <c r="F167" s="384">
        <v>2</v>
      </c>
      <c r="G167" s="235">
        <f>VLOOKUP(B167,'LISTA DE PRECIOS'!A:E,5,FALSE)</f>
        <v>95150</v>
      </c>
      <c r="H167" s="240">
        <f t="shared" ref="H167" si="1">+ROUND(E167*F167*G167,0)</f>
        <v>2855</v>
      </c>
      <c r="I167" s="224"/>
      <c r="J167" s="224"/>
      <c r="K167" s="224"/>
      <c r="L167" s="224"/>
      <c r="M167" s="224"/>
      <c r="N167" s="224"/>
      <c r="O167" s="224"/>
      <c r="P167" s="224"/>
      <c r="Q167" s="224"/>
      <c r="R167" s="224"/>
      <c r="S167" s="224"/>
      <c r="T167" s="224"/>
      <c r="U167" s="224"/>
      <c r="V167" s="224"/>
      <c r="W167" s="224"/>
      <c r="X167" s="224"/>
      <c r="Y167" s="224"/>
      <c r="Z167" s="224"/>
      <c r="AA167" s="224"/>
    </row>
    <row r="168" spans="2:27" ht="14.25" customHeight="1" thickBot="1">
      <c r="B168" s="1219"/>
      <c r="C168" s="1216"/>
      <c r="D168" s="1216"/>
      <c r="E168" s="1220" t="s">
        <v>506</v>
      </c>
      <c r="F168" s="1221"/>
      <c r="G168" s="1222"/>
      <c r="H168" s="237">
        <f>ROUND(SUM(H167:H167),0)</f>
        <v>2855</v>
      </c>
      <c r="I168" s="224"/>
      <c r="J168" s="224"/>
      <c r="K168" s="224"/>
      <c r="L168" s="224"/>
      <c r="M168" s="224"/>
      <c r="N168" s="224"/>
      <c r="O168" s="224"/>
      <c r="P168" s="224"/>
      <c r="Q168" s="224"/>
      <c r="R168" s="224"/>
      <c r="S168" s="224"/>
      <c r="T168" s="224"/>
      <c r="U168" s="224"/>
      <c r="V168" s="224"/>
      <c r="W168" s="224"/>
      <c r="X168" s="224"/>
      <c r="Y168" s="224"/>
      <c r="Z168" s="224"/>
      <c r="AA168" s="224"/>
    </row>
    <row r="169" spans="2:27" ht="14.25" customHeight="1" thickBot="1">
      <c r="B169" s="241"/>
      <c r="C169" s="241"/>
      <c r="D169" s="241"/>
      <c r="E169" s="241"/>
      <c r="F169" s="241"/>
      <c r="G169" s="241"/>
      <c r="H169" s="241"/>
      <c r="I169" s="224"/>
      <c r="J169" s="224"/>
      <c r="K169" s="224"/>
      <c r="L169" s="224"/>
      <c r="M169" s="224"/>
      <c r="N169" s="224"/>
      <c r="O169" s="224"/>
      <c r="P169" s="224"/>
      <c r="Q169" s="224"/>
      <c r="R169" s="224"/>
      <c r="S169" s="224"/>
      <c r="T169" s="224"/>
      <c r="U169" s="224"/>
      <c r="V169" s="224"/>
      <c r="W169" s="224"/>
      <c r="X169" s="224"/>
      <c r="Y169" s="224"/>
      <c r="Z169" s="224"/>
      <c r="AA169" s="224"/>
    </row>
    <row r="170" spans="2:27" ht="14.25" customHeight="1" thickBot="1">
      <c r="B170" s="272"/>
      <c r="C170" s="272"/>
      <c r="D170" s="272"/>
      <c r="E170" s="1223" t="s">
        <v>507</v>
      </c>
      <c r="F170" s="1224"/>
      <c r="G170" s="1225"/>
      <c r="H170" s="273">
        <f>+ROUND(H168+H160+H155+H164,0)</f>
        <v>3574</v>
      </c>
      <c r="I170" s="224"/>
      <c r="J170" s="224"/>
      <c r="K170" s="224"/>
      <c r="L170" s="224"/>
      <c r="M170" s="224"/>
      <c r="N170" s="224"/>
      <c r="O170" s="224"/>
      <c r="P170" s="224"/>
      <c r="Q170" s="224"/>
      <c r="R170" s="224"/>
      <c r="S170" s="224"/>
      <c r="T170" s="224"/>
      <c r="U170" s="224"/>
      <c r="V170" s="224"/>
      <c r="W170" s="224"/>
      <c r="X170" s="224"/>
      <c r="Y170" s="224"/>
      <c r="Z170" s="224"/>
      <c r="AA170" s="224"/>
    </row>
    <row r="171" spans="2:27" s="1" customFormat="1">
      <c r="B171" s="40"/>
      <c r="C171" s="40"/>
      <c r="D171" s="40"/>
      <c r="E171" s="201"/>
      <c r="F171" s="201"/>
      <c r="G171" s="201"/>
      <c r="H171" s="200"/>
    </row>
    <row r="172" spans="2:27" s="1" customFormat="1">
      <c r="B172" s="40"/>
      <c r="C172" s="40"/>
      <c r="D172" s="40"/>
      <c r="E172" s="201"/>
      <c r="F172" s="201"/>
      <c r="G172" s="201"/>
      <c r="H172" s="200"/>
    </row>
    <row r="173" spans="2:27" s="1" customFormat="1">
      <c r="B173" s="40"/>
      <c r="C173" s="40"/>
      <c r="D173" s="40"/>
      <c r="E173" s="201"/>
      <c r="F173" s="201"/>
      <c r="G173" s="201"/>
      <c r="H173" s="200"/>
    </row>
    <row r="174" spans="2:27" s="1" customFormat="1">
      <c r="B174" s="40"/>
      <c r="C174" s="40"/>
      <c r="D174" s="40"/>
      <c r="E174" s="201"/>
      <c r="F174" s="201"/>
      <c r="G174" s="201"/>
      <c r="H174" s="200"/>
    </row>
    <row r="175" spans="2:27" s="1" customFormat="1" ht="15.75" thickBot="1">
      <c r="B175" s="40"/>
      <c r="C175" s="40"/>
      <c r="D175" s="40"/>
      <c r="E175" s="201"/>
      <c r="F175" s="201"/>
      <c r="G175" s="201"/>
      <c r="H175" s="200"/>
    </row>
    <row r="176" spans="2:27" s="1" customFormat="1" ht="15.6" customHeight="1" thickTop="1">
      <c r="B176" s="40"/>
      <c r="C176" s="854" t="s">
        <v>3432</v>
      </c>
      <c r="D176" s="40"/>
      <c r="E176" s="1203" t="s">
        <v>3431</v>
      </c>
      <c r="F176" s="1203"/>
      <c r="G176" s="1203"/>
      <c r="H176" s="200"/>
    </row>
    <row r="177" spans="2:27" s="1" customFormat="1">
      <c r="B177" s="40"/>
      <c r="C177" s="40"/>
      <c r="D177" s="40"/>
      <c r="E177" s="201"/>
      <c r="F177" s="201"/>
      <c r="G177" s="201"/>
      <c r="H177" s="200"/>
    </row>
    <row r="178" spans="2:27" s="1" customFormat="1">
      <c r="B178" s="40"/>
      <c r="C178" s="40"/>
      <c r="D178" s="40"/>
      <c r="E178" s="201"/>
      <c r="F178" s="201"/>
      <c r="G178" s="201"/>
      <c r="H178" s="200"/>
    </row>
    <row r="179" spans="2:27" s="1" customFormat="1" ht="15.75" thickBot="1">
      <c r="B179" s="40"/>
      <c r="C179" s="40"/>
      <c r="D179" s="40"/>
      <c r="E179" s="201"/>
      <c r="F179" s="201"/>
      <c r="G179" s="201"/>
      <c r="H179" s="200"/>
    </row>
    <row r="180" spans="2:27" s="1" customFormat="1" ht="15.75" thickTop="1">
      <c r="B180" s="40"/>
      <c r="C180" s="854" t="s">
        <v>3426</v>
      </c>
      <c r="D180" s="40"/>
      <c r="E180" s="1203" t="s">
        <v>3429</v>
      </c>
      <c r="F180" s="1203"/>
      <c r="G180" s="1203"/>
      <c r="H180" s="200"/>
    </row>
    <row r="181" spans="2:27" ht="14.25" customHeight="1">
      <c r="B181" s="224"/>
      <c r="C181" s="224"/>
      <c r="D181" s="224"/>
      <c r="E181" s="225"/>
      <c r="F181" s="225"/>
      <c r="G181" s="226"/>
      <c r="H181" s="226"/>
      <c r="I181" s="224"/>
      <c r="J181" s="224"/>
      <c r="K181" s="224"/>
      <c r="L181" s="224"/>
      <c r="M181" s="224"/>
      <c r="N181" s="224"/>
      <c r="O181" s="224"/>
      <c r="P181" s="224"/>
      <c r="Q181" s="224"/>
      <c r="R181" s="224"/>
      <c r="S181" s="224"/>
      <c r="T181" s="224"/>
      <c r="U181" s="224"/>
      <c r="V181" s="224"/>
      <c r="W181" s="224"/>
      <c r="X181" s="224"/>
      <c r="Y181" s="224"/>
      <c r="Z181" s="224"/>
      <c r="AA181" s="224"/>
    </row>
    <row r="182" spans="2:27" s="1" customFormat="1" ht="15.75" thickBot="1">
      <c r="E182" s="9"/>
      <c r="F182" s="9"/>
      <c r="G182" s="4"/>
      <c r="H182" s="4"/>
    </row>
    <row r="183" spans="2:27" ht="14.25" customHeight="1" thickBot="1">
      <c r="B183" s="1209" t="s">
        <v>2982</v>
      </c>
      <c r="C183" s="1210"/>
      <c r="D183" s="1210"/>
      <c r="E183" s="1210"/>
      <c r="F183" s="1210"/>
      <c r="G183" s="1210"/>
      <c r="H183" s="1211"/>
      <c r="I183" s="224"/>
      <c r="J183" s="224"/>
      <c r="K183" s="224"/>
      <c r="L183" s="224"/>
      <c r="M183" s="224"/>
      <c r="N183" s="224"/>
      <c r="O183" s="224"/>
      <c r="P183" s="224"/>
      <c r="Q183" s="224"/>
      <c r="R183" s="224"/>
      <c r="S183" s="224"/>
      <c r="T183" s="224"/>
      <c r="U183" s="224"/>
      <c r="V183" s="224"/>
      <c r="W183" s="224"/>
      <c r="X183" s="224"/>
      <c r="Y183" s="224"/>
      <c r="Z183" s="224"/>
      <c r="AA183" s="224"/>
    </row>
    <row r="184" spans="2:27" s="1" customFormat="1" ht="15.75" thickBot="1">
      <c r="B184" s="1001" t="s">
        <v>487</v>
      </c>
      <c r="C184" s="1002"/>
      <c r="D184" s="1008" t="s">
        <v>3590</v>
      </c>
      <c r="E184" s="1007"/>
      <c r="F184" s="1007"/>
      <c r="G184" s="1007"/>
      <c r="H184" s="1009"/>
    </row>
    <row r="185" spans="2:27" s="1" customFormat="1" ht="14.45" customHeight="1">
      <c r="B185" s="1010" t="s">
        <v>1516</v>
      </c>
      <c r="C185" s="1011"/>
      <c r="D185" s="1010" t="s">
        <v>34</v>
      </c>
      <c r="E185" s="1011"/>
      <c r="F185" s="1011"/>
      <c r="G185" s="1011"/>
      <c r="H185" s="38" t="s">
        <v>1</v>
      </c>
    </row>
    <row r="186" spans="2:27" s="1" customFormat="1">
      <c r="B186" s="1012"/>
      <c r="C186" s="1013"/>
      <c r="D186" s="1016">
        <f>+ROUND(H204+H195+H191+H199,0)</f>
        <v>6314</v>
      </c>
      <c r="E186" s="1017"/>
      <c r="F186" s="1017"/>
      <c r="G186" s="1017"/>
      <c r="H186" s="1020" t="s">
        <v>2648</v>
      </c>
    </row>
    <row r="187" spans="2:27" s="1" customFormat="1" ht="15.75" thickBot="1">
      <c r="B187" s="1014"/>
      <c r="C187" s="1015"/>
      <c r="D187" s="1018"/>
      <c r="E187" s="1019"/>
      <c r="F187" s="1019"/>
      <c r="G187" s="1019"/>
      <c r="H187" s="1021"/>
    </row>
    <row r="188" spans="2:27" s="1" customFormat="1" ht="15.75" thickBot="1">
      <c r="E188" s="9"/>
      <c r="F188" s="9"/>
      <c r="G188" s="4"/>
      <c r="H188" s="4"/>
    </row>
    <row r="189" spans="2:27" s="1" customFormat="1" ht="24">
      <c r="B189" s="1028" t="s">
        <v>494</v>
      </c>
      <c r="C189" s="1029"/>
      <c r="D189" s="41" t="s">
        <v>495</v>
      </c>
      <c r="E189" s="25" t="s">
        <v>496</v>
      </c>
      <c r="F189" s="25" t="s">
        <v>2469</v>
      </c>
      <c r="G189" s="26" t="s">
        <v>492</v>
      </c>
      <c r="H189" s="27" t="s">
        <v>493</v>
      </c>
    </row>
    <row r="190" spans="2:27" s="1" customFormat="1" ht="15.75" thickBot="1">
      <c r="B190" s="91"/>
      <c r="C190" s="112"/>
      <c r="D190" s="92"/>
      <c r="E190" s="92"/>
      <c r="F190" s="92"/>
      <c r="G190" s="93"/>
      <c r="H190" s="94"/>
    </row>
    <row r="191" spans="2:27" s="1" customFormat="1" ht="15.75" thickBot="1">
      <c r="B191" s="1022"/>
      <c r="C191" s="1023"/>
      <c r="D191" s="1024"/>
      <c r="E191" s="1030" t="s">
        <v>497</v>
      </c>
      <c r="F191" s="1031"/>
      <c r="G191" s="1032"/>
      <c r="H191" s="29">
        <f>ROUND(SUM(H190:H190),0)</f>
        <v>0</v>
      </c>
    </row>
    <row r="192" spans="2:27" s="1" customFormat="1" ht="15.75" thickBot="1">
      <c r="B192" s="1027"/>
      <c r="C192" s="1027"/>
      <c r="D192" s="1027"/>
      <c r="E192" s="1027"/>
      <c r="F192" s="1027"/>
      <c r="G192" s="1027"/>
      <c r="H192" s="1027"/>
    </row>
    <row r="193" spans="2:8" s="1" customFormat="1" ht="24">
      <c r="B193" s="1028" t="s">
        <v>489</v>
      </c>
      <c r="C193" s="1029"/>
      <c r="D193" s="41" t="s">
        <v>490</v>
      </c>
      <c r="E193" s="25" t="s">
        <v>491</v>
      </c>
      <c r="F193" s="25" t="s">
        <v>2469</v>
      </c>
      <c r="G193" s="26" t="s">
        <v>492</v>
      </c>
      <c r="H193" s="27" t="s">
        <v>493</v>
      </c>
    </row>
    <row r="194" spans="2:8" s="1" customFormat="1" ht="15.75" thickBot="1">
      <c r="B194" s="91" t="s">
        <v>543</v>
      </c>
      <c r="C194" s="112" t="str">
        <f>VLOOKUP(B194,'LISTA DE PRECIOS'!A:B,2,FALSE)</f>
        <v>Herramienta menor</v>
      </c>
      <c r="D194" s="92" t="str">
        <f>VLOOKUP(B194,'LISTA DE PRECIOS'!A:D,4,FALSE)</f>
        <v>%MO</v>
      </c>
      <c r="E194" s="155">
        <v>0.1</v>
      </c>
      <c r="F194" s="155"/>
      <c r="G194" s="93">
        <f>+H204</f>
        <v>5740</v>
      </c>
      <c r="H194" s="154">
        <f>+ROUND(E194*G194,0)</f>
        <v>574</v>
      </c>
    </row>
    <row r="195" spans="2:8" s="1" customFormat="1" ht="15.75" thickBot="1">
      <c r="B195" s="1022"/>
      <c r="C195" s="1023"/>
      <c r="D195" s="1024"/>
      <c r="E195" s="1030" t="s">
        <v>498</v>
      </c>
      <c r="F195" s="1031"/>
      <c r="G195" s="1032"/>
      <c r="H195" s="29">
        <f>ROUND(SUM(H194:H194),0)</f>
        <v>574</v>
      </c>
    </row>
    <row r="196" spans="2:8" s="1" customFormat="1" ht="15.75" thickBot="1">
      <c r="B196" s="42"/>
      <c r="C196" s="42"/>
      <c r="D196" s="42"/>
      <c r="E196" s="10"/>
      <c r="F196" s="10"/>
      <c r="G196" s="7"/>
      <c r="H196" s="8"/>
    </row>
    <row r="197" spans="2:8" s="1" customFormat="1" ht="24.75" thickBot="1">
      <c r="B197" s="1033" t="s">
        <v>499</v>
      </c>
      <c r="C197" s="1034"/>
      <c r="D197" s="30" t="s">
        <v>495</v>
      </c>
      <c r="E197" s="30" t="s">
        <v>501</v>
      </c>
      <c r="F197" s="25" t="s">
        <v>2469</v>
      </c>
      <c r="G197" s="31" t="s">
        <v>500</v>
      </c>
      <c r="H197" s="32" t="s">
        <v>493</v>
      </c>
    </row>
    <row r="198" spans="2:8" s="1" customFormat="1" ht="15.75" thickBot="1">
      <c r="B198" s="15">
        <v>3</v>
      </c>
      <c r="C198" s="16" t="s">
        <v>4</v>
      </c>
      <c r="D198" s="17"/>
      <c r="E198" s="18"/>
      <c r="F198" s="18"/>
      <c r="G198" s="19"/>
      <c r="H198" s="20">
        <f>+ROUND(E198*G198,0)</f>
        <v>0</v>
      </c>
    </row>
    <row r="199" spans="2:8" s="1" customFormat="1" ht="15.75" thickBot="1">
      <c r="B199" s="991"/>
      <c r="C199" s="991"/>
      <c r="D199" s="991"/>
      <c r="E199" s="992" t="s">
        <v>502</v>
      </c>
      <c r="F199" s="993"/>
      <c r="G199" s="994"/>
      <c r="H199" s="33">
        <f>ROUND(SUM(H198:H198),0)</f>
        <v>0</v>
      </c>
    </row>
    <row r="200" spans="2:8" s="1" customFormat="1" ht="15.75" thickBot="1">
      <c r="B200" s="1027"/>
      <c r="C200" s="1027"/>
      <c r="D200" s="1027"/>
      <c r="E200" s="1027"/>
      <c r="F200" s="1027"/>
      <c r="G200" s="1027"/>
      <c r="H200" s="1027"/>
    </row>
    <row r="201" spans="2:8" s="1" customFormat="1" ht="24">
      <c r="B201" s="1207" t="s">
        <v>503</v>
      </c>
      <c r="C201" s="1208"/>
      <c r="D201" s="124" t="s">
        <v>495</v>
      </c>
      <c r="E201" s="123" t="s">
        <v>504</v>
      </c>
      <c r="F201" s="123" t="s">
        <v>2469</v>
      </c>
      <c r="G201" s="122" t="s">
        <v>505</v>
      </c>
      <c r="H201" s="121" t="s">
        <v>493</v>
      </c>
    </row>
    <row r="202" spans="2:8" s="1" customFormat="1">
      <c r="B202" s="111" t="s">
        <v>2514</v>
      </c>
      <c r="C202" s="11" t="str">
        <f>VLOOKUP(B202,'LISTA DE PRECIOS'!A:B,2,FALSE)</f>
        <v>Ayudante</v>
      </c>
      <c r="D202" s="12" t="str">
        <f>VLOOKUP(B202,'LISTA DE PRECIOS'!A:D,4,FALSE)</f>
        <v>Día</v>
      </c>
      <c r="E202" s="23">
        <v>2.2222222222222223E-2</v>
      </c>
      <c r="F202" s="23">
        <v>2</v>
      </c>
      <c r="G202" s="13">
        <f>VLOOKUP(B202,'LISTA DE PRECIOS'!A:E,5,FALSE)</f>
        <v>67964</v>
      </c>
      <c r="H202" s="119">
        <f>+ROUND(E202*F202*G202,0)</f>
        <v>3021</v>
      </c>
    </row>
    <row r="203" spans="2:8" s="1" customFormat="1" ht="15.75" thickBot="1">
      <c r="B203" s="118" t="s">
        <v>2516</v>
      </c>
      <c r="C203" s="95" t="str">
        <f>VLOOKUP(B203,'LISTA DE PRECIOS'!A:B,2,FALSE)</f>
        <v>Oficial</v>
      </c>
      <c r="D203" s="92" t="str">
        <f>VLOOKUP(B203,'LISTA DE PRECIOS'!A:D,4,FALSE)</f>
        <v>Día</v>
      </c>
      <c r="E203" s="117">
        <v>2.2222222222222223E-2</v>
      </c>
      <c r="F203" s="117">
        <v>1</v>
      </c>
      <c r="G203" s="93">
        <f>VLOOKUP(B203,'LISTA DE PRECIOS'!A:E,5,FALSE)</f>
        <v>122335</v>
      </c>
      <c r="H203" s="116">
        <f>+ROUND(E203*F203*G203,0)</f>
        <v>2719</v>
      </c>
    </row>
    <row r="204" spans="2:8" s="1" customFormat="1" ht="15.75" thickBot="1">
      <c r="B204" s="991"/>
      <c r="C204" s="991"/>
      <c r="D204" s="991"/>
      <c r="E204" s="1042" t="s">
        <v>506</v>
      </c>
      <c r="F204" s="1043"/>
      <c r="G204" s="1031"/>
      <c r="H204" s="29">
        <f>ROUND(SUM(H202:H203),0)</f>
        <v>5740</v>
      </c>
    </row>
    <row r="205" spans="2:8" s="1" customFormat="1" ht="15.75" thickBot="1">
      <c r="B205" s="42"/>
      <c r="C205" s="42"/>
      <c r="D205" s="42"/>
      <c r="E205" s="42"/>
      <c r="F205" s="42"/>
      <c r="G205" s="42"/>
      <c r="H205" s="42"/>
    </row>
    <row r="206" spans="2:8" s="1" customFormat="1" ht="15.75" thickBot="1">
      <c r="B206" s="40"/>
      <c r="C206" s="40"/>
      <c r="D206" s="40"/>
      <c r="E206" s="995" t="s">
        <v>507</v>
      </c>
      <c r="F206" s="996"/>
      <c r="G206" s="997"/>
      <c r="H206" s="14">
        <f>+ROUND(H204+H195+H191+H199,0)</f>
        <v>6314</v>
      </c>
    </row>
    <row r="207" spans="2:8" s="1" customFormat="1">
      <c r="B207" s="40"/>
      <c r="C207" s="40"/>
      <c r="D207" s="40"/>
      <c r="E207" s="201"/>
      <c r="F207" s="201"/>
      <c r="G207" s="201"/>
      <c r="H207" s="200"/>
    </row>
    <row r="208" spans="2:8" s="1" customFormat="1">
      <c r="B208" s="40"/>
      <c r="C208" s="40"/>
      <c r="D208" s="40"/>
      <c r="E208" s="201"/>
      <c r="F208" s="201"/>
      <c r="G208" s="201"/>
      <c r="H208" s="200"/>
    </row>
    <row r="209" spans="2:8" s="1" customFormat="1">
      <c r="B209" s="40"/>
      <c r="C209" s="40"/>
      <c r="D209" s="40"/>
      <c r="E209" s="201"/>
      <c r="F209" s="201"/>
      <c r="G209" s="201"/>
      <c r="H209" s="200"/>
    </row>
    <row r="210" spans="2:8" s="1" customFormat="1">
      <c r="B210" s="40"/>
      <c r="C210" s="40"/>
      <c r="D210" s="40"/>
      <c r="E210" s="201"/>
      <c r="F210" s="201"/>
      <c r="G210" s="201"/>
      <c r="H210" s="200"/>
    </row>
    <row r="211" spans="2:8" s="1" customFormat="1" ht="15.75" thickBot="1">
      <c r="B211" s="40"/>
      <c r="C211" s="40"/>
      <c r="D211" s="40"/>
      <c r="E211" s="201"/>
      <c r="F211" s="201"/>
      <c r="G211" s="201"/>
      <c r="H211" s="200"/>
    </row>
    <row r="212" spans="2:8" s="1" customFormat="1" ht="15.6" customHeight="1" thickTop="1">
      <c r="B212" s="40"/>
      <c r="C212" s="854" t="s">
        <v>3432</v>
      </c>
      <c r="D212" s="40"/>
      <c r="E212" s="1203" t="s">
        <v>3431</v>
      </c>
      <c r="F212" s="1203"/>
      <c r="G212" s="1203"/>
      <c r="H212" s="200"/>
    </row>
    <row r="213" spans="2:8" s="1" customFormat="1">
      <c r="B213" s="40"/>
      <c r="C213" s="40"/>
      <c r="D213" s="40"/>
      <c r="E213" s="201"/>
      <c r="F213" s="201"/>
      <c r="G213" s="201"/>
      <c r="H213" s="200"/>
    </row>
    <row r="214" spans="2:8" s="1" customFormat="1">
      <c r="B214" s="40"/>
      <c r="C214" s="40"/>
      <c r="D214" s="40"/>
      <c r="E214" s="201"/>
      <c r="F214" s="201"/>
      <c r="G214" s="201"/>
      <c r="H214" s="200"/>
    </row>
    <row r="215" spans="2:8" s="1" customFormat="1" ht="15.75" thickBot="1">
      <c r="B215" s="40"/>
      <c r="C215" s="40"/>
      <c r="D215" s="40"/>
      <c r="E215" s="201"/>
      <c r="F215" s="201"/>
      <c r="G215" s="201"/>
      <c r="H215" s="200"/>
    </row>
    <row r="216" spans="2:8" s="1" customFormat="1" ht="15.75" thickTop="1">
      <c r="B216" s="40"/>
      <c r="C216" s="854" t="s">
        <v>3426</v>
      </c>
      <c r="D216" s="40"/>
      <c r="E216" s="1203" t="s">
        <v>3429</v>
      </c>
      <c r="F216" s="1203"/>
      <c r="G216" s="1203"/>
      <c r="H216" s="200"/>
    </row>
    <row r="217" spans="2:8" s="1" customFormat="1">
      <c r="E217" s="9"/>
      <c r="F217" s="9"/>
      <c r="G217" s="4"/>
      <c r="H217" s="4"/>
    </row>
    <row r="218" spans="2:8" s="1" customFormat="1" ht="15.75" thickBot="1">
      <c r="E218" s="9"/>
      <c r="F218" s="9"/>
      <c r="G218" s="4"/>
      <c r="H218" s="4"/>
    </row>
    <row r="219" spans="2:8" s="1" customFormat="1" ht="16.149999999999999" customHeight="1" thickBot="1">
      <c r="B219" s="1209" t="s">
        <v>2982</v>
      </c>
      <c r="C219" s="1210"/>
      <c r="D219" s="1210"/>
      <c r="E219" s="1210"/>
      <c r="F219" s="1210"/>
      <c r="G219" s="1210"/>
      <c r="H219" s="1211"/>
    </row>
    <row r="220" spans="2:8" s="1" customFormat="1" ht="15.75" thickBot="1">
      <c r="B220" s="1006" t="s">
        <v>2578</v>
      </c>
      <c r="C220" s="1007"/>
      <c r="D220" s="1008" t="s">
        <v>3591</v>
      </c>
      <c r="E220" s="1007"/>
      <c r="F220" s="1007"/>
      <c r="G220" s="1007"/>
      <c r="H220" s="1009"/>
    </row>
    <row r="221" spans="2:8" s="1" customFormat="1" ht="14.45" customHeight="1">
      <c r="B221" s="1010" t="s">
        <v>3068</v>
      </c>
      <c r="C221" s="1011"/>
      <c r="D221" s="1010" t="s">
        <v>34</v>
      </c>
      <c r="E221" s="1011"/>
      <c r="F221" s="1011"/>
      <c r="G221" s="1011"/>
      <c r="H221" s="38" t="s">
        <v>1</v>
      </c>
    </row>
    <row r="222" spans="2:8" s="1" customFormat="1">
      <c r="B222" s="1012"/>
      <c r="C222" s="1013"/>
      <c r="D222" s="1016">
        <f>+ROUND(H240+H232+H227+H236,0)</f>
        <v>17671</v>
      </c>
      <c r="E222" s="1017"/>
      <c r="F222" s="1017"/>
      <c r="G222" s="1017"/>
      <c r="H222" s="1020" t="s">
        <v>2648</v>
      </c>
    </row>
    <row r="223" spans="2:8" s="1" customFormat="1" ht="15.75" thickBot="1">
      <c r="B223" s="1014"/>
      <c r="C223" s="1015"/>
      <c r="D223" s="1018"/>
      <c r="E223" s="1019"/>
      <c r="F223" s="1019"/>
      <c r="G223" s="1019"/>
      <c r="H223" s="1021"/>
    </row>
    <row r="224" spans="2:8" s="1" customFormat="1" ht="15.75" thickBot="1">
      <c r="E224" s="9"/>
      <c r="F224" s="9"/>
      <c r="G224" s="4"/>
      <c r="H224" s="4"/>
    </row>
    <row r="225" spans="2:8" s="1" customFormat="1" ht="24">
      <c r="B225" s="1028" t="s">
        <v>494</v>
      </c>
      <c r="C225" s="1029"/>
      <c r="D225" s="41" t="s">
        <v>495</v>
      </c>
      <c r="E225" s="25" t="s">
        <v>496</v>
      </c>
      <c r="F225" s="25" t="s">
        <v>2469</v>
      </c>
      <c r="G225" s="26" t="s">
        <v>492</v>
      </c>
      <c r="H225" s="27" t="s">
        <v>493</v>
      </c>
    </row>
    <row r="226" spans="2:8" s="1" customFormat="1" ht="15.75" thickBot="1">
      <c r="B226" s="167"/>
      <c r="C226" s="112"/>
      <c r="D226" s="92"/>
      <c r="E226" s="92"/>
      <c r="F226" s="92"/>
      <c r="G226" s="93"/>
      <c r="H226" s="94"/>
    </row>
    <row r="227" spans="2:8" s="1" customFormat="1" ht="15.75" thickBot="1">
      <c r="B227" s="1022"/>
      <c r="C227" s="1023"/>
      <c r="D227" s="1024"/>
      <c r="E227" s="1030" t="s">
        <v>497</v>
      </c>
      <c r="F227" s="1031"/>
      <c r="G227" s="1032"/>
      <c r="H227" s="29">
        <f>ROUND(SUM(H226:H226),0)</f>
        <v>0</v>
      </c>
    </row>
    <row r="228" spans="2:8" s="1" customFormat="1" ht="15.75" thickBot="1">
      <c r="B228" s="1027"/>
      <c r="C228" s="1027"/>
      <c r="D228" s="1027"/>
      <c r="E228" s="1027"/>
      <c r="F228" s="1027"/>
      <c r="G228" s="1027"/>
      <c r="H228" s="1027"/>
    </row>
    <row r="229" spans="2:8" s="1" customFormat="1" ht="24">
      <c r="B229" s="1207" t="s">
        <v>489</v>
      </c>
      <c r="C229" s="1208"/>
      <c r="D229" s="124" t="s">
        <v>490</v>
      </c>
      <c r="E229" s="123" t="s">
        <v>491</v>
      </c>
      <c r="F229" s="123" t="s">
        <v>2530</v>
      </c>
      <c r="G229" s="122" t="s">
        <v>492</v>
      </c>
      <c r="H229" s="121" t="s">
        <v>493</v>
      </c>
    </row>
    <row r="230" spans="2:8" s="1" customFormat="1">
      <c r="B230" s="114" t="s">
        <v>543</v>
      </c>
      <c r="C230" s="11" t="str">
        <f>VLOOKUP(B230,'LISTA DE PRECIOS'!A:B,2,FALSE)</f>
        <v>Herramienta menor</v>
      </c>
      <c r="D230" s="12" t="str">
        <f>VLOOKUP(B230,'LISTA DE PRECIOS'!A:D,4,FALSE)</f>
        <v>%MO</v>
      </c>
      <c r="E230" s="55">
        <v>0.15</v>
      </c>
      <c r="F230" s="55"/>
      <c r="G230" s="13">
        <f>+H240</f>
        <v>13593</v>
      </c>
      <c r="H230" s="24">
        <f>+ROUND(E230*G230,0)</f>
        <v>2039</v>
      </c>
    </row>
    <row r="231" spans="2:8" s="1" customFormat="1" ht="15.75" thickBot="1">
      <c r="B231" s="153" t="s">
        <v>524</v>
      </c>
      <c r="C231" s="95" t="str">
        <f>VLOOKUP(B231,'LISTA DE PRECIOS'!A:B,2,FALSE)</f>
        <v>Acarreo Horizontal</v>
      </c>
      <c r="D231" s="92" t="str">
        <f>VLOOKUP(B231,'LISTA DE PRECIOS'!A:D,4,FALSE)</f>
        <v>% MO</v>
      </c>
      <c r="E231" s="92">
        <v>0.15</v>
      </c>
      <c r="F231" s="92"/>
      <c r="G231" s="93">
        <f>+H240</f>
        <v>13593</v>
      </c>
      <c r="H231" s="94">
        <f>+ROUND(E231*G231,0)</f>
        <v>2039</v>
      </c>
    </row>
    <row r="232" spans="2:8" s="1" customFormat="1" ht="15.75" thickBot="1">
      <c r="B232" s="1022"/>
      <c r="C232" s="1023"/>
      <c r="D232" s="1024"/>
      <c r="E232" s="1030" t="s">
        <v>498</v>
      </c>
      <c r="F232" s="1031"/>
      <c r="G232" s="1032"/>
      <c r="H232" s="29">
        <f>ROUND(SUM(H230:H231),0)</f>
        <v>4078</v>
      </c>
    </row>
    <row r="233" spans="2:8" s="1" customFormat="1" ht="15.75" thickBot="1">
      <c r="B233" s="42"/>
      <c r="C233" s="42"/>
      <c r="D233" s="42"/>
      <c r="E233" s="10"/>
      <c r="F233" s="10"/>
      <c r="G233" s="7"/>
      <c r="H233" s="8"/>
    </row>
    <row r="234" spans="2:8" s="1" customFormat="1" ht="24.75" thickBot="1">
      <c r="B234" s="1033" t="s">
        <v>499</v>
      </c>
      <c r="C234" s="1034"/>
      <c r="D234" s="30" t="s">
        <v>495</v>
      </c>
      <c r="E234" s="30" t="s">
        <v>501</v>
      </c>
      <c r="F234" s="123" t="s">
        <v>2530</v>
      </c>
      <c r="G234" s="31" t="s">
        <v>500</v>
      </c>
      <c r="H234" s="32" t="s">
        <v>493</v>
      </c>
    </row>
    <row r="235" spans="2:8" s="1" customFormat="1" ht="15.75" thickBot="1">
      <c r="B235" s="15">
        <v>3</v>
      </c>
      <c r="C235" s="16" t="s">
        <v>4</v>
      </c>
      <c r="D235" s="17"/>
      <c r="E235" s="18"/>
      <c r="F235" s="18"/>
      <c r="G235" s="19"/>
      <c r="H235" s="20">
        <f>+ROUND(E235*G235,0)</f>
        <v>0</v>
      </c>
    </row>
    <row r="236" spans="2:8" s="1" customFormat="1" ht="15.75" thickBot="1">
      <c r="B236" s="991"/>
      <c r="C236" s="991"/>
      <c r="D236" s="991"/>
      <c r="E236" s="992" t="s">
        <v>502</v>
      </c>
      <c r="F236" s="993"/>
      <c r="G236" s="994"/>
      <c r="H236" s="33">
        <f>ROUND(SUM(H235:H235),0)</f>
        <v>0</v>
      </c>
    </row>
    <row r="237" spans="2:8" s="1" customFormat="1" ht="15.75" thickBot="1">
      <c r="B237" s="1027"/>
      <c r="C237" s="1027"/>
      <c r="D237" s="1027"/>
      <c r="E237" s="1027"/>
      <c r="F237" s="1027"/>
      <c r="G237" s="1027"/>
      <c r="H237" s="1027"/>
    </row>
    <row r="238" spans="2:8" s="1" customFormat="1" ht="24">
      <c r="B238" s="1207" t="s">
        <v>503</v>
      </c>
      <c r="C238" s="1208"/>
      <c r="D238" s="124" t="s">
        <v>495</v>
      </c>
      <c r="E238" s="123" t="s">
        <v>504</v>
      </c>
      <c r="F238" s="123" t="s">
        <v>2530</v>
      </c>
      <c r="G238" s="122" t="s">
        <v>505</v>
      </c>
      <c r="H238" s="121" t="s">
        <v>493</v>
      </c>
    </row>
    <row r="239" spans="2:8" s="1" customFormat="1" ht="15.75" thickBot="1">
      <c r="B239" s="367" t="s">
        <v>2514</v>
      </c>
      <c r="C239" s="95" t="str">
        <f>VLOOKUP(B239,'LISTA DE PRECIOS'!A:B,2,FALSE)</f>
        <v>Ayudante</v>
      </c>
      <c r="D239" s="92" t="str">
        <f>VLOOKUP(B239,'LISTA DE PRECIOS'!A:D,4,FALSE)</f>
        <v>Día</v>
      </c>
      <c r="E239" s="117">
        <v>0.05</v>
      </c>
      <c r="F239" s="117">
        <v>4</v>
      </c>
      <c r="G239" s="93">
        <f>VLOOKUP(B239,'LISTA DE PRECIOS'!A:E,5,FALSE)</f>
        <v>67964</v>
      </c>
      <c r="H239" s="116">
        <f>+ROUND(E239*F239*G239,0)</f>
        <v>13593</v>
      </c>
    </row>
    <row r="240" spans="2:8" s="1" customFormat="1" ht="15.75" thickBot="1">
      <c r="B240" s="991"/>
      <c r="C240" s="991"/>
      <c r="D240" s="991"/>
      <c r="E240" s="1042" t="s">
        <v>506</v>
      </c>
      <c r="F240" s="1043"/>
      <c r="G240" s="1031"/>
      <c r="H240" s="29">
        <f>ROUND(SUM(H239:H239),0)</f>
        <v>13593</v>
      </c>
    </row>
    <row r="241" spans="2:8" s="1" customFormat="1" ht="15.75" thickBot="1">
      <c r="B241" s="42"/>
      <c r="C241" s="42"/>
      <c r="D241" s="42"/>
      <c r="E241" s="42"/>
      <c r="F241" s="42"/>
      <c r="G241" s="42"/>
      <c r="H241" s="42"/>
    </row>
    <row r="242" spans="2:8" s="1" customFormat="1" ht="15.75" thickBot="1">
      <c r="B242" s="40"/>
      <c r="C242" s="40"/>
      <c r="D242" s="40"/>
      <c r="E242" s="995" t="s">
        <v>507</v>
      </c>
      <c r="F242" s="996"/>
      <c r="G242" s="997"/>
      <c r="H242" s="14">
        <f>+ROUND(H240+H232+H227+H236,0)</f>
        <v>17671</v>
      </c>
    </row>
    <row r="243" spans="2:8" s="1" customFormat="1">
      <c r="B243" s="40"/>
      <c r="C243" s="40"/>
      <c r="D243" s="40"/>
      <c r="E243" s="201"/>
      <c r="F243" s="201"/>
      <c r="G243" s="201"/>
      <c r="H243" s="200"/>
    </row>
    <row r="244" spans="2:8" s="1" customFormat="1">
      <c r="B244" s="40"/>
      <c r="C244" s="40"/>
      <c r="D244" s="40"/>
      <c r="E244" s="201"/>
      <c r="F244" s="201"/>
      <c r="G244" s="201"/>
      <c r="H244" s="200"/>
    </row>
    <row r="245" spans="2:8" s="1" customFormat="1">
      <c r="B245" s="40"/>
      <c r="C245" s="40"/>
      <c r="D245" s="40"/>
      <c r="E245" s="201"/>
      <c r="F245" s="201"/>
      <c r="G245" s="201"/>
      <c r="H245" s="200"/>
    </row>
    <row r="246" spans="2:8" s="1" customFormat="1">
      <c r="B246" s="40"/>
      <c r="C246" s="40"/>
      <c r="D246" s="40"/>
      <c r="E246" s="201"/>
      <c r="F246" s="201"/>
      <c r="G246" s="201"/>
      <c r="H246" s="200"/>
    </row>
    <row r="247" spans="2:8" s="1" customFormat="1" ht="15.75" thickBot="1">
      <c r="B247" s="40"/>
      <c r="C247" s="40"/>
      <c r="D247" s="40"/>
      <c r="E247" s="201"/>
      <c r="F247" s="201"/>
      <c r="G247" s="201"/>
      <c r="H247" s="200"/>
    </row>
    <row r="248" spans="2:8" s="1" customFormat="1" ht="15.6" customHeight="1" thickTop="1">
      <c r="B248" s="40"/>
      <c r="C248" s="854" t="s">
        <v>3432</v>
      </c>
      <c r="D248" s="40"/>
      <c r="E248" s="1203" t="s">
        <v>3431</v>
      </c>
      <c r="F248" s="1203"/>
      <c r="G248" s="1203"/>
      <c r="H248" s="200"/>
    </row>
    <row r="249" spans="2:8" s="1" customFormat="1">
      <c r="B249" s="40"/>
      <c r="C249" s="40"/>
      <c r="D249" s="40"/>
      <c r="E249" s="201"/>
      <c r="F249" s="201"/>
      <c r="G249" s="201"/>
      <c r="H249" s="200"/>
    </row>
    <row r="250" spans="2:8" s="1" customFormat="1">
      <c r="B250" s="40"/>
      <c r="C250" s="40"/>
      <c r="D250" s="40"/>
      <c r="E250" s="201"/>
      <c r="F250" s="201"/>
      <c r="G250" s="201"/>
      <c r="H250" s="200"/>
    </row>
    <row r="251" spans="2:8" s="1" customFormat="1" ht="15.75" thickBot="1">
      <c r="B251" s="40"/>
      <c r="C251" s="40"/>
      <c r="D251" s="40"/>
      <c r="E251" s="201"/>
      <c r="F251" s="201"/>
      <c r="G251" s="201"/>
      <c r="H251" s="200"/>
    </row>
    <row r="252" spans="2:8" s="1" customFormat="1" ht="15.75" thickTop="1">
      <c r="B252" s="40"/>
      <c r="C252" s="854" t="s">
        <v>3426</v>
      </c>
      <c r="D252" s="40"/>
      <c r="E252" s="1203" t="s">
        <v>3429</v>
      </c>
      <c r="F252" s="1203"/>
      <c r="G252" s="1203"/>
      <c r="H252" s="200"/>
    </row>
    <row r="253" spans="2:8" s="1" customFormat="1">
      <c r="E253" s="9"/>
      <c r="F253" s="9"/>
      <c r="G253" s="4"/>
      <c r="H253" s="4"/>
    </row>
  </sheetData>
  <mergeCells count="168">
    <mergeCell ref="E216:G216"/>
    <mergeCell ref="E248:G248"/>
    <mergeCell ref="E252:G252"/>
    <mergeCell ref="E67:G67"/>
    <mergeCell ref="E71:G71"/>
    <mergeCell ref="E102:G102"/>
    <mergeCell ref="E106:G106"/>
    <mergeCell ref="E140:G140"/>
    <mergeCell ref="E144:G144"/>
    <mergeCell ref="E176:G176"/>
    <mergeCell ref="E180:G180"/>
    <mergeCell ref="E212:G212"/>
    <mergeCell ref="B74:H74"/>
    <mergeCell ref="B80:C80"/>
    <mergeCell ref="B82:D82"/>
    <mergeCell ref="E82:G82"/>
    <mergeCell ref="B83:H83"/>
    <mergeCell ref="B84:C84"/>
    <mergeCell ref="B86:D86"/>
    <mergeCell ref="E86:G86"/>
    <mergeCell ref="B75:C75"/>
    <mergeCell ref="B132:D132"/>
    <mergeCell ref="E132:G132"/>
    <mergeCell ref="E134:G134"/>
    <mergeCell ref="E25:G25"/>
    <mergeCell ref="B8:C8"/>
    <mergeCell ref="B10:D10"/>
    <mergeCell ref="E10:G10"/>
    <mergeCell ref="B11:H11"/>
    <mergeCell ref="B12:C12"/>
    <mergeCell ref="B15:D15"/>
    <mergeCell ref="E15:G15"/>
    <mergeCell ref="B38:H38"/>
    <mergeCell ref="B17:C17"/>
    <mergeCell ref="B19:D19"/>
    <mergeCell ref="E19:G19"/>
    <mergeCell ref="E31:G31"/>
    <mergeCell ref="E35:G35"/>
    <mergeCell ref="E61:G61"/>
    <mergeCell ref="D75:H75"/>
    <mergeCell ref="B76:C78"/>
    <mergeCell ref="D76:G76"/>
    <mergeCell ref="D77:G78"/>
    <mergeCell ref="H77:H78"/>
    <mergeCell ref="B46:D46"/>
    <mergeCell ref="E46:G46"/>
    <mergeCell ref="B47:H47"/>
    <mergeCell ref="B48:C48"/>
    <mergeCell ref="B51:D51"/>
    <mergeCell ref="E51:G51"/>
    <mergeCell ref="B53:C53"/>
    <mergeCell ref="B2:H2"/>
    <mergeCell ref="B3:C3"/>
    <mergeCell ref="D3:H3"/>
    <mergeCell ref="B55:D55"/>
    <mergeCell ref="E55:G55"/>
    <mergeCell ref="B56:H56"/>
    <mergeCell ref="B57:C57"/>
    <mergeCell ref="B59:D59"/>
    <mergeCell ref="E59:G59"/>
    <mergeCell ref="D40:G40"/>
    <mergeCell ref="D41:G42"/>
    <mergeCell ref="H41:H42"/>
    <mergeCell ref="B44:C44"/>
    <mergeCell ref="B4:C6"/>
    <mergeCell ref="D4:G4"/>
    <mergeCell ref="D5:G6"/>
    <mergeCell ref="H5:H6"/>
    <mergeCell ref="B20:H20"/>
    <mergeCell ref="B21:C21"/>
    <mergeCell ref="B39:C39"/>
    <mergeCell ref="D39:H39"/>
    <mergeCell ref="B40:C42"/>
    <mergeCell ref="B23:D23"/>
    <mergeCell ref="E23:G23"/>
    <mergeCell ref="B128:H128"/>
    <mergeCell ref="B129:C129"/>
    <mergeCell ref="B125:C125"/>
    <mergeCell ref="B127:D127"/>
    <mergeCell ref="E127:G127"/>
    <mergeCell ref="B123:D123"/>
    <mergeCell ref="E123:G123"/>
    <mergeCell ref="B90:D90"/>
    <mergeCell ref="E90:G90"/>
    <mergeCell ref="B88:C88"/>
    <mergeCell ref="B119:C119"/>
    <mergeCell ref="B109:H109"/>
    <mergeCell ref="B110:C110"/>
    <mergeCell ref="D110:H110"/>
    <mergeCell ref="B111:C113"/>
    <mergeCell ref="D111:G111"/>
    <mergeCell ref="D112:G113"/>
    <mergeCell ref="H112:H113"/>
    <mergeCell ref="B115:C115"/>
    <mergeCell ref="B117:D117"/>
    <mergeCell ref="E117:G117"/>
    <mergeCell ref="B118:H118"/>
    <mergeCell ref="B94:D94"/>
    <mergeCell ref="E94:G94"/>
    <mergeCell ref="E96:G96"/>
    <mergeCell ref="B91:H91"/>
    <mergeCell ref="B92:C92"/>
    <mergeCell ref="B147:H147"/>
    <mergeCell ref="D148:H148"/>
    <mergeCell ref="B149:C151"/>
    <mergeCell ref="D149:G149"/>
    <mergeCell ref="D150:G151"/>
    <mergeCell ref="H150:H151"/>
    <mergeCell ref="B166:C166"/>
    <mergeCell ref="B168:D168"/>
    <mergeCell ref="E168:G168"/>
    <mergeCell ref="B155:D155"/>
    <mergeCell ref="E155:G155"/>
    <mergeCell ref="B156:H156"/>
    <mergeCell ref="B157:C157"/>
    <mergeCell ref="B148:C148"/>
    <mergeCell ref="B153:C153"/>
    <mergeCell ref="B183:H183"/>
    <mergeCell ref="B184:C184"/>
    <mergeCell ref="D184:H184"/>
    <mergeCell ref="B185:C187"/>
    <mergeCell ref="D185:G185"/>
    <mergeCell ref="D186:G187"/>
    <mergeCell ref="H186:H187"/>
    <mergeCell ref="E170:G170"/>
    <mergeCell ref="B160:D160"/>
    <mergeCell ref="E160:G160"/>
    <mergeCell ref="B162:C162"/>
    <mergeCell ref="B164:D164"/>
    <mergeCell ref="E164:G164"/>
    <mergeCell ref="B165:H165"/>
    <mergeCell ref="B200:H200"/>
    <mergeCell ref="B201:C201"/>
    <mergeCell ref="B204:D204"/>
    <mergeCell ref="E204:G204"/>
    <mergeCell ref="E206:G206"/>
    <mergeCell ref="B189:C189"/>
    <mergeCell ref="B191:D191"/>
    <mergeCell ref="E191:G191"/>
    <mergeCell ref="B192:H192"/>
    <mergeCell ref="B193:C193"/>
    <mergeCell ref="B195:D195"/>
    <mergeCell ref="E195:G195"/>
    <mergeCell ref="B197:C197"/>
    <mergeCell ref="B199:D199"/>
    <mergeCell ref="E199:G199"/>
    <mergeCell ref="B219:H219"/>
    <mergeCell ref="B220:C220"/>
    <mergeCell ref="D220:H220"/>
    <mergeCell ref="B221:C223"/>
    <mergeCell ref="D221:G221"/>
    <mergeCell ref="D222:G223"/>
    <mergeCell ref="H222:H223"/>
    <mergeCell ref="B225:C225"/>
    <mergeCell ref="B227:D227"/>
    <mergeCell ref="E227:G227"/>
    <mergeCell ref="B240:D240"/>
    <mergeCell ref="E240:G240"/>
    <mergeCell ref="E242:G242"/>
    <mergeCell ref="B228:H228"/>
    <mergeCell ref="B229:C229"/>
    <mergeCell ref="B232:D232"/>
    <mergeCell ref="E232:G232"/>
    <mergeCell ref="B234:C234"/>
    <mergeCell ref="B236:D236"/>
    <mergeCell ref="E236:G236"/>
    <mergeCell ref="B237:H237"/>
    <mergeCell ref="B238:C238"/>
  </mergeCells>
  <phoneticPr fontId="12" type="noConversion"/>
  <dataValidations count="3">
    <dataValidation type="list" allowBlank="1" showInputMessage="1" showErrorMessage="1" sqref="B13 B22 B49 B58 B120 B122 B130:B131 B167 B93 B230 B239">
      <formula1>#REF!</formula1>
    </dataValidation>
    <dataValidation type="list" allowBlank="1" showErrorMessage="1" sqref="B158:B159">
      <formula1>#REF!</formula1>
    </dataValidation>
    <dataValidation type="list" allowBlank="1" showInputMessage="1" showErrorMessage="1" sqref="B202:B203 B194">
      <formula1>#REF!</formula1>
    </dataValidation>
  </dataValidations>
  <printOptions horizontalCentered="1"/>
  <pageMargins left="0.74803149606299213" right="0.82677165354330717" top="1.1417322834645669" bottom="0.74803149606299213" header="0.19685039370078741" footer="0.31496062992125984"/>
  <pageSetup scale="73" orientation="portrait" r:id="rId1"/>
  <headerFooter>
    <oddHeader>&amp;C&amp;G</oddHeader>
    <oddFooter>&amp;C&amp;G</oddFooter>
  </headerFooter>
  <rowBreaks count="6" manualBreakCount="6">
    <brk id="36" max="16383" man="1"/>
    <brk id="72" max="16383" man="1"/>
    <brk id="107" max="16383" man="1"/>
    <brk id="145" max="16383" man="1"/>
    <brk id="181" max="16383" man="1"/>
    <brk id="217" max="16383" man="1"/>
  </rowBreaks>
  <colBreaks count="1" manualBreakCount="1">
    <brk id="9" max="1048575" man="1"/>
  </colBreaks>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226"/>
  <sheetViews>
    <sheetView view="pageBreakPreview" topLeftCell="A221"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140625" customWidth="1"/>
    <col min="9" max="9" width="5.5703125" customWidth="1"/>
    <col min="10" max="10" width="12.7109375" customWidth="1"/>
  </cols>
  <sheetData>
    <row r="1" spans="2:8" s="1" customFormat="1" ht="17.45" customHeight="1" thickBot="1">
      <c r="B1" s="1209" t="s">
        <v>2982</v>
      </c>
      <c r="C1" s="1210"/>
      <c r="D1" s="1210"/>
      <c r="E1" s="1210"/>
      <c r="F1" s="1210"/>
      <c r="G1" s="1210"/>
      <c r="H1" s="1211"/>
    </row>
    <row r="2" spans="2:8" s="1" customFormat="1" ht="15.75" thickBot="1">
      <c r="B2" s="1006" t="s">
        <v>2578</v>
      </c>
      <c r="C2" s="1007"/>
      <c r="D2" s="1008" t="s">
        <v>3592</v>
      </c>
      <c r="E2" s="1007"/>
      <c r="F2" s="1007"/>
      <c r="G2" s="1007"/>
      <c r="H2" s="1009"/>
    </row>
    <row r="3" spans="2:8" s="1" customFormat="1">
      <c r="B3" s="1010" t="s">
        <v>1536</v>
      </c>
      <c r="C3" s="1011"/>
      <c r="D3" s="1010" t="s">
        <v>34</v>
      </c>
      <c r="E3" s="1011"/>
      <c r="F3" s="1011"/>
      <c r="G3" s="1011"/>
      <c r="H3" s="38" t="s">
        <v>1</v>
      </c>
    </row>
    <row r="4" spans="2:8" s="1" customFormat="1" ht="9.6" customHeight="1">
      <c r="B4" s="1012"/>
      <c r="C4" s="1013"/>
      <c r="D4" s="1016">
        <f>+ROUND(H23+H14+H9+H18,0)</f>
        <v>33111</v>
      </c>
      <c r="E4" s="1017"/>
      <c r="F4" s="1017"/>
      <c r="G4" s="1017"/>
      <c r="H4" s="1020" t="s">
        <v>2536</v>
      </c>
    </row>
    <row r="5" spans="2:8" s="1" customFormat="1" ht="19.899999999999999" customHeight="1" thickBot="1">
      <c r="B5" s="1014"/>
      <c r="C5" s="1015"/>
      <c r="D5" s="1018"/>
      <c r="E5" s="1019"/>
      <c r="F5" s="1019"/>
      <c r="G5" s="1019"/>
      <c r="H5" s="1021"/>
    </row>
    <row r="6" spans="2:8" s="1" customFormat="1" ht="9.75" customHeight="1" thickBot="1">
      <c r="E6" s="9"/>
      <c r="F6" s="9"/>
      <c r="G6" s="4"/>
      <c r="H6" s="4"/>
    </row>
    <row r="7" spans="2:8" s="1" customFormat="1" ht="24">
      <c r="B7" s="1028" t="s">
        <v>494</v>
      </c>
      <c r="C7" s="1029"/>
      <c r="D7" s="41" t="s">
        <v>495</v>
      </c>
      <c r="E7" s="25" t="s">
        <v>496</v>
      </c>
      <c r="F7" s="25" t="s">
        <v>2542</v>
      </c>
      <c r="G7" s="26" t="s">
        <v>492</v>
      </c>
      <c r="H7" s="27" t="s">
        <v>493</v>
      </c>
    </row>
    <row r="8" spans="2:8" s="1" customFormat="1" ht="15.75" thickBot="1">
      <c r="B8" s="5"/>
      <c r="C8" s="139"/>
      <c r="D8" s="138"/>
      <c r="E8" s="137"/>
      <c r="F8" s="137"/>
      <c r="G8" s="136"/>
      <c r="H8" s="6"/>
    </row>
    <row r="9" spans="2:8" s="1" customFormat="1" ht="15.75" thickBot="1">
      <c r="B9" s="1022"/>
      <c r="C9" s="1023"/>
      <c r="D9" s="1024"/>
      <c r="E9" s="1025" t="s">
        <v>497</v>
      </c>
      <c r="F9" s="994"/>
      <c r="G9" s="1026"/>
      <c r="H9" s="28">
        <f>ROUND(SUM(H8:H8),0)</f>
        <v>0</v>
      </c>
    </row>
    <row r="10" spans="2:8" s="1" customFormat="1" ht="10.9" customHeight="1" thickBot="1">
      <c r="B10" s="1027"/>
      <c r="C10" s="1027"/>
      <c r="D10" s="1027"/>
      <c r="E10" s="1027"/>
      <c r="F10" s="1027"/>
      <c r="G10" s="1027"/>
      <c r="H10" s="1027"/>
    </row>
    <row r="11" spans="2:8" s="1" customFormat="1" ht="24">
      <c r="B11" s="1207" t="s">
        <v>489</v>
      </c>
      <c r="C11" s="1208"/>
      <c r="D11" s="124" t="s">
        <v>490</v>
      </c>
      <c r="E11" s="123" t="s">
        <v>491</v>
      </c>
      <c r="F11" s="123" t="s">
        <v>2542</v>
      </c>
      <c r="G11" s="122" t="s">
        <v>492</v>
      </c>
      <c r="H11" s="121" t="s">
        <v>493</v>
      </c>
    </row>
    <row r="12" spans="2:8" s="1" customFormat="1">
      <c r="B12" s="114" t="s">
        <v>543</v>
      </c>
      <c r="C12" s="11" t="str">
        <f>VLOOKUP(B12,'LISTA DE PRECIOS'!A:B,2,FALSE)</f>
        <v>Herramienta menor</v>
      </c>
      <c r="D12" s="12" t="str">
        <f>VLOOKUP(B12,'LISTA DE PRECIOS'!A:D,4,FALSE)</f>
        <v>%MO</v>
      </c>
      <c r="E12" s="55">
        <v>0.1</v>
      </c>
      <c r="F12" s="189">
        <v>1</v>
      </c>
      <c r="G12" s="13">
        <f>+H23</f>
        <v>27593</v>
      </c>
      <c r="H12" s="24">
        <f>+ROUND(E12*F12*G12,0)</f>
        <v>2759</v>
      </c>
    </row>
    <row r="13" spans="2:8" s="1" customFormat="1" ht="15.75" thickBot="1">
      <c r="B13" s="91" t="s">
        <v>524</v>
      </c>
      <c r="C13" s="95" t="str">
        <f>VLOOKUP(B13,'LISTA DE PRECIOS'!A:B,2,FALSE)</f>
        <v>Acarreo Horizontal</v>
      </c>
      <c r="D13" s="92" t="str">
        <f>VLOOKUP(B13,'LISTA DE PRECIOS'!A:D,4,FALSE)</f>
        <v>% MO</v>
      </c>
      <c r="E13" s="155">
        <v>0.1</v>
      </c>
      <c r="F13" s="388">
        <v>1</v>
      </c>
      <c r="G13" s="93">
        <f>+H23</f>
        <v>27593</v>
      </c>
      <c r="H13" s="154">
        <f>+ROUND(E13*G13,0)</f>
        <v>2759</v>
      </c>
    </row>
    <row r="14" spans="2:8" s="1" customFormat="1" ht="15.75" thickBot="1">
      <c r="B14" s="1022"/>
      <c r="C14" s="1023"/>
      <c r="D14" s="1024"/>
      <c r="E14" s="1030" t="s">
        <v>498</v>
      </c>
      <c r="F14" s="1031"/>
      <c r="G14" s="1032"/>
      <c r="H14" s="29">
        <f>ROUND(SUM(H12:H13),0)</f>
        <v>5518</v>
      </c>
    </row>
    <row r="15" spans="2:8" s="1" customFormat="1" ht="10.15" customHeight="1" thickBot="1">
      <c r="B15" s="42"/>
      <c r="C15" s="42"/>
      <c r="D15" s="42"/>
      <c r="E15" s="10"/>
      <c r="F15" s="10"/>
      <c r="G15" s="7"/>
      <c r="H15" s="8"/>
    </row>
    <row r="16" spans="2:8" s="1" customFormat="1" ht="36.75" thickBot="1">
      <c r="B16" s="1033" t="s">
        <v>499</v>
      </c>
      <c r="C16" s="1034"/>
      <c r="D16" s="30" t="s">
        <v>495</v>
      </c>
      <c r="E16" s="30" t="s">
        <v>501</v>
      </c>
      <c r="F16" s="25" t="s">
        <v>2530</v>
      </c>
      <c r="G16" s="31" t="s">
        <v>500</v>
      </c>
      <c r="H16" s="32" t="s">
        <v>493</v>
      </c>
    </row>
    <row r="17" spans="2:22" s="1" customFormat="1" ht="15.75" thickBot="1">
      <c r="B17" s="15">
        <v>3</v>
      </c>
      <c r="C17" s="16" t="s">
        <v>4</v>
      </c>
      <c r="D17" s="17"/>
      <c r="E17" s="18"/>
      <c r="F17" s="18"/>
      <c r="G17" s="19"/>
      <c r="H17" s="20">
        <f>+ROUND(E17*G17,0)</f>
        <v>0</v>
      </c>
    </row>
    <row r="18" spans="2:22" s="1" customFormat="1" ht="15.75" thickBot="1">
      <c r="B18" s="991"/>
      <c r="C18" s="991"/>
      <c r="D18" s="991"/>
      <c r="E18" s="992" t="s">
        <v>502</v>
      </c>
      <c r="F18" s="993"/>
      <c r="G18" s="994"/>
      <c r="H18" s="33">
        <f>ROUND(SUM(H17:H17),0)</f>
        <v>0</v>
      </c>
    </row>
    <row r="19" spans="2:22" s="1" customFormat="1" ht="15.75" thickBot="1">
      <c r="B19" s="1027"/>
      <c r="C19" s="1027"/>
      <c r="D19" s="1027"/>
      <c r="E19" s="1027"/>
      <c r="F19" s="1027"/>
      <c r="G19" s="1027"/>
      <c r="H19" s="1027"/>
    </row>
    <row r="20" spans="2:22" s="1" customFormat="1" ht="24">
      <c r="B20" s="1207" t="s">
        <v>503</v>
      </c>
      <c r="C20" s="1208"/>
      <c r="D20" s="124" t="s">
        <v>495</v>
      </c>
      <c r="E20" s="123" t="s">
        <v>504</v>
      </c>
      <c r="F20" s="123" t="s">
        <v>2530</v>
      </c>
      <c r="G20" s="122" t="s">
        <v>505</v>
      </c>
      <c r="H20" s="121" t="s">
        <v>493</v>
      </c>
    </row>
    <row r="21" spans="2:22" s="1" customFormat="1">
      <c r="B21" s="352" t="s">
        <v>2514</v>
      </c>
      <c r="C21" s="11" t="str">
        <f>VLOOKUP(B21,'LISTA DE PRECIOS'!A:B,2,FALSE)</f>
        <v>Ayudante</v>
      </c>
      <c r="D21" s="12" t="str">
        <f>VLOOKUP(B21,'LISTA DE PRECIOS'!A:D,4,FALSE)</f>
        <v>Día</v>
      </c>
      <c r="E21" s="23">
        <v>7.0000000000000007E-2</v>
      </c>
      <c r="F21" s="23">
        <v>4</v>
      </c>
      <c r="G21" s="13">
        <f>VLOOKUP(B21,'LISTA DE PRECIOS'!A:E,5,FALSE)</f>
        <v>67964</v>
      </c>
      <c r="H21" s="119">
        <f>+ROUND(E21*F21*G21,0)</f>
        <v>19030</v>
      </c>
      <c r="K21" s="4"/>
      <c r="L21" s="4"/>
      <c r="M21" s="4"/>
      <c r="N21" s="4"/>
      <c r="O21" s="4"/>
      <c r="P21" s="4"/>
      <c r="Q21" s="4"/>
      <c r="R21" s="4"/>
      <c r="S21" s="4"/>
      <c r="T21" s="4"/>
      <c r="U21" s="4"/>
      <c r="V21" s="4"/>
    </row>
    <row r="22" spans="2:22" s="1" customFormat="1" ht="15.75" thickBot="1">
      <c r="B22" s="353" t="s">
        <v>2516</v>
      </c>
      <c r="C22" s="95" t="str">
        <f>VLOOKUP(B22,'LISTA DE PRECIOS'!A:B,2,FALSE)</f>
        <v>Oficial</v>
      </c>
      <c r="D22" s="92" t="str">
        <f>VLOOKUP(B22,'LISTA DE PRECIOS'!A:D,4,FALSE)</f>
        <v>Día</v>
      </c>
      <c r="E22" s="117">
        <v>7.0000000000000007E-2</v>
      </c>
      <c r="F22" s="117">
        <v>1</v>
      </c>
      <c r="G22" s="93">
        <f>VLOOKUP(B22,'LISTA DE PRECIOS'!A:E,5,FALSE)</f>
        <v>122335</v>
      </c>
      <c r="H22" s="116">
        <f>+ROUND(E22*F22*G22,0)</f>
        <v>8563</v>
      </c>
    </row>
    <row r="23" spans="2:22" s="1" customFormat="1" ht="15.75" thickBot="1">
      <c r="B23" s="991"/>
      <c r="C23" s="991"/>
      <c r="D23" s="991"/>
      <c r="E23" s="1042" t="s">
        <v>506</v>
      </c>
      <c r="F23" s="1043"/>
      <c r="G23" s="1031"/>
      <c r="H23" s="29">
        <f>ROUND(SUM(H21:H22),0)</f>
        <v>27593</v>
      </c>
    </row>
    <row r="24" spans="2:22" s="1" customFormat="1" ht="8.4499999999999993" customHeight="1" thickBot="1">
      <c r="B24" s="42"/>
      <c r="C24" s="42"/>
      <c r="D24" s="42"/>
      <c r="E24" s="42"/>
      <c r="F24" s="42"/>
      <c r="G24" s="42"/>
      <c r="H24" s="42"/>
    </row>
    <row r="25" spans="2:22" s="1" customFormat="1" ht="15.75" thickBot="1">
      <c r="B25" s="40"/>
      <c r="C25" s="40"/>
      <c r="D25" s="40"/>
      <c r="E25" s="995" t="s">
        <v>507</v>
      </c>
      <c r="F25" s="996"/>
      <c r="G25" s="997"/>
      <c r="H25" s="14">
        <f>+ROUND(H23+H14+H9+H18,0)</f>
        <v>33111</v>
      </c>
    </row>
    <row r="26" spans="2:22" s="1" customFormat="1">
      <c r="B26" s="40"/>
      <c r="C26" s="40"/>
      <c r="D26" s="40"/>
      <c r="E26" s="201"/>
      <c r="F26" s="201"/>
      <c r="G26" s="201"/>
      <c r="H26" s="200"/>
    </row>
    <row r="27" spans="2:22" s="1" customFormat="1">
      <c r="B27" s="40"/>
      <c r="C27" s="40"/>
      <c r="D27" s="40"/>
      <c r="E27" s="201"/>
      <c r="F27" s="201"/>
      <c r="G27" s="201"/>
      <c r="H27" s="200"/>
    </row>
    <row r="28" spans="2:22" s="1" customFormat="1">
      <c r="B28" s="40"/>
      <c r="C28" s="40"/>
      <c r="D28" s="40"/>
      <c r="E28" s="201"/>
      <c r="F28" s="201"/>
      <c r="G28" s="201"/>
      <c r="H28" s="200"/>
    </row>
    <row r="29" spans="2:22" s="1" customFormat="1">
      <c r="B29" s="40"/>
      <c r="C29" s="40"/>
      <c r="D29" s="40"/>
      <c r="E29" s="201"/>
      <c r="F29" s="201"/>
      <c r="G29" s="201"/>
      <c r="H29" s="200"/>
    </row>
    <row r="30" spans="2:22" s="1" customFormat="1" ht="15.75" thickBot="1">
      <c r="B30" s="40"/>
      <c r="C30" s="40"/>
      <c r="D30" s="40"/>
      <c r="E30" s="201"/>
      <c r="F30" s="201"/>
      <c r="G30" s="201"/>
      <c r="H30" s="200"/>
    </row>
    <row r="31" spans="2:22" s="1" customFormat="1" ht="15.6" customHeight="1" thickTop="1">
      <c r="B31" s="40"/>
      <c r="C31" s="854" t="s">
        <v>3432</v>
      </c>
      <c r="D31" s="40"/>
      <c r="E31" s="1203" t="s">
        <v>3431</v>
      </c>
      <c r="F31" s="1203"/>
      <c r="G31" s="1203"/>
      <c r="H31" s="200"/>
    </row>
    <row r="32" spans="2:22" s="1" customFormat="1">
      <c r="B32" s="40"/>
      <c r="C32" s="40"/>
      <c r="D32" s="40"/>
      <c r="E32" s="201"/>
      <c r="F32" s="201"/>
      <c r="G32" s="201"/>
      <c r="H32" s="200"/>
    </row>
    <row r="33" spans="2:8" s="1" customFormat="1">
      <c r="B33" s="40"/>
      <c r="C33" s="40"/>
      <c r="D33" s="40"/>
      <c r="E33" s="201"/>
      <c r="F33" s="201"/>
      <c r="G33" s="201"/>
      <c r="H33" s="200"/>
    </row>
    <row r="34" spans="2:8" s="1" customFormat="1" ht="15.75" thickBot="1">
      <c r="B34" s="40"/>
      <c r="C34" s="40"/>
      <c r="D34" s="40"/>
      <c r="E34" s="201"/>
      <c r="F34" s="201"/>
      <c r="G34" s="201"/>
      <c r="H34" s="200"/>
    </row>
    <row r="35" spans="2:8" s="1" customFormat="1" ht="15.75" thickTop="1">
      <c r="B35" s="40"/>
      <c r="C35" s="854" t="s">
        <v>3426</v>
      </c>
      <c r="D35" s="40"/>
      <c r="E35" s="1203" t="s">
        <v>3429</v>
      </c>
      <c r="F35" s="1203"/>
      <c r="G35" s="1203"/>
      <c r="H35" s="200"/>
    </row>
    <row r="36" spans="2:8" s="1" customFormat="1">
      <c r="E36" s="9"/>
      <c r="F36" s="9"/>
      <c r="G36" s="4"/>
      <c r="H36" s="4"/>
    </row>
    <row r="37" spans="2:8" s="1" customFormat="1" ht="15.75" thickBot="1">
      <c r="E37" s="9"/>
      <c r="F37" s="9"/>
      <c r="G37" s="4"/>
      <c r="H37" s="4"/>
    </row>
    <row r="38" spans="2:8" s="1" customFormat="1" ht="16.149999999999999" customHeight="1" thickBot="1">
      <c r="B38" s="1209" t="s">
        <v>2982</v>
      </c>
      <c r="C38" s="1210"/>
      <c r="D38" s="1210"/>
      <c r="E38" s="1210"/>
      <c r="F38" s="1210"/>
      <c r="G38" s="1210"/>
      <c r="H38" s="1211"/>
    </row>
    <row r="39" spans="2:8" s="1" customFormat="1" ht="15.75" thickBot="1">
      <c r="B39" s="1006" t="s">
        <v>487</v>
      </c>
      <c r="C39" s="1007"/>
      <c r="D39" s="1008" t="s">
        <v>3593</v>
      </c>
      <c r="E39" s="1007"/>
      <c r="F39" s="1007"/>
      <c r="G39" s="1007"/>
      <c r="H39" s="1009"/>
    </row>
    <row r="40" spans="2:8" s="1" customFormat="1" ht="14.45" customHeight="1">
      <c r="B40" s="1010" t="s">
        <v>3446</v>
      </c>
      <c r="C40" s="1204"/>
      <c r="D40" s="1010" t="s">
        <v>34</v>
      </c>
      <c r="E40" s="1011"/>
      <c r="F40" s="1011"/>
      <c r="G40" s="1011"/>
      <c r="H40" s="38" t="s">
        <v>1</v>
      </c>
    </row>
    <row r="41" spans="2:8" s="1" customFormat="1">
      <c r="B41" s="1012"/>
      <c r="C41" s="1205"/>
      <c r="D41" s="1016">
        <f>+ROUND(H58+H50+H46+H54,0)</f>
        <v>34973</v>
      </c>
      <c r="E41" s="1017"/>
      <c r="F41" s="1017"/>
      <c r="G41" s="1017"/>
      <c r="H41" s="1020" t="s">
        <v>2536</v>
      </c>
    </row>
    <row r="42" spans="2:8" s="1" customFormat="1" ht="15.75" thickBot="1">
      <c r="B42" s="1014"/>
      <c r="C42" s="1206"/>
      <c r="D42" s="1018"/>
      <c r="E42" s="1019"/>
      <c r="F42" s="1019"/>
      <c r="G42" s="1019"/>
      <c r="H42" s="1021"/>
    </row>
    <row r="43" spans="2:8" s="1" customFormat="1" ht="15.75" thickBot="1">
      <c r="E43" s="9"/>
      <c r="F43" s="9"/>
      <c r="G43" s="4"/>
      <c r="H43" s="4"/>
    </row>
    <row r="44" spans="2:8" s="1" customFormat="1" ht="24">
      <c r="B44" s="1028" t="s">
        <v>494</v>
      </c>
      <c r="C44" s="1029"/>
      <c r="D44" s="41" t="s">
        <v>495</v>
      </c>
      <c r="E44" s="25" t="s">
        <v>496</v>
      </c>
      <c r="F44" s="25" t="s">
        <v>2469</v>
      </c>
      <c r="G44" s="26" t="s">
        <v>492</v>
      </c>
      <c r="H44" s="27" t="s">
        <v>493</v>
      </c>
    </row>
    <row r="45" spans="2:8" s="1" customFormat="1" ht="15.75" thickBot="1">
      <c r="B45" s="91" t="s">
        <v>1462</v>
      </c>
      <c r="C45" s="112" t="str">
        <f>VLOOKUP(B45,'LISTA DE PRECIOS'!A:B,2,FALSE)</f>
        <v>Disposición en botadero</v>
      </c>
      <c r="D45" s="92" t="str">
        <f>VLOOKUP(B45,'LISTA DE PRECIOS'!A:D,4,FALSE)</f>
        <v>m3</v>
      </c>
      <c r="E45" s="92">
        <v>1</v>
      </c>
      <c r="F45" s="92">
        <v>1</v>
      </c>
      <c r="G45" s="93">
        <f>VLOOKUP(B45,'LISTA DE PRECIOS'!A:E,5,FALSE)</f>
        <v>5714</v>
      </c>
      <c r="H45" s="94">
        <f>+ROUND(E45*F45*G45,0)</f>
        <v>5714</v>
      </c>
    </row>
    <row r="46" spans="2:8" s="1" customFormat="1" ht="15.75" thickBot="1">
      <c r="B46" s="1022"/>
      <c r="C46" s="1023"/>
      <c r="D46" s="1024"/>
      <c r="E46" s="1030" t="s">
        <v>497</v>
      </c>
      <c r="F46" s="1031"/>
      <c r="G46" s="1032"/>
      <c r="H46" s="29">
        <f>ROUND(SUM(H45:H45),0)</f>
        <v>5714</v>
      </c>
    </row>
    <row r="47" spans="2:8" s="1" customFormat="1" ht="15.75" thickBot="1">
      <c r="B47" s="1027"/>
      <c r="C47" s="1027"/>
      <c r="D47" s="1027"/>
      <c r="E47" s="1027"/>
      <c r="F47" s="1027"/>
      <c r="G47" s="1027"/>
      <c r="H47" s="1027"/>
    </row>
    <row r="48" spans="2:8" s="1" customFormat="1" ht="24">
      <c r="B48" s="1028" t="s">
        <v>489</v>
      </c>
      <c r="C48" s="1029"/>
      <c r="D48" s="41" t="s">
        <v>490</v>
      </c>
      <c r="E48" s="25" t="s">
        <v>491</v>
      </c>
      <c r="F48" s="25" t="s">
        <v>2469</v>
      </c>
      <c r="G48" s="26" t="s">
        <v>492</v>
      </c>
      <c r="H48" s="27" t="s">
        <v>493</v>
      </c>
    </row>
    <row r="49" spans="2:8" s="1" customFormat="1" ht="15.75" thickBot="1">
      <c r="B49" s="91" t="s">
        <v>543</v>
      </c>
      <c r="C49" s="112" t="s">
        <v>203</v>
      </c>
      <c r="D49" s="92" t="s">
        <v>39</v>
      </c>
      <c r="E49" s="155">
        <v>0.1</v>
      </c>
      <c r="F49" s="155"/>
      <c r="G49" s="93">
        <f>+H58</f>
        <v>1631</v>
      </c>
      <c r="H49" s="154">
        <f>+ROUND(E49*G49,0)</f>
        <v>163</v>
      </c>
    </row>
    <row r="50" spans="2:8" s="1" customFormat="1" ht="15.75" thickBot="1">
      <c r="B50" s="1022"/>
      <c r="C50" s="1023"/>
      <c r="D50" s="1024"/>
      <c r="E50" s="1030" t="s">
        <v>498</v>
      </c>
      <c r="F50" s="1031"/>
      <c r="G50" s="1032"/>
      <c r="H50" s="29">
        <f>ROUND(SUM(H49:H49),0)</f>
        <v>163</v>
      </c>
    </row>
    <row r="51" spans="2:8" s="1" customFormat="1" ht="15.75" thickBot="1">
      <c r="B51" s="42"/>
      <c r="C51" s="42"/>
      <c r="D51" s="42"/>
      <c r="E51" s="10"/>
      <c r="F51" s="10"/>
      <c r="G51" s="7"/>
      <c r="H51" s="8"/>
    </row>
    <row r="52" spans="2:8" s="1" customFormat="1" ht="36.75" thickBot="1">
      <c r="B52" s="1033" t="s">
        <v>499</v>
      </c>
      <c r="C52" s="1034"/>
      <c r="D52" s="30" t="s">
        <v>495</v>
      </c>
      <c r="E52" s="30" t="s">
        <v>501</v>
      </c>
      <c r="F52" s="25" t="s">
        <v>2469</v>
      </c>
      <c r="G52" s="31" t="s">
        <v>500</v>
      </c>
      <c r="H52" s="32" t="s">
        <v>493</v>
      </c>
    </row>
    <row r="53" spans="2:8" s="1" customFormat="1" ht="15.75" thickBot="1">
      <c r="B53" s="15">
        <v>1</v>
      </c>
      <c r="C53" s="16" t="s">
        <v>2834</v>
      </c>
      <c r="D53" s="17">
        <v>1</v>
      </c>
      <c r="E53" s="18">
        <v>15</v>
      </c>
      <c r="F53" s="18">
        <v>1</v>
      </c>
      <c r="G53" s="19">
        <v>1831</v>
      </c>
      <c r="H53" s="20">
        <f>+ROUND(D53*E53*F53*G53,0)</f>
        <v>27465</v>
      </c>
    </row>
    <row r="54" spans="2:8" s="1" customFormat="1" ht="15.75" thickBot="1">
      <c r="B54" s="991"/>
      <c r="C54" s="991"/>
      <c r="D54" s="991"/>
      <c r="E54" s="992" t="s">
        <v>502</v>
      </c>
      <c r="F54" s="993"/>
      <c r="G54" s="994"/>
      <c r="H54" s="33">
        <f>ROUND(SUM(H53:H53),0)</f>
        <v>27465</v>
      </c>
    </row>
    <row r="55" spans="2:8" s="1" customFormat="1" ht="15.75" thickBot="1">
      <c r="B55" s="1027"/>
      <c r="C55" s="1027"/>
      <c r="D55" s="1027"/>
      <c r="E55" s="1027"/>
      <c r="F55" s="1027"/>
      <c r="G55" s="1027"/>
      <c r="H55" s="1027"/>
    </row>
    <row r="56" spans="2:8" s="1" customFormat="1" ht="24">
      <c r="B56" s="1207" t="s">
        <v>503</v>
      </c>
      <c r="C56" s="1208"/>
      <c r="D56" s="124" t="s">
        <v>495</v>
      </c>
      <c r="E56" s="123" t="s">
        <v>504</v>
      </c>
      <c r="F56" s="123" t="s">
        <v>2530</v>
      </c>
      <c r="G56" s="122" t="s">
        <v>505</v>
      </c>
      <c r="H56" s="121" t="s">
        <v>493</v>
      </c>
    </row>
    <row r="57" spans="2:8" s="1" customFormat="1" ht="15.75" thickBot="1">
      <c r="B57" s="118" t="s">
        <v>2514</v>
      </c>
      <c r="C57" s="95" t="str">
        <f>VLOOKUP(B57,'LISTA DE PRECIOS'!A:B,2,FALSE)</f>
        <v>Ayudante</v>
      </c>
      <c r="D57" s="92" t="str">
        <f>VLOOKUP(B57,'LISTA DE PRECIOS'!A:D,4,FALSE)</f>
        <v>Día</v>
      </c>
      <c r="E57" s="117">
        <v>2.4E-2</v>
      </c>
      <c r="F57" s="117">
        <v>1</v>
      </c>
      <c r="G57" s="93">
        <f>VLOOKUP(B57,'LISTA DE PRECIOS'!A:E,5,FALSE)</f>
        <v>67964</v>
      </c>
      <c r="H57" s="116">
        <f>+ROUND(E57*F57*G57,0)</f>
        <v>1631</v>
      </c>
    </row>
    <row r="58" spans="2:8" s="1" customFormat="1" ht="15.75" thickBot="1">
      <c r="B58" s="991"/>
      <c r="C58" s="991"/>
      <c r="D58" s="991"/>
      <c r="E58" s="1042" t="s">
        <v>506</v>
      </c>
      <c r="F58" s="1043"/>
      <c r="G58" s="1031"/>
      <c r="H58" s="29">
        <f>ROUND(SUM(H57:H57),0)</f>
        <v>1631</v>
      </c>
    </row>
    <row r="59" spans="2:8" s="1" customFormat="1" ht="15.75" thickBot="1">
      <c r="B59" s="42"/>
      <c r="C59" s="42"/>
      <c r="D59" s="42"/>
      <c r="E59" s="42"/>
      <c r="F59" s="42"/>
      <c r="G59" s="42"/>
      <c r="H59" s="42"/>
    </row>
    <row r="60" spans="2:8" s="1" customFormat="1" ht="15.75" thickBot="1">
      <c r="B60" s="40"/>
      <c r="C60" s="40"/>
      <c r="D60" s="40"/>
      <c r="E60" s="995" t="s">
        <v>507</v>
      </c>
      <c r="F60" s="996"/>
      <c r="G60" s="997"/>
      <c r="H60" s="14">
        <f>+ROUND(H58+H50+H46+H54,0)</f>
        <v>34973</v>
      </c>
    </row>
    <row r="61" spans="2:8" s="1" customFormat="1">
      <c r="B61" s="40"/>
      <c r="C61" s="40"/>
      <c r="D61" s="40"/>
      <c r="E61" s="201"/>
      <c r="F61" s="201"/>
      <c r="G61" s="201"/>
      <c r="H61" s="200"/>
    </row>
    <row r="62" spans="2:8" s="1" customFormat="1">
      <c r="B62" s="40"/>
      <c r="C62" s="40"/>
      <c r="D62" s="40"/>
      <c r="E62" s="201"/>
      <c r="F62" s="201"/>
      <c r="G62" s="201"/>
      <c r="H62" s="200"/>
    </row>
    <row r="63" spans="2:8" s="1" customFormat="1">
      <c r="B63" s="40"/>
      <c r="C63" s="40"/>
      <c r="D63" s="40"/>
      <c r="E63" s="201"/>
      <c r="F63" s="201"/>
      <c r="G63" s="201"/>
      <c r="H63" s="200"/>
    </row>
    <row r="64" spans="2:8" s="1" customFormat="1">
      <c r="B64" s="40"/>
      <c r="C64" s="40"/>
      <c r="D64" s="40"/>
      <c r="E64" s="201"/>
      <c r="F64" s="201"/>
      <c r="G64" s="201"/>
      <c r="H64" s="200"/>
    </row>
    <row r="65" spans="2:8" s="1" customFormat="1" ht="15.75" thickBot="1">
      <c r="B65" s="40"/>
      <c r="C65" s="40"/>
      <c r="D65" s="40"/>
      <c r="E65" s="201"/>
      <c r="F65" s="201"/>
      <c r="G65" s="201"/>
      <c r="H65" s="200"/>
    </row>
    <row r="66" spans="2:8" s="1" customFormat="1" ht="15.6" customHeight="1" thickTop="1">
      <c r="B66" s="40"/>
      <c r="C66" s="854" t="s">
        <v>3432</v>
      </c>
      <c r="D66" s="40"/>
      <c r="E66" s="1203" t="s">
        <v>3431</v>
      </c>
      <c r="F66" s="1203"/>
      <c r="G66" s="1203"/>
      <c r="H66" s="200"/>
    </row>
    <row r="67" spans="2:8" s="1" customFormat="1">
      <c r="B67" s="40"/>
      <c r="C67" s="40"/>
      <c r="D67" s="40"/>
      <c r="E67" s="201"/>
      <c r="F67" s="201"/>
      <c r="G67" s="201"/>
      <c r="H67" s="200"/>
    </row>
    <row r="68" spans="2:8" s="1" customFormat="1">
      <c r="B68" s="40"/>
      <c r="C68" s="40"/>
      <c r="D68" s="40"/>
      <c r="E68" s="201"/>
      <c r="F68" s="201"/>
      <c r="G68" s="201"/>
      <c r="H68" s="200"/>
    </row>
    <row r="69" spans="2:8" s="1" customFormat="1" ht="15.75" thickBot="1">
      <c r="B69" s="40"/>
      <c r="C69" s="40"/>
      <c r="D69" s="40"/>
      <c r="E69" s="201"/>
      <c r="F69" s="201"/>
      <c r="G69" s="201"/>
      <c r="H69" s="200"/>
    </row>
    <row r="70" spans="2:8" s="1" customFormat="1" ht="15.75" thickTop="1">
      <c r="B70" s="40"/>
      <c r="C70" s="854" t="s">
        <v>3426</v>
      </c>
      <c r="D70" s="40"/>
      <c r="E70" s="1203" t="s">
        <v>3429</v>
      </c>
      <c r="F70" s="1203"/>
      <c r="G70" s="1203"/>
      <c r="H70" s="200"/>
    </row>
    <row r="71" spans="2:8" s="1" customFormat="1">
      <c r="E71" s="9"/>
      <c r="F71" s="9"/>
      <c r="G71" s="4"/>
      <c r="H71" s="4"/>
    </row>
    <row r="72" spans="2:8" s="1" customFormat="1" ht="15.75" thickBot="1">
      <c r="E72" s="9"/>
      <c r="F72" s="9"/>
      <c r="G72" s="4"/>
      <c r="H72" s="4"/>
    </row>
    <row r="73" spans="2:8" s="1" customFormat="1" ht="16.149999999999999" customHeight="1" thickBot="1">
      <c r="B73" s="1209" t="s">
        <v>2982</v>
      </c>
      <c r="C73" s="1210"/>
      <c r="D73" s="1210"/>
      <c r="E73" s="1210"/>
      <c r="F73" s="1210"/>
      <c r="G73" s="1210"/>
      <c r="H73" s="1211"/>
    </row>
    <row r="74" spans="2:8" s="1" customFormat="1" ht="15.75" thickBot="1">
      <c r="B74" s="1006" t="s">
        <v>2578</v>
      </c>
      <c r="C74" s="1007"/>
      <c r="D74" s="1008" t="s">
        <v>3594</v>
      </c>
      <c r="E74" s="1007"/>
      <c r="F74" s="1007"/>
      <c r="G74" s="1007"/>
      <c r="H74" s="1009"/>
    </row>
    <row r="75" spans="2:8" s="1" customFormat="1" ht="14.45" customHeight="1">
      <c r="B75" s="1010" t="s">
        <v>1568</v>
      </c>
      <c r="C75" s="1011"/>
      <c r="D75" s="1010" t="s">
        <v>34</v>
      </c>
      <c r="E75" s="1011"/>
      <c r="F75" s="1011"/>
      <c r="G75" s="1011"/>
      <c r="H75" s="38" t="s">
        <v>1</v>
      </c>
    </row>
    <row r="76" spans="2:8" s="1" customFormat="1">
      <c r="B76" s="1012"/>
      <c r="C76" s="1013"/>
      <c r="D76" s="1016">
        <f>+ROUND(H95+H86+H81+H90,0)</f>
        <v>39262</v>
      </c>
      <c r="E76" s="1017"/>
      <c r="F76" s="1017"/>
      <c r="G76" s="1017"/>
      <c r="H76" s="1020" t="s">
        <v>2648</v>
      </c>
    </row>
    <row r="77" spans="2:8" s="1" customFormat="1" ht="15.75" thickBot="1">
      <c r="B77" s="1014"/>
      <c r="C77" s="1015"/>
      <c r="D77" s="1018"/>
      <c r="E77" s="1019"/>
      <c r="F77" s="1019"/>
      <c r="G77" s="1019"/>
      <c r="H77" s="1021"/>
    </row>
    <row r="78" spans="2:8" s="1" customFormat="1" ht="15.75" thickBot="1">
      <c r="E78" s="9"/>
      <c r="F78" s="9"/>
      <c r="G78" s="4"/>
      <c r="H78" s="4"/>
    </row>
    <row r="79" spans="2:8" s="1" customFormat="1" ht="24">
      <c r="B79" s="1028" t="s">
        <v>494</v>
      </c>
      <c r="C79" s="1029"/>
      <c r="D79" s="41" t="s">
        <v>495</v>
      </c>
      <c r="E79" s="25" t="s">
        <v>496</v>
      </c>
      <c r="F79" s="25" t="s">
        <v>2469</v>
      </c>
      <c r="G79" s="26" t="s">
        <v>492</v>
      </c>
      <c r="H79" s="27" t="s">
        <v>493</v>
      </c>
    </row>
    <row r="80" spans="2:8" s="1" customFormat="1" ht="15.75" thickBot="1">
      <c r="B80" s="91"/>
      <c r="C80" s="112" t="s">
        <v>3426</v>
      </c>
      <c r="D80" s="92"/>
      <c r="E80" s="92"/>
      <c r="F80" s="92"/>
      <c r="G80" s="93"/>
      <c r="H80" s="94"/>
    </row>
    <row r="81" spans="2:8" s="1" customFormat="1" ht="15.75" thickBot="1">
      <c r="B81" s="1022"/>
      <c r="C81" s="1023"/>
      <c r="D81" s="1024"/>
      <c r="E81" s="1030" t="s">
        <v>497</v>
      </c>
      <c r="F81" s="1031"/>
      <c r="G81" s="1032"/>
      <c r="H81" s="29">
        <f>ROUND(SUM(H80:H80),0)</f>
        <v>0</v>
      </c>
    </row>
    <row r="82" spans="2:8" s="1" customFormat="1" ht="15.75" thickBot="1">
      <c r="B82" s="1027"/>
      <c r="C82" s="1027"/>
      <c r="D82" s="1027"/>
      <c r="E82" s="1027"/>
      <c r="F82" s="1027"/>
      <c r="G82" s="1027"/>
      <c r="H82" s="1027"/>
    </row>
    <row r="83" spans="2:8" s="1" customFormat="1" ht="24">
      <c r="B83" s="1207" t="s">
        <v>489</v>
      </c>
      <c r="C83" s="1208"/>
      <c r="D83" s="124" t="s">
        <v>490</v>
      </c>
      <c r="E83" s="123" t="s">
        <v>491</v>
      </c>
      <c r="F83" s="123" t="s">
        <v>2530</v>
      </c>
      <c r="G83" s="122" t="s">
        <v>492</v>
      </c>
      <c r="H83" s="121" t="s">
        <v>493</v>
      </c>
    </row>
    <row r="84" spans="2:8" s="1" customFormat="1">
      <c r="B84" s="114" t="s">
        <v>543</v>
      </c>
      <c r="C84" s="11" t="str">
        <f>VLOOKUP(B84,'LISTA DE PRECIOS'!A:B,2,FALSE)</f>
        <v>Herramienta menor</v>
      </c>
      <c r="D84" s="12" t="str">
        <f>VLOOKUP(B84,'LISTA DE PRECIOS'!A:D,4,FALSE)</f>
        <v>%MO</v>
      </c>
      <c r="E84" s="55">
        <v>0.1</v>
      </c>
      <c r="F84" s="55"/>
      <c r="G84" s="13">
        <f>+H95</f>
        <v>32718</v>
      </c>
      <c r="H84" s="24">
        <f>+ROUND(E84*G84,0)</f>
        <v>3272</v>
      </c>
    </row>
    <row r="85" spans="2:8" s="1" customFormat="1" ht="15.75" thickBot="1">
      <c r="B85" s="187" t="s">
        <v>524</v>
      </c>
      <c r="C85" s="95" t="str">
        <f>VLOOKUP(B85,'LISTA DE PRECIOS'!A:B,2,FALSE)</f>
        <v>Acarreo Horizontal</v>
      </c>
      <c r="D85" s="92" t="str">
        <f>VLOOKUP(B85,'LISTA DE PRECIOS'!A:D,4,FALSE)</f>
        <v>% MO</v>
      </c>
      <c r="E85" s="92">
        <v>0.1</v>
      </c>
      <c r="F85" s="92"/>
      <c r="G85" s="93">
        <f>+H95</f>
        <v>32718</v>
      </c>
      <c r="H85" s="94">
        <f>+ROUND(E85*G85,0)</f>
        <v>3272</v>
      </c>
    </row>
    <row r="86" spans="2:8" s="1" customFormat="1" ht="15.75" thickBot="1">
      <c r="B86" s="1022"/>
      <c r="C86" s="1023"/>
      <c r="D86" s="1024"/>
      <c r="E86" s="1030" t="s">
        <v>498</v>
      </c>
      <c r="F86" s="1031"/>
      <c r="G86" s="1032"/>
      <c r="H86" s="29">
        <f>ROUND(SUM(H84:H85),0)</f>
        <v>6544</v>
      </c>
    </row>
    <row r="87" spans="2:8" s="1" customFormat="1" ht="15.75" thickBot="1">
      <c r="B87" s="42"/>
      <c r="C87" s="42"/>
      <c r="D87" s="42"/>
      <c r="E87" s="10"/>
      <c r="F87" s="10"/>
      <c r="G87" s="7"/>
      <c r="H87" s="8"/>
    </row>
    <row r="88" spans="2:8" s="1" customFormat="1" ht="36.75" thickBot="1">
      <c r="B88" s="1033" t="s">
        <v>499</v>
      </c>
      <c r="C88" s="1034"/>
      <c r="D88" s="30" t="s">
        <v>495</v>
      </c>
      <c r="E88" s="30" t="s">
        <v>501</v>
      </c>
      <c r="F88" s="25" t="s">
        <v>2530</v>
      </c>
      <c r="G88" s="31" t="s">
        <v>500</v>
      </c>
      <c r="H88" s="32" t="s">
        <v>493</v>
      </c>
    </row>
    <row r="89" spans="2:8" s="1" customFormat="1" ht="15.75" thickBot="1">
      <c r="B89" s="15">
        <v>3</v>
      </c>
      <c r="C89" s="16" t="s">
        <v>4</v>
      </c>
      <c r="D89" s="17"/>
      <c r="E89" s="18"/>
      <c r="F89" s="18"/>
      <c r="G89" s="19"/>
      <c r="H89" s="20">
        <f>+ROUND(E89*G89,0)</f>
        <v>0</v>
      </c>
    </row>
    <row r="90" spans="2:8" s="1" customFormat="1" ht="15.75" thickBot="1">
      <c r="B90" s="991"/>
      <c r="C90" s="991"/>
      <c r="D90" s="991"/>
      <c r="E90" s="992" t="s">
        <v>502</v>
      </c>
      <c r="F90" s="993"/>
      <c r="G90" s="994"/>
      <c r="H90" s="33">
        <f>ROUND(SUM(H89:H89),0)</f>
        <v>0</v>
      </c>
    </row>
    <row r="91" spans="2:8" s="1" customFormat="1" ht="15.75" thickBot="1">
      <c r="B91" s="1027"/>
      <c r="C91" s="1027"/>
      <c r="D91" s="1027"/>
      <c r="E91" s="1027"/>
      <c r="F91" s="1027"/>
      <c r="G91" s="1027"/>
      <c r="H91" s="1027"/>
    </row>
    <row r="92" spans="2:8" s="1" customFormat="1" ht="24">
      <c r="B92" s="1207" t="s">
        <v>503</v>
      </c>
      <c r="C92" s="1208"/>
      <c r="D92" s="124" t="s">
        <v>495</v>
      </c>
      <c r="E92" s="123" t="s">
        <v>504</v>
      </c>
      <c r="F92" s="123" t="s">
        <v>2530</v>
      </c>
      <c r="G92" s="122" t="s">
        <v>505</v>
      </c>
      <c r="H92" s="121" t="s">
        <v>493</v>
      </c>
    </row>
    <row r="93" spans="2:8" s="1" customFormat="1">
      <c r="B93" s="423" t="s">
        <v>2514</v>
      </c>
      <c r="C93" s="11" t="str">
        <f>VLOOKUP(B93,'LISTA DE PRECIOS'!A:B,2,FALSE)</f>
        <v>Ayudante</v>
      </c>
      <c r="D93" s="12" t="str">
        <f>VLOOKUP(B93,'LISTA DE PRECIOS'!A:D,4,FALSE)</f>
        <v>Día</v>
      </c>
      <c r="E93" s="23">
        <v>8.3000000000000004E-2</v>
      </c>
      <c r="F93" s="23">
        <v>4</v>
      </c>
      <c r="G93" s="13">
        <f>VLOOKUP(B93,'LISTA DE PRECIOS'!A:E,5,FALSE)</f>
        <v>67964</v>
      </c>
      <c r="H93" s="119">
        <f>+ROUND(E93*F93*G93,0)</f>
        <v>22564</v>
      </c>
    </row>
    <row r="94" spans="2:8" s="1" customFormat="1" ht="15.75" thickBot="1">
      <c r="B94" s="424" t="s">
        <v>2516</v>
      </c>
      <c r="C94" s="95" t="str">
        <f>VLOOKUP(B94,'LISTA DE PRECIOS'!A:B,2,FALSE)</f>
        <v>Oficial</v>
      </c>
      <c r="D94" s="92" t="str">
        <f>VLOOKUP(B94,'LISTA DE PRECIOS'!A:D,4,FALSE)</f>
        <v>Día</v>
      </c>
      <c r="E94" s="117">
        <v>8.3000000000000004E-2</v>
      </c>
      <c r="F94" s="117">
        <v>1</v>
      </c>
      <c r="G94" s="93">
        <f>VLOOKUP(B94,'LISTA DE PRECIOS'!A:E,5,FALSE)</f>
        <v>122335</v>
      </c>
      <c r="H94" s="116">
        <f>+ROUND(E94*F94*G94,0)</f>
        <v>10154</v>
      </c>
    </row>
    <row r="95" spans="2:8" s="1" customFormat="1" ht="15.75" thickBot="1">
      <c r="B95" s="991"/>
      <c r="C95" s="991"/>
      <c r="D95" s="991"/>
      <c r="E95" s="1042" t="s">
        <v>506</v>
      </c>
      <c r="F95" s="1043"/>
      <c r="G95" s="1031"/>
      <c r="H95" s="29">
        <f>ROUND(SUM(H93:H94),0)</f>
        <v>32718</v>
      </c>
    </row>
    <row r="96" spans="2:8" s="1" customFormat="1" ht="15.75" thickBot="1">
      <c r="B96" s="42"/>
      <c r="C96" s="42"/>
      <c r="D96" s="42"/>
      <c r="E96" s="42"/>
      <c r="F96" s="42"/>
      <c r="G96" s="42"/>
      <c r="H96" s="42"/>
    </row>
    <row r="97" spans="2:8" s="1" customFormat="1" ht="15.75" thickBot="1">
      <c r="B97" s="40"/>
      <c r="C97" s="40"/>
      <c r="D97" s="40"/>
      <c r="E97" s="995" t="s">
        <v>507</v>
      </c>
      <c r="F97" s="996"/>
      <c r="G97" s="997"/>
      <c r="H97" s="14">
        <f>+ROUND(H95+H86+H81+H90,0)</f>
        <v>39262</v>
      </c>
    </row>
    <row r="98" spans="2:8" s="1" customFormat="1">
      <c r="B98" s="40"/>
      <c r="C98" s="40"/>
      <c r="D98" s="40"/>
      <c r="E98" s="201"/>
      <c r="F98" s="201"/>
      <c r="G98" s="201"/>
      <c r="H98" s="200"/>
    </row>
    <row r="99" spans="2:8" s="1" customFormat="1">
      <c r="B99" s="40"/>
      <c r="C99" s="40"/>
      <c r="D99" s="40"/>
      <c r="E99" s="201"/>
      <c r="F99" s="201"/>
      <c r="G99" s="201"/>
      <c r="H99" s="200"/>
    </row>
    <row r="100" spans="2:8" s="1" customFormat="1">
      <c r="B100" s="40"/>
      <c r="C100" s="40"/>
      <c r="D100" s="40"/>
      <c r="E100" s="201"/>
      <c r="F100" s="201"/>
      <c r="G100" s="201"/>
      <c r="H100" s="200"/>
    </row>
    <row r="101" spans="2:8" s="1" customFormat="1">
      <c r="B101" s="40"/>
      <c r="C101" s="40"/>
      <c r="D101" s="40"/>
      <c r="E101" s="201"/>
      <c r="F101" s="201"/>
      <c r="G101" s="201"/>
      <c r="H101" s="200"/>
    </row>
    <row r="102" spans="2:8" s="1" customFormat="1" ht="15.75" thickBot="1">
      <c r="B102" s="40"/>
      <c r="C102" s="40"/>
      <c r="D102" s="40"/>
      <c r="E102" s="201"/>
      <c r="F102" s="201"/>
      <c r="G102" s="201"/>
      <c r="H102" s="200"/>
    </row>
    <row r="103" spans="2:8" s="1" customFormat="1" ht="15.6" customHeight="1" thickTop="1">
      <c r="B103" s="40"/>
      <c r="C103" s="854" t="s">
        <v>3432</v>
      </c>
      <c r="D103" s="40"/>
      <c r="E103" s="1203" t="s">
        <v>3431</v>
      </c>
      <c r="F103" s="1203"/>
      <c r="G103" s="1203"/>
      <c r="H103" s="200"/>
    </row>
    <row r="104" spans="2:8" s="1" customFormat="1">
      <c r="B104" s="40"/>
      <c r="C104" s="40"/>
      <c r="D104" s="40"/>
      <c r="E104" s="201"/>
      <c r="F104" s="201"/>
      <c r="G104" s="201"/>
      <c r="H104" s="200"/>
    </row>
    <row r="105" spans="2:8" s="1" customFormat="1">
      <c r="B105" s="40"/>
      <c r="C105" s="40"/>
      <c r="D105" s="40"/>
      <c r="E105" s="201"/>
      <c r="F105" s="201"/>
      <c r="G105" s="201"/>
      <c r="H105" s="200"/>
    </row>
    <row r="106" spans="2:8" s="1" customFormat="1" ht="15.75" thickBot="1">
      <c r="B106" s="40"/>
      <c r="C106" s="40"/>
      <c r="D106" s="40"/>
      <c r="E106" s="201"/>
      <c r="F106" s="201"/>
      <c r="G106" s="201"/>
      <c r="H106" s="200"/>
    </row>
    <row r="107" spans="2:8" s="1" customFormat="1" ht="15.75" thickTop="1">
      <c r="B107" s="40"/>
      <c r="C107" s="854" t="s">
        <v>3426</v>
      </c>
      <c r="D107" s="40"/>
      <c r="E107" s="1203" t="s">
        <v>3429</v>
      </c>
      <c r="F107" s="1203"/>
      <c r="G107" s="1203"/>
      <c r="H107" s="200"/>
    </row>
    <row r="108" spans="2:8" s="1" customFormat="1">
      <c r="E108" s="9"/>
      <c r="F108" s="9"/>
      <c r="G108" s="4"/>
      <c r="H108" s="4"/>
    </row>
    <row r="109" spans="2:8" s="1" customFormat="1" ht="15.75" thickBot="1">
      <c r="E109" s="9"/>
      <c r="F109" s="9"/>
      <c r="G109" s="4"/>
      <c r="H109" s="4"/>
    </row>
    <row r="110" spans="2:8" s="1" customFormat="1" ht="16.149999999999999" customHeight="1" thickBot="1">
      <c r="B110" s="1209" t="s">
        <v>2982</v>
      </c>
      <c r="C110" s="1210"/>
      <c r="D110" s="1210"/>
      <c r="E110" s="1210"/>
      <c r="F110" s="1210"/>
      <c r="G110" s="1210"/>
      <c r="H110" s="1211"/>
    </row>
    <row r="111" spans="2:8" s="1" customFormat="1" ht="15.75" thickBot="1">
      <c r="B111" s="1006" t="s">
        <v>2578</v>
      </c>
      <c r="C111" s="1007"/>
      <c r="D111" s="1008" t="s">
        <v>3595</v>
      </c>
      <c r="E111" s="1007"/>
      <c r="F111" s="1007"/>
      <c r="G111" s="1007"/>
      <c r="H111" s="1009"/>
    </row>
    <row r="112" spans="2:8" s="1" customFormat="1" ht="14.45" customHeight="1">
      <c r="B112" s="1010" t="s">
        <v>1584</v>
      </c>
      <c r="C112" s="1011"/>
      <c r="D112" s="1010" t="s">
        <v>34</v>
      </c>
      <c r="E112" s="1011"/>
      <c r="F112" s="1011"/>
      <c r="G112" s="1011"/>
      <c r="H112" s="38" t="s">
        <v>1</v>
      </c>
    </row>
    <row r="113" spans="2:8" s="1" customFormat="1">
      <c r="B113" s="1012"/>
      <c r="C113" s="1013"/>
      <c r="D113" s="1016">
        <f>+ROUND(H134+H125+H118+H129,0)</f>
        <v>75740</v>
      </c>
      <c r="E113" s="1017"/>
      <c r="F113" s="1017"/>
      <c r="G113" s="1017"/>
      <c r="H113" s="1020" t="s">
        <v>2536</v>
      </c>
    </row>
    <row r="114" spans="2:8" s="1" customFormat="1" ht="15.75" thickBot="1">
      <c r="B114" s="1014"/>
      <c r="C114" s="1015"/>
      <c r="D114" s="1018"/>
      <c r="E114" s="1019"/>
      <c r="F114" s="1019"/>
      <c r="G114" s="1019"/>
      <c r="H114" s="1021"/>
    </row>
    <row r="115" spans="2:8" s="1" customFormat="1" ht="15.75" thickBot="1">
      <c r="E115" s="9"/>
      <c r="F115" s="9"/>
      <c r="G115" s="4"/>
      <c r="H115" s="4"/>
    </row>
    <row r="116" spans="2:8" s="1" customFormat="1" ht="24">
      <c r="B116" s="1028" t="s">
        <v>494</v>
      </c>
      <c r="C116" s="1029"/>
      <c r="D116" s="41" t="s">
        <v>495</v>
      </c>
      <c r="E116" s="25" t="s">
        <v>496</v>
      </c>
      <c r="F116" s="25" t="s">
        <v>2469</v>
      </c>
      <c r="G116" s="26" t="s">
        <v>492</v>
      </c>
      <c r="H116" s="27" t="s">
        <v>493</v>
      </c>
    </row>
    <row r="117" spans="2:8" s="1" customFormat="1" ht="20.45" customHeight="1">
      <c r="B117" s="114" t="s">
        <v>675</v>
      </c>
      <c r="C117" s="11" t="str">
        <f>VLOOKUP(B117,'LISTA DE PRECIOS'!A:B,2,FALSE)</f>
        <v>Afirmado para mantenimiento vial y elementos no estructurales</v>
      </c>
      <c r="D117" s="12" t="str">
        <f>VLOOKUP(B117,'LISTA DE PRECIOS'!A:D,4,FALSE)</f>
        <v>M3</v>
      </c>
      <c r="E117" s="12">
        <v>1</v>
      </c>
      <c r="F117" s="12">
        <v>1.3</v>
      </c>
      <c r="G117" s="13">
        <f>VLOOKUP(B117,'LISTA DE PRECIOS'!A:E,5,FALSE)</f>
        <v>36500</v>
      </c>
      <c r="H117" s="39">
        <f>+ROUND(E117*F117*G117,0)</f>
        <v>47450</v>
      </c>
    </row>
    <row r="118" spans="2:8" s="1" customFormat="1" ht="15.75" thickBot="1">
      <c r="B118" s="1022"/>
      <c r="C118" s="1023"/>
      <c r="D118" s="1024"/>
      <c r="E118" s="1030" t="s">
        <v>497</v>
      </c>
      <c r="F118" s="1031"/>
      <c r="G118" s="1032"/>
      <c r="H118" s="29">
        <f>ROUND(SUM(H117:H117),0)</f>
        <v>47450</v>
      </c>
    </row>
    <row r="119" spans="2:8" s="1" customFormat="1" ht="15.75" thickBot="1">
      <c r="B119" s="1027"/>
      <c r="C119" s="1027"/>
      <c r="D119" s="1027"/>
      <c r="E119" s="1027"/>
      <c r="F119" s="1027"/>
      <c r="G119" s="1027"/>
      <c r="H119" s="1027"/>
    </row>
    <row r="120" spans="2:8" s="1" customFormat="1" ht="24">
      <c r="B120" s="1207" t="s">
        <v>489</v>
      </c>
      <c r="C120" s="1208"/>
      <c r="D120" s="124" t="s">
        <v>490</v>
      </c>
      <c r="E120" s="123" t="s">
        <v>491</v>
      </c>
      <c r="F120" s="123" t="s">
        <v>2530</v>
      </c>
      <c r="G120" s="122" t="s">
        <v>492</v>
      </c>
      <c r="H120" s="121" t="s">
        <v>493</v>
      </c>
    </row>
    <row r="121" spans="2:8" s="1" customFormat="1">
      <c r="B121" s="114" t="s">
        <v>543</v>
      </c>
      <c r="C121" s="11" t="str">
        <f>VLOOKUP(B121,'LISTA DE PRECIOS'!A:B,2,FALSE)</f>
        <v>Herramienta menor</v>
      </c>
      <c r="D121" s="12" t="str">
        <f>VLOOKUP(B121,'LISTA DE PRECIOS'!A:D,4,FALSE)</f>
        <v>%MO</v>
      </c>
      <c r="E121" s="55">
        <v>0.1</v>
      </c>
      <c r="F121" s="55"/>
      <c r="G121" s="13">
        <f>+H134</f>
        <v>19710</v>
      </c>
      <c r="H121" s="24">
        <f>+ROUND(E121*G121,0)</f>
        <v>1971</v>
      </c>
    </row>
    <row r="122" spans="2:8" s="1" customFormat="1">
      <c r="B122" s="114" t="s">
        <v>555</v>
      </c>
      <c r="C122" s="11" t="str">
        <f>VLOOKUP(B122,'LISTA DE PRECIOS'!A:B,2,FALSE)</f>
        <v xml:space="preserve">Vibrocompactador manual </v>
      </c>
      <c r="D122" s="12" t="str">
        <f>VLOOKUP(B122,'LISTA DE PRECIOS'!A:D,4,FALSE)</f>
        <v>Día</v>
      </c>
      <c r="E122" s="12">
        <v>0.05</v>
      </c>
      <c r="F122" s="12">
        <v>1</v>
      </c>
      <c r="G122" s="13">
        <f>VLOOKUP(B122,'LISTA DE PRECIOS'!A:E,5,FALSE)</f>
        <v>59500</v>
      </c>
      <c r="H122" s="39">
        <f>+ROUND(E122*F122*G122,0)</f>
        <v>2975</v>
      </c>
    </row>
    <row r="123" spans="2:8" s="1" customFormat="1">
      <c r="B123" s="114" t="s">
        <v>643</v>
      </c>
      <c r="C123" s="11" t="str">
        <f>VLOOKUP(B123,'LISTA DE PRECIOS'!A:B,2,FALSE)</f>
        <v>Toma de densidades</v>
      </c>
      <c r="D123" s="12" t="str">
        <f>VLOOKUP(B123,'LISTA DE PRECIOS'!A:D,4,FALSE)</f>
        <v>Un</v>
      </c>
      <c r="E123" s="12">
        <v>2.5000000000000001E-2</v>
      </c>
      <c r="F123" s="12">
        <v>1</v>
      </c>
      <c r="G123" s="13">
        <f>VLOOKUP(B123,'LISTA DE PRECIOS'!A:E,5,FALSE)</f>
        <v>66521</v>
      </c>
      <c r="H123" s="39">
        <f>+ROUND(E123*F123*G123,0)</f>
        <v>1663</v>
      </c>
    </row>
    <row r="124" spans="2:8" s="1" customFormat="1" ht="15.75" thickBot="1">
      <c r="B124" s="187" t="s">
        <v>524</v>
      </c>
      <c r="C124" s="95" t="str">
        <f>VLOOKUP(B124,'LISTA DE PRECIOS'!A:B,2,FALSE)</f>
        <v>Acarreo Horizontal</v>
      </c>
      <c r="D124" s="92" t="str">
        <f>VLOOKUP(B124,'LISTA DE PRECIOS'!A:D,4,FALSE)</f>
        <v>% MO</v>
      </c>
      <c r="E124" s="416">
        <v>0.1</v>
      </c>
      <c r="F124" s="92"/>
      <c r="G124" s="93">
        <f>+H134</f>
        <v>19710</v>
      </c>
      <c r="H124" s="94">
        <f>+ROUND(E124*G124,0)</f>
        <v>1971</v>
      </c>
    </row>
    <row r="125" spans="2:8" s="1" customFormat="1" ht="15.75" thickBot="1">
      <c r="B125" s="1022"/>
      <c r="C125" s="1023"/>
      <c r="D125" s="1024"/>
      <c r="E125" s="1030" t="s">
        <v>498</v>
      </c>
      <c r="F125" s="1031"/>
      <c r="G125" s="1032"/>
      <c r="H125" s="29">
        <f>ROUND(SUM(H121:H124),0)</f>
        <v>8580</v>
      </c>
    </row>
    <row r="126" spans="2:8" s="1" customFormat="1" ht="15.75" thickBot="1">
      <c r="B126" s="42"/>
      <c r="C126" s="42"/>
      <c r="D126" s="42"/>
      <c r="E126" s="10"/>
      <c r="F126" s="10"/>
      <c r="G126" s="7"/>
      <c r="H126" s="8"/>
    </row>
    <row r="127" spans="2:8" s="1" customFormat="1" ht="36.75" thickBot="1">
      <c r="B127" s="1033" t="s">
        <v>499</v>
      </c>
      <c r="C127" s="1034"/>
      <c r="D127" s="30" t="s">
        <v>495</v>
      </c>
      <c r="E127" s="30" t="s">
        <v>501</v>
      </c>
      <c r="F127" s="25" t="s">
        <v>2530</v>
      </c>
      <c r="G127" s="31" t="s">
        <v>500</v>
      </c>
      <c r="H127" s="32" t="s">
        <v>493</v>
      </c>
    </row>
    <row r="128" spans="2:8" s="1" customFormat="1" ht="15.75" thickBot="1">
      <c r="B128" s="15">
        <v>3</v>
      </c>
      <c r="C128" s="16" t="s">
        <v>4</v>
      </c>
      <c r="D128" s="17"/>
      <c r="E128" s="18"/>
      <c r="F128" s="18"/>
      <c r="G128" s="19"/>
      <c r="H128" s="20">
        <f>+ROUND(E128*G128,0)</f>
        <v>0</v>
      </c>
    </row>
    <row r="129" spans="2:8" s="1" customFormat="1" ht="15.75" thickBot="1">
      <c r="B129" s="991"/>
      <c r="C129" s="991"/>
      <c r="D129" s="991"/>
      <c r="E129" s="992" t="s">
        <v>502</v>
      </c>
      <c r="F129" s="993"/>
      <c r="G129" s="994"/>
      <c r="H129" s="33">
        <f>ROUND(SUM(H128:H128),0)</f>
        <v>0</v>
      </c>
    </row>
    <row r="130" spans="2:8" s="1" customFormat="1" ht="15.75" thickBot="1">
      <c r="B130" s="1027"/>
      <c r="C130" s="1027"/>
      <c r="D130" s="1027"/>
      <c r="E130" s="1027"/>
      <c r="F130" s="1027"/>
      <c r="G130" s="1027"/>
      <c r="H130" s="1027"/>
    </row>
    <row r="131" spans="2:8" s="1" customFormat="1" ht="24">
      <c r="B131" s="1207" t="s">
        <v>503</v>
      </c>
      <c r="C131" s="1208"/>
      <c r="D131" s="124" t="s">
        <v>495</v>
      </c>
      <c r="E131" s="123" t="s">
        <v>504</v>
      </c>
      <c r="F131" s="123" t="s">
        <v>2530</v>
      </c>
      <c r="G131" s="122" t="s">
        <v>505</v>
      </c>
      <c r="H131" s="121" t="s">
        <v>493</v>
      </c>
    </row>
    <row r="132" spans="2:8" s="1" customFormat="1">
      <c r="B132" s="423" t="s">
        <v>2514</v>
      </c>
      <c r="C132" s="11" t="str">
        <f>VLOOKUP(B132,'LISTA DE PRECIOS'!A:B,2,FALSE)</f>
        <v>Ayudante</v>
      </c>
      <c r="D132" s="12" t="str">
        <f>VLOOKUP(B132,'LISTA DE PRECIOS'!A:D,4,FALSE)</f>
        <v>Día</v>
      </c>
      <c r="E132" s="23">
        <v>0.05</v>
      </c>
      <c r="F132" s="23">
        <v>4</v>
      </c>
      <c r="G132" s="13">
        <f>VLOOKUP(B132,'LISTA DE PRECIOS'!A:E,5,FALSE)</f>
        <v>67964</v>
      </c>
      <c r="H132" s="119">
        <f>+ROUND(E132*F132*G132,0)</f>
        <v>13593</v>
      </c>
    </row>
    <row r="133" spans="2:8" s="1" customFormat="1" ht="15.75" thickBot="1">
      <c r="B133" s="424" t="s">
        <v>2516</v>
      </c>
      <c r="C133" s="95" t="str">
        <f>VLOOKUP(B133,'LISTA DE PRECIOS'!A:B,2,FALSE)</f>
        <v>Oficial</v>
      </c>
      <c r="D133" s="92" t="str">
        <f>VLOOKUP(B133,'LISTA DE PRECIOS'!A:D,4,FALSE)</f>
        <v>Día</v>
      </c>
      <c r="E133" s="117">
        <v>0.05</v>
      </c>
      <c r="F133" s="117">
        <v>1</v>
      </c>
      <c r="G133" s="93">
        <f>VLOOKUP(B133,'LISTA DE PRECIOS'!A:E,5,FALSE)</f>
        <v>122335</v>
      </c>
      <c r="H133" s="116">
        <f>+ROUND(E133*F133*G133,0)</f>
        <v>6117</v>
      </c>
    </row>
    <row r="134" spans="2:8" s="1" customFormat="1" ht="15.75" thickBot="1">
      <c r="B134" s="991"/>
      <c r="C134" s="991"/>
      <c r="D134" s="991"/>
      <c r="E134" s="1042" t="s">
        <v>506</v>
      </c>
      <c r="F134" s="1043"/>
      <c r="G134" s="1031"/>
      <c r="H134" s="29">
        <f>ROUND(SUM(H132:H133),0)</f>
        <v>19710</v>
      </c>
    </row>
    <row r="135" spans="2:8" s="1" customFormat="1" ht="15.75" thickBot="1">
      <c r="B135" s="42"/>
      <c r="C135" s="42"/>
      <c r="D135" s="42"/>
      <c r="E135" s="42"/>
      <c r="F135" s="42"/>
      <c r="G135" s="42"/>
      <c r="H135" s="42"/>
    </row>
    <row r="136" spans="2:8" s="1" customFormat="1" ht="15.75" thickBot="1">
      <c r="B136" s="40"/>
      <c r="C136" s="40"/>
      <c r="D136" s="40"/>
      <c r="E136" s="995" t="s">
        <v>507</v>
      </c>
      <c r="F136" s="996"/>
      <c r="G136" s="997"/>
      <c r="H136" s="14">
        <f>+ROUND(H134+H125+H118+H129,0)</f>
        <v>75740</v>
      </c>
    </row>
    <row r="137" spans="2:8" s="1" customFormat="1">
      <c r="B137" s="40"/>
      <c r="C137" s="40"/>
      <c r="D137" s="40"/>
      <c r="E137" s="201"/>
      <c r="F137" s="201"/>
      <c r="G137" s="201"/>
      <c r="H137" s="200"/>
    </row>
    <row r="138" spans="2:8" s="1" customFormat="1">
      <c r="B138" s="40"/>
      <c r="C138" s="40"/>
      <c r="D138" s="40"/>
      <c r="E138" s="201"/>
      <c r="F138" s="201"/>
      <c r="G138" s="201"/>
      <c r="H138" s="200"/>
    </row>
    <row r="139" spans="2:8" s="1" customFormat="1">
      <c r="B139" s="40"/>
      <c r="C139" s="40"/>
      <c r="D139" s="40"/>
      <c r="E139" s="201"/>
      <c r="F139" s="201"/>
      <c r="G139" s="201"/>
      <c r="H139" s="200"/>
    </row>
    <row r="140" spans="2:8" s="1" customFormat="1">
      <c r="B140" s="40"/>
      <c r="C140" s="40"/>
      <c r="D140" s="40"/>
      <c r="E140" s="201"/>
      <c r="F140" s="201"/>
      <c r="G140" s="201"/>
      <c r="H140" s="200"/>
    </row>
    <row r="141" spans="2:8" s="1" customFormat="1" ht="15.75" thickBot="1">
      <c r="B141" s="40"/>
      <c r="C141" s="40"/>
      <c r="D141" s="40"/>
      <c r="E141" s="201"/>
      <c r="F141" s="201"/>
      <c r="G141" s="201"/>
      <c r="H141" s="200"/>
    </row>
    <row r="142" spans="2:8" s="1" customFormat="1" ht="15.6" customHeight="1" thickTop="1">
      <c r="B142" s="40"/>
      <c r="C142" s="854" t="s">
        <v>3432</v>
      </c>
      <c r="D142" s="40"/>
      <c r="E142" s="1203" t="s">
        <v>3431</v>
      </c>
      <c r="F142" s="1203"/>
      <c r="G142" s="1203"/>
      <c r="H142" s="200"/>
    </row>
    <row r="143" spans="2:8" s="1" customFormat="1">
      <c r="B143" s="40"/>
      <c r="C143" s="40"/>
      <c r="D143" s="40"/>
      <c r="E143" s="201"/>
      <c r="F143" s="201"/>
      <c r="G143" s="201"/>
      <c r="H143" s="200"/>
    </row>
    <row r="144" spans="2:8" s="1" customFormat="1">
      <c r="B144" s="40"/>
      <c r="C144" s="40"/>
      <c r="D144" s="40"/>
      <c r="E144" s="201"/>
      <c r="F144" s="201"/>
      <c r="G144" s="201"/>
      <c r="H144" s="200"/>
    </row>
    <row r="145" spans="2:8" s="1" customFormat="1" ht="15.75" thickBot="1">
      <c r="B145" s="40"/>
      <c r="C145" s="40"/>
      <c r="D145" s="40"/>
      <c r="E145" s="201"/>
      <c r="F145" s="201"/>
      <c r="G145" s="201"/>
      <c r="H145" s="200"/>
    </row>
    <row r="146" spans="2:8" s="1" customFormat="1" ht="15.75" thickTop="1">
      <c r="B146" s="40"/>
      <c r="C146" s="854" t="s">
        <v>3426</v>
      </c>
      <c r="D146" s="40"/>
      <c r="E146" s="1203" t="s">
        <v>3429</v>
      </c>
      <c r="F146" s="1203"/>
      <c r="G146" s="1203"/>
      <c r="H146" s="200"/>
    </row>
    <row r="147" spans="2:8" s="1" customFormat="1">
      <c r="E147" s="9"/>
      <c r="F147" s="9"/>
      <c r="G147" s="4"/>
      <c r="H147" s="4"/>
    </row>
    <row r="148" spans="2:8" s="1" customFormat="1" ht="15.75" thickBot="1">
      <c r="E148" s="9"/>
      <c r="F148" s="9"/>
      <c r="G148" s="4"/>
      <c r="H148" s="4"/>
    </row>
    <row r="149" spans="2:8" s="1" customFormat="1" ht="16.149999999999999" customHeight="1" thickBot="1">
      <c r="B149" s="1209" t="s">
        <v>2982</v>
      </c>
      <c r="C149" s="1210"/>
      <c r="D149" s="1210"/>
      <c r="E149" s="1210"/>
      <c r="F149" s="1210"/>
      <c r="G149" s="1210"/>
      <c r="H149" s="1211"/>
    </row>
    <row r="150" spans="2:8" s="1" customFormat="1" ht="15.75" thickBot="1">
      <c r="B150" s="1006" t="s">
        <v>2578</v>
      </c>
      <c r="C150" s="1007"/>
      <c r="D150" s="1008" t="s">
        <v>3596</v>
      </c>
      <c r="E150" s="1007"/>
      <c r="F150" s="1007"/>
      <c r="G150" s="1007"/>
      <c r="H150" s="1009"/>
    </row>
    <row r="151" spans="2:8" s="1" customFormat="1" ht="14.45" customHeight="1">
      <c r="B151" s="1010" t="s">
        <v>1578</v>
      </c>
      <c r="C151" s="1011"/>
      <c r="D151" s="1010" t="s">
        <v>34</v>
      </c>
      <c r="E151" s="1011"/>
      <c r="F151" s="1011"/>
      <c r="G151" s="1011"/>
      <c r="H151" s="38" t="s">
        <v>1</v>
      </c>
    </row>
    <row r="152" spans="2:8" s="1" customFormat="1">
      <c r="B152" s="1012"/>
      <c r="C152" s="1013"/>
      <c r="D152" s="1016">
        <f>+ROUND(H172+H163+H157+H167,0)</f>
        <v>27222</v>
      </c>
      <c r="E152" s="1017"/>
      <c r="F152" s="1017"/>
      <c r="G152" s="1017"/>
      <c r="H152" s="1020" t="s">
        <v>2536</v>
      </c>
    </row>
    <row r="153" spans="2:8" s="1" customFormat="1" ht="15.75" thickBot="1">
      <c r="B153" s="1014"/>
      <c r="C153" s="1015"/>
      <c r="D153" s="1018"/>
      <c r="E153" s="1019"/>
      <c r="F153" s="1019"/>
      <c r="G153" s="1019"/>
      <c r="H153" s="1021"/>
    </row>
    <row r="154" spans="2:8" s="1" customFormat="1" ht="15.75" thickBot="1">
      <c r="E154" s="9"/>
      <c r="F154" s="9"/>
      <c r="G154" s="4"/>
      <c r="H154" s="4"/>
    </row>
    <row r="155" spans="2:8" s="1" customFormat="1" ht="24">
      <c r="B155" s="1028" t="s">
        <v>494</v>
      </c>
      <c r="C155" s="1029"/>
      <c r="D155" s="41" t="s">
        <v>495</v>
      </c>
      <c r="E155" s="25" t="s">
        <v>496</v>
      </c>
      <c r="F155" s="25" t="s">
        <v>2469</v>
      </c>
      <c r="G155" s="26" t="s">
        <v>492</v>
      </c>
      <c r="H155" s="27" t="s">
        <v>493</v>
      </c>
    </row>
    <row r="156" spans="2:8" s="1" customFormat="1" ht="15.75" thickBot="1">
      <c r="B156" s="91"/>
      <c r="C156" s="112"/>
      <c r="D156" s="92"/>
      <c r="E156" s="92"/>
      <c r="F156" s="92"/>
      <c r="G156" s="93"/>
      <c r="H156" s="94"/>
    </row>
    <row r="157" spans="2:8" s="1" customFormat="1" ht="15.75" thickBot="1">
      <c r="B157" s="1022"/>
      <c r="C157" s="1023"/>
      <c r="D157" s="1024"/>
      <c r="E157" s="1030" t="s">
        <v>497</v>
      </c>
      <c r="F157" s="1031"/>
      <c r="G157" s="1032"/>
      <c r="H157" s="29">
        <f>ROUND(SUM(H156:H156),0)</f>
        <v>0</v>
      </c>
    </row>
    <row r="158" spans="2:8" s="1" customFormat="1" ht="15.75" thickBot="1">
      <c r="B158" s="1027"/>
      <c r="C158" s="1027"/>
      <c r="D158" s="1027"/>
      <c r="E158" s="1027"/>
      <c r="F158" s="1027"/>
      <c r="G158" s="1027"/>
      <c r="H158" s="1027"/>
    </row>
    <row r="159" spans="2:8" s="1" customFormat="1" ht="24">
      <c r="B159" s="1207" t="s">
        <v>489</v>
      </c>
      <c r="C159" s="1208"/>
      <c r="D159" s="124" t="s">
        <v>490</v>
      </c>
      <c r="E159" s="123" t="s">
        <v>491</v>
      </c>
      <c r="F159" s="123" t="s">
        <v>2530</v>
      </c>
      <c r="G159" s="122" t="s">
        <v>492</v>
      </c>
      <c r="H159" s="121" t="s">
        <v>493</v>
      </c>
    </row>
    <row r="160" spans="2:8" s="1" customFormat="1">
      <c r="B160" s="114" t="s">
        <v>543</v>
      </c>
      <c r="C160" s="11" t="str">
        <f>VLOOKUP(B160,'LISTA DE PRECIOS'!A:B,2,FALSE)</f>
        <v>Herramienta menor</v>
      </c>
      <c r="D160" s="12" t="str">
        <f>VLOOKUP(B160,'LISTA DE PRECIOS'!A:D,4,FALSE)</f>
        <v>%MO</v>
      </c>
      <c r="E160" s="55">
        <v>0.1</v>
      </c>
      <c r="F160" s="932">
        <v>1</v>
      </c>
      <c r="G160" s="13">
        <f>+H172</f>
        <v>19710</v>
      </c>
      <c r="H160" s="39">
        <f>+ROUND(E160*F160*G160,0)</f>
        <v>1971</v>
      </c>
    </row>
    <row r="161" spans="2:8" s="1" customFormat="1">
      <c r="B161" s="114" t="s">
        <v>524</v>
      </c>
      <c r="C161" s="11" t="str">
        <f>VLOOKUP(B161,'LISTA DE PRECIOS'!A:B,2,FALSE)</f>
        <v>Acarreo Horizontal</v>
      </c>
      <c r="D161" s="12" t="str">
        <f>VLOOKUP(B161,'LISTA DE PRECIOS'!A:D,4,FALSE)</f>
        <v>% MO</v>
      </c>
      <c r="E161" s="55">
        <v>0.1</v>
      </c>
      <c r="F161" s="932">
        <v>1</v>
      </c>
      <c r="G161" s="13">
        <f>+H172</f>
        <v>19710</v>
      </c>
      <c r="H161" s="39">
        <f>+ROUND(E161*F161*G161,0)</f>
        <v>1971</v>
      </c>
    </row>
    <row r="162" spans="2:8" s="1" customFormat="1" ht="15.75" thickBot="1">
      <c r="B162" s="156" t="s">
        <v>585</v>
      </c>
      <c r="C162" s="95" t="str">
        <f>VLOOKUP(B162,'LISTA DE PRECIOS'!A:B,2,FALSE)</f>
        <v>Compactador  manual (canguro)</v>
      </c>
      <c r="D162" s="92" t="str">
        <f>VLOOKUP(B162,'LISTA DE PRECIOS'!A:D,4,FALSE)</f>
        <v>Día</v>
      </c>
      <c r="E162" s="92">
        <v>0.05</v>
      </c>
      <c r="F162" s="92">
        <v>1</v>
      </c>
      <c r="G162" s="93">
        <f>VLOOKUP(B162,'LISTA DE PRECIOS'!A:E,5,FALSE)</f>
        <v>71400</v>
      </c>
      <c r="H162" s="94">
        <f>+ROUND(E162*F162*G162,0)</f>
        <v>3570</v>
      </c>
    </row>
    <row r="163" spans="2:8" s="1" customFormat="1" ht="15.75" thickBot="1">
      <c r="B163" s="1022"/>
      <c r="C163" s="1023"/>
      <c r="D163" s="1024"/>
      <c r="E163" s="1030" t="s">
        <v>498</v>
      </c>
      <c r="F163" s="1031"/>
      <c r="G163" s="1032"/>
      <c r="H163" s="29">
        <f>ROUND(SUM(H160:H162),0)</f>
        <v>7512</v>
      </c>
    </row>
    <row r="164" spans="2:8" s="1" customFormat="1" ht="15.75" thickBot="1">
      <c r="B164" s="42"/>
      <c r="C164" s="42"/>
      <c r="D164" s="42"/>
      <c r="E164" s="10"/>
      <c r="F164" s="10"/>
      <c r="G164" s="7"/>
      <c r="H164" s="8"/>
    </row>
    <row r="165" spans="2:8" s="1" customFormat="1" ht="36">
      <c r="B165" s="1207" t="s">
        <v>499</v>
      </c>
      <c r="C165" s="1208"/>
      <c r="D165" s="124" t="s">
        <v>495</v>
      </c>
      <c r="E165" s="124" t="s">
        <v>501</v>
      </c>
      <c r="F165" s="123" t="s">
        <v>2530</v>
      </c>
      <c r="G165" s="122" t="s">
        <v>500</v>
      </c>
      <c r="H165" s="121" t="s">
        <v>493</v>
      </c>
    </row>
    <row r="166" spans="2:8" s="1" customFormat="1" ht="15.75" thickBot="1">
      <c r="B166" s="181"/>
      <c r="C166" s="95"/>
      <c r="D166" s="92"/>
      <c r="E166" s="92"/>
      <c r="F166" s="173"/>
      <c r="G166" s="93"/>
      <c r="H166" s="94"/>
    </row>
    <row r="167" spans="2:8" s="1" customFormat="1" ht="15.75" thickBot="1">
      <c r="B167" s="991"/>
      <c r="C167" s="991"/>
      <c r="D167" s="991"/>
      <c r="E167" s="1042" t="s">
        <v>502</v>
      </c>
      <c r="F167" s="1043"/>
      <c r="G167" s="1031"/>
      <c r="H167" s="172">
        <f>ROUND(SUM(H166:H166),0)</f>
        <v>0</v>
      </c>
    </row>
    <row r="168" spans="2:8" s="1" customFormat="1" ht="15.75" thickBot="1">
      <c r="B168" s="1027"/>
      <c r="C168" s="1027"/>
      <c r="D168" s="1027"/>
      <c r="E168" s="1027"/>
      <c r="F168" s="1027"/>
      <c r="G168" s="1027"/>
      <c r="H168" s="1027"/>
    </row>
    <row r="169" spans="2:8" s="1" customFormat="1" ht="24">
      <c r="B169" s="1207" t="s">
        <v>503</v>
      </c>
      <c r="C169" s="1208"/>
      <c r="D169" s="124" t="s">
        <v>495</v>
      </c>
      <c r="E169" s="123" t="s">
        <v>504</v>
      </c>
      <c r="F169" s="123" t="s">
        <v>2530</v>
      </c>
      <c r="G169" s="122" t="s">
        <v>505</v>
      </c>
      <c r="H169" s="121" t="s">
        <v>493</v>
      </c>
    </row>
    <row r="170" spans="2:8" s="1" customFormat="1">
      <c r="B170" s="352" t="s">
        <v>2514</v>
      </c>
      <c r="C170" s="11" t="str">
        <f>VLOOKUP(B170,'LISTA DE PRECIOS'!A:B,2,FALSE)</f>
        <v>Ayudante</v>
      </c>
      <c r="D170" s="12" t="str">
        <f>VLOOKUP(B170,'LISTA DE PRECIOS'!A:D,4,FALSE)</f>
        <v>Día</v>
      </c>
      <c r="E170" s="23">
        <v>0.05</v>
      </c>
      <c r="F170" s="23">
        <v>4</v>
      </c>
      <c r="G170" s="13">
        <f>VLOOKUP(B170,'LISTA DE PRECIOS'!A:E,5,FALSE)</f>
        <v>67964</v>
      </c>
      <c r="H170" s="119">
        <f>+ROUND(E170*F170*G170,0)</f>
        <v>13593</v>
      </c>
    </row>
    <row r="171" spans="2:8" s="1" customFormat="1" ht="15.75" thickBot="1">
      <c r="B171" s="353" t="s">
        <v>2516</v>
      </c>
      <c r="C171" s="95" t="str">
        <f>VLOOKUP(B171,'LISTA DE PRECIOS'!A:B,2,FALSE)</f>
        <v>Oficial</v>
      </c>
      <c r="D171" s="92" t="str">
        <f>VLOOKUP(B171,'LISTA DE PRECIOS'!A:D,4,FALSE)</f>
        <v>Día</v>
      </c>
      <c r="E171" s="117">
        <v>0.05</v>
      </c>
      <c r="F171" s="117">
        <v>1</v>
      </c>
      <c r="G171" s="93">
        <f>VLOOKUP(B171,'LISTA DE PRECIOS'!A:E,5,FALSE)</f>
        <v>122335</v>
      </c>
      <c r="H171" s="116">
        <f>+ROUND(E171*F171*G171,0)</f>
        <v>6117</v>
      </c>
    </row>
    <row r="172" spans="2:8" s="1" customFormat="1" ht="15.75" thickBot="1">
      <c r="B172" s="991"/>
      <c r="C172" s="991"/>
      <c r="D172" s="1258"/>
      <c r="E172" s="1042" t="s">
        <v>506</v>
      </c>
      <c r="F172" s="1043"/>
      <c r="G172" s="1031"/>
      <c r="H172" s="29">
        <f>ROUND(SUM(H170:H171),0)</f>
        <v>19710</v>
      </c>
    </row>
    <row r="173" spans="2:8" s="1" customFormat="1" ht="15.75" thickBot="1">
      <c r="B173" s="42"/>
      <c r="C173" s="42"/>
      <c r="D173" s="42"/>
      <c r="E173" s="42"/>
      <c r="F173" s="42"/>
      <c r="G173" s="42"/>
      <c r="H173" s="42"/>
    </row>
    <row r="174" spans="2:8" s="1" customFormat="1" ht="15.75" thickBot="1">
      <c r="B174" s="40"/>
      <c r="C174" s="40"/>
      <c r="D174" s="40"/>
      <c r="E174" s="995" t="s">
        <v>507</v>
      </c>
      <c r="F174" s="996"/>
      <c r="G174" s="997"/>
      <c r="H174" s="14">
        <f>+ROUND(H172+H163+H157+H167,0)</f>
        <v>27222</v>
      </c>
    </row>
    <row r="175" spans="2:8" s="1" customFormat="1">
      <c r="B175" s="40"/>
      <c r="C175" s="40"/>
      <c r="D175" s="40"/>
      <c r="E175" s="201"/>
      <c r="F175" s="201"/>
      <c r="G175" s="201"/>
      <c r="H175" s="200"/>
    </row>
    <row r="176" spans="2:8" s="1" customFormat="1">
      <c r="B176" s="40"/>
      <c r="C176" s="40"/>
      <c r="D176" s="40"/>
      <c r="E176" s="201"/>
      <c r="F176" s="201"/>
      <c r="G176" s="201"/>
      <c r="H176" s="200"/>
    </row>
    <row r="177" spans="2:8" s="1" customFormat="1">
      <c r="B177" s="40"/>
      <c r="C177" s="40"/>
      <c r="D177" s="40"/>
      <c r="E177" s="201"/>
      <c r="F177" s="201"/>
      <c r="G177" s="201"/>
      <c r="H177" s="200"/>
    </row>
    <row r="178" spans="2:8" s="1" customFormat="1">
      <c r="B178" s="40"/>
      <c r="C178" s="40"/>
      <c r="D178" s="40"/>
      <c r="E178" s="201"/>
      <c r="F178" s="201"/>
      <c r="G178" s="201"/>
      <c r="H178" s="200"/>
    </row>
    <row r="179" spans="2:8" s="1" customFormat="1" ht="15.75" thickBot="1">
      <c r="B179" s="40"/>
      <c r="C179" s="40"/>
      <c r="D179" s="40"/>
      <c r="E179" s="201"/>
      <c r="F179" s="201"/>
      <c r="G179" s="201"/>
      <c r="H179" s="200"/>
    </row>
    <row r="180" spans="2:8" s="1" customFormat="1" ht="15.6" customHeight="1" thickTop="1">
      <c r="B180" s="40"/>
      <c r="C180" s="854" t="s">
        <v>3432</v>
      </c>
      <c r="D180" s="40"/>
      <c r="E180" s="1203" t="s">
        <v>3431</v>
      </c>
      <c r="F180" s="1203"/>
      <c r="G180" s="1203"/>
      <c r="H180" s="200"/>
    </row>
    <row r="181" spans="2:8" s="1" customFormat="1">
      <c r="B181" s="40"/>
      <c r="C181" s="40"/>
      <c r="D181" s="40"/>
      <c r="E181" s="201"/>
      <c r="F181" s="201"/>
      <c r="G181" s="201"/>
      <c r="H181" s="200"/>
    </row>
    <row r="182" spans="2:8" s="1" customFormat="1">
      <c r="B182" s="40"/>
      <c r="C182" s="40"/>
      <c r="D182" s="40"/>
      <c r="E182" s="201"/>
      <c r="F182" s="201"/>
      <c r="G182" s="201"/>
      <c r="H182" s="200"/>
    </row>
    <row r="183" spans="2:8" s="1" customFormat="1" ht="15.75" thickBot="1">
      <c r="B183" s="40"/>
      <c r="C183" s="40"/>
      <c r="D183" s="40"/>
      <c r="E183" s="201"/>
      <c r="F183" s="201"/>
      <c r="G183" s="201"/>
      <c r="H183" s="200"/>
    </row>
    <row r="184" spans="2:8" s="1" customFormat="1" ht="15.75" thickTop="1">
      <c r="B184" s="40"/>
      <c r="C184" s="854" t="s">
        <v>3426</v>
      </c>
      <c r="D184" s="40"/>
      <c r="E184" s="1203" t="s">
        <v>3429</v>
      </c>
      <c r="F184" s="1203"/>
      <c r="G184" s="1203"/>
      <c r="H184" s="200"/>
    </row>
    <row r="185" spans="2:8" s="1" customFormat="1">
      <c r="E185" s="9"/>
      <c r="F185" s="9"/>
      <c r="G185" s="4"/>
      <c r="H185" s="4"/>
    </row>
    <row r="186" spans="2:8" s="1" customFormat="1" ht="15.75" thickBot="1">
      <c r="E186" s="9"/>
      <c r="F186" s="9"/>
      <c r="G186" s="4"/>
      <c r="H186" s="4"/>
    </row>
    <row r="187" spans="2:8" s="1" customFormat="1" ht="16.149999999999999" customHeight="1" thickBot="1">
      <c r="B187" s="1209" t="s">
        <v>2982</v>
      </c>
      <c r="C187" s="1210"/>
      <c r="D187" s="1210"/>
      <c r="E187" s="1210"/>
      <c r="F187" s="1210"/>
      <c r="G187" s="1210"/>
      <c r="H187" s="1211"/>
    </row>
    <row r="188" spans="2:8" s="1" customFormat="1" ht="15.75" thickBot="1">
      <c r="B188" s="1006" t="s">
        <v>2578</v>
      </c>
      <c r="C188" s="1007"/>
      <c r="D188" s="1008" t="s">
        <v>3597</v>
      </c>
      <c r="E188" s="1007"/>
      <c r="F188" s="1007"/>
      <c r="G188" s="1007"/>
      <c r="H188" s="1009"/>
    </row>
    <row r="189" spans="2:8" s="1" customFormat="1" ht="14.45" customHeight="1">
      <c r="B189" s="1010" t="s">
        <v>1580</v>
      </c>
      <c r="C189" s="1011"/>
      <c r="D189" s="1010" t="s">
        <v>34</v>
      </c>
      <c r="E189" s="1011"/>
      <c r="F189" s="1011"/>
      <c r="G189" s="1011"/>
      <c r="H189" s="38" t="s">
        <v>1</v>
      </c>
    </row>
    <row r="190" spans="2:8" s="1" customFormat="1">
      <c r="B190" s="1012"/>
      <c r="C190" s="1013"/>
      <c r="D190" s="1016">
        <f>+ROUND(H213+H204+H197+H208,0)</f>
        <v>71029</v>
      </c>
      <c r="E190" s="1017"/>
      <c r="F190" s="1017"/>
      <c r="G190" s="1017"/>
      <c r="H190" s="1020" t="s">
        <v>2536</v>
      </c>
    </row>
    <row r="191" spans="2:8" s="1" customFormat="1" ht="15.75" thickBot="1">
      <c r="B191" s="1014"/>
      <c r="C191" s="1015"/>
      <c r="D191" s="1018"/>
      <c r="E191" s="1019"/>
      <c r="F191" s="1019"/>
      <c r="G191" s="1019"/>
      <c r="H191" s="1021"/>
    </row>
    <row r="192" spans="2:8" s="1" customFormat="1" ht="15.75" thickBot="1">
      <c r="E192" s="9"/>
      <c r="F192" s="9"/>
      <c r="G192" s="4"/>
      <c r="H192" s="4"/>
    </row>
    <row r="193" spans="2:8" s="1" customFormat="1" ht="24">
      <c r="B193" s="1207" t="s">
        <v>494</v>
      </c>
      <c r="C193" s="1208"/>
      <c r="D193" s="124" t="s">
        <v>495</v>
      </c>
      <c r="E193" s="123" t="s">
        <v>496</v>
      </c>
      <c r="F193" s="123" t="s">
        <v>2469</v>
      </c>
      <c r="G193" s="122" t="s">
        <v>492</v>
      </c>
      <c r="H193" s="121" t="s">
        <v>493</v>
      </c>
    </row>
    <row r="194" spans="2:8" s="1" customFormat="1">
      <c r="B194" s="114" t="s">
        <v>1150</v>
      </c>
      <c r="C194" s="11" t="str">
        <f>VLOOKUP(B194,'LISTA DE PRECIOS'!A:B,2,FALSE)</f>
        <v>Tierra no vegetal</v>
      </c>
      <c r="D194" s="12" t="str">
        <f>VLOOKUP(B194,'LISTA DE PRECIOS'!A:D,4,FALSE)</f>
        <v>M3</v>
      </c>
      <c r="E194" s="12">
        <v>1</v>
      </c>
      <c r="F194" s="12">
        <v>1.03</v>
      </c>
      <c r="G194" s="13">
        <f>VLOOKUP(B194,'LISTA DE PRECIOS'!A:E,5,FALSE)</f>
        <v>8304</v>
      </c>
      <c r="H194" s="39">
        <f>+ROUND(E194*F194*G194,0)</f>
        <v>8553</v>
      </c>
    </row>
    <row r="195" spans="2:8" s="1" customFormat="1">
      <c r="B195" s="114" t="s">
        <v>2577</v>
      </c>
      <c r="C195" s="11" t="s">
        <v>2576</v>
      </c>
      <c r="D195" s="12" t="s">
        <v>29</v>
      </c>
      <c r="E195" s="12">
        <v>1</v>
      </c>
      <c r="F195" s="12">
        <v>1</v>
      </c>
      <c r="G195" s="13">
        <v>15026</v>
      </c>
      <c r="H195" s="39">
        <v>15026</v>
      </c>
    </row>
    <row r="196" spans="2:8" s="1" customFormat="1" ht="15.75" thickBot="1">
      <c r="B196" s="91" t="s">
        <v>2445</v>
      </c>
      <c r="C196" s="95" t="str">
        <f>VLOOKUP(B196,'LISTA DE PRECIOS'!A:B,2,FALSE)</f>
        <v>Cargue mecánico de material</v>
      </c>
      <c r="D196" s="92" t="str">
        <f>VLOOKUP(B196,'LISTA DE PRECIOS'!A:D,4,FALSE)</f>
        <v>M3</v>
      </c>
      <c r="E196" s="92">
        <v>1</v>
      </c>
      <c r="F196" s="92">
        <v>1</v>
      </c>
      <c r="G196" s="93">
        <f>VLOOKUP(B196,'LISTA DE PRECIOS'!A:E,5,FALSE)</f>
        <v>5748</v>
      </c>
      <c r="H196" s="94">
        <f>+ROUND(E196*F196*G196,0)</f>
        <v>5748</v>
      </c>
    </row>
    <row r="197" spans="2:8" s="1" customFormat="1" ht="15.75" thickBot="1">
      <c r="B197" s="1022"/>
      <c r="C197" s="1023"/>
      <c r="D197" s="1024"/>
      <c r="E197" s="1030" t="s">
        <v>497</v>
      </c>
      <c r="F197" s="1031"/>
      <c r="G197" s="1032"/>
      <c r="H197" s="29">
        <f>ROUND(SUM(H194:H196),0)</f>
        <v>29327</v>
      </c>
    </row>
    <row r="198" spans="2:8" s="1" customFormat="1" ht="15.75" thickBot="1">
      <c r="B198" s="1027"/>
      <c r="C198" s="1027"/>
      <c r="D198" s="1027"/>
      <c r="E198" s="1027"/>
      <c r="F198" s="1027"/>
      <c r="G198" s="1027"/>
      <c r="H198" s="1027"/>
    </row>
    <row r="199" spans="2:8" s="1" customFormat="1" ht="24">
      <c r="B199" s="1207" t="s">
        <v>489</v>
      </c>
      <c r="C199" s="1208"/>
      <c r="D199" s="124" t="s">
        <v>490</v>
      </c>
      <c r="E199" s="123" t="s">
        <v>491</v>
      </c>
      <c r="F199" s="123" t="s">
        <v>2469</v>
      </c>
      <c r="G199" s="122" t="s">
        <v>492</v>
      </c>
      <c r="H199" s="121" t="s">
        <v>493</v>
      </c>
    </row>
    <row r="200" spans="2:8" s="1" customFormat="1">
      <c r="B200" s="114" t="s">
        <v>543</v>
      </c>
      <c r="C200" s="11" t="str">
        <f>VLOOKUP(B200,'LISTA DE PRECIOS'!A:B,2,FALSE)</f>
        <v>Herramienta menor</v>
      </c>
      <c r="D200" s="12" t="str">
        <f>VLOOKUP(B200,'LISTA DE PRECIOS'!A:D,4,FALSE)</f>
        <v>%MO</v>
      </c>
      <c r="E200" s="55">
        <v>0.1</v>
      </c>
      <c r="F200" s="932">
        <v>1</v>
      </c>
      <c r="G200" s="13">
        <f>+H213</f>
        <v>19710</v>
      </c>
      <c r="H200" s="39">
        <f>+ROUND(E200*F200*G200,0)</f>
        <v>1971</v>
      </c>
    </row>
    <row r="201" spans="2:8" s="1" customFormat="1">
      <c r="B201" s="114" t="s">
        <v>524</v>
      </c>
      <c r="C201" s="11" t="str">
        <f>VLOOKUP(B201,'LISTA DE PRECIOS'!A:B,2,FALSE)</f>
        <v>Acarreo Horizontal</v>
      </c>
      <c r="D201" s="12" t="str">
        <f>VLOOKUP(B201,'LISTA DE PRECIOS'!A:D,4,FALSE)</f>
        <v>% MO</v>
      </c>
      <c r="E201" s="55">
        <v>0.1</v>
      </c>
      <c r="F201" s="932">
        <v>1</v>
      </c>
      <c r="G201" s="13">
        <f>+H213</f>
        <v>19710</v>
      </c>
      <c r="H201" s="39">
        <f>+ROUND(E201*F201*G201,0)</f>
        <v>1971</v>
      </c>
    </row>
    <row r="202" spans="2:8" s="1" customFormat="1">
      <c r="B202" s="169" t="s">
        <v>585</v>
      </c>
      <c r="C202" s="11" t="str">
        <f>VLOOKUP(B202,'LISTA DE PRECIOS'!A:B,2,FALSE)</f>
        <v>Compactador  manual (canguro)</v>
      </c>
      <c r="D202" s="12" t="str">
        <f>VLOOKUP(B202,'LISTA DE PRECIOS'!A:D,4,FALSE)</f>
        <v>Día</v>
      </c>
      <c r="E202" s="176">
        <v>0.05</v>
      </c>
      <c r="F202" s="12">
        <v>1</v>
      </c>
      <c r="G202" s="13">
        <f>VLOOKUP(B202,'LISTA DE PRECIOS'!A:E,5,FALSE)</f>
        <v>71400</v>
      </c>
      <c r="H202" s="39">
        <f>+ROUND(E202*F202*G202,0)</f>
        <v>3570</v>
      </c>
    </row>
    <row r="203" spans="2:8" s="1" customFormat="1" ht="15.75" thickBot="1">
      <c r="B203" s="91" t="s">
        <v>643</v>
      </c>
      <c r="C203" s="95" t="str">
        <f>VLOOKUP(B203,'LISTA DE PRECIOS'!A:B,2,FALSE)</f>
        <v>Toma de densidades</v>
      </c>
      <c r="D203" s="92" t="str">
        <f>VLOOKUP(B203,'LISTA DE PRECIOS'!A:D,4,FALSE)</f>
        <v>Un</v>
      </c>
      <c r="E203" s="173">
        <v>2.5000000000000001E-2</v>
      </c>
      <c r="F203" s="92">
        <v>1</v>
      </c>
      <c r="G203" s="93">
        <f>VLOOKUP(B203,'LISTA DE PRECIOS'!A:E,5,FALSE)</f>
        <v>66521</v>
      </c>
      <c r="H203" s="94">
        <f>+ROUND(E203*F203*G203,0)</f>
        <v>1663</v>
      </c>
    </row>
    <row r="204" spans="2:8" s="1" customFormat="1" ht="15.75" thickBot="1">
      <c r="B204" s="1022"/>
      <c r="C204" s="1023"/>
      <c r="D204" s="1024"/>
      <c r="E204" s="1030" t="s">
        <v>498</v>
      </c>
      <c r="F204" s="1031"/>
      <c r="G204" s="1032"/>
      <c r="H204" s="29">
        <f>ROUND(SUM(H200:H203),0)</f>
        <v>9175</v>
      </c>
    </row>
    <row r="205" spans="2:8" s="1" customFormat="1" ht="15.75" thickBot="1">
      <c r="B205" s="42"/>
      <c r="C205" s="42"/>
      <c r="D205" s="42"/>
      <c r="E205" s="10"/>
      <c r="F205" s="10"/>
      <c r="G205" s="7"/>
      <c r="H205" s="8"/>
    </row>
    <row r="206" spans="2:8" s="1" customFormat="1" ht="36">
      <c r="B206" s="1207" t="s">
        <v>499</v>
      </c>
      <c r="C206" s="1208"/>
      <c r="D206" s="124" t="s">
        <v>495</v>
      </c>
      <c r="E206" s="124" t="s">
        <v>501</v>
      </c>
      <c r="F206" s="123" t="s">
        <v>2469</v>
      </c>
      <c r="G206" s="122" t="s">
        <v>500</v>
      </c>
      <c r="H206" s="121" t="s">
        <v>493</v>
      </c>
    </row>
    <row r="207" spans="2:8" s="1" customFormat="1" ht="23.25" thickBot="1">
      <c r="B207" s="91" t="s">
        <v>2434</v>
      </c>
      <c r="C207" s="95" t="str">
        <f>VLOOKUP(B207,'LISTA DE PRECIOS'!A:B,2,FALSE)</f>
        <v>Transporte material (corte, sub-base, base, afirmado, Petreos, arenas, etc)</v>
      </c>
      <c r="D207" s="92" t="str">
        <f>VLOOKUP(B207,'LISTA DE PRECIOS'!A:D,4,FALSE)</f>
        <v>M3-Km</v>
      </c>
      <c r="E207" s="173">
        <v>7</v>
      </c>
      <c r="F207" s="92">
        <v>1</v>
      </c>
      <c r="G207" s="93">
        <f>VLOOKUP(B207,'LISTA DE PRECIOS'!A:E,5,FALSE)</f>
        <v>1831</v>
      </c>
      <c r="H207" s="94">
        <f>+ROUND(E207*F207*G207,0)</f>
        <v>12817</v>
      </c>
    </row>
    <row r="208" spans="2:8" s="1" customFormat="1" ht="15.75" thickBot="1">
      <c r="B208" s="991"/>
      <c r="C208" s="991"/>
      <c r="D208" s="991"/>
      <c r="E208" s="1042" t="s">
        <v>502</v>
      </c>
      <c r="F208" s="1043"/>
      <c r="G208" s="1031"/>
      <c r="H208" s="172">
        <f>ROUND(SUM(H207:H207),0)</f>
        <v>12817</v>
      </c>
    </row>
    <row r="209" spans="2:8" s="1" customFormat="1" ht="15.75" thickBot="1">
      <c r="B209" s="1027"/>
      <c r="C209" s="1027"/>
      <c r="D209" s="1027"/>
      <c r="E209" s="1027"/>
      <c r="F209" s="1027"/>
      <c r="G209" s="1027"/>
      <c r="H209" s="1027"/>
    </row>
    <row r="210" spans="2:8" s="1" customFormat="1" ht="24">
      <c r="B210" s="1207" t="s">
        <v>503</v>
      </c>
      <c r="C210" s="1208"/>
      <c r="D210" s="124" t="s">
        <v>495</v>
      </c>
      <c r="E210" s="123" t="s">
        <v>504</v>
      </c>
      <c r="F210" s="123" t="s">
        <v>2469</v>
      </c>
      <c r="G210" s="122" t="s">
        <v>505</v>
      </c>
      <c r="H210" s="121" t="s">
        <v>493</v>
      </c>
    </row>
    <row r="211" spans="2:8" s="1" customFormat="1">
      <c r="B211" s="423" t="s">
        <v>2514</v>
      </c>
      <c r="C211" s="11" t="str">
        <f>VLOOKUP(B211,'LISTA DE PRECIOS'!A:B,2,FALSE)</f>
        <v>Ayudante</v>
      </c>
      <c r="D211" s="12" t="str">
        <f>VLOOKUP(B211,'LISTA DE PRECIOS'!A:D,4,FALSE)</f>
        <v>Día</v>
      </c>
      <c r="E211" s="23">
        <v>0.05</v>
      </c>
      <c r="F211" s="23">
        <v>4</v>
      </c>
      <c r="G211" s="13">
        <f>VLOOKUP(B211,'LISTA DE PRECIOS'!A:E,5,FALSE)</f>
        <v>67964</v>
      </c>
      <c r="H211" s="119">
        <f>+ROUND(E211*F211*G211,0)</f>
        <v>13593</v>
      </c>
    </row>
    <row r="212" spans="2:8" s="1" customFormat="1" ht="15.75" thickBot="1">
      <c r="B212" s="424" t="s">
        <v>2516</v>
      </c>
      <c r="C212" s="95" t="str">
        <f>VLOOKUP(B212,'LISTA DE PRECIOS'!A:B,2,FALSE)</f>
        <v>Oficial</v>
      </c>
      <c r="D212" s="92" t="str">
        <f>VLOOKUP(B212,'LISTA DE PRECIOS'!A:D,4,FALSE)</f>
        <v>Día</v>
      </c>
      <c r="E212" s="117">
        <v>0.05</v>
      </c>
      <c r="F212" s="117">
        <v>1</v>
      </c>
      <c r="G212" s="93">
        <f>VLOOKUP(B212,'LISTA DE PRECIOS'!A:E,5,FALSE)</f>
        <v>122335</v>
      </c>
      <c r="H212" s="116">
        <f>+ROUND(E212*F212*G212,0)</f>
        <v>6117</v>
      </c>
    </row>
    <row r="213" spans="2:8" s="1" customFormat="1" ht="15.75" thickBot="1">
      <c r="B213" s="991"/>
      <c r="C213" s="991"/>
      <c r="D213" s="1258"/>
      <c r="E213" s="1042" t="s">
        <v>506</v>
      </c>
      <c r="F213" s="1043"/>
      <c r="G213" s="1031"/>
      <c r="H213" s="29">
        <f>ROUND(SUM(H211:H212),0)</f>
        <v>19710</v>
      </c>
    </row>
    <row r="214" spans="2:8" s="1" customFormat="1" ht="15.75" thickBot="1">
      <c r="B214" s="42"/>
      <c r="C214" s="42"/>
      <c r="D214" s="42"/>
      <c r="E214" s="42"/>
      <c r="F214" s="42"/>
      <c r="G214" s="42"/>
      <c r="H214" s="42"/>
    </row>
    <row r="215" spans="2:8" s="1" customFormat="1" ht="15.75" thickBot="1">
      <c r="B215" s="40"/>
      <c r="C215" s="40"/>
      <c r="D215" s="40"/>
      <c r="E215" s="995" t="s">
        <v>507</v>
      </c>
      <c r="F215" s="996"/>
      <c r="G215" s="997"/>
      <c r="H215" s="14">
        <f>+ROUND(H213+H204+H197+H208,0)</f>
        <v>71029</v>
      </c>
    </row>
    <row r="216" spans="2:8" s="1" customFormat="1">
      <c r="B216" s="40"/>
      <c r="C216" s="40"/>
      <c r="D216" s="40"/>
      <c r="E216" s="201"/>
      <c r="F216" s="201"/>
      <c r="G216" s="201"/>
      <c r="H216" s="200"/>
    </row>
    <row r="217" spans="2:8" s="1" customFormat="1">
      <c r="B217" s="40"/>
      <c r="C217" s="40"/>
      <c r="D217" s="40"/>
      <c r="E217" s="201"/>
      <c r="F217" s="201"/>
      <c r="G217" s="201"/>
      <c r="H217" s="200"/>
    </row>
    <row r="218" spans="2:8" s="1" customFormat="1">
      <c r="B218" s="40"/>
      <c r="C218" s="40"/>
      <c r="D218" s="40"/>
      <c r="E218" s="201"/>
      <c r="F218" s="201"/>
      <c r="G218" s="201"/>
      <c r="H218" s="200"/>
    </row>
    <row r="219" spans="2:8" s="1" customFormat="1">
      <c r="B219" s="40"/>
      <c r="C219" s="40"/>
      <c r="D219" s="40"/>
      <c r="E219" s="201"/>
      <c r="F219" s="201"/>
      <c r="G219" s="201"/>
      <c r="H219" s="200"/>
    </row>
    <row r="220" spans="2:8" s="1" customFormat="1" ht="15.75" thickBot="1">
      <c r="B220" s="40"/>
      <c r="C220" s="40"/>
      <c r="D220" s="40"/>
      <c r="E220" s="201"/>
      <c r="F220" s="201"/>
      <c r="G220" s="201"/>
      <c r="H220" s="200"/>
    </row>
    <row r="221" spans="2:8" s="1" customFormat="1" ht="15.6" customHeight="1" thickTop="1">
      <c r="B221" s="40"/>
      <c r="C221" s="854" t="s">
        <v>3432</v>
      </c>
      <c r="D221" s="40"/>
      <c r="E221" s="1203" t="s">
        <v>3431</v>
      </c>
      <c r="F221" s="1203"/>
      <c r="G221" s="1203"/>
      <c r="H221" s="200"/>
    </row>
    <row r="222" spans="2:8" s="1" customFormat="1">
      <c r="B222" s="40"/>
      <c r="C222" s="40"/>
      <c r="D222" s="40"/>
      <c r="E222" s="201"/>
      <c r="F222" s="201"/>
      <c r="G222" s="201"/>
      <c r="H222" s="200"/>
    </row>
    <row r="223" spans="2:8" s="1" customFormat="1">
      <c r="B223" s="40"/>
      <c r="C223" s="40"/>
      <c r="D223" s="40"/>
      <c r="E223" s="201"/>
      <c r="F223" s="201"/>
      <c r="G223" s="201"/>
      <c r="H223" s="200"/>
    </row>
    <row r="224" spans="2:8" s="1" customFormat="1" ht="15.75" thickBot="1">
      <c r="B224" s="40"/>
      <c r="C224" s="40"/>
      <c r="D224" s="40"/>
      <c r="E224" s="201"/>
      <c r="F224" s="201"/>
      <c r="G224" s="201"/>
      <c r="H224" s="200"/>
    </row>
    <row r="225" spans="2:8" s="1" customFormat="1" ht="15.75" thickTop="1">
      <c r="B225" s="40"/>
      <c r="C225" s="854" t="s">
        <v>3426</v>
      </c>
      <c r="D225" s="40"/>
      <c r="E225" s="1203" t="s">
        <v>3429</v>
      </c>
      <c r="F225" s="1203"/>
      <c r="G225" s="1203"/>
      <c r="H225" s="200"/>
    </row>
    <row r="226" spans="2:8" s="1" customFormat="1">
      <c r="E226" s="9"/>
      <c r="F226" s="9"/>
      <c r="G226" s="4"/>
      <c r="H226" s="4"/>
    </row>
  </sheetData>
  <mergeCells count="144">
    <mergeCell ref="E66:G66"/>
    <mergeCell ref="E70:G70"/>
    <mergeCell ref="E103:G103"/>
    <mergeCell ref="E107:G107"/>
    <mergeCell ref="E180:G180"/>
    <mergeCell ref="E184:G184"/>
    <mergeCell ref="E221:G221"/>
    <mergeCell ref="E225:G225"/>
    <mergeCell ref="B14:D14"/>
    <mergeCell ref="E14:G14"/>
    <mergeCell ref="B40:C42"/>
    <mergeCell ref="D40:G40"/>
    <mergeCell ref="D41:G42"/>
    <mergeCell ref="B55:H55"/>
    <mergeCell ref="B56:C56"/>
    <mergeCell ref="B58:D58"/>
    <mergeCell ref="E58:G58"/>
    <mergeCell ref="B74:C74"/>
    <mergeCell ref="D74:H74"/>
    <mergeCell ref="B75:C77"/>
    <mergeCell ref="E95:G95"/>
    <mergeCell ref="B95:D95"/>
    <mergeCell ref="E97:G97"/>
    <mergeCell ref="B82:H82"/>
    <mergeCell ref="H41:H42"/>
    <mergeCell ref="B44:C44"/>
    <mergeCell ref="B38:H38"/>
    <mergeCell ref="B39:C39"/>
    <mergeCell ref="D39:H39"/>
    <mergeCell ref="E31:G31"/>
    <mergeCell ref="E35:G35"/>
    <mergeCell ref="B52:C52"/>
    <mergeCell ref="B54:D54"/>
    <mergeCell ref="E54:G54"/>
    <mergeCell ref="E46:G46"/>
    <mergeCell ref="B46:D46"/>
    <mergeCell ref="B48:C48"/>
    <mergeCell ref="B47:H47"/>
    <mergeCell ref="B83:C83"/>
    <mergeCell ref="B86:D86"/>
    <mergeCell ref="B92:C92"/>
    <mergeCell ref="D75:G75"/>
    <mergeCell ref="D76:G77"/>
    <mergeCell ref="H76:H77"/>
    <mergeCell ref="B79:C79"/>
    <mergeCell ref="B81:D81"/>
    <mergeCell ref="E81:G81"/>
    <mergeCell ref="E86:G86"/>
    <mergeCell ref="B88:C88"/>
    <mergeCell ref="B90:D90"/>
    <mergeCell ref="E90:G90"/>
    <mergeCell ref="B91:H91"/>
    <mergeCell ref="B168:H168"/>
    <mergeCell ref="B155:C155"/>
    <mergeCell ref="B157:D157"/>
    <mergeCell ref="E157:G157"/>
    <mergeCell ref="B149:H149"/>
    <mergeCell ref="B204:D204"/>
    <mergeCell ref="E204:G204"/>
    <mergeCell ref="B206:C206"/>
    <mergeCell ref="B167:D167"/>
    <mergeCell ref="E167:G167"/>
    <mergeCell ref="B150:C150"/>
    <mergeCell ref="D150:H150"/>
    <mergeCell ref="B151:C153"/>
    <mergeCell ref="D151:G151"/>
    <mergeCell ref="D152:G153"/>
    <mergeCell ref="H152:H153"/>
    <mergeCell ref="B158:H158"/>
    <mergeCell ref="B159:C159"/>
    <mergeCell ref="B163:D163"/>
    <mergeCell ref="E163:G163"/>
    <mergeCell ref="B165:C165"/>
    <mergeCell ref="B198:H198"/>
    <mergeCell ref="B169:C169"/>
    <mergeCell ref="B172:D172"/>
    <mergeCell ref="B73:H73"/>
    <mergeCell ref="B1:H1"/>
    <mergeCell ref="B3:C5"/>
    <mergeCell ref="D3:G3"/>
    <mergeCell ref="D4:G5"/>
    <mergeCell ref="H4:H5"/>
    <mergeCell ref="B7:C7"/>
    <mergeCell ref="B9:D9"/>
    <mergeCell ref="E9:G9"/>
    <mergeCell ref="B16:C16"/>
    <mergeCell ref="B18:D18"/>
    <mergeCell ref="E18:G18"/>
    <mergeCell ref="B19:H19"/>
    <mergeCell ref="B20:C20"/>
    <mergeCell ref="B10:H10"/>
    <mergeCell ref="B11:C11"/>
    <mergeCell ref="B23:D23"/>
    <mergeCell ref="E23:G23"/>
    <mergeCell ref="E25:G25"/>
    <mergeCell ref="B2:C2"/>
    <mergeCell ref="D2:H2"/>
    <mergeCell ref="E60:G60"/>
    <mergeCell ref="B50:D50"/>
    <mergeCell ref="E50:G50"/>
    <mergeCell ref="E172:G172"/>
    <mergeCell ref="E174:G174"/>
    <mergeCell ref="B187:H187"/>
    <mergeCell ref="B188:C188"/>
    <mergeCell ref="D188:H188"/>
    <mergeCell ref="E215:G215"/>
    <mergeCell ref="B210:C210"/>
    <mergeCell ref="B189:C191"/>
    <mergeCell ref="D189:G189"/>
    <mergeCell ref="D190:G191"/>
    <mergeCell ref="H190:H191"/>
    <mergeCell ref="B197:D197"/>
    <mergeCell ref="E197:G197"/>
    <mergeCell ref="E208:G208"/>
    <mergeCell ref="B209:H209"/>
    <mergeCell ref="B213:D213"/>
    <mergeCell ref="E213:G213"/>
    <mergeCell ref="B208:D208"/>
    <mergeCell ref="B193:C193"/>
    <mergeCell ref="B199:C199"/>
    <mergeCell ref="B110:H110"/>
    <mergeCell ref="B111:C111"/>
    <mergeCell ref="D111:H111"/>
    <mergeCell ref="B112:C114"/>
    <mergeCell ref="D112:G112"/>
    <mergeCell ref="D113:G114"/>
    <mergeCell ref="H113:H114"/>
    <mergeCell ref="B116:C116"/>
    <mergeCell ref="B118:D118"/>
    <mergeCell ref="E118:G118"/>
    <mergeCell ref="B134:D134"/>
    <mergeCell ref="E134:G134"/>
    <mergeCell ref="E136:G136"/>
    <mergeCell ref="E142:G142"/>
    <mergeCell ref="E146:G146"/>
    <mergeCell ref="B119:H119"/>
    <mergeCell ref="B120:C120"/>
    <mergeCell ref="B125:D125"/>
    <mergeCell ref="E125:G125"/>
    <mergeCell ref="B127:C127"/>
    <mergeCell ref="B129:D129"/>
    <mergeCell ref="E129:G129"/>
    <mergeCell ref="B130:H130"/>
    <mergeCell ref="B131:C131"/>
  </mergeCells>
  <phoneticPr fontId="12" type="noConversion"/>
  <dataValidations disablePrompts="1" count="2">
    <dataValidation type="list" allowBlank="1" showInputMessage="1" showErrorMessage="1" sqref="B21:B22 B12:B13 B93:B94 B132:B133">
      <formula1>#REF!</formula1>
    </dataValidation>
    <dataValidation type="list" allowBlank="1" showInputMessage="1" showErrorMessage="1" sqref="B84:B85 B170:B171 B160:B161 B211:B212 B200:B203 B49 B57 B121 B124">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5" manualBreakCount="5">
    <brk id="36" max="16383" man="1"/>
    <brk id="71" max="16383" man="1"/>
    <brk id="108" max="16383" man="1"/>
    <brk id="147" max="16383" man="1"/>
    <brk id="185" max="16383" man="1"/>
  </rowBreaks>
  <colBreaks count="1" manualBreakCount="1">
    <brk id="9" max="1048575" man="1"/>
  </colBreaks>
  <legacyDrawingHF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V748"/>
  <sheetViews>
    <sheetView view="pageBreakPreview" topLeftCell="A613" zoomScale="40" zoomScaleNormal="100" zoomScaleSheetLayoutView="112" workbookViewId="0">
      <selection activeCell="A666" sqref="A666"/>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85546875" customWidth="1"/>
    <col min="9" max="9" width="5.5703125" customWidth="1"/>
    <col min="10" max="10" width="12.7109375" customWidth="1"/>
  </cols>
  <sheetData>
    <row r="1" spans="2:8" s="1" customFormat="1" ht="15.75" thickBot="1">
      <c r="E1" s="9"/>
      <c r="F1" s="9"/>
      <c r="G1" s="4"/>
      <c r="H1" s="4"/>
    </row>
    <row r="2" spans="2:8" s="1" customFormat="1" ht="17.649999999999999" customHeight="1" thickBot="1">
      <c r="B2" s="1209" t="s">
        <v>2982</v>
      </c>
      <c r="C2" s="1210"/>
      <c r="D2" s="1210"/>
      <c r="E2" s="1210"/>
      <c r="F2" s="1210"/>
      <c r="G2" s="1210"/>
      <c r="H2" s="1211"/>
    </row>
    <row r="3" spans="2:8" s="1" customFormat="1" ht="15.75" thickBot="1">
      <c r="B3" s="1001" t="s">
        <v>487</v>
      </c>
      <c r="C3" s="1002"/>
      <c r="D3" s="1259" t="s">
        <v>3598</v>
      </c>
      <c r="E3" s="1260"/>
      <c r="F3" s="1260"/>
      <c r="G3" s="1260"/>
      <c r="H3" s="1261"/>
    </row>
    <row r="4" spans="2:8" s="1" customFormat="1">
      <c r="B4" s="1010" t="s">
        <v>1595</v>
      </c>
      <c r="C4" s="1011"/>
      <c r="D4" s="1010" t="s">
        <v>34</v>
      </c>
      <c r="E4" s="1011"/>
      <c r="F4" s="1011"/>
      <c r="G4" s="1011"/>
      <c r="H4" s="38" t="s">
        <v>1</v>
      </c>
    </row>
    <row r="5" spans="2:8" s="1" customFormat="1" ht="9.6" customHeight="1">
      <c r="B5" s="1012"/>
      <c r="C5" s="1013"/>
      <c r="D5" s="1016">
        <f>+ROUND(H24+H15+H10+H19,0)</f>
        <v>352744</v>
      </c>
      <c r="E5" s="1017"/>
      <c r="F5" s="1017"/>
      <c r="G5" s="1017"/>
      <c r="H5" s="1020" t="s">
        <v>2536</v>
      </c>
    </row>
    <row r="6" spans="2:8" s="1" customFormat="1" ht="27" customHeight="1" thickBot="1">
      <c r="B6" s="1014"/>
      <c r="C6" s="1015"/>
      <c r="D6" s="1018"/>
      <c r="E6" s="1019"/>
      <c r="F6" s="1019"/>
      <c r="G6" s="1019"/>
      <c r="H6" s="1021"/>
    </row>
    <row r="7" spans="2:8" s="1" customFormat="1" ht="9.75" customHeight="1" thickBot="1">
      <c r="E7" s="9"/>
      <c r="F7" s="9"/>
      <c r="G7" s="4"/>
      <c r="H7" s="4"/>
    </row>
    <row r="8" spans="2:8" s="1" customFormat="1" ht="24">
      <c r="B8" s="1207" t="s">
        <v>494</v>
      </c>
      <c r="C8" s="1208"/>
      <c r="D8" s="124" t="s">
        <v>495</v>
      </c>
      <c r="E8" s="123" t="s">
        <v>496</v>
      </c>
      <c r="F8" s="123" t="s">
        <v>2542</v>
      </c>
      <c r="G8" s="122" t="s">
        <v>492</v>
      </c>
      <c r="H8" s="121" t="s">
        <v>493</v>
      </c>
    </row>
    <row r="9" spans="2:8" s="1" customFormat="1" ht="15.75" thickBot="1">
      <c r="B9" s="167" t="s">
        <v>2413</v>
      </c>
      <c r="C9" s="95" t="str">
        <f>VLOOKUP(B9,'LISTA DE PRECIOS'!A:B,2,FALSE)</f>
        <v>Concreto de 10,3 Mpa (producción)</v>
      </c>
      <c r="D9" s="92" t="str">
        <f>VLOOKUP(B9,'LISTA DE PRECIOS'!A:D,4,FALSE)</f>
        <v>M3</v>
      </c>
      <c r="E9" s="173">
        <v>1</v>
      </c>
      <c r="F9" s="92">
        <v>1.05</v>
      </c>
      <c r="G9" s="93">
        <f>VLOOKUP(B9,'LISTA DE PRECIOS'!A:E,5,FALSE)</f>
        <v>264176</v>
      </c>
      <c r="H9" s="94">
        <f>+ROUND(E9*F9*G9,0)</f>
        <v>277385</v>
      </c>
    </row>
    <row r="10" spans="2:8" s="1" customFormat="1" ht="15.75" thickBot="1">
      <c r="B10" s="1022"/>
      <c r="C10" s="1023"/>
      <c r="D10" s="1024"/>
      <c r="E10" s="1030" t="s">
        <v>497</v>
      </c>
      <c r="F10" s="1031"/>
      <c r="G10" s="1032"/>
      <c r="H10" s="29">
        <f>ROUND(SUM(H9:H9),0)</f>
        <v>277385</v>
      </c>
    </row>
    <row r="11" spans="2:8" s="1" customFormat="1" ht="10.9" customHeight="1" thickBot="1">
      <c r="B11" s="1027"/>
      <c r="C11" s="1027"/>
      <c r="D11" s="1027"/>
      <c r="E11" s="1027"/>
      <c r="F11" s="1027"/>
      <c r="G11" s="1027"/>
      <c r="H11" s="1027"/>
    </row>
    <row r="12" spans="2:8" s="1" customFormat="1" ht="24">
      <c r="B12" s="1207" t="s">
        <v>489</v>
      </c>
      <c r="C12" s="1208"/>
      <c r="D12" s="124" t="s">
        <v>490</v>
      </c>
      <c r="E12" s="123" t="s">
        <v>491</v>
      </c>
      <c r="F12" s="123" t="s">
        <v>2542</v>
      </c>
      <c r="G12" s="122" t="s">
        <v>492</v>
      </c>
      <c r="H12" s="121" t="s">
        <v>493</v>
      </c>
    </row>
    <row r="13" spans="2:8" s="1" customFormat="1">
      <c r="B13" s="114" t="s">
        <v>543</v>
      </c>
      <c r="C13" s="11" t="str">
        <f>VLOOKUP(B13,'LISTA DE PRECIOS'!A:B,2,FALSE)</f>
        <v>Herramienta menor</v>
      </c>
      <c r="D13" s="12" t="str">
        <f>VLOOKUP(B13,'LISTA DE PRECIOS'!A:D,4,FALSE)</f>
        <v>%MO</v>
      </c>
      <c r="E13" s="55">
        <v>0.1</v>
      </c>
      <c r="F13" s="55"/>
      <c r="G13" s="13">
        <f>+H24</f>
        <v>62799</v>
      </c>
      <c r="H13" s="24">
        <f>+ROUND(E13*G13,0)</f>
        <v>6280</v>
      </c>
    </row>
    <row r="14" spans="2:8" s="1" customFormat="1" ht="15.75" thickBot="1">
      <c r="B14" s="167" t="s">
        <v>524</v>
      </c>
      <c r="C14" s="95" t="str">
        <f>VLOOKUP(B14,'LISTA DE PRECIOS'!A:B,2,FALSE)</f>
        <v>Acarreo Horizontal</v>
      </c>
      <c r="D14" s="92" t="str">
        <f>VLOOKUP(B14,'LISTA DE PRECIOS'!A:D,4,FALSE)</f>
        <v>% MO</v>
      </c>
      <c r="E14" s="155">
        <v>0.1</v>
      </c>
      <c r="F14" s="155"/>
      <c r="G14" s="93">
        <f>+H24</f>
        <v>62799</v>
      </c>
      <c r="H14" s="154">
        <f>+ROUND(E14*G14,0)</f>
        <v>6280</v>
      </c>
    </row>
    <row r="15" spans="2:8" s="1" customFormat="1" ht="15.75" thickBot="1">
      <c r="B15" s="1022"/>
      <c r="C15" s="1023"/>
      <c r="D15" s="1024"/>
      <c r="E15" s="1030" t="s">
        <v>498</v>
      </c>
      <c r="F15" s="1031"/>
      <c r="G15" s="1032"/>
      <c r="H15" s="29">
        <f>ROUND(SUM(H13:H14),0)</f>
        <v>12560</v>
      </c>
    </row>
    <row r="16" spans="2:8" s="1" customFormat="1" ht="10.15" customHeight="1" thickBot="1">
      <c r="B16" s="42"/>
      <c r="C16" s="42"/>
      <c r="D16" s="42"/>
      <c r="E16" s="10"/>
      <c r="F16" s="10"/>
      <c r="G16" s="7"/>
      <c r="H16" s="8"/>
    </row>
    <row r="17" spans="2:22" s="1" customFormat="1" ht="36.75" thickBot="1">
      <c r="B17" s="1033" t="s">
        <v>499</v>
      </c>
      <c r="C17" s="1034"/>
      <c r="D17" s="30" t="s">
        <v>495</v>
      </c>
      <c r="E17" s="30" t="s">
        <v>501</v>
      </c>
      <c r="F17" s="25" t="s">
        <v>2542</v>
      </c>
      <c r="G17" s="31" t="s">
        <v>500</v>
      </c>
      <c r="H17" s="32" t="s">
        <v>493</v>
      </c>
    </row>
    <row r="18" spans="2:22" s="1" customFormat="1" ht="15.75" thickBot="1">
      <c r="B18" s="15">
        <v>3</v>
      </c>
      <c r="C18" s="16" t="s">
        <v>4</v>
      </c>
      <c r="D18" s="17"/>
      <c r="E18" s="18"/>
      <c r="F18" s="18"/>
      <c r="G18" s="19"/>
      <c r="H18" s="20">
        <f>+ROUND(E18*G18,0)</f>
        <v>0</v>
      </c>
    </row>
    <row r="19" spans="2:22" s="1" customFormat="1" ht="15.75" thickBot="1">
      <c r="B19" s="991"/>
      <c r="C19" s="991"/>
      <c r="D19" s="991"/>
      <c r="E19" s="992" t="s">
        <v>502</v>
      </c>
      <c r="F19" s="993"/>
      <c r="G19" s="994"/>
      <c r="H19" s="33">
        <f>ROUND(SUM(H18:H18),0)</f>
        <v>0</v>
      </c>
    </row>
    <row r="20" spans="2:22" s="1" customFormat="1" ht="15.75" thickBot="1">
      <c r="B20" s="1027"/>
      <c r="C20" s="1027"/>
      <c r="D20" s="1027"/>
      <c r="E20" s="1027"/>
      <c r="F20" s="1027"/>
      <c r="G20" s="1027"/>
      <c r="H20" s="1027"/>
    </row>
    <row r="21" spans="2:22" s="1" customFormat="1" ht="24">
      <c r="B21" s="1207" t="s">
        <v>503</v>
      </c>
      <c r="C21" s="1208"/>
      <c r="D21" s="124" t="s">
        <v>495</v>
      </c>
      <c r="E21" s="123" t="s">
        <v>504</v>
      </c>
      <c r="F21" s="123" t="s">
        <v>2530</v>
      </c>
      <c r="G21" s="122" t="s">
        <v>505</v>
      </c>
      <c r="H21" s="121" t="s">
        <v>493</v>
      </c>
    </row>
    <row r="22" spans="2:22" s="1" customFormat="1">
      <c r="B22" s="111" t="s">
        <v>2514</v>
      </c>
      <c r="C22" s="11" t="str">
        <f>VLOOKUP(B22,'LISTA DE PRECIOS'!A:B,2,FALSE)</f>
        <v>Ayudante</v>
      </c>
      <c r="D22" s="12" t="str">
        <f>VLOOKUP(B22,'LISTA DE PRECIOS'!A:D,4,FALSE)</f>
        <v>Día</v>
      </c>
      <c r="E22" s="23">
        <v>0.33</v>
      </c>
      <c r="F22" s="23">
        <v>1</v>
      </c>
      <c r="G22" s="13">
        <f>VLOOKUP(B22,'LISTA DE PRECIOS'!A:E,5,FALSE)</f>
        <v>67964</v>
      </c>
      <c r="H22" s="119">
        <f>+ROUND(E22*F22*G22,0)</f>
        <v>22428</v>
      </c>
      <c r="K22" s="4"/>
      <c r="L22" s="4"/>
      <c r="M22" s="4"/>
      <c r="N22" s="4"/>
      <c r="O22" s="4"/>
      <c r="P22" s="4"/>
      <c r="Q22" s="4"/>
      <c r="R22" s="4"/>
      <c r="S22" s="4"/>
      <c r="T22" s="4"/>
      <c r="U22" s="4"/>
      <c r="V22" s="4"/>
    </row>
    <row r="23" spans="2:22" s="1" customFormat="1" ht="15.75" thickBot="1">
      <c r="B23" s="118" t="s">
        <v>2516</v>
      </c>
      <c r="C23" s="95" t="str">
        <f>VLOOKUP(B23,'LISTA DE PRECIOS'!A:B,2,FALSE)</f>
        <v>Oficial</v>
      </c>
      <c r="D23" s="92" t="str">
        <f>VLOOKUP(B23,'LISTA DE PRECIOS'!A:D,4,FALSE)</f>
        <v>Día</v>
      </c>
      <c r="E23" s="117">
        <v>0.33</v>
      </c>
      <c r="F23" s="117">
        <v>1</v>
      </c>
      <c r="G23" s="93">
        <f>VLOOKUP(B23,'LISTA DE PRECIOS'!A:E,5,FALSE)</f>
        <v>122335</v>
      </c>
      <c r="H23" s="116">
        <f>+ROUND(E23*F23*G23,0)</f>
        <v>40371</v>
      </c>
    </row>
    <row r="24" spans="2:22" s="1" customFormat="1" ht="15.75" thickBot="1">
      <c r="B24" s="991"/>
      <c r="C24" s="991"/>
      <c r="D24" s="991"/>
      <c r="E24" s="1042" t="s">
        <v>506</v>
      </c>
      <c r="F24" s="1043"/>
      <c r="G24" s="1031"/>
      <c r="H24" s="29">
        <f>ROUND(SUM(H22:H23),0)</f>
        <v>62799</v>
      </c>
    </row>
    <row r="25" spans="2:22" s="1" customFormat="1" ht="8.65" customHeight="1" thickBot="1">
      <c r="B25" s="42"/>
      <c r="C25" s="42"/>
      <c r="D25" s="42"/>
      <c r="E25" s="42"/>
      <c r="F25" s="42"/>
      <c r="G25" s="42"/>
      <c r="H25" s="42"/>
    </row>
    <row r="26" spans="2:22" s="1" customFormat="1" ht="15.75" thickBot="1">
      <c r="B26" s="40"/>
      <c r="C26" s="40"/>
      <c r="D26" s="40"/>
      <c r="E26" s="995" t="s">
        <v>507</v>
      </c>
      <c r="F26" s="996"/>
      <c r="G26" s="997"/>
      <c r="H26" s="14">
        <f>+ROUND(H24+H15+H10+H19,0)</f>
        <v>352744</v>
      </c>
    </row>
    <row r="27" spans="2:22" s="1" customFormat="1">
      <c r="B27" s="40"/>
      <c r="C27" s="40"/>
      <c r="D27" s="40"/>
      <c r="E27" s="201"/>
      <c r="F27" s="201"/>
      <c r="G27" s="201"/>
      <c r="H27" s="200"/>
    </row>
    <row r="28" spans="2:22" s="1" customFormat="1">
      <c r="B28" s="40"/>
      <c r="C28" s="40"/>
      <c r="D28" s="40"/>
      <c r="E28" s="201"/>
      <c r="F28" s="201"/>
      <c r="G28" s="201"/>
      <c r="H28" s="200"/>
    </row>
    <row r="29" spans="2:22" s="1" customFormat="1">
      <c r="B29" s="40"/>
      <c r="C29" s="40"/>
      <c r="D29" s="40"/>
      <c r="E29" s="201"/>
      <c r="F29" s="201"/>
      <c r="G29" s="201"/>
      <c r="H29" s="200"/>
    </row>
    <row r="30" spans="2:22" s="1" customFormat="1">
      <c r="B30" s="40"/>
      <c r="C30" s="40"/>
      <c r="D30" s="40"/>
      <c r="E30" s="201"/>
      <c r="F30" s="201"/>
      <c r="G30" s="201"/>
      <c r="H30" s="200"/>
    </row>
    <row r="31" spans="2:22" s="1" customFormat="1" ht="15.75" thickBot="1">
      <c r="B31" s="40"/>
      <c r="C31" s="40"/>
      <c r="D31" s="40"/>
      <c r="E31" s="201"/>
      <c r="F31" s="201"/>
      <c r="G31" s="201"/>
      <c r="H31" s="200"/>
    </row>
    <row r="32" spans="2:22" s="1" customFormat="1" ht="15.6" customHeight="1" thickTop="1">
      <c r="B32" s="40"/>
      <c r="C32" s="854" t="s">
        <v>3432</v>
      </c>
      <c r="D32" s="40"/>
      <c r="E32" s="1203" t="s">
        <v>3431</v>
      </c>
      <c r="F32" s="1203"/>
      <c r="G32" s="1203"/>
      <c r="H32" s="200"/>
    </row>
    <row r="33" spans="2:8" s="1" customFormat="1">
      <c r="B33" s="40"/>
      <c r="C33" s="40"/>
      <c r="D33" s="40"/>
      <c r="E33" s="201"/>
      <c r="F33" s="201"/>
      <c r="G33" s="201"/>
      <c r="H33" s="200"/>
    </row>
    <row r="34" spans="2:8" s="1" customFormat="1">
      <c r="B34" s="40"/>
      <c r="C34" s="40"/>
      <c r="D34" s="40"/>
      <c r="E34" s="201"/>
      <c r="F34" s="201"/>
      <c r="G34" s="201"/>
      <c r="H34" s="200"/>
    </row>
    <row r="35" spans="2:8" s="1" customFormat="1" ht="15.75" thickBot="1">
      <c r="B35" s="40"/>
      <c r="C35" s="40"/>
      <c r="D35" s="40"/>
      <c r="E35" s="201"/>
      <c r="F35" s="201"/>
      <c r="G35" s="201"/>
      <c r="H35" s="200"/>
    </row>
    <row r="36" spans="2:8" s="1" customFormat="1" ht="15.75" thickTop="1">
      <c r="B36" s="40"/>
      <c r="C36" s="854" t="s">
        <v>3426</v>
      </c>
      <c r="D36" s="40"/>
      <c r="E36" s="1203" t="s">
        <v>3429</v>
      </c>
      <c r="F36" s="1203"/>
      <c r="G36" s="1203"/>
      <c r="H36" s="200"/>
    </row>
    <row r="37" spans="2:8" s="1" customFormat="1">
      <c r="E37" s="9"/>
      <c r="F37" s="9"/>
      <c r="G37" s="4"/>
      <c r="H37" s="4"/>
    </row>
    <row r="38" spans="2:8" s="1" customFormat="1" ht="15.75" thickBot="1">
      <c r="E38" s="9"/>
      <c r="F38" s="9"/>
      <c r="G38" s="4"/>
      <c r="H38" s="4"/>
    </row>
    <row r="39" spans="2:8" s="1" customFormat="1" ht="16.149999999999999" customHeight="1" thickBot="1">
      <c r="B39" s="1209" t="s">
        <v>2982</v>
      </c>
      <c r="C39" s="1210"/>
      <c r="D39" s="1210"/>
      <c r="E39" s="1210"/>
      <c r="F39" s="1210"/>
      <c r="G39" s="1210"/>
      <c r="H39" s="1211"/>
    </row>
    <row r="40" spans="2:8" s="1" customFormat="1" ht="15" customHeight="1" thickBot="1">
      <c r="B40" s="1006" t="s">
        <v>2578</v>
      </c>
      <c r="C40" s="1007"/>
      <c r="D40" s="1259" t="s">
        <v>3599</v>
      </c>
      <c r="E40" s="1260"/>
      <c r="F40" s="1260"/>
      <c r="G40" s="1260"/>
      <c r="H40" s="1261"/>
    </row>
    <row r="41" spans="2:8" s="1" customFormat="1" ht="14.45" customHeight="1">
      <c r="B41" s="1010" t="s">
        <v>3415</v>
      </c>
      <c r="C41" s="1011"/>
      <c r="D41" s="1010" t="s">
        <v>34</v>
      </c>
      <c r="E41" s="1011"/>
      <c r="F41" s="1011"/>
      <c r="G41" s="1011"/>
      <c r="H41" s="38" t="s">
        <v>1</v>
      </c>
    </row>
    <row r="42" spans="2:8" s="1" customFormat="1">
      <c r="B42" s="1012"/>
      <c r="C42" s="1013"/>
      <c r="D42" s="1016">
        <f>+ROUND(H64+H55+H51+H59,0)</f>
        <v>76612</v>
      </c>
      <c r="E42" s="1017"/>
      <c r="F42" s="1017"/>
      <c r="G42" s="1017"/>
      <c r="H42" s="1020" t="s">
        <v>2648</v>
      </c>
    </row>
    <row r="43" spans="2:8" s="1" customFormat="1" ht="15.75" thickBot="1">
      <c r="B43" s="1014"/>
      <c r="C43" s="1015"/>
      <c r="D43" s="1018"/>
      <c r="E43" s="1019"/>
      <c r="F43" s="1019"/>
      <c r="G43" s="1019"/>
      <c r="H43" s="1021"/>
    </row>
    <row r="44" spans="2:8" s="1" customFormat="1" ht="15.75" thickBot="1">
      <c r="E44" s="9"/>
      <c r="F44" s="9"/>
      <c r="G44" s="4"/>
      <c r="H44" s="4"/>
    </row>
    <row r="45" spans="2:8" s="1" customFormat="1" ht="24">
      <c r="B45" s="1028" t="s">
        <v>494</v>
      </c>
      <c r="C45" s="1029"/>
      <c r="D45" s="41" t="s">
        <v>495</v>
      </c>
      <c r="E45" s="25" t="s">
        <v>496</v>
      </c>
      <c r="F45" s="25" t="s">
        <v>2542</v>
      </c>
      <c r="G45" s="26" t="s">
        <v>492</v>
      </c>
      <c r="H45" s="27" t="s">
        <v>493</v>
      </c>
    </row>
    <row r="46" spans="2:8" s="1" customFormat="1">
      <c r="B46" s="169" t="s">
        <v>1114</v>
      </c>
      <c r="C46" s="56" t="str">
        <f>VLOOKUP(B46,'LISTA DE PRECIOS'!A:B,2,FALSE)</f>
        <v>Tabla para formaleta de 1" x 10" x 2,9 m</v>
      </c>
      <c r="D46" s="12" t="str">
        <f>VLOOKUP(B46,'LISTA DE PRECIOS'!A:D,4,FALSE)</f>
        <v>M</v>
      </c>
      <c r="E46" s="208">
        <v>2</v>
      </c>
      <c r="F46" s="12">
        <v>0.33333333333333331</v>
      </c>
      <c r="G46" s="13">
        <f>VLOOKUP(B46,'LISTA DE PRECIOS'!A:E,5,FALSE)</f>
        <v>5377</v>
      </c>
      <c r="H46" s="39">
        <f t="shared" ref="H46:H50" si="0">+ROUND(E46*F46*G46,0)</f>
        <v>3585</v>
      </c>
    </row>
    <row r="47" spans="2:8" s="1" customFormat="1">
      <c r="B47" s="169" t="s">
        <v>1268</v>
      </c>
      <c r="C47" s="56" t="str">
        <f>VLOOKUP(B47,'LISTA DE PRECIOS'!A:B,2,FALSE)</f>
        <v xml:space="preserve">Varillón de sajo 3x3 </v>
      </c>
      <c r="D47" s="12" t="str">
        <f>VLOOKUP(B47,'LISTA DE PRECIOS'!A:D,4,FALSE)</f>
        <v>M</v>
      </c>
      <c r="E47" s="208">
        <v>2</v>
      </c>
      <c r="F47" s="12">
        <v>0.33333333333333331</v>
      </c>
      <c r="G47" s="13">
        <f>VLOOKUP(B47,'LISTA DE PRECIOS'!A:E,5,FALSE)</f>
        <v>2595</v>
      </c>
      <c r="H47" s="39">
        <f t="shared" si="0"/>
        <v>1730</v>
      </c>
    </row>
    <row r="48" spans="2:8" s="1" customFormat="1">
      <c r="B48" s="169" t="s">
        <v>1073</v>
      </c>
      <c r="C48" s="56" t="str">
        <f>VLOOKUP(B48,'LISTA DE PRECIOS'!A:B,2,FALSE)</f>
        <v>Puntilla (promedio)</v>
      </c>
      <c r="D48" s="12" t="str">
        <f>VLOOKUP(B48,'LISTA DE PRECIOS'!A:D,4,FALSE)</f>
        <v>Lb</v>
      </c>
      <c r="E48" s="12">
        <v>7.0000000000000007E-2</v>
      </c>
      <c r="F48" s="12">
        <v>1</v>
      </c>
      <c r="G48" s="13">
        <f>VLOOKUP(B48,'LISTA DE PRECIOS'!A:E,5,FALSE)</f>
        <v>3500</v>
      </c>
      <c r="H48" s="39">
        <f t="shared" si="0"/>
        <v>245</v>
      </c>
    </row>
    <row r="49" spans="2:8" s="1" customFormat="1">
      <c r="B49" s="169" t="s">
        <v>692</v>
      </c>
      <c r="C49" s="56" t="str">
        <f>VLOOKUP(B49,'LISTA DE PRECIOS'!A:B,2,FALSE)</f>
        <v>Antisol blanco</v>
      </c>
      <c r="D49" s="12" t="str">
        <f>VLOOKUP(B49,'LISTA DE PRECIOS'!A:D,4,FALSE)</f>
        <v>Kg</v>
      </c>
      <c r="E49" s="208">
        <v>0.2</v>
      </c>
      <c r="F49" s="12">
        <v>1.03</v>
      </c>
      <c r="G49" s="13">
        <f>VLOOKUP(B49,'LISTA DE PRECIOS'!A:E,5,FALSE)</f>
        <v>17224</v>
      </c>
      <c r="H49" s="39">
        <f t="shared" si="0"/>
        <v>3548</v>
      </c>
    </row>
    <row r="50" spans="2:8" s="1" customFormat="1">
      <c r="B50" s="169" t="s">
        <v>3052</v>
      </c>
      <c r="C50" s="56" t="str">
        <f>VLOOKUP(B50,'LISTA DE PRECIOS'!A:B,2,FALSE)</f>
        <v>Concreto premezclado de 27,6 Mpa (4.000 PSI)</v>
      </c>
      <c r="D50" s="12" t="str">
        <f>VLOOKUP(B50,'LISTA DE PRECIOS'!A:D,4,FALSE)</f>
        <v>M3</v>
      </c>
      <c r="E50" s="208">
        <v>0.1</v>
      </c>
      <c r="F50" s="12">
        <v>1.05</v>
      </c>
      <c r="G50" s="13">
        <f>VLOOKUP(B50,'LISTA DE PRECIOS'!A:E,5,FALSE)</f>
        <v>395127</v>
      </c>
      <c r="H50" s="39">
        <f t="shared" si="0"/>
        <v>41488</v>
      </c>
    </row>
    <row r="51" spans="2:8" s="1" customFormat="1" ht="15.75" thickBot="1">
      <c r="B51" s="1022"/>
      <c r="C51" s="1023"/>
      <c r="D51" s="1024"/>
      <c r="E51" s="1030" t="s">
        <v>497</v>
      </c>
      <c r="F51" s="1031"/>
      <c r="G51" s="1032"/>
      <c r="H51" s="29">
        <f>ROUND(SUM(H46:H50),0)</f>
        <v>50596</v>
      </c>
    </row>
    <row r="52" spans="2:8" s="1" customFormat="1" ht="15.75" thickBot="1">
      <c r="B52" s="1027"/>
      <c r="C52" s="1027"/>
      <c r="D52" s="1027"/>
      <c r="E52" s="1027"/>
      <c r="F52" s="1027"/>
      <c r="G52" s="1027"/>
      <c r="H52" s="1027"/>
    </row>
    <row r="53" spans="2:8" s="1" customFormat="1" ht="24">
      <c r="B53" s="1028" t="s">
        <v>489</v>
      </c>
      <c r="C53" s="1029"/>
      <c r="D53" s="41" t="s">
        <v>490</v>
      </c>
      <c r="E53" s="25" t="s">
        <v>491</v>
      </c>
      <c r="F53" s="25" t="s">
        <v>2530</v>
      </c>
      <c r="G53" s="26" t="s">
        <v>492</v>
      </c>
      <c r="H53" s="27" t="s">
        <v>493</v>
      </c>
    </row>
    <row r="54" spans="2:8" s="1" customFormat="1" ht="15.75" thickBot="1">
      <c r="B54" s="91" t="s">
        <v>543</v>
      </c>
      <c r="C54" s="112" t="str">
        <f>VLOOKUP(B54,'LISTA DE PRECIOS'!A:B,2,FALSE)</f>
        <v>Herramienta menor</v>
      </c>
      <c r="D54" s="92" t="str">
        <f>VLOOKUP(B54,'LISTA DE PRECIOS'!A:D,4,FALSE)</f>
        <v>%MO</v>
      </c>
      <c r="E54" s="155">
        <v>0.1</v>
      </c>
      <c r="F54" s="392">
        <v>1</v>
      </c>
      <c r="G54" s="93">
        <f>+H64</f>
        <v>23651</v>
      </c>
      <c r="H54" s="154">
        <f>+ROUND(E54*G54,0)</f>
        <v>2365</v>
      </c>
    </row>
    <row r="55" spans="2:8" s="1" customFormat="1" ht="15.75" thickBot="1">
      <c r="B55" s="1022"/>
      <c r="C55" s="1023"/>
      <c r="D55" s="1024"/>
      <c r="E55" s="1030" t="s">
        <v>498</v>
      </c>
      <c r="F55" s="1031"/>
      <c r="G55" s="1032"/>
      <c r="H55" s="29">
        <f>ROUND(SUM(H54:H54),0)</f>
        <v>2365</v>
      </c>
    </row>
    <row r="56" spans="2:8" s="1" customFormat="1" ht="15.75" thickBot="1">
      <c r="B56" s="42"/>
      <c r="C56" s="42"/>
      <c r="D56" s="42"/>
      <c r="E56" s="10"/>
      <c r="F56" s="10"/>
      <c r="G56" s="7"/>
      <c r="H56" s="8"/>
    </row>
    <row r="57" spans="2:8" s="1" customFormat="1" ht="36.75" thickBot="1">
      <c r="B57" s="1033" t="s">
        <v>499</v>
      </c>
      <c r="C57" s="1034"/>
      <c r="D57" s="30" t="s">
        <v>495</v>
      </c>
      <c r="E57" s="30" t="s">
        <v>501</v>
      </c>
      <c r="F57" s="25" t="s">
        <v>2530</v>
      </c>
      <c r="G57" s="31" t="s">
        <v>500</v>
      </c>
      <c r="H57" s="32" t="s">
        <v>493</v>
      </c>
    </row>
    <row r="58" spans="2:8" s="1" customFormat="1" ht="15.75" thickBot="1">
      <c r="B58" s="15">
        <v>3</v>
      </c>
      <c r="C58" s="16" t="s">
        <v>4</v>
      </c>
      <c r="D58" s="17"/>
      <c r="E58" s="18"/>
      <c r="F58" s="18"/>
      <c r="G58" s="19"/>
      <c r="H58" s="20">
        <f>+ROUND(E58*G58,0)</f>
        <v>0</v>
      </c>
    </row>
    <row r="59" spans="2:8" s="1" customFormat="1" ht="15.75" thickBot="1">
      <c r="B59" s="991"/>
      <c r="C59" s="991"/>
      <c r="D59" s="991"/>
      <c r="E59" s="992" t="s">
        <v>502</v>
      </c>
      <c r="F59" s="993"/>
      <c r="G59" s="994"/>
      <c r="H59" s="20">
        <f>ROUND(SUM(H58:H58),0)</f>
        <v>0</v>
      </c>
    </row>
    <row r="60" spans="2:8" s="1" customFormat="1" ht="15.75" thickBot="1">
      <c r="B60" s="1027"/>
      <c r="C60" s="1027"/>
      <c r="D60" s="1027"/>
      <c r="E60" s="1027"/>
      <c r="F60" s="1027"/>
      <c r="G60" s="1027"/>
      <c r="H60" s="1027"/>
    </row>
    <row r="61" spans="2:8" s="1" customFormat="1" ht="24">
      <c r="B61" s="1028" t="s">
        <v>503</v>
      </c>
      <c r="C61" s="1029"/>
      <c r="D61" s="41" t="s">
        <v>495</v>
      </c>
      <c r="E61" s="25" t="s">
        <v>504</v>
      </c>
      <c r="F61" s="25" t="s">
        <v>2530</v>
      </c>
      <c r="G61" s="26" t="s">
        <v>505</v>
      </c>
      <c r="H61" s="27" t="s">
        <v>493</v>
      </c>
    </row>
    <row r="62" spans="2:8" s="1" customFormat="1">
      <c r="B62" s="413" t="s">
        <v>2514</v>
      </c>
      <c r="C62" s="56" t="str">
        <f>VLOOKUP(B62,'LISTA DE PRECIOS'!A:B,2,FALSE)</f>
        <v>Ayudante</v>
      </c>
      <c r="D62" s="12" t="str">
        <f>VLOOKUP(B62,'LISTA DE PRECIOS'!A:D,4,FALSE)</f>
        <v>Día</v>
      </c>
      <c r="E62" s="205">
        <v>0.06</v>
      </c>
      <c r="F62" s="23">
        <v>4</v>
      </c>
      <c r="G62" s="13">
        <f>VLOOKUP(B62,'LISTA DE PRECIOS'!A:E,5,FALSE)</f>
        <v>67964</v>
      </c>
      <c r="H62" s="119">
        <f>+ROUND(E62*F62*G62,0)</f>
        <v>16311</v>
      </c>
    </row>
    <row r="63" spans="2:8" s="1" customFormat="1" ht="15.75" thickBot="1">
      <c r="B63" s="414" t="s">
        <v>2516</v>
      </c>
      <c r="C63" s="112" t="str">
        <f>VLOOKUP(B63,'LISTA DE PRECIOS'!A:B,2,FALSE)</f>
        <v>Oficial</v>
      </c>
      <c r="D63" s="92" t="str">
        <f>VLOOKUP(B63,'LISTA DE PRECIOS'!A:D,4,FALSE)</f>
        <v>Día</v>
      </c>
      <c r="E63" s="350">
        <v>0.06</v>
      </c>
      <c r="F63" s="125">
        <v>1</v>
      </c>
      <c r="G63" s="93">
        <f>VLOOKUP(B63,'LISTA DE PRECIOS'!A:E,5,FALSE)</f>
        <v>122335</v>
      </c>
      <c r="H63" s="131">
        <f>+ROUND(E63*F63*G63,0)</f>
        <v>7340</v>
      </c>
    </row>
    <row r="64" spans="2:8" s="1" customFormat="1" ht="15.75" thickBot="1">
      <c r="B64" s="991"/>
      <c r="C64" s="991"/>
      <c r="D64" s="991"/>
      <c r="E64" s="1042" t="s">
        <v>506</v>
      </c>
      <c r="F64" s="1043"/>
      <c r="G64" s="1031"/>
      <c r="H64" s="29">
        <f>ROUND(SUM(H62:H63),0)</f>
        <v>23651</v>
      </c>
    </row>
    <row r="65" spans="2:8" s="1" customFormat="1" ht="15.75" thickBot="1">
      <c r="B65" s="42"/>
      <c r="C65" s="42"/>
      <c r="D65" s="42"/>
      <c r="E65" s="42"/>
      <c r="F65" s="42"/>
      <c r="G65" s="42"/>
      <c r="H65" s="42"/>
    </row>
    <row r="66" spans="2:8" s="1" customFormat="1" ht="15.75" thickBot="1">
      <c r="B66" s="40"/>
      <c r="C66" s="40"/>
      <c r="D66" s="40"/>
      <c r="E66" s="995" t="s">
        <v>507</v>
      </c>
      <c r="F66" s="996"/>
      <c r="G66" s="997"/>
      <c r="H66" s="14">
        <f>+ROUND(H64+H55+H51+H59,0)</f>
        <v>76612</v>
      </c>
    </row>
    <row r="67" spans="2:8" s="1" customFormat="1">
      <c r="B67" s="40"/>
      <c r="C67" s="40"/>
      <c r="D67" s="40"/>
      <c r="E67" s="201"/>
      <c r="F67" s="201"/>
      <c r="G67" s="201"/>
      <c r="H67" s="200"/>
    </row>
    <row r="68" spans="2:8" s="1" customFormat="1">
      <c r="B68" s="40"/>
      <c r="C68" s="40"/>
      <c r="D68" s="40"/>
      <c r="E68" s="201"/>
      <c r="F68" s="201"/>
      <c r="G68" s="201"/>
      <c r="H68" s="200"/>
    </row>
    <row r="69" spans="2:8" s="1" customFormat="1">
      <c r="B69" s="40"/>
      <c r="C69" s="40"/>
      <c r="D69" s="40"/>
      <c r="E69" s="201"/>
      <c r="F69" s="201"/>
      <c r="G69" s="201"/>
      <c r="H69" s="200"/>
    </row>
    <row r="70" spans="2:8" s="1" customFormat="1">
      <c r="B70" s="40"/>
      <c r="C70" s="40"/>
      <c r="D70" s="40"/>
      <c r="E70" s="201"/>
      <c r="F70" s="201"/>
      <c r="G70" s="201"/>
      <c r="H70" s="200"/>
    </row>
    <row r="71" spans="2:8" s="1" customFormat="1" ht="15.75" thickBot="1">
      <c r="B71" s="40"/>
      <c r="C71" s="40"/>
      <c r="D71" s="40"/>
      <c r="E71" s="201"/>
      <c r="F71" s="201"/>
      <c r="G71" s="201"/>
      <c r="H71" s="200"/>
    </row>
    <row r="72" spans="2:8" s="1" customFormat="1" ht="15.6" customHeight="1" thickTop="1">
      <c r="B72" s="40"/>
      <c r="C72" s="854" t="s">
        <v>3432</v>
      </c>
      <c r="D72" s="40"/>
      <c r="E72" s="1203" t="s">
        <v>3431</v>
      </c>
      <c r="F72" s="1203"/>
      <c r="G72" s="1203"/>
      <c r="H72" s="200"/>
    </row>
    <row r="73" spans="2:8" s="1" customFormat="1">
      <c r="B73" s="40"/>
      <c r="C73" s="40"/>
      <c r="D73" s="40"/>
      <c r="E73" s="201"/>
      <c r="F73" s="201"/>
      <c r="G73" s="201"/>
      <c r="H73" s="200"/>
    </row>
    <row r="74" spans="2:8" s="1" customFormat="1">
      <c r="B74" s="40"/>
      <c r="C74" s="40"/>
      <c r="D74" s="40"/>
      <c r="E74" s="201"/>
      <c r="F74" s="201"/>
      <c r="G74" s="201"/>
      <c r="H74" s="200"/>
    </row>
    <row r="75" spans="2:8" s="1" customFormat="1" ht="15.75" thickBot="1">
      <c r="B75" s="40"/>
      <c r="C75" s="40"/>
      <c r="D75" s="40"/>
      <c r="E75" s="201"/>
      <c r="F75" s="201"/>
      <c r="G75" s="201"/>
      <c r="H75" s="200"/>
    </row>
    <row r="76" spans="2:8" s="1" customFormat="1" ht="15.75" thickTop="1">
      <c r="B76" s="40"/>
      <c r="C76" s="854" t="s">
        <v>3426</v>
      </c>
      <c r="D76" s="40"/>
      <c r="E76" s="1203" t="s">
        <v>3429</v>
      </c>
      <c r="F76" s="1203"/>
      <c r="G76" s="1203"/>
      <c r="H76" s="200"/>
    </row>
    <row r="77" spans="2:8" s="1" customFormat="1">
      <c r="E77" s="9"/>
      <c r="F77" s="9"/>
      <c r="G77" s="4"/>
      <c r="H77" s="4"/>
    </row>
    <row r="78" spans="2:8" s="1" customFormat="1" ht="15.75" thickBot="1">
      <c r="E78" s="9"/>
      <c r="F78" s="9"/>
      <c r="G78" s="4"/>
      <c r="H78" s="4"/>
    </row>
    <row r="79" spans="2:8" s="1" customFormat="1" ht="16.149999999999999" customHeight="1" thickBot="1">
      <c r="B79" s="1209" t="s">
        <v>2982</v>
      </c>
      <c r="C79" s="1210"/>
      <c r="D79" s="1210"/>
      <c r="E79" s="1210"/>
      <c r="F79" s="1210"/>
      <c r="G79" s="1210"/>
      <c r="H79" s="1211"/>
    </row>
    <row r="80" spans="2:8" s="1" customFormat="1" ht="15" customHeight="1" thickBot="1">
      <c r="B80" s="1006" t="s">
        <v>2578</v>
      </c>
      <c r="C80" s="1007"/>
      <c r="D80" s="1259" t="s">
        <v>3600</v>
      </c>
      <c r="E80" s="1260"/>
      <c r="F80" s="1260"/>
      <c r="G80" s="1260"/>
      <c r="H80" s="1261"/>
    </row>
    <row r="81" spans="2:8" s="1" customFormat="1" ht="14.45" customHeight="1">
      <c r="B81" s="1010" t="s">
        <v>3063</v>
      </c>
      <c r="C81" s="1011"/>
      <c r="D81" s="1010" t="s">
        <v>34</v>
      </c>
      <c r="E81" s="1011"/>
      <c r="F81" s="1011"/>
      <c r="G81" s="1011"/>
      <c r="H81" s="38" t="s">
        <v>1</v>
      </c>
    </row>
    <row r="82" spans="2:8" s="1" customFormat="1">
      <c r="B82" s="1012"/>
      <c r="C82" s="1013"/>
      <c r="D82" s="1016">
        <f>+ROUND(H107+H98+H92+H102,0)</f>
        <v>777724</v>
      </c>
      <c r="E82" s="1017"/>
      <c r="F82" s="1017"/>
      <c r="G82" s="1017"/>
      <c r="H82" s="1020" t="s">
        <v>2536</v>
      </c>
    </row>
    <row r="83" spans="2:8" s="1" customFormat="1" ht="15.75" thickBot="1">
      <c r="B83" s="1014"/>
      <c r="C83" s="1015"/>
      <c r="D83" s="1018"/>
      <c r="E83" s="1019"/>
      <c r="F83" s="1019"/>
      <c r="G83" s="1019"/>
      <c r="H83" s="1021"/>
    </row>
    <row r="84" spans="2:8" s="1" customFormat="1" ht="15.75" thickBot="1">
      <c r="E84" s="9"/>
      <c r="F84" s="9"/>
      <c r="G84" s="4"/>
      <c r="H84" s="4"/>
    </row>
    <row r="85" spans="2:8" s="1" customFormat="1" ht="24">
      <c r="B85" s="1207" t="s">
        <v>494</v>
      </c>
      <c r="C85" s="1208"/>
      <c r="D85" s="124" t="s">
        <v>495</v>
      </c>
      <c r="E85" s="123" t="s">
        <v>496</v>
      </c>
      <c r="F85" s="123" t="s">
        <v>2542</v>
      </c>
      <c r="G85" s="122" t="s">
        <v>492</v>
      </c>
      <c r="H85" s="121" t="s">
        <v>493</v>
      </c>
    </row>
    <row r="86" spans="2:8" s="1" customFormat="1">
      <c r="B86" s="169" t="s">
        <v>658</v>
      </c>
      <c r="C86" s="11" t="str">
        <f>VLOOKUP(B86,'LISTA DE PRECIOS'!A:B,2,FALSE)</f>
        <v>ACPM</v>
      </c>
      <c r="D86" s="12" t="str">
        <f>VLOOKUP(B86,'LISTA DE PRECIOS'!A:D,4,FALSE)</f>
        <v>Gl</v>
      </c>
      <c r="E86" s="208">
        <v>0.6</v>
      </c>
      <c r="F86" s="12">
        <v>1.05</v>
      </c>
      <c r="G86" s="13">
        <f>VLOOKUP(B86,'LISTA DE PRECIOS'!A:E,5,FALSE)</f>
        <v>8725</v>
      </c>
      <c r="H86" s="39">
        <f>+ROUND(E86*F86*G86,0)</f>
        <v>5497</v>
      </c>
    </row>
    <row r="87" spans="2:8" s="1" customFormat="1">
      <c r="B87" s="169" t="s">
        <v>692</v>
      </c>
      <c r="C87" s="11" t="str">
        <f>VLOOKUP(B87,'LISTA DE PRECIOS'!A:B,2,FALSE)</f>
        <v>Antisol blanco</v>
      </c>
      <c r="D87" s="12" t="str">
        <f>VLOOKUP(B87,'LISTA DE PRECIOS'!A:D,4,FALSE)</f>
        <v>Kg</v>
      </c>
      <c r="E87" s="12">
        <v>2.5</v>
      </c>
      <c r="F87" s="12">
        <v>1.05</v>
      </c>
      <c r="G87" s="13">
        <f>VLOOKUP(B87,'LISTA DE PRECIOS'!A:E,5,FALSE)</f>
        <v>17224</v>
      </c>
      <c r="H87" s="39">
        <f>+ROUND(E87*F87*G87,0)</f>
        <v>45213</v>
      </c>
    </row>
    <row r="88" spans="2:8" s="1" customFormat="1">
      <c r="B88" s="169" t="s">
        <v>3052</v>
      </c>
      <c r="C88" s="11" t="str">
        <f>VLOOKUP(B88,'LISTA DE PRECIOS'!A:B,2,FALSE)</f>
        <v>Concreto premezclado de 27,6 Mpa (4.000 PSI)</v>
      </c>
      <c r="D88" s="12" t="str">
        <f>VLOOKUP(B88,'LISTA DE PRECIOS'!A:D,4,FALSE)</f>
        <v>M3</v>
      </c>
      <c r="E88" s="176">
        <v>1</v>
      </c>
      <c r="F88" s="12">
        <v>1.05</v>
      </c>
      <c r="G88" s="13">
        <f>VLOOKUP(B88,'LISTA DE PRECIOS'!A:E,5,FALSE)</f>
        <v>395127</v>
      </c>
      <c r="H88" s="39">
        <f>+ROUND(E88*F88*G88,0)</f>
        <v>414883</v>
      </c>
    </row>
    <row r="89" spans="2:8" s="1" customFormat="1">
      <c r="B89" s="169" t="s">
        <v>1114</v>
      </c>
      <c r="C89" s="11" t="str">
        <f>VLOOKUP(B89,'LISTA DE PRECIOS'!A:B,2,FALSE)</f>
        <v>Tabla para formaleta de 1" x 10" x 2,9 m</v>
      </c>
      <c r="D89" s="12" t="str">
        <f>VLOOKUP(B89,'LISTA DE PRECIOS'!A:D,4,FALSE)</f>
        <v>M</v>
      </c>
      <c r="E89" s="176">
        <v>1.5</v>
      </c>
      <c r="F89" s="12">
        <v>0.33</v>
      </c>
      <c r="G89" s="13">
        <f>VLOOKUP(B89,'LISTA DE PRECIOS'!A:E,5,FALSE)</f>
        <v>5377</v>
      </c>
      <c r="H89" s="39">
        <f t="shared" ref="H89:H91" si="1">+ROUND(E89*F89*G89,0)</f>
        <v>2662</v>
      </c>
    </row>
    <row r="90" spans="2:8" s="1" customFormat="1">
      <c r="B90" s="169" t="s">
        <v>1268</v>
      </c>
      <c r="C90" s="11" t="str">
        <f>VLOOKUP(B90,'LISTA DE PRECIOS'!A:B,2,FALSE)</f>
        <v xml:space="preserve">Varillón de sajo 3x3 </v>
      </c>
      <c r="D90" s="12" t="str">
        <f>VLOOKUP(B90,'LISTA DE PRECIOS'!A:D,4,FALSE)</f>
        <v>M</v>
      </c>
      <c r="E90" s="176">
        <v>1.5</v>
      </c>
      <c r="F90" s="12">
        <v>0.33</v>
      </c>
      <c r="G90" s="13">
        <f>VLOOKUP(B90,'LISTA DE PRECIOS'!A:E,5,FALSE)</f>
        <v>2595</v>
      </c>
      <c r="H90" s="39">
        <f t="shared" si="1"/>
        <v>1285</v>
      </c>
    </row>
    <row r="91" spans="2:8" s="1" customFormat="1" ht="15.75" thickBot="1">
      <c r="B91" s="167" t="s">
        <v>1073</v>
      </c>
      <c r="C91" s="95" t="str">
        <f>VLOOKUP(B91,'LISTA DE PRECIOS'!A:B,2,FALSE)</f>
        <v>Puntilla (promedio)</v>
      </c>
      <c r="D91" s="92" t="str">
        <f>VLOOKUP(B91,'LISTA DE PRECIOS'!A:D,4,FALSE)</f>
        <v>Lb</v>
      </c>
      <c r="E91" s="173">
        <v>0.5</v>
      </c>
      <c r="F91" s="92">
        <v>1.05</v>
      </c>
      <c r="G91" s="93">
        <f>VLOOKUP(B91,'LISTA DE PRECIOS'!A:E,5,FALSE)</f>
        <v>3500</v>
      </c>
      <c r="H91" s="94">
        <f t="shared" si="1"/>
        <v>1838</v>
      </c>
    </row>
    <row r="92" spans="2:8" s="1" customFormat="1" ht="15.75" thickBot="1">
      <c r="B92" s="1022"/>
      <c r="C92" s="1023"/>
      <c r="D92" s="1024"/>
      <c r="E92" s="1030" t="s">
        <v>497</v>
      </c>
      <c r="F92" s="1031"/>
      <c r="G92" s="1032"/>
      <c r="H92" s="29">
        <f>ROUND(SUM(H86:H91),0)</f>
        <v>471378</v>
      </c>
    </row>
    <row r="93" spans="2:8" s="1" customFormat="1" ht="15.75" thickBot="1">
      <c r="B93" s="1027"/>
      <c r="C93" s="1027"/>
      <c r="D93" s="1027"/>
      <c r="E93" s="1027"/>
      <c r="F93" s="1027"/>
      <c r="G93" s="1027"/>
      <c r="H93" s="1027"/>
    </row>
    <row r="94" spans="2:8" s="1" customFormat="1" ht="24">
      <c r="B94" s="1207" t="s">
        <v>489</v>
      </c>
      <c r="C94" s="1208"/>
      <c r="D94" s="124" t="s">
        <v>490</v>
      </c>
      <c r="E94" s="123" t="s">
        <v>491</v>
      </c>
      <c r="F94" s="123" t="s">
        <v>2530</v>
      </c>
      <c r="G94" s="122" t="s">
        <v>492</v>
      </c>
      <c r="H94" s="121" t="s">
        <v>493</v>
      </c>
    </row>
    <row r="95" spans="2:8" s="1" customFormat="1">
      <c r="B95" s="114" t="s">
        <v>543</v>
      </c>
      <c r="C95" s="11" t="str">
        <f>VLOOKUP(B95,'LISTA DE PRECIOS'!A:B,2,FALSE)</f>
        <v>Herramienta menor</v>
      </c>
      <c r="D95" s="12" t="str">
        <f>VLOOKUP(B95,'LISTA DE PRECIOS'!A:D,4,FALSE)</f>
        <v>%MO</v>
      </c>
      <c r="E95" s="55">
        <v>0.1</v>
      </c>
      <c r="F95" s="206">
        <v>1</v>
      </c>
      <c r="G95" s="13">
        <f>+H107</f>
        <v>264108</v>
      </c>
      <c r="H95" s="24">
        <f>+ROUND(E95*G95,0)</f>
        <v>26411</v>
      </c>
    </row>
    <row r="96" spans="2:8" s="1" customFormat="1">
      <c r="B96" s="114" t="s">
        <v>564</v>
      </c>
      <c r="C96" s="11" t="str">
        <f>VLOOKUP(B96,'LISTA DE PRECIOS'!A:B,2,FALSE)</f>
        <v>Vibrador eléctrico o a gasolina</v>
      </c>
      <c r="D96" s="12" t="str">
        <f>VLOOKUP(B96,'LISTA DE PRECIOS'!A:D,4,FALSE)</f>
        <v>Día</v>
      </c>
      <c r="E96" s="305">
        <v>0.2</v>
      </c>
      <c r="F96" s="206">
        <v>1</v>
      </c>
      <c r="G96" s="13">
        <f>VLOOKUP(B96,'LISTA DE PRECIOS'!A:E,5,FALSE)</f>
        <v>53550</v>
      </c>
      <c r="H96" s="24">
        <f>+ROUND(E96*G96,0)</f>
        <v>10710</v>
      </c>
    </row>
    <row r="97" spans="2:8" s="1" customFormat="1" ht="15.75" thickBot="1">
      <c r="B97" s="167" t="s">
        <v>642</v>
      </c>
      <c r="C97" s="95" t="str">
        <f>VLOOKUP(B97,'LISTA DE PRECIOS'!A:B,2,FALSE)</f>
        <v>Ensayo resistencia concretos</v>
      </c>
      <c r="D97" s="92" t="str">
        <f>VLOOKUP(B97,'LISTA DE PRECIOS'!A:D,4,FALSE)</f>
        <v>Un</v>
      </c>
      <c r="E97" s="418">
        <v>0.5</v>
      </c>
      <c r="F97" s="392">
        <v>1</v>
      </c>
      <c r="G97" s="93">
        <f>VLOOKUP(B97,'LISTA DE PRECIOS'!A:E,5,FALSE)</f>
        <v>10234</v>
      </c>
      <c r="H97" s="154">
        <f>+ROUND(E97*G97,0)</f>
        <v>5117</v>
      </c>
    </row>
    <row r="98" spans="2:8" s="1" customFormat="1" ht="15.75" thickBot="1">
      <c r="B98" s="1022"/>
      <c r="C98" s="1023"/>
      <c r="D98" s="1024"/>
      <c r="E98" s="1030" t="s">
        <v>498</v>
      </c>
      <c r="F98" s="1031"/>
      <c r="G98" s="1032"/>
      <c r="H98" s="29">
        <f>ROUND(SUM(H95:H97),0)</f>
        <v>42238</v>
      </c>
    </row>
    <row r="99" spans="2:8" s="1" customFormat="1" ht="15.75" thickBot="1">
      <c r="B99" s="42"/>
      <c r="C99" s="42"/>
      <c r="D99" s="42"/>
      <c r="E99" s="10"/>
      <c r="F99" s="10"/>
      <c r="G99" s="7"/>
      <c r="H99" s="8"/>
    </row>
    <row r="100" spans="2:8" s="1" customFormat="1" ht="36.75" thickBot="1">
      <c r="B100" s="1033" t="s">
        <v>499</v>
      </c>
      <c r="C100" s="1034"/>
      <c r="D100" s="30" t="s">
        <v>495</v>
      </c>
      <c r="E100" s="30" t="s">
        <v>501</v>
      </c>
      <c r="F100" s="25" t="s">
        <v>2530</v>
      </c>
      <c r="G100" s="31" t="s">
        <v>500</v>
      </c>
      <c r="H100" s="32" t="s">
        <v>493</v>
      </c>
    </row>
    <row r="101" spans="2:8" s="1" customFormat="1" ht="15.75" thickBot="1">
      <c r="B101" s="15">
        <v>3</v>
      </c>
      <c r="C101" s="16" t="s">
        <v>4</v>
      </c>
      <c r="D101" s="17"/>
      <c r="E101" s="18"/>
      <c r="F101" s="18"/>
      <c r="G101" s="19"/>
      <c r="H101" s="20">
        <f>+ROUND(E101*G101,0)</f>
        <v>0</v>
      </c>
    </row>
    <row r="102" spans="2:8" s="1" customFormat="1" ht="15.75" thickBot="1">
      <c r="B102" s="991"/>
      <c r="C102" s="991"/>
      <c r="D102" s="991"/>
      <c r="E102" s="992" t="s">
        <v>502</v>
      </c>
      <c r="F102" s="993"/>
      <c r="G102" s="994"/>
      <c r="H102" s="33">
        <f>ROUND(SUM(H101:H101),0)</f>
        <v>0</v>
      </c>
    </row>
    <row r="103" spans="2:8" s="1" customFormat="1" ht="15.75" thickBot="1">
      <c r="B103" s="1027"/>
      <c r="C103" s="1027"/>
      <c r="D103" s="1027"/>
      <c r="E103" s="1027"/>
      <c r="F103" s="1027"/>
      <c r="G103" s="1027"/>
      <c r="H103" s="1027"/>
    </row>
    <row r="104" spans="2:8" s="1" customFormat="1" ht="24">
      <c r="B104" s="1028" t="s">
        <v>503</v>
      </c>
      <c r="C104" s="1029"/>
      <c r="D104" s="41" t="s">
        <v>495</v>
      </c>
      <c r="E104" s="25" t="s">
        <v>504</v>
      </c>
      <c r="F104" s="25" t="s">
        <v>2530</v>
      </c>
      <c r="G104" s="26" t="s">
        <v>505</v>
      </c>
      <c r="H104" s="27" t="s">
        <v>493</v>
      </c>
    </row>
    <row r="105" spans="2:8" s="1" customFormat="1">
      <c r="B105" s="378" t="s">
        <v>2514</v>
      </c>
      <c r="C105" s="56" t="str">
        <f>VLOOKUP(B105,'LISTA DE PRECIOS'!A:B,2,FALSE)</f>
        <v>Ayudante</v>
      </c>
      <c r="D105" s="12" t="str">
        <f>VLOOKUP(B105,'LISTA DE PRECIOS'!A:D,4,FALSE)</f>
        <v>Día</v>
      </c>
      <c r="E105" s="23">
        <v>0.67</v>
      </c>
      <c r="F105" s="23">
        <v>4</v>
      </c>
      <c r="G105" s="13">
        <f>VLOOKUP(B105,'LISTA DE PRECIOS'!A:E,5,FALSE)</f>
        <v>67964</v>
      </c>
      <c r="H105" s="119">
        <f>+ROUND(E105*F105*G105,0)</f>
        <v>182144</v>
      </c>
    </row>
    <row r="106" spans="2:8" s="1" customFormat="1" ht="15.75" thickBot="1">
      <c r="B106" s="394" t="s">
        <v>2516</v>
      </c>
      <c r="C106" s="112" t="str">
        <f>VLOOKUP(B106,'LISTA DE PRECIOS'!A:B,2,FALSE)</f>
        <v>Oficial</v>
      </c>
      <c r="D106" s="92" t="str">
        <f>VLOOKUP(B106,'LISTA DE PRECIOS'!A:D,4,FALSE)</f>
        <v>Día</v>
      </c>
      <c r="E106" s="117">
        <v>0.67</v>
      </c>
      <c r="F106" s="125">
        <v>1</v>
      </c>
      <c r="G106" s="93">
        <f>VLOOKUP(B106,'LISTA DE PRECIOS'!A:E,5,FALSE)</f>
        <v>122335</v>
      </c>
      <c r="H106" s="131">
        <f>+ROUND(E106*F106*G106,0)</f>
        <v>81964</v>
      </c>
    </row>
    <row r="107" spans="2:8" s="1" customFormat="1" ht="15.75" thickBot="1">
      <c r="B107" s="991"/>
      <c r="C107" s="991"/>
      <c r="D107" s="991"/>
      <c r="E107" s="1042" t="s">
        <v>506</v>
      </c>
      <c r="F107" s="1043"/>
      <c r="G107" s="1031"/>
      <c r="H107" s="29">
        <f>ROUND(SUM(H105:H106),0)</f>
        <v>264108</v>
      </c>
    </row>
    <row r="108" spans="2:8" s="1" customFormat="1" ht="15.75" thickBot="1">
      <c r="B108" s="42"/>
      <c r="C108" s="42"/>
      <c r="D108" s="42"/>
      <c r="E108" s="42"/>
      <c r="F108" s="42"/>
      <c r="G108" s="42"/>
      <c r="H108" s="42"/>
    </row>
    <row r="109" spans="2:8" s="1" customFormat="1" ht="15.75" thickBot="1">
      <c r="B109" s="40"/>
      <c r="C109" s="40"/>
      <c r="D109" s="40"/>
      <c r="E109" s="995" t="s">
        <v>507</v>
      </c>
      <c r="F109" s="996"/>
      <c r="G109" s="997"/>
      <c r="H109" s="14">
        <f>+ROUND(H107+H98+H92+H102,0)</f>
        <v>777724</v>
      </c>
    </row>
    <row r="110" spans="2:8" s="1" customFormat="1">
      <c r="B110" s="40"/>
      <c r="C110" s="40"/>
      <c r="D110" s="40"/>
      <c r="E110" s="201"/>
      <c r="F110" s="201"/>
      <c r="G110" s="201"/>
      <c r="H110" s="200"/>
    </row>
    <row r="111" spans="2:8" s="1" customFormat="1">
      <c r="B111" s="40"/>
      <c r="C111" s="40"/>
      <c r="D111" s="40"/>
      <c r="E111" s="201"/>
      <c r="F111" s="201"/>
      <c r="G111" s="201"/>
      <c r="H111" s="200"/>
    </row>
    <row r="112" spans="2:8" s="1" customFormat="1">
      <c r="B112" s="40"/>
      <c r="C112" s="40"/>
      <c r="D112" s="40"/>
      <c r="E112" s="201"/>
      <c r="F112" s="201"/>
      <c r="G112" s="201"/>
      <c r="H112" s="200"/>
    </row>
    <row r="113" spans="2:8" s="1" customFormat="1">
      <c r="B113" s="40"/>
      <c r="C113" s="40"/>
      <c r="D113" s="40"/>
      <c r="E113" s="201"/>
      <c r="F113" s="201"/>
      <c r="G113" s="201"/>
      <c r="H113" s="200"/>
    </row>
    <row r="114" spans="2:8" s="1" customFormat="1" ht="15.75" thickBot="1">
      <c r="B114" s="40"/>
      <c r="C114" s="40"/>
      <c r="D114" s="40"/>
      <c r="E114" s="201"/>
      <c r="F114" s="201"/>
      <c r="G114" s="201"/>
      <c r="H114" s="200"/>
    </row>
    <row r="115" spans="2:8" s="1" customFormat="1" ht="15.6" customHeight="1" thickTop="1">
      <c r="B115" s="40"/>
      <c r="C115" s="854" t="s">
        <v>3432</v>
      </c>
      <c r="D115" s="40"/>
      <c r="E115" s="1203" t="s">
        <v>3431</v>
      </c>
      <c r="F115" s="1203"/>
      <c r="G115" s="1203"/>
      <c r="H115" s="200"/>
    </row>
    <row r="116" spans="2:8" s="1" customFormat="1">
      <c r="B116" s="40"/>
      <c r="C116" s="40"/>
      <c r="D116" s="40"/>
      <c r="E116" s="201"/>
      <c r="F116" s="201"/>
      <c r="G116" s="201"/>
      <c r="H116" s="200"/>
    </row>
    <row r="117" spans="2:8" s="1" customFormat="1">
      <c r="B117" s="40"/>
      <c r="C117" s="40"/>
      <c r="D117" s="40"/>
      <c r="E117" s="201"/>
      <c r="F117" s="201"/>
      <c r="G117" s="201"/>
      <c r="H117" s="200"/>
    </row>
    <row r="118" spans="2:8" s="1" customFormat="1" ht="15.75" thickBot="1">
      <c r="B118" s="40"/>
      <c r="C118" s="40"/>
      <c r="D118" s="40"/>
      <c r="E118" s="201"/>
      <c r="F118" s="201"/>
      <c r="G118" s="201"/>
      <c r="H118" s="200"/>
    </row>
    <row r="119" spans="2:8" s="1" customFormat="1" ht="15.75" thickTop="1">
      <c r="B119" s="40"/>
      <c r="C119" s="854" t="s">
        <v>3426</v>
      </c>
      <c r="D119" s="40"/>
      <c r="E119" s="1203" t="s">
        <v>3429</v>
      </c>
      <c r="F119" s="1203"/>
      <c r="G119" s="1203"/>
      <c r="H119" s="200"/>
    </row>
    <row r="120" spans="2:8" s="1" customFormat="1">
      <c r="E120" s="9"/>
      <c r="F120" s="9"/>
      <c r="G120" s="4"/>
      <c r="H120" s="4"/>
    </row>
    <row r="121" spans="2:8" s="1" customFormat="1" ht="15.75" thickBot="1">
      <c r="E121" s="9"/>
      <c r="F121" s="9"/>
      <c r="G121" s="4"/>
      <c r="H121" s="4"/>
    </row>
    <row r="122" spans="2:8" s="1" customFormat="1" ht="16.149999999999999" customHeight="1" thickBot="1">
      <c r="B122" s="1209" t="s">
        <v>2982</v>
      </c>
      <c r="C122" s="1210"/>
      <c r="D122" s="1210"/>
      <c r="E122" s="1210"/>
      <c r="F122" s="1210"/>
      <c r="G122" s="1210"/>
      <c r="H122" s="1211"/>
    </row>
    <row r="123" spans="2:8" s="1" customFormat="1" ht="15.75" thickBot="1">
      <c r="B123" s="1006" t="s">
        <v>2578</v>
      </c>
      <c r="C123" s="1007"/>
      <c r="D123" s="1259" t="s">
        <v>3601</v>
      </c>
      <c r="E123" s="1260"/>
      <c r="F123" s="1260"/>
      <c r="G123" s="1260"/>
      <c r="H123" s="1261"/>
    </row>
    <row r="124" spans="2:8" s="1" customFormat="1" ht="14.45" customHeight="1">
      <c r="B124" s="1010" t="s">
        <v>3064</v>
      </c>
      <c r="C124" s="1011"/>
      <c r="D124" s="1010" t="s">
        <v>34</v>
      </c>
      <c r="E124" s="1011"/>
      <c r="F124" s="1011"/>
      <c r="G124" s="1011"/>
      <c r="H124" s="38" t="s">
        <v>1</v>
      </c>
    </row>
    <row r="125" spans="2:8" s="1" customFormat="1">
      <c r="B125" s="1012"/>
      <c r="C125" s="1013"/>
      <c r="D125" s="1016">
        <f>+ROUND(H150+H141+H135+H145,0)</f>
        <v>793957</v>
      </c>
      <c r="E125" s="1017"/>
      <c r="F125" s="1017"/>
      <c r="G125" s="1017"/>
      <c r="H125" s="1020" t="s">
        <v>2536</v>
      </c>
    </row>
    <row r="126" spans="2:8" s="1" customFormat="1" ht="15.75" thickBot="1">
      <c r="B126" s="1014"/>
      <c r="C126" s="1015"/>
      <c r="D126" s="1018"/>
      <c r="E126" s="1019"/>
      <c r="F126" s="1019"/>
      <c r="G126" s="1019"/>
      <c r="H126" s="1021"/>
    </row>
    <row r="127" spans="2:8" s="1" customFormat="1" ht="15.75" thickBot="1">
      <c r="E127" s="9"/>
      <c r="F127" s="9"/>
      <c r="G127" s="4"/>
      <c r="H127" s="4"/>
    </row>
    <row r="128" spans="2:8" s="1" customFormat="1" ht="24">
      <c r="B128" s="1207" t="s">
        <v>494</v>
      </c>
      <c r="C128" s="1208"/>
      <c r="D128" s="124" t="s">
        <v>495</v>
      </c>
      <c r="E128" s="123" t="s">
        <v>496</v>
      </c>
      <c r="F128" s="123" t="s">
        <v>2542</v>
      </c>
      <c r="G128" s="122" t="s">
        <v>492</v>
      </c>
      <c r="H128" s="121" t="s">
        <v>493</v>
      </c>
    </row>
    <row r="129" spans="2:8" s="1" customFormat="1">
      <c r="B129" s="169" t="s">
        <v>658</v>
      </c>
      <c r="C129" s="11" t="str">
        <f>VLOOKUP(B129,'LISTA DE PRECIOS'!A:B,2,FALSE)</f>
        <v>ACPM</v>
      </c>
      <c r="D129" s="12" t="str">
        <f>VLOOKUP(B129,'LISTA DE PRECIOS'!A:D,4,FALSE)</f>
        <v>Gl</v>
      </c>
      <c r="E129" s="208">
        <v>0.6</v>
      </c>
      <c r="F129" s="12">
        <v>1.05</v>
      </c>
      <c r="G129" s="13">
        <f>VLOOKUP(B129,'LISTA DE PRECIOS'!A:E,5,FALSE)</f>
        <v>8725</v>
      </c>
      <c r="H129" s="39">
        <f>+ROUND(E129*F129*G129,0)</f>
        <v>5497</v>
      </c>
    </row>
    <row r="130" spans="2:8" s="1" customFormat="1">
      <c r="B130" s="169" t="s">
        <v>692</v>
      </c>
      <c r="C130" s="11" t="str">
        <f>VLOOKUP(B130,'LISTA DE PRECIOS'!A:B,2,FALSE)</f>
        <v>Antisol blanco</v>
      </c>
      <c r="D130" s="12" t="str">
        <f>VLOOKUP(B130,'LISTA DE PRECIOS'!A:D,4,FALSE)</f>
        <v>Kg</v>
      </c>
      <c r="E130" s="12">
        <v>1</v>
      </c>
      <c r="F130" s="12">
        <v>1.05</v>
      </c>
      <c r="G130" s="13">
        <f>VLOOKUP(B130,'LISTA DE PRECIOS'!A:E,5,FALSE)</f>
        <v>17224</v>
      </c>
      <c r="H130" s="39">
        <f>+ROUND(E130*F130*G130,0)</f>
        <v>18085</v>
      </c>
    </row>
    <row r="131" spans="2:8" s="1" customFormat="1">
      <c r="B131" s="169" t="s">
        <v>3052</v>
      </c>
      <c r="C131" s="11" t="str">
        <f>VLOOKUP(B131,'LISTA DE PRECIOS'!A:B,2,FALSE)</f>
        <v>Concreto premezclado de 27,6 Mpa (4.000 PSI)</v>
      </c>
      <c r="D131" s="12" t="str">
        <f>VLOOKUP(B131,'LISTA DE PRECIOS'!A:D,4,FALSE)</f>
        <v>M3</v>
      </c>
      <c r="E131" s="176">
        <v>1</v>
      </c>
      <c r="F131" s="12">
        <v>1.05</v>
      </c>
      <c r="G131" s="13">
        <f>VLOOKUP(B131,'LISTA DE PRECIOS'!A:E,5,FALSE)</f>
        <v>395127</v>
      </c>
      <c r="H131" s="39">
        <f>+ROUND(E131*F131*G131,0)</f>
        <v>414883</v>
      </c>
    </row>
    <row r="132" spans="2:8" s="1" customFormat="1">
      <c r="B132" s="169" t="s">
        <v>1114</v>
      </c>
      <c r="C132" s="11" t="str">
        <f>VLOOKUP(B132,'LISTA DE PRECIOS'!A:B,2,FALSE)</f>
        <v>Tabla para formaleta de 1" x 10" x 2,9 m</v>
      </c>
      <c r="D132" s="12" t="str">
        <f>VLOOKUP(B132,'LISTA DE PRECIOS'!A:D,4,FALSE)</f>
        <v>M</v>
      </c>
      <c r="E132" s="176">
        <v>1.5</v>
      </c>
      <c r="F132" s="12">
        <v>0.33</v>
      </c>
      <c r="G132" s="13">
        <f>VLOOKUP(B132,'LISTA DE PRECIOS'!A:E,5,FALSE)</f>
        <v>5377</v>
      </c>
      <c r="H132" s="39">
        <f t="shared" ref="H132:H134" si="2">+ROUND(E132*F132*G132,0)</f>
        <v>2662</v>
      </c>
    </row>
    <row r="133" spans="2:8" s="1" customFormat="1">
      <c r="B133" s="169" t="s">
        <v>1268</v>
      </c>
      <c r="C133" s="11" t="str">
        <f>VLOOKUP(B133,'LISTA DE PRECIOS'!A:B,2,FALSE)</f>
        <v xml:space="preserve">Varillón de sajo 3x3 </v>
      </c>
      <c r="D133" s="12" t="str">
        <f>VLOOKUP(B133,'LISTA DE PRECIOS'!A:D,4,FALSE)</f>
        <v>M</v>
      </c>
      <c r="E133" s="176">
        <v>1.5</v>
      </c>
      <c r="F133" s="12">
        <v>0.33</v>
      </c>
      <c r="G133" s="13">
        <f>VLOOKUP(B133,'LISTA DE PRECIOS'!A:E,5,FALSE)</f>
        <v>2595</v>
      </c>
      <c r="H133" s="39">
        <f t="shared" si="2"/>
        <v>1285</v>
      </c>
    </row>
    <row r="134" spans="2:8" s="1" customFormat="1" ht="15.75" thickBot="1">
      <c r="B134" s="167" t="s">
        <v>1073</v>
      </c>
      <c r="C134" s="95" t="str">
        <f>VLOOKUP(B134,'LISTA DE PRECIOS'!A:B,2,FALSE)</f>
        <v>Puntilla (promedio)</v>
      </c>
      <c r="D134" s="92" t="str">
        <f>VLOOKUP(B134,'LISTA DE PRECIOS'!A:D,4,FALSE)</f>
        <v>Lb</v>
      </c>
      <c r="E134" s="173">
        <v>0.5</v>
      </c>
      <c r="F134" s="92">
        <v>1.05</v>
      </c>
      <c r="G134" s="93">
        <f>VLOOKUP(B134,'LISTA DE PRECIOS'!A:E,5,FALSE)</f>
        <v>3500</v>
      </c>
      <c r="H134" s="94">
        <f t="shared" si="2"/>
        <v>1838</v>
      </c>
    </row>
    <row r="135" spans="2:8" s="1" customFormat="1" ht="15.75" thickBot="1">
      <c r="B135" s="1022"/>
      <c r="C135" s="1023"/>
      <c r="D135" s="1024"/>
      <c r="E135" s="1030" t="s">
        <v>497</v>
      </c>
      <c r="F135" s="1031"/>
      <c r="G135" s="1032"/>
      <c r="H135" s="29">
        <f>ROUND(SUM(H129:H134),0)</f>
        <v>444250</v>
      </c>
    </row>
    <row r="136" spans="2:8" s="1" customFormat="1" ht="15.75" thickBot="1">
      <c r="B136" s="1027"/>
      <c r="C136" s="1027"/>
      <c r="D136" s="1027"/>
      <c r="E136" s="1027"/>
      <c r="F136" s="1027"/>
      <c r="G136" s="1027"/>
      <c r="H136" s="1027"/>
    </row>
    <row r="137" spans="2:8" s="1" customFormat="1" ht="24">
      <c r="B137" s="1028" t="s">
        <v>489</v>
      </c>
      <c r="C137" s="1029"/>
      <c r="D137" s="41" t="s">
        <v>490</v>
      </c>
      <c r="E137" s="25" t="s">
        <v>491</v>
      </c>
      <c r="F137" s="25" t="s">
        <v>2530</v>
      </c>
      <c r="G137" s="26" t="s">
        <v>492</v>
      </c>
      <c r="H137" s="27" t="s">
        <v>493</v>
      </c>
    </row>
    <row r="138" spans="2:8" s="1" customFormat="1">
      <c r="B138" s="114" t="s">
        <v>543</v>
      </c>
      <c r="C138" s="56" t="str">
        <f>VLOOKUP(B138,'LISTA DE PRECIOS'!A:B,2,FALSE)</f>
        <v>Herramienta menor</v>
      </c>
      <c r="D138" s="12" t="str">
        <f>VLOOKUP(B138,'LISTA DE PRECIOS'!A:D,4,FALSE)</f>
        <v>%MO</v>
      </c>
      <c r="E138" s="55">
        <v>0.1</v>
      </c>
      <c r="F138" s="206">
        <v>1</v>
      </c>
      <c r="G138" s="13">
        <f>+H150</f>
        <v>303527</v>
      </c>
      <c r="H138" s="24">
        <f>+ROUND(E138*G138,0)</f>
        <v>30353</v>
      </c>
    </row>
    <row r="139" spans="2:8" s="1" customFormat="1">
      <c r="B139" s="114" t="s">
        <v>564</v>
      </c>
      <c r="C139" s="56" t="str">
        <f>VLOOKUP(B139,'LISTA DE PRECIOS'!A:B,2,FALSE)</f>
        <v>Vibrador eléctrico o a gasolina</v>
      </c>
      <c r="D139" s="12" t="str">
        <f>VLOOKUP(B139,'LISTA DE PRECIOS'!A:D,4,FALSE)</f>
        <v>Día</v>
      </c>
      <c r="E139" s="207">
        <v>0.2</v>
      </c>
      <c r="F139" s="206">
        <v>1</v>
      </c>
      <c r="G139" s="13">
        <f>VLOOKUP(B139,'LISTA DE PRECIOS'!A:E,5,FALSE)</f>
        <v>53550</v>
      </c>
      <c r="H139" s="24">
        <f>+ROUND(E139*G139,0)</f>
        <v>10710</v>
      </c>
    </row>
    <row r="140" spans="2:8" s="1" customFormat="1" ht="15.75" thickBot="1">
      <c r="B140" s="167" t="s">
        <v>642</v>
      </c>
      <c r="C140" s="112" t="str">
        <f>VLOOKUP(B140,'LISTA DE PRECIOS'!A:B,2,FALSE)</f>
        <v>Ensayo resistencia concretos</v>
      </c>
      <c r="D140" s="92" t="str">
        <f>VLOOKUP(B140,'LISTA DE PRECIOS'!A:D,4,FALSE)</f>
        <v>Un</v>
      </c>
      <c r="E140" s="933">
        <v>0.5</v>
      </c>
      <c r="F140" s="392">
        <v>1</v>
      </c>
      <c r="G140" s="93">
        <f>VLOOKUP(B140,'LISTA DE PRECIOS'!A:E,5,FALSE)</f>
        <v>10234</v>
      </c>
      <c r="H140" s="154">
        <f>+ROUND(E140*G140,0)</f>
        <v>5117</v>
      </c>
    </row>
    <row r="141" spans="2:8" s="1" customFormat="1" ht="15.75" thickBot="1">
      <c r="B141" s="1022"/>
      <c r="C141" s="1023"/>
      <c r="D141" s="1024"/>
      <c r="E141" s="1030" t="s">
        <v>498</v>
      </c>
      <c r="F141" s="1031"/>
      <c r="G141" s="1032"/>
      <c r="H141" s="29">
        <f>ROUND(SUM(H138:H140),0)</f>
        <v>46180</v>
      </c>
    </row>
    <row r="142" spans="2:8" s="1" customFormat="1" ht="15.75" thickBot="1">
      <c r="B142" s="42"/>
      <c r="C142" s="42"/>
      <c r="D142" s="42"/>
      <c r="E142" s="10"/>
      <c r="F142" s="10"/>
      <c r="G142" s="7"/>
      <c r="H142" s="8"/>
    </row>
    <row r="143" spans="2:8" s="1" customFormat="1" ht="36.75" thickBot="1">
      <c r="B143" s="1033" t="s">
        <v>499</v>
      </c>
      <c r="C143" s="1034"/>
      <c r="D143" s="30" t="s">
        <v>495</v>
      </c>
      <c r="E143" s="30" t="s">
        <v>501</v>
      </c>
      <c r="F143" s="25" t="s">
        <v>2530</v>
      </c>
      <c r="G143" s="31" t="s">
        <v>500</v>
      </c>
      <c r="H143" s="32" t="s">
        <v>493</v>
      </c>
    </row>
    <row r="144" spans="2:8" s="1" customFormat="1" ht="15.75" thickBot="1">
      <c r="B144" s="15">
        <v>3</v>
      </c>
      <c r="C144" s="16" t="s">
        <v>4</v>
      </c>
      <c r="D144" s="17"/>
      <c r="E144" s="18"/>
      <c r="F144" s="18"/>
      <c r="G144" s="19"/>
      <c r="H144" s="20">
        <f>+ROUND(E144*G144,0)</f>
        <v>0</v>
      </c>
    </row>
    <row r="145" spans="2:8" s="1" customFormat="1" ht="15.75" thickBot="1">
      <c r="B145" s="991"/>
      <c r="C145" s="991"/>
      <c r="D145" s="991"/>
      <c r="E145" s="992" t="s">
        <v>502</v>
      </c>
      <c r="F145" s="993"/>
      <c r="G145" s="994"/>
      <c r="H145" s="33">
        <f>ROUND(SUM(H144:H144),0)</f>
        <v>0</v>
      </c>
    </row>
    <row r="146" spans="2:8" s="1" customFormat="1" ht="15.75" thickBot="1">
      <c r="B146" s="1027"/>
      <c r="C146" s="1027"/>
      <c r="D146" s="1027"/>
      <c r="E146" s="1027"/>
      <c r="F146" s="1027"/>
      <c r="G146" s="1027"/>
      <c r="H146" s="1027"/>
    </row>
    <row r="147" spans="2:8" s="1" customFormat="1" ht="24">
      <c r="B147" s="1028" t="s">
        <v>503</v>
      </c>
      <c r="C147" s="1029"/>
      <c r="D147" s="41" t="s">
        <v>495</v>
      </c>
      <c r="E147" s="25" t="s">
        <v>504</v>
      </c>
      <c r="F147" s="25" t="s">
        <v>2530</v>
      </c>
      <c r="G147" s="26" t="s">
        <v>505</v>
      </c>
      <c r="H147" s="27" t="s">
        <v>493</v>
      </c>
    </row>
    <row r="148" spans="2:8" s="1" customFormat="1">
      <c r="B148" s="352" t="s">
        <v>2514</v>
      </c>
      <c r="C148" s="56" t="str">
        <f>VLOOKUP(B148,'LISTA DE PRECIOS'!A:B,2,FALSE)</f>
        <v>Ayudante</v>
      </c>
      <c r="D148" s="12" t="str">
        <f>VLOOKUP(B148,'LISTA DE PRECIOS'!A:D,4,FALSE)</f>
        <v>Día</v>
      </c>
      <c r="E148" s="23">
        <v>0.77</v>
      </c>
      <c r="F148" s="23">
        <v>4</v>
      </c>
      <c r="G148" s="13">
        <f>VLOOKUP(B148,'LISTA DE PRECIOS'!A:E,5,FALSE)</f>
        <v>67964</v>
      </c>
      <c r="H148" s="119">
        <f>+ROUND(E148*F148*G148,0)</f>
        <v>209329</v>
      </c>
    </row>
    <row r="149" spans="2:8" s="1" customFormat="1" ht="15.75" thickBot="1">
      <c r="B149" s="393" t="s">
        <v>2516</v>
      </c>
      <c r="C149" s="112" t="str">
        <f>VLOOKUP(B149,'LISTA DE PRECIOS'!A:B,2,FALSE)</f>
        <v>Oficial</v>
      </c>
      <c r="D149" s="92" t="str">
        <f>VLOOKUP(B149,'LISTA DE PRECIOS'!A:D,4,FALSE)</f>
        <v>Día</v>
      </c>
      <c r="E149" s="117">
        <v>0.77</v>
      </c>
      <c r="F149" s="125">
        <v>1</v>
      </c>
      <c r="G149" s="93">
        <f>VLOOKUP(B149,'LISTA DE PRECIOS'!A:E,5,FALSE)</f>
        <v>122335</v>
      </c>
      <c r="H149" s="131">
        <f>+ROUND(E149*F149*G149,0)</f>
        <v>94198</v>
      </c>
    </row>
    <row r="150" spans="2:8" s="1" customFormat="1" ht="15.75" thickBot="1">
      <c r="B150" s="991"/>
      <c r="C150" s="991"/>
      <c r="D150" s="991"/>
      <c r="E150" s="1042" t="s">
        <v>506</v>
      </c>
      <c r="F150" s="1043"/>
      <c r="G150" s="1031"/>
      <c r="H150" s="29">
        <f>ROUND(SUM(H148:H149),0)</f>
        <v>303527</v>
      </c>
    </row>
    <row r="151" spans="2:8" s="1" customFormat="1" ht="15.75" thickBot="1">
      <c r="B151" s="42"/>
      <c r="C151" s="42"/>
      <c r="D151" s="42"/>
      <c r="E151" s="42"/>
      <c r="F151" s="42"/>
      <c r="G151" s="42"/>
      <c r="H151" s="42"/>
    </row>
    <row r="152" spans="2:8" s="1" customFormat="1" ht="15.75" thickBot="1">
      <c r="B152" s="40"/>
      <c r="C152" s="40"/>
      <c r="D152" s="40"/>
      <c r="E152" s="995" t="s">
        <v>507</v>
      </c>
      <c r="F152" s="996"/>
      <c r="G152" s="997"/>
      <c r="H152" s="14">
        <f>+ROUND(H150+H141+H135+H145,0)</f>
        <v>793957</v>
      </c>
    </row>
    <row r="153" spans="2:8" s="1" customFormat="1">
      <c r="B153" s="40"/>
      <c r="C153" s="40"/>
      <c r="D153" s="40"/>
      <c r="E153" s="201"/>
      <c r="F153" s="201"/>
      <c r="G153" s="201"/>
      <c r="H153" s="200"/>
    </row>
    <row r="154" spans="2:8" s="1" customFormat="1">
      <c r="B154" s="40"/>
      <c r="C154" s="40"/>
      <c r="D154" s="40"/>
      <c r="E154" s="201"/>
      <c r="F154" s="201"/>
      <c r="G154" s="201"/>
      <c r="H154" s="200"/>
    </row>
    <row r="155" spans="2:8" s="1" customFormat="1">
      <c r="B155" s="40"/>
      <c r="C155" s="40"/>
      <c r="D155" s="40"/>
      <c r="E155" s="201"/>
      <c r="F155" s="201"/>
      <c r="G155" s="201"/>
      <c r="H155" s="200"/>
    </row>
    <row r="156" spans="2:8" s="1" customFormat="1">
      <c r="B156" s="40"/>
      <c r="C156" s="40"/>
      <c r="D156" s="40"/>
      <c r="E156" s="201"/>
      <c r="F156" s="201"/>
      <c r="G156" s="201"/>
      <c r="H156" s="200"/>
    </row>
    <row r="157" spans="2:8" s="1" customFormat="1" ht="15.75" thickBot="1">
      <c r="B157" s="40"/>
      <c r="C157" s="40"/>
      <c r="D157" s="40"/>
      <c r="E157" s="201"/>
      <c r="F157" s="201"/>
      <c r="G157" s="201"/>
      <c r="H157" s="200"/>
    </row>
    <row r="158" spans="2:8" s="1" customFormat="1" ht="15.6" customHeight="1" thickTop="1">
      <c r="B158" s="40"/>
      <c r="C158" s="854" t="s">
        <v>3432</v>
      </c>
      <c r="D158" s="40"/>
      <c r="E158" s="1203" t="s">
        <v>3431</v>
      </c>
      <c r="F158" s="1203"/>
      <c r="G158" s="1203"/>
      <c r="H158" s="200"/>
    </row>
    <row r="159" spans="2:8" s="1" customFormat="1">
      <c r="B159" s="40"/>
      <c r="C159" s="40"/>
      <c r="D159" s="40"/>
      <c r="E159" s="201"/>
      <c r="F159" s="201"/>
      <c r="G159" s="201"/>
      <c r="H159" s="200"/>
    </row>
    <row r="160" spans="2:8" s="1" customFormat="1">
      <c r="B160" s="40"/>
      <c r="C160" s="40"/>
      <c r="D160" s="40"/>
      <c r="E160" s="201"/>
      <c r="F160" s="201"/>
      <c r="G160" s="201"/>
      <c r="H160" s="200"/>
    </row>
    <row r="161" spans="2:8" s="1" customFormat="1" ht="15.75" thickBot="1">
      <c r="B161" s="40"/>
      <c r="C161" s="40"/>
      <c r="D161" s="40"/>
      <c r="E161" s="201"/>
      <c r="F161" s="201"/>
      <c r="G161" s="201"/>
      <c r="H161" s="200"/>
    </row>
    <row r="162" spans="2:8" s="1" customFormat="1" ht="15.75" thickTop="1">
      <c r="B162" s="40"/>
      <c r="C162" s="854" t="s">
        <v>3426</v>
      </c>
      <c r="D162" s="40"/>
      <c r="E162" s="1203" t="s">
        <v>3429</v>
      </c>
      <c r="F162" s="1203"/>
      <c r="G162" s="1203"/>
      <c r="H162" s="200"/>
    </row>
    <row r="163" spans="2:8" s="1" customFormat="1">
      <c r="E163" s="9"/>
      <c r="F163" s="9"/>
      <c r="G163" s="4"/>
      <c r="H163" s="4"/>
    </row>
    <row r="164" spans="2:8" s="1" customFormat="1" ht="15.75" thickBot="1">
      <c r="E164" s="9"/>
      <c r="F164" s="9"/>
      <c r="G164" s="4"/>
      <c r="H164" s="4"/>
    </row>
    <row r="165" spans="2:8" s="1" customFormat="1" ht="16.149999999999999" customHeight="1" thickBot="1">
      <c r="B165" s="1209" t="s">
        <v>2982</v>
      </c>
      <c r="C165" s="1210"/>
      <c r="D165" s="1210"/>
      <c r="E165" s="1210"/>
      <c r="F165" s="1210"/>
      <c r="G165" s="1210"/>
      <c r="H165" s="1211"/>
    </row>
    <row r="166" spans="2:8" s="1" customFormat="1" ht="15" customHeight="1" thickBot="1">
      <c r="B166" s="1006" t="s">
        <v>2578</v>
      </c>
      <c r="C166" s="1007"/>
      <c r="D166" s="1259" t="s">
        <v>3602</v>
      </c>
      <c r="E166" s="1260"/>
      <c r="F166" s="1260"/>
      <c r="G166" s="1260"/>
      <c r="H166" s="1261"/>
    </row>
    <row r="167" spans="2:8" s="1" customFormat="1" ht="14.45" customHeight="1">
      <c r="B167" s="1010" t="s">
        <v>3462</v>
      </c>
      <c r="C167" s="1011"/>
      <c r="D167" s="1010" t="s">
        <v>34</v>
      </c>
      <c r="E167" s="1011"/>
      <c r="F167" s="1011"/>
      <c r="G167" s="1011"/>
      <c r="H167" s="38" t="s">
        <v>1</v>
      </c>
    </row>
    <row r="168" spans="2:8" s="1" customFormat="1">
      <c r="B168" s="1012"/>
      <c r="C168" s="1013"/>
      <c r="D168" s="1016">
        <f>+ROUND(H197+H188+H180+H192,0)</f>
        <v>1057958</v>
      </c>
      <c r="E168" s="1017"/>
      <c r="F168" s="1017"/>
      <c r="G168" s="1017"/>
      <c r="H168" s="1020" t="s">
        <v>2536</v>
      </c>
    </row>
    <row r="169" spans="2:8" s="1" customFormat="1" ht="15.75" thickBot="1">
      <c r="B169" s="1014"/>
      <c r="C169" s="1015"/>
      <c r="D169" s="1018"/>
      <c r="E169" s="1019"/>
      <c r="F169" s="1019"/>
      <c r="G169" s="1019"/>
      <c r="H169" s="1021"/>
    </row>
    <row r="170" spans="2:8" s="1" customFormat="1" ht="15.75" thickBot="1">
      <c r="E170" s="9"/>
      <c r="F170" s="9"/>
      <c r="G170" s="4"/>
      <c r="H170" s="4"/>
    </row>
    <row r="171" spans="2:8" s="1" customFormat="1" ht="24">
      <c r="B171" s="1207" t="s">
        <v>494</v>
      </c>
      <c r="C171" s="1208"/>
      <c r="D171" s="124" t="s">
        <v>495</v>
      </c>
      <c r="E171" s="123" t="s">
        <v>496</v>
      </c>
      <c r="F171" s="123" t="s">
        <v>2542</v>
      </c>
      <c r="G171" s="122" t="s">
        <v>492</v>
      </c>
      <c r="H171" s="121" t="s">
        <v>493</v>
      </c>
    </row>
    <row r="172" spans="2:8" s="1" customFormat="1">
      <c r="B172" s="169" t="s">
        <v>1114</v>
      </c>
      <c r="C172" s="11" t="str">
        <f>VLOOKUP(B172,'LISTA DE PRECIOS'!A:B,2,FALSE)</f>
        <v>Tabla para formaleta de 1" x 10" x 2,9 m</v>
      </c>
      <c r="D172" s="12" t="str">
        <f>VLOOKUP(B172,'LISTA DE PRECIOS'!A:D,4,FALSE)</f>
        <v>M</v>
      </c>
      <c r="E172" s="208">
        <v>50</v>
      </c>
      <c r="F172" s="12">
        <v>0.33333333333333331</v>
      </c>
      <c r="G172" s="13">
        <f>VLOOKUP(B172,'LISTA DE PRECIOS'!A:E,5,FALSE)</f>
        <v>5377</v>
      </c>
      <c r="H172" s="39">
        <f t="shared" ref="H172:H179" si="3">+ROUND(E172*F172*G172,0)</f>
        <v>89617</v>
      </c>
    </row>
    <row r="173" spans="2:8" s="1" customFormat="1">
      <c r="B173" s="169" t="s">
        <v>787</v>
      </c>
      <c r="C173" s="11" t="str">
        <f>VLOOKUP(B173,'LISTA DE PRECIOS'!A:B,2,FALSE)</f>
        <v>Cuartón de sajo 2" x 4" x 2,9 m</v>
      </c>
      <c r="D173" s="12" t="str">
        <f>VLOOKUP(B173,'LISTA DE PRECIOS'!A:D,4,FALSE)</f>
        <v>M</v>
      </c>
      <c r="E173" s="12">
        <v>28</v>
      </c>
      <c r="F173" s="12">
        <v>0.33333333333333331</v>
      </c>
      <c r="G173" s="13">
        <f>VLOOKUP(B173,'LISTA DE PRECIOS'!A:E,5,FALSE)</f>
        <v>4359.6000000000004</v>
      </c>
      <c r="H173" s="39">
        <f t="shared" si="3"/>
        <v>40690</v>
      </c>
    </row>
    <row r="174" spans="2:8" s="1" customFormat="1">
      <c r="B174" s="169" t="s">
        <v>1268</v>
      </c>
      <c r="C174" s="11" t="str">
        <f>VLOOKUP(B174,'LISTA DE PRECIOS'!A:B,2,FALSE)</f>
        <v xml:space="preserve">Varillón de sajo 3x3 </v>
      </c>
      <c r="D174" s="12" t="str">
        <f>VLOOKUP(B174,'LISTA DE PRECIOS'!A:D,4,FALSE)</f>
        <v>M</v>
      </c>
      <c r="E174" s="12">
        <v>10</v>
      </c>
      <c r="F174" s="12">
        <v>0.33333333333333331</v>
      </c>
      <c r="G174" s="13">
        <f>VLOOKUP(B174,'LISTA DE PRECIOS'!A:E,5,FALSE)</f>
        <v>2595</v>
      </c>
      <c r="H174" s="39">
        <f t="shared" si="3"/>
        <v>8650</v>
      </c>
    </row>
    <row r="175" spans="2:8" s="1" customFormat="1">
      <c r="B175" s="169" t="s">
        <v>1073</v>
      </c>
      <c r="C175" s="11" t="str">
        <f>VLOOKUP(B175,'LISTA DE PRECIOS'!A:B,2,FALSE)</f>
        <v>Puntilla (promedio)</v>
      </c>
      <c r="D175" s="12" t="str">
        <f>VLOOKUP(B175,'LISTA DE PRECIOS'!A:D,4,FALSE)</f>
        <v>Lb</v>
      </c>
      <c r="E175" s="208">
        <v>1.5</v>
      </c>
      <c r="F175" s="12">
        <v>1</v>
      </c>
      <c r="G175" s="13">
        <f>VLOOKUP(B175,'LISTA DE PRECIOS'!A:E,5,FALSE)</f>
        <v>3500</v>
      </c>
      <c r="H175" s="39">
        <f t="shared" si="3"/>
        <v>5250</v>
      </c>
    </row>
    <row r="176" spans="2:8" s="1" customFormat="1">
      <c r="B176" s="169" t="s">
        <v>680</v>
      </c>
      <c r="C176" s="11" t="str">
        <f>VLOOKUP(B176,'LISTA DE PRECIOS'!A:B,2,FALSE)</f>
        <v>Alambre negro calibre 18</v>
      </c>
      <c r="D176" s="12" t="str">
        <f>VLOOKUP(B176,'LISTA DE PRECIOS'!A:D,4,FALSE)</f>
        <v>Kg</v>
      </c>
      <c r="E176" s="208">
        <v>1.5</v>
      </c>
      <c r="F176" s="12">
        <v>1</v>
      </c>
      <c r="G176" s="13">
        <f>VLOOKUP(B176,'LISTA DE PRECIOS'!A:E,5,FALSE)</f>
        <v>7100</v>
      </c>
      <c r="H176" s="39">
        <f t="shared" si="3"/>
        <v>10650</v>
      </c>
    </row>
    <row r="177" spans="2:8" s="1" customFormat="1">
      <c r="B177" s="169" t="s">
        <v>658</v>
      </c>
      <c r="C177" s="11" t="str">
        <f>VLOOKUP(B177,'LISTA DE PRECIOS'!A:B,2,FALSE)</f>
        <v>ACPM</v>
      </c>
      <c r="D177" s="12" t="str">
        <f>VLOOKUP(B177,'LISTA DE PRECIOS'!A:D,4,FALSE)</f>
        <v>Gl</v>
      </c>
      <c r="E177" s="208">
        <v>0.6</v>
      </c>
      <c r="F177" s="12">
        <v>1</v>
      </c>
      <c r="G177" s="13">
        <f>VLOOKUP(B177,'LISTA DE PRECIOS'!A:E,5,FALSE)</f>
        <v>8725</v>
      </c>
      <c r="H177" s="39">
        <f t="shared" si="3"/>
        <v>5235</v>
      </c>
    </row>
    <row r="178" spans="2:8" s="1" customFormat="1">
      <c r="B178" s="169" t="s">
        <v>692</v>
      </c>
      <c r="C178" s="11" t="str">
        <f>VLOOKUP(B178,'LISTA DE PRECIOS'!A:B,2,FALSE)</f>
        <v>Antisol blanco</v>
      </c>
      <c r="D178" s="12" t="str">
        <f>VLOOKUP(B178,'LISTA DE PRECIOS'!A:D,4,FALSE)</f>
        <v>Kg</v>
      </c>
      <c r="E178" s="208">
        <v>3</v>
      </c>
      <c r="F178" s="12">
        <v>1.03</v>
      </c>
      <c r="G178" s="13">
        <f>VLOOKUP(B178,'LISTA DE PRECIOS'!A:E,5,FALSE)</f>
        <v>17224</v>
      </c>
      <c r="H178" s="39">
        <f t="shared" si="3"/>
        <v>53222</v>
      </c>
    </row>
    <row r="179" spans="2:8" s="1" customFormat="1" ht="15.75" thickBot="1">
      <c r="B179" s="167" t="s">
        <v>3052</v>
      </c>
      <c r="C179" s="95" t="str">
        <f>VLOOKUP(B179,'LISTA DE PRECIOS'!A:B,2,FALSE)</f>
        <v>Concreto premezclado de 27,6 Mpa (4.000 PSI)</v>
      </c>
      <c r="D179" s="92" t="str">
        <f>VLOOKUP(B179,'LISTA DE PRECIOS'!A:D,4,FALSE)</f>
        <v>M3</v>
      </c>
      <c r="E179" s="92">
        <v>1</v>
      </c>
      <c r="F179" s="92">
        <v>1.05</v>
      </c>
      <c r="G179" s="93">
        <f>VLOOKUP(B179,'LISTA DE PRECIOS'!A:E,5,FALSE)</f>
        <v>395127</v>
      </c>
      <c r="H179" s="94">
        <f t="shared" si="3"/>
        <v>414883</v>
      </c>
    </row>
    <row r="180" spans="2:8" s="1" customFormat="1" ht="15.75" thickBot="1">
      <c r="B180" s="1022"/>
      <c r="C180" s="1023"/>
      <c r="D180" s="1024"/>
      <c r="E180" s="1030" t="s">
        <v>497</v>
      </c>
      <c r="F180" s="1031"/>
      <c r="G180" s="1032"/>
      <c r="H180" s="29">
        <f>ROUND(SUM(H172:H179),0)</f>
        <v>628197</v>
      </c>
    </row>
    <row r="181" spans="2:8" s="1" customFormat="1" ht="15.75" thickBot="1">
      <c r="B181" s="1027"/>
      <c r="C181" s="1027"/>
      <c r="D181" s="1027"/>
      <c r="E181" s="1027"/>
      <c r="F181" s="1027"/>
      <c r="G181" s="1027"/>
      <c r="H181" s="1027"/>
    </row>
    <row r="182" spans="2:8" s="1" customFormat="1" ht="24">
      <c r="B182" s="1028" t="s">
        <v>489</v>
      </c>
      <c r="C182" s="1029"/>
      <c r="D182" s="41" t="s">
        <v>490</v>
      </c>
      <c r="E182" s="25" t="s">
        <v>491</v>
      </c>
      <c r="F182" s="25" t="s">
        <v>2530</v>
      </c>
      <c r="G182" s="26" t="s">
        <v>492</v>
      </c>
      <c r="H182" s="27" t="s">
        <v>493</v>
      </c>
    </row>
    <row r="183" spans="2:8" s="1" customFormat="1">
      <c r="B183" s="114" t="s">
        <v>543</v>
      </c>
      <c r="C183" s="56" t="str">
        <f>VLOOKUP(B183,'LISTA DE PRECIOS'!A:B,2,FALSE)</f>
        <v>Herramienta menor</v>
      </c>
      <c r="D183" s="12" t="str">
        <f>VLOOKUP(B183,'LISTA DE PRECIOS'!A:D,4,FALSE)</f>
        <v>%MO</v>
      </c>
      <c r="E183" s="55">
        <v>0.1</v>
      </c>
      <c r="F183" s="206">
        <v>1</v>
      </c>
      <c r="G183" s="13">
        <f>+H197</f>
        <v>304750</v>
      </c>
      <c r="H183" s="24">
        <f>+ROUND(E183*G183,0)</f>
        <v>30475</v>
      </c>
    </row>
    <row r="184" spans="2:8" s="1" customFormat="1">
      <c r="B184" s="114" t="s">
        <v>564</v>
      </c>
      <c r="C184" s="56" t="str">
        <f>VLOOKUP(B184,'LISTA DE PRECIOS'!A:B,2,FALSE)</f>
        <v>Vibrador eléctrico o a gasolina</v>
      </c>
      <c r="D184" s="12" t="str">
        <f>VLOOKUP(B184,'LISTA DE PRECIOS'!A:D,4,FALSE)</f>
        <v>Día</v>
      </c>
      <c r="E184" s="207">
        <v>0.1</v>
      </c>
      <c r="F184" s="206">
        <v>1</v>
      </c>
      <c r="G184" s="13">
        <f>VLOOKUP(B184,'LISTA DE PRECIOS'!A:E,5,FALSE)</f>
        <v>53550</v>
      </c>
      <c r="H184" s="24">
        <f>+ROUND(E184*G184,0)</f>
        <v>5355</v>
      </c>
    </row>
    <row r="185" spans="2:8" s="1" customFormat="1">
      <c r="B185" s="114" t="s">
        <v>603</v>
      </c>
      <c r="C185" s="56" t="str">
        <f>VLOOKUP(B185,'LISTA DE PRECIOS'!A:B,2,FALSE)</f>
        <v>Andamio tubular</v>
      </c>
      <c r="D185" s="12" t="str">
        <f>VLOOKUP(B185,'LISTA DE PRECIOS'!A:D,4,FALSE)</f>
        <v>Día</v>
      </c>
      <c r="E185" s="206">
        <v>4</v>
      </c>
      <c r="F185" s="206">
        <v>1</v>
      </c>
      <c r="G185" s="13">
        <f>VLOOKUP(B185,'LISTA DE PRECIOS'!A:E,5,FALSE)</f>
        <v>7266</v>
      </c>
      <c r="H185" s="24">
        <f>+ROUND(E185*G185,0)</f>
        <v>29064</v>
      </c>
    </row>
    <row r="186" spans="2:8" s="1" customFormat="1">
      <c r="B186" s="396" t="s">
        <v>595</v>
      </c>
      <c r="C186" s="56" t="str">
        <f>VLOOKUP(B186,'LISTA DE PRECIOS'!A:B,2,FALSE)</f>
        <v>Bomba para concreto</v>
      </c>
      <c r="D186" s="12" t="str">
        <f>VLOOKUP(B186,'LISTA DE PRECIOS'!A:D,4,FALSE)</f>
        <v>M3</v>
      </c>
      <c r="E186" s="208">
        <v>1</v>
      </c>
      <c r="F186" s="206">
        <v>1</v>
      </c>
      <c r="G186" s="13">
        <f>VLOOKUP(B186,'LISTA DE PRECIOS'!A:E,5,FALSE)</f>
        <v>55000</v>
      </c>
      <c r="H186" s="39">
        <f t="shared" ref="H186" si="4">+ROUND(E186*F186*G186,0)</f>
        <v>55000</v>
      </c>
    </row>
    <row r="187" spans="2:8" s="1" customFormat="1" ht="15.75" thickBot="1">
      <c r="B187" s="167" t="s">
        <v>642</v>
      </c>
      <c r="C187" s="112" t="str">
        <f>VLOOKUP(B187,'LISTA DE PRECIOS'!A:B,2,FALSE)</f>
        <v>Ensayo resistencia concretos</v>
      </c>
      <c r="D187" s="92" t="str">
        <f>VLOOKUP(B187,'LISTA DE PRECIOS'!A:D,4,FALSE)</f>
        <v>Un</v>
      </c>
      <c r="E187" s="418">
        <v>0.5</v>
      </c>
      <c r="F187" s="392">
        <v>1</v>
      </c>
      <c r="G187" s="93">
        <f>VLOOKUP(B187,'LISTA DE PRECIOS'!A:E,5,FALSE)</f>
        <v>10234</v>
      </c>
      <c r="H187" s="154">
        <f>+ROUND(E187*G187,0)</f>
        <v>5117</v>
      </c>
    </row>
    <row r="188" spans="2:8" s="1" customFormat="1" ht="15.75" thickBot="1">
      <c r="B188" s="1022"/>
      <c r="C188" s="1023"/>
      <c r="D188" s="1024"/>
      <c r="E188" s="1030" t="s">
        <v>498</v>
      </c>
      <c r="F188" s="1031"/>
      <c r="G188" s="1032"/>
      <c r="H188" s="29">
        <f>ROUND(SUM(H183:H187),0)</f>
        <v>125011</v>
      </c>
    </row>
    <row r="189" spans="2:8" s="1" customFormat="1" ht="15.75" thickBot="1">
      <c r="B189" s="42"/>
      <c r="C189" s="42"/>
      <c r="D189" s="42"/>
      <c r="E189" s="10"/>
      <c r="F189" s="10"/>
      <c r="G189" s="7"/>
      <c r="H189" s="8"/>
    </row>
    <row r="190" spans="2:8" s="1" customFormat="1" ht="36.75" thickBot="1">
      <c r="B190" s="1033" t="s">
        <v>499</v>
      </c>
      <c r="C190" s="1034"/>
      <c r="D190" s="30" t="s">
        <v>495</v>
      </c>
      <c r="E190" s="30" t="s">
        <v>501</v>
      </c>
      <c r="F190" s="25" t="s">
        <v>2542</v>
      </c>
      <c r="G190" s="31" t="s">
        <v>500</v>
      </c>
      <c r="H190" s="32" t="s">
        <v>493</v>
      </c>
    </row>
    <row r="191" spans="2:8" s="1" customFormat="1" ht="15.75" thickBot="1">
      <c r="B191" s="15">
        <v>3</v>
      </c>
      <c r="C191" s="16" t="s">
        <v>4</v>
      </c>
      <c r="D191" s="17"/>
      <c r="E191" s="18"/>
      <c r="F191" s="18"/>
      <c r="G191" s="19"/>
      <c r="H191" s="20">
        <f>+ROUND(E191*G191,0)</f>
        <v>0</v>
      </c>
    </row>
    <row r="192" spans="2:8" s="1" customFormat="1" ht="15.75" thickBot="1">
      <c r="B192" s="991"/>
      <c r="C192" s="991"/>
      <c r="D192" s="991"/>
      <c r="E192" s="992" t="s">
        <v>502</v>
      </c>
      <c r="F192" s="993"/>
      <c r="G192" s="994"/>
      <c r="H192" s="33">
        <f>ROUND(SUM(H191:H191),0)</f>
        <v>0</v>
      </c>
    </row>
    <row r="193" spans="2:8" s="1" customFormat="1" ht="15.75" thickBot="1">
      <c r="B193" s="1027"/>
      <c r="C193" s="1027"/>
      <c r="D193" s="1027"/>
      <c r="E193" s="1027"/>
      <c r="F193" s="1027"/>
      <c r="G193" s="1027"/>
      <c r="H193" s="1027"/>
    </row>
    <row r="194" spans="2:8" s="1" customFormat="1" ht="24">
      <c r="B194" s="1028" t="s">
        <v>503</v>
      </c>
      <c r="C194" s="1029"/>
      <c r="D194" s="41" t="s">
        <v>495</v>
      </c>
      <c r="E194" s="25" t="s">
        <v>504</v>
      </c>
      <c r="F194" s="25" t="s">
        <v>2530</v>
      </c>
      <c r="G194" s="26" t="s">
        <v>505</v>
      </c>
      <c r="H194" s="27" t="s">
        <v>493</v>
      </c>
    </row>
    <row r="195" spans="2:8" s="1" customFormat="1">
      <c r="B195" s="378" t="s">
        <v>2514</v>
      </c>
      <c r="C195" s="56" t="str">
        <f>VLOOKUP(B195,'LISTA DE PRECIOS'!A:B,2,FALSE)</f>
        <v>Ayudante</v>
      </c>
      <c r="D195" s="12" t="str">
        <f>VLOOKUP(B195,'LISTA DE PRECIOS'!A:D,4,FALSE)</f>
        <v>Día</v>
      </c>
      <c r="E195" s="23">
        <v>0.59</v>
      </c>
      <c r="F195" s="23">
        <v>4</v>
      </c>
      <c r="G195" s="13">
        <f>VLOOKUP(B195,'LISTA DE PRECIOS'!A:E,5,FALSE)</f>
        <v>67964</v>
      </c>
      <c r="H195" s="119">
        <f>+ROUND(E195*F195*G195,0)</f>
        <v>160395</v>
      </c>
    </row>
    <row r="196" spans="2:8" s="1" customFormat="1" ht="15.75" thickBot="1">
      <c r="B196" s="394" t="s">
        <v>2516</v>
      </c>
      <c r="C196" s="112" t="str">
        <f>VLOOKUP(B196,'LISTA DE PRECIOS'!A:B,2,FALSE)</f>
        <v>Oficial</v>
      </c>
      <c r="D196" s="92" t="str">
        <f>VLOOKUP(B196,'LISTA DE PRECIOS'!A:D,4,FALSE)</f>
        <v>Día</v>
      </c>
      <c r="E196" s="117">
        <v>0.59</v>
      </c>
      <c r="F196" s="125">
        <v>2</v>
      </c>
      <c r="G196" s="93">
        <f>VLOOKUP(B196,'LISTA DE PRECIOS'!A:E,5,FALSE)</f>
        <v>122335</v>
      </c>
      <c r="H196" s="131">
        <f>+ROUND(E196*F196*G196,0)</f>
        <v>144355</v>
      </c>
    </row>
    <row r="197" spans="2:8" s="1" customFormat="1" ht="15.75" thickBot="1">
      <c r="B197" s="991"/>
      <c r="C197" s="991"/>
      <c r="D197" s="991"/>
      <c r="E197" s="1042" t="s">
        <v>506</v>
      </c>
      <c r="F197" s="1043"/>
      <c r="G197" s="1031"/>
      <c r="H197" s="29">
        <f>ROUND(SUM(H195:H196),0)</f>
        <v>304750</v>
      </c>
    </row>
    <row r="198" spans="2:8" s="1" customFormat="1" ht="15.75" thickBot="1">
      <c r="B198" s="42"/>
      <c r="C198" s="42"/>
      <c r="D198" s="42"/>
      <c r="E198" s="42"/>
      <c r="F198" s="42"/>
      <c r="G198" s="42"/>
      <c r="H198" s="42"/>
    </row>
    <row r="199" spans="2:8" s="1" customFormat="1" ht="15.75" thickBot="1">
      <c r="B199" s="40"/>
      <c r="C199" s="40"/>
      <c r="D199" s="40"/>
      <c r="E199" s="995" t="s">
        <v>507</v>
      </c>
      <c r="F199" s="996"/>
      <c r="G199" s="997"/>
      <c r="H199" s="14">
        <f>+ROUND(H197+H188+H180+H192,0)</f>
        <v>1057958</v>
      </c>
    </row>
    <row r="200" spans="2:8" s="1" customFormat="1">
      <c r="B200" s="40"/>
      <c r="C200" s="40"/>
      <c r="D200" s="40"/>
      <c r="E200" s="201"/>
      <c r="F200" s="201"/>
      <c r="G200" s="201"/>
      <c r="H200" s="200"/>
    </row>
    <row r="201" spans="2:8" s="1" customFormat="1">
      <c r="B201" s="40"/>
      <c r="C201" s="40"/>
      <c r="D201" s="40"/>
      <c r="E201" s="201"/>
      <c r="F201" s="201"/>
      <c r="G201" s="201"/>
      <c r="H201" s="200"/>
    </row>
    <row r="202" spans="2:8" s="1" customFormat="1">
      <c r="B202" s="40"/>
      <c r="C202" s="40"/>
      <c r="D202" s="40"/>
      <c r="E202" s="201"/>
      <c r="F202" s="201"/>
      <c r="G202" s="201"/>
      <c r="H202" s="200"/>
    </row>
    <row r="203" spans="2:8" s="1" customFormat="1">
      <c r="B203" s="40"/>
      <c r="C203" s="40"/>
      <c r="D203" s="40"/>
      <c r="E203" s="201"/>
      <c r="F203" s="201"/>
      <c r="G203" s="201"/>
      <c r="H203" s="200"/>
    </row>
    <row r="204" spans="2:8" s="1" customFormat="1" ht="15.75" thickBot="1">
      <c r="B204" s="40"/>
      <c r="C204" s="40"/>
      <c r="D204" s="40"/>
      <c r="E204" s="201"/>
      <c r="F204" s="201"/>
      <c r="G204" s="201"/>
      <c r="H204" s="200"/>
    </row>
    <row r="205" spans="2:8" s="1" customFormat="1" ht="15.6" customHeight="1" thickTop="1">
      <c r="B205" s="40"/>
      <c r="C205" s="854" t="s">
        <v>3432</v>
      </c>
      <c r="D205" s="40"/>
      <c r="E205" s="1203" t="s">
        <v>3431</v>
      </c>
      <c r="F205" s="1203"/>
      <c r="G205" s="1203"/>
      <c r="H205" s="200"/>
    </row>
    <row r="206" spans="2:8" s="1" customFormat="1">
      <c r="B206" s="40"/>
      <c r="C206" s="40"/>
      <c r="D206" s="40"/>
      <c r="E206" s="201"/>
      <c r="F206" s="201"/>
      <c r="G206" s="201"/>
      <c r="H206" s="200"/>
    </row>
    <row r="207" spans="2:8" s="1" customFormat="1">
      <c r="B207" s="40"/>
      <c r="C207" s="40"/>
      <c r="D207" s="40"/>
      <c r="E207" s="201"/>
      <c r="F207" s="201"/>
      <c r="G207" s="201"/>
      <c r="H207" s="200"/>
    </row>
    <row r="208" spans="2:8" s="1" customFormat="1" ht="15.75" thickBot="1">
      <c r="B208" s="40"/>
      <c r="C208" s="40"/>
      <c r="D208" s="40"/>
      <c r="E208" s="201"/>
      <c r="F208" s="201"/>
      <c r="G208" s="201"/>
      <c r="H208" s="200"/>
    </row>
    <row r="209" spans="2:8" s="1" customFormat="1" ht="15.75" thickTop="1">
      <c r="B209" s="40"/>
      <c r="C209" s="854" t="s">
        <v>3426</v>
      </c>
      <c r="D209" s="40"/>
      <c r="E209" s="1203" t="s">
        <v>3429</v>
      </c>
      <c r="F209" s="1203"/>
      <c r="G209" s="1203"/>
      <c r="H209" s="200"/>
    </row>
    <row r="210" spans="2:8" s="1" customFormat="1">
      <c r="E210" s="9"/>
      <c r="F210" s="9"/>
      <c r="G210" s="4"/>
      <c r="H210" s="4"/>
    </row>
    <row r="211" spans="2:8" s="1" customFormat="1" ht="14.45" customHeight="1" thickBot="1">
      <c r="E211" s="9"/>
      <c r="F211" s="9"/>
      <c r="G211" s="4"/>
      <c r="H211" s="4"/>
    </row>
    <row r="212" spans="2:8" s="1" customFormat="1" ht="16.149999999999999" customHeight="1" thickBot="1">
      <c r="B212" s="1209" t="s">
        <v>2982</v>
      </c>
      <c r="C212" s="1210"/>
      <c r="D212" s="1210"/>
      <c r="E212" s="1210"/>
      <c r="F212" s="1210"/>
      <c r="G212" s="1210"/>
      <c r="H212" s="1211"/>
    </row>
    <row r="213" spans="2:8" s="1" customFormat="1" ht="15.75" customHeight="1" thickBot="1">
      <c r="B213" s="1006" t="s">
        <v>2578</v>
      </c>
      <c r="C213" s="1007"/>
      <c r="D213" s="1008" t="s">
        <v>3603</v>
      </c>
      <c r="E213" s="1007"/>
      <c r="F213" s="1007"/>
      <c r="G213" s="1007"/>
      <c r="H213" s="1009"/>
    </row>
    <row r="214" spans="2:8" s="1" customFormat="1" ht="14.45" customHeight="1">
      <c r="B214" s="1010" t="s">
        <v>2825</v>
      </c>
      <c r="C214" s="1011"/>
      <c r="D214" s="1010" t="s">
        <v>34</v>
      </c>
      <c r="E214" s="1011"/>
      <c r="F214" s="1011"/>
      <c r="G214" s="1011"/>
      <c r="H214" s="38" t="s">
        <v>1</v>
      </c>
    </row>
    <row r="215" spans="2:8" s="1" customFormat="1">
      <c r="B215" s="1012"/>
      <c r="C215" s="1013"/>
      <c r="D215" s="1016">
        <f>+ROUND(H243+H233+H227+H237,0)</f>
        <v>687495</v>
      </c>
      <c r="E215" s="1017"/>
      <c r="F215" s="1017"/>
      <c r="G215" s="1017"/>
      <c r="H215" s="1020" t="s">
        <v>3</v>
      </c>
    </row>
    <row r="216" spans="2:8" s="1" customFormat="1" ht="37.9" customHeight="1" thickBot="1">
      <c r="B216" s="1014"/>
      <c r="C216" s="1015"/>
      <c r="D216" s="1018"/>
      <c r="E216" s="1019"/>
      <c r="F216" s="1019"/>
      <c r="G216" s="1019"/>
      <c r="H216" s="1021"/>
    </row>
    <row r="217" spans="2:8" s="1" customFormat="1" ht="15.75" thickBot="1">
      <c r="E217" s="9"/>
      <c r="F217" s="9"/>
      <c r="G217" s="4"/>
      <c r="H217" s="4"/>
    </row>
    <row r="218" spans="2:8" s="1" customFormat="1" ht="24">
      <c r="B218" s="1207" t="s">
        <v>494</v>
      </c>
      <c r="C218" s="1208"/>
      <c r="D218" s="124" t="s">
        <v>495</v>
      </c>
      <c r="E218" s="123" t="s">
        <v>496</v>
      </c>
      <c r="F218" s="123" t="s">
        <v>2469</v>
      </c>
      <c r="G218" s="122" t="s">
        <v>492</v>
      </c>
      <c r="H218" s="121" t="s">
        <v>493</v>
      </c>
    </row>
    <row r="219" spans="2:8" s="1" customFormat="1">
      <c r="B219" s="169"/>
      <c r="C219" s="11" t="s">
        <v>2824</v>
      </c>
      <c r="D219" s="12" t="s">
        <v>21</v>
      </c>
      <c r="E219" s="12">
        <f>+(1*18.66)+(0.15*18.66)</f>
        <v>21.459</v>
      </c>
      <c r="F219" s="12">
        <v>1.05</v>
      </c>
      <c r="G219" s="89">
        <v>6100</v>
      </c>
      <c r="H219" s="39">
        <f>+ROUND(E219*F219*G219,0)</f>
        <v>137445</v>
      </c>
    </row>
    <row r="220" spans="2:8" s="1" customFormat="1">
      <c r="B220" s="169"/>
      <c r="C220" s="11" t="s">
        <v>2822</v>
      </c>
      <c r="D220" s="12" t="s">
        <v>2785</v>
      </c>
      <c r="E220" s="12">
        <f>8.78*3.6</f>
        <v>31.607999999999997</v>
      </c>
      <c r="F220" s="12">
        <v>1.05</v>
      </c>
      <c r="G220" s="89">
        <v>6100</v>
      </c>
      <c r="H220" s="39">
        <f>+ROUND(E220*F220*G220,0)</f>
        <v>202449</v>
      </c>
    </row>
    <row r="221" spans="2:8" s="1" customFormat="1">
      <c r="B221" s="169"/>
      <c r="C221" s="11" t="s">
        <v>2823</v>
      </c>
      <c r="D221" s="12" t="s">
        <v>2785</v>
      </c>
      <c r="E221" s="12">
        <f>0.2*37.4</f>
        <v>7.48</v>
      </c>
      <c r="F221" s="12">
        <v>1.05</v>
      </c>
      <c r="G221" s="89">
        <v>5400</v>
      </c>
      <c r="H221" s="39">
        <f t="shared" ref="H221:H222" si="5">+ROUND(E221*F221*G221,0)</f>
        <v>42412</v>
      </c>
    </row>
    <row r="222" spans="2:8" s="1" customFormat="1">
      <c r="B222" s="169" t="s">
        <v>2416</v>
      </c>
      <c r="C222" s="11" t="str">
        <f>VLOOKUP(B222,'LISTA DE PRECIOS'!A:B,2,FALSE)</f>
        <v>Concreto de 20,7 Mpa (3000 psi) (producción)</v>
      </c>
      <c r="D222" s="12" t="s">
        <v>29</v>
      </c>
      <c r="E222" s="12">
        <f>0.08*0.3*1.2*3</f>
        <v>8.6400000000000005E-2</v>
      </c>
      <c r="F222" s="12">
        <v>1.05</v>
      </c>
      <c r="G222" s="13">
        <f>VLOOKUP(B222,'LISTA DE PRECIOS'!A:E,5,FALSE)</f>
        <v>349675</v>
      </c>
      <c r="H222" s="39">
        <f t="shared" si="5"/>
        <v>31723</v>
      </c>
    </row>
    <row r="223" spans="2:8" s="1" customFormat="1" ht="22.5" customHeight="1">
      <c r="B223" s="169" t="s">
        <v>1108</v>
      </c>
      <c r="C223" s="11" t="str">
        <f>VLOOKUP(B223,'LISTA DE PRECIOS'!A:B,2,FALSE)</f>
        <v xml:space="preserve">Soldadura 6013 </v>
      </c>
      <c r="D223" s="12" t="str">
        <f>VLOOKUP(B223,'LISTA DE PRECIOS'!A:D,4,FALSE)</f>
        <v>Kg</v>
      </c>
      <c r="E223" s="12">
        <v>0.2</v>
      </c>
      <c r="F223" s="12">
        <v>1</v>
      </c>
      <c r="G223" s="13">
        <f>VLOOKUP(B223,'LISTA DE PRECIOS'!A:E,5,FALSE)</f>
        <v>13533</v>
      </c>
      <c r="H223" s="39">
        <f t="shared" ref="H223:H226" si="6">+ROUND(E223*F223*G223,0)</f>
        <v>2707</v>
      </c>
    </row>
    <row r="224" spans="2:8" s="1" customFormat="1" ht="22.5" customHeight="1">
      <c r="B224" s="169" t="s">
        <v>690</v>
      </c>
      <c r="C224" s="11" t="str">
        <f>VLOOKUP(B224,'LISTA DE PRECIOS'!A:B,2,FALSE)</f>
        <v>Anticorrosivo gris</v>
      </c>
      <c r="D224" s="12" t="str">
        <f>VLOOKUP(B224,'LISTA DE PRECIOS'!A:D,4,FALSE)</f>
        <v>Gl</v>
      </c>
      <c r="E224" s="12">
        <v>0.05</v>
      </c>
      <c r="F224" s="12">
        <v>1</v>
      </c>
      <c r="G224" s="13">
        <f>VLOOKUP(B224,'LISTA DE PRECIOS'!A:E,5,FALSE)</f>
        <v>39900</v>
      </c>
      <c r="H224" s="39">
        <f t="shared" si="6"/>
        <v>1995</v>
      </c>
    </row>
    <row r="225" spans="2:12" s="1" customFormat="1" ht="22.5" customHeight="1">
      <c r="B225" s="169"/>
      <c r="C225" s="11" t="s">
        <v>2810</v>
      </c>
      <c r="D225" s="12" t="s">
        <v>2811</v>
      </c>
      <c r="E225" s="168">
        <v>0.05</v>
      </c>
      <c r="F225" s="12">
        <v>1.03</v>
      </c>
      <c r="G225" s="13">
        <f>+H219</f>
        <v>137445</v>
      </c>
      <c r="H225" s="39">
        <f t="shared" si="6"/>
        <v>7078</v>
      </c>
    </row>
    <row r="226" spans="2:12" s="1" customFormat="1" ht="22.5" customHeight="1" thickBot="1">
      <c r="B226" s="167" t="s">
        <v>1024</v>
      </c>
      <c r="C226" s="95" t="str">
        <f>VLOOKUP(B226,'LISTA DE PRECIOS'!A:B,2,FALSE)</f>
        <v>Pintura esmalte para exteriores</v>
      </c>
      <c r="D226" s="92" t="str">
        <f>VLOOKUP(B226,'LISTA DE PRECIOS'!A:D,4,FALSE)</f>
        <v>Gl</v>
      </c>
      <c r="E226" s="92">
        <v>0.05</v>
      </c>
      <c r="F226" s="92">
        <v>1</v>
      </c>
      <c r="G226" s="93">
        <f>VLOOKUP(B226,'LISTA DE PRECIOS'!A:E,5,FALSE)</f>
        <v>60633</v>
      </c>
      <c r="H226" s="94">
        <f t="shared" si="6"/>
        <v>3032</v>
      </c>
    </row>
    <row r="227" spans="2:12" s="1" customFormat="1" ht="15.75" thickBot="1">
      <c r="B227" s="1022"/>
      <c r="C227" s="1023"/>
      <c r="D227" s="1024"/>
      <c r="E227" s="1030" t="s">
        <v>497</v>
      </c>
      <c r="F227" s="1031"/>
      <c r="G227" s="1032"/>
      <c r="H227" s="29">
        <f>ROUND(SUM(H219:H226),0)</f>
        <v>428841</v>
      </c>
    </row>
    <row r="228" spans="2:12" s="1" customFormat="1" ht="15.75" thickBot="1">
      <c r="B228" s="1027"/>
      <c r="C228" s="1027"/>
      <c r="D228" s="1027"/>
      <c r="E228" s="1027"/>
      <c r="F228" s="1027"/>
      <c r="G228" s="1027"/>
      <c r="H228" s="1027"/>
    </row>
    <row r="229" spans="2:12" s="1" customFormat="1" ht="24">
      <c r="B229" s="1207" t="s">
        <v>489</v>
      </c>
      <c r="C229" s="1208"/>
      <c r="D229" s="124" t="s">
        <v>490</v>
      </c>
      <c r="E229" s="123" t="s">
        <v>491</v>
      </c>
      <c r="F229" s="123" t="s">
        <v>2530</v>
      </c>
      <c r="G229" s="122" t="s">
        <v>492</v>
      </c>
      <c r="H229" s="121" t="s">
        <v>493</v>
      </c>
    </row>
    <row r="230" spans="2:12" s="1" customFormat="1">
      <c r="B230" s="114" t="s">
        <v>543</v>
      </c>
      <c r="C230" s="11" t="s">
        <v>203</v>
      </c>
      <c r="D230" s="12" t="s">
        <v>39</v>
      </c>
      <c r="E230" s="55">
        <v>0.05</v>
      </c>
      <c r="F230" s="55"/>
      <c r="G230" s="13">
        <f>+H243</f>
        <v>236651</v>
      </c>
      <c r="H230" s="24">
        <f>+ROUND(E230*G230,0)</f>
        <v>11833</v>
      </c>
    </row>
    <row r="231" spans="2:12" s="1" customFormat="1" ht="15.75" thickBot="1">
      <c r="B231" s="114" t="s">
        <v>548</v>
      </c>
      <c r="C231" s="11" t="str">
        <f>VLOOKUP(B231,'LISTA DE PRECIOS'!A:B,2,FALSE)</f>
        <v xml:space="preserve">Andamio certificado </v>
      </c>
      <c r="D231" s="92" t="s">
        <v>52</v>
      </c>
      <c r="E231" s="305">
        <v>0.1</v>
      </c>
      <c r="F231" s="12">
        <v>1</v>
      </c>
      <c r="G231" s="13">
        <f>VLOOKUP(B231,'LISTA DE PRECIOS'!A:E,5,FALSE)</f>
        <v>28560</v>
      </c>
      <c r="H231" s="24">
        <f>+ROUND(E231*G231,0)</f>
        <v>2856</v>
      </c>
    </row>
    <row r="232" spans="2:12" s="1" customFormat="1" ht="15.75" thickBot="1">
      <c r="B232" s="91" t="s">
        <v>593</v>
      </c>
      <c r="C232" s="95" t="s">
        <v>594</v>
      </c>
      <c r="D232" s="92" t="s">
        <v>52</v>
      </c>
      <c r="E232" s="92">
        <v>0.1</v>
      </c>
      <c r="F232" s="133">
        <v>1</v>
      </c>
      <c r="G232" s="93">
        <v>73141.631999999998</v>
      </c>
      <c r="H232" s="154">
        <f>+ROUND(E232*G232,0)</f>
        <v>7314</v>
      </c>
    </row>
    <row r="233" spans="2:12" s="1" customFormat="1" ht="15.75" thickBot="1">
      <c r="B233" s="1022"/>
      <c r="C233" s="1023"/>
      <c r="D233" s="1024"/>
      <c r="E233" s="1030" t="s">
        <v>498</v>
      </c>
      <c r="F233" s="1031"/>
      <c r="G233" s="1032"/>
      <c r="H233" s="29">
        <f>ROUND(SUM(H230:H232),0)</f>
        <v>22003</v>
      </c>
    </row>
    <row r="234" spans="2:12" s="1" customFormat="1" ht="15.75" thickBot="1">
      <c r="B234" s="42"/>
      <c r="C234" s="42"/>
      <c r="D234" s="42"/>
      <c r="E234" s="10"/>
      <c r="F234" s="10"/>
      <c r="G234" s="7"/>
      <c r="H234" s="8"/>
    </row>
    <row r="235" spans="2:12" s="1" customFormat="1" ht="36.75" thickBot="1">
      <c r="B235" s="1033" t="s">
        <v>499</v>
      </c>
      <c r="C235" s="1034"/>
      <c r="D235" s="30" t="s">
        <v>495</v>
      </c>
      <c r="E235" s="30" t="s">
        <v>501</v>
      </c>
      <c r="F235" s="25" t="s">
        <v>2530</v>
      </c>
      <c r="G235" s="31" t="s">
        <v>500</v>
      </c>
      <c r="H235" s="32" t="s">
        <v>493</v>
      </c>
    </row>
    <row r="236" spans="2:12" s="1" customFormat="1" ht="15.75" thickBot="1">
      <c r="B236" s="15">
        <v>3</v>
      </c>
      <c r="C236" s="16" t="s">
        <v>4</v>
      </c>
      <c r="D236" s="17"/>
      <c r="E236" s="18"/>
      <c r="F236" s="18"/>
      <c r="G236" s="19"/>
      <c r="H236" s="20">
        <f>+ROUND(E236*G236,0)</f>
        <v>0</v>
      </c>
      <c r="J236" s="4"/>
      <c r="L236" s="4"/>
    </row>
    <row r="237" spans="2:12" s="1" customFormat="1" ht="15.75" thickBot="1">
      <c r="B237" s="991"/>
      <c r="C237" s="991"/>
      <c r="D237" s="991"/>
      <c r="E237" s="992" t="s">
        <v>502</v>
      </c>
      <c r="F237" s="993"/>
      <c r="G237" s="994"/>
      <c r="H237" s="33">
        <f>ROUND(SUM(H236:H236),0)</f>
        <v>0</v>
      </c>
      <c r="L237" s="4"/>
    </row>
    <row r="238" spans="2:12" s="1" customFormat="1" ht="15.75" thickBot="1">
      <c r="B238" s="1027"/>
      <c r="C238" s="1027"/>
      <c r="D238" s="1027"/>
      <c r="E238" s="1027"/>
      <c r="F238" s="1027"/>
      <c r="G238" s="1027"/>
      <c r="H238" s="1027"/>
      <c r="K238" s="84"/>
    </row>
    <row r="239" spans="2:12" s="1" customFormat="1" ht="24">
      <c r="B239" s="1207" t="s">
        <v>503</v>
      </c>
      <c r="C239" s="1208"/>
      <c r="D239" s="124" t="s">
        <v>495</v>
      </c>
      <c r="E239" s="123" t="s">
        <v>504</v>
      </c>
      <c r="F239" s="123" t="s">
        <v>2530</v>
      </c>
      <c r="G239" s="122" t="s">
        <v>505</v>
      </c>
      <c r="H239" s="121" t="s">
        <v>493</v>
      </c>
    </row>
    <row r="240" spans="2:12" s="1" customFormat="1">
      <c r="B240" s="423" t="s">
        <v>2515</v>
      </c>
      <c r="C240" s="11" t="s">
        <v>2499</v>
      </c>
      <c r="D240" s="12" t="s">
        <v>52</v>
      </c>
      <c r="E240" s="23">
        <v>0.5</v>
      </c>
      <c r="F240" s="23">
        <v>2</v>
      </c>
      <c r="G240" s="13">
        <v>88586</v>
      </c>
      <c r="H240" s="119">
        <f t="shared" ref="H240:H242" si="7">+ROUND(E240*F240*G240,0)</f>
        <v>88586</v>
      </c>
      <c r="J240" s="4"/>
    </row>
    <row r="241" spans="2:10" s="1" customFormat="1">
      <c r="B241" s="423" t="s">
        <v>2516</v>
      </c>
      <c r="C241" s="11" t="s">
        <v>2500</v>
      </c>
      <c r="D241" s="12" t="s">
        <v>52</v>
      </c>
      <c r="E241" s="23">
        <v>0.5</v>
      </c>
      <c r="F241" s="23">
        <v>1</v>
      </c>
      <c r="G241" s="13">
        <v>113896</v>
      </c>
      <c r="H241" s="119">
        <f>+ROUND(E241*F241*G241,0)</f>
        <v>56948</v>
      </c>
      <c r="J241" s="4"/>
    </row>
    <row r="242" spans="2:10" s="1" customFormat="1" ht="15.75" thickBot="1">
      <c r="B242" s="424" t="s">
        <v>2526</v>
      </c>
      <c r="C242" s="95" t="s">
        <v>2510</v>
      </c>
      <c r="D242" s="92" t="s">
        <v>52</v>
      </c>
      <c r="E242" s="117">
        <v>0.8</v>
      </c>
      <c r="F242" s="117">
        <v>1</v>
      </c>
      <c r="G242" s="93">
        <v>113896</v>
      </c>
      <c r="H242" s="116">
        <f t="shared" si="7"/>
        <v>91117</v>
      </c>
    </row>
    <row r="243" spans="2:10" s="1" customFormat="1" ht="15.75" thickBot="1">
      <c r="B243" s="991"/>
      <c r="C243" s="991"/>
      <c r="D243" s="991"/>
      <c r="E243" s="1042" t="s">
        <v>506</v>
      </c>
      <c r="F243" s="1043"/>
      <c r="G243" s="1031"/>
      <c r="H243" s="29">
        <f>ROUND(SUM(H240:H242),0)</f>
        <v>236651</v>
      </c>
    </row>
    <row r="244" spans="2:10" s="1" customFormat="1" ht="15.75" thickBot="1">
      <c r="C244" s="42"/>
      <c r="D244" s="42"/>
      <c r="E244" s="42"/>
      <c r="F244" s="42"/>
      <c r="G244" s="42"/>
      <c r="H244" s="42"/>
    </row>
    <row r="245" spans="2:10" s="1" customFormat="1" ht="15.75" thickBot="1">
      <c r="B245" s="40"/>
      <c r="C245" s="40"/>
      <c r="D245" s="40"/>
      <c r="E245" s="995" t="s">
        <v>507</v>
      </c>
      <c r="F245" s="996"/>
      <c r="G245" s="997"/>
      <c r="H245" s="14">
        <f>+ROUND(H243+H233+H227+H237,0)</f>
        <v>687495</v>
      </c>
    </row>
    <row r="246" spans="2:10" s="1" customFormat="1">
      <c r="B246" s="40"/>
      <c r="C246" s="40"/>
      <c r="D246" s="40"/>
      <c r="E246" s="201"/>
      <c r="F246" s="201"/>
      <c r="G246" s="201"/>
      <c r="H246" s="200"/>
    </row>
    <row r="247" spans="2:10" s="1" customFormat="1">
      <c r="B247" s="40"/>
      <c r="C247" s="40"/>
      <c r="D247" s="40"/>
      <c r="E247" s="201"/>
      <c r="F247" s="201"/>
      <c r="G247" s="201"/>
      <c r="H247" s="200"/>
    </row>
    <row r="248" spans="2:10" s="1" customFormat="1">
      <c r="B248" s="40"/>
      <c r="C248" s="40"/>
      <c r="D248" s="40"/>
      <c r="E248" s="201"/>
      <c r="F248" s="201"/>
      <c r="G248" s="201"/>
      <c r="H248" s="200"/>
    </row>
    <row r="249" spans="2:10" s="1" customFormat="1">
      <c r="B249" s="40"/>
      <c r="C249" s="40"/>
      <c r="D249" s="40"/>
      <c r="E249" s="201"/>
      <c r="F249" s="201"/>
      <c r="G249" s="201"/>
      <c r="H249" s="200"/>
    </row>
    <row r="250" spans="2:10" s="1" customFormat="1" ht="15.75" thickBot="1">
      <c r="B250" s="40"/>
      <c r="C250" s="40"/>
      <c r="D250" s="40"/>
      <c r="E250" s="201"/>
      <c r="F250" s="201"/>
      <c r="G250" s="201"/>
      <c r="H250" s="200"/>
    </row>
    <row r="251" spans="2:10" s="1" customFormat="1" ht="15.6" customHeight="1" thickTop="1">
      <c r="B251" s="40"/>
      <c r="C251" s="854" t="s">
        <v>3432</v>
      </c>
      <c r="D251" s="40"/>
      <c r="E251" s="1203" t="s">
        <v>3431</v>
      </c>
      <c r="F251" s="1203"/>
      <c r="G251" s="1203"/>
      <c r="H251" s="200"/>
    </row>
    <row r="252" spans="2:10" s="1" customFormat="1">
      <c r="B252" s="40"/>
      <c r="C252" s="40"/>
      <c r="D252" s="40"/>
      <c r="E252" s="201"/>
      <c r="F252" s="201"/>
      <c r="G252" s="201"/>
      <c r="H252" s="200"/>
    </row>
    <row r="253" spans="2:10" s="1" customFormat="1">
      <c r="B253" s="40"/>
      <c r="C253" s="40"/>
      <c r="D253" s="40"/>
      <c r="E253" s="201"/>
      <c r="F253" s="201"/>
      <c r="G253" s="201"/>
      <c r="H253" s="200"/>
    </row>
    <row r="254" spans="2:10" s="1" customFormat="1" ht="15.75" thickBot="1">
      <c r="B254" s="40"/>
      <c r="C254" s="40"/>
      <c r="D254" s="40"/>
      <c r="E254" s="201"/>
      <c r="F254" s="201"/>
      <c r="G254" s="201"/>
      <c r="H254" s="200"/>
    </row>
    <row r="255" spans="2:10" s="1" customFormat="1" ht="15.75" thickTop="1">
      <c r="B255" s="40"/>
      <c r="C255" s="854" t="s">
        <v>3426</v>
      </c>
      <c r="D255" s="40"/>
      <c r="E255" s="1203" t="s">
        <v>3429</v>
      </c>
      <c r="F255" s="1203"/>
      <c r="G255" s="1203"/>
      <c r="H255" s="200"/>
    </row>
    <row r="256" spans="2:10" s="1" customFormat="1">
      <c r="E256" s="9"/>
      <c r="F256" s="9"/>
      <c r="G256" s="4"/>
      <c r="H256" s="4"/>
    </row>
    <row r="257" spans="2:8" s="1" customFormat="1" ht="15.75" thickBot="1">
      <c r="E257" s="9"/>
      <c r="F257" s="9"/>
      <c r="G257" s="4"/>
      <c r="H257" s="4"/>
    </row>
    <row r="258" spans="2:8" s="1" customFormat="1" ht="16.149999999999999" customHeight="1" thickBot="1">
      <c r="B258" s="1209" t="s">
        <v>2982</v>
      </c>
      <c r="C258" s="1210"/>
      <c r="D258" s="1210"/>
      <c r="E258" s="1210"/>
      <c r="F258" s="1210"/>
      <c r="G258" s="1210"/>
      <c r="H258" s="1211"/>
    </row>
    <row r="259" spans="2:8" s="1" customFormat="1" ht="15.75" thickBot="1">
      <c r="B259" s="1006" t="s">
        <v>2578</v>
      </c>
      <c r="C259" s="1007"/>
      <c r="D259" s="1259" t="s">
        <v>3604</v>
      </c>
      <c r="E259" s="1260"/>
      <c r="F259" s="1260"/>
      <c r="G259" s="1260"/>
      <c r="H259" s="1261"/>
    </row>
    <row r="260" spans="2:8" s="1" customFormat="1">
      <c r="B260" s="1010" t="s">
        <v>3463</v>
      </c>
      <c r="C260" s="1011"/>
      <c r="D260" s="1010" t="s">
        <v>34</v>
      </c>
      <c r="E260" s="1011"/>
      <c r="F260" s="1011"/>
      <c r="G260" s="1011"/>
      <c r="H260" s="38" t="s">
        <v>1</v>
      </c>
    </row>
    <row r="261" spans="2:8" s="1" customFormat="1">
      <c r="B261" s="1012"/>
      <c r="C261" s="1013"/>
      <c r="D261" s="1016">
        <f>+ROUND(H285+H276+H268+H280,0)</f>
        <v>151596</v>
      </c>
      <c r="E261" s="1017"/>
      <c r="F261" s="1017"/>
      <c r="G261" s="1017"/>
      <c r="H261" s="1020" t="s">
        <v>2648</v>
      </c>
    </row>
    <row r="262" spans="2:8" s="1" customFormat="1" ht="27" customHeight="1" thickBot="1">
      <c r="B262" s="1014"/>
      <c r="C262" s="1015"/>
      <c r="D262" s="1018"/>
      <c r="E262" s="1019"/>
      <c r="F262" s="1019"/>
      <c r="G262" s="1019"/>
      <c r="H262" s="1021"/>
    </row>
    <row r="263" spans="2:8" s="1" customFormat="1" ht="15.75" thickBot="1">
      <c r="E263" s="9"/>
      <c r="F263" s="9"/>
      <c r="G263" s="4"/>
      <c r="H263" s="4"/>
    </row>
    <row r="264" spans="2:8" s="1" customFormat="1" ht="24">
      <c r="B264" s="1207" t="s">
        <v>494</v>
      </c>
      <c r="C264" s="1208"/>
      <c r="D264" s="124" t="s">
        <v>495</v>
      </c>
      <c r="E264" s="123" t="s">
        <v>496</v>
      </c>
      <c r="F264" s="123" t="s">
        <v>2542</v>
      </c>
      <c r="G264" s="122" t="s">
        <v>492</v>
      </c>
      <c r="H264" s="121" t="s">
        <v>493</v>
      </c>
    </row>
    <row r="265" spans="2:8" s="1" customFormat="1">
      <c r="B265" s="114" t="s">
        <v>1283</v>
      </c>
      <c r="C265" s="11" t="str">
        <f>VLOOKUP(B265,'LISTA DE PRECIOS'!A:B,2,FALSE)</f>
        <v>Steeldeck, C 22 0,94 x 5,60 m e = 0,75 mm</v>
      </c>
      <c r="D265" s="12" t="str">
        <f>VLOOKUP(B265,'LISTA DE PRECIOS'!A:D,4,FALSE)</f>
        <v>M2</v>
      </c>
      <c r="E265" s="208">
        <v>1</v>
      </c>
      <c r="F265" s="12">
        <v>1</v>
      </c>
      <c r="G265" s="13">
        <f>VLOOKUP(B265,'LISTA DE PRECIOS'!A:E,5,FALSE)</f>
        <v>60576</v>
      </c>
      <c r="H265" s="39">
        <f t="shared" ref="H265:H267" si="8">+ROUND(E265*F265*G265,0)</f>
        <v>60576</v>
      </c>
    </row>
    <row r="266" spans="2:8" s="1" customFormat="1">
      <c r="B266" s="396" t="s">
        <v>692</v>
      </c>
      <c r="C266" s="11" t="str">
        <f>VLOOKUP(B266,'LISTA DE PRECIOS'!A:B,2,FALSE)</f>
        <v>Antisol blanco</v>
      </c>
      <c r="D266" s="12" t="str">
        <f>VLOOKUP(B266,'LISTA DE PRECIOS'!A:D,4,FALSE)</f>
        <v>Kg</v>
      </c>
      <c r="E266" s="12">
        <v>0.2</v>
      </c>
      <c r="F266" s="12">
        <v>1.03</v>
      </c>
      <c r="G266" s="13">
        <f>VLOOKUP(B266,'LISTA DE PRECIOS'!A:E,5,FALSE)</f>
        <v>17224</v>
      </c>
      <c r="H266" s="39">
        <f t="shared" si="8"/>
        <v>3548</v>
      </c>
    </row>
    <row r="267" spans="2:8" s="1" customFormat="1" ht="15.75" thickBot="1">
      <c r="B267" s="91" t="s">
        <v>3052</v>
      </c>
      <c r="C267" s="95" t="str">
        <f>VLOOKUP(B267,'LISTA DE PRECIOS'!A:B,2,FALSE)</f>
        <v>Concreto premezclado de 27,6 Mpa (4.000 PSI)</v>
      </c>
      <c r="D267" s="92" t="str">
        <f>VLOOKUP(B267,'LISTA DE PRECIOS'!A:D,4,FALSE)</f>
        <v>M3</v>
      </c>
      <c r="E267" s="92">
        <v>0.1</v>
      </c>
      <c r="F267" s="92">
        <v>1.05</v>
      </c>
      <c r="G267" s="93">
        <f>VLOOKUP(B267,'LISTA DE PRECIOS'!A:E,5,FALSE)</f>
        <v>395127</v>
      </c>
      <c r="H267" s="94">
        <f t="shared" si="8"/>
        <v>41488</v>
      </c>
    </row>
    <row r="268" spans="2:8" s="1" customFormat="1" ht="15.75" thickBot="1">
      <c r="B268" s="1022"/>
      <c r="C268" s="1023"/>
      <c r="D268" s="1024"/>
      <c r="E268" s="1030" t="s">
        <v>497</v>
      </c>
      <c r="F268" s="1031"/>
      <c r="G268" s="1032"/>
      <c r="H268" s="29">
        <f>ROUND(SUM(H265:H267),0)</f>
        <v>105612</v>
      </c>
    </row>
    <row r="269" spans="2:8" s="1" customFormat="1" ht="15.75" thickBot="1">
      <c r="B269" s="1027"/>
      <c r="C269" s="1027"/>
      <c r="D269" s="1027"/>
      <c r="E269" s="1027"/>
      <c r="F269" s="1027"/>
      <c r="G269" s="1027"/>
      <c r="H269" s="1027"/>
    </row>
    <row r="270" spans="2:8" s="1" customFormat="1" ht="24.75" thickBot="1">
      <c r="B270" s="1028" t="s">
        <v>489</v>
      </c>
      <c r="C270" s="1029"/>
      <c r="D270" s="41" t="s">
        <v>490</v>
      </c>
      <c r="E270" s="25" t="s">
        <v>491</v>
      </c>
      <c r="F270" s="25" t="s">
        <v>2530</v>
      </c>
      <c r="G270" s="26" t="s">
        <v>492</v>
      </c>
      <c r="H270" s="27" t="s">
        <v>493</v>
      </c>
    </row>
    <row r="271" spans="2:8" s="1" customFormat="1">
      <c r="B271" s="160" t="s">
        <v>543</v>
      </c>
      <c r="C271" s="311" t="str">
        <f>VLOOKUP(B271,'LISTA DE PRECIOS'!A:B,2,FALSE)</f>
        <v>Herramienta menor</v>
      </c>
      <c r="D271" s="312" t="str">
        <f>VLOOKUP(B271,'LISTA DE PRECIOS'!A:D,4,FALSE)</f>
        <v>%MO</v>
      </c>
      <c r="E271" s="159">
        <v>0.1</v>
      </c>
      <c r="F271" s="315">
        <v>1</v>
      </c>
      <c r="G271" s="158">
        <f>+H285</f>
        <v>32718</v>
      </c>
      <c r="H271" s="157">
        <f>+ROUND(E271*G271,0)</f>
        <v>3272</v>
      </c>
    </row>
    <row r="272" spans="2:8" s="1" customFormat="1">
      <c r="B272" s="177" t="s">
        <v>564</v>
      </c>
      <c r="C272" s="11" t="str">
        <f>VLOOKUP(B272,'LISTA DE PRECIOS'!A:B,2,FALSE)</f>
        <v>Vibrador eléctrico o a gasolina</v>
      </c>
      <c r="D272" s="12" t="str">
        <f>VLOOKUP(B272,'LISTA DE PRECIOS'!A:D,4,FALSE)</f>
        <v>Día</v>
      </c>
      <c r="E272" s="12">
        <v>0.02</v>
      </c>
      <c r="F272" s="12">
        <v>1</v>
      </c>
      <c r="G272" s="13">
        <f>VLOOKUP(B272,'LISTA DE PRECIOS'!A:E,5,FALSE)</f>
        <v>53550</v>
      </c>
      <c r="H272" s="39">
        <f t="shared" ref="H272:H275" si="9">+ROUND(E272*F272*G272,0)</f>
        <v>1071</v>
      </c>
    </row>
    <row r="273" spans="2:8" s="1" customFormat="1">
      <c r="B273" s="114" t="s">
        <v>549</v>
      </c>
      <c r="C273" s="11" t="str">
        <f>VLOOKUP(B273,'LISTA DE PRECIOS'!A:B,2,FALSE)</f>
        <v>Taco metálico de 2 - &gt;3 m</v>
      </c>
      <c r="D273" s="12" t="str">
        <f>VLOOKUP(B273,'LISTA DE PRECIOS'!A:D,4,FALSE)</f>
        <v>Día</v>
      </c>
      <c r="E273" s="12">
        <v>4</v>
      </c>
      <c r="F273" s="12">
        <v>2</v>
      </c>
      <c r="G273" s="13">
        <f>VLOOKUP(B273,'LISTA DE PRECIOS'!A:E,5,FALSE)</f>
        <v>300</v>
      </c>
      <c r="H273" s="39">
        <f t="shared" si="9"/>
        <v>2400</v>
      </c>
    </row>
    <row r="274" spans="2:8" s="1" customFormat="1">
      <c r="B274" s="396" t="s">
        <v>595</v>
      </c>
      <c r="C274" s="56" t="str">
        <f>VLOOKUP(B274,'LISTA DE PRECIOS'!A:B,2,FALSE)</f>
        <v>Bomba para concreto</v>
      </c>
      <c r="D274" s="12" t="str">
        <f>VLOOKUP(B274,'LISTA DE PRECIOS'!A:D,4,FALSE)</f>
        <v>M3</v>
      </c>
      <c r="E274" s="208">
        <v>0.1</v>
      </c>
      <c r="F274" s="206">
        <v>1</v>
      </c>
      <c r="G274" s="13">
        <f>VLOOKUP(B274,'LISTA DE PRECIOS'!A:E,5,FALSE)</f>
        <v>55000</v>
      </c>
      <c r="H274" s="39">
        <f t="shared" si="9"/>
        <v>5500</v>
      </c>
    </row>
    <row r="275" spans="2:8" s="1" customFormat="1" ht="15.75" thickBot="1">
      <c r="B275" s="91" t="s">
        <v>642</v>
      </c>
      <c r="C275" s="95" t="str">
        <f>VLOOKUP(B275,'LISTA DE PRECIOS'!A:B,2,FALSE)</f>
        <v>Ensayo resistencia concretos</v>
      </c>
      <c r="D275" s="92" t="str">
        <f>VLOOKUP(B275,'LISTA DE PRECIOS'!A:D,4,FALSE)</f>
        <v>Un</v>
      </c>
      <c r="E275" s="92">
        <v>0.1</v>
      </c>
      <c r="F275" s="92">
        <v>1</v>
      </c>
      <c r="G275" s="93">
        <f>VLOOKUP(B275,'LISTA DE PRECIOS'!A:E,5,FALSE)</f>
        <v>10234</v>
      </c>
      <c r="H275" s="94">
        <f t="shared" si="9"/>
        <v>1023</v>
      </c>
    </row>
    <row r="276" spans="2:8" s="1" customFormat="1" ht="15.75" thickBot="1">
      <c r="B276" s="1022"/>
      <c r="C276" s="1023"/>
      <c r="D276" s="1024"/>
      <c r="E276" s="1030" t="s">
        <v>498</v>
      </c>
      <c r="F276" s="1031"/>
      <c r="G276" s="1032"/>
      <c r="H276" s="29">
        <f>ROUND(SUM(H271:H275),0)</f>
        <v>13266</v>
      </c>
    </row>
    <row r="277" spans="2:8" s="1" customFormat="1" ht="15.75" thickBot="1">
      <c r="B277" s="42"/>
      <c r="C277" s="42"/>
      <c r="D277" s="42"/>
      <c r="E277" s="10"/>
      <c r="F277" s="10"/>
      <c r="G277" s="7"/>
      <c r="H277" s="8"/>
    </row>
    <row r="278" spans="2:8" s="1" customFormat="1" ht="37.9" customHeight="1" thickBot="1">
      <c r="B278" s="1033" t="s">
        <v>499</v>
      </c>
      <c r="C278" s="1034"/>
      <c r="D278" s="30" t="s">
        <v>495</v>
      </c>
      <c r="E278" s="30" t="s">
        <v>501</v>
      </c>
      <c r="F278" s="25" t="s">
        <v>2542</v>
      </c>
      <c r="G278" s="31" t="s">
        <v>500</v>
      </c>
      <c r="H278" s="32" t="s">
        <v>493</v>
      </c>
    </row>
    <row r="279" spans="2:8" s="1" customFormat="1" ht="15.75" thickBot="1">
      <c r="B279" s="15">
        <v>3</v>
      </c>
      <c r="C279" s="16" t="s">
        <v>4</v>
      </c>
      <c r="D279" s="17"/>
      <c r="E279" s="18"/>
      <c r="F279" s="18"/>
      <c r="G279" s="19"/>
      <c r="H279" s="20">
        <f>+ROUND(E279*G279,0)</f>
        <v>0</v>
      </c>
    </row>
    <row r="280" spans="2:8" s="1" customFormat="1" ht="15.75" thickBot="1">
      <c r="B280" s="991"/>
      <c r="C280" s="991"/>
      <c r="D280" s="991"/>
      <c r="E280" s="992" t="s">
        <v>502</v>
      </c>
      <c r="F280" s="993"/>
      <c r="G280" s="994"/>
      <c r="H280" s="33">
        <f>ROUND(SUM(H279:H279),0)</f>
        <v>0</v>
      </c>
    </row>
    <row r="281" spans="2:8" s="1" customFormat="1" ht="15.75" thickBot="1">
      <c r="B281" s="1027"/>
      <c r="C281" s="1027"/>
      <c r="D281" s="1027"/>
      <c r="E281" s="1027"/>
      <c r="F281" s="1027"/>
      <c r="G281" s="1027"/>
      <c r="H281" s="1027"/>
    </row>
    <row r="282" spans="2:8" s="1" customFormat="1" ht="24">
      <c r="B282" s="1028" t="s">
        <v>503</v>
      </c>
      <c r="C282" s="1029"/>
      <c r="D282" s="41" t="s">
        <v>495</v>
      </c>
      <c r="E282" s="25" t="s">
        <v>504</v>
      </c>
      <c r="F282" s="25" t="s">
        <v>2530</v>
      </c>
      <c r="G282" s="26" t="s">
        <v>505</v>
      </c>
      <c r="H282" s="27" t="s">
        <v>493</v>
      </c>
    </row>
    <row r="283" spans="2:8" s="1" customFormat="1">
      <c r="B283" s="378" t="s">
        <v>2514</v>
      </c>
      <c r="C283" s="56" t="str">
        <f>VLOOKUP(B283,'LISTA DE PRECIOS'!A:B,2,FALSE)</f>
        <v>Ayudante</v>
      </c>
      <c r="D283" s="12" t="str">
        <f>VLOOKUP(B283,'LISTA DE PRECIOS'!A:D,4,FALSE)</f>
        <v>Día</v>
      </c>
      <c r="E283" s="205">
        <v>8.3000000000000004E-2</v>
      </c>
      <c r="F283" s="23">
        <v>4</v>
      </c>
      <c r="G283" s="13">
        <f>VLOOKUP(B283,'LISTA DE PRECIOS'!A:E,5,FALSE)</f>
        <v>67964</v>
      </c>
      <c r="H283" s="119">
        <f>+ROUND(E283*F283*G283,0)</f>
        <v>22564</v>
      </c>
    </row>
    <row r="284" spans="2:8" s="1" customFormat="1" ht="15.75" thickBot="1">
      <c r="B284" s="394" t="s">
        <v>2516</v>
      </c>
      <c r="C284" s="112" t="str">
        <f>VLOOKUP(B284,'LISTA DE PRECIOS'!A:B,2,FALSE)</f>
        <v>Oficial</v>
      </c>
      <c r="D284" s="92" t="str">
        <f>VLOOKUP(B284,'LISTA DE PRECIOS'!A:D,4,FALSE)</f>
        <v>Día</v>
      </c>
      <c r="E284" s="205">
        <v>8.3000000000000004E-2</v>
      </c>
      <c r="F284" s="125">
        <v>1</v>
      </c>
      <c r="G284" s="93">
        <f>VLOOKUP(B284,'LISTA DE PRECIOS'!A:E,5,FALSE)</f>
        <v>122335</v>
      </c>
      <c r="H284" s="131">
        <f>+ROUND(E284*F284*G284,0)</f>
        <v>10154</v>
      </c>
    </row>
    <row r="285" spans="2:8" s="1" customFormat="1" ht="15.75" thickBot="1">
      <c r="B285" s="991"/>
      <c r="C285" s="991"/>
      <c r="D285" s="991"/>
      <c r="E285" s="1042" t="s">
        <v>506</v>
      </c>
      <c r="F285" s="1043"/>
      <c r="G285" s="1031"/>
      <c r="H285" s="29">
        <f>ROUND(SUM(H283:H284),0)</f>
        <v>32718</v>
      </c>
    </row>
    <row r="286" spans="2:8" s="1" customFormat="1" ht="15.75" thickBot="1">
      <c r="B286" s="42"/>
      <c r="C286" s="42"/>
      <c r="D286" s="42"/>
      <c r="E286" s="42"/>
      <c r="F286" s="42"/>
      <c r="G286" s="42"/>
      <c r="H286" s="42"/>
    </row>
    <row r="287" spans="2:8" s="1" customFormat="1" ht="15.75" thickBot="1">
      <c r="B287" s="40"/>
      <c r="C287" s="40"/>
      <c r="D287" s="40"/>
      <c r="E287" s="995" t="s">
        <v>507</v>
      </c>
      <c r="F287" s="996"/>
      <c r="G287" s="997"/>
      <c r="H287" s="14">
        <f>+ROUND(H285+H276+H268+H280,0)</f>
        <v>151596</v>
      </c>
    </row>
    <row r="288" spans="2:8" s="1" customFormat="1">
      <c r="B288" s="40"/>
      <c r="C288" s="40"/>
      <c r="D288" s="40"/>
      <c r="E288" s="201"/>
      <c r="F288" s="201"/>
      <c r="G288" s="201"/>
      <c r="H288" s="200"/>
    </row>
    <row r="289" spans="2:8" s="1" customFormat="1">
      <c r="B289" s="40"/>
      <c r="C289" s="40"/>
      <c r="D289" s="40"/>
      <c r="E289" s="201"/>
      <c r="F289" s="201"/>
      <c r="G289" s="201"/>
      <c r="H289" s="200"/>
    </row>
    <row r="290" spans="2:8" s="1" customFormat="1">
      <c r="B290" s="40"/>
      <c r="C290" s="40"/>
      <c r="D290" s="40"/>
      <c r="E290" s="201"/>
      <c r="F290" s="201"/>
      <c r="G290" s="201"/>
      <c r="H290" s="200"/>
    </row>
    <row r="291" spans="2:8" s="1" customFormat="1">
      <c r="B291" s="40"/>
      <c r="C291" s="40"/>
      <c r="D291" s="40"/>
      <c r="E291" s="201"/>
      <c r="F291" s="201"/>
      <c r="G291" s="201"/>
      <c r="H291" s="200"/>
    </row>
    <row r="292" spans="2:8" s="1" customFormat="1" ht="15.75" thickBot="1">
      <c r="B292" s="40"/>
      <c r="C292" s="40"/>
      <c r="D292" s="40"/>
      <c r="E292" s="201"/>
      <c r="F292" s="201"/>
      <c r="G292" s="201"/>
      <c r="H292" s="200"/>
    </row>
    <row r="293" spans="2:8" s="1" customFormat="1" ht="15.6" customHeight="1" thickTop="1">
      <c r="B293" s="40"/>
      <c r="C293" s="854" t="s">
        <v>3432</v>
      </c>
      <c r="D293" s="40"/>
      <c r="E293" s="1203" t="s">
        <v>3431</v>
      </c>
      <c r="F293" s="1203"/>
      <c r="G293" s="1203"/>
      <c r="H293" s="200"/>
    </row>
    <row r="294" spans="2:8" s="1" customFormat="1">
      <c r="B294" s="40"/>
      <c r="C294" s="40"/>
      <c r="D294" s="40"/>
      <c r="E294" s="201"/>
      <c r="F294" s="201"/>
      <c r="G294" s="201"/>
      <c r="H294" s="200"/>
    </row>
    <row r="295" spans="2:8" s="1" customFormat="1">
      <c r="B295" s="40"/>
      <c r="C295" s="40"/>
      <c r="D295" s="40"/>
      <c r="E295" s="201"/>
      <c r="F295" s="201"/>
      <c r="G295" s="201"/>
      <c r="H295" s="200"/>
    </row>
    <row r="296" spans="2:8" s="1" customFormat="1" ht="15.75" thickBot="1">
      <c r="B296" s="40"/>
      <c r="C296" s="40"/>
      <c r="D296" s="40"/>
      <c r="E296" s="201"/>
      <c r="F296" s="201"/>
      <c r="G296" s="201"/>
      <c r="H296" s="200"/>
    </row>
    <row r="297" spans="2:8" s="1" customFormat="1" ht="15.75" thickTop="1">
      <c r="B297" s="40"/>
      <c r="C297" s="854" t="s">
        <v>3426</v>
      </c>
      <c r="D297" s="40"/>
      <c r="E297" s="1203" t="s">
        <v>3429</v>
      </c>
      <c r="F297" s="1203"/>
      <c r="G297" s="1203"/>
      <c r="H297" s="200"/>
    </row>
    <row r="298" spans="2:8" s="1" customFormat="1">
      <c r="E298" s="9"/>
      <c r="F298" s="9"/>
      <c r="G298" s="4"/>
      <c r="H298" s="4"/>
    </row>
    <row r="299" spans="2:8" s="1" customFormat="1" ht="15.75" thickBot="1">
      <c r="E299" s="9"/>
      <c r="F299" s="9"/>
      <c r="G299" s="4"/>
      <c r="H299" s="4"/>
    </row>
    <row r="300" spans="2:8" s="1" customFormat="1" ht="16.149999999999999" customHeight="1" thickBot="1">
      <c r="B300" s="1209" t="s">
        <v>2982</v>
      </c>
      <c r="C300" s="1210"/>
      <c r="D300" s="1210"/>
      <c r="E300" s="1210"/>
      <c r="F300" s="1210"/>
      <c r="G300" s="1210"/>
      <c r="H300" s="1211"/>
    </row>
    <row r="301" spans="2:8" s="1" customFormat="1" ht="15" customHeight="1" thickBot="1">
      <c r="B301" s="1264" t="s">
        <v>2578</v>
      </c>
      <c r="C301" s="1265"/>
      <c r="D301" s="1266" t="s">
        <v>3605</v>
      </c>
      <c r="E301" s="1260"/>
      <c r="F301" s="1260"/>
      <c r="G301" s="1260"/>
      <c r="H301" s="1261"/>
    </row>
    <row r="302" spans="2:8" s="1" customFormat="1" ht="14.45" customHeight="1">
      <c r="B302" s="1010" t="s">
        <v>3464</v>
      </c>
      <c r="C302" s="1204"/>
      <c r="D302" s="1010" t="s">
        <v>34</v>
      </c>
      <c r="E302" s="1011"/>
      <c r="F302" s="1011"/>
      <c r="G302" s="1204"/>
      <c r="H302" s="38" t="s">
        <v>1</v>
      </c>
    </row>
    <row r="303" spans="2:8" s="1" customFormat="1">
      <c r="B303" s="1012"/>
      <c r="C303" s="1205"/>
      <c r="D303" s="1016">
        <f>+ROUND(H332+H323+H315+H327,0)</f>
        <v>1387044</v>
      </c>
      <c r="E303" s="1017"/>
      <c r="F303" s="1017"/>
      <c r="G303" s="1267"/>
      <c r="H303" s="1020" t="s">
        <v>2536</v>
      </c>
    </row>
    <row r="304" spans="2:8" s="1" customFormat="1" ht="15.75" thickBot="1">
      <c r="B304" s="1014"/>
      <c r="C304" s="1206"/>
      <c r="D304" s="1018"/>
      <c r="E304" s="1019"/>
      <c r="F304" s="1019"/>
      <c r="G304" s="1268"/>
      <c r="H304" s="1021"/>
    </row>
    <row r="305" spans="2:8" s="1" customFormat="1" ht="15.75" thickBot="1">
      <c r="B305" s="151"/>
      <c r="E305" s="9"/>
      <c r="F305" s="9"/>
      <c r="G305" s="4"/>
      <c r="H305" s="150"/>
    </row>
    <row r="306" spans="2:8" s="1" customFormat="1" ht="24">
      <c r="B306" s="1262" t="s">
        <v>494</v>
      </c>
      <c r="C306" s="1263"/>
      <c r="D306" s="41" t="s">
        <v>495</v>
      </c>
      <c r="E306" s="25" t="s">
        <v>496</v>
      </c>
      <c r="F306" s="25" t="s">
        <v>2542</v>
      </c>
      <c r="G306" s="26" t="s">
        <v>492</v>
      </c>
      <c r="H306" s="27" t="s">
        <v>493</v>
      </c>
    </row>
    <row r="307" spans="2:8" s="1" customFormat="1">
      <c r="B307" s="169" t="s">
        <v>1114</v>
      </c>
      <c r="C307" s="56" t="str">
        <f>VLOOKUP(B307,'LISTA DE PRECIOS'!A:B,2,FALSE)</f>
        <v>Tabla para formaleta de 1" x 10" x 2,9 m</v>
      </c>
      <c r="D307" s="12" t="str">
        <f>VLOOKUP(B307,'LISTA DE PRECIOS'!A:D,4,FALSE)</f>
        <v>M</v>
      </c>
      <c r="E307" s="208">
        <v>38</v>
      </c>
      <c r="F307" s="12">
        <v>0.33333333333333331</v>
      </c>
      <c r="G307" s="13">
        <f>VLOOKUP(B307,'LISTA DE PRECIOS'!A:E,5,FALSE)</f>
        <v>5377</v>
      </c>
      <c r="H307" s="39">
        <f t="shared" ref="H307:H314" si="10">+ROUND(E307*F307*G307,0)</f>
        <v>68109</v>
      </c>
    </row>
    <row r="308" spans="2:8" s="1" customFormat="1">
      <c r="B308" s="169" t="s">
        <v>787</v>
      </c>
      <c r="C308" s="56" t="str">
        <f>VLOOKUP(B308,'LISTA DE PRECIOS'!A:B,2,FALSE)</f>
        <v>Cuartón de sajo 2" x 4" x 2,9 m</v>
      </c>
      <c r="D308" s="12" t="str">
        <f>VLOOKUP(B308,'LISTA DE PRECIOS'!A:D,4,FALSE)</f>
        <v>M</v>
      </c>
      <c r="E308" s="12">
        <v>22</v>
      </c>
      <c r="F308" s="12">
        <v>0.33333333333333331</v>
      </c>
      <c r="G308" s="13">
        <f>VLOOKUP(B308,'LISTA DE PRECIOS'!A:E,5,FALSE)</f>
        <v>4359.6000000000004</v>
      </c>
      <c r="H308" s="39">
        <f t="shared" si="10"/>
        <v>31970</v>
      </c>
    </row>
    <row r="309" spans="2:8" s="1" customFormat="1">
      <c r="B309" s="169" t="s">
        <v>928</v>
      </c>
      <c r="C309" s="56" t="str">
        <f>VLOOKUP(B309,'LISTA DE PRECIOS'!A:B,2,FALSE)</f>
        <v>Listón sajo de 5 x 3 cm x 2,5 m (varilla)</v>
      </c>
      <c r="D309" s="12" t="str">
        <f>VLOOKUP(B309,'LISTA DE PRECIOS'!A:D,4,FALSE)</f>
        <v>M</v>
      </c>
      <c r="E309" s="12">
        <v>22</v>
      </c>
      <c r="F309" s="12">
        <v>0.33333333333333331</v>
      </c>
      <c r="G309" s="13">
        <f>VLOOKUP(B309,'LISTA DE PRECIOS'!A:E,5,FALSE)</f>
        <v>5424</v>
      </c>
      <c r="H309" s="39">
        <f t="shared" si="10"/>
        <v>39776</v>
      </c>
    </row>
    <row r="310" spans="2:8" s="1" customFormat="1">
      <c r="B310" s="169" t="s">
        <v>1073</v>
      </c>
      <c r="C310" s="56" t="str">
        <f>VLOOKUP(B310,'LISTA DE PRECIOS'!A:B,2,FALSE)</f>
        <v>Puntilla (promedio)</v>
      </c>
      <c r="D310" s="12" t="str">
        <f>VLOOKUP(B310,'LISTA DE PRECIOS'!A:D,4,FALSE)</f>
        <v>Lb</v>
      </c>
      <c r="E310" s="208">
        <v>4</v>
      </c>
      <c r="F310" s="12">
        <v>1</v>
      </c>
      <c r="G310" s="13">
        <f>VLOOKUP(B310,'LISTA DE PRECIOS'!A:E,5,FALSE)</f>
        <v>3500</v>
      </c>
      <c r="H310" s="39">
        <f t="shared" si="10"/>
        <v>14000</v>
      </c>
    </row>
    <row r="311" spans="2:8" s="1" customFormat="1">
      <c r="B311" s="169" t="s">
        <v>680</v>
      </c>
      <c r="C311" s="56" t="str">
        <f>VLOOKUP(B311,'LISTA DE PRECIOS'!A:B,2,FALSE)</f>
        <v>Alambre negro calibre 18</v>
      </c>
      <c r="D311" s="12" t="str">
        <f>VLOOKUP(B311,'LISTA DE PRECIOS'!A:D,4,FALSE)</f>
        <v>Kg</v>
      </c>
      <c r="E311" s="208">
        <v>1.5</v>
      </c>
      <c r="F311" s="12">
        <v>1</v>
      </c>
      <c r="G311" s="13">
        <f>VLOOKUP(B311,'LISTA DE PRECIOS'!A:E,5,FALSE)</f>
        <v>7100</v>
      </c>
      <c r="H311" s="39">
        <f t="shared" si="10"/>
        <v>10650</v>
      </c>
    </row>
    <row r="312" spans="2:8" s="1" customFormat="1">
      <c r="B312" s="169" t="s">
        <v>658</v>
      </c>
      <c r="C312" s="56" t="str">
        <f>VLOOKUP(B312,'LISTA DE PRECIOS'!A:B,2,FALSE)</f>
        <v>ACPM</v>
      </c>
      <c r="D312" s="12" t="str">
        <f>VLOOKUP(B312,'LISTA DE PRECIOS'!A:D,4,FALSE)</f>
        <v>Gl</v>
      </c>
      <c r="E312" s="208">
        <v>0.6</v>
      </c>
      <c r="F312" s="12">
        <v>1</v>
      </c>
      <c r="G312" s="13">
        <f>VLOOKUP(B312,'LISTA DE PRECIOS'!A:E,5,FALSE)</f>
        <v>8725</v>
      </c>
      <c r="H312" s="39">
        <f t="shared" si="10"/>
        <v>5235</v>
      </c>
    </row>
    <row r="313" spans="2:8" s="1" customFormat="1">
      <c r="B313" s="169" t="s">
        <v>692</v>
      </c>
      <c r="C313" s="56" t="str">
        <f>VLOOKUP(B313,'LISTA DE PRECIOS'!A:B,2,FALSE)</f>
        <v>Antisol blanco</v>
      </c>
      <c r="D313" s="12" t="str">
        <f>VLOOKUP(B313,'LISTA DE PRECIOS'!A:D,4,FALSE)</f>
        <v>Kg</v>
      </c>
      <c r="E313" s="208">
        <v>2.5</v>
      </c>
      <c r="F313" s="12">
        <v>1.03</v>
      </c>
      <c r="G313" s="13">
        <f>VLOOKUP(B313,'LISTA DE PRECIOS'!A:E,5,FALSE)</f>
        <v>17224</v>
      </c>
      <c r="H313" s="39">
        <f t="shared" si="10"/>
        <v>44352</v>
      </c>
    </row>
    <row r="314" spans="2:8" s="1" customFormat="1" ht="15.75" thickBot="1">
      <c r="B314" s="167" t="s">
        <v>3052</v>
      </c>
      <c r="C314" s="112" t="str">
        <f>VLOOKUP(B314,'LISTA DE PRECIOS'!A:B,2,FALSE)</f>
        <v>Concreto premezclado de 27,6 Mpa (4.000 PSI)</v>
      </c>
      <c r="D314" s="92" t="str">
        <f>VLOOKUP(B314,'LISTA DE PRECIOS'!A:D,4,FALSE)</f>
        <v>M3</v>
      </c>
      <c r="E314" s="92">
        <v>1</v>
      </c>
      <c r="F314" s="92">
        <v>1.05</v>
      </c>
      <c r="G314" s="93">
        <f>VLOOKUP(B314,'LISTA DE PRECIOS'!A:E,5,FALSE)</f>
        <v>395127</v>
      </c>
      <c r="H314" s="94">
        <f t="shared" si="10"/>
        <v>414883</v>
      </c>
    </row>
    <row r="315" spans="2:8" s="1" customFormat="1" ht="15.75" thickBot="1">
      <c r="B315" s="1022"/>
      <c r="C315" s="1023"/>
      <c r="D315" s="1024"/>
      <c r="E315" s="1030" t="s">
        <v>497</v>
      </c>
      <c r="F315" s="1031"/>
      <c r="G315" s="1032"/>
      <c r="H315" s="29">
        <f>ROUND(SUM(H307:H314),0)</f>
        <v>628975</v>
      </c>
    </row>
    <row r="316" spans="2:8" s="1" customFormat="1" ht="15.75" thickBot="1">
      <c r="B316" s="1027"/>
      <c r="C316" s="1027"/>
      <c r="D316" s="1027"/>
      <c r="E316" s="1027"/>
      <c r="F316" s="1027"/>
      <c r="G316" s="1027"/>
      <c r="H316" s="1027"/>
    </row>
    <row r="317" spans="2:8" s="1" customFormat="1" ht="24">
      <c r="B317" s="1028" t="s">
        <v>489</v>
      </c>
      <c r="C317" s="1029"/>
      <c r="D317" s="41" t="s">
        <v>490</v>
      </c>
      <c r="E317" s="25" t="s">
        <v>491</v>
      </c>
      <c r="F317" s="25" t="s">
        <v>2530</v>
      </c>
      <c r="G317" s="26" t="s">
        <v>492</v>
      </c>
      <c r="H317" s="27" t="s">
        <v>493</v>
      </c>
    </row>
    <row r="318" spans="2:8" s="1" customFormat="1">
      <c r="B318" s="114" t="s">
        <v>543</v>
      </c>
      <c r="C318" s="56" t="str">
        <f>VLOOKUP(B318,'LISTA DE PRECIOS'!A:B,2,FALSE)</f>
        <v>Herramienta menor</v>
      </c>
      <c r="D318" s="12" t="str">
        <f>VLOOKUP(B318,'LISTA DE PRECIOS'!A:D,4,FALSE)</f>
        <v>%MO</v>
      </c>
      <c r="E318" s="55">
        <v>0.1</v>
      </c>
      <c r="F318" s="206">
        <v>1</v>
      </c>
      <c r="G318" s="13">
        <f>+H332</f>
        <v>625270</v>
      </c>
      <c r="H318" s="24">
        <f>+ROUND(E318*G318,0)</f>
        <v>62527</v>
      </c>
    </row>
    <row r="319" spans="2:8" s="1" customFormat="1">
      <c r="B319" s="114" t="s">
        <v>564</v>
      </c>
      <c r="C319" s="56" t="str">
        <f>VLOOKUP(B319,'LISTA DE PRECIOS'!A:B,2,FALSE)</f>
        <v>Vibrador eléctrico o a gasolina</v>
      </c>
      <c r="D319" s="12" t="str">
        <f>VLOOKUP(B319,'LISTA DE PRECIOS'!A:D,4,FALSE)</f>
        <v>Día</v>
      </c>
      <c r="E319" s="207">
        <v>0.1</v>
      </c>
      <c r="F319" s="206">
        <v>1</v>
      </c>
      <c r="G319" s="13">
        <f>VLOOKUP(B319,'LISTA DE PRECIOS'!A:E,5,FALSE)</f>
        <v>53550</v>
      </c>
      <c r="H319" s="24">
        <f>+ROUND(E319*G319,0)</f>
        <v>5355</v>
      </c>
    </row>
    <row r="320" spans="2:8" s="1" customFormat="1">
      <c r="B320" s="396" t="s">
        <v>549</v>
      </c>
      <c r="C320" s="56" t="str">
        <f>VLOOKUP(B320,'LISTA DE PRECIOS'!A:B,2,FALSE)</f>
        <v>Taco metálico de 2 - &gt;3 m</v>
      </c>
      <c r="D320" s="12" t="str">
        <f>VLOOKUP(B320,'LISTA DE PRECIOS'!A:D,4,FALSE)</f>
        <v>Día</v>
      </c>
      <c r="E320" s="208">
        <v>16</v>
      </c>
      <c r="F320" s="206">
        <v>1</v>
      </c>
      <c r="G320" s="13">
        <f>VLOOKUP(B320,'LISTA DE PRECIOS'!A:E,5,FALSE)</f>
        <v>300</v>
      </c>
      <c r="H320" s="39">
        <f t="shared" ref="H320" si="11">+ROUND(E320*F320*G320,0)</f>
        <v>4800</v>
      </c>
    </row>
    <row r="321" spans="2:8" s="1" customFormat="1">
      <c r="B321" s="396" t="s">
        <v>595</v>
      </c>
      <c r="C321" s="56" t="str">
        <f>VLOOKUP(B321,'LISTA DE PRECIOS'!A:B,2,FALSE)</f>
        <v>Bomba para concreto</v>
      </c>
      <c r="D321" s="12" t="str">
        <f>VLOOKUP(B321,'LISTA DE PRECIOS'!A:D,4,FALSE)</f>
        <v>M3</v>
      </c>
      <c r="E321" s="208">
        <v>1</v>
      </c>
      <c r="F321" s="206">
        <v>1</v>
      </c>
      <c r="G321" s="13">
        <f>VLOOKUP(B321,'LISTA DE PRECIOS'!A:E,5,FALSE)</f>
        <v>55000</v>
      </c>
      <c r="H321" s="39">
        <f t="shared" ref="H321" si="12">+ROUND(E321*F321*G321,0)</f>
        <v>55000</v>
      </c>
    </row>
    <row r="322" spans="2:8" s="1" customFormat="1" ht="15.75" thickBot="1">
      <c r="B322" s="167" t="s">
        <v>642</v>
      </c>
      <c r="C322" s="112" t="str">
        <f>VLOOKUP(B322,'LISTA DE PRECIOS'!A:B,2,FALSE)</f>
        <v>Ensayo resistencia concretos</v>
      </c>
      <c r="D322" s="92" t="str">
        <f>VLOOKUP(B322,'LISTA DE PRECIOS'!A:D,4,FALSE)</f>
        <v>Un</v>
      </c>
      <c r="E322" s="208">
        <v>0.5</v>
      </c>
      <c r="F322" s="392">
        <v>1</v>
      </c>
      <c r="G322" s="93">
        <f>VLOOKUP(B322,'LISTA DE PRECIOS'!A:E,5,FALSE)</f>
        <v>10234</v>
      </c>
      <c r="H322" s="154">
        <f>+ROUND(E322*G322,0)</f>
        <v>5117</v>
      </c>
    </row>
    <row r="323" spans="2:8" s="1" customFormat="1" ht="15.75" thickBot="1">
      <c r="B323" s="1022"/>
      <c r="C323" s="1023"/>
      <c r="D323" s="1024"/>
      <c r="E323" s="1030" t="s">
        <v>498</v>
      </c>
      <c r="F323" s="1031"/>
      <c r="G323" s="1032"/>
      <c r="H323" s="29">
        <f>ROUND(SUM(H318:H322),0)</f>
        <v>132799</v>
      </c>
    </row>
    <row r="324" spans="2:8" s="1" customFormat="1" ht="15.75" thickBot="1">
      <c r="B324" s="42"/>
      <c r="C324" s="42"/>
      <c r="D324" s="42"/>
      <c r="E324" s="10"/>
      <c r="F324" s="10"/>
      <c r="G324" s="7"/>
      <c r="H324" s="8"/>
    </row>
    <row r="325" spans="2:8" s="1" customFormat="1" ht="36.75" thickBot="1">
      <c r="B325" s="1033" t="s">
        <v>499</v>
      </c>
      <c r="C325" s="1034"/>
      <c r="D325" s="30" t="s">
        <v>495</v>
      </c>
      <c r="E325" s="30" t="s">
        <v>501</v>
      </c>
      <c r="F325" s="25" t="s">
        <v>2542</v>
      </c>
      <c r="G325" s="31" t="s">
        <v>500</v>
      </c>
      <c r="H325" s="32" t="s">
        <v>493</v>
      </c>
    </row>
    <row r="326" spans="2:8" s="1" customFormat="1" ht="15.75" thickBot="1">
      <c r="B326" s="15">
        <v>3</v>
      </c>
      <c r="C326" s="16" t="s">
        <v>4</v>
      </c>
      <c r="D326" s="17"/>
      <c r="E326" s="18"/>
      <c r="F326" s="18"/>
      <c r="G326" s="19"/>
      <c r="H326" s="20">
        <f>+ROUND(E326*G326,0)</f>
        <v>0</v>
      </c>
    </row>
    <row r="327" spans="2:8" s="1" customFormat="1" ht="15.75" thickBot="1">
      <c r="B327" s="991"/>
      <c r="C327" s="991"/>
      <c r="D327" s="991"/>
      <c r="E327" s="992" t="s">
        <v>502</v>
      </c>
      <c r="F327" s="993"/>
      <c r="G327" s="994"/>
      <c r="H327" s="33">
        <f>ROUND(SUM(H326:H326),0)</f>
        <v>0</v>
      </c>
    </row>
    <row r="328" spans="2:8" s="1" customFormat="1" ht="15.75" thickBot="1">
      <c r="B328" s="1027"/>
      <c r="C328" s="1027"/>
      <c r="D328" s="1027"/>
      <c r="E328" s="1027"/>
      <c r="F328" s="1027"/>
      <c r="G328" s="1027"/>
      <c r="H328" s="1027"/>
    </row>
    <row r="329" spans="2:8" s="1" customFormat="1" ht="24">
      <c r="B329" s="1028" t="s">
        <v>503</v>
      </c>
      <c r="C329" s="1029"/>
      <c r="D329" s="41" t="s">
        <v>495</v>
      </c>
      <c r="E329" s="25" t="s">
        <v>504</v>
      </c>
      <c r="F329" s="25" t="s">
        <v>2530</v>
      </c>
      <c r="G329" s="26" t="s">
        <v>505</v>
      </c>
      <c r="H329" s="27" t="s">
        <v>493</v>
      </c>
    </row>
    <row r="330" spans="2:8" s="1" customFormat="1">
      <c r="B330" s="378" t="s">
        <v>2515</v>
      </c>
      <c r="C330" s="56" t="str">
        <f>VLOOKUP(B330,'LISTA DE PRECIOS'!A:B,2,FALSE)</f>
        <v>Ayudante práctico</v>
      </c>
      <c r="D330" s="12" t="str">
        <f>VLOOKUP(B330,'LISTA DE PRECIOS'!A:D,4,FALSE)</f>
        <v>Día</v>
      </c>
      <c r="E330" s="23">
        <v>1</v>
      </c>
      <c r="F330" s="23">
        <v>4</v>
      </c>
      <c r="G330" s="13">
        <f>VLOOKUP(B330,'LISTA DE PRECIOS'!A:E,5,FALSE)</f>
        <v>95150</v>
      </c>
      <c r="H330" s="119">
        <f>+ROUND(E330*F330*G330,0)</f>
        <v>380600</v>
      </c>
    </row>
    <row r="331" spans="2:8" s="1" customFormat="1" ht="15.75" thickBot="1">
      <c r="B331" s="394" t="s">
        <v>2516</v>
      </c>
      <c r="C331" s="112" t="str">
        <f>VLOOKUP(B331,'LISTA DE PRECIOS'!A:B,2,FALSE)</f>
        <v>Oficial</v>
      </c>
      <c r="D331" s="92" t="str">
        <f>VLOOKUP(B331,'LISTA DE PRECIOS'!A:D,4,FALSE)</f>
        <v>Día</v>
      </c>
      <c r="E331" s="117">
        <v>1</v>
      </c>
      <c r="F331" s="125">
        <v>2</v>
      </c>
      <c r="G331" s="93">
        <f>VLOOKUP(B331,'LISTA DE PRECIOS'!A:E,5,FALSE)</f>
        <v>122335</v>
      </c>
      <c r="H331" s="131">
        <f>+ROUND(E331*F331*G331,0)</f>
        <v>244670</v>
      </c>
    </row>
    <row r="332" spans="2:8" s="1" customFormat="1" ht="15.75" thickBot="1">
      <c r="B332" s="991"/>
      <c r="C332" s="991"/>
      <c r="D332" s="991"/>
      <c r="E332" s="1042" t="s">
        <v>506</v>
      </c>
      <c r="F332" s="1043"/>
      <c r="G332" s="1031"/>
      <c r="H332" s="29">
        <f>ROUND(SUM(H330:H331),0)</f>
        <v>625270</v>
      </c>
    </row>
    <row r="333" spans="2:8" s="1" customFormat="1" ht="15.75" thickBot="1">
      <c r="B333" s="42"/>
      <c r="C333" s="42"/>
      <c r="D333" s="42"/>
      <c r="E333" s="42"/>
      <c r="F333" s="42"/>
      <c r="G333" s="42"/>
      <c r="H333" s="42"/>
    </row>
    <row r="334" spans="2:8" s="1" customFormat="1" ht="15.75" thickBot="1">
      <c r="B334" s="40"/>
      <c r="C334" s="40"/>
      <c r="D334" s="40"/>
      <c r="E334" s="995" t="s">
        <v>507</v>
      </c>
      <c r="F334" s="996"/>
      <c r="G334" s="997"/>
      <c r="H334" s="14">
        <f>+ROUND(H332+H323+H315+H327,0)</f>
        <v>1387044</v>
      </c>
    </row>
    <row r="335" spans="2:8" s="1" customFormat="1">
      <c r="B335" s="40"/>
      <c r="C335" s="40"/>
      <c r="D335" s="40"/>
      <c r="E335" s="201"/>
      <c r="F335" s="201"/>
      <c r="G335" s="201"/>
      <c r="H335" s="200"/>
    </row>
    <row r="336" spans="2:8" s="1" customFormat="1">
      <c r="B336" s="40"/>
      <c r="C336" s="40"/>
      <c r="D336" s="40"/>
      <c r="E336" s="201"/>
      <c r="F336" s="201"/>
      <c r="G336" s="201"/>
      <c r="H336" s="200"/>
    </row>
    <row r="337" spans="2:8" s="1" customFormat="1">
      <c r="B337" s="40"/>
      <c r="C337" s="40"/>
      <c r="D337" s="40"/>
      <c r="E337" s="201"/>
      <c r="F337" s="201"/>
      <c r="G337" s="201"/>
      <c r="H337" s="200"/>
    </row>
    <row r="338" spans="2:8" s="1" customFormat="1">
      <c r="B338" s="40"/>
      <c r="C338" s="40"/>
      <c r="D338" s="40"/>
      <c r="E338" s="201"/>
      <c r="F338" s="201"/>
      <c r="G338" s="201"/>
      <c r="H338" s="200"/>
    </row>
    <row r="339" spans="2:8" s="1" customFormat="1" ht="15.75" thickBot="1">
      <c r="B339" s="40"/>
      <c r="C339" s="40"/>
      <c r="D339" s="40"/>
      <c r="E339" s="201"/>
      <c r="F339" s="201"/>
      <c r="G339" s="201"/>
      <c r="H339" s="200"/>
    </row>
    <row r="340" spans="2:8" s="1" customFormat="1" ht="15.6" customHeight="1" thickTop="1">
      <c r="B340" s="40"/>
      <c r="C340" s="854" t="s">
        <v>3432</v>
      </c>
      <c r="D340" s="40"/>
      <c r="E340" s="1203" t="s">
        <v>3431</v>
      </c>
      <c r="F340" s="1203"/>
      <c r="G340" s="1203"/>
      <c r="H340" s="200"/>
    </row>
    <row r="341" spans="2:8" s="1" customFormat="1">
      <c r="B341" s="40"/>
      <c r="C341" s="40"/>
      <c r="D341" s="40"/>
      <c r="E341" s="201"/>
      <c r="F341" s="201"/>
      <c r="G341" s="201"/>
      <c r="H341" s="200"/>
    </row>
    <row r="342" spans="2:8" s="1" customFormat="1">
      <c r="B342" s="40"/>
      <c r="C342" s="40"/>
      <c r="D342" s="40"/>
      <c r="E342" s="201"/>
      <c r="F342" s="201"/>
      <c r="G342" s="201"/>
      <c r="H342" s="200"/>
    </row>
    <row r="343" spans="2:8" s="1" customFormat="1" ht="15.75" thickBot="1">
      <c r="B343" s="40"/>
      <c r="C343" s="40"/>
      <c r="D343" s="40"/>
      <c r="E343" s="201"/>
      <c r="F343" s="201"/>
      <c r="G343" s="201"/>
      <c r="H343" s="200"/>
    </row>
    <row r="344" spans="2:8" s="1" customFormat="1" ht="15.75" thickTop="1">
      <c r="B344" s="40"/>
      <c r="C344" s="854" t="s">
        <v>3426</v>
      </c>
      <c r="D344" s="40"/>
      <c r="E344" s="1203" t="s">
        <v>3429</v>
      </c>
      <c r="F344" s="1203"/>
      <c r="G344" s="1203"/>
      <c r="H344" s="200"/>
    </row>
    <row r="345" spans="2:8" s="1" customFormat="1">
      <c r="E345" s="9"/>
      <c r="F345" s="9"/>
      <c r="G345" s="4"/>
      <c r="H345" s="4"/>
    </row>
    <row r="346" spans="2:8" s="1" customFormat="1" ht="15.75" thickBot="1">
      <c r="E346" s="9"/>
      <c r="F346" s="9"/>
      <c r="G346" s="4"/>
      <c r="H346" s="4"/>
    </row>
    <row r="347" spans="2:8" s="1" customFormat="1" ht="16.149999999999999" customHeight="1" thickBot="1">
      <c r="B347" s="1209" t="s">
        <v>2982</v>
      </c>
      <c r="C347" s="1210"/>
      <c r="D347" s="1210"/>
      <c r="E347" s="1210"/>
      <c r="F347" s="1210"/>
      <c r="G347" s="1210"/>
      <c r="H347" s="1211"/>
    </row>
    <row r="348" spans="2:8" s="1" customFormat="1" ht="15.75" thickBot="1">
      <c r="B348" s="1006" t="s">
        <v>2578</v>
      </c>
      <c r="C348" s="1007"/>
      <c r="D348" s="1259" t="s">
        <v>3606</v>
      </c>
      <c r="E348" s="1260"/>
      <c r="F348" s="1260"/>
      <c r="G348" s="1260"/>
      <c r="H348" s="1261"/>
    </row>
    <row r="349" spans="2:8" s="1" customFormat="1" ht="14.45" customHeight="1">
      <c r="B349" s="1010" t="s">
        <v>1675</v>
      </c>
      <c r="C349" s="1011"/>
      <c r="D349" s="1010" t="s">
        <v>34</v>
      </c>
      <c r="E349" s="1011"/>
      <c r="F349" s="1011"/>
      <c r="G349" s="1011"/>
      <c r="H349" s="38" t="s">
        <v>1</v>
      </c>
    </row>
    <row r="350" spans="2:8" s="1" customFormat="1">
      <c r="B350" s="1012"/>
      <c r="C350" s="1013"/>
      <c r="D350" s="1016">
        <f>+ROUND(H376+H367+H362+H371,0)</f>
        <v>124761</v>
      </c>
      <c r="E350" s="1017"/>
      <c r="F350" s="1017"/>
      <c r="G350" s="1017"/>
      <c r="H350" s="1020" t="s">
        <v>3</v>
      </c>
    </row>
    <row r="351" spans="2:8" s="1" customFormat="1" ht="15.75" thickBot="1">
      <c r="B351" s="1014"/>
      <c r="C351" s="1015"/>
      <c r="D351" s="1018"/>
      <c r="E351" s="1019"/>
      <c r="F351" s="1019"/>
      <c r="G351" s="1019"/>
      <c r="H351" s="1021"/>
    </row>
    <row r="352" spans="2:8" s="1" customFormat="1" ht="15.75" thickBot="1">
      <c r="E352" s="9"/>
      <c r="F352" s="9"/>
      <c r="G352" s="4"/>
      <c r="H352" s="4"/>
    </row>
    <row r="353" spans="2:8" s="1" customFormat="1" ht="22.15" customHeight="1">
      <c r="B353" s="1207" t="s">
        <v>494</v>
      </c>
      <c r="C353" s="1208"/>
      <c r="D353" s="124" t="s">
        <v>495</v>
      </c>
      <c r="E353" s="123" t="s">
        <v>496</v>
      </c>
      <c r="F353" s="123" t="s">
        <v>2542</v>
      </c>
      <c r="G353" s="122" t="s">
        <v>492</v>
      </c>
      <c r="H353" s="121" t="s">
        <v>493</v>
      </c>
    </row>
    <row r="354" spans="2:8" s="1" customFormat="1">
      <c r="B354" s="114" t="s">
        <v>1114</v>
      </c>
      <c r="C354" s="11" t="str">
        <f>VLOOKUP(B354,'LISTA DE PRECIOS'!A:B,2,FALSE)</f>
        <v>Tabla para formaleta de 1" x 10" x 2,9 m</v>
      </c>
      <c r="D354" s="12" t="str">
        <f>VLOOKUP(B354,'LISTA DE PRECIOS'!A:D,4,FALSE)</f>
        <v>M</v>
      </c>
      <c r="E354" s="208">
        <v>2</v>
      </c>
      <c r="F354" s="12">
        <v>0.33333333333333331</v>
      </c>
      <c r="G354" s="13">
        <f>VLOOKUP(B354,'LISTA DE PRECIOS'!A:E,5,FALSE)</f>
        <v>5377</v>
      </c>
      <c r="H354" s="39">
        <f t="shared" ref="H354:H361" si="13">+ROUND(E354*F354*G354,0)</f>
        <v>3585</v>
      </c>
    </row>
    <row r="355" spans="2:8" s="1" customFormat="1">
      <c r="B355" s="114" t="s">
        <v>1073</v>
      </c>
      <c r="C355" s="11" t="str">
        <f>VLOOKUP(B355,'LISTA DE PRECIOS'!A:B,2,FALSE)</f>
        <v>Puntilla (promedio)</v>
      </c>
      <c r="D355" s="12" t="str">
        <f>VLOOKUP(B355,'LISTA DE PRECIOS'!A:D,4,FALSE)</f>
        <v>Lb</v>
      </c>
      <c r="E355" s="12">
        <v>0.2</v>
      </c>
      <c r="F355" s="12">
        <v>1</v>
      </c>
      <c r="G355" s="13">
        <f>VLOOKUP(B355,'LISTA DE PRECIOS'!A:E,5,FALSE)</f>
        <v>3500</v>
      </c>
      <c r="H355" s="39">
        <f t="shared" si="13"/>
        <v>700</v>
      </c>
    </row>
    <row r="356" spans="2:8" s="1" customFormat="1">
      <c r="B356" s="114" t="s">
        <v>658</v>
      </c>
      <c r="C356" s="11" t="str">
        <f>VLOOKUP(B356,'LISTA DE PRECIOS'!A:B,2,FALSE)</f>
        <v>ACPM</v>
      </c>
      <c r="D356" s="12" t="str">
        <f>VLOOKUP(B356,'LISTA DE PRECIOS'!A:D,4,FALSE)</f>
        <v>Gl</v>
      </c>
      <c r="E356" s="12">
        <v>0.05</v>
      </c>
      <c r="F356" s="12">
        <v>1</v>
      </c>
      <c r="G356" s="13">
        <f>VLOOKUP(B356,'LISTA DE PRECIOS'!A:E,5,FALSE)</f>
        <v>8725</v>
      </c>
      <c r="H356" s="39">
        <f t="shared" si="13"/>
        <v>436</v>
      </c>
    </row>
    <row r="357" spans="2:8" s="1" customFormat="1">
      <c r="B357" s="114" t="s">
        <v>692</v>
      </c>
      <c r="C357" s="11" t="str">
        <f>VLOOKUP(B357,'LISTA DE PRECIOS'!A:B,2,FALSE)</f>
        <v>Antisol blanco</v>
      </c>
      <c r="D357" s="12" t="str">
        <f>VLOOKUP(B357,'LISTA DE PRECIOS'!A:D,4,FALSE)</f>
        <v>Kg</v>
      </c>
      <c r="E357" s="12">
        <v>0.1</v>
      </c>
      <c r="F357" s="12">
        <v>1.03</v>
      </c>
      <c r="G357" s="13">
        <f>VLOOKUP(B357,'LISTA DE PRECIOS'!A:E,5,FALSE)</f>
        <v>17224</v>
      </c>
      <c r="H357" s="39">
        <f t="shared" si="13"/>
        <v>1774</v>
      </c>
    </row>
    <row r="358" spans="2:8" s="1" customFormat="1">
      <c r="B358" s="114" t="s">
        <v>1268</v>
      </c>
      <c r="C358" s="11" t="str">
        <f>VLOOKUP(B358,'LISTA DE PRECIOS'!A:B,2,FALSE)</f>
        <v xml:space="preserve">Varillón de sajo 3x3 </v>
      </c>
      <c r="D358" s="12" t="str">
        <f>VLOOKUP(B358,'LISTA DE PRECIOS'!A:D,4,FALSE)</f>
        <v>M</v>
      </c>
      <c r="E358" s="12">
        <v>1</v>
      </c>
      <c r="F358" s="12">
        <v>0.33333333333333331</v>
      </c>
      <c r="G358" s="13">
        <f>VLOOKUP(B358,'LISTA DE PRECIOS'!A:E,5,FALSE)</f>
        <v>2595</v>
      </c>
      <c r="H358" s="39">
        <f t="shared" si="13"/>
        <v>865</v>
      </c>
    </row>
    <row r="359" spans="2:8" s="1" customFormat="1">
      <c r="B359" s="114" t="s">
        <v>2416</v>
      </c>
      <c r="C359" s="11" t="str">
        <f>VLOOKUP(B359,'LISTA DE PRECIOS'!A:B,2,FALSE)</f>
        <v>Concreto de 20,7 Mpa (3000 psi) (producción)</v>
      </c>
      <c r="D359" s="12" t="str">
        <f>VLOOKUP(B359,'LISTA DE PRECIOS'!A:D,4,FALSE)</f>
        <v>M3</v>
      </c>
      <c r="E359" s="12">
        <v>0.02</v>
      </c>
      <c r="F359" s="12">
        <v>1.05</v>
      </c>
      <c r="G359" s="13">
        <f>VLOOKUP(B359,'LISTA DE PRECIOS'!A:E,5,FALSE)</f>
        <v>349675</v>
      </c>
      <c r="H359" s="39">
        <f t="shared" si="13"/>
        <v>7343</v>
      </c>
    </row>
    <row r="360" spans="2:8" s="1" customFormat="1">
      <c r="B360" s="114" t="s">
        <v>2432</v>
      </c>
      <c r="C360" s="11" t="str">
        <f>VLOOKUP(B360,'LISTA DE PRECIOS'!A:B,2,FALSE)</f>
        <v>Acero Fy = 60.000 psi d&gt;1/4"</v>
      </c>
      <c r="D360" s="12" t="str">
        <f>VLOOKUP(B360,'LISTA DE PRECIOS'!A:D,4,FALSE)</f>
        <v>Kg</v>
      </c>
      <c r="E360" s="208">
        <v>2</v>
      </c>
      <c r="F360" s="12">
        <v>1</v>
      </c>
      <c r="G360" s="13">
        <f>VLOOKUP(B360,'LISTA DE PRECIOS'!A:E,5,FALSE)</f>
        <v>7598</v>
      </c>
      <c r="H360" s="39">
        <f t="shared" si="13"/>
        <v>15196</v>
      </c>
    </row>
    <row r="361" spans="2:8" s="1" customFormat="1" ht="15.75" thickBot="1">
      <c r="B361" s="434" t="s">
        <v>2432</v>
      </c>
      <c r="C361" s="95" t="str">
        <f>VLOOKUP(B361,'LISTA DE PRECIOS'!A:B,2,FALSE)</f>
        <v>Acero Fy = 60.000 psi d&gt;1/4"</v>
      </c>
      <c r="D361" s="92" t="str">
        <f>VLOOKUP(B361,'LISTA DE PRECIOS'!A:D,4,FALSE)</f>
        <v>Kg</v>
      </c>
      <c r="E361" s="319">
        <v>1.2</v>
      </c>
      <c r="F361" s="92">
        <v>1</v>
      </c>
      <c r="G361" s="93">
        <f>VLOOKUP(B361,'LISTA DE PRECIOS'!A:E,5,FALSE)</f>
        <v>7598</v>
      </c>
      <c r="H361" s="94">
        <f t="shared" si="13"/>
        <v>9118</v>
      </c>
    </row>
    <row r="362" spans="2:8" s="1" customFormat="1" ht="15.75" thickBot="1">
      <c r="B362" s="1022"/>
      <c r="C362" s="1023"/>
      <c r="D362" s="1024"/>
      <c r="E362" s="1030" t="s">
        <v>497</v>
      </c>
      <c r="F362" s="1031"/>
      <c r="G362" s="1032"/>
      <c r="H362" s="29">
        <f>ROUND(SUM(H354:H361),0)</f>
        <v>39017</v>
      </c>
    </row>
    <row r="363" spans="2:8" s="1" customFormat="1" ht="15.75" thickBot="1">
      <c r="B363" s="1027"/>
      <c r="C363" s="1027"/>
      <c r="D363" s="1027"/>
      <c r="E363" s="1027"/>
      <c r="F363" s="1027"/>
      <c r="G363" s="1027"/>
      <c r="H363" s="1027"/>
    </row>
    <row r="364" spans="2:8" s="1" customFormat="1" ht="24">
      <c r="B364" s="1028" t="s">
        <v>489</v>
      </c>
      <c r="C364" s="1029"/>
      <c r="D364" s="41" t="s">
        <v>490</v>
      </c>
      <c r="E364" s="25" t="s">
        <v>491</v>
      </c>
      <c r="F364" s="25" t="s">
        <v>2530</v>
      </c>
      <c r="G364" s="26" t="s">
        <v>492</v>
      </c>
      <c r="H364" s="27" t="s">
        <v>493</v>
      </c>
    </row>
    <row r="365" spans="2:8" s="1" customFormat="1">
      <c r="B365" s="114" t="s">
        <v>543</v>
      </c>
      <c r="C365" s="56" t="str">
        <f>VLOOKUP(B365,'LISTA DE PRECIOS'!A:B,2,FALSE)</f>
        <v>Herramienta menor</v>
      </c>
      <c r="D365" s="12" t="str">
        <f>VLOOKUP(B365,'LISTA DE PRECIOS'!A:D,4,FALSE)</f>
        <v>%MO</v>
      </c>
      <c r="E365" s="55">
        <v>0.1</v>
      </c>
      <c r="F365" s="206">
        <v>1</v>
      </c>
      <c r="G365" s="13">
        <f>+H376</f>
        <v>51653</v>
      </c>
      <c r="H365" s="24">
        <f>+ROUND(E365*G365,0)</f>
        <v>5165</v>
      </c>
    </row>
    <row r="366" spans="2:8" s="1" customFormat="1" ht="15.75" thickBot="1">
      <c r="B366" s="91" t="s">
        <v>603</v>
      </c>
      <c r="C366" s="112" t="str">
        <f>VLOOKUP(B366,'LISTA DE PRECIOS'!A:B,2,FALSE)</f>
        <v>Andamio tubular</v>
      </c>
      <c r="D366" s="92" t="str">
        <f>VLOOKUP(B366,'LISTA DE PRECIOS'!A:D,4,FALSE)</f>
        <v>Día</v>
      </c>
      <c r="E366" s="418">
        <v>0.56000000000000005</v>
      </c>
      <c r="F366" s="392">
        <v>1</v>
      </c>
      <c r="G366" s="93">
        <f>+G365</f>
        <v>51653</v>
      </c>
      <c r="H366" s="154">
        <f>+ROUND(E366*G366,0)</f>
        <v>28926</v>
      </c>
    </row>
    <row r="367" spans="2:8" s="1" customFormat="1" ht="15.75" thickBot="1">
      <c r="B367" s="1022"/>
      <c r="C367" s="1023"/>
      <c r="D367" s="1024"/>
      <c r="E367" s="1030" t="s">
        <v>498</v>
      </c>
      <c r="F367" s="1031"/>
      <c r="G367" s="1032"/>
      <c r="H367" s="29">
        <f>ROUND(SUM(H365:H366),0)</f>
        <v>34091</v>
      </c>
    </row>
    <row r="368" spans="2:8" s="1" customFormat="1" ht="15.75" thickBot="1">
      <c r="B368" s="42"/>
      <c r="C368" s="42"/>
      <c r="D368" s="42"/>
      <c r="E368" s="10"/>
      <c r="F368" s="10"/>
      <c r="G368" s="7"/>
      <c r="H368" s="8"/>
    </row>
    <row r="369" spans="2:8" s="1" customFormat="1" ht="36.75" thickBot="1">
      <c r="B369" s="1033" t="s">
        <v>499</v>
      </c>
      <c r="C369" s="1034"/>
      <c r="D369" s="30" t="s">
        <v>495</v>
      </c>
      <c r="E369" s="30" t="s">
        <v>501</v>
      </c>
      <c r="F369" s="25" t="s">
        <v>2530</v>
      </c>
      <c r="G369" s="31" t="s">
        <v>500</v>
      </c>
      <c r="H369" s="32" t="s">
        <v>493</v>
      </c>
    </row>
    <row r="370" spans="2:8" s="1" customFormat="1" ht="15.75" thickBot="1">
      <c r="B370" s="15">
        <v>3</v>
      </c>
      <c r="C370" s="16" t="s">
        <v>4</v>
      </c>
      <c r="D370" s="17"/>
      <c r="E370" s="18"/>
      <c r="F370" s="18"/>
      <c r="G370" s="19"/>
      <c r="H370" s="20">
        <f>+ROUND(E370*G370,0)</f>
        <v>0</v>
      </c>
    </row>
    <row r="371" spans="2:8" s="1" customFormat="1" ht="15.75" thickBot="1">
      <c r="B371" s="991"/>
      <c r="C371" s="991"/>
      <c r="D371" s="991"/>
      <c r="E371" s="992" t="s">
        <v>502</v>
      </c>
      <c r="F371" s="993"/>
      <c r="G371" s="994"/>
      <c r="H371" s="33">
        <f>ROUND(SUM(H370:H370),0)</f>
        <v>0</v>
      </c>
    </row>
    <row r="372" spans="2:8" s="1" customFormat="1" ht="15.75" thickBot="1">
      <c r="B372" s="1027"/>
      <c r="C372" s="1027"/>
      <c r="D372" s="1027"/>
      <c r="E372" s="1027"/>
      <c r="F372" s="1027"/>
      <c r="G372" s="1027"/>
      <c r="H372" s="1027"/>
    </row>
    <row r="373" spans="2:8" s="1" customFormat="1" ht="24">
      <c r="B373" s="1028" t="s">
        <v>503</v>
      </c>
      <c r="C373" s="1029"/>
      <c r="D373" s="41" t="s">
        <v>495</v>
      </c>
      <c r="E373" s="25" t="s">
        <v>504</v>
      </c>
      <c r="F373" s="25" t="s">
        <v>2530</v>
      </c>
      <c r="G373" s="26" t="s">
        <v>505</v>
      </c>
      <c r="H373" s="27" t="s">
        <v>493</v>
      </c>
    </row>
    <row r="374" spans="2:8" s="1" customFormat="1">
      <c r="B374" s="423" t="s">
        <v>2514</v>
      </c>
      <c r="C374" s="56" t="str">
        <f>VLOOKUP(B374,'LISTA DE PRECIOS'!A:B,2,FALSE)</f>
        <v>Ayudante</v>
      </c>
      <c r="D374" s="12" t="str">
        <f>VLOOKUP(B374,'LISTA DE PRECIOS'!A:D,4,FALSE)</f>
        <v>Día</v>
      </c>
      <c r="E374" s="205">
        <v>0.2</v>
      </c>
      <c r="F374" s="23">
        <v>2</v>
      </c>
      <c r="G374" s="13">
        <f>VLOOKUP(B374,'LISTA DE PRECIOS'!A:E,5,FALSE)</f>
        <v>67964</v>
      </c>
      <c r="H374" s="119">
        <f>+ROUND(E374*F374*G374,0)</f>
        <v>27186</v>
      </c>
    </row>
    <row r="375" spans="2:8" s="1" customFormat="1" ht="15.75" thickBot="1">
      <c r="B375" s="431" t="s">
        <v>2516</v>
      </c>
      <c r="C375" s="112" t="str">
        <f>VLOOKUP(B375,'LISTA DE PRECIOS'!A:B,2,FALSE)</f>
        <v>Oficial</v>
      </c>
      <c r="D375" s="92" t="str">
        <f>VLOOKUP(B375,'LISTA DE PRECIOS'!A:D,4,FALSE)</f>
        <v>Día</v>
      </c>
      <c r="E375" s="350">
        <v>0.2</v>
      </c>
      <c r="F375" s="125">
        <v>1</v>
      </c>
      <c r="G375" s="93">
        <f>VLOOKUP(B375,'LISTA DE PRECIOS'!A:E,5,FALSE)</f>
        <v>122335</v>
      </c>
      <c r="H375" s="131">
        <f>+ROUND(E375*F375*G375,0)</f>
        <v>24467</v>
      </c>
    </row>
    <row r="376" spans="2:8" s="1" customFormat="1" ht="15.75" thickBot="1">
      <c r="B376" s="991"/>
      <c r="C376" s="991"/>
      <c r="D376" s="991"/>
      <c r="E376" s="1042" t="s">
        <v>506</v>
      </c>
      <c r="F376" s="1043"/>
      <c r="G376" s="1031"/>
      <c r="H376" s="29">
        <f>ROUND(SUM(H374:H375),0)</f>
        <v>51653</v>
      </c>
    </row>
    <row r="377" spans="2:8" s="1" customFormat="1" ht="15.75" thickBot="1">
      <c r="B377" s="42"/>
      <c r="C377" s="42"/>
      <c r="D377" s="42"/>
      <c r="E377" s="42"/>
      <c r="F377" s="42"/>
      <c r="G377" s="42"/>
      <c r="H377" s="42"/>
    </row>
    <row r="378" spans="2:8" s="1" customFormat="1" ht="15.75" thickBot="1">
      <c r="B378" s="40"/>
      <c r="C378" s="40"/>
      <c r="D378" s="40"/>
      <c r="E378" s="995" t="s">
        <v>507</v>
      </c>
      <c r="F378" s="996"/>
      <c r="G378" s="997"/>
      <c r="H378" s="14">
        <f>+ROUND(H376+H367+H362+H371,0)</f>
        <v>124761</v>
      </c>
    </row>
    <row r="379" spans="2:8" s="1" customFormat="1">
      <c r="B379" s="40"/>
      <c r="C379" s="40"/>
      <c r="D379" s="40"/>
      <c r="E379" s="201"/>
      <c r="F379" s="201"/>
      <c r="G379" s="201"/>
      <c r="H379" s="200"/>
    </row>
    <row r="380" spans="2:8" s="1" customFormat="1">
      <c r="B380" s="40"/>
      <c r="C380" s="40"/>
      <c r="D380" s="40"/>
      <c r="E380" s="201"/>
      <c r="F380" s="201"/>
      <c r="G380" s="201"/>
      <c r="H380" s="200"/>
    </row>
    <row r="381" spans="2:8" s="1" customFormat="1">
      <c r="B381" s="40"/>
      <c r="C381" s="40"/>
      <c r="D381" s="40"/>
      <c r="E381" s="201"/>
      <c r="F381" s="201"/>
      <c r="G381" s="201"/>
      <c r="H381" s="200"/>
    </row>
    <row r="382" spans="2:8" s="1" customFormat="1">
      <c r="B382" s="40"/>
      <c r="C382" s="40"/>
      <c r="D382" s="40"/>
      <c r="E382" s="201"/>
      <c r="F382" s="201"/>
      <c r="G382" s="201"/>
      <c r="H382" s="200"/>
    </row>
    <row r="383" spans="2:8" s="1" customFormat="1" ht="15.75" thickBot="1">
      <c r="B383" s="40"/>
      <c r="C383" s="40"/>
      <c r="D383" s="40"/>
      <c r="E383" s="201"/>
      <c r="F383" s="201"/>
      <c r="G383" s="201"/>
      <c r="H383" s="200"/>
    </row>
    <row r="384" spans="2:8" s="1" customFormat="1" ht="15.6" customHeight="1" thickTop="1">
      <c r="B384" s="40"/>
      <c r="C384" s="854" t="s">
        <v>3432</v>
      </c>
      <c r="D384" s="40"/>
      <c r="E384" s="1203" t="s">
        <v>3431</v>
      </c>
      <c r="F384" s="1203"/>
      <c r="G384" s="1203"/>
      <c r="H384" s="200"/>
    </row>
    <row r="385" spans="2:8" s="1" customFormat="1">
      <c r="B385" s="40"/>
      <c r="C385" s="40"/>
      <c r="D385" s="40"/>
      <c r="E385" s="201"/>
      <c r="F385" s="201"/>
      <c r="G385" s="201"/>
      <c r="H385" s="200"/>
    </row>
    <row r="386" spans="2:8" s="1" customFormat="1">
      <c r="B386" s="40"/>
      <c r="C386" s="40"/>
      <c r="D386" s="40"/>
      <c r="E386" s="201"/>
      <c r="F386" s="201"/>
      <c r="G386" s="201"/>
      <c r="H386" s="200"/>
    </row>
    <row r="387" spans="2:8" s="1" customFormat="1" ht="15.75" thickBot="1">
      <c r="B387" s="40"/>
      <c r="C387" s="40"/>
      <c r="D387" s="40"/>
      <c r="E387" s="201"/>
      <c r="F387" s="201"/>
      <c r="G387" s="201"/>
      <c r="H387" s="200"/>
    </row>
    <row r="388" spans="2:8" s="1" customFormat="1" ht="15.75" thickTop="1">
      <c r="B388" s="40"/>
      <c r="C388" s="854" t="s">
        <v>3426</v>
      </c>
      <c r="D388" s="40"/>
      <c r="E388" s="1203" t="s">
        <v>3429</v>
      </c>
      <c r="F388" s="1203"/>
      <c r="G388" s="1203"/>
      <c r="H388" s="200"/>
    </row>
    <row r="389" spans="2:8" s="1" customFormat="1">
      <c r="E389" s="9"/>
      <c r="F389" s="9"/>
      <c r="G389" s="4"/>
      <c r="H389" s="4"/>
    </row>
    <row r="390" spans="2:8" s="1" customFormat="1" ht="15.75" thickBot="1">
      <c r="E390" s="9"/>
      <c r="F390" s="9"/>
      <c r="G390" s="4"/>
      <c r="H390" s="4"/>
    </row>
    <row r="391" spans="2:8" s="1" customFormat="1" ht="16.149999999999999" customHeight="1" thickBot="1">
      <c r="B391" s="1209" t="s">
        <v>2982</v>
      </c>
      <c r="C391" s="1210"/>
      <c r="D391" s="1210"/>
      <c r="E391" s="1210"/>
      <c r="F391" s="1210"/>
      <c r="G391" s="1210"/>
      <c r="H391" s="1211"/>
    </row>
    <row r="392" spans="2:8" s="1" customFormat="1" ht="15.75" thickBot="1">
      <c r="B392" s="1006" t="s">
        <v>2578</v>
      </c>
      <c r="C392" s="1007"/>
      <c r="D392" s="1259" t="s">
        <v>3607</v>
      </c>
      <c r="E392" s="1260"/>
      <c r="F392" s="1260"/>
      <c r="G392" s="1260"/>
      <c r="H392" s="1261"/>
    </row>
    <row r="393" spans="2:8" s="1" customFormat="1" ht="14.45" customHeight="1">
      <c r="B393" s="1010" t="s">
        <v>2765</v>
      </c>
      <c r="C393" s="1011"/>
      <c r="D393" s="1010" t="s">
        <v>34</v>
      </c>
      <c r="E393" s="1011"/>
      <c r="F393" s="1011"/>
      <c r="G393" s="1011"/>
      <c r="H393" s="38" t="s">
        <v>1</v>
      </c>
    </row>
    <row r="394" spans="2:8" s="1" customFormat="1">
      <c r="B394" s="1012"/>
      <c r="C394" s="1013"/>
      <c r="D394" s="1016">
        <f>+ROUND(H417+H408+H404+H412,0)</f>
        <v>72102</v>
      </c>
      <c r="E394" s="1017"/>
      <c r="F394" s="1017"/>
      <c r="G394" s="1017"/>
      <c r="H394" s="1020" t="s">
        <v>2648</v>
      </c>
    </row>
    <row r="395" spans="2:8" s="1" customFormat="1" ht="15.75" thickBot="1">
      <c r="B395" s="1014"/>
      <c r="C395" s="1015"/>
      <c r="D395" s="1018"/>
      <c r="E395" s="1019"/>
      <c r="F395" s="1019"/>
      <c r="G395" s="1019"/>
      <c r="H395" s="1021"/>
    </row>
    <row r="396" spans="2:8" s="1" customFormat="1" ht="15.75" thickBot="1">
      <c r="E396" s="9"/>
      <c r="F396" s="9"/>
      <c r="G396" s="4"/>
      <c r="H396" s="4"/>
    </row>
    <row r="397" spans="2:8" s="1" customFormat="1" ht="24">
      <c r="B397" s="1207" t="s">
        <v>494</v>
      </c>
      <c r="C397" s="1208"/>
      <c r="D397" s="124" t="s">
        <v>495</v>
      </c>
      <c r="E397" s="123" t="s">
        <v>496</v>
      </c>
      <c r="F397" s="123" t="s">
        <v>2542</v>
      </c>
      <c r="G397" s="122" t="s">
        <v>492</v>
      </c>
      <c r="H397" s="121" t="s">
        <v>493</v>
      </c>
    </row>
    <row r="398" spans="2:8" s="1" customFormat="1">
      <c r="B398" s="114" t="s">
        <v>1114</v>
      </c>
      <c r="C398" s="11" t="str">
        <f>VLOOKUP(B398,'LISTA DE PRECIOS'!A:B,2,FALSE)</f>
        <v>Tabla para formaleta de 1" x 10" x 2,9 m</v>
      </c>
      <c r="D398" s="12" t="str">
        <f>VLOOKUP(B398,'LISTA DE PRECIOS'!A:D,4,FALSE)</f>
        <v>M</v>
      </c>
      <c r="E398" s="208">
        <v>1</v>
      </c>
      <c r="F398" s="12">
        <v>0.33333333333333331</v>
      </c>
      <c r="G398" s="13">
        <f>VLOOKUP(B398,'LISTA DE PRECIOS'!A:E,5,FALSE)</f>
        <v>5377</v>
      </c>
      <c r="H398" s="39">
        <f t="shared" ref="H398:H403" si="14">+ROUND(E398*F398*G398,0)</f>
        <v>1792</v>
      </c>
    </row>
    <row r="399" spans="2:8" s="1" customFormat="1">
      <c r="B399" s="114" t="s">
        <v>787</v>
      </c>
      <c r="C399" s="11" t="str">
        <f>VLOOKUP(B399,'LISTA DE PRECIOS'!A:B,2,FALSE)</f>
        <v>Cuartón de sajo 2" x 4" x 2,9 m</v>
      </c>
      <c r="D399" s="12" t="str">
        <f>VLOOKUP(B399,'LISTA DE PRECIOS'!A:D,4,FALSE)</f>
        <v>M</v>
      </c>
      <c r="E399" s="12">
        <v>0.5</v>
      </c>
      <c r="F399" s="12">
        <v>0.33333333333333331</v>
      </c>
      <c r="G399" s="13">
        <f>VLOOKUP(B399,'LISTA DE PRECIOS'!A:E,5,FALSE)</f>
        <v>4359.6000000000004</v>
      </c>
      <c r="H399" s="39">
        <f t="shared" si="14"/>
        <v>727</v>
      </c>
    </row>
    <row r="400" spans="2:8" s="1" customFormat="1">
      <c r="B400" s="114" t="s">
        <v>1073</v>
      </c>
      <c r="C400" s="11" t="str">
        <f>VLOOKUP(B400,'LISTA DE PRECIOS'!A:B,2,FALSE)</f>
        <v>Puntilla (promedio)</v>
      </c>
      <c r="D400" s="12" t="str">
        <f>VLOOKUP(B400,'LISTA DE PRECIOS'!A:D,4,FALSE)</f>
        <v>Lb</v>
      </c>
      <c r="E400" s="12">
        <v>0.05</v>
      </c>
      <c r="F400" s="12">
        <v>1</v>
      </c>
      <c r="G400" s="13">
        <f>VLOOKUP(B400,'LISTA DE PRECIOS'!A:E,5,FALSE)</f>
        <v>3500</v>
      </c>
      <c r="H400" s="39">
        <f t="shared" si="14"/>
        <v>175</v>
      </c>
    </row>
    <row r="401" spans="2:8" s="1" customFormat="1">
      <c r="B401" s="114" t="s">
        <v>692</v>
      </c>
      <c r="C401" s="11" t="str">
        <f>VLOOKUP(B401,'LISTA DE PRECIOS'!A:B,2,FALSE)</f>
        <v>Antisol blanco</v>
      </c>
      <c r="D401" s="12" t="str">
        <f>VLOOKUP(B401,'LISTA DE PRECIOS'!A:D,4,FALSE)</f>
        <v>Kg</v>
      </c>
      <c r="E401" s="208">
        <v>0.2</v>
      </c>
      <c r="F401" s="12">
        <v>1.03</v>
      </c>
      <c r="G401" s="13">
        <f>VLOOKUP(B401,'LISTA DE PRECIOS'!A:E,5,FALSE)</f>
        <v>17224</v>
      </c>
      <c r="H401" s="39">
        <f t="shared" si="14"/>
        <v>3548</v>
      </c>
    </row>
    <row r="402" spans="2:8" s="1" customFormat="1">
      <c r="B402" s="114" t="s">
        <v>658</v>
      </c>
      <c r="C402" s="11" t="str">
        <f>VLOOKUP(B402,'LISTA DE PRECIOS'!A:B,2,FALSE)</f>
        <v>ACPM</v>
      </c>
      <c r="D402" s="12" t="str">
        <f>VLOOKUP(B402,'LISTA DE PRECIOS'!A:D,4,FALSE)</f>
        <v>Gl</v>
      </c>
      <c r="E402" s="12">
        <v>0.05</v>
      </c>
      <c r="F402" s="12">
        <v>1</v>
      </c>
      <c r="G402" s="13">
        <f>VLOOKUP(B402,'LISTA DE PRECIOS'!A:E,5,FALSE)</f>
        <v>8725</v>
      </c>
      <c r="H402" s="39">
        <f t="shared" si="14"/>
        <v>436</v>
      </c>
    </row>
    <row r="403" spans="2:8" s="1" customFormat="1" ht="15.75" thickBot="1">
      <c r="B403" s="91" t="s">
        <v>2416</v>
      </c>
      <c r="C403" s="95" t="str">
        <f>VLOOKUP(B403,'LISTA DE PRECIOS'!A:B,2,FALSE)</f>
        <v>Concreto de 20,7 Mpa (3000 psi) (producción)</v>
      </c>
      <c r="D403" s="92" t="str">
        <f>VLOOKUP(B403,'LISTA DE PRECIOS'!A:D,4,FALSE)</f>
        <v>M3</v>
      </c>
      <c r="E403" s="319">
        <v>0.1</v>
      </c>
      <c r="F403" s="92">
        <v>1.05</v>
      </c>
      <c r="G403" s="93">
        <f>VLOOKUP(B403,'LISTA DE PRECIOS'!A:E,5,FALSE)</f>
        <v>349675</v>
      </c>
      <c r="H403" s="94">
        <f t="shared" si="14"/>
        <v>36716</v>
      </c>
    </row>
    <row r="404" spans="2:8" s="1" customFormat="1" ht="15.75" thickBot="1">
      <c r="B404" s="1022"/>
      <c r="C404" s="1023"/>
      <c r="D404" s="1024"/>
      <c r="E404" s="1030" t="s">
        <v>497</v>
      </c>
      <c r="F404" s="1031"/>
      <c r="G404" s="1032"/>
      <c r="H404" s="29">
        <f>ROUND(SUM(H398:H403),0)</f>
        <v>43394</v>
      </c>
    </row>
    <row r="405" spans="2:8" s="1" customFormat="1" ht="15.75" thickBot="1">
      <c r="B405" s="1027"/>
      <c r="C405" s="1027"/>
      <c r="D405" s="1027"/>
      <c r="E405" s="1027"/>
      <c r="F405" s="1027"/>
      <c r="G405" s="1027"/>
      <c r="H405" s="1027"/>
    </row>
    <row r="406" spans="2:8" s="1" customFormat="1" ht="24">
      <c r="B406" s="1028" t="s">
        <v>489</v>
      </c>
      <c r="C406" s="1029"/>
      <c r="D406" s="41" t="s">
        <v>490</v>
      </c>
      <c r="E406" s="25" t="s">
        <v>491</v>
      </c>
      <c r="F406" s="25" t="s">
        <v>2530</v>
      </c>
      <c r="G406" s="26" t="s">
        <v>492</v>
      </c>
      <c r="H406" s="27" t="s">
        <v>493</v>
      </c>
    </row>
    <row r="407" spans="2:8" s="1" customFormat="1">
      <c r="B407" s="54" t="s">
        <v>543</v>
      </c>
      <c r="C407" s="56" t="str">
        <f>VLOOKUP(B407,'LISTA DE PRECIOS'!A:B,2,FALSE)</f>
        <v>Herramienta menor</v>
      </c>
      <c r="D407" s="12" t="str">
        <f>VLOOKUP(B407,'LISTA DE PRECIOS'!A:D,4,FALSE)</f>
        <v>%MO</v>
      </c>
      <c r="E407" s="55">
        <v>0.1</v>
      </c>
      <c r="F407" s="206">
        <v>1</v>
      </c>
      <c r="G407" s="13">
        <f>+H417</f>
        <v>26098</v>
      </c>
      <c r="H407" s="24">
        <f>+ROUND(E407*G407,0)</f>
        <v>2610</v>
      </c>
    </row>
    <row r="408" spans="2:8" s="1" customFormat="1" ht="15.75" thickBot="1">
      <c r="B408" s="1022"/>
      <c r="C408" s="1023"/>
      <c r="D408" s="1024"/>
      <c r="E408" s="1030" t="s">
        <v>498</v>
      </c>
      <c r="F408" s="1031"/>
      <c r="G408" s="1032"/>
      <c r="H408" s="29">
        <f>ROUND(SUM(H407),0)</f>
        <v>2610</v>
      </c>
    </row>
    <row r="409" spans="2:8" s="1" customFormat="1" ht="15.75" thickBot="1">
      <c r="B409" s="42"/>
      <c r="C409" s="42"/>
      <c r="D409" s="42"/>
      <c r="E409" s="10"/>
      <c r="F409" s="10"/>
      <c r="G409" s="7"/>
      <c r="H409" s="8"/>
    </row>
    <row r="410" spans="2:8" s="1" customFormat="1" ht="36.75" thickBot="1">
      <c r="B410" s="1033" t="s">
        <v>499</v>
      </c>
      <c r="C410" s="1034"/>
      <c r="D410" s="30" t="s">
        <v>495</v>
      </c>
      <c r="E410" s="30" t="s">
        <v>501</v>
      </c>
      <c r="F410" s="25" t="s">
        <v>2542</v>
      </c>
      <c r="G410" s="31" t="s">
        <v>500</v>
      </c>
      <c r="H410" s="32" t="s">
        <v>493</v>
      </c>
    </row>
    <row r="411" spans="2:8" s="1" customFormat="1" ht="15.75" thickBot="1">
      <c r="B411" s="15">
        <v>3</v>
      </c>
      <c r="C411" s="16" t="s">
        <v>4</v>
      </c>
      <c r="D411" s="17"/>
      <c r="E411" s="18"/>
      <c r="F411" s="18"/>
      <c r="G411" s="19"/>
      <c r="H411" s="20">
        <f>+ROUND(E411*G411,0)</f>
        <v>0</v>
      </c>
    </row>
    <row r="412" spans="2:8" s="1" customFormat="1" ht="15.75" thickBot="1">
      <c r="B412" s="991"/>
      <c r="C412" s="991"/>
      <c r="D412" s="991"/>
      <c r="E412" s="992" t="s">
        <v>502</v>
      </c>
      <c r="F412" s="993"/>
      <c r="G412" s="994"/>
      <c r="H412" s="33">
        <f>ROUND(SUM(H411:H411),0)</f>
        <v>0</v>
      </c>
    </row>
    <row r="413" spans="2:8" s="1" customFormat="1" ht="15.75" thickBot="1">
      <c r="B413" s="1027"/>
      <c r="C413" s="1027"/>
      <c r="D413" s="1027"/>
      <c r="E413" s="1027"/>
      <c r="F413" s="1027"/>
      <c r="G413" s="1027"/>
      <c r="H413" s="1027"/>
    </row>
    <row r="414" spans="2:8" s="1" customFormat="1" ht="24">
      <c r="B414" s="1028" t="s">
        <v>503</v>
      </c>
      <c r="C414" s="1029"/>
      <c r="D414" s="41" t="s">
        <v>495</v>
      </c>
      <c r="E414" s="25" t="s">
        <v>504</v>
      </c>
      <c r="F414" s="25" t="s">
        <v>2530</v>
      </c>
      <c r="G414" s="26" t="s">
        <v>505</v>
      </c>
      <c r="H414" s="27" t="s">
        <v>493</v>
      </c>
    </row>
    <row r="415" spans="2:8" s="1" customFormat="1">
      <c r="B415" s="423" t="s">
        <v>2515</v>
      </c>
      <c r="C415" s="56" t="str">
        <f>VLOOKUP(B415,'LISTA DE PRECIOS'!A:B,2,FALSE)</f>
        <v>Ayudante práctico</v>
      </c>
      <c r="D415" s="12" t="str">
        <f>VLOOKUP(B415,'LISTA DE PRECIOS'!A:D,4,FALSE)</f>
        <v>Día</v>
      </c>
      <c r="E415" s="23">
        <v>0.12</v>
      </c>
      <c r="F415" s="23">
        <v>1</v>
      </c>
      <c r="G415" s="13">
        <f>VLOOKUP(B415,'LISTA DE PRECIOS'!A:E,5,FALSE)</f>
        <v>95150</v>
      </c>
      <c r="H415" s="119">
        <f>+ROUND(E415*F415*G415,0)</f>
        <v>11418</v>
      </c>
    </row>
    <row r="416" spans="2:8" s="1" customFormat="1" ht="15.75" thickBot="1">
      <c r="B416" s="431" t="s">
        <v>2516</v>
      </c>
      <c r="C416" s="112" t="str">
        <f>VLOOKUP(B416,'LISTA DE PRECIOS'!A:B,2,FALSE)</f>
        <v>Oficial</v>
      </c>
      <c r="D416" s="92" t="str">
        <f>VLOOKUP(B416,'LISTA DE PRECIOS'!A:D,4,FALSE)</f>
        <v>Día</v>
      </c>
      <c r="E416" s="117">
        <v>0.12</v>
      </c>
      <c r="F416" s="125">
        <v>1</v>
      </c>
      <c r="G416" s="93">
        <f>VLOOKUP(B416,'LISTA DE PRECIOS'!A:E,5,FALSE)</f>
        <v>122335</v>
      </c>
      <c r="H416" s="131">
        <f>+ROUND(E416*F416*G416,0)</f>
        <v>14680</v>
      </c>
    </row>
    <row r="417" spans="2:8" s="1" customFormat="1" ht="15.75" thickBot="1">
      <c r="B417" s="991"/>
      <c r="C417" s="991"/>
      <c r="D417" s="991"/>
      <c r="E417" s="1042" t="s">
        <v>506</v>
      </c>
      <c r="F417" s="1043"/>
      <c r="G417" s="1031"/>
      <c r="H417" s="29">
        <f>ROUND(SUM(H415:H416),0)</f>
        <v>26098</v>
      </c>
    </row>
    <row r="418" spans="2:8" s="1" customFormat="1" ht="15.75" thickBot="1">
      <c r="B418" s="42"/>
      <c r="C418" s="42"/>
      <c r="D418" s="42"/>
      <c r="E418" s="42"/>
      <c r="F418" s="42"/>
      <c r="G418" s="42"/>
      <c r="H418" s="42"/>
    </row>
    <row r="419" spans="2:8" s="1" customFormat="1" ht="15.75" thickBot="1">
      <c r="B419" s="40"/>
      <c r="C419" s="40"/>
      <c r="D419" s="40"/>
      <c r="E419" s="995" t="s">
        <v>507</v>
      </c>
      <c r="F419" s="996"/>
      <c r="G419" s="997"/>
      <c r="H419" s="14">
        <f>+ROUND(H417+H408+H404+H412,0)</f>
        <v>72102</v>
      </c>
    </row>
    <row r="420" spans="2:8" s="1" customFormat="1">
      <c r="B420" s="40"/>
      <c r="C420" s="40"/>
      <c r="D420" s="40"/>
      <c r="E420" s="201"/>
      <c r="F420" s="201"/>
      <c r="G420" s="201"/>
      <c r="H420" s="200"/>
    </row>
    <row r="421" spans="2:8" s="1" customFormat="1">
      <c r="B421" s="40"/>
      <c r="C421" s="40"/>
      <c r="D421" s="40"/>
      <c r="E421" s="201"/>
      <c r="F421" s="201"/>
      <c r="G421" s="201"/>
      <c r="H421" s="200"/>
    </row>
    <row r="422" spans="2:8" s="1" customFormat="1">
      <c r="B422" s="40"/>
      <c r="C422" s="40"/>
      <c r="D422" s="40"/>
      <c r="E422" s="201"/>
      <c r="F422" s="201"/>
      <c r="G422" s="201"/>
      <c r="H422" s="200"/>
    </row>
    <row r="423" spans="2:8" s="1" customFormat="1">
      <c r="B423" s="40"/>
      <c r="C423" s="40"/>
      <c r="D423" s="40"/>
      <c r="E423" s="201"/>
      <c r="F423" s="201"/>
      <c r="G423" s="201"/>
      <c r="H423" s="200"/>
    </row>
    <row r="424" spans="2:8" s="1" customFormat="1" ht="15.75" thickBot="1">
      <c r="B424" s="40"/>
      <c r="C424" s="40"/>
      <c r="D424" s="40"/>
      <c r="E424" s="201"/>
      <c r="F424" s="201"/>
      <c r="G424" s="201"/>
      <c r="H424" s="200"/>
    </row>
    <row r="425" spans="2:8" s="1" customFormat="1" ht="15.6" customHeight="1" thickTop="1">
      <c r="B425" s="40"/>
      <c r="C425" s="854" t="s">
        <v>3432</v>
      </c>
      <c r="D425" s="40"/>
      <c r="E425" s="1203" t="s">
        <v>3431</v>
      </c>
      <c r="F425" s="1203"/>
      <c r="G425" s="1203"/>
      <c r="H425" s="200"/>
    </row>
    <row r="426" spans="2:8" s="1" customFormat="1">
      <c r="B426" s="40"/>
      <c r="C426" s="40"/>
      <c r="D426" s="40"/>
      <c r="E426" s="201"/>
      <c r="F426" s="201"/>
      <c r="G426" s="201"/>
      <c r="H426" s="200"/>
    </row>
    <row r="427" spans="2:8" s="1" customFormat="1">
      <c r="B427" s="40"/>
      <c r="C427" s="40"/>
      <c r="D427" s="40"/>
      <c r="E427" s="201"/>
      <c r="F427" s="201"/>
      <c r="G427" s="201"/>
      <c r="H427" s="200"/>
    </row>
    <row r="428" spans="2:8" s="1" customFormat="1" ht="15.75" thickBot="1">
      <c r="B428" s="40"/>
      <c r="C428" s="40"/>
      <c r="D428" s="40"/>
      <c r="E428" s="201"/>
      <c r="F428" s="201"/>
      <c r="G428" s="201"/>
      <c r="H428" s="200"/>
    </row>
    <row r="429" spans="2:8" s="1" customFormat="1" ht="15.75" thickTop="1">
      <c r="B429" s="40"/>
      <c r="C429" s="854" t="s">
        <v>3426</v>
      </c>
      <c r="D429" s="40"/>
      <c r="E429" s="1203" t="s">
        <v>3429</v>
      </c>
      <c r="F429" s="1203"/>
      <c r="G429" s="1203"/>
      <c r="H429" s="200"/>
    </row>
    <row r="430" spans="2:8" s="1" customFormat="1">
      <c r="B430" s="40"/>
      <c r="C430" s="40"/>
      <c r="D430" s="40"/>
      <c r="E430" s="201"/>
      <c r="F430" s="201"/>
      <c r="G430" s="201"/>
      <c r="H430" s="200"/>
    </row>
    <row r="431" spans="2:8" s="1" customFormat="1" ht="15.75" thickBot="1">
      <c r="E431" s="9"/>
      <c r="F431" s="9"/>
      <c r="G431" s="4"/>
      <c r="H431" s="4"/>
    </row>
    <row r="432" spans="2:8" s="1" customFormat="1" ht="16.149999999999999" customHeight="1" thickBot="1">
      <c r="B432" s="1209" t="s">
        <v>2982</v>
      </c>
      <c r="C432" s="1210"/>
      <c r="D432" s="1210"/>
      <c r="E432" s="1210"/>
      <c r="F432" s="1210"/>
      <c r="G432" s="1210"/>
      <c r="H432" s="1211"/>
    </row>
    <row r="433" spans="2:8" s="1" customFormat="1" ht="15" customHeight="1" thickBot="1">
      <c r="B433" s="1006" t="s">
        <v>2578</v>
      </c>
      <c r="C433" s="1007"/>
      <c r="D433" s="1259" t="s">
        <v>3608</v>
      </c>
      <c r="E433" s="1260"/>
      <c r="F433" s="1260"/>
      <c r="G433" s="1260"/>
      <c r="H433" s="1261"/>
    </row>
    <row r="434" spans="2:8" s="1" customFormat="1">
      <c r="B434" s="1010" t="s">
        <v>3419</v>
      </c>
      <c r="C434" s="1011"/>
      <c r="D434" s="1010" t="s">
        <v>34</v>
      </c>
      <c r="E434" s="1011"/>
      <c r="F434" s="1011"/>
      <c r="G434" s="1011"/>
      <c r="H434" s="38" t="s">
        <v>1</v>
      </c>
    </row>
    <row r="435" spans="2:8" s="1" customFormat="1">
      <c r="B435" s="1012"/>
      <c r="C435" s="1013"/>
      <c r="D435" s="1016">
        <f>+ROUND(H458+H449+H443+H453,0)</f>
        <v>42629</v>
      </c>
      <c r="E435" s="1017"/>
      <c r="F435" s="1017"/>
      <c r="G435" s="1017"/>
      <c r="H435" s="1020" t="s">
        <v>2648</v>
      </c>
    </row>
    <row r="436" spans="2:8" s="1" customFormat="1" ht="23.45" customHeight="1" thickBot="1">
      <c r="B436" s="1014"/>
      <c r="C436" s="1015"/>
      <c r="D436" s="1018"/>
      <c r="E436" s="1019"/>
      <c r="F436" s="1019"/>
      <c r="G436" s="1019"/>
      <c r="H436" s="1021"/>
    </row>
    <row r="437" spans="2:8" s="1" customFormat="1" ht="15.75" thickBot="1">
      <c r="E437" s="9"/>
      <c r="F437" s="9"/>
      <c r="G437" s="4"/>
      <c r="H437" s="4"/>
    </row>
    <row r="438" spans="2:8" s="1" customFormat="1" ht="24">
      <c r="B438" s="1207" t="s">
        <v>494</v>
      </c>
      <c r="C438" s="1208"/>
      <c r="D438" s="124" t="s">
        <v>495</v>
      </c>
      <c r="E438" s="123" t="s">
        <v>496</v>
      </c>
      <c r="F438" s="123" t="s">
        <v>2542</v>
      </c>
      <c r="G438" s="122" t="s">
        <v>492</v>
      </c>
      <c r="H438" s="121" t="s">
        <v>493</v>
      </c>
    </row>
    <row r="439" spans="2:8" s="1" customFormat="1">
      <c r="B439" s="169"/>
      <c r="C439" s="772" t="s">
        <v>2827</v>
      </c>
      <c r="D439" s="12" t="s">
        <v>21</v>
      </c>
      <c r="E439" s="208">
        <v>4</v>
      </c>
      <c r="F439" s="12">
        <v>1.05</v>
      </c>
      <c r="G439" s="13">
        <f>44900/30</f>
        <v>1496.6666666666667</v>
      </c>
      <c r="H439" s="39">
        <f>+ROUND(E439*F439*G439,0)</f>
        <v>6286</v>
      </c>
    </row>
    <row r="440" spans="2:8" s="1" customFormat="1">
      <c r="B440" s="114" t="s">
        <v>1291</v>
      </c>
      <c r="C440" s="11" t="str">
        <f>VLOOKUP(B440,'LISTA DE PRECIOS'!A:B,2,FALSE)</f>
        <v>Masilla elástica sellante tubo x 330 ml</v>
      </c>
      <c r="D440" s="12" t="str">
        <f>VLOOKUP(B440,'LISTA DE PRECIOS'!A:D,4,FALSE)</f>
        <v>Un</v>
      </c>
      <c r="E440" s="12">
        <v>4.4999999999999998E-2</v>
      </c>
      <c r="F440" s="12">
        <v>1</v>
      </c>
      <c r="G440" s="13">
        <f>VLOOKUP(B440,'LISTA DE PRECIOS'!A:E,5,FALSE)</f>
        <v>7000</v>
      </c>
      <c r="H440" s="39">
        <f t="shared" ref="H440:H441" si="15">+ROUND(E440*F440*G440,0)</f>
        <v>315</v>
      </c>
    </row>
    <row r="441" spans="2:8" s="1" customFormat="1">
      <c r="B441" s="114" t="s">
        <v>1099</v>
      </c>
      <c r="C441" s="11" t="str">
        <f>VLOOKUP(B441,'LISTA DE PRECIOS'!A:B,2,FALSE)</f>
        <v xml:space="preserve">Sikarod 6 -10 mm de diametro </v>
      </c>
      <c r="D441" s="12" t="str">
        <f>VLOOKUP(B441,'LISTA DE PRECIOS'!A:D,4,FALSE)</f>
        <v>M</v>
      </c>
      <c r="E441" s="12">
        <v>1</v>
      </c>
      <c r="F441" s="12">
        <v>1</v>
      </c>
      <c r="G441" s="13">
        <f>VLOOKUP(B441,'LISTA DE PRECIOS'!A:E,5,FALSE)</f>
        <v>1764.6000000000001</v>
      </c>
      <c r="H441" s="39">
        <f t="shared" si="15"/>
        <v>1765</v>
      </c>
    </row>
    <row r="442" spans="2:8" s="1" customFormat="1" ht="15.75" thickBot="1">
      <c r="B442" s="91" t="s">
        <v>692</v>
      </c>
      <c r="C442" s="95" t="str">
        <f>VLOOKUP(B442,'LISTA DE PRECIOS'!A:B,2,FALSE)</f>
        <v>Antisol blanco</v>
      </c>
      <c r="D442" s="92" t="str">
        <f>VLOOKUP(B442,'LISTA DE PRECIOS'!A:D,4,FALSE)</f>
        <v>Kg</v>
      </c>
      <c r="E442" s="92">
        <v>1</v>
      </c>
      <c r="F442" s="92">
        <v>1</v>
      </c>
      <c r="G442" s="93">
        <f>VLOOKUP(B442,'LISTA DE PRECIOS'!A:E,5,FALSE)</f>
        <v>17224</v>
      </c>
      <c r="H442" s="94">
        <f t="shared" ref="H442" si="16">+ROUND(E442*F442*G442,0)</f>
        <v>17224</v>
      </c>
    </row>
    <row r="443" spans="2:8" s="1" customFormat="1" ht="15.75" thickBot="1">
      <c r="B443" s="1022"/>
      <c r="C443" s="1023"/>
      <c r="D443" s="1024"/>
      <c r="E443" s="1030" t="s">
        <v>497</v>
      </c>
      <c r="F443" s="1031"/>
      <c r="G443" s="1032"/>
      <c r="H443" s="29">
        <f>ROUND(SUM(H439:H442),0)</f>
        <v>25590</v>
      </c>
    </row>
    <row r="444" spans="2:8" s="1" customFormat="1" ht="15.75" thickBot="1">
      <c r="B444" s="1027"/>
      <c r="C444" s="1027"/>
      <c r="D444" s="1027"/>
      <c r="E444" s="1027"/>
      <c r="F444" s="1027"/>
      <c r="G444" s="1027"/>
      <c r="H444" s="1027"/>
    </row>
    <row r="445" spans="2:8" s="1" customFormat="1" ht="24">
      <c r="B445" s="1207" t="s">
        <v>489</v>
      </c>
      <c r="C445" s="1208"/>
      <c r="D445" s="124" t="s">
        <v>490</v>
      </c>
      <c r="E445" s="123" t="s">
        <v>491</v>
      </c>
      <c r="F445" s="123" t="s">
        <v>2530</v>
      </c>
      <c r="G445" s="122" t="s">
        <v>492</v>
      </c>
      <c r="H445" s="121" t="s">
        <v>493</v>
      </c>
    </row>
    <row r="446" spans="2:8" s="1" customFormat="1">
      <c r="B446" s="114" t="s">
        <v>543</v>
      </c>
      <c r="C446" s="11" t="s">
        <v>203</v>
      </c>
      <c r="D446" s="12" t="s">
        <v>39</v>
      </c>
      <c r="E446" s="55">
        <v>0.1</v>
      </c>
      <c r="F446" s="206">
        <v>1</v>
      </c>
      <c r="G446" s="13">
        <f>+H458</f>
        <v>10453</v>
      </c>
      <c r="H446" s="24">
        <f>+ROUND(E446*G446,0)</f>
        <v>1045</v>
      </c>
    </row>
    <row r="447" spans="2:8" s="1" customFormat="1">
      <c r="B447" s="114" t="s">
        <v>580</v>
      </c>
      <c r="C447" s="11" t="str">
        <f>VLOOKUP(B447,'LISTA DE PRECIOS'!A:B,2,FALSE)</f>
        <v>Cortadora de concreto con disco</v>
      </c>
      <c r="D447" s="12" t="str">
        <f>VLOOKUP(B447,'LISTA DE PRECIOS'!A:D,4,FALSE)</f>
        <v>Día</v>
      </c>
      <c r="E447" s="12">
        <v>1.6666666666666666E-2</v>
      </c>
      <c r="F447" s="12">
        <v>1</v>
      </c>
      <c r="G447" s="13">
        <f>VLOOKUP(B447,'LISTA DE PRECIOS'!A:E,5,FALSE)</f>
        <v>78550</v>
      </c>
      <c r="H447" s="39">
        <f t="shared" ref="H447" si="17">+ROUND(E447*F447*G447,0)</f>
        <v>1309</v>
      </c>
    </row>
    <row r="448" spans="2:8" s="1" customFormat="1" ht="15.75" thickBot="1">
      <c r="B448" s="91"/>
      <c r="C448" s="95" t="s">
        <v>2828</v>
      </c>
      <c r="D448" s="92" t="s">
        <v>2826</v>
      </c>
      <c r="E448" s="435">
        <v>0.08</v>
      </c>
      <c r="F448" s="392">
        <v>1</v>
      </c>
      <c r="G448" s="93">
        <v>52900</v>
      </c>
      <c r="H448" s="154">
        <f>+ROUND(E448*G448,0)</f>
        <v>4232</v>
      </c>
    </row>
    <row r="449" spans="2:8" s="1" customFormat="1" ht="15.75" thickBot="1">
      <c r="B449" s="1022"/>
      <c r="C449" s="1023"/>
      <c r="D449" s="1024"/>
      <c r="E449" s="1030" t="s">
        <v>498</v>
      </c>
      <c r="F449" s="1031"/>
      <c r="G449" s="1032"/>
      <c r="H449" s="29">
        <f>+SUM(H446:H448)</f>
        <v>6586</v>
      </c>
    </row>
    <row r="450" spans="2:8" s="1" customFormat="1" ht="15.75" thickBot="1">
      <c r="B450" s="42"/>
      <c r="C450" s="42"/>
      <c r="D450" s="42"/>
      <c r="E450" s="10"/>
      <c r="F450" s="10"/>
      <c r="G450" s="7"/>
      <c r="H450" s="8"/>
    </row>
    <row r="451" spans="2:8" s="1" customFormat="1" ht="36.75" thickBot="1">
      <c r="B451" s="1033" t="s">
        <v>499</v>
      </c>
      <c r="C451" s="1034"/>
      <c r="D451" s="30" t="s">
        <v>495</v>
      </c>
      <c r="E451" s="30" t="s">
        <v>501</v>
      </c>
      <c r="F451" s="25" t="s">
        <v>2542</v>
      </c>
      <c r="G451" s="31" t="s">
        <v>500</v>
      </c>
      <c r="H451" s="32" t="s">
        <v>493</v>
      </c>
    </row>
    <row r="452" spans="2:8" s="1" customFormat="1" ht="15.75" thickBot="1">
      <c r="B452" s="15">
        <v>3</v>
      </c>
      <c r="C452" s="16" t="s">
        <v>4</v>
      </c>
      <c r="D452" s="17"/>
      <c r="E452" s="18"/>
      <c r="F452" s="18"/>
      <c r="G452" s="19"/>
      <c r="H452" s="20">
        <f>+ROUND(E452*G452,0)</f>
        <v>0</v>
      </c>
    </row>
    <row r="453" spans="2:8" s="1" customFormat="1" ht="15.75" thickBot="1">
      <c r="B453" s="991"/>
      <c r="C453" s="991"/>
      <c r="D453" s="991"/>
      <c r="E453" s="992" t="s">
        <v>502</v>
      </c>
      <c r="F453" s="993"/>
      <c r="G453" s="994"/>
      <c r="H453" s="33">
        <f>ROUND(SUM(H452:H452),0)</f>
        <v>0</v>
      </c>
    </row>
    <row r="454" spans="2:8" s="1" customFormat="1" ht="15.75" thickBot="1">
      <c r="B454" s="1027"/>
      <c r="C454" s="1027"/>
      <c r="D454" s="1027"/>
      <c r="E454" s="1027"/>
      <c r="F454" s="1027"/>
      <c r="G454" s="1027"/>
      <c r="H454" s="1027"/>
    </row>
    <row r="455" spans="2:8" s="1" customFormat="1" ht="24">
      <c r="B455" s="1207" t="s">
        <v>503</v>
      </c>
      <c r="C455" s="1208"/>
      <c r="D455" s="124" t="s">
        <v>495</v>
      </c>
      <c r="E455" s="123" t="s">
        <v>504</v>
      </c>
      <c r="F455" s="123" t="s">
        <v>2530</v>
      </c>
      <c r="G455" s="122" t="s">
        <v>505</v>
      </c>
      <c r="H455" s="121" t="s">
        <v>493</v>
      </c>
    </row>
    <row r="456" spans="2:8" s="1" customFormat="1">
      <c r="B456" s="423" t="s">
        <v>2515</v>
      </c>
      <c r="C456" s="56" t="str">
        <f>VLOOKUP(B456,'LISTA DE PRECIOS'!A:B,2,FALSE)</f>
        <v>Ayudante práctico</v>
      </c>
      <c r="D456" s="12" t="str">
        <f>VLOOKUP(B456,'LISTA DE PRECIOS'!A:D,4,FALSE)</f>
        <v>Día</v>
      </c>
      <c r="E456" s="23">
        <v>0.05</v>
      </c>
      <c r="F456" s="23">
        <v>1</v>
      </c>
      <c r="G456" s="13">
        <f>VLOOKUP(B456,'LISTA DE PRECIOS'!A:E,5,FALSE)</f>
        <v>95150</v>
      </c>
      <c r="H456" s="119">
        <f>+ROUND(E456*F456*G456,0)</f>
        <v>4758</v>
      </c>
    </row>
    <row r="457" spans="2:8" s="1" customFormat="1" ht="15.75" thickBot="1">
      <c r="B457" s="424" t="s">
        <v>2516</v>
      </c>
      <c r="C457" s="95" t="s">
        <v>2500</v>
      </c>
      <c r="D457" s="92" t="s">
        <v>52</v>
      </c>
      <c r="E457" s="117">
        <v>0.05</v>
      </c>
      <c r="F457" s="117">
        <v>1</v>
      </c>
      <c r="G457" s="93">
        <v>113896</v>
      </c>
      <c r="H457" s="116">
        <f>+ROUND(E457*F457*G457,0)</f>
        <v>5695</v>
      </c>
    </row>
    <row r="458" spans="2:8" s="1" customFormat="1" ht="15.75" thickBot="1">
      <c r="B458" s="991"/>
      <c r="C458" s="991"/>
      <c r="D458" s="991"/>
      <c r="E458" s="1042" t="s">
        <v>506</v>
      </c>
      <c r="F458" s="1043"/>
      <c r="G458" s="1031"/>
      <c r="H458" s="29">
        <f>ROUND(SUM(H456:H457),0)</f>
        <v>10453</v>
      </c>
    </row>
    <row r="459" spans="2:8" s="1" customFormat="1" ht="15.75" thickBot="1">
      <c r="B459" s="42"/>
      <c r="C459" s="42"/>
      <c r="D459" s="42"/>
      <c r="E459" s="42"/>
      <c r="F459" s="42"/>
      <c r="G459" s="42"/>
      <c r="H459" s="42"/>
    </row>
    <row r="460" spans="2:8" s="1" customFormat="1" ht="15.75" thickBot="1">
      <c r="B460" s="40"/>
      <c r="C460" s="40"/>
      <c r="D460" s="40"/>
      <c r="E460" s="995" t="s">
        <v>507</v>
      </c>
      <c r="F460" s="996"/>
      <c r="G460" s="997"/>
      <c r="H460" s="14">
        <f>+ROUND(H458+H449+H443+H453,0)</f>
        <v>42629</v>
      </c>
    </row>
    <row r="461" spans="2:8" s="1" customFormat="1">
      <c r="B461" s="40"/>
      <c r="C461" s="40"/>
      <c r="D461" s="40"/>
      <c r="E461" s="201"/>
      <c r="F461" s="201"/>
      <c r="G461" s="201"/>
      <c r="H461" s="200"/>
    </row>
    <row r="462" spans="2:8" s="1" customFormat="1">
      <c r="B462" s="40"/>
      <c r="C462" s="40"/>
      <c r="D462" s="40"/>
      <c r="E462" s="201"/>
      <c r="F462" s="201"/>
      <c r="G462" s="201"/>
      <c r="H462" s="200"/>
    </row>
    <row r="463" spans="2:8" s="1" customFormat="1">
      <c r="B463" s="40"/>
      <c r="C463" s="40"/>
      <c r="D463" s="40"/>
      <c r="E463" s="201"/>
      <c r="F463" s="201"/>
      <c r="G463" s="201"/>
      <c r="H463" s="200"/>
    </row>
    <row r="464" spans="2:8" s="1" customFormat="1">
      <c r="B464" s="40"/>
      <c r="C464" s="40"/>
      <c r="D464" s="40"/>
      <c r="E464" s="201"/>
      <c r="F464" s="201"/>
      <c r="G464" s="201"/>
      <c r="H464" s="200"/>
    </row>
    <row r="465" spans="2:8" s="1" customFormat="1" ht="15.75" thickBot="1">
      <c r="B465" s="40"/>
      <c r="C465" s="40"/>
      <c r="D465" s="40"/>
      <c r="E465" s="201"/>
      <c r="F465" s="201"/>
      <c r="G465" s="201"/>
      <c r="H465" s="200"/>
    </row>
    <row r="466" spans="2:8" s="1" customFormat="1" ht="15.6" customHeight="1" thickTop="1">
      <c r="B466" s="40"/>
      <c r="C466" s="854" t="s">
        <v>3432</v>
      </c>
      <c r="D466" s="40"/>
      <c r="E466" s="1203" t="s">
        <v>3431</v>
      </c>
      <c r="F466" s="1203"/>
      <c r="G466" s="1203"/>
      <c r="H466" s="200"/>
    </row>
    <row r="467" spans="2:8" s="1" customFormat="1">
      <c r="B467" s="40"/>
      <c r="C467" s="40"/>
      <c r="D467" s="40"/>
      <c r="E467" s="201"/>
      <c r="F467" s="201"/>
      <c r="G467" s="201"/>
      <c r="H467" s="200"/>
    </row>
    <row r="468" spans="2:8" s="1" customFormat="1">
      <c r="B468" s="40"/>
      <c r="C468" s="40"/>
      <c r="D468" s="40"/>
      <c r="E468" s="201"/>
      <c r="F468" s="201"/>
      <c r="G468" s="201"/>
      <c r="H468" s="200"/>
    </row>
    <row r="469" spans="2:8" s="1" customFormat="1" ht="15.75" thickBot="1">
      <c r="B469" s="40"/>
      <c r="C469" s="40"/>
      <c r="D469" s="40"/>
      <c r="E469" s="201"/>
      <c r="F469" s="201"/>
      <c r="G469" s="201"/>
      <c r="H469" s="200"/>
    </row>
    <row r="470" spans="2:8" s="1" customFormat="1" ht="15.75" thickTop="1">
      <c r="B470" s="40"/>
      <c r="C470" s="854" t="s">
        <v>3426</v>
      </c>
      <c r="D470" s="40"/>
      <c r="E470" s="1203" t="s">
        <v>3429</v>
      </c>
      <c r="F470" s="1203"/>
      <c r="G470" s="1203"/>
      <c r="H470" s="200"/>
    </row>
    <row r="471" spans="2:8" s="1" customFormat="1">
      <c r="E471" s="9"/>
      <c r="F471" s="9"/>
      <c r="G471" s="4"/>
      <c r="H471" s="4"/>
    </row>
    <row r="472" spans="2:8" s="1" customFormat="1" ht="15.75" thickBot="1">
      <c r="E472" s="9"/>
      <c r="F472" s="9"/>
      <c r="G472" s="4"/>
      <c r="H472" s="4"/>
    </row>
    <row r="473" spans="2:8" s="1" customFormat="1" ht="16.149999999999999" customHeight="1" thickBot="1">
      <c r="B473" s="1209" t="s">
        <v>2982</v>
      </c>
      <c r="C473" s="1210"/>
      <c r="D473" s="1210"/>
      <c r="E473" s="1210"/>
      <c r="F473" s="1210"/>
      <c r="G473" s="1210"/>
      <c r="H473" s="1211"/>
    </row>
    <row r="474" spans="2:8" s="1" customFormat="1" ht="15" customHeight="1" thickBot="1">
      <c r="B474" s="1006" t="s">
        <v>2578</v>
      </c>
      <c r="C474" s="1007"/>
      <c r="D474" s="1259" t="s">
        <v>3609</v>
      </c>
      <c r="E474" s="1260"/>
      <c r="F474" s="1260"/>
      <c r="G474" s="1260"/>
      <c r="H474" s="1261"/>
    </row>
    <row r="475" spans="2:8" s="1" customFormat="1" ht="14.45" customHeight="1">
      <c r="B475" s="1010" t="s">
        <v>3065</v>
      </c>
      <c r="C475" s="1011"/>
      <c r="D475" s="1010" t="s">
        <v>34</v>
      </c>
      <c r="E475" s="1011"/>
      <c r="F475" s="1011"/>
      <c r="G475" s="1011"/>
      <c r="H475" s="38" t="s">
        <v>1</v>
      </c>
    </row>
    <row r="476" spans="2:8" s="1" customFormat="1">
      <c r="B476" s="1012"/>
      <c r="C476" s="1013"/>
      <c r="D476" s="1016">
        <f>+ROUND(H504+H495+H487+H499,0)</f>
        <v>770893</v>
      </c>
      <c r="E476" s="1017"/>
      <c r="F476" s="1017"/>
      <c r="G476" s="1017"/>
      <c r="H476" s="1020" t="s">
        <v>2536</v>
      </c>
    </row>
    <row r="477" spans="2:8" s="1" customFormat="1" ht="15.75" thickBot="1">
      <c r="B477" s="1014"/>
      <c r="C477" s="1015"/>
      <c r="D477" s="1018"/>
      <c r="E477" s="1019"/>
      <c r="F477" s="1019"/>
      <c r="G477" s="1019"/>
      <c r="H477" s="1021"/>
    </row>
    <row r="478" spans="2:8" s="1" customFormat="1" ht="15.75" thickBot="1">
      <c r="E478" s="9"/>
      <c r="F478" s="9"/>
      <c r="G478" s="4"/>
      <c r="H478" s="4"/>
    </row>
    <row r="479" spans="2:8" s="1" customFormat="1" ht="24">
      <c r="B479" s="1207" t="s">
        <v>494</v>
      </c>
      <c r="C479" s="1208"/>
      <c r="D479" s="124" t="s">
        <v>495</v>
      </c>
      <c r="E479" s="123" t="s">
        <v>496</v>
      </c>
      <c r="F479" s="123" t="s">
        <v>2542</v>
      </c>
      <c r="G479" s="122" t="s">
        <v>492</v>
      </c>
      <c r="H479" s="121" t="s">
        <v>493</v>
      </c>
    </row>
    <row r="480" spans="2:8" s="1" customFormat="1">
      <c r="B480" s="169" t="s">
        <v>787</v>
      </c>
      <c r="C480" s="11" t="str">
        <f>VLOOKUP(B480,'LISTA DE PRECIOS'!A:B,2,FALSE)</f>
        <v>Cuartón de sajo 2" x 4" x 2,9 m</v>
      </c>
      <c r="D480" s="12" t="str">
        <f>VLOOKUP(B480,'LISTA DE PRECIOS'!A:D,4,FALSE)</f>
        <v>M</v>
      </c>
      <c r="E480" s="12">
        <v>6</v>
      </c>
      <c r="F480" s="12">
        <v>0.33333333333333331</v>
      </c>
      <c r="G480" s="13">
        <f>VLOOKUP(B480,'LISTA DE PRECIOS'!A:E,5,FALSE)</f>
        <v>4359.6000000000004</v>
      </c>
      <c r="H480" s="39">
        <f t="shared" ref="H480:H486" si="18">+ROUND(E480*F480*G480,0)</f>
        <v>8719</v>
      </c>
    </row>
    <row r="481" spans="2:13" s="1" customFormat="1">
      <c r="B481" s="169" t="s">
        <v>868</v>
      </c>
      <c r="C481" s="11" t="str">
        <f>VLOOKUP(B481,'LISTA DE PRECIOS'!A:B,2,FALSE)</f>
        <v>Guadua basa longitud promedio = 5 m</v>
      </c>
      <c r="D481" s="12" t="str">
        <f>VLOOKUP(B481,'LISTA DE PRECIOS'!A:D,4,FALSE)</f>
        <v>Un</v>
      </c>
      <c r="E481" s="12">
        <v>2</v>
      </c>
      <c r="F481" s="12">
        <v>0.33333333333333331</v>
      </c>
      <c r="G481" s="13">
        <f>VLOOKUP(B481,'LISTA DE PRECIOS'!A:E,5,FALSE)</f>
        <v>6228</v>
      </c>
      <c r="H481" s="39">
        <f t="shared" si="18"/>
        <v>4152</v>
      </c>
    </row>
    <row r="482" spans="2:13" s="1" customFormat="1">
      <c r="B482" s="169" t="s">
        <v>1073</v>
      </c>
      <c r="C482" s="11" t="str">
        <f>VLOOKUP(B482,'LISTA DE PRECIOS'!A:B,2,FALSE)</f>
        <v>Puntilla (promedio)</v>
      </c>
      <c r="D482" s="12" t="str">
        <f>VLOOKUP(B482,'LISTA DE PRECIOS'!A:D,4,FALSE)</f>
        <v>Lb</v>
      </c>
      <c r="E482" s="208">
        <v>2</v>
      </c>
      <c r="F482" s="12">
        <v>1</v>
      </c>
      <c r="G482" s="13">
        <f>VLOOKUP(B482,'LISTA DE PRECIOS'!A:E,5,FALSE)</f>
        <v>3500</v>
      </c>
      <c r="H482" s="39">
        <f t="shared" si="18"/>
        <v>7000</v>
      </c>
    </row>
    <row r="483" spans="2:13" s="1" customFormat="1">
      <c r="B483" s="169" t="s">
        <v>680</v>
      </c>
      <c r="C483" s="11" t="str">
        <f>VLOOKUP(B483,'LISTA DE PRECIOS'!A:B,2,FALSE)</f>
        <v>Alambre negro calibre 18</v>
      </c>
      <c r="D483" s="12" t="str">
        <f>VLOOKUP(B483,'LISTA DE PRECIOS'!A:D,4,FALSE)</f>
        <v>Kg</v>
      </c>
      <c r="E483" s="208">
        <v>2</v>
      </c>
      <c r="F483" s="12">
        <v>1</v>
      </c>
      <c r="G483" s="13">
        <f>VLOOKUP(B483,'LISTA DE PRECIOS'!A:E,5,FALSE)</f>
        <v>7100</v>
      </c>
      <c r="H483" s="39">
        <f t="shared" si="18"/>
        <v>14200</v>
      </c>
    </row>
    <row r="484" spans="2:13" s="1" customFormat="1">
      <c r="B484" s="169" t="s">
        <v>692</v>
      </c>
      <c r="C484" s="11" t="str">
        <f>VLOOKUP(B484,'LISTA DE PRECIOS'!A:B,2,FALSE)</f>
        <v>Antisol blanco</v>
      </c>
      <c r="D484" s="12" t="str">
        <f>VLOOKUP(B484,'LISTA DE PRECIOS'!A:D,4,FALSE)</f>
        <v>Kg</v>
      </c>
      <c r="E484" s="208">
        <v>1.1000000000000001</v>
      </c>
      <c r="F484" s="12">
        <v>1.03</v>
      </c>
      <c r="G484" s="13">
        <f>VLOOKUP(B484,'LISTA DE PRECIOS'!A:E,5,FALSE)</f>
        <v>17224</v>
      </c>
      <c r="H484" s="39">
        <f t="shared" si="18"/>
        <v>19515</v>
      </c>
    </row>
    <row r="485" spans="2:13" s="1" customFormat="1">
      <c r="B485" s="169" t="s">
        <v>1268</v>
      </c>
      <c r="C485" s="11" t="str">
        <f>VLOOKUP(B485,'LISTA DE PRECIOS'!A:B,2,FALSE)</f>
        <v xml:space="preserve">Varillón de sajo 3x3 </v>
      </c>
      <c r="D485" s="12" t="str">
        <f>VLOOKUP(B485,'LISTA DE PRECIOS'!A:D,4,FALSE)</f>
        <v>M</v>
      </c>
      <c r="E485" s="208">
        <v>6</v>
      </c>
      <c r="F485" s="12">
        <v>0.33</v>
      </c>
      <c r="G485" s="13">
        <f>VLOOKUP(B485,'LISTA DE PRECIOS'!A:E,5,FALSE)</f>
        <v>2595</v>
      </c>
      <c r="H485" s="39">
        <f t="shared" si="18"/>
        <v>5138</v>
      </c>
    </row>
    <row r="486" spans="2:13" s="1" customFormat="1" ht="23.25" thickBot="1">
      <c r="B486" s="167" t="s">
        <v>3056</v>
      </c>
      <c r="C486" s="95" t="str">
        <f>VLOOKUP(B486,'LISTA DE PRECIOS'!A:B,2,FALSE)</f>
        <v>Concreto premezclado baja permeabilidad de 27,6 Mpa (4.000 PSI)</v>
      </c>
      <c r="D486" s="92" t="str">
        <f>VLOOKUP(B486,'LISTA DE PRECIOS'!A:D,4,FALSE)</f>
        <v>M3</v>
      </c>
      <c r="E486" s="92">
        <v>1</v>
      </c>
      <c r="F486" s="92">
        <v>1.05</v>
      </c>
      <c r="G486" s="93">
        <f>VLOOKUP(B486,'LISTA DE PRECIOS'!A:E,5,FALSE)</f>
        <v>420910</v>
      </c>
      <c r="H486" s="94">
        <f t="shared" si="18"/>
        <v>441956</v>
      </c>
    </row>
    <row r="487" spans="2:13" s="1" customFormat="1" ht="15.75" thickBot="1">
      <c r="B487" s="1022"/>
      <c r="C487" s="1023"/>
      <c r="D487" s="1024"/>
      <c r="E487" s="1030" t="s">
        <v>497</v>
      </c>
      <c r="F487" s="1031"/>
      <c r="G487" s="1032"/>
      <c r="H487" s="29">
        <f>ROUND(SUM(H480:H486),0)</f>
        <v>500680</v>
      </c>
    </row>
    <row r="488" spans="2:13" s="1" customFormat="1" ht="15.75" thickBot="1">
      <c r="B488" s="1027"/>
      <c r="C488" s="1027"/>
      <c r="D488" s="1027"/>
      <c r="E488" s="1027"/>
      <c r="F488" s="1027"/>
      <c r="G488" s="1027"/>
      <c r="H488" s="1027"/>
    </row>
    <row r="489" spans="2:13" s="1" customFormat="1" ht="24">
      <c r="B489" s="1028" t="s">
        <v>489</v>
      </c>
      <c r="C489" s="1029"/>
      <c r="D489" s="41" t="s">
        <v>490</v>
      </c>
      <c r="E489" s="25" t="s">
        <v>491</v>
      </c>
      <c r="F489" s="25" t="s">
        <v>2530</v>
      </c>
      <c r="G489" s="26" t="s">
        <v>492</v>
      </c>
      <c r="H489" s="27" t="s">
        <v>493</v>
      </c>
      <c r="K489" s="1">
        <v>15.6</v>
      </c>
    </row>
    <row r="490" spans="2:13" s="1" customFormat="1">
      <c r="B490" s="114" t="s">
        <v>543</v>
      </c>
      <c r="C490" s="56" t="str">
        <f>VLOOKUP(B490,'LISTA DE PRECIOS'!A:B,2,FALSE)</f>
        <v>Herramienta menor</v>
      </c>
      <c r="D490" s="12" t="str">
        <f>VLOOKUP(B490,'LISTA DE PRECIOS'!A:D,4,FALSE)</f>
        <v>%MO</v>
      </c>
      <c r="E490" s="55">
        <v>0.1</v>
      </c>
      <c r="F490" s="206">
        <v>1</v>
      </c>
      <c r="G490" s="13">
        <f>+H504</f>
        <v>215310</v>
      </c>
      <c r="H490" s="24">
        <f>+ROUND(E490*G490,0)</f>
        <v>21531</v>
      </c>
      <c r="K490" s="1">
        <v>2.4</v>
      </c>
      <c r="L490" s="1">
        <f>+K489*K490*K491</f>
        <v>7.4879999999999995</v>
      </c>
    </row>
    <row r="491" spans="2:13" s="1" customFormat="1">
      <c r="B491" s="114" t="s">
        <v>544</v>
      </c>
      <c r="C491" s="56" t="str">
        <f>VLOOKUP(B491,'LISTA DE PRECIOS'!A:B,2,FALSE)</f>
        <v>Concretadora gasolina 1 o 1 1/2 sacos</v>
      </c>
      <c r="D491" s="12" t="str">
        <f>VLOOKUP(B491,'LISTA DE PRECIOS'!A:D,4,FALSE)</f>
        <v>Día</v>
      </c>
      <c r="E491" s="305">
        <v>0.1</v>
      </c>
      <c r="F491" s="206">
        <v>1</v>
      </c>
      <c r="G491" s="13">
        <f>VLOOKUP(B491,'LISTA DE PRECIOS'!A:E,5,FALSE)</f>
        <v>59500</v>
      </c>
      <c r="H491" s="24">
        <f>+ROUND(E491*F491*G491,0)</f>
        <v>5950</v>
      </c>
      <c r="K491" s="1">
        <v>0.2</v>
      </c>
      <c r="L491" s="1">
        <f>+K489/L490</f>
        <v>2.0833333333333335</v>
      </c>
      <c r="M491" s="1">
        <f>+L490/K489</f>
        <v>0.48</v>
      </c>
    </row>
    <row r="492" spans="2:13" s="1" customFormat="1">
      <c r="B492" s="114" t="s">
        <v>599</v>
      </c>
      <c r="C492" s="56" t="str">
        <f>VLOOKUP(B492,'LISTA DE PRECIOS'!A:B,2,FALSE)</f>
        <v>Tablero formaleta 90*135</v>
      </c>
      <c r="D492" s="12" t="str">
        <f>VLOOKUP(B492,'LISTA DE PRECIOS'!A:D,4,FALSE)</f>
        <v>Dia</v>
      </c>
      <c r="E492" s="207">
        <v>1.5</v>
      </c>
      <c r="F492" s="306">
        <v>25</v>
      </c>
      <c r="G492" s="13">
        <f>VLOOKUP(B492,'LISTA DE PRECIOS'!A:E,5,FALSE)</f>
        <v>452</v>
      </c>
      <c r="H492" s="24">
        <f>+ROUND(E492*F492*G492,0)</f>
        <v>16950</v>
      </c>
    </row>
    <row r="493" spans="2:13" s="1" customFormat="1">
      <c r="B493" s="114" t="s">
        <v>564</v>
      </c>
      <c r="C493" s="56" t="str">
        <f>VLOOKUP(B493,'LISTA DE PRECIOS'!A:B,2,FALSE)</f>
        <v>Vibrador eléctrico o a gasolina</v>
      </c>
      <c r="D493" s="12" t="str">
        <f>VLOOKUP(B493,'LISTA DE PRECIOS'!A:D,4,FALSE)</f>
        <v>Día</v>
      </c>
      <c r="E493" s="306">
        <v>0.1</v>
      </c>
      <c r="F493" s="206">
        <v>1</v>
      </c>
      <c r="G493" s="13">
        <f>VLOOKUP(B493,'LISTA DE PRECIOS'!A:E,5,FALSE)</f>
        <v>53550</v>
      </c>
      <c r="H493" s="24">
        <f t="shared" ref="H493:H494" si="19">+ROUND(E493*F493*G493,0)</f>
        <v>5355</v>
      </c>
    </row>
    <row r="494" spans="2:13" s="1" customFormat="1" ht="15.75" thickBot="1">
      <c r="B494" s="167" t="s">
        <v>642</v>
      </c>
      <c r="C494" s="112" t="str">
        <f>VLOOKUP(B494,'LISTA DE PRECIOS'!A:B,2,FALSE)</f>
        <v>Ensayo resistencia concretos</v>
      </c>
      <c r="D494" s="92" t="str">
        <f>VLOOKUP(B494,'LISTA DE PRECIOS'!A:D,4,FALSE)</f>
        <v>Un</v>
      </c>
      <c r="E494" s="418">
        <v>0.5</v>
      </c>
      <c r="F494" s="392">
        <v>1</v>
      </c>
      <c r="G494" s="93">
        <f>VLOOKUP(B494,'LISTA DE PRECIOS'!A:E,5,FALSE)</f>
        <v>10234</v>
      </c>
      <c r="H494" s="154">
        <f t="shared" si="19"/>
        <v>5117</v>
      </c>
    </row>
    <row r="495" spans="2:13" s="1" customFormat="1" ht="15.75" thickBot="1">
      <c r="B495" s="1022"/>
      <c r="C495" s="1023"/>
      <c r="D495" s="1024"/>
      <c r="E495" s="1030" t="s">
        <v>498</v>
      </c>
      <c r="F495" s="1031"/>
      <c r="G495" s="1032"/>
      <c r="H495" s="29">
        <f>ROUND(SUM(H490:H494),0)</f>
        <v>54903</v>
      </c>
    </row>
    <row r="496" spans="2:13" s="1" customFormat="1" ht="15.75" thickBot="1">
      <c r="B496" s="42"/>
      <c r="C496" s="42"/>
      <c r="D496" s="42"/>
      <c r="E496" s="10"/>
      <c r="F496" s="10"/>
      <c r="G496" s="7"/>
      <c r="H496" s="8"/>
    </row>
    <row r="497" spans="2:8" s="1" customFormat="1" ht="36.75" thickBot="1">
      <c r="B497" s="1033" t="s">
        <v>499</v>
      </c>
      <c r="C497" s="1034"/>
      <c r="D497" s="30" t="s">
        <v>495</v>
      </c>
      <c r="E497" s="30" t="s">
        <v>501</v>
      </c>
      <c r="F497" s="25" t="s">
        <v>2530</v>
      </c>
      <c r="G497" s="31" t="s">
        <v>500</v>
      </c>
      <c r="H497" s="32" t="s">
        <v>493</v>
      </c>
    </row>
    <row r="498" spans="2:8" s="1" customFormat="1" ht="15.75" thickBot="1">
      <c r="B498" s="15">
        <v>3</v>
      </c>
      <c r="C498" s="16" t="s">
        <v>4</v>
      </c>
      <c r="D498" s="17"/>
      <c r="E498" s="18"/>
      <c r="F498" s="18"/>
      <c r="G498" s="19"/>
      <c r="H498" s="20">
        <f>+ROUND(E498*G498,0)</f>
        <v>0</v>
      </c>
    </row>
    <row r="499" spans="2:8" s="1" customFormat="1" ht="15.75" thickBot="1">
      <c r="B499" s="991"/>
      <c r="C499" s="991"/>
      <c r="D499" s="991"/>
      <c r="E499" s="992" t="s">
        <v>502</v>
      </c>
      <c r="F499" s="993"/>
      <c r="G499" s="994"/>
      <c r="H499" s="33">
        <f>ROUND(SUM(H498:H498),0)</f>
        <v>0</v>
      </c>
    </row>
    <row r="500" spans="2:8" s="1" customFormat="1" ht="15.75" thickBot="1">
      <c r="B500" s="1027"/>
      <c r="C500" s="1027"/>
      <c r="D500" s="1027"/>
      <c r="E500" s="1027"/>
      <c r="F500" s="1027"/>
      <c r="G500" s="1027"/>
      <c r="H500" s="1027"/>
    </row>
    <row r="501" spans="2:8" s="1" customFormat="1" ht="24">
      <c r="B501" s="1028" t="s">
        <v>503</v>
      </c>
      <c r="C501" s="1029"/>
      <c r="D501" s="41" t="s">
        <v>495</v>
      </c>
      <c r="E501" s="25" t="s">
        <v>504</v>
      </c>
      <c r="F501" s="25" t="s">
        <v>2530</v>
      </c>
      <c r="G501" s="26" t="s">
        <v>505</v>
      </c>
      <c r="H501" s="27" t="s">
        <v>493</v>
      </c>
    </row>
    <row r="502" spans="2:8" s="1" customFormat="1">
      <c r="B502" s="378" t="s">
        <v>2514</v>
      </c>
      <c r="C502" s="56" t="str">
        <f>VLOOKUP(B502,'LISTA DE PRECIOS'!A:B,2,FALSE)</f>
        <v>Ayudante</v>
      </c>
      <c r="D502" s="12" t="str">
        <f>VLOOKUP(B502,'LISTA DE PRECIOS'!A:D,4,FALSE)</f>
        <v>Día</v>
      </c>
      <c r="E502" s="205">
        <v>0.36</v>
      </c>
      <c r="F502" s="23">
        <v>7</v>
      </c>
      <c r="G502" s="13">
        <f>VLOOKUP(B502,'LISTA DE PRECIOS'!A:E,5,FALSE)</f>
        <v>67964</v>
      </c>
      <c r="H502" s="119">
        <f>+ROUND(E502*F502*G502,0)</f>
        <v>171269</v>
      </c>
    </row>
    <row r="503" spans="2:8" s="1" customFormat="1" ht="15.75" thickBot="1">
      <c r="B503" s="394" t="s">
        <v>2516</v>
      </c>
      <c r="C503" s="112" t="str">
        <f>VLOOKUP(B503,'LISTA DE PRECIOS'!A:B,2,FALSE)</f>
        <v>Oficial</v>
      </c>
      <c r="D503" s="92" t="str">
        <f>VLOOKUP(B503,'LISTA DE PRECIOS'!A:D,4,FALSE)</f>
        <v>Día</v>
      </c>
      <c r="E503" s="350">
        <v>0.36</v>
      </c>
      <c r="F503" s="125">
        <v>1</v>
      </c>
      <c r="G503" s="93">
        <f>VLOOKUP(B503,'LISTA DE PRECIOS'!A:E,5,FALSE)</f>
        <v>122335</v>
      </c>
      <c r="H503" s="131">
        <f>+ROUND(E503*F503*G503,0)</f>
        <v>44041</v>
      </c>
    </row>
    <row r="504" spans="2:8" s="1" customFormat="1" ht="15.75" thickBot="1">
      <c r="B504" s="991"/>
      <c r="C504" s="991"/>
      <c r="D504" s="991"/>
      <c r="E504" s="1042" t="s">
        <v>506</v>
      </c>
      <c r="F504" s="1043"/>
      <c r="G504" s="1031"/>
      <c r="H504" s="29">
        <f>ROUND(SUM(H502:H503),0)</f>
        <v>215310</v>
      </c>
    </row>
    <row r="505" spans="2:8" s="1" customFormat="1" ht="15.75" thickBot="1">
      <c r="B505" s="42"/>
      <c r="C505" s="42"/>
      <c r="D505" s="42"/>
      <c r="E505" s="42"/>
      <c r="F505" s="42"/>
      <c r="G505" s="42"/>
      <c r="H505" s="42"/>
    </row>
    <row r="506" spans="2:8" s="1" customFormat="1" ht="15.75" thickBot="1">
      <c r="B506" s="40"/>
      <c r="C506" s="40"/>
      <c r="D506" s="40"/>
      <c r="E506" s="995" t="s">
        <v>507</v>
      </c>
      <c r="F506" s="996"/>
      <c r="G506" s="997"/>
      <c r="H506" s="14">
        <f>+ROUND(H504+H495+H487+H499,0)</f>
        <v>770893</v>
      </c>
    </row>
    <row r="507" spans="2:8" s="1" customFormat="1">
      <c r="B507" s="40"/>
      <c r="C507" s="40"/>
      <c r="D507" s="40"/>
      <c r="E507" s="201"/>
      <c r="F507" s="201"/>
      <c r="G507" s="201"/>
      <c r="H507" s="200"/>
    </row>
    <row r="508" spans="2:8" s="1" customFormat="1">
      <c r="B508" s="40"/>
      <c r="C508" s="40"/>
      <c r="D508" s="40"/>
      <c r="E508" s="201"/>
      <c r="F508" s="201"/>
      <c r="G508" s="201"/>
      <c r="H508" s="200"/>
    </row>
    <row r="509" spans="2:8" s="1" customFormat="1">
      <c r="B509" s="40"/>
      <c r="C509" s="40"/>
      <c r="D509" s="40"/>
      <c r="E509" s="201"/>
      <c r="F509" s="201"/>
      <c r="G509" s="201"/>
      <c r="H509" s="200"/>
    </row>
    <row r="510" spans="2:8" s="1" customFormat="1">
      <c r="B510" s="40"/>
      <c r="C510" s="40"/>
      <c r="D510" s="40"/>
      <c r="E510" s="201"/>
      <c r="F510" s="201"/>
      <c r="G510" s="201"/>
      <c r="H510" s="200"/>
    </row>
    <row r="511" spans="2:8" s="1" customFormat="1" ht="15.75" thickBot="1">
      <c r="B511" s="40"/>
      <c r="C511" s="40"/>
      <c r="D511" s="40"/>
      <c r="E511" s="201"/>
      <c r="F511" s="201"/>
      <c r="G511" s="201"/>
      <c r="H511" s="200"/>
    </row>
    <row r="512" spans="2:8" s="1" customFormat="1" ht="15.6" customHeight="1" thickTop="1">
      <c r="B512" s="40"/>
      <c r="C512" s="854" t="s">
        <v>3432</v>
      </c>
      <c r="D512" s="40"/>
      <c r="E512" s="1203" t="s">
        <v>3431</v>
      </c>
      <c r="F512" s="1203"/>
      <c r="G512" s="1203"/>
      <c r="H512" s="200"/>
    </row>
    <row r="513" spans="2:8" s="1" customFormat="1">
      <c r="B513" s="40"/>
      <c r="C513" s="40"/>
      <c r="D513" s="40"/>
      <c r="E513" s="201"/>
      <c r="F513" s="201"/>
      <c r="G513" s="201"/>
      <c r="H513" s="200"/>
    </row>
    <row r="514" spans="2:8" s="1" customFormat="1">
      <c r="B514" s="40"/>
      <c r="C514" s="40"/>
      <c r="D514" s="40"/>
      <c r="E514" s="201"/>
      <c r="F514" s="201"/>
      <c r="G514" s="201"/>
      <c r="H514" s="200"/>
    </row>
    <row r="515" spans="2:8" s="1" customFormat="1" ht="15.75" thickBot="1">
      <c r="B515" s="40"/>
      <c r="C515" s="40"/>
      <c r="D515" s="40"/>
      <c r="E515" s="201"/>
      <c r="F515" s="201"/>
      <c r="G515" s="201"/>
      <c r="H515" s="200"/>
    </row>
    <row r="516" spans="2:8" s="1" customFormat="1" ht="15.75" thickTop="1">
      <c r="B516" s="40"/>
      <c r="C516" s="854" t="s">
        <v>3426</v>
      </c>
      <c r="D516" s="40"/>
      <c r="E516" s="1203" t="s">
        <v>3429</v>
      </c>
      <c r="F516" s="1203"/>
      <c r="G516" s="1203"/>
      <c r="H516" s="200"/>
    </row>
    <row r="517" spans="2:8" s="1" customFormat="1">
      <c r="E517" s="9"/>
      <c r="F517" s="9"/>
      <c r="G517" s="4"/>
      <c r="H517" s="4"/>
    </row>
    <row r="518" spans="2:8" s="1" customFormat="1" ht="15.75" thickBot="1">
      <c r="E518" s="9"/>
      <c r="F518" s="9"/>
      <c r="G518" s="4"/>
      <c r="H518" s="4"/>
    </row>
    <row r="519" spans="2:8" s="1" customFormat="1" ht="16.149999999999999" customHeight="1" thickBot="1">
      <c r="B519" s="1209" t="s">
        <v>2982</v>
      </c>
      <c r="C519" s="1210"/>
      <c r="D519" s="1210"/>
      <c r="E519" s="1210"/>
      <c r="F519" s="1210"/>
      <c r="G519" s="1210"/>
      <c r="H519" s="1211"/>
    </row>
    <row r="520" spans="2:8" s="1" customFormat="1" ht="15" customHeight="1" thickBot="1">
      <c r="B520" s="1006" t="s">
        <v>2578</v>
      </c>
      <c r="C520" s="1007"/>
      <c r="D520" s="1259" t="s">
        <v>3610</v>
      </c>
      <c r="E520" s="1260"/>
      <c r="F520" s="1260"/>
      <c r="G520" s="1260"/>
      <c r="H520" s="1261"/>
    </row>
    <row r="521" spans="2:8" s="1" customFormat="1" ht="14.45" customHeight="1">
      <c r="B521" s="1010" t="s">
        <v>3066</v>
      </c>
      <c r="C521" s="1011"/>
      <c r="D521" s="1010" t="s">
        <v>34</v>
      </c>
      <c r="E521" s="1011"/>
      <c r="F521" s="1011"/>
      <c r="G521" s="1011"/>
      <c r="H521" s="38" t="s">
        <v>1</v>
      </c>
    </row>
    <row r="522" spans="2:8" s="1" customFormat="1" ht="19.149999999999999" customHeight="1">
      <c r="B522" s="1012"/>
      <c r="C522" s="1013"/>
      <c r="D522" s="1016">
        <f>+ROUND(H544+H535+H531+H539,0)</f>
        <v>145613</v>
      </c>
      <c r="E522" s="1017"/>
      <c r="F522" s="1017"/>
      <c r="G522" s="1017"/>
      <c r="H522" s="1020" t="s">
        <v>2648</v>
      </c>
    </row>
    <row r="523" spans="2:8" s="1" customFormat="1" ht="21.6" customHeight="1" thickBot="1">
      <c r="B523" s="1014"/>
      <c r="C523" s="1015"/>
      <c r="D523" s="1018"/>
      <c r="E523" s="1019"/>
      <c r="F523" s="1019"/>
      <c r="G523" s="1019"/>
      <c r="H523" s="1021"/>
    </row>
    <row r="524" spans="2:8" s="1" customFormat="1" ht="15.75" thickBot="1">
      <c r="E524" s="9"/>
      <c r="F524" s="9"/>
      <c r="G524" s="4"/>
      <c r="H524" s="4"/>
    </row>
    <row r="525" spans="2:8" s="1" customFormat="1" ht="24">
      <c r="B525" s="1028" t="s">
        <v>494</v>
      </c>
      <c r="C525" s="1029"/>
      <c r="D525" s="41" t="s">
        <v>495</v>
      </c>
      <c r="E525" s="25" t="s">
        <v>496</v>
      </c>
      <c r="F525" s="25" t="s">
        <v>2542</v>
      </c>
      <c r="G525" s="26" t="s">
        <v>492</v>
      </c>
      <c r="H525" s="27" t="s">
        <v>493</v>
      </c>
    </row>
    <row r="526" spans="2:8" s="1" customFormat="1">
      <c r="B526" s="169" t="s">
        <v>1114</v>
      </c>
      <c r="C526" s="56" t="str">
        <f>VLOOKUP(B526,'LISTA DE PRECIOS'!A:B,2,FALSE)</f>
        <v>Tabla para formaleta de 1" x 10" x 2,9 m</v>
      </c>
      <c r="D526" s="12" t="str">
        <f>VLOOKUP(B526,'LISTA DE PRECIOS'!A:D,4,FALSE)</f>
        <v>M</v>
      </c>
      <c r="E526" s="208">
        <v>2</v>
      </c>
      <c r="F526" s="12">
        <v>0.33333333333333331</v>
      </c>
      <c r="G526" s="13">
        <f>VLOOKUP(B526,'LISTA DE PRECIOS'!A:E,5,FALSE)</f>
        <v>5377</v>
      </c>
      <c r="H526" s="39">
        <f t="shared" ref="H526:H530" si="20">+ROUND(E526*F526*G526,0)</f>
        <v>3585</v>
      </c>
    </row>
    <row r="527" spans="2:8" s="1" customFormat="1">
      <c r="B527" s="169" t="s">
        <v>1268</v>
      </c>
      <c r="C527" s="56" t="str">
        <f>VLOOKUP(B527,'LISTA DE PRECIOS'!A:B,2,FALSE)</f>
        <v xml:space="preserve">Varillón de sajo 3x3 </v>
      </c>
      <c r="D527" s="12" t="str">
        <f>VLOOKUP(B527,'LISTA DE PRECIOS'!A:D,4,FALSE)</f>
        <v>M</v>
      </c>
      <c r="E527" s="208">
        <v>2</v>
      </c>
      <c r="F527" s="12">
        <v>0.33333333333333331</v>
      </c>
      <c r="G527" s="13">
        <f>VLOOKUP(B527,'LISTA DE PRECIOS'!A:E,5,FALSE)</f>
        <v>2595</v>
      </c>
      <c r="H527" s="39">
        <f t="shared" si="20"/>
        <v>1730</v>
      </c>
    </row>
    <row r="528" spans="2:8" s="1" customFormat="1">
      <c r="B528" s="169" t="s">
        <v>1073</v>
      </c>
      <c r="C528" s="56" t="str">
        <f>VLOOKUP(B528,'LISTA DE PRECIOS'!A:B,2,FALSE)</f>
        <v>Puntilla (promedio)</v>
      </c>
      <c r="D528" s="12" t="str">
        <f>VLOOKUP(B528,'LISTA DE PRECIOS'!A:D,4,FALSE)</f>
        <v>Lb</v>
      </c>
      <c r="E528" s="12">
        <v>7.0000000000000007E-2</v>
      </c>
      <c r="F528" s="12">
        <v>1</v>
      </c>
      <c r="G528" s="13">
        <f>VLOOKUP(B528,'LISTA DE PRECIOS'!A:E,5,FALSE)</f>
        <v>3500</v>
      </c>
      <c r="H528" s="39">
        <f t="shared" si="20"/>
        <v>245</v>
      </c>
    </row>
    <row r="529" spans="2:8" s="1" customFormat="1">
      <c r="B529" s="169" t="s">
        <v>692</v>
      </c>
      <c r="C529" s="56" t="str">
        <f>VLOOKUP(B529,'LISTA DE PRECIOS'!A:B,2,FALSE)</f>
        <v>Antisol blanco</v>
      </c>
      <c r="D529" s="12" t="str">
        <f>VLOOKUP(B529,'LISTA DE PRECIOS'!A:D,4,FALSE)</f>
        <v>Kg</v>
      </c>
      <c r="E529" s="208">
        <v>0.2</v>
      </c>
      <c r="F529" s="12">
        <v>1.03</v>
      </c>
      <c r="G529" s="13">
        <f>VLOOKUP(B529,'LISTA DE PRECIOS'!A:E,5,FALSE)</f>
        <v>17224</v>
      </c>
      <c r="H529" s="39">
        <f t="shared" si="20"/>
        <v>3548</v>
      </c>
    </row>
    <row r="530" spans="2:8" s="1" customFormat="1" ht="23.25" thickBot="1">
      <c r="B530" s="167" t="s">
        <v>3056</v>
      </c>
      <c r="C530" s="112" t="str">
        <f>VLOOKUP(B530,'LISTA DE PRECIOS'!A:B,2,FALSE)</f>
        <v>Concreto premezclado baja permeabilidad de 27,6 Mpa (4.000 PSI)</v>
      </c>
      <c r="D530" s="92" t="str">
        <f>VLOOKUP(B530,'LISTA DE PRECIOS'!A:D,4,FALSE)</f>
        <v>M3</v>
      </c>
      <c r="E530" s="92">
        <v>0.25</v>
      </c>
      <c r="F530" s="92">
        <v>1.05</v>
      </c>
      <c r="G530" s="93">
        <f>VLOOKUP(B530,'LISTA DE PRECIOS'!A:E,5,FALSE)</f>
        <v>420910</v>
      </c>
      <c r="H530" s="94">
        <f t="shared" si="20"/>
        <v>110489</v>
      </c>
    </row>
    <row r="531" spans="2:8" s="1" customFormat="1" ht="15.75" thickBot="1">
      <c r="B531" s="1022"/>
      <c r="C531" s="1023"/>
      <c r="D531" s="1024"/>
      <c r="E531" s="1030" t="s">
        <v>497</v>
      </c>
      <c r="F531" s="1031"/>
      <c r="G531" s="1032"/>
      <c r="H531" s="29">
        <f>ROUND(SUM(H526:H530),0)</f>
        <v>119597</v>
      </c>
    </row>
    <row r="532" spans="2:8" s="1" customFormat="1" ht="15.75" thickBot="1">
      <c r="B532" s="1027"/>
      <c r="C532" s="1027"/>
      <c r="D532" s="1027"/>
      <c r="E532" s="1027"/>
      <c r="F532" s="1027"/>
      <c r="G532" s="1027"/>
      <c r="H532" s="1027"/>
    </row>
    <row r="533" spans="2:8" s="1" customFormat="1" ht="24">
      <c r="B533" s="1028" t="s">
        <v>489</v>
      </c>
      <c r="C533" s="1029"/>
      <c r="D533" s="41" t="s">
        <v>490</v>
      </c>
      <c r="E533" s="25" t="s">
        <v>491</v>
      </c>
      <c r="F533" s="25" t="s">
        <v>2530</v>
      </c>
      <c r="G533" s="26" t="s">
        <v>492</v>
      </c>
      <c r="H533" s="27" t="s">
        <v>493</v>
      </c>
    </row>
    <row r="534" spans="2:8" s="1" customFormat="1" ht="15.75" thickBot="1">
      <c r="B534" s="91" t="s">
        <v>543</v>
      </c>
      <c r="C534" s="112" t="str">
        <f>VLOOKUP(B534,'LISTA DE PRECIOS'!A:B,2,FALSE)</f>
        <v>Herramienta menor</v>
      </c>
      <c r="D534" s="92" t="str">
        <f>VLOOKUP(B534,'LISTA DE PRECIOS'!A:D,4,FALSE)</f>
        <v>%MO</v>
      </c>
      <c r="E534" s="155">
        <v>0.1</v>
      </c>
      <c r="F534" s="392">
        <v>1</v>
      </c>
      <c r="G534" s="93">
        <f>+H544</f>
        <v>23651</v>
      </c>
      <c r="H534" s="154">
        <f>+ROUND(E534*G534,0)</f>
        <v>2365</v>
      </c>
    </row>
    <row r="535" spans="2:8" s="1" customFormat="1" ht="15.75" thickBot="1">
      <c r="B535" s="1022"/>
      <c r="C535" s="1023"/>
      <c r="D535" s="1024"/>
      <c r="E535" s="1030" t="s">
        <v>498</v>
      </c>
      <c r="F535" s="1031"/>
      <c r="G535" s="1032"/>
      <c r="H535" s="29">
        <f>ROUND(SUM(H534:H534),0)</f>
        <v>2365</v>
      </c>
    </row>
    <row r="536" spans="2:8" s="1" customFormat="1" ht="15.75" thickBot="1">
      <c r="B536" s="42"/>
      <c r="C536" s="42"/>
      <c r="D536" s="42"/>
      <c r="E536" s="10"/>
      <c r="F536" s="10"/>
      <c r="G536" s="7"/>
      <c r="H536" s="8"/>
    </row>
    <row r="537" spans="2:8" s="1" customFormat="1" ht="36.75" thickBot="1">
      <c r="B537" s="1033" t="s">
        <v>499</v>
      </c>
      <c r="C537" s="1034"/>
      <c r="D537" s="30" t="s">
        <v>495</v>
      </c>
      <c r="E537" s="30" t="s">
        <v>501</v>
      </c>
      <c r="F537" s="25" t="s">
        <v>2530</v>
      </c>
      <c r="G537" s="31" t="s">
        <v>500</v>
      </c>
      <c r="H537" s="32" t="s">
        <v>493</v>
      </c>
    </row>
    <row r="538" spans="2:8" s="1" customFormat="1" ht="15.75" thickBot="1">
      <c r="B538" s="15">
        <v>3</v>
      </c>
      <c r="C538" s="16" t="s">
        <v>4</v>
      </c>
      <c r="D538" s="17"/>
      <c r="E538" s="18"/>
      <c r="F538" s="18"/>
      <c r="G538" s="19"/>
      <c r="H538" s="20">
        <f>+ROUND(E538*G538,0)</f>
        <v>0</v>
      </c>
    </row>
    <row r="539" spans="2:8" s="1" customFormat="1" ht="15.75" thickBot="1">
      <c r="B539" s="991"/>
      <c r="C539" s="991"/>
      <c r="D539" s="991"/>
      <c r="E539" s="992" t="s">
        <v>502</v>
      </c>
      <c r="F539" s="993"/>
      <c r="G539" s="994"/>
      <c r="H539" s="20">
        <f>ROUND(SUM(H538:H538),0)</f>
        <v>0</v>
      </c>
    </row>
    <row r="540" spans="2:8" s="1" customFormat="1" ht="15.75" thickBot="1">
      <c r="B540" s="1027"/>
      <c r="C540" s="1027"/>
      <c r="D540" s="1027"/>
      <c r="E540" s="1027"/>
      <c r="F540" s="1027"/>
      <c r="G540" s="1027"/>
      <c r="H540" s="1027"/>
    </row>
    <row r="541" spans="2:8" s="1" customFormat="1" ht="24">
      <c r="B541" s="1028" t="s">
        <v>503</v>
      </c>
      <c r="C541" s="1029"/>
      <c r="D541" s="41" t="s">
        <v>495</v>
      </c>
      <c r="E541" s="25" t="s">
        <v>504</v>
      </c>
      <c r="F541" s="25" t="s">
        <v>2530</v>
      </c>
      <c r="G541" s="26" t="s">
        <v>505</v>
      </c>
      <c r="H541" s="27" t="s">
        <v>493</v>
      </c>
    </row>
    <row r="542" spans="2:8" s="1" customFormat="1">
      <c r="B542" s="378" t="s">
        <v>2514</v>
      </c>
      <c r="C542" s="56" t="str">
        <f>VLOOKUP(B542,'LISTA DE PRECIOS'!A:B,2,FALSE)</f>
        <v>Ayudante</v>
      </c>
      <c r="D542" s="12" t="str">
        <f>VLOOKUP(B542,'LISTA DE PRECIOS'!A:D,4,FALSE)</f>
        <v>Día</v>
      </c>
      <c r="E542" s="205">
        <v>0.06</v>
      </c>
      <c r="F542" s="23">
        <v>4</v>
      </c>
      <c r="G542" s="13">
        <f>VLOOKUP(B542,'LISTA DE PRECIOS'!A:E,5,FALSE)</f>
        <v>67964</v>
      </c>
      <c r="H542" s="119">
        <f>+ROUND(E542*F542*G542,0)</f>
        <v>16311</v>
      </c>
    </row>
    <row r="543" spans="2:8" s="1" customFormat="1" ht="15.75" thickBot="1">
      <c r="B543" s="394" t="s">
        <v>2516</v>
      </c>
      <c r="C543" s="112" t="str">
        <f>VLOOKUP(B543,'LISTA DE PRECIOS'!A:B,2,FALSE)</f>
        <v>Oficial</v>
      </c>
      <c r="D543" s="92" t="str">
        <f>VLOOKUP(B543,'LISTA DE PRECIOS'!A:D,4,FALSE)</f>
        <v>Día</v>
      </c>
      <c r="E543" s="350">
        <v>0.06</v>
      </c>
      <c r="F543" s="125">
        <v>1</v>
      </c>
      <c r="G543" s="93">
        <f>VLOOKUP(B543,'LISTA DE PRECIOS'!A:E,5,FALSE)</f>
        <v>122335</v>
      </c>
      <c r="H543" s="131">
        <f>+ROUND(E543*F543*G543,0)</f>
        <v>7340</v>
      </c>
    </row>
    <row r="544" spans="2:8" s="1" customFormat="1" ht="15.75" thickBot="1">
      <c r="B544" s="991"/>
      <c r="C544" s="991"/>
      <c r="D544" s="991"/>
      <c r="E544" s="1042" t="s">
        <v>506</v>
      </c>
      <c r="F544" s="1043"/>
      <c r="G544" s="1031"/>
      <c r="H544" s="29">
        <f>ROUND(SUM(H542:H543),0)</f>
        <v>23651</v>
      </c>
    </row>
    <row r="545" spans="2:8" s="1" customFormat="1" ht="15.75" thickBot="1">
      <c r="B545" s="42"/>
      <c r="C545" s="42"/>
      <c r="D545" s="42"/>
      <c r="E545" s="42"/>
      <c r="F545" s="42"/>
      <c r="G545" s="42"/>
      <c r="H545" s="42"/>
    </row>
    <row r="546" spans="2:8" s="1" customFormat="1" ht="15.75" thickBot="1">
      <c r="B546" s="40"/>
      <c r="C546" s="40"/>
      <c r="D546" s="40"/>
      <c r="E546" s="995" t="s">
        <v>507</v>
      </c>
      <c r="F546" s="996"/>
      <c r="G546" s="997"/>
      <c r="H546" s="14">
        <f>+ROUND(H544+H535+H531+H539,0)</f>
        <v>145613</v>
      </c>
    </row>
    <row r="547" spans="2:8" s="1" customFormat="1">
      <c r="B547" s="40"/>
      <c r="C547" s="40"/>
      <c r="D547" s="40"/>
      <c r="E547" s="201"/>
      <c r="F547" s="201"/>
      <c r="G547" s="201"/>
      <c r="H547" s="200"/>
    </row>
    <row r="548" spans="2:8" s="1" customFormat="1">
      <c r="B548" s="40"/>
      <c r="C548" s="40"/>
      <c r="D548" s="40"/>
      <c r="E548" s="201"/>
      <c r="F548" s="201"/>
      <c r="G548" s="201"/>
      <c r="H548" s="200"/>
    </row>
    <row r="549" spans="2:8" s="1" customFormat="1">
      <c r="B549" s="40"/>
      <c r="C549" s="40"/>
      <c r="D549" s="40"/>
      <c r="E549" s="201"/>
      <c r="F549" s="201"/>
      <c r="G549" s="201"/>
      <c r="H549" s="200"/>
    </row>
    <row r="550" spans="2:8" s="1" customFormat="1">
      <c r="B550" s="40"/>
      <c r="C550" s="40"/>
      <c r="D550" s="40"/>
      <c r="E550" s="201"/>
      <c r="F550" s="201"/>
      <c r="G550" s="201"/>
      <c r="H550" s="200"/>
    </row>
    <row r="551" spans="2:8" s="1" customFormat="1" ht="15.75" thickBot="1">
      <c r="B551" s="40"/>
      <c r="C551" s="40"/>
      <c r="D551" s="40"/>
      <c r="E551" s="201"/>
      <c r="F551" s="201"/>
      <c r="G551" s="201"/>
      <c r="H551" s="200"/>
    </row>
    <row r="552" spans="2:8" s="1" customFormat="1" ht="15.6" customHeight="1" thickTop="1">
      <c r="B552" s="40"/>
      <c r="C552" s="854" t="s">
        <v>3432</v>
      </c>
      <c r="D552" s="40"/>
      <c r="E552" s="1203" t="s">
        <v>3431</v>
      </c>
      <c r="F552" s="1203"/>
      <c r="G552" s="1203"/>
      <c r="H552" s="200"/>
    </row>
    <row r="553" spans="2:8" s="1" customFormat="1">
      <c r="B553" s="40"/>
      <c r="C553" s="40"/>
      <c r="D553" s="40"/>
      <c r="E553" s="201"/>
      <c r="F553" s="201"/>
      <c r="G553" s="201"/>
      <c r="H553" s="200"/>
    </row>
    <row r="554" spans="2:8" s="1" customFormat="1">
      <c r="B554" s="40"/>
      <c r="C554" s="40"/>
      <c r="D554" s="40"/>
      <c r="E554" s="201"/>
      <c r="F554" s="201"/>
      <c r="G554" s="201"/>
      <c r="H554" s="200"/>
    </row>
    <row r="555" spans="2:8" s="1" customFormat="1" ht="15.75" thickBot="1">
      <c r="B555" s="40"/>
      <c r="C555" s="40"/>
      <c r="D555" s="40"/>
      <c r="E555" s="201"/>
      <c r="F555" s="201"/>
      <c r="G555" s="201"/>
      <c r="H555" s="200"/>
    </row>
    <row r="556" spans="2:8" s="1" customFormat="1" ht="15.75" thickTop="1">
      <c r="B556" s="40"/>
      <c r="C556" s="854" t="s">
        <v>3426</v>
      </c>
      <c r="D556" s="40"/>
      <c r="E556" s="1203" t="s">
        <v>3429</v>
      </c>
      <c r="F556" s="1203"/>
      <c r="G556" s="1203"/>
      <c r="H556" s="200"/>
    </row>
    <row r="557" spans="2:8" s="1" customFormat="1">
      <c r="E557" s="9"/>
      <c r="F557" s="9"/>
      <c r="G557" s="4"/>
      <c r="H557" s="4"/>
    </row>
    <row r="558" spans="2:8" s="1" customFormat="1" ht="15.75" thickBot="1">
      <c r="E558" s="9"/>
      <c r="F558" s="9"/>
      <c r="G558" s="4"/>
      <c r="H558" s="4"/>
    </row>
    <row r="559" spans="2:8" s="1" customFormat="1" ht="16.149999999999999" customHeight="1" thickBot="1">
      <c r="B559" s="1209" t="s">
        <v>2982</v>
      </c>
      <c r="C559" s="1210"/>
      <c r="D559" s="1210"/>
      <c r="E559" s="1210"/>
      <c r="F559" s="1210"/>
      <c r="G559" s="1210"/>
      <c r="H559" s="1211"/>
    </row>
    <row r="560" spans="2:8" s="1" customFormat="1" ht="15" customHeight="1" thickBot="1">
      <c r="B560" s="1006" t="s">
        <v>2578</v>
      </c>
      <c r="C560" s="1007"/>
      <c r="D560" s="1259" t="s">
        <v>3611</v>
      </c>
      <c r="E560" s="1260"/>
      <c r="F560" s="1260"/>
      <c r="G560" s="1260"/>
      <c r="H560" s="1261"/>
    </row>
    <row r="561" spans="2:8" s="1" customFormat="1" ht="14.45" customHeight="1">
      <c r="B561" s="1010" t="s">
        <v>3067</v>
      </c>
      <c r="C561" s="1011"/>
      <c r="D561" s="1010" t="s">
        <v>34</v>
      </c>
      <c r="E561" s="1011"/>
      <c r="F561" s="1011"/>
      <c r="G561" s="1011"/>
      <c r="H561" s="38" t="s">
        <v>1</v>
      </c>
    </row>
    <row r="562" spans="2:8" s="1" customFormat="1">
      <c r="B562" s="1012"/>
      <c r="C562" s="1013"/>
      <c r="D562" s="1016">
        <f>+ROUND(H585+H576+H571+H580,0)</f>
        <v>134588</v>
      </c>
      <c r="E562" s="1017"/>
      <c r="F562" s="1017"/>
      <c r="G562" s="1017"/>
      <c r="H562" s="1020" t="s">
        <v>2648</v>
      </c>
    </row>
    <row r="563" spans="2:8" s="1" customFormat="1" ht="15.75" thickBot="1">
      <c r="B563" s="1014"/>
      <c r="C563" s="1015"/>
      <c r="D563" s="1018"/>
      <c r="E563" s="1019"/>
      <c r="F563" s="1019"/>
      <c r="G563" s="1019"/>
      <c r="H563" s="1021"/>
    </row>
    <row r="564" spans="2:8" s="1" customFormat="1" ht="15.75" thickBot="1">
      <c r="E564" s="9"/>
      <c r="F564" s="9"/>
      <c r="G564" s="4"/>
      <c r="H564" s="4"/>
    </row>
    <row r="565" spans="2:8" s="1" customFormat="1" ht="24">
      <c r="B565" s="1028" t="s">
        <v>494</v>
      </c>
      <c r="C565" s="1029"/>
      <c r="D565" s="41" t="s">
        <v>495</v>
      </c>
      <c r="E565" s="25" t="s">
        <v>496</v>
      </c>
      <c r="F565" s="25" t="s">
        <v>2542</v>
      </c>
      <c r="G565" s="26" t="s">
        <v>492</v>
      </c>
      <c r="H565" s="27" t="s">
        <v>493</v>
      </c>
    </row>
    <row r="566" spans="2:8" s="1" customFormat="1">
      <c r="B566" s="169" t="s">
        <v>1114</v>
      </c>
      <c r="C566" s="56" t="str">
        <f>VLOOKUP(B566,'LISTA DE PRECIOS'!A:B,2,FALSE)</f>
        <v>Tabla para formaleta de 1" x 10" x 2,9 m</v>
      </c>
      <c r="D566" s="12" t="str">
        <f>VLOOKUP(B566,'LISTA DE PRECIOS'!A:D,4,FALSE)</f>
        <v>M</v>
      </c>
      <c r="E566" s="208">
        <v>2</v>
      </c>
      <c r="F566" s="12">
        <v>0.33333333333333331</v>
      </c>
      <c r="G566" s="13">
        <f>VLOOKUP(B566,'LISTA DE PRECIOS'!A:E,5,FALSE)</f>
        <v>5377</v>
      </c>
      <c r="H566" s="39">
        <f t="shared" ref="H566:H570" si="21">+ROUND(E566*F566*G566,0)</f>
        <v>3585</v>
      </c>
    </row>
    <row r="567" spans="2:8" s="1" customFormat="1">
      <c r="B567" s="169" t="s">
        <v>1268</v>
      </c>
      <c r="C567" s="56" t="str">
        <f>VLOOKUP(B567,'LISTA DE PRECIOS'!A:B,2,FALSE)</f>
        <v xml:space="preserve">Varillón de sajo 3x3 </v>
      </c>
      <c r="D567" s="12" t="str">
        <f>VLOOKUP(B567,'LISTA DE PRECIOS'!A:D,4,FALSE)</f>
        <v>M</v>
      </c>
      <c r="E567" s="208">
        <v>2</v>
      </c>
      <c r="F567" s="12">
        <v>0.33333333333333331</v>
      </c>
      <c r="G567" s="13">
        <f>VLOOKUP(B567,'LISTA DE PRECIOS'!A:E,5,FALSE)</f>
        <v>2595</v>
      </c>
      <c r="H567" s="39">
        <f t="shared" si="21"/>
        <v>1730</v>
      </c>
    </row>
    <row r="568" spans="2:8" s="1" customFormat="1">
      <c r="B568" s="169" t="s">
        <v>1073</v>
      </c>
      <c r="C568" s="56" t="str">
        <f>VLOOKUP(B568,'LISTA DE PRECIOS'!A:B,2,FALSE)</f>
        <v>Puntilla (promedio)</v>
      </c>
      <c r="D568" s="12" t="str">
        <f>VLOOKUP(B568,'LISTA DE PRECIOS'!A:D,4,FALSE)</f>
        <v>Lb</v>
      </c>
      <c r="E568" s="12">
        <v>7.0000000000000007E-2</v>
      </c>
      <c r="F568" s="12">
        <v>1</v>
      </c>
      <c r="G568" s="13">
        <f>VLOOKUP(B568,'LISTA DE PRECIOS'!A:E,5,FALSE)</f>
        <v>3500</v>
      </c>
      <c r="H568" s="39">
        <f t="shared" si="21"/>
        <v>245</v>
      </c>
    </row>
    <row r="569" spans="2:8" s="1" customFormat="1">
      <c r="B569" s="169" t="s">
        <v>692</v>
      </c>
      <c r="C569" s="56" t="str">
        <f>VLOOKUP(B569,'LISTA DE PRECIOS'!A:B,2,FALSE)</f>
        <v>Antisol blanco</v>
      </c>
      <c r="D569" s="12" t="str">
        <f>VLOOKUP(B569,'LISTA DE PRECIOS'!A:D,4,FALSE)</f>
        <v>Kg</v>
      </c>
      <c r="E569" s="208">
        <v>0.2</v>
      </c>
      <c r="F569" s="12">
        <v>1.03</v>
      </c>
      <c r="G569" s="13">
        <f>VLOOKUP(B569,'LISTA DE PRECIOS'!A:E,5,FALSE)</f>
        <v>17224</v>
      </c>
      <c r="H569" s="39">
        <f t="shared" si="21"/>
        <v>3548</v>
      </c>
    </row>
    <row r="570" spans="2:8" s="1" customFormat="1" ht="23.25" thickBot="1">
      <c r="B570" s="167" t="s">
        <v>3056</v>
      </c>
      <c r="C570" s="112" t="str">
        <f>VLOOKUP(B570,'LISTA DE PRECIOS'!A:B,2,FALSE)</f>
        <v>Concreto premezclado baja permeabilidad de 27,6 Mpa (4.000 PSI)</v>
      </c>
      <c r="D570" s="92" t="str">
        <f>VLOOKUP(B570,'LISTA DE PRECIOS'!A:D,4,FALSE)</f>
        <v>M3</v>
      </c>
      <c r="E570" s="92">
        <v>0.2</v>
      </c>
      <c r="F570" s="92">
        <v>1.05</v>
      </c>
      <c r="G570" s="93">
        <f>VLOOKUP(B570,'LISTA DE PRECIOS'!A:E,5,FALSE)</f>
        <v>420910</v>
      </c>
      <c r="H570" s="94">
        <f t="shared" si="21"/>
        <v>88391</v>
      </c>
    </row>
    <row r="571" spans="2:8" s="1" customFormat="1" ht="15.75" thickBot="1">
      <c r="B571" s="1022"/>
      <c r="C571" s="1023"/>
      <c r="D571" s="1024"/>
      <c r="E571" s="1030" t="s">
        <v>497</v>
      </c>
      <c r="F571" s="1031"/>
      <c r="G571" s="1032"/>
      <c r="H571" s="29">
        <f>ROUND(SUM(H566:H570),0)</f>
        <v>97499</v>
      </c>
    </row>
    <row r="572" spans="2:8" s="1" customFormat="1" ht="15.75" thickBot="1">
      <c r="B572" s="1027"/>
      <c r="C572" s="1027"/>
      <c r="D572" s="1027"/>
      <c r="E572" s="1027"/>
      <c r="F572" s="1027"/>
      <c r="G572" s="1027"/>
      <c r="H572" s="1027"/>
    </row>
    <row r="573" spans="2:8" s="1" customFormat="1" ht="24">
      <c r="B573" s="1028" t="s">
        <v>489</v>
      </c>
      <c r="C573" s="1029"/>
      <c r="D573" s="41" t="s">
        <v>490</v>
      </c>
      <c r="E573" s="25" t="s">
        <v>491</v>
      </c>
      <c r="F573" s="25" t="s">
        <v>2530</v>
      </c>
      <c r="G573" s="26" t="s">
        <v>492</v>
      </c>
      <c r="H573" s="27" t="s">
        <v>493</v>
      </c>
    </row>
    <row r="574" spans="2:8" s="1" customFormat="1">
      <c r="B574" s="114" t="s">
        <v>543</v>
      </c>
      <c r="C574" s="11" t="str">
        <f>VLOOKUP(B574,'LISTA DE PRECIOS'!A:B,2,FALSE)</f>
        <v>Herramienta menor</v>
      </c>
      <c r="D574" s="12" t="str">
        <f>VLOOKUP(B574,'LISTA DE PRECIOS'!A:D,4,FALSE)</f>
        <v>%MO</v>
      </c>
      <c r="E574" s="55">
        <v>0.1</v>
      </c>
      <c r="F574" s="206">
        <v>1</v>
      </c>
      <c r="G574" s="13">
        <f>+H585</f>
        <v>31535</v>
      </c>
      <c r="H574" s="24">
        <f>+ROUND(E574*G574,0)</f>
        <v>3154</v>
      </c>
    </row>
    <row r="575" spans="2:8" s="1" customFormat="1" ht="15.75" thickBot="1">
      <c r="B575" s="91" t="s">
        <v>549</v>
      </c>
      <c r="C575" s="95" t="str">
        <f>VLOOKUP(B575,'LISTA DE PRECIOS'!A:B,2,FALSE)</f>
        <v>Taco metálico de 2 - &gt;3 m</v>
      </c>
      <c r="D575" s="92" t="str">
        <f>VLOOKUP(B575,'LISTA DE PRECIOS'!A:D,4,FALSE)</f>
        <v>Día</v>
      </c>
      <c r="E575" s="92">
        <v>4</v>
      </c>
      <c r="F575" s="92">
        <v>2</v>
      </c>
      <c r="G575" s="93">
        <f>VLOOKUP(B575,'LISTA DE PRECIOS'!A:E,5,FALSE)</f>
        <v>300</v>
      </c>
      <c r="H575" s="94">
        <f t="shared" ref="H575" si="22">+ROUND(E575*F575*G575,0)</f>
        <v>2400</v>
      </c>
    </row>
    <row r="576" spans="2:8" s="1" customFormat="1" ht="15.75" thickBot="1">
      <c r="B576" s="1022"/>
      <c r="C576" s="1023"/>
      <c r="D576" s="1024"/>
      <c r="E576" s="1030" t="s">
        <v>498</v>
      </c>
      <c r="F576" s="1031"/>
      <c r="G576" s="1032"/>
      <c r="H576" s="29">
        <f>ROUND(SUM(H574:H575),0)</f>
        <v>5554</v>
      </c>
    </row>
    <row r="577" spans="2:8" s="1" customFormat="1" ht="15.75" thickBot="1">
      <c r="B577" s="42"/>
      <c r="C577" s="42"/>
      <c r="D577" s="42"/>
      <c r="E577" s="10"/>
      <c r="F577" s="10"/>
      <c r="G577" s="7"/>
      <c r="H577" s="8"/>
    </row>
    <row r="578" spans="2:8" s="1" customFormat="1" ht="36.75" thickBot="1">
      <c r="B578" s="1033" t="s">
        <v>499</v>
      </c>
      <c r="C578" s="1034"/>
      <c r="D578" s="30" t="s">
        <v>495</v>
      </c>
      <c r="E578" s="30" t="s">
        <v>501</v>
      </c>
      <c r="F578" s="25" t="s">
        <v>2530</v>
      </c>
      <c r="G578" s="31" t="s">
        <v>500</v>
      </c>
      <c r="H578" s="32" t="s">
        <v>493</v>
      </c>
    </row>
    <row r="579" spans="2:8" s="1" customFormat="1" ht="15.75" thickBot="1">
      <c r="B579" s="15">
        <v>3</v>
      </c>
      <c r="C579" s="16" t="s">
        <v>4</v>
      </c>
      <c r="D579" s="17"/>
      <c r="E579" s="18"/>
      <c r="F579" s="18"/>
      <c r="G579" s="19"/>
      <c r="H579" s="20">
        <f>+ROUND(E579*G579,0)</f>
        <v>0</v>
      </c>
    </row>
    <row r="580" spans="2:8" s="1" customFormat="1" ht="15.75" thickBot="1">
      <c r="B580" s="991"/>
      <c r="C580" s="991"/>
      <c r="D580" s="991"/>
      <c r="E580" s="992" t="s">
        <v>502</v>
      </c>
      <c r="F580" s="993"/>
      <c r="G580" s="994"/>
      <c r="H580" s="20">
        <f>ROUND(SUM(H579:H579),0)</f>
        <v>0</v>
      </c>
    </row>
    <row r="581" spans="2:8" s="1" customFormat="1" ht="15.75" thickBot="1">
      <c r="B581" s="1027"/>
      <c r="C581" s="1027"/>
      <c r="D581" s="1027"/>
      <c r="E581" s="1027"/>
      <c r="F581" s="1027"/>
      <c r="G581" s="1027"/>
      <c r="H581" s="1027"/>
    </row>
    <row r="582" spans="2:8" s="1" customFormat="1" ht="24">
      <c r="B582" s="1028" t="s">
        <v>503</v>
      </c>
      <c r="C582" s="1029"/>
      <c r="D582" s="41" t="s">
        <v>495</v>
      </c>
      <c r="E582" s="25" t="s">
        <v>504</v>
      </c>
      <c r="F582" s="25" t="s">
        <v>2530</v>
      </c>
      <c r="G582" s="26" t="s">
        <v>505</v>
      </c>
      <c r="H582" s="27" t="s">
        <v>493</v>
      </c>
    </row>
    <row r="583" spans="2:8" s="1" customFormat="1">
      <c r="B583" s="378" t="s">
        <v>2514</v>
      </c>
      <c r="C583" s="56" t="str">
        <f>VLOOKUP(B583,'LISTA DE PRECIOS'!A:B,2,FALSE)</f>
        <v>Ayudante</v>
      </c>
      <c r="D583" s="12" t="str">
        <f>VLOOKUP(B583,'LISTA DE PRECIOS'!A:D,4,FALSE)</f>
        <v>Día</v>
      </c>
      <c r="E583" s="205">
        <v>0.08</v>
      </c>
      <c r="F583" s="23">
        <v>4</v>
      </c>
      <c r="G583" s="13">
        <f>VLOOKUP(B583,'LISTA DE PRECIOS'!A:E,5,FALSE)</f>
        <v>67964</v>
      </c>
      <c r="H583" s="119">
        <f>+ROUND(E583*F583*G583,0)</f>
        <v>21748</v>
      </c>
    </row>
    <row r="584" spans="2:8" s="1" customFormat="1" ht="15.75" thickBot="1">
      <c r="B584" s="394" t="s">
        <v>2516</v>
      </c>
      <c r="C584" s="112" t="str">
        <f>VLOOKUP(B584,'LISTA DE PRECIOS'!A:B,2,FALSE)</f>
        <v>Oficial</v>
      </c>
      <c r="D584" s="92" t="str">
        <f>VLOOKUP(B584,'LISTA DE PRECIOS'!A:D,4,FALSE)</f>
        <v>Día</v>
      </c>
      <c r="E584" s="350">
        <v>0.08</v>
      </c>
      <c r="F584" s="125">
        <v>1</v>
      </c>
      <c r="G584" s="93">
        <f>VLOOKUP(B584,'LISTA DE PRECIOS'!A:E,5,FALSE)</f>
        <v>122335</v>
      </c>
      <c r="H584" s="131">
        <f>+ROUND(E584*F584*G584,0)</f>
        <v>9787</v>
      </c>
    </row>
    <row r="585" spans="2:8" s="1" customFormat="1" ht="15.75" thickBot="1">
      <c r="B585" s="991"/>
      <c r="C585" s="991"/>
      <c r="D585" s="991"/>
      <c r="E585" s="1042" t="s">
        <v>506</v>
      </c>
      <c r="F585" s="1043"/>
      <c r="G585" s="1031"/>
      <c r="H585" s="29">
        <f>ROUND(SUM(H583:H584),0)</f>
        <v>31535</v>
      </c>
    </row>
    <row r="586" spans="2:8" s="1" customFormat="1" ht="15.75" thickBot="1">
      <c r="B586" s="42"/>
      <c r="C586" s="42"/>
      <c r="D586" s="42"/>
      <c r="E586" s="42"/>
      <c r="F586" s="42"/>
      <c r="G586" s="42"/>
      <c r="H586" s="42"/>
    </row>
    <row r="587" spans="2:8" s="1" customFormat="1" ht="15.75" thickBot="1">
      <c r="B587" s="40"/>
      <c r="C587" s="40"/>
      <c r="D587" s="40"/>
      <c r="E587" s="995" t="s">
        <v>507</v>
      </c>
      <c r="F587" s="996"/>
      <c r="G587" s="997"/>
      <c r="H587" s="14">
        <f>+ROUND(H585+H576+H571+H580,0)</f>
        <v>134588</v>
      </c>
    </row>
    <row r="588" spans="2:8" s="1" customFormat="1">
      <c r="B588" s="40"/>
      <c r="C588" s="40"/>
      <c r="D588" s="40"/>
      <c r="E588" s="201"/>
      <c r="F588" s="201"/>
      <c r="G588" s="201"/>
      <c r="H588" s="200"/>
    </row>
    <row r="589" spans="2:8" s="1" customFormat="1">
      <c r="B589" s="40"/>
      <c r="C589" s="40"/>
      <c r="D589" s="40"/>
      <c r="E589" s="201"/>
      <c r="F589" s="201"/>
      <c r="G589" s="201"/>
      <c r="H589" s="200"/>
    </row>
    <row r="590" spans="2:8" s="1" customFormat="1">
      <c r="B590" s="40"/>
      <c r="C590" s="40"/>
      <c r="D590" s="40"/>
      <c r="E590" s="201"/>
      <c r="F590" s="201"/>
      <c r="G590" s="201"/>
      <c r="H590" s="200"/>
    </row>
    <row r="591" spans="2:8" s="1" customFormat="1">
      <c r="B591" s="40"/>
      <c r="C591" s="40"/>
      <c r="D591" s="40"/>
      <c r="E591" s="201"/>
      <c r="F591" s="201"/>
      <c r="G591" s="201"/>
      <c r="H591" s="200"/>
    </row>
    <row r="592" spans="2:8" s="1" customFormat="1" ht="15.75" thickBot="1">
      <c r="B592" s="40"/>
      <c r="C592" s="40"/>
      <c r="D592" s="40"/>
      <c r="E592" s="201"/>
      <c r="F592" s="201"/>
      <c r="G592" s="201"/>
      <c r="H592" s="200"/>
    </row>
    <row r="593" spans="2:13" s="1" customFormat="1" ht="15.6" customHeight="1" thickTop="1">
      <c r="B593" s="40"/>
      <c r="C593" s="854" t="s">
        <v>3432</v>
      </c>
      <c r="D593" s="40"/>
      <c r="E593" s="1203" t="s">
        <v>3431</v>
      </c>
      <c r="F593" s="1203"/>
      <c r="G593" s="1203"/>
      <c r="H593" s="200"/>
    </row>
    <row r="594" spans="2:13" s="1" customFormat="1">
      <c r="B594" s="40"/>
      <c r="C594" s="40"/>
      <c r="D594" s="40"/>
      <c r="E594" s="201"/>
      <c r="F594" s="201"/>
      <c r="G594" s="201"/>
      <c r="H594" s="200"/>
    </row>
    <row r="595" spans="2:13" s="1" customFormat="1">
      <c r="B595" s="40"/>
      <c r="C595" s="40"/>
      <c r="D595" s="40"/>
      <c r="E595" s="201"/>
      <c r="F595" s="201"/>
      <c r="G595" s="201"/>
      <c r="H595" s="200"/>
    </row>
    <row r="596" spans="2:13" s="1" customFormat="1" ht="15.75" thickBot="1">
      <c r="B596" s="40"/>
      <c r="C596" s="40"/>
      <c r="D596" s="40"/>
      <c r="E596" s="201"/>
      <c r="F596" s="201"/>
      <c r="G596" s="201"/>
      <c r="H596" s="200"/>
    </row>
    <row r="597" spans="2:13" s="1" customFormat="1" ht="15.75" thickTop="1">
      <c r="B597" s="40"/>
      <c r="C597" s="854" t="s">
        <v>3426</v>
      </c>
      <c r="D597" s="40"/>
      <c r="E597" s="1203" t="s">
        <v>3429</v>
      </c>
      <c r="F597" s="1203"/>
      <c r="G597" s="1203"/>
      <c r="H597" s="200"/>
    </row>
    <row r="598" spans="2:13" s="1" customFormat="1">
      <c r="B598" s="40"/>
      <c r="C598" s="40"/>
      <c r="D598" s="40"/>
      <c r="E598" s="201"/>
      <c r="F598" s="201"/>
      <c r="G598" s="201"/>
      <c r="H598" s="200"/>
    </row>
    <row r="599" spans="2:13" s="1" customFormat="1" ht="15.75" thickBot="1">
      <c r="E599" s="9"/>
      <c r="F599" s="9"/>
      <c r="G599" s="4"/>
      <c r="H599" s="4"/>
    </row>
    <row r="600" spans="2:13" s="1" customFormat="1" ht="16.149999999999999" customHeight="1" thickBot="1">
      <c r="B600" s="1209" t="s">
        <v>2982</v>
      </c>
      <c r="C600" s="1210"/>
      <c r="D600" s="1210"/>
      <c r="E600" s="1210"/>
      <c r="F600" s="1210"/>
      <c r="G600" s="1210"/>
      <c r="H600" s="1211"/>
    </row>
    <row r="601" spans="2:13" s="1" customFormat="1" ht="15" customHeight="1" thickBot="1">
      <c r="B601" s="1006" t="s">
        <v>2578</v>
      </c>
      <c r="C601" s="1007"/>
      <c r="D601" s="1259" t="s">
        <v>3612</v>
      </c>
      <c r="E601" s="1260"/>
      <c r="F601" s="1260"/>
      <c r="G601" s="1260"/>
      <c r="H601" s="1261"/>
    </row>
    <row r="602" spans="2:13" s="1" customFormat="1" ht="14.45" customHeight="1">
      <c r="B602" s="1010" t="s">
        <v>3465</v>
      </c>
      <c r="C602" s="1011"/>
      <c r="D602" s="1010" t="s">
        <v>34</v>
      </c>
      <c r="E602" s="1011"/>
      <c r="F602" s="1011"/>
      <c r="G602" s="1011"/>
      <c r="H602" s="38" t="s">
        <v>1</v>
      </c>
    </row>
    <row r="603" spans="2:13" s="1" customFormat="1">
      <c r="B603" s="1012"/>
      <c r="C603" s="1013"/>
      <c r="D603" s="1016">
        <f>+ROUND(H624+H615+H610+H619,0)</f>
        <v>20071</v>
      </c>
      <c r="E603" s="1017"/>
      <c r="F603" s="1017"/>
      <c r="G603" s="1017"/>
      <c r="H603" s="1020" t="s">
        <v>3</v>
      </c>
    </row>
    <row r="604" spans="2:13" s="1" customFormat="1" ht="15.75" thickBot="1">
      <c r="B604" s="1014"/>
      <c r="C604" s="1015"/>
      <c r="D604" s="1018"/>
      <c r="E604" s="1019"/>
      <c r="F604" s="1019"/>
      <c r="G604" s="1019"/>
      <c r="H604" s="1021"/>
    </row>
    <row r="605" spans="2:13" s="1" customFormat="1" ht="15.75" thickBot="1">
      <c r="E605" s="9"/>
      <c r="F605" s="9"/>
      <c r="G605" s="4"/>
      <c r="H605" s="4"/>
    </row>
    <row r="606" spans="2:13" s="1" customFormat="1" ht="24">
      <c r="B606" s="1028" t="s">
        <v>494</v>
      </c>
      <c r="C606" s="1029"/>
      <c r="D606" s="41" t="s">
        <v>495</v>
      </c>
      <c r="E606" s="25" t="s">
        <v>496</v>
      </c>
      <c r="F606" s="25" t="s">
        <v>2542</v>
      </c>
      <c r="G606" s="26" t="s">
        <v>492</v>
      </c>
      <c r="H606" s="27" t="s">
        <v>493</v>
      </c>
      <c r="M606" s="1">
        <v>0.127</v>
      </c>
    </row>
    <row r="607" spans="2:13" s="1" customFormat="1">
      <c r="B607" s="169" t="s">
        <v>658</v>
      </c>
      <c r="C607" s="11" t="str">
        <f>VLOOKUP(B607,'LISTA DE PRECIOS'!A:B,2,FALSE)</f>
        <v>ACPM</v>
      </c>
      <c r="D607" s="12" t="str">
        <f>VLOOKUP(B607,'LISTA DE PRECIOS'!A:D,4,FALSE)</f>
        <v>Gl</v>
      </c>
      <c r="E607" s="208">
        <v>0.6</v>
      </c>
      <c r="F607" s="12">
        <v>1</v>
      </c>
      <c r="G607" s="13">
        <f>VLOOKUP(B607,'LISTA DE PRECIOS'!A:E,5,FALSE)</f>
        <v>8725</v>
      </c>
      <c r="H607" s="39">
        <f t="shared" ref="H607:H609" si="23">+ROUND(E607*F607*G607,0)</f>
        <v>5235</v>
      </c>
    </row>
    <row r="608" spans="2:13" s="1" customFormat="1">
      <c r="B608" s="169" t="s">
        <v>692</v>
      </c>
      <c r="C608" s="11" t="str">
        <f>VLOOKUP(B608,'LISTA DE PRECIOS'!A:B,2,FALSE)</f>
        <v>Antisol blanco</v>
      </c>
      <c r="D608" s="12" t="str">
        <f>VLOOKUP(B608,'LISTA DE PRECIOS'!A:D,4,FALSE)</f>
        <v>Kg</v>
      </c>
      <c r="E608" s="208">
        <v>0.1</v>
      </c>
      <c r="F608" s="12">
        <v>1.03</v>
      </c>
      <c r="G608" s="13">
        <f>VLOOKUP(B608,'LISTA DE PRECIOS'!A:E,5,FALSE)</f>
        <v>17224</v>
      </c>
      <c r="H608" s="39">
        <f t="shared" si="23"/>
        <v>1774</v>
      </c>
    </row>
    <row r="609" spans="2:8" s="1" customFormat="1" ht="15.75" thickBot="1">
      <c r="B609" s="167" t="s">
        <v>3052</v>
      </c>
      <c r="C609" s="95" t="str">
        <f>VLOOKUP(B609,'LISTA DE PRECIOS'!A:B,2,FALSE)</f>
        <v>Concreto premezclado de 27,6 Mpa (4.000 PSI)</v>
      </c>
      <c r="D609" s="92" t="str">
        <f>VLOOKUP(B609,'LISTA DE PRECIOS'!A:D,4,FALSE)</f>
        <v>M3</v>
      </c>
      <c r="E609" s="173">
        <v>1.2E-2</v>
      </c>
      <c r="F609" s="92">
        <v>1.05</v>
      </c>
      <c r="G609" s="93">
        <f>VLOOKUP(B609,'LISTA DE PRECIOS'!A:E,5,FALSE)</f>
        <v>395127</v>
      </c>
      <c r="H609" s="94">
        <f t="shared" si="23"/>
        <v>4979</v>
      </c>
    </row>
    <row r="610" spans="2:8" s="1" customFormat="1" ht="15.75" thickBot="1">
      <c r="B610" s="1022"/>
      <c r="C610" s="1023"/>
      <c r="D610" s="1024"/>
      <c r="E610" s="1030" t="s">
        <v>497</v>
      </c>
      <c r="F610" s="1031"/>
      <c r="G610" s="1032"/>
      <c r="H610" s="29">
        <f>ROUND(SUM(H607:H609),0)</f>
        <v>11988</v>
      </c>
    </row>
    <row r="611" spans="2:8" s="1" customFormat="1" ht="15.75" thickBot="1">
      <c r="B611" s="1027"/>
      <c r="C611" s="1027"/>
      <c r="D611" s="1027"/>
      <c r="E611" s="1027"/>
      <c r="F611" s="1027"/>
      <c r="G611" s="1027"/>
      <c r="H611" s="1027"/>
    </row>
    <row r="612" spans="2:8" s="1" customFormat="1" ht="24">
      <c r="B612" s="1028" t="s">
        <v>489</v>
      </c>
      <c r="C612" s="1029"/>
      <c r="D612" s="41" t="s">
        <v>490</v>
      </c>
      <c r="E612" s="25" t="s">
        <v>491</v>
      </c>
      <c r="F612" s="25" t="s">
        <v>2530</v>
      </c>
      <c r="G612" s="26" t="s">
        <v>492</v>
      </c>
      <c r="H612" s="27" t="s">
        <v>493</v>
      </c>
    </row>
    <row r="613" spans="2:8" s="1" customFormat="1">
      <c r="B613" s="114" t="s">
        <v>543</v>
      </c>
      <c r="C613" s="11" t="str">
        <f>VLOOKUP(B613,'LISTA DE PRECIOS'!A:B,2,FALSE)</f>
        <v>Herramienta menor</v>
      </c>
      <c r="D613" s="12" t="str">
        <f>VLOOKUP(B613,'LISTA DE PRECIOS'!A:D,4,FALSE)</f>
        <v>%MO</v>
      </c>
      <c r="E613" s="55">
        <v>0.1</v>
      </c>
      <c r="F613" s="206">
        <v>1</v>
      </c>
      <c r="G613" s="13">
        <f>+H624</f>
        <v>5166</v>
      </c>
      <c r="H613" s="24">
        <f>+ROUND(E613*G613,0)</f>
        <v>517</v>
      </c>
    </row>
    <row r="614" spans="2:8" s="1" customFormat="1" ht="15.75" thickBot="1">
      <c r="B614" s="91" t="s">
        <v>549</v>
      </c>
      <c r="C614" s="95" t="str">
        <f>VLOOKUP(B614,'LISTA DE PRECIOS'!A:B,2,FALSE)</f>
        <v>Taco metálico de 2 - &gt;3 m</v>
      </c>
      <c r="D614" s="92" t="str">
        <f>VLOOKUP(B614,'LISTA DE PRECIOS'!A:D,4,FALSE)</f>
        <v>Día</v>
      </c>
      <c r="E614" s="92">
        <v>4</v>
      </c>
      <c r="F614" s="92">
        <v>2</v>
      </c>
      <c r="G614" s="93">
        <f>VLOOKUP(B614,'LISTA DE PRECIOS'!A:E,5,FALSE)</f>
        <v>300</v>
      </c>
      <c r="H614" s="94">
        <f t="shared" ref="H614" si="24">+ROUND(E614*F614*G614,0)</f>
        <v>2400</v>
      </c>
    </row>
    <row r="615" spans="2:8" s="1" customFormat="1" ht="15.75" thickBot="1">
      <c r="B615" s="1022"/>
      <c r="C615" s="1023"/>
      <c r="D615" s="1024"/>
      <c r="E615" s="1030" t="s">
        <v>498</v>
      </c>
      <c r="F615" s="1031"/>
      <c r="G615" s="1032"/>
      <c r="H615" s="29">
        <f>ROUND(SUM(H613:H614),0)</f>
        <v>2917</v>
      </c>
    </row>
    <row r="616" spans="2:8" s="1" customFormat="1" ht="15.75" thickBot="1">
      <c r="B616" s="42"/>
      <c r="C616" s="42"/>
      <c r="D616" s="42"/>
      <c r="E616" s="10"/>
      <c r="F616" s="10"/>
      <c r="G616" s="7"/>
      <c r="H616" s="8"/>
    </row>
    <row r="617" spans="2:8" s="1" customFormat="1" ht="36.75" thickBot="1">
      <c r="B617" s="1033" t="s">
        <v>499</v>
      </c>
      <c r="C617" s="1034"/>
      <c r="D617" s="30" t="s">
        <v>495</v>
      </c>
      <c r="E617" s="30" t="s">
        <v>501</v>
      </c>
      <c r="F617" s="25" t="s">
        <v>2530</v>
      </c>
      <c r="G617" s="31" t="s">
        <v>500</v>
      </c>
      <c r="H617" s="32" t="s">
        <v>493</v>
      </c>
    </row>
    <row r="618" spans="2:8" s="1" customFormat="1" ht="15.75" thickBot="1">
      <c r="B618" s="15">
        <v>3</v>
      </c>
      <c r="C618" s="16" t="s">
        <v>4</v>
      </c>
      <c r="D618" s="17"/>
      <c r="E618" s="18"/>
      <c r="F618" s="18"/>
      <c r="G618" s="19"/>
      <c r="H618" s="20">
        <f>+ROUND(E618*G618,0)</f>
        <v>0</v>
      </c>
    </row>
    <row r="619" spans="2:8" s="1" customFormat="1" ht="15.75" thickBot="1">
      <c r="B619" s="991"/>
      <c r="C619" s="991"/>
      <c r="D619" s="991"/>
      <c r="E619" s="992" t="s">
        <v>502</v>
      </c>
      <c r="F619" s="993"/>
      <c r="G619" s="994"/>
      <c r="H619" s="20">
        <f>ROUND(SUM(H618:H618),0)</f>
        <v>0</v>
      </c>
    </row>
    <row r="620" spans="2:8" s="1" customFormat="1" ht="15.75" thickBot="1">
      <c r="B620" s="1027"/>
      <c r="C620" s="1027"/>
      <c r="D620" s="1027"/>
      <c r="E620" s="1027"/>
      <c r="F620" s="1027"/>
      <c r="G620" s="1027"/>
      <c r="H620" s="1027"/>
    </row>
    <row r="621" spans="2:8" s="1" customFormat="1" ht="24">
      <c r="B621" s="1028" t="s">
        <v>503</v>
      </c>
      <c r="C621" s="1029"/>
      <c r="D621" s="41" t="s">
        <v>495</v>
      </c>
      <c r="E621" s="25" t="s">
        <v>504</v>
      </c>
      <c r="F621" s="25" t="s">
        <v>2530</v>
      </c>
      <c r="G621" s="26" t="s">
        <v>505</v>
      </c>
      <c r="H621" s="27" t="s">
        <v>493</v>
      </c>
    </row>
    <row r="622" spans="2:8" s="1" customFormat="1">
      <c r="B622" s="413" t="s">
        <v>2514</v>
      </c>
      <c r="C622" s="56" t="str">
        <f>VLOOKUP(B622,'LISTA DE PRECIOS'!A:B,2,FALSE)</f>
        <v>Ayudante</v>
      </c>
      <c r="D622" s="12" t="str">
        <f>VLOOKUP(B622,'LISTA DE PRECIOS'!A:D,4,FALSE)</f>
        <v>Día</v>
      </c>
      <c r="E622" s="205">
        <v>0.02</v>
      </c>
      <c r="F622" s="23">
        <v>2</v>
      </c>
      <c r="G622" s="13">
        <f>VLOOKUP(B622,'LISTA DE PRECIOS'!A:E,5,FALSE)</f>
        <v>67964</v>
      </c>
      <c r="H622" s="119">
        <f>+ROUND(E622*F622*G622,0)</f>
        <v>2719</v>
      </c>
    </row>
    <row r="623" spans="2:8" s="1" customFormat="1" ht="15.75" thickBot="1">
      <c r="B623" s="414" t="s">
        <v>2516</v>
      </c>
      <c r="C623" s="112" t="str">
        <f>VLOOKUP(B623,'LISTA DE PRECIOS'!A:B,2,FALSE)</f>
        <v>Oficial</v>
      </c>
      <c r="D623" s="92" t="str">
        <f>VLOOKUP(B623,'LISTA DE PRECIOS'!A:D,4,FALSE)</f>
        <v>Día</v>
      </c>
      <c r="E623" s="350">
        <v>0.02</v>
      </c>
      <c r="F623" s="125">
        <v>1</v>
      </c>
      <c r="G623" s="93">
        <f>VLOOKUP(B623,'LISTA DE PRECIOS'!A:E,5,FALSE)</f>
        <v>122335</v>
      </c>
      <c r="H623" s="131">
        <f>+ROUND(E623*F623*G623,0)</f>
        <v>2447</v>
      </c>
    </row>
    <row r="624" spans="2:8" s="1" customFormat="1" ht="15.75" thickBot="1">
      <c r="B624" s="991"/>
      <c r="C624" s="991"/>
      <c r="D624" s="991"/>
      <c r="E624" s="1042" t="s">
        <v>506</v>
      </c>
      <c r="F624" s="1043"/>
      <c r="G624" s="1031"/>
      <c r="H624" s="29">
        <f>ROUND(SUM(H622:H623),0)</f>
        <v>5166</v>
      </c>
    </row>
    <row r="625" spans="2:8" s="1" customFormat="1" ht="15.75" thickBot="1">
      <c r="B625" s="42"/>
      <c r="C625" s="42"/>
      <c r="D625" s="42"/>
      <c r="E625" s="42"/>
      <c r="F625" s="42"/>
      <c r="G625" s="42"/>
      <c r="H625" s="42"/>
    </row>
    <row r="626" spans="2:8" s="1" customFormat="1" ht="15.75" thickBot="1">
      <c r="B626" s="40"/>
      <c r="C626" s="40"/>
      <c r="D626" s="40"/>
      <c r="E626" s="995" t="s">
        <v>507</v>
      </c>
      <c r="F626" s="996"/>
      <c r="G626" s="997"/>
      <c r="H626" s="14">
        <f>+ROUND(H624+H615+H610+H619,0)</f>
        <v>20071</v>
      </c>
    </row>
    <row r="627" spans="2:8" s="1" customFormat="1">
      <c r="B627" s="40"/>
      <c r="C627" s="40"/>
      <c r="D627" s="40"/>
      <c r="E627" s="201"/>
      <c r="F627" s="201"/>
      <c r="G627" s="201"/>
      <c r="H627" s="200"/>
    </row>
    <row r="628" spans="2:8" s="1" customFormat="1">
      <c r="B628" s="40"/>
      <c r="C628" s="40"/>
      <c r="D628" s="40"/>
      <c r="E628" s="201"/>
      <c r="F628" s="201"/>
      <c r="G628" s="201"/>
      <c r="H628" s="200"/>
    </row>
    <row r="629" spans="2:8" s="1" customFormat="1">
      <c r="B629" s="40"/>
      <c r="C629" s="40"/>
      <c r="D629" s="40"/>
      <c r="E629" s="201"/>
      <c r="F629" s="201"/>
      <c r="G629" s="201"/>
      <c r="H629" s="200"/>
    </row>
    <row r="630" spans="2:8" s="1" customFormat="1">
      <c r="B630" s="40"/>
      <c r="C630" s="40"/>
      <c r="D630" s="40"/>
      <c r="E630" s="201"/>
      <c r="F630" s="201"/>
      <c r="G630" s="201"/>
      <c r="H630" s="200"/>
    </row>
    <row r="631" spans="2:8" s="1" customFormat="1" ht="15.75" thickBot="1">
      <c r="B631" s="40"/>
      <c r="C631" s="40"/>
      <c r="D631" s="40"/>
      <c r="E631" s="201"/>
      <c r="F631" s="201"/>
      <c r="G631" s="201"/>
      <c r="H631" s="200"/>
    </row>
    <row r="632" spans="2:8" s="1" customFormat="1" ht="15.6" customHeight="1" thickTop="1">
      <c r="B632" s="40"/>
      <c r="C632" s="854" t="s">
        <v>3432</v>
      </c>
      <c r="D632" s="40"/>
      <c r="E632" s="1203" t="s">
        <v>3431</v>
      </c>
      <c r="F632" s="1203"/>
      <c r="G632" s="1203"/>
      <c r="H632" s="200"/>
    </row>
    <row r="633" spans="2:8" s="1" customFormat="1">
      <c r="B633" s="40"/>
      <c r="C633" s="40"/>
      <c r="D633" s="40"/>
      <c r="E633" s="201"/>
      <c r="F633" s="201"/>
      <c r="G633" s="201"/>
      <c r="H633" s="200"/>
    </row>
    <row r="634" spans="2:8" s="1" customFormat="1">
      <c r="B634" s="40"/>
      <c r="C634" s="40"/>
      <c r="D634" s="40"/>
      <c r="E634" s="201"/>
      <c r="F634" s="201"/>
      <c r="G634" s="201"/>
      <c r="H634" s="200"/>
    </row>
    <row r="635" spans="2:8" s="1" customFormat="1" ht="15.75" thickBot="1">
      <c r="B635" s="40"/>
      <c r="C635" s="40"/>
      <c r="D635" s="40"/>
      <c r="E635" s="201"/>
      <c r="F635" s="201"/>
      <c r="G635" s="201"/>
      <c r="H635" s="200"/>
    </row>
    <row r="636" spans="2:8" s="1" customFormat="1" ht="15.75" thickTop="1">
      <c r="B636" s="40"/>
      <c r="C636" s="854" t="s">
        <v>3426</v>
      </c>
      <c r="D636" s="40"/>
      <c r="E636" s="1203" t="s">
        <v>3429</v>
      </c>
      <c r="F636" s="1203"/>
      <c r="G636" s="1203"/>
      <c r="H636" s="200"/>
    </row>
    <row r="637" spans="2:8" s="1" customFormat="1">
      <c r="B637" s="40"/>
      <c r="C637" s="40"/>
      <c r="D637" s="40"/>
      <c r="E637" s="201"/>
      <c r="F637" s="201"/>
      <c r="G637" s="201"/>
      <c r="H637" s="200"/>
    </row>
    <row r="638" spans="2:8" s="1" customFormat="1" ht="15.75" thickBot="1">
      <c r="E638" s="9"/>
      <c r="F638" s="9"/>
      <c r="G638" s="4"/>
      <c r="H638" s="4"/>
    </row>
    <row r="639" spans="2:8" s="1" customFormat="1" ht="16.149999999999999" customHeight="1" thickBot="1">
      <c r="B639" s="1209" t="s">
        <v>2982</v>
      </c>
      <c r="C639" s="1210"/>
      <c r="D639" s="1210"/>
      <c r="E639" s="1210"/>
      <c r="F639" s="1210"/>
      <c r="G639" s="1210"/>
      <c r="H639" s="1211"/>
    </row>
    <row r="640" spans="2:8" s="1" customFormat="1" ht="15.75" thickBot="1">
      <c r="B640" s="1006" t="s">
        <v>2578</v>
      </c>
      <c r="C640" s="1007"/>
      <c r="D640" s="1008" t="s">
        <v>3613</v>
      </c>
      <c r="E640" s="1007"/>
      <c r="F640" s="1007"/>
      <c r="G640" s="1007"/>
      <c r="H640" s="1009"/>
    </row>
    <row r="641" spans="2:8" s="1" customFormat="1" ht="25.15" customHeight="1">
      <c r="B641" s="1010" t="s">
        <v>3534</v>
      </c>
      <c r="C641" s="1011"/>
      <c r="D641" s="1010" t="s">
        <v>34</v>
      </c>
      <c r="E641" s="1011"/>
      <c r="F641" s="1011"/>
      <c r="G641" s="1011"/>
      <c r="H641" s="38" t="s">
        <v>1</v>
      </c>
    </row>
    <row r="642" spans="2:8" s="1" customFormat="1">
      <c r="B642" s="1012"/>
      <c r="C642" s="1013"/>
      <c r="D642" s="1016">
        <f>+ROUND(H661+H652+H648+H656,0)</f>
        <v>7623</v>
      </c>
      <c r="E642" s="1017"/>
      <c r="F642" s="1017"/>
      <c r="G642" s="1017"/>
      <c r="H642" s="1020" t="s">
        <v>21</v>
      </c>
    </row>
    <row r="643" spans="2:8" s="1" customFormat="1" ht="15.75" thickBot="1">
      <c r="B643" s="1014"/>
      <c r="C643" s="1015"/>
      <c r="D643" s="1018"/>
      <c r="E643" s="1019"/>
      <c r="F643" s="1019"/>
      <c r="G643" s="1019"/>
      <c r="H643" s="1021"/>
    </row>
    <row r="644" spans="2:8" s="1" customFormat="1" ht="15.75" thickBot="1">
      <c r="E644" s="9"/>
      <c r="F644" s="9"/>
      <c r="G644" s="4"/>
      <c r="H644" s="4"/>
    </row>
    <row r="645" spans="2:8" s="1" customFormat="1" ht="24">
      <c r="B645" s="1207" t="s">
        <v>494</v>
      </c>
      <c r="C645" s="1208"/>
      <c r="D645" s="124" t="s">
        <v>495</v>
      </c>
      <c r="E645" s="123" t="s">
        <v>496</v>
      </c>
      <c r="F645" s="123" t="s">
        <v>2469</v>
      </c>
      <c r="G645" s="122" t="s">
        <v>492</v>
      </c>
      <c r="H645" s="121" t="s">
        <v>493</v>
      </c>
    </row>
    <row r="646" spans="2:8" s="1" customFormat="1">
      <c r="B646" s="114" t="s">
        <v>656</v>
      </c>
      <c r="C646" s="11" t="str">
        <f>VLOOKUP(B646,'LISTA DE PRECIOS'!A:B,2,FALSE)</f>
        <v>Acero de Fy = 60.000 psi d&gt;1/4 puesto en obra</v>
      </c>
      <c r="D646" s="12" t="str">
        <f>VLOOKUP(B646,'LISTA DE PRECIOS'!A:D,4,FALSE)</f>
        <v>Kg</v>
      </c>
      <c r="E646" s="12">
        <v>1</v>
      </c>
      <c r="F646" s="12">
        <v>1.03</v>
      </c>
      <c r="G646" s="13">
        <v>5376.5</v>
      </c>
      <c r="H646" s="39">
        <f>+ROUND(E646*F646*G646,0)</f>
        <v>5538</v>
      </c>
    </row>
    <row r="647" spans="2:8" s="1" customFormat="1" ht="15.75" thickBot="1">
      <c r="B647" s="91" t="s">
        <v>680</v>
      </c>
      <c r="C647" s="95" t="str">
        <f>VLOOKUP(B647,'LISTA DE PRECIOS'!A:B,2,FALSE)</f>
        <v>Alambre negro calibre 18</v>
      </c>
      <c r="D647" s="92" t="str">
        <f>VLOOKUP(B647,'LISTA DE PRECIOS'!A:D,4,FALSE)</f>
        <v>Kg</v>
      </c>
      <c r="E647" s="173">
        <v>5.6000000000000001E-2</v>
      </c>
      <c r="F647" s="92">
        <v>1.03</v>
      </c>
      <c r="G647" s="93">
        <f>VLOOKUP(B647,'LISTA DE PRECIOS'!A:E,5,FALSE)</f>
        <v>7100</v>
      </c>
      <c r="H647" s="94">
        <f>+ROUND(E647*F647*G647,0)</f>
        <v>410</v>
      </c>
    </row>
    <row r="648" spans="2:8" s="1" customFormat="1" ht="15.75" thickBot="1">
      <c r="B648" s="1022"/>
      <c r="C648" s="1023"/>
      <c r="D648" s="1024"/>
      <c r="E648" s="1030" t="s">
        <v>497</v>
      </c>
      <c r="F648" s="1031"/>
      <c r="G648" s="1032"/>
      <c r="H648" s="29">
        <f>ROUND(SUM(H646:H647),0)</f>
        <v>5948</v>
      </c>
    </row>
    <row r="649" spans="2:8" s="1" customFormat="1" ht="15.75" thickBot="1">
      <c r="B649" s="1027"/>
      <c r="C649" s="1027"/>
      <c r="D649" s="1027"/>
      <c r="E649" s="1027"/>
      <c r="F649" s="1027"/>
      <c r="G649" s="1027"/>
      <c r="H649" s="1027"/>
    </row>
    <row r="650" spans="2:8" s="1" customFormat="1" ht="24">
      <c r="B650" s="1207" t="s">
        <v>489</v>
      </c>
      <c r="C650" s="1208"/>
      <c r="D650" s="124" t="s">
        <v>490</v>
      </c>
      <c r="E650" s="123" t="s">
        <v>491</v>
      </c>
      <c r="F650" s="25" t="s">
        <v>2530</v>
      </c>
      <c r="G650" s="122" t="s">
        <v>492</v>
      </c>
      <c r="H650" s="121" t="s">
        <v>493</v>
      </c>
    </row>
    <row r="651" spans="2:8" s="1" customFormat="1" ht="15.75" thickBot="1">
      <c r="B651" s="91" t="s">
        <v>543</v>
      </c>
      <c r="C651" s="95" t="str">
        <f>VLOOKUP(B651,'LISTA DE PRECIOS'!A:B,2,FALSE)</f>
        <v>Herramienta menor</v>
      </c>
      <c r="D651" s="92" t="str">
        <f>VLOOKUP(B651,'LISTA DE PRECIOS'!A:D,4,FALSE)</f>
        <v>%MO</v>
      </c>
      <c r="E651" s="155">
        <v>0.1</v>
      </c>
      <c r="F651" s="155"/>
      <c r="G651" s="93">
        <f>+H661</f>
        <v>1523</v>
      </c>
      <c r="H651" s="154">
        <f>+ROUND(E651*G651,0)</f>
        <v>152</v>
      </c>
    </row>
    <row r="652" spans="2:8" s="1" customFormat="1" ht="15.75" thickBot="1">
      <c r="B652" s="1022"/>
      <c r="C652" s="1023"/>
      <c r="D652" s="1024"/>
      <c r="E652" s="1030" t="s">
        <v>498</v>
      </c>
      <c r="F652" s="1031"/>
      <c r="G652" s="1032"/>
      <c r="H652" s="29">
        <f>ROUND(SUM(H651:H651),0)</f>
        <v>152</v>
      </c>
    </row>
    <row r="653" spans="2:8" s="1" customFormat="1" ht="15.75" thickBot="1">
      <c r="B653" s="42"/>
      <c r="C653" s="42"/>
      <c r="D653" s="42"/>
      <c r="E653" s="10"/>
      <c r="F653" s="10"/>
      <c r="G653" s="7"/>
      <c r="H653" s="8"/>
    </row>
    <row r="654" spans="2:8" s="1" customFormat="1" ht="36.75" thickBot="1">
      <c r="B654" s="1033" t="s">
        <v>499</v>
      </c>
      <c r="C654" s="1034"/>
      <c r="D654" s="30" t="s">
        <v>495</v>
      </c>
      <c r="E654" s="30" t="s">
        <v>501</v>
      </c>
      <c r="F654" s="25" t="s">
        <v>2530</v>
      </c>
      <c r="G654" s="31" t="s">
        <v>500</v>
      </c>
      <c r="H654" s="32" t="s">
        <v>493</v>
      </c>
    </row>
    <row r="655" spans="2:8" s="1" customFormat="1" ht="15.75" thickBot="1">
      <c r="B655" s="15">
        <v>3</v>
      </c>
      <c r="C655" s="16" t="s">
        <v>4</v>
      </c>
      <c r="D655" s="17"/>
      <c r="E655" s="18"/>
      <c r="F655" s="18"/>
      <c r="G655" s="19"/>
      <c r="H655" s="20">
        <f>+ROUND(E655*G655,0)</f>
        <v>0</v>
      </c>
    </row>
    <row r="656" spans="2:8" s="1" customFormat="1" ht="15.75" thickBot="1">
      <c r="B656" s="991"/>
      <c r="C656" s="991"/>
      <c r="D656" s="991"/>
      <c r="E656" s="992" t="s">
        <v>502</v>
      </c>
      <c r="F656" s="993"/>
      <c r="G656" s="994"/>
      <c r="H656" s="33">
        <f>ROUND(SUM(H655:H655),0)</f>
        <v>0</v>
      </c>
    </row>
    <row r="657" spans="2:8" s="1" customFormat="1" ht="15.75" thickBot="1">
      <c r="B657" s="1027"/>
      <c r="C657" s="1027"/>
      <c r="D657" s="1027"/>
      <c r="E657" s="1027"/>
      <c r="F657" s="1027"/>
      <c r="G657" s="1027"/>
      <c r="H657" s="1027"/>
    </row>
    <row r="658" spans="2:8" s="1" customFormat="1" ht="24">
      <c r="B658" s="1207" t="s">
        <v>503</v>
      </c>
      <c r="C658" s="1208"/>
      <c r="D658" s="124" t="s">
        <v>495</v>
      </c>
      <c r="E658" s="123" t="s">
        <v>504</v>
      </c>
      <c r="F658" s="25" t="s">
        <v>2530</v>
      </c>
      <c r="G658" s="122" t="s">
        <v>505</v>
      </c>
      <c r="H658" s="121" t="s">
        <v>493</v>
      </c>
    </row>
    <row r="659" spans="2:8" s="1" customFormat="1">
      <c r="B659" s="111" t="s">
        <v>2514</v>
      </c>
      <c r="C659" s="11" t="str">
        <f>VLOOKUP(B659,'LISTA DE PRECIOS'!A:B,2,FALSE)</f>
        <v>Ayudante</v>
      </c>
      <c r="D659" s="12" t="str">
        <f>VLOOKUP(B659,'LISTA DE PRECIOS'!A:D,4,FALSE)</f>
        <v>Día</v>
      </c>
      <c r="E659" s="23">
        <v>8.0000000000000002E-3</v>
      </c>
      <c r="F659" s="23">
        <v>1</v>
      </c>
      <c r="G659" s="13">
        <f>VLOOKUP(B659,'LISTA DE PRECIOS'!A:E,5,FALSE)</f>
        <v>67964</v>
      </c>
      <c r="H659" s="119">
        <f>+ROUND(E659*F659*G659,0)</f>
        <v>544</v>
      </c>
    </row>
    <row r="660" spans="2:8" s="1" customFormat="1" ht="15.75" thickBot="1">
      <c r="B660" s="118" t="s">
        <v>2516</v>
      </c>
      <c r="C660" s="95" t="str">
        <f>VLOOKUP(B660,'LISTA DE PRECIOS'!A:B,2,FALSE)</f>
        <v>Oficial</v>
      </c>
      <c r="D660" s="92" t="str">
        <f>VLOOKUP(B660,'LISTA DE PRECIOS'!A:D,4,FALSE)</f>
        <v>Día</v>
      </c>
      <c r="E660" s="117">
        <v>8.0000000000000002E-3</v>
      </c>
      <c r="F660" s="117">
        <v>1</v>
      </c>
      <c r="G660" s="93">
        <f>VLOOKUP(B660,'LISTA DE PRECIOS'!A:E,5,FALSE)</f>
        <v>122335</v>
      </c>
      <c r="H660" s="116">
        <f>+ROUND(E660*F660*G660,0)</f>
        <v>979</v>
      </c>
    </row>
    <row r="661" spans="2:8" s="1" customFormat="1" ht="15.75" thickBot="1">
      <c r="B661" s="991"/>
      <c r="C661" s="991"/>
      <c r="D661" s="991"/>
      <c r="E661" s="1042" t="s">
        <v>506</v>
      </c>
      <c r="F661" s="1043"/>
      <c r="G661" s="1031"/>
      <c r="H661" s="29">
        <f>ROUND(SUM(H659:H660),0)</f>
        <v>1523</v>
      </c>
    </row>
    <row r="662" spans="2:8" s="1" customFormat="1" ht="15.75" thickBot="1">
      <c r="B662" s="49"/>
      <c r="C662" s="42"/>
      <c r="D662" s="42"/>
      <c r="E662" s="42"/>
      <c r="F662" s="42"/>
      <c r="G662" s="42"/>
      <c r="H662" s="42"/>
    </row>
    <row r="663" spans="2:8" s="1" customFormat="1" ht="15.75" thickBot="1">
      <c r="B663" s="40"/>
      <c r="C663" s="40"/>
      <c r="D663" s="40"/>
      <c r="E663" s="995" t="s">
        <v>507</v>
      </c>
      <c r="F663" s="996"/>
      <c r="G663" s="997"/>
      <c r="H663" s="14">
        <f>+ROUND(H661+H652+H648+H656,0)</f>
        <v>7623</v>
      </c>
    </row>
    <row r="664" spans="2:8" s="1" customFormat="1">
      <c r="B664" s="40"/>
      <c r="C664" s="40"/>
      <c r="D664" s="40"/>
      <c r="E664" s="201"/>
      <c r="F664" s="201"/>
      <c r="G664" s="201"/>
      <c r="H664" s="200"/>
    </row>
    <row r="665" spans="2:8" s="1" customFormat="1">
      <c r="B665" s="40"/>
      <c r="C665" s="40"/>
      <c r="D665" s="40"/>
      <c r="E665" s="201"/>
      <c r="F665" s="201"/>
      <c r="G665" s="201"/>
      <c r="H665" s="200"/>
    </row>
    <row r="666" spans="2:8" s="1" customFormat="1">
      <c r="B666" s="40"/>
      <c r="C666" s="40"/>
      <c r="D666" s="40"/>
      <c r="E666" s="201"/>
      <c r="F666" s="201"/>
      <c r="G666" s="201"/>
      <c r="H666" s="200"/>
    </row>
    <row r="667" spans="2:8" s="1" customFormat="1">
      <c r="B667" s="40"/>
      <c r="C667" s="40"/>
      <c r="D667" s="40"/>
      <c r="E667" s="201"/>
      <c r="F667" s="201"/>
      <c r="G667" s="201"/>
      <c r="H667" s="200"/>
    </row>
    <row r="668" spans="2:8" s="1" customFormat="1" ht="15.75" thickBot="1">
      <c r="B668" s="40"/>
      <c r="C668" s="40"/>
      <c r="D668" s="40"/>
      <c r="E668" s="201"/>
      <c r="F668" s="201"/>
      <c r="G668" s="201"/>
      <c r="H668" s="200"/>
    </row>
    <row r="669" spans="2:8" s="1" customFormat="1" ht="15.6" customHeight="1" thickTop="1">
      <c r="B669" s="40"/>
      <c r="C669" s="854" t="s">
        <v>3432</v>
      </c>
      <c r="D669" s="40"/>
      <c r="E669" s="1203" t="s">
        <v>3431</v>
      </c>
      <c r="F669" s="1203"/>
      <c r="G669" s="1203"/>
      <c r="H669" s="200"/>
    </row>
    <row r="670" spans="2:8" s="1" customFormat="1">
      <c r="B670" s="40"/>
      <c r="C670" s="40"/>
      <c r="D670" s="40"/>
      <c r="E670" s="201"/>
      <c r="F670" s="201"/>
      <c r="G670" s="201"/>
      <c r="H670" s="200"/>
    </row>
    <row r="671" spans="2:8" s="1" customFormat="1">
      <c r="B671" s="40"/>
      <c r="C671" s="40"/>
      <c r="D671" s="40"/>
      <c r="E671" s="201"/>
      <c r="F671" s="201"/>
      <c r="G671" s="201"/>
      <c r="H671" s="200"/>
    </row>
    <row r="672" spans="2:8" s="1" customFormat="1" ht="15.75" thickBot="1">
      <c r="B672" s="40"/>
      <c r="C672" s="40"/>
      <c r="D672" s="40"/>
      <c r="E672" s="201"/>
      <c r="F672" s="201"/>
      <c r="G672" s="201"/>
      <c r="H672" s="200"/>
    </row>
    <row r="673" spans="2:8" s="1" customFormat="1" ht="15.75" thickTop="1">
      <c r="B673" s="40"/>
      <c r="C673" s="854" t="s">
        <v>3426</v>
      </c>
      <c r="D673" s="40"/>
      <c r="E673" s="1203" t="s">
        <v>3429</v>
      </c>
      <c r="F673" s="1203"/>
      <c r="G673" s="1203"/>
      <c r="H673" s="200"/>
    </row>
    <row r="674" spans="2:8" s="1" customFormat="1">
      <c r="E674" s="9"/>
      <c r="F674" s="9"/>
      <c r="G674" s="4"/>
      <c r="H674" s="4"/>
    </row>
    <row r="675" spans="2:8" s="1" customFormat="1" ht="15.75" thickBot="1">
      <c r="E675" s="9"/>
      <c r="F675" s="9"/>
      <c r="G675" s="4"/>
      <c r="H675" s="4"/>
    </row>
    <row r="676" spans="2:8" s="1" customFormat="1" ht="16.149999999999999" customHeight="1" thickBot="1">
      <c r="B676" s="1209" t="s">
        <v>2982</v>
      </c>
      <c r="C676" s="1210"/>
      <c r="D676" s="1210"/>
      <c r="E676" s="1210"/>
      <c r="F676" s="1210"/>
      <c r="G676" s="1210"/>
      <c r="H676" s="1211"/>
    </row>
    <row r="677" spans="2:8" s="1" customFormat="1" ht="15.75" thickBot="1">
      <c r="B677" s="1006" t="s">
        <v>2578</v>
      </c>
      <c r="C677" s="1007"/>
      <c r="D677" s="1008" t="s">
        <v>3614</v>
      </c>
      <c r="E677" s="1007"/>
      <c r="F677" s="1007"/>
      <c r="G677" s="1007"/>
      <c r="H677" s="1009"/>
    </row>
    <row r="678" spans="2:8" s="1" customFormat="1" ht="25.15" customHeight="1">
      <c r="B678" s="1010" t="s">
        <v>3535</v>
      </c>
      <c r="C678" s="1011"/>
      <c r="D678" s="1010" t="s">
        <v>34</v>
      </c>
      <c r="E678" s="1011"/>
      <c r="F678" s="1011"/>
      <c r="G678" s="1011"/>
      <c r="H678" s="38" t="s">
        <v>1</v>
      </c>
    </row>
    <row r="679" spans="2:8" s="1" customFormat="1">
      <c r="B679" s="1012"/>
      <c r="C679" s="1013"/>
      <c r="D679" s="1016">
        <f>+ROUND(H698+H689+H685+H693,0)</f>
        <v>7545</v>
      </c>
      <c r="E679" s="1017"/>
      <c r="F679" s="1017"/>
      <c r="G679" s="1017"/>
      <c r="H679" s="1020" t="s">
        <v>21</v>
      </c>
    </row>
    <row r="680" spans="2:8" s="1" customFormat="1" ht="15.75" thickBot="1">
      <c r="B680" s="1014"/>
      <c r="C680" s="1015"/>
      <c r="D680" s="1018"/>
      <c r="E680" s="1019"/>
      <c r="F680" s="1019"/>
      <c r="G680" s="1019"/>
      <c r="H680" s="1021"/>
    </row>
    <row r="681" spans="2:8" s="1" customFormat="1" ht="15.75" thickBot="1">
      <c r="E681" s="9"/>
      <c r="F681" s="9"/>
      <c r="G681" s="4"/>
      <c r="H681" s="4"/>
    </row>
    <row r="682" spans="2:8" s="1" customFormat="1" ht="24">
      <c r="B682" s="1207" t="s">
        <v>494</v>
      </c>
      <c r="C682" s="1208"/>
      <c r="D682" s="124" t="s">
        <v>495</v>
      </c>
      <c r="E682" s="123" t="s">
        <v>496</v>
      </c>
      <c r="F682" s="123" t="s">
        <v>2469</v>
      </c>
      <c r="G682" s="122" t="s">
        <v>492</v>
      </c>
      <c r="H682" s="121" t="s">
        <v>493</v>
      </c>
    </row>
    <row r="683" spans="2:8" s="1" customFormat="1">
      <c r="B683" s="114" t="s">
        <v>940</v>
      </c>
      <c r="C683" s="11" t="str">
        <f>VLOOKUP(B683,'LISTA DE PRECIOS'!A:B,2,FALSE)</f>
        <v>Malla electrosoldada M-188  Φ 6.00 mm c/.15m</v>
      </c>
      <c r="D683" s="12" t="str">
        <f>VLOOKUP(B683,'LISTA DE PRECIOS'!A:D,4,FALSE)</f>
        <v>Kg</v>
      </c>
      <c r="E683" s="12">
        <v>1</v>
      </c>
      <c r="F683" s="12">
        <v>1.05</v>
      </c>
      <c r="G683" s="13">
        <f>VLOOKUP(B683,'LISTA DE PRECIOS'!A:E,5,FALSE)</f>
        <v>5980</v>
      </c>
      <c r="H683" s="39">
        <f>+ROUND(E683*F683*G683,0)</f>
        <v>6279</v>
      </c>
    </row>
    <row r="684" spans="2:8" s="1" customFormat="1" ht="15.75" thickBot="1">
      <c r="B684" s="91" t="s">
        <v>680</v>
      </c>
      <c r="C684" s="95" t="str">
        <f>VLOOKUP(B684,'LISTA DE PRECIOS'!A:B,2,FALSE)</f>
        <v>Alambre negro calibre 18</v>
      </c>
      <c r="D684" s="92" t="str">
        <f>VLOOKUP(B684,'LISTA DE PRECIOS'!A:D,4,FALSE)</f>
        <v>Kg</v>
      </c>
      <c r="E684" s="92">
        <v>0.03</v>
      </c>
      <c r="F684" s="92">
        <v>1.03</v>
      </c>
      <c r="G684" s="93">
        <f>VLOOKUP(B684,'LISTA DE PRECIOS'!A:E,5,FALSE)</f>
        <v>7100</v>
      </c>
      <c r="H684" s="94">
        <f>+ROUND(E684*F684*G684,0)</f>
        <v>219</v>
      </c>
    </row>
    <row r="685" spans="2:8" s="1" customFormat="1" ht="15.75" thickBot="1">
      <c r="B685" s="1022"/>
      <c r="C685" s="1023"/>
      <c r="D685" s="1024"/>
      <c r="E685" s="1030" t="s">
        <v>497</v>
      </c>
      <c r="F685" s="1031"/>
      <c r="G685" s="1032"/>
      <c r="H685" s="29">
        <f>ROUND(SUM(H683:H684),0)</f>
        <v>6498</v>
      </c>
    </row>
    <row r="686" spans="2:8" s="1" customFormat="1" ht="15.75" thickBot="1">
      <c r="B686" s="1027"/>
      <c r="C686" s="1027"/>
      <c r="D686" s="1027"/>
      <c r="E686" s="1027"/>
      <c r="F686" s="1027"/>
      <c r="G686" s="1027"/>
      <c r="H686" s="1027"/>
    </row>
    <row r="687" spans="2:8" s="1" customFormat="1" ht="24">
      <c r="B687" s="1207" t="s">
        <v>489</v>
      </c>
      <c r="C687" s="1208"/>
      <c r="D687" s="124" t="s">
        <v>490</v>
      </c>
      <c r="E687" s="123" t="s">
        <v>491</v>
      </c>
      <c r="F687" s="25" t="s">
        <v>2530</v>
      </c>
      <c r="G687" s="122" t="s">
        <v>492</v>
      </c>
      <c r="H687" s="121" t="s">
        <v>493</v>
      </c>
    </row>
    <row r="688" spans="2:8" s="1" customFormat="1" ht="15.75" thickBot="1">
      <c r="B688" s="91" t="s">
        <v>543</v>
      </c>
      <c r="C688" s="95" t="str">
        <f>VLOOKUP(B688,'LISTA DE PRECIOS'!A:B,2,FALSE)</f>
        <v>Herramienta menor</v>
      </c>
      <c r="D688" s="92" t="str">
        <f>VLOOKUP(B688,'LISTA DE PRECIOS'!A:D,4,FALSE)</f>
        <v>%MO</v>
      </c>
      <c r="E688" s="155">
        <v>0.1</v>
      </c>
      <c r="F688" s="155"/>
      <c r="G688" s="93">
        <f>+H698</f>
        <v>952</v>
      </c>
      <c r="H688" s="154">
        <f>+ROUND(E688*G688,0)</f>
        <v>95</v>
      </c>
    </row>
    <row r="689" spans="2:8" s="1" customFormat="1" ht="15.75" thickBot="1">
      <c r="B689" s="1022"/>
      <c r="C689" s="1023"/>
      <c r="D689" s="1024"/>
      <c r="E689" s="1030" t="s">
        <v>498</v>
      </c>
      <c r="F689" s="1031"/>
      <c r="G689" s="1032"/>
      <c r="H689" s="29">
        <f>ROUND(SUM(H688:H688),0)</f>
        <v>95</v>
      </c>
    </row>
    <row r="690" spans="2:8" s="1" customFormat="1" ht="15.75" thickBot="1">
      <c r="B690" s="42"/>
      <c r="C690" s="42"/>
      <c r="D690" s="42"/>
      <c r="E690" s="10"/>
      <c r="F690" s="10"/>
      <c r="G690" s="7"/>
      <c r="H690" s="8"/>
    </row>
    <row r="691" spans="2:8" s="1" customFormat="1" ht="36.75" thickBot="1">
      <c r="B691" s="1033" t="s">
        <v>499</v>
      </c>
      <c r="C691" s="1034"/>
      <c r="D691" s="30" t="s">
        <v>495</v>
      </c>
      <c r="E691" s="30" t="s">
        <v>501</v>
      </c>
      <c r="F691" s="25" t="s">
        <v>2530</v>
      </c>
      <c r="G691" s="31" t="s">
        <v>500</v>
      </c>
      <c r="H691" s="32" t="s">
        <v>493</v>
      </c>
    </row>
    <row r="692" spans="2:8" s="1" customFormat="1" ht="15.75" thickBot="1">
      <c r="B692" s="15">
        <v>3</v>
      </c>
      <c r="C692" s="16" t="s">
        <v>4</v>
      </c>
      <c r="D692" s="17"/>
      <c r="E692" s="18"/>
      <c r="F692" s="18"/>
      <c r="G692" s="19"/>
      <c r="H692" s="20">
        <f>+ROUND(E692*G692,0)</f>
        <v>0</v>
      </c>
    </row>
    <row r="693" spans="2:8" s="1" customFormat="1" ht="15.75" thickBot="1">
      <c r="B693" s="991"/>
      <c r="C693" s="991"/>
      <c r="D693" s="991"/>
      <c r="E693" s="992" t="s">
        <v>502</v>
      </c>
      <c r="F693" s="993"/>
      <c r="G693" s="994"/>
      <c r="H693" s="33">
        <f>ROUND(SUM(H692:H692),0)</f>
        <v>0</v>
      </c>
    </row>
    <row r="694" spans="2:8" s="1" customFormat="1" ht="15.75" thickBot="1">
      <c r="B694" s="1027"/>
      <c r="C694" s="1027"/>
      <c r="D694" s="1027"/>
      <c r="E694" s="1027"/>
      <c r="F694" s="1027"/>
      <c r="G694" s="1027"/>
      <c r="H694" s="1027"/>
    </row>
    <row r="695" spans="2:8" s="1" customFormat="1" ht="24">
      <c r="B695" s="1207" t="s">
        <v>503</v>
      </c>
      <c r="C695" s="1208"/>
      <c r="D695" s="124" t="s">
        <v>495</v>
      </c>
      <c r="E695" s="123" t="s">
        <v>504</v>
      </c>
      <c r="F695" s="25" t="s">
        <v>2530</v>
      </c>
      <c r="G695" s="122" t="s">
        <v>505</v>
      </c>
      <c r="H695" s="121" t="s">
        <v>493</v>
      </c>
    </row>
    <row r="696" spans="2:8" s="1" customFormat="1">
      <c r="B696" s="111" t="s">
        <v>2514</v>
      </c>
      <c r="C696" s="11" t="str">
        <f>VLOOKUP(B696,'LISTA DE PRECIOS'!A:B,2,FALSE)</f>
        <v>Ayudante</v>
      </c>
      <c r="D696" s="12" t="str">
        <f>VLOOKUP(B696,'LISTA DE PRECIOS'!A:D,4,FALSE)</f>
        <v>Día</v>
      </c>
      <c r="E696" s="23">
        <v>5.0000000000000001E-3</v>
      </c>
      <c r="F696" s="23">
        <v>1</v>
      </c>
      <c r="G696" s="13">
        <f>VLOOKUP(B696,'LISTA DE PRECIOS'!A:E,5,FALSE)</f>
        <v>67964</v>
      </c>
      <c r="H696" s="119">
        <f>+ROUND(E696*F696*G696,0)</f>
        <v>340</v>
      </c>
    </row>
    <row r="697" spans="2:8" s="1" customFormat="1" ht="15.75" thickBot="1">
      <c r="B697" s="118" t="s">
        <v>2516</v>
      </c>
      <c r="C697" s="95" t="str">
        <f>VLOOKUP(B697,'LISTA DE PRECIOS'!A:B,2,FALSE)</f>
        <v>Oficial</v>
      </c>
      <c r="D697" s="92" t="str">
        <f>VLOOKUP(B697,'LISTA DE PRECIOS'!A:D,4,FALSE)</f>
        <v>Día</v>
      </c>
      <c r="E697" s="117">
        <v>5.0000000000000001E-3</v>
      </c>
      <c r="F697" s="117">
        <v>1</v>
      </c>
      <c r="G697" s="93">
        <f>VLOOKUP(B697,'LISTA DE PRECIOS'!A:E,5,FALSE)</f>
        <v>122335</v>
      </c>
      <c r="H697" s="116">
        <f>+ROUND(E697*F697*G697,0)</f>
        <v>612</v>
      </c>
    </row>
    <row r="698" spans="2:8" s="1" customFormat="1" ht="15.75" thickBot="1">
      <c r="B698" s="991"/>
      <c r="C698" s="991"/>
      <c r="D698" s="991"/>
      <c r="E698" s="1042" t="s">
        <v>506</v>
      </c>
      <c r="F698" s="1043"/>
      <c r="G698" s="1031"/>
      <c r="H698" s="29">
        <f>ROUND(SUM(H696:H697),0)</f>
        <v>952</v>
      </c>
    </row>
    <row r="699" spans="2:8" s="1" customFormat="1" ht="15.75" thickBot="1">
      <c r="B699" s="49"/>
      <c r="C699" s="42"/>
      <c r="D699" s="42"/>
      <c r="E699" s="42"/>
      <c r="F699" s="42"/>
      <c r="G699" s="42"/>
      <c r="H699" s="42"/>
    </row>
    <row r="700" spans="2:8" s="1" customFormat="1" ht="15.75" thickBot="1">
      <c r="B700" s="40"/>
      <c r="C700" s="40"/>
      <c r="D700" s="40"/>
      <c r="E700" s="995" t="s">
        <v>507</v>
      </c>
      <c r="F700" s="996"/>
      <c r="G700" s="997"/>
      <c r="H700" s="14">
        <f>+ROUND(H698+H689+H685+H693,0)</f>
        <v>7545</v>
      </c>
    </row>
    <row r="701" spans="2:8" s="1" customFormat="1">
      <c r="B701" s="40"/>
      <c r="C701" s="40"/>
      <c r="D701" s="40"/>
      <c r="E701" s="201"/>
      <c r="F701" s="201"/>
      <c r="G701" s="201"/>
      <c r="H701" s="200"/>
    </row>
    <row r="702" spans="2:8" s="1" customFormat="1">
      <c r="B702" s="40"/>
      <c r="C702" s="40"/>
      <c r="D702" s="40"/>
      <c r="E702" s="201"/>
      <c r="F702" s="201"/>
      <c r="G702" s="201"/>
      <c r="H702" s="200"/>
    </row>
    <row r="703" spans="2:8" s="1" customFormat="1">
      <c r="B703" s="40"/>
      <c r="C703" s="40"/>
      <c r="D703" s="40"/>
      <c r="E703" s="201"/>
      <c r="F703" s="201"/>
      <c r="G703" s="201"/>
      <c r="H703" s="200"/>
    </row>
    <row r="704" spans="2:8" s="1" customFormat="1">
      <c r="B704" s="40"/>
      <c r="C704" s="40"/>
      <c r="D704" s="40"/>
      <c r="E704" s="201"/>
      <c r="F704" s="201"/>
      <c r="G704" s="201"/>
      <c r="H704" s="200"/>
    </row>
    <row r="705" spans="2:8" s="1" customFormat="1" ht="15.75" thickBot="1">
      <c r="B705" s="40"/>
      <c r="C705" s="40"/>
      <c r="D705" s="40"/>
      <c r="E705" s="201"/>
      <c r="F705" s="201"/>
      <c r="G705" s="201"/>
      <c r="H705" s="200"/>
    </row>
    <row r="706" spans="2:8" s="1" customFormat="1" ht="15.6" customHeight="1" thickTop="1">
      <c r="B706" s="40"/>
      <c r="C706" s="854" t="s">
        <v>3432</v>
      </c>
      <c r="D706" s="40"/>
      <c r="E706" s="1203" t="s">
        <v>3431</v>
      </c>
      <c r="F706" s="1203"/>
      <c r="G706" s="1203"/>
      <c r="H706" s="200"/>
    </row>
    <row r="707" spans="2:8" s="1" customFormat="1">
      <c r="B707" s="40"/>
      <c r="C707" s="40"/>
      <c r="D707" s="40"/>
      <c r="E707" s="201"/>
      <c r="F707" s="201"/>
      <c r="G707" s="201"/>
      <c r="H707" s="200"/>
    </row>
    <row r="708" spans="2:8" s="1" customFormat="1">
      <c r="B708" s="40"/>
      <c r="C708" s="40"/>
      <c r="D708" s="40"/>
      <c r="E708" s="201"/>
      <c r="F708" s="201"/>
      <c r="G708" s="201"/>
      <c r="H708" s="200"/>
    </row>
    <row r="709" spans="2:8" s="1" customFormat="1" ht="15.75" thickBot="1">
      <c r="B709" s="40"/>
      <c r="C709" s="40"/>
      <c r="D709" s="40"/>
      <c r="E709" s="201"/>
      <c r="F709" s="201"/>
      <c r="G709" s="201"/>
      <c r="H709" s="200"/>
    </row>
    <row r="710" spans="2:8" s="1" customFormat="1" ht="15.75" thickTop="1">
      <c r="B710" s="40"/>
      <c r="C710" s="854" t="s">
        <v>3426</v>
      </c>
      <c r="D710" s="40"/>
      <c r="E710" s="1203" t="s">
        <v>3429</v>
      </c>
      <c r="F710" s="1203"/>
      <c r="G710" s="1203"/>
      <c r="H710" s="200"/>
    </row>
    <row r="711" spans="2:8" s="1" customFormat="1">
      <c r="E711" s="9"/>
      <c r="F711" s="9"/>
      <c r="G711" s="4"/>
      <c r="H711" s="4"/>
    </row>
    <row r="712" spans="2:8" s="1" customFormat="1" ht="15.75" thickBot="1">
      <c r="E712" s="9"/>
      <c r="F712" s="9"/>
      <c r="G712" s="4"/>
      <c r="H712" s="4"/>
    </row>
    <row r="713" spans="2:8" s="1" customFormat="1" ht="16.149999999999999" customHeight="1" thickBot="1">
      <c r="B713" s="1209" t="s">
        <v>2982</v>
      </c>
      <c r="C713" s="1210"/>
      <c r="D713" s="1210"/>
      <c r="E713" s="1210"/>
      <c r="F713" s="1210"/>
      <c r="G713" s="1210"/>
      <c r="H713" s="1211"/>
    </row>
    <row r="714" spans="2:8" s="1" customFormat="1" ht="15" customHeight="1" thickBot="1">
      <c r="B714" s="1006" t="s">
        <v>2578</v>
      </c>
      <c r="C714" s="1007"/>
      <c r="D714" s="1008" t="s">
        <v>3615</v>
      </c>
      <c r="E714" s="1007"/>
      <c r="F714" s="1007"/>
      <c r="G714" s="1007"/>
      <c r="H714" s="1009"/>
    </row>
    <row r="715" spans="2:8" s="1" customFormat="1" ht="25.15" customHeight="1">
      <c r="B715" s="1010" t="s">
        <v>3536</v>
      </c>
      <c r="C715" s="1011"/>
      <c r="D715" s="1010" t="s">
        <v>34</v>
      </c>
      <c r="E715" s="1011"/>
      <c r="F715" s="1011"/>
      <c r="G715" s="1011"/>
      <c r="H715" s="38" t="s">
        <v>1</v>
      </c>
    </row>
    <row r="716" spans="2:8" s="1" customFormat="1">
      <c r="B716" s="1012"/>
      <c r="C716" s="1013"/>
      <c r="D716" s="1016">
        <f>+ROUND(H734+H726+H722+H730,0)</f>
        <v>38298</v>
      </c>
      <c r="E716" s="1017"/>
      <c r="F716" s="1017"/>
      <c r="G716" s="1017"/>
      <c r="H716" s="1020" t="s">
        <v>3</v>
      </c>
    </row>
    <row r="717" spans="2:8" s="1" customFormat="1" ht="15.75" thickBot="1">
      <c r="B717" s="1014"/>
      <c r="C717" s="1015"/>
      <c r="D717" s="1018"/>
      <c r="E717" s="1019"/>
      <c r="F717" s="1019"/>
      <c r="G717" s="1019"/>
      <c r="H717" s="1021"/>
    </row>
    <row r="718" spans="2:8" s="1" customFormat="1" ht="15.75" thickBot="1">
      <c r="E718" s="9"/>
      <c r="F718" s="9"/>
      <c r="G718" s="4"/>
      <c r="H718" s="4"/>
    </row>
    <row r="719" spans="2:8" s="1" customFormat="1" ht="24">
      <c r="B719" s="1207" t="s">
        <v>494</v>
      </c>
      <c r="C719" s="1208"/>
      <c r="D719" s="124" t="s">
        <v>495</v>
      </c>
      <c r="E719" s="123" t="s">
        <v>496</v>
      </c>
      <c r="F719" s="123" t="s">
        <v>2469</v>
      </c>
      <c r="G719" s="122" t="s">
        <v>492</v>
      </c>
      <c r="H719" s="121" t="s">
        <v>493</v>
      </c>
    </row>
    <row r="720" spans="2:8" s="1" customFormat="1">
      <c r="B720" s="114" t="s">
        <v>765</v>
      </c>
      <c r="C720" s="11" t="str">
        <f>VLOOKUP(B720,'LISTA DE PRECIOS'!A:B,2,FALSE)</f>
        <v>Cinta PVC V - 15</v>
      </c>
      <c r="D720" s="12" t="str">
        <f>VLOOKUP(B720,'LISTA DE PRECIOS'!A:D,4,FALSE)</f>
        <v>M</v>
      </c>
      <c r="E720" s="12">
        <v>1</v>
      </c>
      <c r="F720" s="12">
        <v>1.03</v>
      </c>
      <c r="G720" s="13">
        <f>VLOOKUP(B720,'LISTA DE PRECIOS'!A:E,5,FALSE)</f>
        <v>26930</v>
      </c>
      <c r="H720" s="39">
        <f>+ROUND(E720*F720*G720,0)</f>
        <v>27738</v>
      </c>
    </row>
    <row r="721" spans="2:8" s="1" customFormat="1" ht="15.75" thickBot="1">
      <c r="B721" s="91" t="s">
        <v>680</v>
      </c>
      <c r="C721" s="95" t="str">
        <f>VLOOKUP(B721,'LISTA DE PRECIOS'!A:B,2,FALSE)</f>
        <v>Alambre negro calibre 18</v>
      </c>
      <c r="D721" s="92" t="str">
        <f>VLOOKUP(B721,'LISTA DE PRECIOS'!A:D,4,FALSE)</f>
        <v>Kg</v>
      </c>
      <c r="E721" s="92">
        <v>0.04</v>
      </c>
      <c r="F721" s="92">
        <v>1</v>
      </c>
      <c r="G721" s="93">
        <f>VLOOKUP(B721,'LISTA DE PRECIOS'!A:E,5,FALSE)</f>
        <v>7100</v>
      </c>
      <c r="H721" s="94">
        <f>+ROUND(E721*F721*G721,0)</f>
        <v>284</v>
      </c>
    </row>
    <row r="722" spans="2:8" s="1" customFormat="1" ht="15.75" thickBot="1">
      <c r="B722" s="1022"/>
      <c r="C722" s="1023"/>
      <c r="D722" s="1024"/>
      <c r="E722" s="1030" t="s">
        <v>497</v>
      </c>
      <c r="F722" s="1031"/>
      <c r="G722" s="1032"/>
      <c r="H722" s="29">
        <f>ROUND(SUM(H720:H721),0)</f>
        <v>28022</v>
      </c>
    </row>
    <row r="723" spans="2:8" s="1" customFormat="1" ht="15.75" thickBot="1">
      <c r="B723" s="1027"/>
      <c r="C723" s="1027"/>
      <c r="D723" s="1027"/>
      <c r="E723" s="1027"/>
      <c r="F723" s="1027"/>
      <c r="G723" s="1027"/>
      <c r="H723" s="1027"/>
    </row>
    <row r="724" spans="2:8" s="1" customFormat="1" ht="24">
      <c r="B724" s="1207" t="s">
        <v>489</v>
      </c>
      <c r="C724" s="1208"/>
      <c r="D724" s="124" t="s">
        <v>490</v>
      </c>
      <c r="E724" s="123" t="s">
        <v>491</v>
      </c>
      <c r="F724" s="25" t="s">
        <v>2530</v>
      </c>
      <c r="G724" s="122" t="s">
        <v>492</v>
      </c>
      <c r="H724" s="121" t="s">
        <v>493</v>
      </c>
    </row>
    <row r="725" spans="2:8" s="1" customFormat="1" ht="15.75" thickBot="1">
      <c r="B725" s="91" t="s">
        <v>543</v>
      </c>
      <c r="C725" s="95" t="str">
        <f>VLOOKUP(B725,'LISTA DE PRECIOS'!A:B,2,FALSE)</f>
        <v>Herramienta menor</v>
      </c>
      <c r="D725" s="92" t="str">
        <f>VLOOKUP(B725,'LISTA DE PRECIOS'!A:D,4,FALSE)</f>
        <v>%MO</v>
      </c>
      <c r="E725" s="155">
        <v>0.05</v>
      </c>
      <c r="F725" s="155"/>
      <c r="G725" s="93">
        <f>+H734</f>
        <v>9787</v>
      </c>
      <c r="H725" s="154">
        <f>+ROUND(E725*G725,0)</f>
        <v>489</v>
      </c>
    </row>
    <row r="726" spans="2:8" s="1" customFormat="1" ht="15.75" thickBot="1">
      <c r="B726" s="1022"/>
      <c r="C726" s="1023"/>
      <c r="D726" s="1024"/>
      <c r="E726" s="1030" t="s">
        <v>498</v>
      </c>
      <c r="F726" s="1031"/>
      <c r="G726" s="1032"/>
      <c r="H726" s="29">
        <f>ROUND(SUM(H725:H725),0)</f>
        <v>489</v>
      </c>
    </row>
    <row r="727" spans="2:8" s="1" customFormat="1" ht="15.75" thickBot="1">
      <c r="B727" s="42"/>
      <c r="C727" s="42"/>
      <c r="D727" s="42"/>
      <c r="E727" s="10"/>
      <c r="F727" s="10"/>
      <c r="G727" s="7"/>
      <c r="H727" s="8"/>
    </row>
    <row r="728" spans="2:8" s="1" customFormat="1" ht="36.75" thickBot="1">
      <c r="B728" s="1033" t="s">
        <v>499</v>
      </c>
      <c r="C728" s="1034"/>
      <c r="D728" s="30" t="s">
        <v>495</v>
      </c>
      <c r="E728" s="30" t="s">
        <v>501</v>
      </c>
      <c r="F728" s="25" t="s">
        <v>2530</v>
      </c>
      <c r="G728" s="31" t="s">
        <v>500</v>
      </c>
      <c r="H728" s="32" t="s">
        <v>493</v>
      </c>
    </row>
    <row r="729" spans="2:8" s="1" customFormat="1" ht="15.75" thickBot="1">
      <c r="B729" s="15">
        <v>3</v>
      </c>
      <c r="C729" s="16" t="s">
        <v>4</v>
      </c>
      <c r="D729" s="17"/>
      <c r="E729" s="18"/>
      <c r="F729" s="18"/>
      <c r="G729" s="19"/>
      <c r="H729" s="20">
        <f>+ROUND(E729*G729,0)</f>
        <v>0</v>
      </c>
    </row>
    <row r="730" spans="2:8" s="1" customFormat="1" ht="15.75" thickBot="1">
      <c r="B730" s="991"/>
      <c r="C730" s="991"/>
      <c r="D730" s="991"/>
      <c r="E730" s="992" t="s">
        <v>502</v>
      </c>
      <c r="F730" s="993"/>
      <c r="G730" s="994"/>
      <c r="H730" s="33">
        <f>ROUND(SUM(H729:H729),0)</f>
        <v>0</v>
      </c>
    </row>
    <row r="731" spans="2:8" s="1" customFormat="1" ht="15.75" thickBot="1">
      <c r="B731" s="1027"/>
      <c r="C731" s="1027"/>
      <c r="D731" s="1027"/>
      <c r="E731" s="1027"/>
      <c r="F731" s="1027"/>
      <c r="G731" s="1027"/>
      <c r="H731" s="1027"/>
    </row>
    <row r="732" spans="2:8" s="1" customFormat="1" ht="24">
      <c r="B732" s="1207" t="s">
        <v>503</v>
      </c>
      <c r="C732" s="1208"/>
      <c r="D732" s="124" t="s">
        <v>495</v>
      </c>
      <c r="E732" s="123" t="s">
        <v>504</v>
      </c>
      <c r="F732" s="25" t="s">
        <v>2530</v>
      </c>
      <c r="G732" s="122" t="s">
        <v>505</v>
      </c>
      <c r="H732" s="121" t="s">
        <v>493</v>
      </c>
    </row>
    <row r="733" spans="2:8" s="1" customFormat="1" ht="15.75" thickBot="1">
      <c r="B733" s="118" t="s">
        <v>2516</v>
      </c>
      <c r="C733" s="95" t="str">
        <f>VLOOKUP(B733,'LISTA DE PRECIOS'!A:B,2,FALSE)</f>
        <v>Oficial</v>
      </c>
      <c r="D733" s="92" t="str">
        <f>VLOOKUP(B733,'LISTA DE PRECIOS'!A:D,4,FALSE)</f>
        <v>Día</v>
      </c>
      <c r="E733" s="117">
        <v>0.08</v>
      </c>
      <c r="F733" s="117">
        <v>1</v>
      </c>
      <c r="G733" s="93">
        <f>VLOOKUP(B733,'LISTA DE PRECIOS'!A:E,5,FALSE)</f>
        <v>122335</v>
      </c>
      <c r="H733" s="116">
        <f>+ROUND(E733*F733*G733,0)</f>
        <v>9787</v>
      </c>
    </row>
    <row r="734" spans="2:8" s="1" customFormat="1" ht="15.75" thickBot="1">
      <c r="B734" s="991"/>
      <c r="C734" s="991"/>
      <c r="D734" s="991"/>
      <c r="E734" s="1042" t="s">
        <v>506</v>
      </c>
      <c r="F734" s="1043"/>
      <c r="G734" s="1031"/>
      <c r="H734" s="29">
        <f>ROUND(SUM(H733:H733),0)</f>
        <v>9787</v>
      </c>
    </row>
    <row r="735" spans="2:8" s="1" customFormat="1" ht="15.75" thickBot="1">
      <c r="B735" s="49"/>
      <c r="C735" s="42"/>
      <c r="D735" s="42"/>
      <c r="E735" s="42"/>
      <c r="F735" s="42"/>
      <c r="G735" s="42"/>
      <c r="H735" s="42"/>
    </row>
    <row r="736" spans="2:8" s="1" customFormat="1" ht="15.75" thickBot="1">
      <c r="B736" s="40"/>
      <c r="C736" s="40"/>
      <c r="D736" s="40"/>
      <c r="E736" s="995" t="s">
        <v>507</v>
      </c>
      <c r="F736" s="996"/>
      <c r="G736" s="997"/>
      <c r="H736" s="14">
        <f>+ROUND(H734+H726+H722+H730,0)</f>
        <v>38298</v>
      </c>
    </row>
    <row r="737" spans="2:8" s="1" customFormat="1">
      <c r="B737" s="40"/>
      <c r="C737" s="40"/>
      <c r="D737" s="40"/>
      <c r="E737" s="201"/>
      <c r="F737" s="201"/>
      <c r="G737" s="201"/>
      <c r="H737" s="200"/>
    </row>
    <row r="738" spans="2:8" s="1" customFormat="1">
      <c r="B738" s="40"/>
      <c r="C738" s="40"/>
      <c r="D738" s="40"/>
      <c r="E738" s="201"/>
      <c r="F738" s="201"/>
      <c r="G738" s="201"/>
      <c r="H738" s="200"/>
    </row>
    <row r="739" spans="2:8" s="1" customFormat="1">
      <c r="B739" s="40"/>
      <c r="C739" s="40"/>
      <c r="D739" s="40"/>
      <c r="E739" s="201"/>
      <c r="F739" s="201"/>
      <c r="G739" s="201"/>
      <c r="H739" s="200"/>
    </row>
    <row r="740" spans="2:8" s="1" customFormat="1">
      <c r="B740" s="40"/>
      <c r="C740" s="40"/>
      <c r="D740" s="40"/>
      <c r="E740" s="201"/>
      <c r="F740" s="201"/>
      <c r="G740" s="201"/>
      <c r="H740" s="200"/>
    </row>
    <row r="741" spans="2:8" s="1" customFormat="1" ht="15.75" thickBot="1">
      <c r="B741" s="40"/>
      <c r="C741" s="40"/>
      <c r="D741" s="40"/>
      <c r="E741" s="201"/>
      <c r="F741" s="201"/>
      <c r="G741" s="201"/>
      <c r="H741" s="200"/>
    </row>
    <row r="742" spans="2:8" s="1" customFormat="1" ht="15.6" customHeight="1" thickTop="1">
      <c r="B742" s="40"/>
      <c r="C742" s="854" t="s">
        <v>3432</v>
      </c>
      <c r="D742" s="40"/>
      <c r="E742" s="1203" t="s">
        <v>3431</v>
      </c>
      <c r="F742" s="1203"/>
      <c r="G742" s="1203"/>
      <c r="H742" s="200"/>
    </row>
    <row r="743" spans="2:8" s="1" customFormat="1">
      <c r="B743" s="40"/>
      <c r="C743" s="40"/>
      <c r="D743" s="40"/>
      <c r="E743" s="201"/>
      <c r="F743" s="201"/>
      <c r="G743" s="201"/>
      <c r="H743" s="200"/>
    </row>
    <row r="744" spans="2:8" s="1" customFormat="1">
      <c r="B744" s="40"/>
      <c r="C744" s="40"/>
      <c r="D744" s="40"/>
      <c r="E744" s="201"/>
      <c r="F744" s="201"/>
      <c r="G744" s="201"/>
      <c r="H744" s="200"/>
    </row>
    <row r="745" spans="2:8" s="1" customFormat="1" ht="15.75" thickBot="1">
      <c r="B745" s="40"/>
      <c r="C745" s="40"/>
      <c r="D745" s="40"/>
      <c r="E745" s="201"/>
      <c r="F745" s="201"/>
      <c r="G745" s="201"/>
      <c r="H745" s="200"/>
    </row>
    <row r="746" spans="2:8" s="1" customFormat="1" ht="15.75" thickTop="1">
      <c r="B746" s="40"/>
      <c r="C746" s="854" t="s">
        <v>3426</v>
      </c>
      <c r="D746" s="40"/>
      <c r="E746" s="1203" t="s">
        <v>3429</v>
      </c>
      <c r="F746" s="1203"/>
      <c r="G746" s="1203"/>
      <c r="H746" s="200"/>
    </row>
    <row r="747" spans="2:8" s="1" customFormat="1">
      <c r="B747" s="40"/>
      <c r="C747" s="934"/>
      <c r="D747" s="40"/>
      <c r="E747" s="934"/>
      <c r="F747" s="934"/>
      <c r="G747" s="934"/>
      <c r="H747" s="200"/>
    </row>
    <row r="748" spans="2:8" s="1" customFormat="1">
      <c r="E748" s="9"/>
      <c r="F748" s="9"/>
      <c r="G748" s="4"/>
      <c r="H748" s="4"/>
    </row>
  </sheetData>
  <mergeCells count="432">
    <mergeCell ref="E632:G632"/>
    <mergeCell ref="E636:G636"/>
    <mergeCell ref="E669:G669"/>
    <mergeCell ref="E673:G673"/>
    <mergeCell ref="E706:G706"/>
    <mergeCell ref="E710:G710"/>
    <mergeCell ref="E742:G742"/>
    <mergeCell ref="E746:G746"/>
    <mergeCell ref="E429:G429"/>
    <mergeCell ref="E466:G466"/>
    <mergeCell ref="E470:G470"/>
    <mergeCell ref="E512:G512"/>
    <mergeCell ref="E516:G516"/>
    <mergeCell ref="E552:G552"/>
    <mergeCell ref="E556:G556"/>
    <mergeCell ref="E593:G593"/>
    <mergeCell ref="E597:G597"/>
    <mergeCell ref="E626:G626"/>
    <mergeCell ref="E580:G580"/>
    <mergeCell ref="B581:H581"/>
    <mergeCell ref="B582:C582"/>
    <mergeCell ref="B585:D585"/>
    <mergeCell ref="E585:G585"/>
    <mergeCell ref="E587:G587"/>
    <mergeCell ref="E251:G251"/>
    <mergeCell ref="E255:G255"/>
    <mergeCell ref="E293:G293"/>
    <mergeCell ref="E297:G297"/>
    <mergeCell ref="E340:G340"/>
    <mergeCell ref="E344:G344"/>
    <mergeCell ref="E384:G384"/>
    <mergeCell ref="E388:G388"/>
    <mergeCell ref="E425:G425"/>
    <mergeCell ref="E419:G419"/>
    <mergeCell ref="B413:H413"/>
    <mergeCell ref="B414:C414"/>
    <mergeCell ref="B410:C410"/>
    <mergeCell ref="B412:D412"/>
    <mergeCell ref="E412:G412"/>
    <mergeCell ref="B392:C392"/>
    <mergeCell ref="D392:H392"/>
    <mergeCell ref="B405:H405"/>
    <mergeCell ref="B406:C406"/>
    <mergeCell ref="B408:D408"/>
    <mergeCell ref="E408:G408"/>
    <mergeCell ref="B393:C395"/>
    <mergeCell ref="D393:G393"/>
    <mergeCell ref="D394:G395"/>
    <mergeCell ref="E32:G32"/>
    <mergeCell ref="E36:G36"/>
    <mergeCell ref="E72:G72"/>
    <mergeCell ref="E76:G76"/>
    <mergeCell ref="E115:G115"/>
    <mergeCell ref="E119:G119"/>
    <mergeCell ref="E158:G158"/>
    <mergeCell ref="E162:G162"/>
    <mergeCell ref="E205:G205"/>
    <mergeCell ref="E107:G107"/>
    <mergeCell ref="D80:H80"/>
    <mergeCell ref="D124:G124"/>
    <mergeCell ref="D125:G126"/>
    <mergeCell ref="H125:H126"/>
    <mergeCell ref="B146:H146"/>
    <mergeCell ref="B147:C147"/>
    <mergeCell ref="B150:D150"/>
    <mergeCell ref="E150:G150"/>
    <mergeCell ref="B167:C169"/>
    <mergeCell ref="D167:G167"/>
    <mergeCell ref="D168:G169"/>
    <mergeCell ref="H168:H169"/>
    <mergeCell ref="B171:C171"/>
    <mergeCell ref="B180:D180"/>
    <mergeCell ref="B615:D615"/>
    <mergeCell ref="E615:G615"/>
    <mergeCell ref="B617:C617"/>
    <mergeCell ref="B619:D619"/>
    <mergeCell ref="E619:G619"/>
    <mergeCell ref="B620:H620"/>
    <mergeCell ref="B621:C621"/>
    <mergeCell ref="B624:D624"/>
    <mergeCell ref="E624:G624"/>
    <mergeCell ref="B602:C604"/>
    <mergeCell ref="D602:G602"/>
    <mergeCell ref="D603:G604"/>
    <mergeCell ref="H603:H604"/>
    <mergeCell ref="B606:C606"/>
    <mergeCell ref="B610:D610"/>
    <mergeCell ref="E610:G610"/>
    <mergeCell ref="B611:H611"/>
    <mergeCell ref="B612:C612"/>
    <mergeCell ref="B600:H600"/>
    <mergeCell ref="B601:C601"/>
    <mergeCell ref="D601:H601"/>
    <mergeCell ref="E66:G66"/>
    <mergeCell ref="B79:H79"/>
    <mergeCell ref="B55:D55"/>
    <mergeCell ref="E55:G55"/>
    <mergeCell ref="E51:G51"/>
    <mergeCell ref="B102:D102"/>
    <mergeCell ref="E102:G102"/>
    <mergeCell ref="B571:D571"/>
    <mergeCell ref="E571:G571"/>
    <mergeCell ref="E109:G109"/>
    <mergeCell ref="B122:H122"/>
    <mergeCell ref="B98:D98"/>
    <mergeCell ref="E98:G98"/>
    <mergeCell ref="B100:C100"/>
    <mergeCell ref="B92:D92"/>
    <mergeCell ref="E92:G92"/>
    <mergeCell ref="B93:H93"/>
    <mergeCell ref="B94:C94"/>
    <mergeCell ref="B103:H103"/>
    <mergeCell ref="B104:C104"/>
    <mergeCell ref="B107:D107"/>
    <mergeCell ref="B39:H39"/>
    <mergeCell ref="B57:C57"/>
    <mergeCell ref="B59:D59"/>
    <mergeCell ref="E59:G59"/>
    <mergeCell ref="B60:H60"/>
    <mergeCell ref="B64:D64"/>
    <mergeCell ref="E64:G64"/>
    <mergeCell ref="D40:H40"/>
    <mergeCell ref="B41:C43"/>
    <mergeCell ref="D41:G41"/>
    <mergeCell ref="D42:G43"/>
    <mergeCell ref="H42:H43"/>
    <mergeCell ref="B45:C45"/>
    <mergeCell ref="B51:D51"/>
    <mergeCell ref="B52:H52"/>
    <mergeCell ref="B53:C53"/>
    <mergeCell ref="B40:C40"/>
    <mergeCell ref="B61:C61"/>
    <mergeCell ref="B123:C123"/>
    <mergeCell ref="D81:G81"/>
    <mergeCell ref="D82:G83"/>
    <mergeCell ref="H82:H83"/>
    <mergeCell ref="B81:C83"/>
    <mergeCell ref="B80:C80"/>
    <mergeCell ref="B85:C85"/>
    <mergeCell ref="B143:C143"/>
    <mergeCell ref="B145:D145"/>
    <mergeCell ref="E145:G145"/>
    <mergeCell ref="B137:C137"/>
    <mergeCell ref="B141:D141"/>
    <mergeCell ref="E141:G141"/>
    <mergeCell ref="B128:C128"/>
    <mergeCell ref="B135:D135"/>
    <mergeCell ref="E135:G135"/>
    <mergeCell ref="B136:H136"/>
    <mergeCell ref="D123:H123"/>
    <mergeCell ref="B124:C126"/>
    <mergeCell ref="E180:G180"/>
    <mergeCell ref="E152:G152"/>
    <mergeCell ref="B165:H165"/>
    <mergeCell ref="B166:C166"/>
    <mergeCell ref="D166:H166"/>
    <mergeCell ref="E227:G227"/>
    <mergeCell ref="B228:H228"/>
    <mergeCell ref="B229:C229"/>
    <mergeCell ref="B233:D233"/>
    <mergeCell ref="E233:G233"/>
    <mergeCell ref="B181:H181"/>
    <mergeCell ref="B182:C182"/>
    <mergeCell ref="B188:D188"/>
    <mergeCell ref="E188:G188"/>
    <mergeCell ref="B190:C190"/>
    <mergeCell ref="B192:D192"/>
    <mergeCell ref="E192:G192"/>
    <mergeCell ref="E209:G209"/>
    <mergeCell ref="B269:H269"/>
    <mergeCell ref="B270:C270"/>
    <mergeCell ref="B276:D276"/>
    <mergeCell ref="E276:G276"/>
    <mergeCell ref="B302:C304"/>
    <mergeCell ref="D302:G302"/>
    <mergeCell ref="D303:G304"/>
    <mergeCell ref="E280:G280"/>
    <mergeCell ref="B193:H193"/>
    <mergeCell ref="B194:C194"/>
    <mergeCell ref="B197:D197"/>
    <mergeCell ref="E197:G197"/>
    <mergeCell ref="E199:G199"/>
    <mergeCell ref="B258:H258"/>
    <mergeCell ref="B214:C216"/>
    <mergeCell ref="D214:G214"/>
    <mergeCell ref="D215:G216"/>
    <mergeCell ref="H215:H216"/>
    <mergeCell ref="B212:H212"/>
    <mergeCell ref="B213:C213"/>
    <mergeCell ref="D213:H213"/>
    <mergeCell ref="E245:G245"/>
    <mergeCell ref="B218:C218"/>
    <mergeCell ref="B227:D227"/>
    <mergeCell ref="B372:H372"/>
    <mergeCell ref="B259:C259"/>
    <mergeCell ref="D259:H259"/>
    <mergeCell ref="B260:C262"/>
    <mergeCell ref="D260:G260"/>
    <mergeCell ref="D261:G262"/>
    <mergeCell ref="H261:H262"/>
    <mergeCell ref="E332:G332"/>
    <mergeCell ref="B316:H316"/>
    <mergeCell ref="B317:C317"/>
    <mergeCell ref="B323:D323"/>
    <mergeCell ref="E323:G323"/>
    <mergeCell ref="B325:C325"/>
    <mergeCell ref="B327:D327"/>
    <mergeCell ref="B328:H328"/>
    <mergeCell ref="B329:C329"/>
    <mergeCell ref="B332:D332"/>
    <mergeCell ref="B281:H281"/>
    <mergeCell ref="B282:C282"/>
    <mergeCell ref="B285:D285"/>
    <mergeCell ref="E285:G285"/>
    <mergeCell ref="B264:C264"/>
    <mergeCell ref="B268:D268"/>
    <mergeCell ref="E268:G268"/>
    <mergeCell ref="B315:D315"/>
    <mergeCell ref="E315:G315"/>
    <mergeCell ref="E287:G287"/>
    <mergeCell ref="B300:H300"/>
    <mergeCell ref="B301:C301"/>
    <mergeCell ref="D301:H301"/>
    <mergeCell ref="B353:C353"/>
    <mergeCell ref="B362:D362"/>
    <mergeCell ref="E362:G362"/>
    <mergeCell ref="B347:H347"/>
    <mergeCell ref="E334:G334"/>
    <mergeCell ref="B348:C348"/>
    <mergeCell ref="D348:H348"/>
    <mergeCell ref="D433:H433"/>
    <mergeCell ref="B434:C436"/>
    <mergeCell ref="D434:G434"/>
    <mergeCell ref="D435:G436"/>
    <mergeCell ref="H435:H436"/>
    <mergeCell ref="B432:H432"/>
    <mergeCell ref="B373:C373"/>
    <mergeCell ref="B376:D376"/>
    <mergeCell ref="E376:G376"/>
    <mergeCell ref="B235:C235"/>
    <mergeCell ref="B237:D237"/>
    <mergeCell ref="E237:G237"/>
    <mergeCell ref="B238:H238"/>
    <mergeCell ref="B239:C239"/>
    <mergeCell ref="B243:D243"/>
    <mergeCell ref="E243:G243"/>
    <mergeCell ref="B417:D417"/>
    <mergeCell ref="E417:G417"/>
    <mergeCell ref="B278:C278"/>
    <mergeCell ref="B280:D280"/>
    <mergeCell ref="E327:G327"/>
    <mergeCell ref="B349:C351"/>
    <mergeCell ref="D349:G349"/>
    <mergeCell ref="D350:G351"/>
    <mergeCell ref="H350:H351"/>
    <mergeCell ref="B391:H391"/>
    <mergeCell ref="E378:G378"/>
    <mergeCell ref="H394:H395"/>
    <mergeCell ref="B397:C397"/>
    <mergeCell ref="B404:D404"/>
    <mergeCell ref="E404:G404"/>
    <mergeCell ref="H303:H304"/>
    <mergeCell ref="B306:C306"/>
    <mergeCell ref="B473:H473"/>
    <mergeCell ref="B363:H363"/>
    <mergeCell ref="B364:C364"/>
    <mergeCell ref="B367:D367"/>
    <mergeCell ref="E367:G367"/>
    <mergeCell ref="B369:C369"/>
    <mergeCell ref="B371:D371"/>
    <mergeCell ref="E371:G371"/>
    <mergeCell ref="E460:G460"/>
    <mergeCell ref="B451:C451"/>
    <mergeCell ref="B453:D453"/>
    <mergeCell ref="E453:G453"/>
    <mergeCell ref="B454:H454"/>
    <mergeCell ref="B455:C455"/>
    <mergeCell ref="B458:D458"/>
    <mergeCell ref="E458:G458"/>
    <mergeCell ref="B438:C438"/>
    <mergeCell ref="B443:D443"/>
    <mergeCell ref="E443:G443"/>
    <mergeCell ref="B444:H444"/>
    <mergeCell ref="B445:C445"/>
    <mergeCell ref="B449:D449"/>
    <mergeCell ref="E449:G449"/>
    <mergeCell ref="B433:C433"/>
    <mergeCell ref="B479:C479"/>
    <mergeCell ref="B487:D487"/>
    <mergeCell ref="E487:G487"/>
    <mergeCell ref="B488:H488"/>
    <mergeCell ref="B489:C489"/>
    <mergeCell ref="B495:D495"/>
    <mergeCell ref="E495:G495"/>
    <mergeCell ref="B474:C474"/>
    <mergeCell ref="D474:H474"/>
    <mergeCell ref="B475:C477"/>
    <mergeCell ref="D475:G475"/>
    <mergeCell ref="D476:G477"/>
    <mergeCell ref="H476:H477"/>
    <mergeCell ref="E506:G506"/>
    <mergeCell ref="B519:H519"/>
    <mergeCell ref="B520:C520"/>
    <mergeCell ref="D520:H520"/>
    <mergeCell ref="B497:C497"/>
    <mergeCell ref="B499:D499"/>
    <mergeCell ref="E499:G499"/>
    <mergeCell ref="B500:H500"/>
    <mergeCell ref="B501:C501"/>
    <mergeCell ref="B504:D504"/>
    <mergeCell ref="E504:G504"/>
    <mergeCell ref="B532:H532"/>
    <mergeCell ref="B533:C533"/>
    <mergeCell ref="B535:D535"/>
    <mergeCell ref="E535:G535"/>
    <mergeCell ref="B537:C537"/>
    <mergeCell ref="B539:D539"/>
    <mergeCell ref="E539:G539"/>
    <mergeCell ref="B521:C523"/>
    <mergeCell ref="D521:G521"/>
    <mergeCell ref="D522:G523"/>
    <mergeCell ref="H522:H523"/>
    <mergeCell ref="B525:C525"/>
    <mergeCell ref="B531:D531"/>
    <mergeCell ref="E531:G531"/>
    <mergeCell ref="B641:C643"/>
    <mergeCell ref="D641:G641"/>
    <mergeCell ref="D642:G643"/>
    <mergeCell ref="H642:H643"/>
    <mergeCell ref="B540:H540"/>
    <mergeCell ref="B541:C541"/>
    <mergeCell ref="B544:D544"/>
    <mergeCell ref="E544:G544"/>
    <mergeCell ref="E546:G546"/>
    <mergeCell ref="B639:H639"/>
    <mergeCell ref="B559:H559"/>
    <mergeCell ref="B560:C560"/>
    <mergeCell ref="D560:H560"/>
    <mergeCell ref="B561:C563"/>
    <mergeCell ref="D561:G561"/>
    <mergeCell ref="D562:G563"/>
    <mergeCell ref="H562:H563"/>
    <mergeCell ref="B565:C565"/>
    <mergeCell ref="B572:H572"/>
    <mergeCell ref="B573:C573"/>
    <mergeCell ref="B576:D576"/>
    <mergeCell ref="E576:G576"/>
    <mergeCell ref="B578:C578"/>
    <mergeCell ref="B580:D580"/>
    <mergeCell ref="B2:H2"/>
    <mergeCell ref="B3:C3"/>
    <mergeCell ref="D3:H3"/>
    <mergeCell ref="B4:C6"/>
    <mergeCell ref="D4:G4"/>
    <mergeCell ref="D5:G6"/>
    <mergeCell ref="H5:H6"/>
    <mergeCell ref="E663:G663"/>
    <mergeCell ref="B654:C654"/>
    <mergeCell ref="B656:D656"/>
    <mergeCell ref="E656:G656"/>
    <mergeCell ref="B657:H657"/>
    <mergeCell ref="B658:C658"/>
    <mergeCell ref="B661:D661"/>
    <mergeCell ref="E661:G661"/>
    <mergeCell ref="B645:C645"/>
    <mergeCell ref="B648:D648"/>
    <mergeCell ref="E648:G648"/>
    <mergeCell ref="B649:H649"/>
    <mergeCell ref="B650:C650"/>
    <mergeCell ref="B652:D652"/>
    <mergeCell ref="E652:G652"/>
    <mergeCell ref="B640:C640"/>
    <mergeCell ref="D640:H640"/>
    <mergeCell ref="B20:H20"/>
    <mergeCell ref="B21:C21"/>
    <mergeCell ref="B24:D24"/>
    <mergeCell ref="E24:G24"/>
    <mergeCell ref="E26:G26"/>
    <mergeCell ref="B8:C8"/>
    <mergeCell ref="B10:D10"/>
    <mergeCell ref="E10:G10"/>
    <mergeCell ref="B11:H11"/>
    <mergeCell ref="B12:C12"/>
    <mergeCell ref="B15:D15"/>
    <mergeCell ref="E15:G15"/>
    <mergeCell ref="B17:C17"/>
    <mergeCell ref="B19:D19"/>
    <mergeCell ref="E19:G19"/>
    <mergeCell ref="B676:H676"/>
    <mergeCell ref="B677:C677"/>
    <mergeCell ref="D677:H677"/>
    <mergeCell ref="B678:C680"/>
    <mergeCell ref="D678:G678"/>
    <mergeCell ref="D679:G680"/>
    <mergeCell ref="H679:H680"/>
    <mergeCell ref="B682:C682"/>
    <mergeCell ref="B685:D685"/>
    <mergeCell ref="E685:G685"/>
    <mergeCell ref="B686:H686"/>
    <mergeCell ref="B687:C687"/>
    <mergeCell ref="B689:D689"/>
    <mergeCell ref="E689:G689"/>
    <mergeCell ref="B691:C691"/>
    <mergeCell ref="B693:D693"/>
    <mergeCell ref="E693:G693"/>
    <mergeCell ref="B694:H694"/>
    <mergeCell ref="B695:C695"/>
    <mergeCell ref="B698:D698"/>
    <mergeCell ref="E698:G698"/>
    <mergeCell ref="E700:G700"/>
    <mergeCell ref="B713:H713"/>
    <mergeCell ref="B714:C714"/>
    <mergeCell ref="D714:H714"/>
    <mergeCell ref="B715:C717"/>
    <mergeCell ref="D715:G715"/>
    <mergeCell ref="D716:G717"/>
    <mergeCell ref="H716:H717"/>
    <mergeCell ref="B731:H731"/>
    <mergeCell ref="B732:C732"/>
    <mergeCell ref="B734:D734"/>
    <mergeCell ref="E734:G734"/>
    <mergeCell ref="E736:G736"/>
    <mergeCell ref="B719:C719"/>
    <mergeCell ref="B722:D722"/>
    <mergeCell ref="E722:G722"/>
    <mergeCell ref="B723:H723"/>
    <mergeCell ref="B724:C724"/>
    <mergeCell ref="B726:D726"/>
    <mergeCell ref="E726:G726"/>
    <mergeCell ref="B728:C728"/>
    <mergeCell ref="B730:D730"/>
    <mergeCell ref="E730:G730"/>
  </mergeCells>
  <phoneticPr fontId="12" type="noConversion"/>
  <dataValidations disablePrompts="1" count="2">
    <dataValidation type="list" allowBlank="1" showInputMessage="1" showErrorMessage="1" sqref="B62:B63 B54 B105:B106 B95:B96 B148:B149 B138:B139 B195:B196 B318:B321 B283:B284 B613 B330:B331 B407 B415:B416 B274:B275 B271:B272 B502:B503 B490:B492 B542:B543 B534 B583:B584 B574 B622:B623 B183:B186 B456">
      <formula1>#REF!</formula1>
    </dataValidation>
    <dataValidation type="list" allowBlank="1" showInputMessage="1" showErrorMessage="1" sqref="B493 B651 B659:B660 B733 B457 B230:B232 B240:B241 B374:B375 B365:B366 B22:B23 B13 B688 B696:B697 B725 B446 B448">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17" manualBreakCount="17">
    <brk id="37" max="16383" man="1"/>
    <brk id="77" max="16383" man="1"/>
    <brk id="120" max="16383" man="1"/>
    <brk id="163" max="16383" man="1"/>
    <brk id="210" max="16383" man="1"/>
    <brk id="256" max="16383" man="1"/>
    <brk id="298" max="16383" man="1"/>
    <brk id="345" max="16383" man="1"/>
    <brk id="389" max="16383" man="1"/>
    <brk id="430" max="16383" man="1"/>
    <brk id="471" max="16383" man="1"/>
    <brk id="517" max="16383" man="1"/>
    <brk id="557" max="16383" man="1"/>
    <brk id="598" max="16383" man="1"/>
    <brk id="637" max="16383" man="1"/>
    <brk id="674" max="16383" man="1"/>
    <brk id="711" max="16383" man="1"/>
  </rowBreaks>
  <colBreaks count="1" manualBreakCount="1">
    <brk id="9" max="1048575" man="1"/>
  </colBreaks>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'LISTA DE PRECIOS'!$A:$A</xm:f>
          </x14:formula1>
          <xm:sqref>B646:B647 B720:B721 B683:B684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114"/>
  <sheetViews>
    <sheetView view="pageBreakPreview" topLeftCell="A97" zoomScale="115" zoomScaleNormal="100" zoomScaleSheetLayoutView="115" workbookViewId="0">
      <selection activeCell="D113" sqref="D113"/>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140625" customWidth="1"/>
    <col min="9" max="9" width="5.5703125" customWidth="1"/>
    <col min="10" max="10" width="12.7109375" customWidth="1"/>
    <col min="11" max="11" width="27.7109375" customWidth="1"/>
  </cols>
  <sheetData>
    <row r="1" spans="2:8" s="1" customFormat="1" ht="15.75" thickBot="1">
      <c r="E1" s="9"/>
      <c r="F1" s="9"/>
      <c r="G1" s="4"/>
      <c r="H1" s="4"/>
    </row>
    <row r="2" spans="2:8" s="1" customFormat="1" ht="17.649999999999999" customHeight="1" thickBot="1">
      <c r="B2" s="1209" t="s">
        <v>2982</v>
      </c>
      <c r="C2" s="1210"/>
      <c r="D2" s="1210"/>
      <c r="E2" s="1210"/>
      <c r="F2" s="1210"/>
      <c r="G2" s="1210"/>
      <c r="H2" s="1211"/>
    </row>
    <row r="3" spans="2:8" s="1" customFormat="1" ht="15.75" thickBot="1">
      <c r="B3" s="1006" t="s">
        <v>2578</v>
      </c>
      <c r="C3" s="1007"/>
      <c r="D3" s="1266" t="s">
        <v>3616</v>
      </c>
      <c r="E3" s="1260"/>
      <c r="F3" s="1260"/>
      <c r="G3" s="1260"/>
      <c r="H3" s="1261"/>
    </row>
    <row r="4" spans="2:8" s="1" customFormat="1" ht="14.45" customHeight="1">
      <c r="B4" s="1010" t="s">
        <v>1704</v>
      </c>
      <c r="C4" s="1204"/>
      <c r="D4" s="1010" t="s">
        <v>34</v>
      </c>
      <c r="E4" s="1011"/>
      <c r="F4" s="1011"/>
      <c r="G4" s="1204"/>
      <c r="H4" s="38" t="s">
        <v>1</v>
      </c>
    </row>
    <row r="5" spans="2:8" s="1" customFormat="1" ht="9.6" customHeight="1">
      <c r="B5" s="1012"/>
      <c r="C5" s="1205"/>
      <c r="D5" s="1016">
        <f>+ROUND(H26+H17+H12+H21,0)</f>
        <v>45897</v>
      </c>
      <c r="E5" s="1017"/>
      <c r="F5" s="1017"/>
      <c r="G5" s="1267"/>
      <c r="H5" s="1020" t="s">
        <v>2648</v>
      </c>
    </row>
    <row r="6" spans="2:8" s="1" customFormat="1" ht="27" customHeight="1" thickBot="1">
      <c r="B6" s="1014"/>
      <c r="C6" s="1206"/>
      <c r="D6" s="1018"/>
      <c r="E6" s="1019"/>
      <c r="F6" s="1019"/>
      <c r="G6" s="1268"/>
      <c r="H6" s="1021"/>
    </row>
    <row r="7" spans="2:8" s="1" customFormat="1" ht="9.75" customHeight="1" thickBot="1">
      <c r="E7" s="9"/>
      <c r="F7" s="9"/>
      <c r="G7" s="4"/>
      <c r="H7" s="4"/>
    </row>
    <row r="8" spans="2:8" s="1" customFormat="1" ht="24">
      <c r="B8" s="1262" t="s">
        <v>494</v>
      </c>
      <c r="C8" s="1263"/>
      <c r="D8" s="41" t="s">
        <v>495</v>
      </c>
      <c r="E8" s="25" t="s">
        <v>496</v>
      </c>
      <c r="F8" s="25" t="s">
        <v>2542</v>
      </c>
      <c r="G8" s="26" t="s">
        <v>492</v>
      </c>
      <c r="H8" s="27" t="s">
        <v>493</v>
      </c>
    </row>
    <row r="9" spans="2:8" s="1" customFormat="1">
      <c r="B9" s="169" t="s">
        <v>902</v>
      </c>
      <c r="C9" s="56" t="str">
        <f>VLOOKUP(B9,'LISTA DE PRECIOS'!A:B,2,FALSE)</f>
        <v>Ladrillo farol rayado de 0,12 x 0,20 x 0,30 m</v>
      </c>
      <c r="D9" s="12" t="str">
        <f>VLOOKUP(B9,'LISTA DE PRECIOS'!A:D,4,FALSE)</f>
        <v>Un</v>
      </c>
      <c r="E9" s="12">
        <v>17</v>
      </c>
      <c r="F9" s="12">
        <v>1.05</v>
      </c>
      <c r="G9" s="13">
        <f>VLOOKUP(B9,'LISTA DE PRECIOS'!A:E,5,FALSE)</f>
        <v>924</v>
      </c>
      <c r="H9" s="39">
        <f>+ROUND(E9*F9*G9,0)</f>
        <v>16493</v>
      </c>
    </row>
    <row r="10" spans="2:8" s="1" customFormat="1">
      <c r="B10" s="169" t="s">
        <v>677</v>
      </c>
      <c r="C10" s="56" t="str">
        <f>VLOOKUP(B10,'LISTA DE PRECIOS'!A:B,2,FALSE)</f>
        <v xml:space="preserve">Agua </v>
      </c>
      <c r="D10" s="12" t="str">
        <f>VLOOKUP(B10,'LISTA DE PRECIOS'!A:D,4,FALSE)</f>
        <v>Lt</v>
      </c>
      <c r="E10" s="12">
        <v>50</v>
      </c>
      <c r="F10" s="12">
        <v>1</v>
      </c>
      <c r="G10" s="13">
        <f>VLOOKUP(B10,'LISTA DE PRECIOS'!A:E,5,FALSE)</f>
        <v>7</v>
      </c>
      <c r="H10" s="39">
        <f>+ROUND(E10*F10*G10,0)</f>
        <v>350</v>
      </c>
    </row>
    <row r="11" spans="2:8" s="1" customFormat="1" ht="15.75" thickBot="1">
      <c r="B11" s="167" t="s">
        <v>2427</v>
      </c>
      <c r="C11" s="112" t="str">
        <f>VLOOKUP(B11,'LISTA DE PRECIOS'!A:B,2,FALSE)</f>
        <v>Mortero 1:3 (producción)</v>
      </c>
      <c r="D11" s="92" t="str">
        <f>VLOOKUP(B11,'LISTA DE PRECIOS'!A:D,4,FALSE)</f>
        <v>M3</v>
      </c>
      <c r="E11" s="173">
        <v>1.7999999999999999E-2</v>
      </c>
      <c r="F11" s="92">
        <v>1.05</v>
      </c>
      <c r="G11" s="93">
        <f>VLOOKUP(B11,'LISTA DE PRECIOS'!A:E,5,FALSE)</f>
        <v>335812</v>
      </c>
      <c r="H11" s="94">
        <f>+ROUND(E11*F11*G11,0)</f>
        <v>6347</v>
      </c>
    </row>
    <row r="12" spans="2:8" s="1" customFormat="1" ht="15.75" thickBot="1">
      <c r="B12" s="1269"/>
      <c r="C12" s="1269"/>
      <c r="D12" s="1270"/>
      <c r="E12" s="992" t="s">
        <v>497</v>
      </c>
      <c r="F12" s="993"/>
      <c r="G12" s="994"/>
      <c r="H12" s="28">
        <f>ROUND(SUM(H9:H11),0)</f>
        <v>23190</v>
      </c>
    </row>
    <row r="13" spans="2:8" s="1" customFormat="1" ht="10.9" customHeight="1" thickBot="1">
      <c r="B13" s="1271"/>
      <c r="C13" s="1271"/>
      <c r="D13" s="1271"/>
      <c r="E13" s="1271"/>
      <c r="F13" s="1271"/>
      <c r="G13" s="1271"/>
      <c r="H13" s="1271"/>
    </row>
    <row r="14" spans="2:8" s="1" customFormat="1" ht="24">
      <c r="B14" s="1262" t="s">
        <v>489</v>
      </c>
      <c r="C14" s="1263"/>
      <c r="D14" s="41" t="s">
        <v>490</v>
      </c>
      <c r="E14" s="25" t="s">
        <v>491</v>
      </c>
      <c r="F14" s="25" t="s">
        <v>2542</v>
      </c>
      <c r="G14" s="26" t="s">
        <v>492</v>
      </c>
      <c r="H14" s="27" t="s">
        <v>493</v>
      </c>
    </row>
    <row r="15" spans="2:8" s="1" customFormat="1">
      <c r="B15" s="114" t="s">
        <v>543</v>
      </c>
      <c r="C15" s="56" t="str">
        <f>VLOOKUP(B15,'LISTA DE PRECIOS'!A:B,2,FALSE)</f>
        <v>Herramienta menor</v>
      </c>
      <c r="D15" s="12" t="str">
        <f>VLOOKUP(B15,'LISTA DE PRECIOS'!A:D,4,FALSE)</f>
        <v>%MO</v>
      </c>
      <c r="E15" s="55">
        <v>0.05</v>
      </c>
      <c r="F15" s="55"/>
      <c r="G15" s="13">
        <f>+H26</f>
        <v>20933</v>
      </c>
      <c r="H15" s="24">
        <f>+ROUND(E15*G15,0)</f>
        <v>1047</v>
      </c>
    </row>
    <row r="16" spans="2:8" s="1" customFormat="1" ht="15.75" thickBot="1">
      <c r="B16" s="91" t="s">
        <v>603</v>
      </c>
      <c r="C16" s="112" t="str">
        <f>VLOOKUP(B16,'LISTA DE PRECIOS'!A:B,2,FALSE)</f>
        <v>Andamio tubular</v>
      </c>
      <c r="D16" s="92" t="str">
        <f>VLOOKUP(B16,'LISTA DE PRECIOS'!A:D,4,FALSE)</f>
        <v>Día</v>
      </c>
      <c r="E16" s="92">
        <v>0.1</v>
      </c>
      <c r="F16" s="155"/>
      <c r="G16" s="93">
        <f>VLOOKUP(B16,'LISTA DE PRECIOS'!A:E,5,FALSE)</f>
        <v>7266</v>
      </c>
      <c r="H16" s="154">
        <f>+ROUND(E16*G16,0)</f>
        <v>727</v>
      </c>
    </row>
    <row r="17" spans="2:22" s="1" customFormat="1" ht="15.75" thickBot="1">
      <c r="B17" s="991"/>
      <c r="C17" s="991"/>
      <c r="D17" s="1258"/>
      <c r="E17" s="1042" t="s">
        <v>498</v>
      </c>
      <c r="F17" s="1043"/>
      <c r="G17" s="1031"/>
      <c r="H17" s="29">
        <f>ROUND(SUM(H15:H16),0)</f>
        <v>1774</v>
      </c>
    </row>
    <row r="18" spans="2:22" s="1" customFormat="1" ht="10.15" customHeight="1" thickBot="1">
      <c r="B18" s="42"/>
      <c r="C18" s="42"/>
      <c r="D18" s="42"/>
      <c r="E18" s="10"/>
      <c r="F18" s="10"/>
      <c r="G18" s="7"/>
      <c r="H18" s="8"/>
    </row>
    <row r="19" spans="2:22" s="1" customFormat="1" ht="36.75" thickBot="1">
      <c r="B19" s="1033" t="s">
        <v>499</v>
      </c>
      <c r="C19" s="1034"/>
      <c r="D19" s="30" t="s">
        <v>495</v>
      </c>
      <c r="E19" s="30" t="s">
        <v>501</v>
      </c>
      <c r="F19" s="25" t="s">
        <v>2542</v>
      </c>
      <c r="G19" s="31" t="s">
        <v>500</v>
      </c>
      <c r="H19" s="32" t="s">
        <v>493</v>
      </c>
    </row>
    <row r="20" spans="2:22" s="1" customFormat="1" ht="15.75" thickBot="1">
      <c r="B20" s="15">
        <v>3</v>
      </c>
      <c r="C20" s="16" t="s">
        <v>4</v>
      </c>
      <c r="D20" s="17"/>
      <c r="E20" s="18"/>
      <c r="F20" s="18"/>
      <c r="G20" s="19"/>
      <c r="H20" s="20">
        <f>+ROUND(E20*G20,0)</f>
        <v>0</v>
      </c>
    </row>
    <row r="21" spans="2:22" s="1" customFormat="1" ht="15.75" thickBot="1">
      <c r="B21" s="1269"/>
      <c r="C21" s="1269"/>
      <c r="D21" s="1270"/>
      <c r="E21" s="992" t="s">
        <v>502</v>
      </c>
      <c r="F21" s="993"/>
      <c r="G21" s="994"/>
      <c r="H21" s="33">
        <f>ROUND(SUM(H20:H20),0)</f>
        <v>0</v>
      </c>
    </row>
    <row r="22" spans="2:22" s="1" customFormat="1" ht="15.75" thickBot="1">
      <c r="B22" s="1271"/>
      <c r="C22" s="1271"/>
      <c r="D22" s="1271"/>
      <c r="E22" s="1271"/>
      <c r="F22" s="1271"/>
      <c r="G22" s="1271"/>
      <c r="H22" s="1271"/>
    </row>
    <row r="23" spans="2:22" s="1" customFormat="1" ht="24">
      <c r="B23" s="1262" t="s">
        <v>503</v>
      </c>
      <c r="C23" s="1263"/>
      <c r="D23" s="41" t="s">
        <v>495</v>
      </c>
      <c r="E23" s="25" t="s">
        <v>504</v>
      </c>
      <c r="F23" s="25" t="s">
        <v>2530</v>
      </c>
      <c r="G23" s="26" t="s">
        <v>505</v>
      </c>
      <c r="H23" s="27" t="s">
        <v>493</v>
      </c>
    </row>
    <row r="24" spans="2:22" s="1" customFormat="1">
      <c r="B24" s="423" t="s">
        <v>2514</v>
      </c>
      <c r="C24" s="56" t="str">
        <f>VLOOKUP(B24,'LISTA DE PRECIOS'!A:B,2,FALSE)</f>
        <v>Ayudante</v>
      </c>
      <c r="D24" s="12" t="str">
        <f>VLOOKUP(B24,'LISTA DE PRECIOS'!A:D,4,FALSE)</f>
        <v>Día</v>
      </c>
      <c r="E24" s="23">
        <v>0.11</v>
      </c>
      <c r="F24" s="23">
        <v>1</v>
      </c>
      <c r="G24" s="13">
        <f>VLOOKUP(B24,'LISTA DE PRECIOS'!A:E,5,FALSE)</f>
        <v>67964</v>
      </c>
      <c r="H24" s="119">
        <f>+ROUND(E24*F24*G24,0)</f>
        <v>7476</v>
      </c>
      <c r="K24" s="4"/>
      <c r="L24" s="4"/>
      <c r="M24" s="4"/>
      <c r="N24" s="4"/>
      <c r="O24" s="4"/>
      <c r="P24" s="4"/>
      <c r="Q24" s="4"/>
      <c r="R24" s="4"/>
      <c r="S24" s="4"/>
      <c r="T24" s="4"/>
      <c r="U24" s="4"/>
      <c r="V24" s="4"/>
    </row>
    <row r="25" spans="2:22" s="1" customFormat="1" ht="15.75" thickBot="1">
      <c r="B25" s="431" t="s">
        <v>2516</v>
      </c>
      <c r="C25" s="56" t="str">
        <f>VLOOKUP(B25,'LISTA DE PRECIOS'!A:B,2,FALSE)</f>
        <v>Oficial</v>
      </c>
      <c r="D25" s="12" t="str">
        <f>VLOOKUP(B25,'LISTA DE PRECIOS'!A:D,4,FALSE)</f>
        <v>Día</v>
      </c>
      <c r="E25" s="125">
        <v>0.11</v>
      </c>
      <c r="F25" s="125">
        <v>1</v>
      </c>
      <c r="G25" s="13">
        <f>VLOOKUP(B25,'LISTA DE PRECIOS'!A:E,5,FALSE)</f>
        <v>122335</v>
      </c>
      <c r="H25" s="131">
        <f>+ROUND(E25*F25*G25,0)</f>
        <v>13457</v>
      </c>
    </row>
    <row r="26" spans="2:22" s="1" customFormat="1" ht="15.75" thickBot="1">
      <c r="B26" s="1269"/>
      <c r="C26" s="1269"/>
      <c r="D26" s="1270"/>
      <c r="E26" s="992" t="s">
        <v>506</v>
      </c>
      <c r="F26" s="993"/>
      <c r="G26" s="994"/>
      <c r="H26" s="29">
        <f>ROUND(SUM(H24:H25),0)</f>
        <v>20933</v>
      </c>
    </row>
    <row r="27" spans="2:22" s="1" customFormat="1" ht="8.65" customHeight="1" thickBot="1">
      <c r="B27" s="42"/>
      <c r="C27" s="42"/>
      <c r="D27" s="42"/>
      <c r="E27" s="42"/>
      <c r="F27" s="42"/>
      <c r="G27" s="42"/>
      <c r="H27" s="42"/>
    </row>
    <row r="28" spans="2:22" s="1" customFormat="1" ht="15.75" thickBot="1">
      <c r="B28" s="40"/>
      <c r="C28" s="40"/>
      <c r="D28" s="40"/>
      <c r="E28" s="995" t="s">
        <v>507</v>
      </c>
      <c r="F28" s="996"/>
      <c r="G28" s="997"/>
      <c r="H28" s="14">
        <f>+ROUND(H26+H17+H12+H21,0)</f>
        <v>45897</v>
      </c>
    </row>
    <row r="29" spans="2:22" s="1" customFormat="1">
      <c r="B29" s="40"/>
      <c r="C29" s="40"/>
      <c r="D29" s="40"/>
      <c r="E29" s="201"/>
      <c r="F29" s="201"/>
      <c r="G29" s="201"/>
      <c r="H29" s="200"/>
    </row>
    <row r="30" spans="2:22" s="1" customFormat="1">
      <c r="B30" s="40"/>
      <c r="C30" s="40"/>
      <c r="D30" s="40"/>
      <c r="E30" s="201"/>
      <c r="F30" s="201"/>
      <c r="G30" s="201"/>
      <c r="H30" s="200"/>
    </row>
    <row r="31" spans="2:22" s="1" customFormat="1">
      <c r="B31" s="40"/>
      <c r="C31" s="40"/>
      <c r="D31" s="40"/>
      <c r="E31" s="201"/>
      <c r="F31" s="201"/>
      <c r="G31" s="201"/>
      <c r="H31" s="200"/>
    </row>
    <row r="32" spans="2:22" s="1" customFormat="1">
      <c r="B32" s="40"/>
      <c r="C32" s="40"/>
      <c r="D32" s="40"/>
      <c r="E32" s="201"/>
      <c r="F32" s="201"/>
      <c r="G32" s="201"/>
      <c r="H32" s="200"/>
    </row>
    <row r="33" spans="2:8" s="1" customFormat="1" ht="15.75" thickBot="1">
      <c r="B33" s="40"/>
      <c r="C33" s="40"/>
      <c r="D33" s="40"/>
      <c r="E33" s="201"/>
      <c r="F33" s="201"/>
      <c r="G33" s="201"/>
      <c r="H33" s="200"/>
    </row>
    <row r="34" spans="2:8" s="1" customFormat="1" ht="15.6" customHeight="1" thickTop="1">
      <c r="B34" s="40"/>
      <c r="C34" s="854" t="s">
        <v>3432</v>
      </c>
      <c r="D34" s="40"/>
      <c r="E34" s="1203" t="s">
        <v>3431</v>
      </c>
      <c r="F34" s="1203"/>
      <c r="G34" s="1203"/>
      <c r="H34" s="200"/>
    </row>
    <row r="35" spans="2:8" s="1" customFormat="1">
      <c r="B35" s="40"/>
      <c r="C35" s="40"/>
      <c r="D35" s="40"/>
      <c r="E35" s="201"/>
      <c r="F35" s="201"/>
      <c r="G35" s="201"/>
      <c r="H35" s="200"/>
    </row>
    <row r="36" spans="2:8" s="1" customFormat="1">
      <c r="B36" s="40"/>
      <c r="C36" s="40"/>
      <c r="D36" s="40"/>
      <c r="E36" s="201"/>
      <c r="F36" s="201"/>
      <c r="G36" s="201"/>
      <c r="H36" s="200"/>
    </row>
    <row r="37" spans="2:8" s="1" customFormat="1" ht="15.75" thickBot="1">
      <c r="B37" s="40"/>
      <c r="C37" s="40"/>
      <c r="D37" s="40"/>
      <c r="E37" s="201"/>
      <c r="F37" s="201"/>
      <c r="G37" s="201"/>
      <c r="H37" s="200"/>
    </row>
    <row r="38" spans="2:8" s="1" customFormat="1" ht="15.75" thickTop="1">
      <c r="B38" s="40"/>
      <c r="C38" s="854" t="s">
        <v>3426</v>
      </c>
      <c r="D38" s="40"/>
      <c r="E38" s="1203" t="s">
        <v>3429</v>
      </c>
      <c r="F38" s="1203"/>
      <c r="G38" s="1203"/>
      <c r="H38" s="200"/>
    </row>
    <row r="39" spans="2:8" s="1" customFormat="1">
      <c r="B39" s="40"/>
      <c r="C39" s="40"/>
      <c r="D39" s="40"/>
      <c r="E39" s="201"/>
      <c r="F39" s="201"/>
      <c r="G39" s="201"/>
      <c r="H39" s="200"/>
    </row>
    <row r="40" spans="2:8" s="1" customFormat="1" ht="15.75" thickBot="1">
      <c r="E40" s="9"/>
      <c r="F40" s="9"/>
      <c r="G40" s="4"/>
      <c r="H40" s="4"/>
    </row>
    <row r="41" spans="2:8" s="1" customFormat="1" ht="16.149999999999999" customHeight="1" thickBot="1">
      <c r="B41" s="1209" t="s">
        <v>2982</v>
      </c>
      <c r="C41" s="1210"/>
      <c r="D41" s="1210"/>
      <c r="E41" s="1210"/>
      <c r="F41" s="1210"/>
      <c r="G41" s="1210"/>
      <c r="H41" s="1211"/>
    </row>
    <row r="42" spans="2:8" s="1" customFormat="1" ht="15.75" thickBot="1">
      <c r="B42" s="1006" t="s">
        <v>2578</v>
      </c>
      <c r="C42" s="1007"/>
      <c r="D42" s="1259" t="s">
        <v>3617</v>
      </c>
      <c r="E42" s="1260"/>
      <c r="F42" s="1260"/>
      <c r="G42" s="1260"/>
      <c r="H42" s="1261"/>
    </row>
    <row r="43" spans="2:8" s="1" customFormat="1" ht="14.45" customHeight="1">
      <c r="B43" s="1010" t="s">
        <v>2808</v>
      </c>
      <c r="C43" s="1204"/>
      <c r="D43" s="1010" t="s">
        <v>34</v>
      </c>
      <c r="E43" s="1011"/>
      <c r="F43" s="1011"/>
      <c r="G43" s="1011"/>
      <c r="H43" s="38" t="s">
        <v>1</v>
      </c>
    </row>
    <row r="44" spans="2:8" s="1" customFormat="1">
      <c r="B44" s="1012"/>
      <c r="C44" s="1205"/>
      <c r="D44" s="1016">
        <f>+ROUND(H63+H54+H49+H58,0)</f>
        <v>25957</v>
      </c>
      <c r="E44" s="1017"/>
      <c r="F44" s="1017"/>
      <c r="G44" s="1017"/>
      <c r="H44" s="1020" t="s">
        <v>2648</v>
      </c>
    </row>
    <row r="45" spans="2:8" s="1" customFormat="1" ht="15.75" thickBot="1">
      <c r="B45" s="1014"/>
      <c r="C45" s="1206"/>
      <c r="D45" s="1018"/>
      <c r="E45" s="1019"/>
      <c r="F45" s="1019"/>
      <c r="G45" s="1019"/>
      <c r="H45" s="1021"/>
    </row>
    <row r="46" spans="2:8" s="1" customFormat="1" ht="15.75" thickBot="1">
      <c r="E46" s="9"/>
      <c r="F46" s="9"/>
      <c r="G46" s="4"/>
      <c r="H46" s="4"/>
    </row>
    <row r="47" spans="2:8" s="1" customFormat="1" ht="24">
      <c r="B47" s="1207" t="s">
        <v>494</v>
      </c>
      <c r="C47" s="1208"/>
      <c r="D47" s="124" t="s">
        <v>495</v>
      </c>
      <c r="E47" s="123" t="s">
        <v>496</v>
      </c>
      <c r="F47" s="123" t="s">
        <v>2542</v>
      </c>
      <c r="G47" s="122" t="s">
        <v>492</v>
      </c>
      <c r="H47" s="121" t="s">
        <v>493</v>
      </c>
    </row>
    <row r="48" spans="2:8" s="1" customFormat="1" ht="15.75" thickBot="1">
      <c r="B48" s="410" t="s">
        <v>2427</v>
      </c>
      <c r="C48" s="95" t="str">
        <f>VLOOKUP(B48,'LISTA DE PRECIOS'!A:B,2,FALSE)</f>
        <v>Mortero 1:3 (producción)</v>
      </c>
      <c r="D48" s="92" t="str">
        <f>VLOOKUP(B48,'LISTA DE PRECIOS'!A:D,4,FALSE)</f>
        <v>M3</v>
      </c>
      <c r="E48" s="173">
        <v>0.03</v>
      </c>
      <c r="F48" s="92">
        <v>1.05</v>
      </c>
      <c r="G48" s="93">
        <f>VLOOKUP(B48,'LISTA DE PRECIOS'!A:E,5,FALSE)</f>
        <v>335812</v>
      </c>
      <c r="H48" s="94">
        <f>+ROUND(E48*F48*G48,0)</f>
        <v>10578</v>
      </c>
    </row>
    <row r="49" spans="2:8" s="1" customFormat="1" ht="15.75" thickBot="1">
      <c r="B49" s="1022"/>
      <c r="C49" s="1023"/>
      <c r="D49" s="1024"/>
      <c r="E49" s="1030" t="s">
        <v>497</v>
      </c>
      <c r="F49" s="1031"/>
      <c r="G49" s="1032"/>
      <c r="H49" s="29">
        <f>ROUND(SUM(H48:H48),0)</f>
        <v>10578</v>
      </c>
    </row>
    <row r="50" spans="2:8" s="1" customFormat="1" ht="15.75" thickBot="1">
      <c r="B50" s="1027"/>
      <c r="C50" s="1027"/>
      <c r="D50" s="1027"/>
      <c r="E50" s="1027"/>
      <c r="F50" s="1027"/>
      <c r="G50" s="1027"/>
      <c r="H50" s="1027"/>
    </row>
    <row r="51" spans="2:8" s="1" customFormat="1" ht="24">
      <c r="B51" s="1207" t="s">
        <v>489</v>
      </c>
      <c r="C51" s="1208"/>
      <c r="D51" s="124" t="s">
        <v>490</v>
      </c>
      <c r="E51" s="123" t="s">
        <v>491</v>
      </c>
      <c r="F51" s="123" t="s">
        <v>2542</v>
      </c>
      <c r="G51" s="122" t="s">
        <v>492</v>
      </c>
      <c r="H51" s="121" t="s">
        <v>493</v>
      </c>
    </row>
    <row r="52" spans="2:8" s="1" customFormat="1">
      <c r="B52" s="114" t="s">
        <v>543</v>
      </c>
      <c r="C52" s="11" t="str">
        <f>VLOOKUP(B52,'LISTA DE PRECIOS'!A:B,2,FALSE)</f>
        <v>Herramienta menor</v>
      </c>
      <c r="D52" s="12" t="str">
        <f>VLOOKUP(B52,'LISTA DE PRECIOS'!A:D,4,FALSE)</f>
        <v>%MO</v>
      </c>
      <c r="E52" s="55">
        <v>0.1</v>
      </c>
      <c r="F52" s="55"/>
      <c r="G52" s="13">
        <f>+H63</f>
        <v>13320</v>
      </c>
      <c r="H52" s="24">
        <f>+ROUND(E52*G52,0)</f>
        <v>1332</v>
      </c>
    </row>
    <row r="53" spans="2:8" s="1" customFormat="1" ht="15.75" thickBot="1">
      <c r="B53" s="91" t="s">
        <v>603</v>
      </c>
      <c r="C53" s="95" t="str">
        <f>VLOOKUP(B53,'LISTA DE PRECIOS'!A:B,2,FALSE)</f>
        <v>Andamio tubular</v>
      </c>
      <c r="D53" s="92" t="str">
        <f>VLOOKUP(B53,'LISTA DE PRECIOS'!A:D,4,FALSE)</f>
        <v>Día</v>
      </c>
      <c r="E53" s="92">
        <v>0.1</v>
      </c>
      <c r="F53" s="155"/>
      <c r="G53" s="93">
        <f>VLOOKUP(B53,'LISTA DE PRECIOS'!A:E,5,FALSE)</f>
        <v>7266</v>
      </c>
      <c r="H53" s="154">
        <f>+ROUND(E53*G53,0)</f>
        <v>727</v>
      </c>
    </row>
    <row r="54" spans="2:8" s="1" customFormat="1" ht="15.75" thickBot="1">
      <c r="B54" s="1022"/>
      <c r="C54" s="1023"/>
      <c r="D54" s="1024"/>
      <c r="E54" s="1030" t="s">
        <v>498</v>
      </c>
      <c r="F54" s="1031"/>
      <c r="G54" s="1032"/>
      <c r="H54" s="29">
        <f>ROUND(SUM(H52:H53),0)</f>
        <v>2059</v>
      </c>
    </row>
    <row r="55" spans="2:8" s="1" customFormat="1" ht="15.75" thickBot="1">
      <c r="B55" s="42"/>
      <c r="C55" s="42"/>
      <c r="D55" s="42"/>
      <c r="E55" s="10"/>
      <c r="F55" s="10"/>
      <c r="G55" s="7"/>
      <c r="H55" s="8"/>
    </row>
    <row r="56" spans="2:8" s="1" customFormat="1" ht="31.15" customHeight="1">
      <c r="B56" s="1207" t="s">
        <v>499</v>
      </c>
      <c r="C56" s="1208"/>
      <c r="D56" s="124" t="s">
        <v>495</v>
      </c>
      <c r="E56" s="124" t="s">
        <v>501</v>
      </c>
      <c r="F56" s="123" t="s">
        <v>2542</v>
      </c>
      <c r="G56" s="122" t="s">
        <v>500</v>
      </c>
      <c r="H56" s="121" t="s">
        <v>493</v>
      </c>
    </row>
    <row r="57" spans="2:8" s="1" customFormat="1" ht="15.75" thickBot="1">
      <c r="B57" s="347">
        <v>3</v>
      </c>
      <c r="C57" s="348" t="s">
        <v>4</v>
      </c>
      <c r="D57" s="349"/>
      <c r="E57" s="350"/>
      <c r="F57" s="350"/>
      <c r="G57" s="351"/>
      <c r="H57" s="116">
        <f>+ROUND(E57*G57,0)</f>
        <v>0</v>
      </c>
    </row>
    <row r="58" spans="2:8" s="1" customFormat="1" ht="15.75" thickBot="1">
      <c r="B58" s="991"/>
      <c r="C58" s="991"/>
      <c r="D58" s="991"/>
      <c r="E58" s="1042" t="s">
        <v>502</v>
      </c>
      <c r="F58" s="1043"/>
      <c r="G58" s="1031"/>
      <c r="H58" s="172">
        <f>ROUND(SUM(H57:H57),0)</f>
        <v>0</v>
      </c>
    </row>
    <row r="59" spans="2:8" s="1" customFormat="1" ht="15.75" thickBot="1">
      <c r="B59" s="1027"/>
      <c r="C59" s="1027"/>
      <c r="D59" s="1027"/>
      <c r="E59" s="1027"/>
      <c r="F59" s="1027"/>
      <c r="G59" s="1027"/>
      <c r="H59" s="1027"/>
    </row>
    <row r="60" spans="2:8" s="1" customFormat="1" ht="24">
      <c r="B60" s="1028" t="s">
        <v>503</v>
      </c>
      <c r="C60" s="1029"/>
      <c r="D60" s="41" t="s">
        <v>495</v>
      </c>
      <c r="E60" s="25" t="s">
        <v>504</v>
      </c>
      <c r="F60" s="25" t="s">
        <v>2530</v>
      </c>
      <c r="G60" s="26" t="s">
        <v>505</v>
      </c>
      <c r="H60" s="27" t="s">
        <v>493</v>
      </c>
    </row>
    <row r="61" spans="2:8" s="1" customFormat="1">
      <c r="B61" s="423" t="s">
        <v>2514</v>
      </c>
      <c r="C61" s="56" t="str">
        <f>VLOOKUP(B61,'LISTA DE PRECIOS'!A:B,2,FALSE)</f>
        <v>Ayudante</v>
      </c>
      <c r="D61" s="12" t="str">
        <f>VLOOKUP(B61,'LISTA DE PRECIOS'!A:D,4,FALSE)</f>
        <v>Día</v>
      </c>
      <c r="E61" s="23">
        <v>7.0000000000000007E-2</v>
      </c>
      <c r="F61" s="23">
        <v>1</v>
      </c>
      <c r="G61" s="13">
        <f>VLOOKUP(B61,'LISTA DE PRECIOS'!A:E,5,FALSE)</f>
        <v>67964</v>
      </c>
      <c r="H61" s="119">
        <f>+ROUND(E61*F61*G61,0)</f>
        <v>4757</v>
      </c>
    </row>
    <row r="62" spans="2:8" s="1" customFormat="1" ht="15.75" thickBot="1">
      <c r="B62" s="431" t="s">
        <v>2516</v>
      </c>
      <c r="C62" s="112" t="str">
        <f>VLOOKUP(B62,'LISTA DE PRECIOS'!A:B,2,FALSE)</f>
        <v>Oficial</v>
      </c>
      <c r="D62" s="92" t="str">
        <f>VLOOKUP(B62,'LISTA DE PRECIOS'!A:D,4,FALSE)</f>
        <v>Día</v>
      </c>
      <c r="E62" s="125">
        <v>7.0000000000000007E-2</v>
      </c>
      <c r="F62" s="125">
        <v>1</v>
      </c>
      <c r="G62" s="93">
        <f>VLOOKUP(B62,'LISTA DE PRECIOS'!A:E,5,FALSE)</f>
        <v>122335</v>
      </c>
      <c r="H62" s="131">
        <f>+ROUND(E62*F62*G62,0)</f>
        <v>8563</v>
      </c>
    </row>
    <row r="63" spans="2:8" s="1" customFormat="1" ht="15.75" thickBot="1">
      <c r="B63" s="991"/>
      <c r="C63" s="991"/>
      <c r="D63" s="991"/>
      <c r="E63" s="1042" t="s">
        <v>506</v>
      </c>
      <c r="F63" s="1043"/>
      <c r="G63" s="1031"/>
      <c r="H63" s="29">
        <f>ROUND(SUM(H61:H62),0)</f>
        <v>13320</v>
      </c>
    </row>
    <row r="64" spans="2:8" s="1" customFormat="1" ht="15.75" thickBot="1">
      <c r="B64" s="42"/>
      <c r="C64" s="42"/>
      <c r="D64" s="42"/>
      <c r="E64" s="42"/>
      <c r="F64" s="42"/>
      <c r="G64" s="42"/>
      <c r="H64" s="42"/>
    </row>
    <row r="65" spans="2:8" s="1" customFormat="1" ht="15.75" thickBot="1">
      <c r="B65" s="40"/>
      <c r="C65" s="40"/>
      <c r="D65" s="40"/>
      <c r="E65" s="995" t="s">
        <v>507</v>
      </c>
      <c r="F65" s="996"/>
      <c r="G65" s="997"/>
      <c r="H65" s="14">
        <f>+ROUND(H63+H54+H49+H58,0)</f>
        <v>25957</v>
      </c>
    </row>
    <row r="66" spans="2:8" s="1" customFormat="1">
      <c r="B66" s="40"/>
      <c r="C66" s="40"/>
      <c r="D66" s="40"/>
      <c r="E66" s="201"/>
      <c r="F66" s="201"/>
      <c r="G66" s="201"/>
      <c r="H66" s="200"/>
    </row>
    <row r="67" spans="2:8" s="1" customFormat="1">
      <c r="B67" s="40"/>
      <c r="C67" s="40"/>
      <c r="D67" s="40"/>
      <c r="E67" s="201"/>
      <c r="F67" s="201"/>
      <c r="G67" s="201"/>
      <c r="H67" s="200"/>
    </row>
    <row r="68" spans="2:8" s="1" customFormat="1">
      <c r="B68" s="40"/>
      <c r="C68" s="40"/>
      <c r="D68" s="40"/>
      <c r="E68" s="201"/>
      <c r="F68" s="201"/>
      <c r="G68" s="201"/>
      <c r="H68" s="200"/>
    </row>
    <row r="69" spans="2:8" s="1" customFormat="1">
      <c r="B69" s="40"/>
      <c r="C69" s="40"/>
      <c r="D69" s="40"/>
      <c r="E69" s="201"/>
      <c r="F69" s="201"/>
      <c r="G69" s="201"/>
      <c r="H69" s="200"/>
    </row>
    <row r="70" spans="2:8" s="1" customFormat="1" ht="15.75" thickBot="1">
      <c r="B70" s="40"/>
      <c r="C70" s="40"/>
      <c r="D70" s="40"/>
      <c r="E70" s="201"/>
      <c r="F70" s="201"/>
      <c r="G70" s="201"/>
      <c r="H70" s="200"/>
    </row>
    <row r="71" spans="2:8" s="1" customFormat="1" ht="15.6" customHeight="1" thickTop="1">
      <c r="B71" s="40"/>
      <c r="C71" s="854" t="s">
        <v>3432</v>
      </c>
      <c r="D71" s="40"/>
      <c r="E71" s="1203" t="s">
        <v>3431</v>
      </c>
      <c r="F71" s="1203"/>
      <c r="G71" s="1203"/>
      <c r="H71" s="200"/>
    </row>
    <row r="72" spans="2:8" s="1" customFormat="1">
      <c r="B72" s="40"/>
      <c r="C72" s="40"/>
      <c r="D72" s="40"/>
      <c r="E72" s="201"/>
      <c r="F72" s="201"/>
      <c r="G72" s="201"/>
      <c r="H72" s="200"/>
    </row>
    <row r="73" spans="2:8" s="1" customFormat="1">
      <c r="B73" s="40"/>
      <c r="C73" s="40"/>
      <c r="D73" s="40"/>
      <c r="E73" s="201"/>
      <c r="F73" s="201"/>
      <c r="G73" s="201"/>
      <c r="H73" s="200"/>
    </row>
    <row r="74" spans="2:8" s="1" customFormat="1" ht="15.75" thickBot="1">
      <c r="B74" s="40"/>
      <c r="C74" s="40"/>
      <c r="D74" s="40"/>
      <c r="E74" s="201"/>
      <c r="F74" s="201"/>
      <c r="G74" s="201"/>
      <c r="H74" s="200"/>
    </row>
    <row r="75" spans="2:8" s="1" customFormat="1" ht="15.75" thickTop="1">
      <c r="B75" s="40"/>
      <c r="C75" s="854" t="s">
        <v>3426</v>
      </c>
      <c r="D75" s="40"/>
      <c r="E75" s="1203" t="s">
        <v>3429</v>
      </c>
      <c r="F75" s="1203"/>
      <c r="G75" s="1203"/>
      <c r="H75" s="200"/>
    </row>
    <row r="76" spans="2:8" s="1" customFormat="1">
      <c r="E76" s="9"/>
      <c r="F76" s="9"/>
      <c r="G76" s="4"/>
      <c r="H76" s="4"/>
    </row>
    <row r="77" spans="2:8" s="1" customFormat="1" ht="15.75" thickBot="1">
      <c r="E77" s="9"/>
      <c r="F77" s="9"/>
      <c r="G77" s="4"/>
      <c r="H77" s="4"/>
    </row>
    <row r="78" spans="2:8" s="1" customFormat="1" ht="16.149999999999999" customHeight="1" thickBot="1">
      <c r="B78" s="1209" t="s">
        <v>2982</v>
      </c>
      <c r="C78" s="1210"/>
      <c r="D78" s="1210"/>
      <c r="E78" s="1210"/>
      <c r="F78" s="1210"/>
      <c r="G78" s="1210"/>
      <c r="H78" s="1211"/>
    </row>
    <row r="79" spans="2:8" s="1" customFormat="1" ht="15.75" thickBot="1">
      <c r="B79" s="1006" t="s">
        <v>2578</v>
      </c>
      <c r="C79" s="1007"/>
      <c r="D79" s="1259" t="s">
        <v>3618</v>
      </c>
      <c r="E79" s="1260"/>
      <c r="F79" s="1260"/>
      <c r="G79" s="1260"/>
      <c r="H79" s="1261"/>
    </row>
    <row r="80" spans="2:8" s="1" customFormat="1" ht="14.45" customHeight="1">
      <c r="B80" s="1010" t="s">
        <v>2809</v>
      </c>
      <c r="C80" s="1204"/>
      <c r="D80" s="1010" t="s">
        <v>34</v>
      </c>
      <c r="E80" s="1011"/>
      <c r="F80" s="1011"/>
      <c r="G80" s="1011"/>
      <c r="H80" s="38" t="s">
        <v>1</v>
      </c>
    </row>
    <row r="81" spans="2:8" s="1" customFormat="1">
      <c r="B81" s="1012"/>
      <c r="C81" s="1205"/>
      <c r="D81" s="1016">
        <f>+ROUND(H101+H92+H87+H96,0)</f>
        <v>29198</v>
      </c>
      <c r="E81" s="1017"/>
      <c r="F81" s="1017"/>
      <c r="G81" s="1017"/>
      <c r="H81" s="1020" t="s">
        <v>2648</v>
      </c>
    </row>
    <row r="82" spans="2:8" s="1" customFormat="1" ht="15.75" thickBot="1">
      <c r="B82" s="1014"/>
      <c r="C82" s="1206"/>
      <c r="D82" s="1018"/>
      <c r="E82" s="1019"/>
      <c r="F82" s="1019"/>
      <c r="G82" s="1019"/>
      <c r="H82" s="1021"/>
    </row>
    <row r="83" spans="2:8" s="1" customFormat="1" ht="15.75" thickBot="1">
      <c r="E83" s="9"/>
      <c r="F83" s="9"/>
      <c r="G83" s="4"/>
      <c r="H83" s="4"/>
    </row>
    <row r="84" spans="2:8" s="1" customFormat="1" ht="24">
      <c r="B84" s="1028" t="s">
        <v>494</v>
      </c>
      <c r="C84" s="1029"/>
      <c r="D84" s="41" t="s">
        <v>495</v>
      </c>
      <c r="E84" s="25" t="s">
        <v>496</v>
      </c>
      <c r="F84" s="25" t="s">
        <v>2542</v>
      </c>
      <c r="G84" s="26" t="s">
        <v>492</v>
      </c>
      <c r="H84" s="27" t="s">
        <v>493</v>
      </c>
    </row>
    <row r="85" spans="2:8" s="1" customFormat="1">
      <c r="B85" s="169" t="s">
        <v>2430</v>
      </c>
      <c r="C85" s="56" t="str">
        <f>VLOOKUP(B85,'LISTA DE PRECIOS'!A:B,2,FALSE)</f>
        <v>Mortero 1:3 impermeabilizado (producción)</v>
      </c>
      <c r="D85" s="12" t="str">
        <f>VLOOKUP(B85,'LISTA DE PRECIOS'!A:D,4,FALSE)</f>
        <v>M3</v>
      </c>
      <c r="E85" s="176">
        <v>2.5000000000000001E-2</v>
      </c>
      <c r="F85" s="12">
        <v>1.05</v>
      </c>
      <c r="G85" s="13">
        <f>VLOOKUP(B85,'LISTA DE PRECIOS'!A:E,5,FALSE)</f>
        <v>526422</v>
      </c>
      <c r="H85" s="39">
        <f>+ROUND(E85*F85*G85,0)</f>
        <v>13819</v>
      </c>
    </row>
    <row r="86" spans="2:8" s="1" customFormat="1" ht="15.75" thickBot="1">
      <c r="B86" s="5"/>
      <c r="C86" s="139"/>
      <c r="D86" s="138"/>
      <c r="E86" s="137"/>
      <c r="F86" s="137"/>
      <c r="G86" s="136"/>
      <c r="H86" s="6"/>
    </row>
    <row r="87" spans="2:8" s="1" customFormat="1" ht="15.75" thickBot="1">
      <c r="B87" s="1022"/>
      <c r="C87" s="1023"/>
      <c r="D87" s="1024"/>
      <c r="E87" s="1025" t="s">
        <v>497</v>
      </c>
      <c r="F87" s="994"/>
      <c r="G87" s="1026"/>
      <c r="H87" s="28">
        <f>ROUND(SUM(H85:H86),0)</f>
        <v>13819</v>
      </c>
    </row>
    <row r="88" spans="2:8" s="1" customFormat="1" ht="15.75" thickBot="1">
      <c r="B88" s="1027"/>
      <c r="C88" s="1027"/>
      <c r="D88" s="1027"/>
      <c r="E88" s="1027"/>
      <c r="F88" s="1027"/>
      <c r="G88" s="1027"/>
      <c r="H88" s="1027"/>
    </row>
    <row r="89" spans="2:8" s="1" customFormat="1" ht="24">
      <c r="B89" s="1028" t="s">
        <v>489</v>
      </c>
      <c r="C89" s="1029"/>
      <c r="D89" s="41" t="s">
        <v>490</v>
      </c>
      <c r="E89" s="25" t="s">
        <v>491</v>
      </c>
      <c r="F89" s="25" t="s">
        <v>2542</v>
      </c>
      <c r="G89" s="26" t="s">
        <v>492</v>
      </c>
      <c r="H89" s="27" t="s">
        <v>493</v>
      </c>
    </row>
    <row r="90" spans="2:8" s="1" customFormat="1">
      <c r="B90" s="114" t="s">
        <v>543</v>
      </c>
      <c r="C90" s="56" t="str">
        <f>VLOOKUP(B90,'LISTA DE PRECIOS'!A:B,2,FALSE)</f>
        <v>Herramienta menor</v>
      </c>
      <c r="D90" s="12" t="str">
        <f>VLOOKUP(B90,'LISTA DE PRECIOS'!A:D,4,FALSE)</f>
        <v>%MO</v>
      </c>
      <c r="E90" s="55">
        <v>0.1</v>
      </c>
      <c r="F90" s="55"/>
      <c r="G90" s="13">
        <f>+H101</f>
        <v>13320</v>
      </c>
      <c r="H90" s="24">
        <f>+ROUND(E90*G90,0)</f>
        <v>1332</v>
      </c>
    </row>
    <row r="91" spans="2:8" s="1" customFormat="1" ht="15.75" thickBot="1">
      <c r="B91" s="91" t="s">
        <v>603</v>
      </c>
      <c r="C91" s="112" t="str">
        <f>VLOOKUP(B91,'LISTA DE PRECIOS'!A:B,2,FALSE)</f>
        <v>Andamio tubular</v>
      </c>
      <c r="D91" s="92" t="str">
        <f>VLOOKUP(B91,'LISTA DE PRECIOS'!A:D,4,FALSE)</f>
        <v>Día</v>
      </c>
      <c r="E91" s="92">
        <v>0.1</v>
      </c>
      <c r="F91" s="155"/>
      <c r="G91" s="93">
        <f>VLOOKUP(B91,'LISTA DE PRECIOS'!A:E,5,FALSE)</f>
        <v>7266</v>
      </c>
      <c r="H91" s="154">
        <f>+ROUND(E91*G91,0)</f>
        <v>727</v>
      </c>
    </row>
    <row r="92" spans="2:8" s="1" customFormat="1" ht="15.75" thickBot="1">
      <c r="B92" s="1022"/>
      <c r="C92" s="1023"/>
      <c r="D92" s="1024"/>
      <c r="E92" s="1030" t="s">
        <v>498</v>
      </c>
      <c r="F92" s="1031"/>
      <c r="G92" s="1032"/>
      <c r="H92" s="29">
        <f>ROUND(SUM(H90:H91),0)</f>
        <v>2059</v>
      </c>
    </row>
    <row r="93" spans="2:8" s="1" customFormat="1" ht="15.75" thickBot="1">
      <c r="B93" s="42"/>
      <c r="C93" s="42"/>
      <c r="D93" s="42"/>
      <c r="E93" s="10"/>
      <c r="F93" s="10"/>
      <c r="G93" s="7"/>
      <c r="H93" s="8"/>
    </row>
    <row r="94" spans="2:8" s="1" customFormat="1" ht="36.75" thickBot="1">
      <c r="B94" s="1033" t="s">
        <v>499</v>
      </c>
      <c r="C94" s="1034"/>
      <c r="D94" s="30" t="s">
        <v>495</v>
      </c>
      <c r="E94" s="30" t="s">
        <v>501</v>
      </c>
      <c r="F94" s="25" t="s">
        <v>2542</v>
      </c>
      <c r="G94" s="31" t="s">
        <v>500</v>
      </c>
      <c r="H94" s="32" t="s">
        <v>493</v>
      </c>
    </row>
    <row r="95" spans="2:8" s="1" customFormat="1" ht="15.75" thickBot="1">
      <c r="B95" s="15">
        <v>3</v>
      </c>
      <c r="C95" s="16" t="s">
        <v>4</v>
      </c>
      <c r="D95" s="17"/>
      <c r="E95" s="18"/>
      <c r="F95" s="18"/>
      <c r="G95" s="19"/>
      <c r="H95" s="20">
        <f>+ROUND(E95*G95,0)</f>
        <v>0</v>
      </c>
    </row>
    <row r="96" spans="2:8" s="1" customFormat="1" ht="15.75" thickBot="1">
      <c r="B96" s="991"/>
      <c r="C96" s="991"/>
      <c r="D96" s="991"/>
      <c r="E96" s="992" t="s">
        <v>502</v>
      </c>
      <c r="F96" s="993"/>
      <c r="G96" s="994"/>
      <c r="H96" s="33">
        <f>ROUND(SUM(H95:H95),0)</f>
        <v>0</v>
      </c>
    </row>
    <row r="97" spans="2:8" s="1" customFormat="1" ht="15.75" thickBot="1">
      <c r="B97" s="1027"/>
      <c r="C97" s="1027"/>
      <c r="D97" s="1027"/>
      <c r="E97" s="1027"/>
      <c r="F97" s="1027"/>
      <c r="G97" s="1027"/>
      <c r="H97" s="1027"/>
    </row>
    <row r="98" spans="2:8" s="1" customFormat="1" ht="24">
      <c r="B98" s="1028" t="s">
        <v>503</v>
      </c>
      <c r="C98" s="1029"/>
      <c r="D98" s="41" t="s">
        <v>495</v>
      </c>
      <c r="E98" s="25" t="s">
        <v>504</v>
      </c>
      <c r="F98" s="25" t="s">
        <v>2530</v>
      </c>
      <c r="G98" s="26" t="s">
        <v>505</v>
      </c>
      <c r="H98" s="27" t="s">
        <v>493</v>
      </c>
    </row>
    <row r="99" spans="2:8" s="1" customFormat="1">
      <c r="B99" s="423" t="s">
        <v>2514</v>
      </c>
      <c r="C99" s="56" t="str">
        <f>VLOOKUP(B99,'LISTA DE PRECIOS'!A:B,2,FALSE)</f>
        <v>Ayudante</v>
      </c>
      <c r="D99" s="12" t="str">
        <f>VLOOKUP(B99,'LISTA DE PRECIOS'!A:D,4,FALSE)</f>
        <v>Día</v>
      </c>
      <c r="E99" s="23">
        <v>7.0000000000000007E-2</v>
      </c>
      <c r="F99" s="23">
        <v>1</v>
      </c>
      <c r="G99" s="13">
        <f>VLOOKUP(B99,'LISTA DE PRECIOS'!A:E,5,FALSE)</f>
        <v>67964</v>
      </c>
      <c r="H99" s="119">
        <f>+ROUND(E99*F99*G99,0)</f>
        <v>4757</v>
      </c>
    </row>
    <row r="100" spans="2:8" s="1" customFormat="1" ht="15.75" thickBot="1">
      <c r="B100" s="431" t="s">
        <v>2516</v>
      </c>
      <c r="C100" s="112" t="str">
        <f>VLOOKUP(B100,'LISTA DE PRECIOS'!A:B,2,FALSE)</f>
        <v>Oficial</v>
      </c>
      <c r="D100" s="92" t="str">
        <f>VLOOKUP(B100,'LISTA DE PRECIOS'!A:D,4,FALSE)</f>
        <v>Día</v>
      </c>
      <c r="E100" s="125">
        <v>7.0000000000000007E-2</v>
      </c>
      <c r="F100" s="125">
        <v>1</v>
      </c>
      <c r="G100" s="93">
        <f>VLOOKUP(B100,'LISTA DE PRECIOS'!A:E,5,FALSE)</f>
        <v>122335</v>
      </c>
      <c r="H100" s="131">
        <f>+ROUND(E100*F100*G100,0)</f>
        <v>8563</v>
      </c>
    </row>
    <row r="101" spans="2:8" s="1" customFormat="1" ht="15.75" thickBot="1">
      <c r="B101" s="991"/>
      <c r="C101" s="991"/>
      <c r="D101" s="991"/>
      <c r="E101" s="1042" t="s">
        <v>506</v>
      </c>
      <c r="F101" s="1043"/>
      <c r="G101" s="1031"/>
      <c r="H101" s="29">
        <f>ROUND(SUM(H99:H100),0)</f>
        <v>13320</v>
      </c>
    </row>
    <row r="102" spans="2:8" s="1" customFormat="1" ht="15.75" thickBot="1">
      <c r="B102" s="42"/>
      <c r="C102" s="42"/>
      <c r="D102" s="42"/>
      <c r="E102" s="42"/>
      <c r="F102" s="42"/>
      <c r="G102" s="42"/>
      <c r="H102" s="42"/>
    </row>
    <row r="103" spans="2:8" s="1" customFormat="1" ht="15.75" thickBot="1">
      <c r="B103" s="40"/>
      <c r="C103" s="40"/>
      <c r="D103" s="40"/>
      <c r="E103" s="995" t="s">
        <v>507</v>
      </c>
      <c r="F103" s="996"/>
      <c r="G103" s="997"/>
      <c r="H103" s="14">
        <f>+ROUND(H101+H92+H87+H96,0)</f>
        <v>29198</v>
      </c>
    </row>
    <row r="104" spans="2:8" s="1" customFormat="1">
      <c r="B104" s="40"/>
      <c r="C104" s="40"/>
      <c r="D104" s="40"/>
      <c r="E104" s="201"/>
      <c r="F104" s="201"/>
      <c r="G104" s="201"/>
      <c r="H104" s="200"/>
    </row>
    <row r="105" spans="2:8" s="1" customFormat="1">
      <c r="B105" s="40"/>
      <c r="C105" s="40"/>
      <c r="D105" s="40"/>
      <c r="E105" s="201"/>
      <c r="F105" s="201"/>
      <c r="G105" s="201"/>
      <c r="H105" s="200"/>
    </row>
    <row r="106" spans="2:8" s="1" customFormat="1">
      <c r="B106" s="40"/>
      <c r="C106" s="40"/>
      <c r="D106" s="40"/>
      <c r="E106" s="201"/>
      <c r="F106" s="201"/>
      <c r="G106" s="201"/>
      <c r="H106" s="200"/>
    </row>
    <row r="107" spans="2:8" s="1" customFormat="1">
      <c r="B107" s="40"/>
      <c r="C107" s="40"/>
      <c r="D107" s="40"/>
      <c r="E107" s="201"/>
      <c r="F107" s="201"/>
      <c r="G107" s="201"/>
      <c r="H107" s="200"/>
    </row>
    <row r="108" spans="2:8" s="1" customFormat="1" ht="15.75" thickBot="1">
      <c r="B108" s="40"/>
      <c r="C108" s="40"/>
      <c r="D108" s="40"/>
      <c r="E108" s="201"/>
      <c r="F108" s="201"/>
      <c r="G108" s="201"/>
      <c r="H108" s="200"/>
    </row>
    <row r="109" spans="2:8" s="1" customFormat="1" ht="15.6" customHeight="1" thickTop="1">
      <c r="B109" s="40"/>
      <c r="C109" s="854" t="s">
        <v>3432</v>
      </c>
      <c r="D109" s="40"/>
      <c r="E109" s="1203" t="s">
        <v>3431</v>
      </c>
      <c r="F109" s="1203"/>
      <c r="G109" s="1203"/>
      <c r="H109" s="200"/>
    </row>
    <row r="110" spans="2:8" s="1" customFormat="1">
      <c r="B110" s="40"/>
      <c r="C110" s="40"/>
      <c r="D110" s="40"/>
      <c r="E110" s="201"/>
      <c r="F110" s="201"/>
      <c r="G110" s="201"/>
      <c r="H110" s="200"/>
    </row>
    <row r="111" spans="2:8" s="1" customFormat="1">
      <c r="B111" s="40"/>
      <c r="C111" s="40"/>
      <c r="D111" s="40"/>
      <c r="E111" s="201"/>
      <c r="F111" s="201"/>
      <c r="G111" s="201"/>
      <c r="H111" s="200"/>
    </row>
    <row r="112" spans="2:8" s="1" customFormat="1" ht="15.75" thickBot="1">
      <c r="B112" s="40"/>
      <c r="C112" s="40"/>
      <c r="D112" s="40"/>
      <c r="E112" s="201"/>
      <c r="F112" s="201"/>
      <c r="G112" s="201"/>
      <c r="H112" s="200"/>
    </row>
    <row r="113" spans="2:8" s="1" customFormat="1" ht="15.75" thickTop="1">
      <c r="B113" s="40"/>
      <c r="C113" s="854" t="s">
        <v>3426</v>
      </c>
      <c r="D113" s="40"/>
      <c r="E113" s="1203" t="s">
        <v>3429</v>
      </c>
      <c r="F113" s="1203"/>
      <c r="G113" s="1203"/>
      <c r="H113" s="200"/>
    </row>
    <row r="114" spans="2:8" s="1" customFormat="1">
      <c r="E114" s="9"/>
      <c r="F114" s="9"/>
      <c r="G114" s="4"/>
      <c r="H114" s="4"/>
    </row>
  </sheetData>
  <mergeCells count="72">
    <mergeCell ref="B41:H41"/>
    <mergeCell ref="D43:G43"/>
    <mergeCell ref="D44:G45"/>
    <mergeCell ref="E113:G113"/>
    <mergeCell ref="E34:G34"/>
    <mergeCell ref="E38:G38"/>
    <mergeCell ref="E71:G71"/>
    <mergeCell ref="E75:G75"/>
    <mergeCell ref="E109:G109"/>
    <mergeCell ref="E103:G103"/>
    <mergeCell ref="B56:C56"/>
    <mergeCell ref="B59:H59"/>
    <mergeCell ref="B60:C60"/>
    <mergeCell ref="B42:C42"/>
    <mergeCell ref="D42:H42"/>
    <mergeCell ref="B43:C45"/>
    <mergeCell ref="B22:H22"/>
    <mergeCell ref="B23:C23"/>
    <mergeCell ref="B26:D26"/>
    <mergeCell ref="E26:G26"/>
    <mergeCell ref="E28:G28"/>
    <mergeCell ref="B17:D17"/>
    <mergeCell ref="E17:G17"/>
    <mergeCell ref="B19:C19"/>
    <mergeCell ref="B21:D21"/>
    <mergeCell ref="E21:G21"/>
    <mergeCell ref="B84:C84"/>
    <mergeCell ref="B87:D87"/>
    <mergeCell ref="E87:G87"/>
    <mergeCell ref="B88:H88"/>
    <mergeCell ref="B58:D58"/>
    <mergeCell ref="E58:G58"/>
    <mergeCell ref="B80:C82"/>
    <mergeCell ref="D80:G80"/>
    <mergeCell ref="D81:G82"/>
    <mergeCell ref="H81:H82"/>
    <mergeCell ref="E63:G63"/>
    <mergeCell ref="E65:G65"/>
    <mergeCell ref="B78:H78"/>
    <mergeCell ref="B63:D63"/>
    <mergeCell ref="B79:C79"/>
    <mergeCell ref="D79:H79"/>
    <mergeCell ref="B101:D101"/>
    <mergeCell ref="E101:G101"/>
    <mergeCell ref="B89:C89"/>
    <mergeCell ref="B96:D96"/>
    <mergeCell ref="E96:G96"/>
    <mergeCell ref="B97:H97"/>
    <mergeCell ref="B98:C98"/>
    <mergeCell ref="B92:D92"/>
    <mergeCell ref="E92:G92"/>
    <mergeCell ref="B94:C94"/>
    <mergeCell ref="B2:H2"/>
    <mergeCell ref="B3:C3"/>
    <mergeCell ref="D3:H3"/>
    <mergeCell ref="B4:C6"/>
    <mergeCell ref="D4:G4"/>
    <mergeCell ref="D5:G6"/>
    <mergeCell ref="H5:H6"/>
    <mergeCell ref="B8:C8"/>
    <mergeCell ref="B12:D12"/>
    <mergeCell ref="E12:G12"/>
    <mergeCell ref="B13:H13"/>
    <mergeCell ref="B14:C14"/>
    <mergeCell ref="H44:H45"/>
    <mergeCell ref="B50:H50"/>
    <mergeCell ref="B54:D54"/>
    <mergeCell ref="E54:G54"/>
    <mergeCell ref="B47:C47"/>
    <mergeCell ref="B49:D49"/>
    <mergeCell ref="E49:G49"/>
    <mergeCell ref="B51:C51"/>
  </mergeCells>
  <dataValidations count="1">
    <dataValidation type="list" allowBlank="1" showInputMessage="1" showErrorMessage="1" sqref="B24:B25 B15:B16 B61:B62 B52:B53 B99:B100 B90:B91">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2" manualBreakCount="2">
    <brk id="39" max="16383" man="1"/>
    <brk id="76" max="16383" man="1"/>
  </rowBreaks>
  <colBreaks count="1" manualBreakCount="1">
    <brk id="9" max="1048575" man="1"/>
  </col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227"/>
  <sheetViews>
    <sheetView view="pageBreakPreview" topLeftCell="A226"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140625" customWidth="1"/>
    <col min="9" max="9" width="5.5703125" customWidth="1"/>
    <col min="10" max="10" width="12.7109375" customWidth="1"/>
    <col min="11" max="11" width="27.7109375" customWidth="1"/>
  </cols>
  <sheetData>
    <row r="1" spans="2:8" s="1" customFormat="1" ht="12" customHeight="1" thickBot="1">
      <c r="B1" s="4"/>
      <c r="C1" s="4"/>
      <c r="D1" s="4"/>
      <c r="E1" s="4"/>
      <c r="F1" s="4"/>
      <c r="G1" s="4"/>
      <c r="H1" s="4"/>
    </row>
    <row r="2" spans="2:8" s="1" customFormat="1" ht="16.149999999999999" customHeight="1" thickBot="1">
      <c r="B2" s="1209" t="s">
        <v>2982</v>
      </c>
      <c r="C2" s="1210"/>
      <c r="D2" s="1210"/>
      <c r="E2" s="1210"/>
      <c r="F2" s="1210"/>
      <c r="G2" s="1210"/>
      <c r="H2" s="1211"/>
    </row>
    <row r="3" spans="2:8" s="1" customFormat="1" ht="15.75" thickBot="1">
      <c r="B3" s="1006" t="s">
        <v>2578</v>
      </c>
      <c r="C3" s="1007"/>
      <c r="D3" s="1008" t="s">
        <v>3619</v>
      </c>
      <c r="E3" s="1007"/>
      <c r="F3" s="1007"/>
      <c r="G3" s="1007"/>
      <c r="H3" s="1009"/>
    </row>
    <row r="4" spans="2:8" s="1" customFormat="1">
      <c r="B4" s="1010" t="s">
        <v>1731</v>
      </c>
      <c r="C4" s="1011"/>
      <c r="D4" s="1010" t="s">
        <v>34</v>
      </c>
      <c r="E4" s="1011"/>
      <c r="F4" s="1011"/>
      <c r="G4" s="1011"/>
      <c r="H4" s="38" t="s">
        <v>1</v>
      </c>
    </row>
    <row r="5" spans="2:8" s="1" customFormat="1" ht="9.6" customHeight="1">
      <c r="B5" s="1012"/>
      <c r="C5" s="1013"/>
      <c r="D5" s="1016">
        <f>+ROUND(H23+H14+H10+H18,0)</f>
        <v>31611</v>
      </c>
      <c r="E5" s="1017"/>
      <c r="F5" s="1017"/>
      <c r="G5" s="1017"/>
      <c r="H5" s="1020" t="s">
        <v>2648</v>
      </c>
    </row>
    <row r="6" spans="2:8" s="1" customFormat="1" ht="27" customHeight="1" thickBot="1">
      <c r="B6" s="1014"/>
      <c r="C6" s="1015"/>
      <c r="D6" s="1018"/>
      <c r="E6" s="1019"/>
      <c r="F6" s="1019"/>
      <c r="G6" s="1019"/>
      <c r="H6" s="1021"/>
    </row>
    <row r="7" spans="2:8" s="1" customFormat="1" ht="9.75" customHeight="1" thickBot="1">
      <c r="E7" s="9"/>
      <c r="F7" s="9"/>
      <c r="G7" s="4"/>
      <c r="H7" s="4"/>
    </row>
    <row r="8" spans="2:8" s="1" customFormat="1" ht="24">
      <c r="B8" s="1028" t="s">
        <v>494</v>
      </c>
      <c r="C8" s="1029"/>
      <c r="D8" s="41" t="s">
        <v>495</v>
      </c>
      <c r="E8" s="25" t="s">
        <v>496</v>
      </c>
      <c r="F8" s="25" t="s">
        <v>2542</v>
      </c>
      <c r="G8" s="26" t="s">
        <v>492</v>
      </c>
      <c r="H8" s="27" t="s">
        <v>493</v>
      </c>
    </row>
    <row r="9" spans="2:8" s="1" customFormat="1" ht="15.75" thickBot="1">
      <c r="B9" s="851" t="s">
        <v>2427</v>
      </c>
      <c r="C9" s="112" t="str">
        <f>VLOOKUP(B9,'LISTA DE PRECIOS'!A:B,2,FALSE)</f>
        <v>Mortero 1:3 (producción)</v>
      </c>
      <c r="D9" s="92" t="str">
        <f>VLOOKUP(B9,'LISTA DE PRECIOS'!A:D,4,FALSE)</f>
        <v>M3</v>
      </c>
      <c r="E9" s="92">
        <v>0.05</v>
      </c>
      <c r="F9" s="92">
        <v>1.01</v>
      </c>
      <c r="G9" s="93">
        <f>VLOOKUP(B9,'LISTA DE PRECIOS'!A:E,5,FALSE)</f>
        <v>335812</v>
      </c>
      <c r="H9" s="94">
        <f>+ROUND(E9*F9*G9,0)</f>
        <v>16959</v>
      </c>
    </row>
    <row r="10" spans="2:8" s="1" customFormat="1" ht="15.75" thickBot="1">
      <c r="B10" s="1022"/>
      <c r="C10" s="1023"/>
      <c r="D10" s="1024"/>
      <c r="E10" s="1030" t="s">
        <v>497</v>
      </c>
      <c r="F10" s="1031"/>
      <c r="G10" s="1032"/>
      <c r="H10" s="29">
        <f>ROUND(SUM(H9:H9),0)</f>
        <v>16959</v>
      </c>
    </row>
    <row r="11" spans="2:8" s="1" customFormat="1" ht="10.9" customHeight="1" thickBot="1">
      <c r="B11" s="1027"/>
      <c r="C11" s="1027"/>
      <c r="D11" s="1027"/>
      <c r="E11" s="1027"/>
      <c r="F11" s="1027"/>
      <c r="G11" s="1027"/>
      <c r="H11" s="1027"/>
    </row>
    <row r="12" spans="2:8" s="1" customFormat="1" ht="24">
      <c r="B12" s="1028" t="s">
        <v>489</v>
      </c>
      <c r="C12" s="1029"/>
      <c r="D12" s="41" t="s">
        <v>490</v>
      </c>
      <c r="E12" s="25" t="s">
        <v>491</v>
      </c>
      <c r="F12" s="25" t="s">
        <v>2530</v>
      </c>
      <c r="G12" s="26" t="s">
        <v>492</v>
      </c>
      <c r="H12" s="27" t="s">
        <v>493</v>
      </c>
    </row>
    <row r="13" spans="2:8" s="1" customFormat="1" ht="15.75" thickBot="1">
      <c r="B13" s="91" t="s">
        <v>543</v>
      </c>
      <c r="C13" s="112" t="str">
        <f>VLOOKUP(B13,'LISTA DE PRECIOS'!A:B,2,FALSE)</f>
        <v>Herramienta menor</v>
      </c>
      <c r="D13" s="92" t="str">
        <f>VLOOKUP(B13,'LISTA DE PRECIOS'!A:D,4,FALSE)</f>
        <v>%MO</v>
      </c>
      <c r="E13" s="155">
        <v>0.1</v>
      </c>
      <c r="F13" s="155"/>
      <c r="G13" s="93">
        <f>+H23</f>
        <v>13320</v>
      </c>
      <c r="H13" s="154">
        <f>+ROUND(E13*G13,0)</f>
        <v>1332</v>
      </c>
    </row>
    <row r="14" spans="2:8" s="1" customFormat="1" ht="15.75" thickBot="1">
      <c r="B14" s="1022"/>
      <c r="C14" s="1023"/>
      <c r="D14" s="1024"/>
      <c r="E14" s="1030" t="s">
        <v>498</v>
      </c>
      <c r="F14" s="1031"/>
      <c r="G14" s="1032"/>
      <c r="H14" s="29">
        <f>ROUND(SUM(H13:H13),0)</f>
        <v>1332</v>
      </c>
    </row>
    <row r="15" spans="2:8" s="1" customFormat="1" ht="10.15" customHeight="1" thickBot="1">
      <c r="B15" s="42"/>
      <c r="C15" s="42"/>
      <c r="D15" s="42"/>
      <c r="E15" s="10"/>
      <c r="F15" s="10"/>
      <c r="G15" s="7"/>
      <c r="H15" s="8"/>
    </row>
    <row r="16" spans="2:8" s="1" customFormat="1" ht="36.75" thickBot="1">
      <c r="B16" s="1033" t="s">
        <v>499</v>
      </c>
      <c r="C16" s="1034"/>
      <c r="D16" s="30" t="s">
        <v>495</v>
      </c>
      <c r="E16" s="30" t="s">
        <v>501</v>
      </c>
      <c r="F16" s="25" t="s">
        <v>2530</v>
      </c>
      <c r="G16" s="31" t="s">
        <v>500</v>
      </c>
      <c r="H16" s="32" t="s">
        <v>493</v>
      </c>
    </row>
    <row r="17" spans="2:22" s="1" customFormat="1" ht="15.75" thickBot="1">
      <c r="B17" s="15">
        <v>3</v>
      </c>
      <c r="C17" s="16" t="s">
        <v>4</v>
      </c>
      <c r="D17" s="17"/>
      <c r="E17" s="18"/>
      <c r="F17" s="18"/>
      <c r="G17" s="19"/>
      <c r="H17" s="20">
        <f>+ROUND(E17*G17,0)</f>
        <v>0</v>
      </c>
    </row>
    <row r="18" spans="2:22" s="1" customFormat="1" ht="15.75" thickBot="1">
      <c r="B18" s="991"/>
      <c r="C18" s="991"/>
      <c r="D18" s="991"/>
      <c r="E18" s="992" t="s">
        <v>502</v>
      </c>
      <c r="F18" s="993"/>
      <c r="G18" s="994"/>
      <c r="H18" s="33">
        <f>ROUND(SUM(H17:H17),0)</f>
        <v>0</v>
      </c>
    </row>
    <row r="19" spans="2:22" s="1" customFormat="1" ht="15.75" thickBot="1">
      <c r="B19" s="1027"/>
      <c r="C19" s="1027"/>
      <c r="D19" s="1027"/>
      <c r="E19" s="1027"/>
      <c r="F19" s="1027"/>
      <c r="G19" s="1027"/>
      <c r="H19" s="1027"/>
    </row>
    <row r="20" spans="2:22" s="1" customFormat="1" ht="24">
      <c r="B20" s="1028" t="s">
        <v>503</v>
      </c>
      <c r="C20" s="1029"/>
      <c r="D20" s="41" t="s">
        <v>495</v>
      </c>
      <c r="E20" s="25" t="s">
        <v>504</v>
      </c>
      <c r="F20" s="25" t="s">
        <v>2530</v>
      </c>
      <c r="G20" s="26" t="s">
        <v>505</v>
      </c>
      <c r="H20" s="27" t="s">
        <v>493</v>
      </c>
    </row>
    <row r="21" spans="2:22" s="1" customFormat="1">
      <c r="B21" s="423" t="s">
        <v>2514</v>
      </c>
      <c r="C21" s="56" t="str">
        <f>VLOOKUP(B21,'LISTA DE PRECIOS'!A:B,2,FALSE)</f>
        <v>Ayudante</v>
      </c>
      <c r="D21" s="12" t="str">
        <f>VLOOKUP(B21,'LISTA DE PRECIOS'!A:D,4,FALSE)</f>
        <v>Día</v>
      </c>
      <c r="E21" s="23">
        <v>7.0000000000000007E-2</v>
      </c>
      <c r="F21" s="23">
        <v>1</v>
      </c>
      <c r="G21" s="13">
        <f>VLOOKUP(B21,'LISTA DE PRECIOS'!A:E,5,FALSE)</f>
        <v>67964</v>
      </c>
      <c r="H21" s="119">
        <f>+ROUND(E21*F21*G21,0)</f>
        <v>4757</v>
      </c>
      <c r="K21" s="4"/>
      <c r="L21" s="4"/>
      <c r="M21" s="4"/>
      <c r="N21" s="4"/>
      <c r="O21" s="4"/>
      <c r="P21" s="4"/>
      <c r="Q21" s="4"/>
      <c r="R21" s="4"/>
      <c r="S21" s="4"/>
      <c r="T21" s="4"/>
      <c r="U21" s="4"/>
      <c r="V21" s="4"/>
    </row>
    <row r="22" spans="2:22" s="1" customFormat="1" ht="15.75" thickBot="1">
      <c r="B22" s="431" t="s">
        <v>2516</v>
      </c>
      <c r="C22" s="112" t="str">
        <f>VLOOKUP(B22,'LISTA DE PRECIOS'!A:B,2,FALSE)</f>
        <v>Oficial</v>
      </c>
      <c r="D22" s="92" t="str">
        <f>VLOOKUP(B22,'LISTA DE PRECIOS'!A:D,4,FALSE)</f>
        <v>Día</v>
      </c>
      <c r="E22" s="125">
        <v>7.0000000000000007E-2</v>
      </c>
      <c r="F22" s="125">
        <v>1</v>
      </c>
      <c r="G22" s="93">
        <f>VLOOKUP(B22,'LISTA DE PRECIOS'!A:E,5,FALSE)</f>
        <v>122335</v>
      </c>
      <c r="H22" s="131">
        <f>+ROUND(E22*F22*G22,0)</f>
        <v>8563</v>
      </c>
    </row>
    <row r="23" spans="2:22" s="1" customFormat="1" ht="15.75" thickBot="1">
      <c r="B23" s="991"/>
      <c r="C23" s="991"/>
      <c r="D23" s="991"/>
      <c r="E23" s="1042" t="s">
        <v>506</v>
      </c>
      <c r="F23" s="1043"/>
      <c r="G23" s="1031"/>
      <c r="H23" s="29">
        <f>ROUND(SUM(H21:H22),0)</f>
        <v>13320</v>
      </c>
    </row>
    <row r="24" spans="2:22" s="1" customFormat="1" ht="8.4499999999999993" customHeight="1" thickBot="1">
      <c r="B24" s="42"/>
      <c r="C24" s="42"/>
      <c r="D24" s="42"/>
      <c r="E24" s="42"/>
      <c r="F24" s="42"/>
      <c r="G24" s="42"/>
      <c r="H24" s="42"/>
    </row>
    <row r="25" spans="2:22" s="1" customFormat="1" ht="15.75" thickBot="1">
      <c r="B25" s="40"/>
      <c r="C25" s="40"/>
      <c r="D25" s="40"/>
      <c r="E25" s="995" t="s">
        <v>507</v>
      </c>
      <c r="F25" s="996"/>
      <c r="G25" s="997"/>
      <c r="H25" s="14">
        <f>+ROUND(H23+H14+H10+H18,0)</f>
        <v>31611</v>
      </c>
    </row>
    <row r="26" spans="2:22" s="1" customFormat="1">
      <c r="B26" s="40"/>
      <c r="C26" s="40"/>
      <c r="D26" s="40"/>
      <c r="E26" s="201"/>
      <c r="F26" s="201"/>
      <c r="G26" s="201"/>
      <c r="H26" s="200"/>
    </row>
    <row r="27" spans="2:22" s="1" customFormat="1">
      <c r="B27" s="40"/>
      <c r="C27" s="40"/>
      <c r="D27" s="40"/>
      <c r="E27" s="201"/>
      <c r="F27" s="201"/>
      <c r="G27" s="201"/>
      <c r="H27" s="200"/>
    </row>
    <row r="28" spans="2:22" s="1" customFormat="1">
      <c r="B28" s="40"/>
      <c r="C28" s="40"/>
      <c r="D28" s="40"/>
      <c r="E28" s="201"/>
      <c r="F28" s="201"/>
      <c r="G28" s="201"/>
      <c r="H28" s="200"/>
    </row>
    <row r="29" spans="2:22" s="1" customFormat="1">
      <c r="B29" s="40"/>
      <c r="C29" s="40"/>
      <c r="D29" s="40"/>
      <c r="E29" s="201"/>
      <c r="F29" s="201"/>
      <c r="G29" s="201"/>
      <c r="H29" s="200"/>
    </row>
    <row r="30" spans="2:22" s="1" customFormat="1" ht="15.75" thickBot="1">
      <c r="B30" s="40"/>
      <c r="C30" s="40"/>
      <c r="D30" s="40"/>
      <c r="E30" s="201"/>
      <c r="F30" s="201"/>
      <c r="G30" s="201"/>
      <c r="H30" s="200"/>
    </row>
    <row r="31" spans="2:22" s="1" customFormat="1" ht="15.6" customHeight="1" thickTop="1">
      <c r="B31" s="40"/>
      <c r="C31" s="854" t="s">
        <v>3432</v>
      </c>
      <c r="D31" s="40"/>
      <c r="E31" s="1203" t="s">
        <v>3431</v>
      </c>
      <c r="F31" s="1203"/>
      <c r="G31" s="1203"/>
      <c r="H31" s="200"/>
    </row>
    <row r="32" spans="2:22" s="1" customFormat="1">
      <c r="B32" s="40"/>
      <c r="C32" s="40"/>
      <c r="D32" s="40"/>
      <c r="E32" s="201"/>
      <c r="F32" s="201"/>
      <c r="G32" s="201"/>
      <c r="H32" s="200"/>
    </row>
    <row r="33" spans="2:8" s="1" customFormat="1">
      <c r="B33" s="40"/>
      <c r="C33" s="40"/>
      <c r="D33" s="40"/>
      <c r="E33" s="201"/>
      <c r="F33" s="201"/>
      <c r="G33" s="201"/>
      <c r="H33" s="200"/>
    </row>
    <row r="34" spans="2:8" s="1" customFormat="1" ht="15.75" thickBot="1">
      <c r="B34" s="40"/>
      <c r="C34" s="40"/>
      <c r="D34" s="40"/>
      <c r="E34" s="201"/>
      <c r="F34" s="201"/>
      <c r="G34" s="201"/>
      <c r="H34" s="200"/>
    </row>
    <row r="35" spans="2:8" s="1" customFormat="1" ht="15.75" thickTop="1">
      <c r="B35" s="40"/>
      <c r="C35" s="854" t="s">
        <v>3426</v>
      </c>
      <c r="D35" s="40"/>
      <c r="E35" s="1203" t="s">
        <v>3429</v>
      </c>
      <c r="F35" s="1203"/>
      <c r="G35" s="1203"/>
      <c r="H35" s="200"/>
    </row>
    <row r="36" spans="2:8" s="1" customFormat="1">
      <c r="E36" s="9"/>
      <c r="F36" s="9"/>
      <c r="G36" s="4"/>
      <c r="H36" s="4"/>
    </row>
    <row r="37" spans="2:8" s="1" customFormat="1" ht="15.75" thickBot="1">
      <c r="E37" s="9"/>
      <c r="F37" s="9"/>
      <c r="G37" s="4"/>
      <c r="H37" s="4"/>
    </row>
    <row r="38" spans="2:8" s="1" customFormat="1" ht="16.149999999999999" customHeight="1" thickBot="1">
      <c r="B38" s="1209" t="s">
        <v>2982</v>
      </c>
      <c r="C38" s="1210"/>
      <c r="D38" s="1210"/>
      <c r="E38" s="1210"/>
      <c r="F38" s="1210"/>
      <c r="G38" s="1210"/>
      <c r="H38" s="1211"/>
    </row>
    <row r="39" spans="2:8" s="1" customFormat="1" ht="15.75" customHeight="1" thickBot="1">
      <c r="B39" s="1006" t="s">
        <v>2578</v>
      </c>
      <c r="C39" s="1007"/>
      <c r="D39" s="1008" t="s">
        <v>3620</v>
      </c>
      <c r="E39" s="1007"/>
      <c r="F39" s="1007"/>
      <c r="G39" s="1007"/>
      <c r="H39" s="1009"/>
    </row>
    <row r="40" spans="2:8" s="1" customFormat="1" ht="14.45" customHeight="1">
      <c r="B40" s="1010" t="s">
        <v>2775</v>
      </c>
      <c r="C40" s="1011"/>
      <c r="D40" s="1010" t="s">
        <v>34</v>
      </c>
      <c r="E40" s="1011"/>
      <c r="F40" s="1011"/>
      <c r="G40" s="1011"/>
      <c r="H40" s="38" t="s">
        <v>1</v>
      </c>
    </row>
    <row r="41" spans="2:8" s="1" customFormat="1">
      <c r="B41" s="1012"/>
      <c r="C41" s="1013"/>
      <c r="D41" s="1016">
        <f>+ROUND(H62+H53+H49+H57,0)</f>
        <v>47562</v>
      </c>
      <c r="E41" s="1017"/>
      <c r="F41" s="1017"/>
      <c r="G41" s="1017"/>
      <c r="H41" s="1020" t="s">
        <v>2648</v>
      </c>
    </row>
    <row r="42" spans="2:8" s="1" customFormat="1" ht="15.75" thickBot="1">
      <c r="B42" s="1014"/>
      <c r="C42" s="1015"/>
      <c r="D42" s="1018"/>
      <c r="E42" s="1019"/>
      <c r="F42" s="1019"/>
      <c r="G42" s="1019"/>
      <c r="H42" s="1021"/>
    </row>
    <row r="43" spans="2:8" s="1" customFormat="1" ht="15.75" thickBot="1">
      <c r="E43" s="9"/>
      <c r="F43" s="9"/>
      <c r="G43" s="4"/>
      <c r="H43" s="4"/>
    </row>
    <row r="44" spans="2:8" s="1" customFormat="1" ht="24">
      <c r="B44" s="1028" t="s">
        <v>494</v>
      </c>
      <c r="C44" s="1029"/>
      <c r="D44" s="41" t="s">
        <v>495</v>
      </c>
      <c r="E44" s="25" t="s">
        <v>496</v>
      </c>
      <c r="F44" s="25" t="s">
        <v>2469</v>
      </c>
      <c r="G44" s="26" t="s">
        <v>492</v>
      </c>
      <c r="H44" s="27" t="s">
        <v>493</v>
      </c>
    </row>
    <row r="45" spans="2:8" s="1" customFormat="1">
      <c r="B45" s="169" t="s">
        <v>727</v>
      </c>
      <c r="C45" s="56" t="str">
        <f>VLOOKUP(B45,'LISTA DE PRECIOS'!A:B,2,FALSE)</f>
        <v>Cemento blanco</v>
      </c>
      <c r="D45" s="12" t="str">
        <f>VLOOKUP(B45,'LISTA DE PRECIOS'!A:D,4,FALSE)</f>
        <v>Kg</v>
      </c>
      <c r="E45" s="12">
        <v>2</v>
      </c>
      <c r="F45" s="12">
        <v>1.05</v>
      </c>
      <c r="G45" s="13">
        <f>VLOOKUP(B45,'LISTA DE PRECIOS'!A:E,5,FALSE)</f>
        <v>1247</v>
      </c>
      <c r="H45" s="39">
        <f>+ROUND(E45*F45*G45,0)</f>
        <v>2619</v>
      </c>
    </row>
    <row r="46" spans="2:8" s="1" customFormat="1" ht="22.5" customHeight="1">
      <c r="B46" s="169"/>
      <c r="C46" s="56" t="s">
        <v>2629</v>
      </c>
      <c r="D46" s="12" t="s">
        <v>2627</v>
      </c>
      <c r="E46" s="12">
        <v>1</v>
      </c>
      <c r="F46" s="12">
        <v>1.1000000000000001</v>
      </c>
      <c r="G46" s="13">
        <v>23700</v>
      </c>
      <c r="H46" s="39">
        <f>+ROUND(E46*F46*G46,0)</f>
        <v>26070</v>
      </c>
    </row>
    <row r="47" spans="2:8" s="1" customFormat="1" ht="22.5" customHeight="1">
      <c r="B47" s="169" t="s">
        <v>711</v>
      </c>
      <c r="C47" s="56" t="str">
        <f>VLOOKUP(B47,'LISTA DE PRECIOS'!A:B,2,FALSE)</f>
        <v>Boquilla para enchape</v>
      </c>
      <c r="D47" s="12" t="str">
        <f>VLOOKUP(B47,'LISTA DE PRECIOS'!A:D,4,FALSE)</f>
        <v>Kg</v>
      </c>
      <c r="E47" s="12">
        <v>0.25</v>
      </c>
      <c r="F47" s="12">
        <v>1.05</v>
      </c>
      <c r="G47" s="13">
        <f>VLOOKUP(B47,'LISTA DE PRECIOS'!A:E,5,FALSE)</f>
        <v>6800</v>
      </c>
      <c r="H47" s="39">
        <f>+ROUND(E47*F47*G47,0)</f>
        <v>1785</v>
      </c>
    </row>
    <row r="48" spans="2:8" s="1" customFormat="1" ht="15.75" thickBot="1">
      <c r="B48" s="167" t="s">
        <v>822</v>
      </c>
      <c r="C48" s="112" t="str">
        <f>VLOOKUP(B48,'LISTA DE PRECIOS'!A:B,2,FALSE)</f>
        <v>Fijador de cerámica</v>
      </c>
      <c r="D48" s="92" t="str">
        <f>VLOOKUP(B48,'LISTA DE PRECIOS'!A:D,4,FALSE)</f>
        <v>Kg</v>
      </c>
      <c r="E48" s="92">
        <v>4</v>
      </c>
      <c r="F48" s="92">
        <v>1.05</v>
      </c>
      <c r="G48" s="93">
        <f>VLOOKUP(B48,'LISTA DE PRECIOS'!A:E,5,FALSE)</f>
        <v>580</v>
      </c>
      <c r="H48" s="94">
        <f>+ROUND(E48*F48*G48,0)</f>
        <v>2436</v>
      </c>
    </row>
    <row r="49" spans="2:8" s="1" customFormat="1" ht="15.75" thickBot="1">
      <c r="B49" s="1022"/>
      <c r="C49" s="1023"/>
      <c r="D49" s="1024"/>
      <c r="E49" s="1030" t="s">
        <v>497</v>
      </c>
      <c r="F49" s="1031"/>
      <c r="G49" s="1032"/>
      <c r="H49" s="29">
        <f>ROUND(SUM(H45:H48),0)</f>
        <v>32910</v>
      </c>
    </row>
    <row r="50" spans="2:8" s="1" customFormat="1" ht="15.75" thickBot="1">
      <c r="B50" s="1027"/>
      <c r="C50" s="1027"/>
      <c r="D50" s="1027"/>
      <c r="E50" s="1027"/>
      <c r="F50" s="1027"/>
      <c r="G50" s="1027"/>
      <c r="H50" s="1027"/>
    </row>
    <row r="51" spans="2:8" s="1" customFormat="1" ht="24">
      <c r="B51" s="1028" t="s">
        <v>489</v>
      </c>
      <c r="C51" s="1029"/>
      <c r="D51" s="41" t="s">
        <v>490</v>
      </c>
      <c r="E51" s="25" t="s">
        <v>491</v>
      </c>
      <c r="F51" s="25" t="s">
        <v>2530</v>
      </c>
      <c r="G51" s="26" t="s">
        <v>492</v>
      </c>
      <c r="H51" s="27" t="s">
        <v>493</v>
      </c>
    </row>
    <row r="52" spans="2:8" s="1" customFormat="1" ht="15.75" thickBot="1">
      <c r="B52" s="91" t="s">
        <v>543</v>
      </c>
      <c r="C52" s="112" t="str">
        <f>VLOOKUP(B52,'LISTA DE PRECIOS'!A:B,2,FALSE)</f>
        <v>Herramienta menor</v>
      </c>
      <c r="D52" s="92" t="str">
        <f>VLOOKUP(B52,'LISTA DE PRECIOS'!A:D,4,FALSE)</f>
        <v>%MO</v>
      </c>
      <c r="E52" s="155">
        <v>0.1</v>
      </c>
      <c r="F52" s="155"/>
      <c r="G52" s="93">
        <f>+H62</f>
        <v>13320</v>
      </c>
      <c r="H52" s="154">
        <f>+ROUND(E52*G52,0)</f>
        <v>1332</v>
      </c>
    </row>
    <row r="53" spans="2:8" s="1" customFormat="1" ht="15.75" thickBot="1">
      <c r="B53" s="1022"/>
      <c r="C53" s="1023"/>
      <c r="D53" s="1024"/>
      <c r="E53" s="1030" t="s">
        <v>498</v>
      </c>
      <c r="F53" s="1031"/>
      <c r="G53" s="1032"/>
      <c r="H53" s="29">
        <f>ROUND(SUM(H52:H52),0)</f>
        <v>1332</v>
      </c>
    </row>
    <row r="54" spans="2:8" s="1" customFormat="1" ht="15.75" thickBot="1">
      <c r="B54" s="42"/>
      <c r="C54" s="42"/>
      <c r="D54" s="42"/>
      <c r="E54" s="10"/>
      <c r="F54" s="10"/>
      <c r="G54" s="7"/>
      <c r="H54" s="8"/>
    </row>
    <row r="55" spans="2:8" s="1" customFormat="1" ht="36.75" thickBot="1">
      <c r="B55" s="1033" t="s">
        <v>499</v>
      </c>
      <c r="C55" s="1034"/>
      <c r="D55" s="30" t="s">
        <v>495</v>
      </c>
      <c r="E55" s="30" t="s">
        <v>501</v>
      </c>
      <c r="F55" s="25" t="s">
        <v>2530</v>
      </c>
      <c r="G55" s="31" t="s">
        <v>500</v>
      </c>
      <c r="H55" s="32" t="s">
        <v>493</v>
      </c>
    </row>
    <row r="56" spans="2:8" s="1" customFormat="1" ht="15.75" thickBot="1">
      <c r="B56" s="15">
        <v>3</v>
      </c>
      <c r="C56" s="16" t="s">
        <v>4</v>
      </c>
      <c r="D56" s="17"/>
      <c r="E56" s="18"/>
      <c r="F56" s="18"/>
      <c r="G56" s="19"/>
      <c r="H56" s="20">
        <f>+ROUND(E56*G56,0)</f>
        <v>0</v>
      </c>
    </row>
    <row r="57" spans="2:8" s="1" customFormat="1" ht="15.75" thickBot="1">
      <c r="B57" s="991"/>
      <c r="C57" s="991"/>
      <c r="D57" s="991"/>
      <c r="E57" s="992" t="s">
        <v>502</v>
      </c>
      <c r="F57" s="993"/>
      <c r="G57" s="994"/>
      <c r="H57" s="33">
        <f>ROUND(SUM(H56:H56),0)</f>
        <v>0</v>
      </c>
    </row>
    <row r="58" spans="2:8" s="1" customFormat="1" ht="15.75" thickBot="1">
      <c r="B58" s="1027"/>
      <c r="C58" s="1027"/>
      <c r="D58" s="1027"/>
      <c r="E58" s="1027"/>
      <c r="F58" s="1027"/>
      <c r="G58" s="1027"/>
      <c r="H58" s="1027"/>
    </row>
    <row r="59" spans="2:8" s="1" customFormat="1" ht="24">
      <c r="B59" s="1028" t="s">
        <v>503</v>
      </c>
      <c r="C59" s="1029"/>
      <c r="D59" s="41" t="s">
        <v>495</v>
      </c>
      <c r="E59" s="25" t="s">
        <v>504</v>
      </c>
      <c r="F59" s="25" t="s">
        <v>2530</v>
      </c>
      <c r="G59" s="26" t="s">
        <v>505</v>
      </c>
      <c r="H59" s="27" t="s">
        <v>493</v>
      </c>
    </row>
    <row r="60" spans="2:8" s="1" customFormat="1">
      <c r="B60" s="413" t="s">
        <v>2514</v>
      </c>
      <c r="C60" s="56" t="str">
        <f>VLOOKUP(B60,'LISTA DE PRECIOS'!A:B,2,FALSE)</f>
        <v>Ayudante</v>
      </c>
      <c r="D60" s="12" t="str">
        <f>VLOOKUP(B60,'LISTA DE PRECIOS'!A:D,4,FALSE)</f>
        <v>Día</v>
      </c>
      <c r="E60" s="23">
        <v>7.0000000000000007E-2</v>
      </c>
      <c r="F60" s="23">
        <v>1</v>
      </c>
      <c r="G60" s="13">
        <f>VLOOKUP(B60,'LISTA DE PRECIOS'!A:E,5,FALSE)</f>
        <v>67964</v>
      </c>
      <c r="H60" s="119">
        <f>+ROUND(E60*F60*G60,0)</f>
        <v>4757</v>
      </c>
    </row>
    <row r="61" spans="2:8" s="1" customFormat="1" ht="15.75" thickBot="1">
      <c r="B61" s="410" t="s">
        <v>2516</v>
      </c>
      <c r="C61" s="112" t="str">
        <f>VLOOKUP(B61,'LISTA DE PRECIOS'!A:B,2,FALSE)</f>
        <v>Oficial</v>
      </c>
      <c r="D61" s="92" t="str">
        <f>VLOOKUP(B61,'LISTA DE PRECIOS'!A:D,4,FALSE)</f>
        <v>Día</v>
      </c>
      <c r="E61" s="117">
        <v>7.0000000000000007E-2</v>
      </c>
      <c r="F61" s="117">
        <v>1</v>
      </c>
      <c r="G61" s="93">
        <f>VLOOKUP(B61,'LISTA DE PRECIOS'!A:E,5,FALSE)</f>
        <v>122335</v>
      </c>
      <c r="H61" s="116">
        <f>+ROUND(E61*F61*G61,0)</f>
        <v>8563</v>
      </c>
    </row>
    <row r="62" spans="2:8" s="1" customFormat="1" ht="15.75" thickBot="1">
      <c r="B62" s="991"/>
      <c r="C62" s="991"/>
      <c r="D62" s="991"/>
      <c r="E62" s="1042" t="s">
        <v>506</v>
      </c>
      <c r="F62" s="1043"/>
      <c r="G62" s="1031"/>
      <c r="H62" s="29">
        <f>ROUND(SUM(H60:H61),0)</f>
        <v>13320</v>
      </c>
    </row>
    <row r="63" spans="2:8" s="1" customFormat="1" ht="15.75" thickBot="1">
      <c r="B63" s="42"/>
      <c r="C63" s="42"/>
      <c r="D63" s="42"/>
      <c r="E63" s="42"/>
      <c r="F63" s="42"/>
      <c r="G63" s="42"/>
      <c r="H63" s="42"/>
    </row>
    <row r="64" spans="2:8" s="1" customFormat="1" ht="15.75" thickBot="1">
      <c r="B64" s="40"/>
      <c r="C64" s="40"/>
      <c r="D64" s="40"/>
      <c r="E64" s="995" t="s">
        <v>507</v>
      </c>
      <c r="F64" s="996"/>
      <c r="G64" s="997"/>
      <c r="H64" s="14">
        <f>+ROUND(H62+H53+H49+H57,0)</f>
        <v>47562</v>
      </c>
    </row>
    <row r="65" spans="2:8" s="1" customFormat="1">
      <c r="B65" s="40"/>
      <c r="C65" s="40"/>
      <c r="D65" s="40"/>
      <c r="E65" s="201"/>
      <c r="F65" s="201"/>
      <c r="G65" s="201"/>
      <c r="H65" s="200"/>
    </row>
    <row r="66" spans="2:8" s="1" customFormat="1">
      <c r="B66" s="40"/>
      <c r="C66" s="40"/>
      <c r="D66" s="40"/>
      <c r="E66" s="201"/>
      <c r="F66" s="201"/>
      <c r="G66" s="201"/>
      <c r="H66" s="200"/>
    </row>
    <row r="67" spans="2:8" s="1" customFormat="1">
      <c r="B67" s="40"/>
      <c r="C67" s="40"/>
      <c r="D67" s="40"/>
      <c r="E67" s="201"/>
      <c r="F67" s="201"/>
      <c r="G67" s="201"/>
      <c r="H67" s="200"/>
    </row>
    <row r="68" spans="2:8" s="1" customFormat="1">
      <c r="B68" s="40"/>
      <c r="C68" s="40"/>
      <c r="D68" s="40"/>
      <c r="E68" s="201"/>
      <c r="F68" s="201"/>
      <c r="G68" s="201"/>
      <c r="H68" s="200"/>
    </row>
    <row r="69" spans="2:8" s="1" customFormat="1" ht="15.75" thickBot="1">
      <c r="B69" s="40"/>
      <c r="C69" s="40"/>
      <c r="D69" s="40"/>
      <c r="E69" s="201"/>
      <c r="F69" s="201"/>
      <c r="G69" s="201"/>
      <c r="H69" s="200"/>
    </row>
    <row r="70" spans="2:8" s="1" customFormat="1" ht="15.6" customHeight="1" thickTop="1">
      <c r="B70" s="40"/>
      <c r="C70" s="854" t="s">
        <v>3432</v>
      </c>
      <c r="D70" s="40"/>
      <c r="E70" s="1203" t="s">
        <v>3431</v>
      </c>
      <c r="F70" s="1203"/>
      <c r="G70" s="1203"/>
      <c r="H70" s="200"/>
    </row>
    <row r="71" spans="2:8" s="1" customFormat="1">
      <c r="B71" s="40"/>
      <c r="C71" s="40"/>
      <c r="D71" s="40"/>
      <c r="E71" s="201"/>
      <c r="F71" s="201"/>
      <c r="G71" s="201"/>
      <c r="H71" s="200"/>
    </row>
    <row r="72" spans="2:8" s="1" customFormat="1">
      <c r="B72" s="40"/>
      <c r="C72" s="40"/>
      <c r="D72" s="40"/>
      <c r="E72" s="201"/>
      <c r="F72" s="201"/>
      <c r="G72" s="201"/>
      <c r="H72" s="200"/>
    </row>
    <row r="73" spans="2:8" s="1" customFormat="1" ht="15.75" thickBot="1">
      <c r="B73" s="40"/>
      <c r="C73" s="40"/>
      <c r="D73" s="40"/>
      <c r="E73" s="201"/>
      <c r="F73" s="201"/>
      <c r="G73" s="201"/>
      <c r="H73" s="200"/>
    </row>
    <row r="74" spans="2:8" s="1" customFormat="1" ht="15.75" thickTop="1">
      <c r="B74" s="40"/>
      <c r="C74" s="854" t="s">
        <v>3426</v>
      </c>
      <c r="D74" s="40"/>
      <c r="E74" s="1203" t="s">
        <v>3429</v>
      </c>
      <c r="F74" s="1203"/>
      <c r="G74" s="1203"/>
      <c r="H74" s="200"/>
    </row>
    <row r="75" spans="2:8" s="1" customFormat="1">
      <c r="E75" s="9"/>
      <c r="F75" s="9"/>
      <c r="G75" s="4"/>
      <c r="H75" s="4"/>
    </row>
    <row r="76" spans="2:8" s="1" customFormat="1" ht="15.75" thickBot="1">
      <c r="E76" s="9"/>
      <c r="F76" s="9"/>
      <c r="G76" s="4"/>
      <c r="H76" s="4"/>
    </row>
    <row r="77" spans="2:8" s="1" customFormat="1" ht="16.149999999999999" customHeight="1" thickBot="1">
      <c r="B77" s="1209" t="s">
        <v>2982</v>
      </c>
      <c r="C77" s="1210"/>
      <c r="D77" s="1210"/>
      <c r="E77" s="1210"/>
      <c r="F77" s="1210"/>
      <c r="G77" s="1210"/>
      <c r="H77" s="1211"/>
    </row>
    <row r="78" spans="2:8" s="1" customFormat="1" ht="15.75" customHeight="1" thickBot="1">
      <c r="B78" s="1006" t="s">
        <v>2578</v>
      </c>
      <c r="C78" s="1007"/>
      <c r="D78" s="1008" t="s">
        <v>3621</v>
      </c>
      <c r="E78" s="1007"/>
      <c r="F78" s="1007"/>
      <c r="G78" s="1007"/>
      <c r="H78" s="1009"/>
    </row>
    <row r="79" spans="2:8" s="1" customFormat="1" ht="14.45" customHeight="1">
      <c r="B79" s="1010" t="s">
        <v>2776</v>
      </c>
      <c r="C79" s="1011"/>
      <c r="D79" s="1010" t="s">
        <v>34</v>
      </c>
      <c r="E79" s="1011"/>
      <c r="F79" s="1011"/>
      <c r="G79" s="1011"/>
      <c r="H79" s="38" t="s">
        <v>1</v>
      </c>
    </row>
    <row r="80" spans="2:8" s="1" customFormat="1">
      <c r="B80" s="1012"/>
      <c r="C80" s="1013"/>
      <c r="D80" s="1016">
        <f>+ROUND(H101+H92+H88+H96,0)</f>
        <v>53843</v>
      </c>
      <c r="E80" s="1017"/>
      <c r="F80" s="1017"/>
      <c r="G80" s="1017"/>
      <c r="H80" s="1020" t="s">
        <v>2648</v>
      </c>
    </row>
    <row r="81" spans="2:8" s="1" customFormat="1" ht="15.75" thickBot="1">
      <c r="B81" s="1014"/>
      <c r="C81" s="1015"/>
      <c r="D81" s="1018"/>
      <c r="E81" s="1019"/>
      <c r="F81" s="1019"/>
      <c r="G81" s="1019"/>
      <c r="H81" s="1021"/>
    </row>
    <row r="82" spans="2:8" s="1" customFormat="1" ht="15.75" thickBot="1">
      <c r="E82" s="9"/>
      <c r="F82" s="9"/>
      <c r="G82" s="4"/>
      <c r="H82" s="4"/>
    </row>
    <row r="83" spans="2:8" s="1" customFormat="1" ht="24">
      <c r="B83" s="1028" t="s">
        <v>494</v>
      </c>
      <c r="C83" s="1029"/>
      <c r="D83" s="41" t="s">
        <v>495</v>
      </c>
      <c r="E83" s="25" t="s">
        <v>496</v>
      </c>
      <c r="F83" s="25" t="s">
        <v>2469</v>
      </c>
      <c r="G83" s="26" t="s">
        <v>492</v>
      </c>
      <c r="H83" s="27" t="s">
        <v>493</v>
      </c>
    </row>
    <row r="84" spans="2:8" s="1" customFormat="1">
      <c r="B84" s="169" t="s">
        <v>727</v>
      </c>
      <c r="C84" s="56" t="str">
        <f>VLOOKUP(B84,'LISTA DE PRECIOS'!A:B,2,FALSE)</f>
        <v>Cemento blanco</v>
      </c>
      <c r="D84" s="12" t="str">
        <f>VLOOKUP(B84,'LISTA DE PRECIOS'!A:D,4,FALSE)</f>
        <v>Kg</v>
      </c>
      <c r="E84" s="12">
        <v>2</v>
      </c>
      <c r="F84" s="12">
        <v>1.05</v>
      </c>
      <c r="G84" s="13">
        <f>VLOOKUP(B84,'LISTA DE PRECIOS'!A:E,5,FALSE)</f>
        <v>1247</v>
      </c>
      <c r="H84" s="39">
        <f>+ROUND(E84*F84*G84,0)</f>
        <v>2619</v>
      </c>
    </row>
    <row r="85" spans="2:8" s="1" customFormat="1" ht="22.5" customHeight="1">
      <c r="B85" s="169"/>
      <c r="C85" s="56" t="s">
        <v>2832</v>
      </c>
      <c r="D85" s="12" t="s">
        <v>2627</v>
      </c>
      <c r="E85" s="12">
        <v>1</v>
      </c>
      <c r="F85" s="12">
        <v>1.1000000000000001</v>
      </c>
      <c r="G85" s="13">
        <v>23700</v>
      </c>
      <c r="H85" s="39">
        <f>+ROUND(E85*F85*G85,0)</f>
        <v>26070</v>
      </c>
    </row>
    <row r="86" spans="2:8" s="1" customFormat="1" ht="22.5" customHeight="1">
      <c r="B86" s="169" t="s">
        <v>711</v>
      </c>
      <c r="C86" s="56" t="str">
        <f>VLOOKUP(B86,'LISTA DE PRECIOS'!A:B,2,FALSE)</f>
        <v>Boquilla para enchape</v>
      </c>
      <c r="D86" s="12" t="str">
        <f>VLOOKUP(B86,'LISTA DE PRECIOS'!A:D,4,FALSE)</f>
        <v>Kg</v>
      </c>
      <c r="E86" s="12">
        <v>0.25</v>
      </c>
      <c r="F86" s="12">
        <v>1.05</v>
      </c>
      <c r="G86" s="13">
        <f>VLOOKUP(B86,'LISTA DE PRECIOS'!A:E,5,FALSE)</f>
        <v>6800</v>
      </c>
      <c r="H86" s="39">
        <f>+ROUND(E86*F86*G86,0)</f>
        <v>1785</v>
      </c>
    </row>
    <row r="87" spans="2:8" s="1" customFormat="1" ht="15.75" thickBot="1">
      <c r="B87" s="167" t="s">
        <v>822</v>
      </c>
      <c r="C87" s="112" t="str">
        <f>VLOOKUP(B87,'LISTA DE PRECIOS'!A:B,2,FALSE)</f>
        <v>Fijador de cerámica</v>
      </c>
      <c r="D87" s="92" t="str">
        <f>VLOOKUP(B87,'LISTA DE PRECIOS'!A:D,4,FALSE)</f>
        <v>Kg</v>
      </c>
      <c r="E87" s="92">
        <v>4</v>
      </c>
      <c r="F87" s="92">
        <v>1.05</v>
      </c>
      <c r="G87" s="93">
        <f>VLOOKUP(B87,'LISTA DE PRECIOS'!A:E,5,FALSE)</f>
        <v>580</v>
      </c>
      <c r="H87" s="94">
        <f>+ROUND(E87*F87*G87,0)</f>
        <v>2436</v>
      </c>
    </row>
    <row r="88" spans="2:8" s="1" customFormat="1" ht="15.75" thickBot="1">
      <c r="B88" s="1022"/>
      <c r="C88" s="1023"/>
      <c r="D88" s="1024"/>
      <c r="E88" s="1030" t="s">
        <v>497</v>
      </c>
      <c r="F88" s="1031"/>
      <c r="G88" s="1032"/>
      <c r="H88" s="29">
        <f>ROUND(SUM(H84:H87),0)</f>
        <v>32910</v>
      </c>
    </row>
    <row r="89" spans="2:8" s="1" customFormat="1" ht="15.75" thickBot="1">
      <c r="B89" s="1027"/>
      <c r="C89" s="1027"/>
      <c r="D89" s="1027"/>
      <c r="E89" s="1027"/>
      <c r="F89" s="1027"/>
      <c r="G89" s="1027"/>
      <c r="H89" s="1027"/>
    </row>
    <row r="90" spans="2:8" s="1" customFormat="1" ht="24">
      <c r="B90" s="1028" t="s">
        <v>489</v>
      </c>
      <c r="C90" s="1029"/>
      <c r="D90" s="41" t="s">
        <v>490</v>
      </c>
      <c r="E90" s="25" t="s">
        <v>491</v>
      </c>
      <c r="F90" s="25" t="s">
        <v>2530</v>
      </c>
      <c r="G90" s="26" t="s">
        <v>492</v>
      </c>
      <c r="H90" s="27" t="s">
        <v>493</v>
      </c>
    </row>
    <row r="91" spans="2:8" s="1" customFormat="1" ht="15.75" thickBot="1">
      <c r="B91" s="91" t="s">
        <v>543</v>
      </c>
      <c r="C91" s="56" t="str">
        <f>VLOOKUP(B91,'LISTA DE PRECIOS'!A:B,2,FALSE)</f>
        <v>Herramienta menor</v>
      </c>
      <c r="D91" s="12" t="str">
        <f>VLOOKUP(B91,'LISTA DE PRECIOS'!A:D,4,FALSE)</f>
        <v>%MO</v>
      </c>
      <c r="E91" s="155">
        <v>0.1</v>
      </c>
      <c r="F91" s="155"/>
      <c r="G91" s="93">
        <f>+H101</f>
        <v>19030</v>
      </c>
      <c r="H91" s="154">
        <f>+ROUND(E91*G91,0)</f>
        <v>1903</v>
      </c>
    </row>
    <row r="92" spans="2:8" s="1" customFormat="1" ht="15.75" thickBot="1">
      <c r="B92" s="1022"/>
      <c r="C92" s="1023"/>
      <c r="D92" s="1024"/>
      <c r="E92" s="1030" t="s">
        <v>498</v>
      </c>
      <c r="F92" s="1031"/>
      <c r="G92" s="1032"/>
      <c r="H92" s="29">
        <f>ROUND(SUM(H91:H91),0)</f>
        <v>1903</v>
      </c>
    </row>
    <row r="93" spans="2:8" s="1" customFormat="1" ht="15.75" thickBot="1">
      <c r="B93" s="42"/>
      <c r="C93" s="42"/>
      <c r="D93" s="42"/>
      <c r="E93" s="10"/>
      <c r="F93" s="10"/>
      <c r="G93" s="7"/>
      <c r="H93" s="8"/>
    </row>
    <row r="94" spans="2:8" s="1" customFormat="1" ht="36.75" thickBot="1">
      <c r="B94" s="1033" t="s">
        <v>499</v>
      </c>
      <c r="C94" s="1034"/>
      <c r="D94" s="30" t="s">
        <v>495</v>
      </c>
      <c r="E94" s="30" t="s">
        <v>501</v>
      </c>
      <c r="F94" s="25" t="s">
        <v>2530</v>
      </c>
      <c r="G94" s="31" t="s">
        <v>500</v>
      </c>
      <c r="H94" s="32" t="s">
        <v>493</v>
      </c>
    </row>
    <row r="95" spans="2:8" s="1" customFormat="1" ht="15.75" thickBot="1">
      <c r="B95" s="15">
        <v>3</v>
      </c>
      <c r="C95" s="16" t="s">
        <v>4</v>
      </c>
      <c r="D95" s="17"/>
      <c r="E95" s="18"/>
      <c r="F95" s="18"/>
      <c r="G95" s="19"/>
      <c r="H95" s="20">
        <f>+ROUND(E95*G95,0)</f>
        <v>0</v>
      </c>
    </row>
    <row r="96" spans="2:8" s="1" customFormat="1" ht="15.75" thickBot="1">
      <c r="B96" s="991"/>
      <c r="C96" s="991"/>
      <c r="D96" s="991"/>
      <c r="E96" s="992" t="s">
        <v>502</v>
      </c>
      <c r="F96" s="993"/>
      <c r="G96" s="994"/>
      <c r="H96" s="33">
        <f>ROUND(SUM(H95:H95),0)</f>
        <v>0</v>
      </c>
    </row>
    <row r="97" spans="2:8" s="1" customFormat="1" ht="15.75" thickBot="1">
      <c r="B97" s="1027"/>
      <c r="C97" s="1027"/>
      <c r="D97" s="1027"/>
      <c r="E97" s="1027"/>
      <c r="F97" s="1027"/>
      <c r="G97" s="1027"/>
      <c r="H97" s="1027"/>
    </row>
    <row r="98" spans="2:8" s="1" customFormat="1" ht="24">
      <c r="B98" s="1028" t="s">
        <v>503</v>
      </c>
      <c r="C98" s="1029"/>
      <c r="D98" s="41" t="s">
        <v>495</v>
      </c>
      <c r="E98" s="25" t="s">
        <v>504</v>
      </c>
      <c r="F98" s="25" t="s">
        <v>2530</v>
      </c>
      <c r="G98" s="26" t="s">
        <v>505</v>
      </c>
      <c r="H98" s="27" t="s">
        <v>493</v>
      </c>
    </row>
    <row r="99" spans="2:8" s="1" customFormat="1">
      <c r="B99" s="413" t="s">
        <v>2514</v>
      </c>
      <c r="C99" s="56" t="str">
        <f>VLOOKUP(B99,'LISTA DE PRECIOS'!A:B,2,FALSE)</f>
        <v>Ayudante</v>
      </c>
      <c r="D99" s="12" t="str">
        <f>VLOOKUP(B99,'LISTA DE PRECIOS'!A:D,4,FALSE)</f>
        <v>Día</v>
      </c>
      <c r="E99" s="23">
        <v>0.1</v>
      </c>
      <c r="F99" s="23">
        <v>1</v>
      </c>
      <c r="G99" s="13">
        <f>VLOOKUP(B99,'LISTA DE PRECIOS'!A:E,5,FALSE)</f>
        <v>67964</v>
      </c>
      <c r="H99" s="119">
        <f>+ROUND(E99*F99*G99,0)</f>
        <v>6796</v>
      </c>
    </row>
    <row r="100" spans="2:8" s="1" customFormat="1" ht="15.75" thickBot="1">
      <c r="B100" s="410" t="s">
        <v>2516</v>
      </c>
      <c r="C100" s="112" t="str">
        <f>VLOOKUP(B100,'LISTA DE PRECIOS'!A:B,2,FALSE)</f>
        <v>Oficial</v>
      </c>
      <c r="D100" s="92" t="str">
        <f>VLOOKUP(B100,'LISTA DE PRECIOS'!A:D,4,FALSE)</f>
        <v>Día</v>
      </c>
      <c r="E100" s="117">
        <v>0.1</v>
      </c>
      <c r="F100" s="117">
        <v>1</v>
      </c>
      <c r="G100" s="93">
        <f>VLOOKUP(B100,'LISTA DE PRECIOS'!A:E,5,FALSE)</f>
        <v>122335</v>
      </c>
      <c r="H100" s="116">
        <f>+ROUND(E100*F100*G100,0)</f>
        <v>12234</v>
      </c>
    </row>
    <row r="101" spans="2:8" s="1" customFormat="1" ht="15.75" thickBot="1">
      <c r="B101" s="991"/>
      <c r="C101" s="991"/>
      <c r="D101" s="991"/>
      <c r="E101" s="1042" t="s">
        <v>506</v>
      </c>
      <c r="F101" s="1043"/>
      <c r="G101" s="1031"/>
      <c r="H101" s="29">
        <f>ROUND(SUM(H99:H100),0)</f>
        <v>19030</v>
      </c>
    </row>
    <row r="102" spans="2:8" s="1" customFormat="1" ht="15.75" thickBot="1">
      <c r="B102" s="42"/>
      <c r="C102" s="42"/>
      <c r="D102" s="42"/>
      <c r="E102" s="42"/>
      <c r="F102" s="42"/>
      <c r="G102" s="42"/>
      <c r="H102" s="42"/>
    </row>
    <row r="103" spans="2:8" s="1" customFormat="1" ht="15.75" thickBot="1">
      <c r="B103" s="40"/>
      <c r="C103" s="40"/>
      <c r="D103" s="40"/>
      <c r="E103" s="995" t="s">
        <v>507</v>
      </c>
      <c r="F103" s="996"/>
      <c r="G103" s="997"/>
      <c r="H103" s="14">
        <f>+ROUND(H101+H92+H88+H96,0)</f>
        <v>53843</v>
      </c>
    </row>
    <row r="104" spans="2:8" s="1" customFormat="1">
      <c r="B104" s="40"/>
      <c r="C104" s="40"/>
      <c r="D104" s="40"/>
      <c r="E104" s="201"/>
      <c r="F104" s="201"/>
      <c r="G104" s="201"/>
      <c r="H104" s="200"/>
    </row>
    <row r="105" spans="2:8" s="1" customFormat="1">
      <c r="B105" s="40"/>
      <c r="C105" s="40"/>
      <c r="D105" s="40"/>
      <c r="E105" s="201"/>
      <c r="F105" s="201"/>
      <c r="G105" s="201"/>
      <c r="H105" s="200"/>
    </row>
    <row r="106" spans="2:8" s="1" customFormat="1">
      <c r="B106" s="40"/>
      <c r="C106" s="40"/>
      <c r="D106" s="40"/>
      <c r="E106" s="201"/>
      <c r="F106" s="201"/>
      <c r="G106" s="201"/>
      <c r="H106" s="200"/>
    </row>
    <row r="107" spans="2:8" s="1" customFormat="1">
      <c r="B107" s="40"/>
      <c r="C107" s="40"/>
      <c r="D107" s="40"/>
      <c r="E107" s="201"/>
      <c r="F107" s="201"/>
      <c r="G107" s="201"/>
      <c r="H107" s="200"/>
    </row>
    <row r="108" spans="2:8" s="1" customFormat="1" ht="15.75" thickBot="1">
      <c r="B108" s="40"/>
      <c r="C108" s="40"/>
      <c r="D108" s="40"/>
      <c r="E108" s="201"/>
      <c r="F108" s="201"/>
      <c r="G108" s="201"/>
      <c r="H108" s="200"/>
    </row>
    <row r="109" spans="2:8" s="1" customFormat="1" ht="15.6" customHeight="1" thickTop="1">
      <c r="B109" s="40"/>
      <c r="C109" s="854" t="s">
        <v>3432</v>
      </c>
      <c r="D109" s="40"/>
      <c r="E109" s="1203" t="s">
        <v>3431</v>
      </c>
      <c r="F109" s="1203"/>
      <c r="G109" s="1203"/>
      <c r="H109" s="200"/>
    </row>
    <row r="110" spans="2:8" s="1" customFormat="1">
      <c r="B110" s="40"/>
      <c r="C110" s="40"/>
      <c r="D110" s="40"/>
      <c r="E110" s="201"/>
      <c r="F110" s="201"/>
      <c r="G110" s="201"/>
      <c r="H110" s="200"/>
    </row>
    <row r="111" spans="2:8" s="1" customFormat="1">
      <c r="B111" s="40"/>
      <c r="C111" s="40"/>
      <c r="D111" s="40"/>
      <c r="E111" s="201"/>
      <c r="F111" s="201"/>
      <c r="G111" s="201"/>
      <c r="H111" s="200"/>
    </row>
    <row r="112" spans="2:8" s="1" customFormat="1" ht="15.75" thickBot="1">
      <c r="B112" s="40"/>
      <c r="C112" s="40"/>
      <c r="D112" s="40"/>
      <c r="E112" s="201"/>
      <c r="F112" s="201"/>
      <c r="G112" s="201"/>
      <c r="H112" s="200"/>
    </row>
    <row r="113" spans="2:8" s="1" customFormat="1" ht="15.75" thickTop="1">
      <c r="B113" s="40"/>
      <c r="C113" s="854" t="s">
        <v>3426</v>
      </c>
      <c r="D113" s="40"/>
      <c r="E113" s="1203" t="s">
        <v>3429</v>
      </c>
      <c r="F113" s="1203"/>
      <c r="G113" s="1203"/>
      <c r="H113" s="200"/>
    </row>
    <row r="114" spans="2:8" s="1" customFormat="1">
      <c r="B114" s="40"/>
      <c r="C114" s="40"/>
      <c r="D114" s="40"/>
      <c r="E114" s="201"/>
      <c r="F114" s="201"/>
      <c r="G114" s="201"/>
      <c r="H114" s="200"/>
    </row>
    <row r="115" spans="2:8" s="1" customFormat="1" ht="15.75" thickBot="1">
      <c r="E115" s="9"/>
      <c r="F115" s="9"/>
      <c r="G115" s="4"/>
      <c r="H115" s="4"/>
    </row>
    <row r="116" spans="2:8" s="1" customFormat="1" ht="16.149999999999999" customHeight="1" thickBot="1">
      <c r="B116" s="1209" t="s">
        <v>2982</v>
      </c>
      <c r="C116" s="1210"/>
      <c r="D116" s="1210"/>
      <c r="E116" s="1210"/>
      <c r="F116" s="1210"/>
      <c r="G116" s="1210"/>
      <c r="H116" s="1211"/>
    </row>
    <row r="117" spans="2:8" s="1" customFormat="1" ht="15.75" customHeight="1" thickBot="1">
      <c r="B117" s="1006" t="s">
        <v>2578</v>
      </c>
      <c r="C117" s="1007"/>
      <c r="D117" s="1008" t="s">
        <v>3622</v>
      </c>
      <c r="E117" s="1007"/>
      <c r="F117" s="1007"/>
      <c r="G117" s="1007"/>
      <c r="H117" s="1009"/>
    </row>
    <row r="118" spans="2:8" s="1" customFormat="1">
      <c r="B118" s="1010" t="s">
        <v>1757</v>
      </c>
      <c r="C118" s="1011"/>
      <c r="D118" s="1010" t="s">
        <v>34</v>
      </c>
      <c r="E118" s="1011"/>
      <c r="F118" s="1011"/>
      <c r="G118" s="1011"/>
      <c r="H118" s="38" t="s">
        <v>1</v>
      </c>
    </row>
    <row r="119" spans="2:8" s="1" customFormat="1">
      <c r="B119" s="1012"/>
      <c r="C119" s="1013"/>
      <c r="D119" s="1016">
        <f>+ROUND(H140+H131+H127+H135,0)</f>
        <v>45127</v>
      </c>
      <c r="E119" s="1017"/>
      <c r="F119" s="1017"/>
      <c r="G119" s="1017"/>
      <c r="H119" s="1020" t="s">
        <v>2648</v>
      </c>
    </row>
    <row r="120" spans="2:8" s="1" customFormat="1" ht="20.45" customHeight="1" thickBot="1">
      <c r="B120" s="1014"/>
      <c r="C120" s="1015"/>
      <c r="D120" s="1018"/>
      <c r="E120" s="1019"/>
      <c r="F120" s="1019"/>
      <c r="G120" s="1019"/>
      <c r="H120" s="1021"/>
    </row>
    <row r="121" spans="2:8" s="1" customFormat="1" ht="15.75" thickBot="1">
      <c r="E121" s="9"/>
      <c r="F121" s="9"/>
      <c r="G121" s="4"/>
      <c r="H121" s="4"/>
    </row>
    <row r="122" spans="2:8" s="1" customFormat="1" ht="24">
      <c r="B122" s="1028" t="s">
        <v>494</v>
      </c>
      <c r="C122" s="1029"/>
      <c r="D122" s="41" t="s">
        <v>495</v>
      </c>
      <c r="E122" s="25" t="s">
        <v>496</v>
      </c>
      <c r="F122" s="25" t="s">
        <v>2469</v>
      </c>
      <c r="G122" s="26" t="s">
        <v>492</v>
      </c>
      <c r="H122" s="27" t="s">
        <v>493</v>
      </c>
    </row>
    <row r="123" spans="2:8" s="1" customFormat="1">
      <c r="B123" s="169" t="s">
        <v>727</v>
      </c>
      <c r="C123" s="56" t="str">
        <f>VLOOKUP(B123,'LISTA DE PRECIOS'!A:B,2,FALSE)</f>
        <v>Cemento blanco</v>
      </c>
      <c r="D123" s="12" t="str">
        <f>VLOOKUP(B123,'LISTA DE PRECIOS'!A:D,4,FALSE)</f>
        <v>Kg</v>
      </c>
      <c r="E123" s="12">
        <v>2</v>
      </c>
      <c r="F123" s="12">
        <v>1.05</v>
      </c>
      <c r="G123" s="13">
        <f>VLOOKUP(B123,'LISTA DE PRECIOS'!A:E,5,FALSE)</f>
        <v>1247</v>
      </c>
      <c r="H123" s="39">
        <f>+ROUND(E123*F123*G123,0)</f>
        <v>2619</v>
      </c>
    </row>
    <row r="124" spans="2:8" s="1" customFormat="1" ht="22.5" customHeight="1">
      <c r="B124" s="169" t="s">
        <v>735</v>
      </c>
      <c r="C124" s="56" t="str">
        <f>VLOOKUP(B124,'LISTA DE PRECIOS'!A:B,2,FALSE)</f>
        <v>Cerámica de 1ra. de 40 x 40 cm tipo Mangle Euro-cerámica</v>
      </c>
      <c r="D124" s="12" t="str">
        <f>VLOOKUP(B124,'LISTA DE PRECIOS'!A:D,4,FALSE)</f>
        <v>M2</v>
      </c>
      <c r="E124" s="12">
        <v>1</v>
      </c>
      <c r="F124" s="12">
        <v>1.1000000000000001</v>
      </c>
      <c r="G124" s="13">
        <f>VLOOKUP(B124,'LISTA DE PRECIOS'!A:E,5,FALSE)</f>
        <v>21486.600000000002</v>
      </c>
      <c r="H124" s="39">
        <f>+ROUND(E124*F124*G124,0)</f>
        <v>23635</v>
      </c>
    </row>
    <row r="125" spans="2:8" s="1" customFormat="1" ht="22.5" customHeight="1">
      <c r="B125" s="169" t="s">
        <v>711</v>
      </c>
      <c r="C125" s="56" t="str">
        <f>VLOOKUP(B125,'LISTA DE PRECIOS'!A:B,2,FALSE)</f>
        <v>Boquilla para enchape</v>
      </c>
      <c r="D125" s="12" t="str">
        <f>VLOOKUP(B125,'LISTA DE PRECIOS'!A:D,4,FALSE)</f>
        <v>Kg</v>
      </c>
      <c r="E125" s="12">
        <v>0.25</v>
      </c>
      <c r="F125" s="12">
        <v>1.05</v>
      </c>
      <c r="G125" s="13">
        <f>VLOOKUP(B125,'LISTA DE PRECIOS'!A:E,5,FALSE)</f>
        <v>6800</v>
      </c>
      <c r="H125" s="39">
        <f>+ROUND(E125*F125*G125,0)</f>
        <v>1785</v>
      </c>
    </row>
    <row r="126" spans="2:8" s="1" customFormat="1" ht="15.75" thickBot="1">
      <c r="B126" s="167" t="s">
        <v>822</v>
      </c>
      <c r="C126" s="112" t="str">
        <f>VLOOKUP(B126,'LISTA DE PRECIOS'!A:B,2,FALSE)</f>
        <v>Fijador de cerámica</v>
      </c>
      <c r="D126" s="92" t="str">
        <f>VLOOKUP(B126,'LISTA DE PRECIOS'!A:D,4,FALSE)</f>
        <v>Kg</v>
      </c>
      <c r="E126" s="92">
        <v>4</v>
      </c>
      <c r="F126" s="92">
        <v>1.05</v>
      </c>
      <c r="G126" s="93">
        <f>VLOOKUP(B126,'LISTA DE PRECIOS'!A:E,5,FALSE)</f>
        <v>580</v>
      </c>
      <c r="H126" s="94">
        <f>+ROUND(E126*F126*G126,0)</f>
        <v>2436</v>
      </c>
    </row>
    <row r="127" spans="2:8" s="1" customFormat="1" ht="15.75" thickBot="1">
      <c r="B127" s="1022"/>
      <c r="C127" s="1023"/>
      <c r="D127" s="1024"/>
      <c r="E127" s="1030" t="s">
        <v>497</v>
      </c>
      <c r="F127" s="1031"/>
      <c r="G127" s="1032"/>
      <c r="H127" s="29">
        <f>ROUND(SUM(H123:H126),0)</f>
        <v>30475</v>
      </c>
    </row>
    <row r="128" spans="2:8" s="1" customFormat="1" ht="15.75" thickBot="1">
      <c r="B128" s="1027"/>
      <c r="C128" s="1027"/>
      <c r="D128" s="1027"/>
      <c r="E128" s="1027"/>
      <c r="F128" s="1027"/>
      <c r="G128" s="1027"/>
      <c r="H128" s="1027"/>
    </row>
    <row r="129" spans="2:8" s="1" customFormat="1" ht="24.75" thickBot="1">
      <c r="B129" s="1028" t="s">
        <v>489</v>
      </c>
      <c r="C129" s="1029"/>
      <c r="D129" s="41" t="s">
        <v>490</v>
      </c>
      <c r="E129" s="25" t="s">
        <v>491</v>
      </c>
      <c r="F129" s="25" t="s">
        <v>2530</v>
      </c>
      <c r="G129" s="26" t="s">
        <v>492</v>
      </c>
      <c r="H129" s="27" t="s">
        <v>493</v>
      </c>
    </row>
    <row r="130" spans="2:8" s="1" customFormat="1" ht="15.75" thickBot="1">
      <c r="B130" s="91" t="s">
        <v>543</v>
      </c>
      <c r="C130" s="112" t="str">
        <f>VLOOKUP(B130,'LISTA DE PRECIOS'!A:B,2,FALSE)</f>
        <v>Herramienta menor</v>
      </c>
      <c r="D130" s="92" t="str">
        <f>VLOOKUP(B130,'LISTA DE PRECIOS'!A:D,4,FALSE)</f>
        <v>%MO</v>
      </c>
      <c r="E130" s="155">
        <v>0.1</v>
      </c>
      <c r="F130" s="155"/>
      <c r="G130" s="93">
        <f>+H140</f>
        <v>13320</v>
      </c>
      <c r="H130" s="154">
        <f>+ROUND(E130*G130,0)</f>
        <v>1332</v>
      </c>
    </row>
    <row r="131" spans="2:8" s="1" customFormat="1" ht="15.75" thickBot="1">
      <c r="B131" s="1022"/>
      <c r="C131" s="1023"/>
      <c r="D131" s="1024"/>
      <c r="E131" s="1030" t="s">
        <v>498</v>
      </c>
      <c r="F131" s="1031"/>
      <c r="G131" s="1032"/>
      <c r="H131" s="29">
        <f>ROUND(SUM(H130:H130),0)</f>
        <v>1332</v>
      </c>
    </row>
    <row r="132" spans="2:8" s="1" customFormat="1" ht="15.75" thickBot="1">
      <c r="B132" s="42"/>
      <c r="C132" s="42"/>
      <c r="D132" s="42"/>
      <c r="E132" s="10"/>
      <c r="F132" s="10"/>
      <c r="G132" s="7"/>
      <c r="H132" s="8"/>
    </row>
    <row r="133" spans="2:8" s="1" customFormat="1" ht="36.75" thickBot="1">
      <c r="B133" s="1033" t="s">
        <v>499</v>
      </c>
      <c r="C133" s="1034"/>
      <c r="D133" s="30" t="s">
        <v>495</v>
      </c>
      <c r="E133" s="30" t="s">
        <v>501</v>
      </c>
      <c r="F133" s="25" t="s">
        <v>2530</v>
      </c>
      <c r="G133" s="31" t="s">
        <v>500</v>
      </c>
      <c r="H133" s="32" t="s">
        <v>493</v>
      </c>
    </row>
    <row r="134" spans="2:8" s="1" customFormat="1" ht="15.75" thickBot="1">
      <c r="B134" s="15">
        <v>3</v>
      </c>
      <c r="C134" s="16" t="s">
        <v>4</v>
      </c>
      <c r="D134" s="17"/>
      <c r="E134" s="18"/>
      <c r="F134" s="18"/>
      <c r="G134" s="19"/>
      <c r="H134" s="20">
        <f>+ROUND(E134*G134,0)</f>
        <v>0</v>
      </c>
    </row>
    <row r="135" spans="2:8" s="1" customFormat="1" ht="15.75" thickBot="1">
      <c r="B135" s="991"/>
      <c r="C135" s="991"/>
      <c r="D135" s="991"/>
      <c r="E135" s="992" t="s">
        <v>502</v>
      </c>
      <c r="F135" s="993"/>
      <c r="G135" s="994"/>
      <c r="H135" s="33">
        <f>ROUND(SUM(H134:H134),0)</f>
        <v>0</v>
      </c>
    </row>
    <row r="136" spans="2:8" s="1" customFormat="1" ht="15.75" thickBot="1">
      <c r="B136" s="1027"/>
      <c r="C136" s="1027"/>
      <c r="D136" s="1027"/>
      <c r="E136" s="1027"/>
      <c r="F136" s="1027"/>
      <c r="G136" s="1027"/>
      <c r="H136" s="1027"/>
    </row>
    <row r="137" spans="2:8" s="1" customFormat="1" ht="24">
      <c r="B137" s="1028" t="s">
        <v>503</v>
      </c>
      <c r="C137" s="1029"/>
      <c r="D137" s="41" t="s">
        <v>495</v>
      </c>
      <c r="E137" s="25" t="s">
        <v>504</v>
      </c>
      <c r="F137" s="25" t="s">
        <v>2530</v>
      </c>
      <c r="G137" s="26" t="s">
        <v>505</v>
      </c>
      <c r="H137" s="27" t="s">
        <v>493</v>
      </c>
    </row>
    <row r="138" spans="2:8" s="1" customFormat="1">
      <c r="B138" s="413" t="s">
        <v>2514</v>
      </c>
      <c r="C138" s="56" t="str">
        <f>VLOOKUP(B138,'LISTA DE PRECIOS'!A:B,2,FALSE)</f>
        <v>Ayudante</v>
      </c>
      <c r="D138" s="12" t="str">
        <f>VLOOKUP(B138,'LISTA DE PRECIOS'!A:D,4,FALSE)</f>
        <v>Día</v>
      </c>
      <c r="E138" s="23">
        <v>7.0000000000000007E-2</v>
      </c>
      <c r="F138" s="23">
        <v>1</v>
      </c>
      <c r="G138" s="13">
        <f>VLOOKUP(B138,'LISTA DE PRECIOS'!A:E,5,FALSE)</f>
        <v>67964</v>
      </c>
      <c r="H138" s="119">
        <f>+ROUND(E138*F138*G138,0)</f>
        <v>4757</v>
      </c>
    </row>
    <row r="139" spans="2:8" s="1" customFormat="1" ht="15.75" thickBot="1">
      <c r="B139" s="410" t="s">
        <v>2516</v>
      </c>
      <c r="C139" s="112" t="str">
        <f>VLOOKUP(B139,'LISTA DE PRECIOS'!A:B,2,FALSE)</f>
        <v>Oficial</v>
      </c>
      <c r="D139" s="92" t="str">
        <f>VLOOKUP(B139,'LISTA DE PRECIOS'!A:D,4,FALSE)</f>
        <v>Día</v>
      </c>
      <c r="E139" s="117">
        <v>7.0000000000000007E-2</v>
      </c>
      <c r="F139" s="117">
        <v>1</v>
      </c>
      <c r="G139" s="93">
        <f>VLOOKUP(B139,'LISTA DE PRECIOS'!A:E,5,FALSE)</f>
        <v>122335</v>
      </c>
      <c r="H139" s="116">
        <f>+ROUND(E139*F139*G139,0)</f>
        <v>8563</v>
      </c>
    </row>
    <row r="140" spans="2:8" s="1" customFormat="1" ht="15.75" thickBot="1">
      <c r="B140" s="991"/>
      <c r="C140" s="991"/>
      <c r="D140" s="991"/>
      <c r="E140" s="1042" t="s">
        <v>506</v>
      </c>
      <c r="F140" s="1043"/>
      <c r="G140" s="1031"/>
      <c r="H140" s="29">
        <f>ROUND(SUM(H138:H139),0)</f>
        <v>13320</v>
      </c>
    </row>
    <row r="141" spans="2:8" s="1" customFormat="1" ht="15.75" thickBot="1">
      <c r="B141" s="42"/>
      <c r="C141" s="42"/>
      <c r="D141" s="42"/>
      <c r="E141" s="42"/>
      <c r="F141" s="42"/>
      <c r="G141" s="42"/>
      <c r="H141" s="42"/>
    </row>
    <row r="142" spans="2:8" s="1" customFormat="1" ht="15.75" thickBot="1">
      <c r="B142" s="40"/>
      <c r="C142" s="40"/>
      <c r="D142" s="40"/>
      <c r="E142" s="995" t="s">
        <v>507</v>
      </c>
      <c r="F142" s="996"/>
      <c r="G142" s="997"/>
      <c r="H142" s="14">
        <f>+ROUND(H140+H131+H127+H135,0)</f>
        <v>45127</v>
      </c>
    </row>
    <row r="143" spans="2:8" s="1" customFormat="1">
      <c r="B143" s="40"/>
      <c r="C143" s="40"/>
      <c r="D143" s="40"/>
      <c r="E143" s="201"/>
      <c r="F143" s="201"/>
      <c r="G143" s="201"/>
      <c r="H143" s="200"/>
    </row>
    <row r="144" spans="2:8" s="1" customFormat="1">
      <c r="B144" s="40"/>
      <c r="C144" s="40"/>
      <c r="D144" s="40"/>
      <c r="E144" s="201"/>
      <c r="F144" s="201"/>
      <c r="G144" s="201"/>
      <c r="H144" s="200"/>
    </row>
    <row r="145" spans="2:8" s="1" customFormat="1">
      <c r="B145" s="40"/>
      <c r="C145" s="40"/>
      <c r="D145" s="40"/>
      <c r="E145" s="201"/>
      <c r="F145" s="201"/>
      <c r="G145" s="201"/>
      <c r="H145" s="200"/>
    </row>
    <row r="146" spans="2:8" s="1" customFormat="1">
      <c r="B146" s="40"/>
      <c r="C146" s="40"/>
      <c r="D146" s="40"/>
      <c r="E146" s="201"/>
      <c r="F146" s="201"/>
      <c r="G146" s="201"/>
      <c r="H146" s="200"/>
    </row>
    <row r="147" spans="2:8" s="1" customFormat="1" ht="15.75" thickBot="1">
      <c r="B147" s="40"/>
      <c r="C147" s="40"/>
      <c r="D147" s="40"/>
      <c r="E147" s="201"/>
      <c r="F147" s="201"/>
      <c r="G147" s="201"/>
      <c r="H147" s="200"/>
    </row>
    <row r="148" spans="2:8" s="1" customFormat="1" ht="15.6" customHeight="1" thickTop="1">
      <c r="B148" s="40"/>
      <c r="C148" s="854" t="s">
        <v>3432</v>
      </c>
      <c r="D148" s="40"/>
      <c r="E148" s="1203" t="s">
        <v>3431</v>
      </c>
      <c r="F148" s="1203"/>
      <c r="G148" s="1203"/>
      <c r="H148" s="200"/>
    </row>
    <row r="149" spans="2:8" s="1" customFormat="1">
      <c r="B149" s="40"/>
      <c r="C149" s="40"/>
      <c r="D149" s="40"/>
      <c r="E149" s="201"/>
      <c r="F149" s="201"/>
      <c r="G149" s="201"/>
      <c r="H149" s="200"/>
    </row>
    <row r="150" spans="2:8" s="1" customFormat="1">
      <c r="B150" s="40"/>
      <c r="C150" s="40"/>
      <c r="D150" s="40"/>
      <c r="E150" s="201"/>
      <c r="F150" s="201"/>
      <c r="G150" s="201"/>
      <c r="H150" s="200"/>
    </row>
    <row r="151" spans="2:8" s="1" customFormat="1" ht="15.75" thickBot="1">
      <c r="B151" s="40"/>
      <c r="C151" s="40"/>
      <c r="D151" s="40"/>
      <c r="E151" s="201"/>
      <c r="F151" s="201"/>
      <c r="G151" s="201"/>
      <c r="H151" s="200"/>
    </row>
    <row r="152" spans="2:8" s="1" customFormat="1" ht="15.75" thickTop="1">
      <c r="B152" s="40"/>
      <c r="C152" s="854" t="s">
        <v>3426</v>
      </c>
      <c r="D152" s="40"/>
      <c r="E152" s="1203" t="s">
        <v>3429</v>
      </c>
      <c r="F152" s="1203"/>
      <c r="G152" s="1203"/>
      <c r="H152" s="200"/>
    </row>
    <row r="153" spans="2:8" s="1" customFormat="1">
      <c r="E153" s="9"/>
      <c r="F153" s="9"/>
      <c r="G153" s="4"/>
      <c r="H153" s="4"/>
    </row>
    <row r="154" spans="2:8" s="1" customFormat="1" ht="15.75" thickBot="1">
      <c r="E154" s="9"/>
      <c r="F154" s="9"/>
      <c r="G154" s="4"/>
      <c r="H154" s="4"/>
    </row>
    <row r="155" spans="2:8" s="1" customFormat="1" ht="16.149999999999999" customHeight="1" thickBot="1">
      <c r="B155" s="1209" t="s">
        <v>2982</v>
      </c>
      <c r="C155" s="1210"/>
      <c r="D155" s="1210"/>
      <c r="E155" s="1210"/>
      <c r="F155" s="1210"/>
      <c r="G155" s="1210"/>
      <c r="H155" s="1211"/>
    </row>
    <row r="156" spans="2:8" s="1" customFormat="1" ht="15.75" customHeight="1" thickBot="1">
      <c r="B156" s="1006" t="s">
        <v>2578</v>
      </c>
      <c r="C156" s="1007"/>
      <c r="D156" s="1008" t="s">
        <v>3623</v>
      </c>
      <c r="E156" s="1007"/>
      <c r="F156" s="1007"/>
      <c r="G156" s="1007"/>
      <c r="H156" s="1009"/>
    </row>
    <row r="157" spans="2:8" s="1" customFormat="1" ht="14.45" customHeight="1">
      <c r="B157" s="1010" t="s">
        <v>2807</v>
      </c>
      <c r="C157" s="1011"/>
      <c r="D157" s="1010" t="s">
        <v>34</v>
      </c>
      <c r="E157" s="1011"/>
      <c r="F157" s="1011"/>
      <c r="G157" s="1011"/>
      <c r="H157" s="38" t="s">
        <v>1</v>
      </c>
    </row>
    <row r="158" spans="2:8" s="1" customFormat="1">
      <c r="B158" s="1012"/>
      <c r="C158" s="1013"/>
      <c r="D158" s="1016">
        <f>+ROUND(H175+H167+H163+H171,0)</f>
        <v>70492</v>
      </c>
      <c r="E158" s="1017"/>
      <c r="F158" s="1017"/>
      <c r="G158" s="1017"/>
      <c r="H158" s="1020" t="s">
        <v>2648</v>
      </c>
    </row>
    <row r="159" spans="2:8" s="1" customFormat="1" ht="15.75" thickBot="1">
      <c r="B159" s="1014"/>
      <c r="C159" s="1015"/>
      <c r="D159" s="1018"/>
      <c r="E159" s="1019"/>
      <c r="F159" s="1019"/>
      <c r="G159" s="1019"/>
      <c r="H159" s="1021"/>
    </row>
    <row r="160" spans="2:8" s="1" customFormat="1" ht="15.75" thickBot="1">
      <c r="E160" s="9"/>
      <c r="F160" s="9"/>
      <c r="G160" s="4"/>
      <c r="H160" s="4"/>
    </row>
    <row r="161" spans="2:8" s="1" customFormat="1" ht="24">
      <c r="B161" s="1028" t="s">
        <v>494</v>
      </c>
      <c r="C161" s="1029"/>
      <c r="D161" s="41" t="s">
        <v>495</v>
      </c>
      <c r="E161" s="25" t="s">
        <v>496</v>
      </c>
      <c r="F161" s="25" t="s">
        <v>2469</v>
      </c>
      <c r="G161" s="26" t="s">
        <v>492</v>
      </c>
      <c r="H161" s="27" t="s">
        <v>493</v>
      </c>
    </row>
    <row r="162" spans="2:8" s="1" customFormat="1" ht="15.75" thickBot="1">
      <c r="B162" s="167"/>
      <c r="C162" s="112" t="s">
        <v>2632</v>
      </c>
      <c r="D162" s="92" t="s">
        <v>23</v>
      </c>
      <c r="E162" s="92">
        <v>1</v>
      </c>
      <c r="F162" s="92">
        <v>1</v>
      </c>
      <c r="G162" s="93">
        <v>68000</v>
      </c>
      <c r="H162" s="94">
        <f>+ROUND(E162*F162*G162,0)</f>
        <v>68000</v>
      </c>
    </row>
    <row r="163" spans="2:8" s="1" customFormat="1" ht="15.75" thickBot="1">
      <c r="B163" s="1022"/>
      <c r="C163" s="1023"/>
      <c r="D163" s="1024"/>
      <c r="E163" s="1030" t="s">
        <v>497</v>
      </c>
      <c r="F163" s="1031"/>
      <c r="G163" s="1032"/>
      <c r="H163" s="29">
        <f>ROUND(SUM(H162:H162),0)</f>
        <v>68000</v>
      </c>
    </row>
    <row r="164" spans="2:8" s="1" customFormat="1" ht="15.75" thickBot="1">
      <c r="B164" s="1027"/>
      <c r="C164" s="1027"/>
      <c r="D164" s="1027"/>
      <c r="E164" s="1027"/>
      <c r="F164" s="1027"/>
      <c r="G164" s="1027"/>
      <c r="H164" s="1027"/>
    </row>
    <row r="165" spans="2:8" s="1" customFormat="1" ht="24">
      <c r="B165" s="1028" t="s">
        <v>489</v>
      </c>
      <c r="C165" s="1029"/>
      <c r="D165" s="41" t="s">
        <v>490</v>
      </c>
      <c r="E165" s="25" t="s">
        <v>491</v>
      </c>
      <c r="F165" s="25" t="s">
        <v>2530</v>
      </c>
      <c r="G165" s="26" t="s">
        <v>492</v>
      </c>
      <c r="H165" s="27" t="s">
        <v>493</v>
      </c>
    </row>
    <row r="166" spans="2:8" s="1" customFormat="1" ht="15.75" thickBot="1">
      <c r="B166" s="91" t="s">
        <v>543</v>
      </c>
      <c r="C166" s="56" t="str">
        <f>VLOOKUP(B166,'LISTA DE PRECIOS'!A:B,2,FALSE)</f>
        <v>Herramienta menor</v>
      </c>
      <c r="D166" s="12" t="str">
        <f>VLOOKUP(B166,'LISTA DE PRECIOS'!A:D,4,FALSE)</f>
        <v>%MO</v>
      </c>
      <c r="E166" s="155">
        <v>0.1</v>
      </c>
      <c r="F166" s="155"/>
      <c r="G166" s="93">
        <f>+H175</f>
        <v>2265</v>
      </c>
      <c r="H166" s="154">
        <f>+ROUND(E166*G166,0)</f>
        <v>227</v>
      </c>
    </row>
    <row r="167" spans="2:8" s="1" customFormat="1" ht="15.75" thickBot="1">
      <c r="B167" s="1022"/>
      <c r="C167" s="1023"/>
      <c r="D167" s="1024"/>
      <c r="E167" s="1030" t="s">
        <v>498</v>
      </c>
      <c r="F167" s="1031"/>
      <c r="G167" s="1032"/>
      <c r="H167" s="29">
        <f>ROUND(SUM(H166:H166),0)</f>
        <v>227</v>
      </c>
    </row>
    <row r="168" spans="2:8" s="1" customFormat="1" ht="15.75" thickBot="1">
      <c r="B168" s="42"/>
      <c r="C168" s="42"/>
      <c r="D168" s="42"/>
      <c r="E168" s="10"/>
      <c r="F168" s="10"/>
      <c r="G168" s="7"/>
      <c r="H168" s="8"/>
    </row>
    <row r="169" spans="2:8" s="1" customFormat="1" ht="36.75" thickBot="1">
      <c r="B169" s="1033" t="s">
        <v>499</v>
      </c>
      <c r="C169" s="1034"/>
      <c r="D169" s="30" t="s">
        <v>495</v>
      </c>
      <c r="E169" s="30" t="s">
        <v>501</v>
      </c>
      <c r="F169" s="25" t="s">
        <v>2530</v>
      </c>
      <c r="G169" s="31" t="s">
        <v>500</v>
      </c>
      <c r="H169" s="32" t="s">
        <v>493</v>
      </c>
    </row>
    <row r="170" spans="2:8" s="1" customFormat="1" ht="15.75" thickBot="1">
      <c r="B170" s="15">
        <v>3</v>
      </c>
      <c r="C170" s="16" t="s">
        <v>4</v>
      </c>
      <c r="D170" s="17"/>
      <c r="E170" s="18"/>
      <c r="F170" s="18"/>
      <c r="G170" s="19"/>
      <c r="H170" s="20">
        <f>+ROUND(E170*G170,0)</f>
        <v>0</v>
      </c>
    </row>
    <row r="171" spans="2:8" s="1" customFormat="1" ht="15.75" thickBot="1">
      <c r="B171" s="991"/>
      <c r="C171" s="991"/>
      <c r="D171" s="991"/>
      <c r="E171" s="992" t="s">
        <v>502</v>
      </c>
      <c r="F171" s="993"/>
      <c r="G171" s="994"/>
      <c r="H171" s="33">
        <f>ROUND(SUM(H170:H170),0)</f>
        <v>0</v>
      </c>
    </row>
    <row r="172" spans="2:8" s="1" customFormat="1" ht="15.75" thickBot="1">
      <c r="B172" s="1027"/>
      <c r="C172" s="1027"/>
      <c r="D172" s="1027"/>
      <c r="E172" s="1027"/>
      <c r="F172" s="1027"/>
      <c r="G172" s="1027"/>
      <c r="H172" s="1027"/>
    </row>
    <row r="173" spans="2:8" s="1" customFormat="1" ht="24">
      <c r="B173" s="1028" t="s">
        <v>503</v>
      </c>
      <c r="C173" s="1029"/>
      <c r="D173" s="41" t="s">
        <v>495</v>
      </c>
      <c r="E173" s="25" t="s">
        <v>504</v>
      </c>
      <c r="F173" s="25" t="s">
        <v>2530</v>
      </c>
      <c r="G173" s="26" t="s">
        <v>505</v>
      </c>
      <c r="H173" s="27" t="s">
        <v>493</v>
      </c>
    </row>
    <row r="174" spans="2:8" s="1" customFormat="1" ht="15.75" thickBot="1">
      <c r="B174" s="424" t="s">
        <v>2514</v>
      </c>
      <c r="C174" s="112" t="str">
        <f>VLOOKUP(B174,'LISTA DE PRECIOS'!A:B,2,FALSE)</f>
        <v>Ayudante</v>
      </c>
      <c r="D174" s="92" t="str">
        <f>VLOOKUP(B174,'LISTA DE PRECIOS'!A:D,4,FALSE)</f>
        <v>Día</v>
      </c>
      <c r="E174" s="117">
        <v>3.3333333333333333E-2</v>
      </c>
      <c r="F174" s="117">
        <v>1</v>
      </c>
      <c r="G174" s="93">
        <f>VLOOKUP(B174,'LISTA DE PRECIOS'!A:E,5,FALSE)</f>
        <v>67964</v>
      </c>
      <c r="H174" s="116">
        <f>+ROUND(E174*F174*G174,0)</f>
        <v>2265</v>
      </c>
    </row>
    <row r="175" spans="2:8" s="1" customFormat="1" ht="15.75" thickBot="1">
      <c r="B175" s="991"/>
      <c r="C175" s="991"/>
      <c r="D175" s="991"/>
      <c r="E175" s="1042" t="s">
        <v>506</v>
      </c>
      <c r="F175" s="1043"/>
      <c r="G175" s="1031"/>
      <c r="H175" s="29">
        <f>ROUND(SUM(H174:H174),0)</f>
        <v>2265</v>
      </c>
    </row>
    <row r="176" spans="2:8" s="1" customFormat="1" ht="15.75" thickBot="1">
      <c r="B176" s="42"/>
      <c r="C176" s="42"/>
      <c r="D176" s="42"/>
      <c r="E176" s="42"/>
      <c r="F176" s="42"/>
      <c r="G176" s="42"/>
      <c r="H176" s="42"/>
    </row>
    <row r="177" spans="2:8" s="1" customFormat="1" ht="15.75" thickBot="1">
      <c r="B177" s="40"/>
      <c r="C177" s="40"/>
      <c r="D177" s="40"/>
      <c r="E177" s="995" t="s">
        <v>507</v>
      </c>
      <c r="F177" s="996"/>
      <c r="G177" s="997"/>
      <c r="H177" s="14">
        <f>+ROUND(H175+H167+H163+H171,0)</f>
        <v>70492</v>
      </c>
    </row>
    <row r="178" spans="2:8" s="1" customFormat="1">
      <c r="B178" s="40"/>
      <c r="C178" s="40"/>
      <c r="D178" s="40"/>
      <c r="E178" s="201"/>
      <c r="F178" s="201"/>
      <c r="G178" s="201"/>
      <c r="H178" s="200"/>
    </row>
    <row r="179" spans="2:8" s="1" customFormat="1">
      <c r="B179" s="40"/>
      <c r="C179" s="40"/>
      <c r="D179" s="40"/>
      <c r="E179" s="201"/>
      <c r="F179" s="201"/>
      <c r="G179" s="201"/>
      <c r="H179" s="200"/>
    </row>
    <row r="180" spans="2:8" s="1" customFormat="1">
      <c r="B180" s="40"/>
      <c r="C180" s="40"/>
      <c r="D180" s="40"/>
      <c r="E180" s="201"/>
      <c r="F180" s="201"/>
      <c r="G180" s="201"/>
      <c r="H180" s="200"/>
    </row>
    <row r="181" spans="2:8" s="1" customFormat="1">
      <c r="B181" s="40"/>
      <c r="C181" s="40"/>
      <c r="D181" s="40"/>
      <c r="E181" s="201"/>
      <c r="F181" s="201"/>
      <c r="G181" s="201"/>
      <c r="H181" s="200"/>
    </row>
    <row r="182" spans="2:8" s="1" customFormat="1" ht="15.75" thickBot="1">
      <c r="B182" s="40"/>
      <c r="C182" s="40"/>
      <c r="D182" s="40"/>
      <c r="E182" s="201"/>
      <c r="F182" s="201"/>
      <c r="G182" s="201"/>
      <c r="H182" s="200"/>
    </row>
    <row r="183" spans="2:8" s="1" customFormat="1" ht="15.6" customHeight="1" thickTop="1">
      <c r="B183" s="40"/>
      <c r="C183" s="854" t="s">
        <v>3432</v>
      </c>
      <c r="D183" s="40"/>
      <c r="E183" s="1203" t="s">
        <v>3431</v>
      </c>
      <c r="F183" s="1203"/>
      <c r="G183" s="1203"/>
      <c r="H183" s="200"/>
    </row>
    <row r="184" spans="2:8" s="1" customFormat="1">
      <c r="B184" s="40"/>
      <c r="C184" s="40"/>
      <c r="D184" s="40"/>
      <c r="E184" s="201"/>
      <c r="F184" s="201"/>
      <c r="G184" s="201"/>
      <c r="H184" s="200"/>
    </row>
    <row r="185" spans="2:8" s="1" customFormat="1">
      <c r="B185" s="40"/>
      <c r="C185" s="40"/>
      <c r="D185" s="40"/>
      <c r="E185" s="201"/>
      <c r="F185" s="201"/>
      <c r="G185" s="201"/>
      <c r="H185" s="200"/>
    </row>
    <row r="186" spans="2:8" s="1" customFormat="1" ht="15.75" thickBot="1">
      <c r="B186" s="40"/>
      <c r="C186" s="40"/>
      <c r="D186" s="40"/>
      <c r="E186" s="201"/>
      <c r="F186" s="201"/>
      <c r="G186" s="201"/>
      <c r="H186" s="200"/>
    </row>
    <row r="187" spans="2:8" s="1" customFormat="1" ht="15.75" thickTop="1">
      <c r="B187" s="40"/>
      <c r="C187" s="854" t="s">
        <v>3426</v>
      </c>
      <c r="D187" s="40"/>
      <c r="E187" s="1203" t="s">
        <v>3429</v>
      </c>
      <c r="F187" s="1203"/>
      <c r="G187" s="1203"/>
      <c r="H187" s="200"/>
    </row>
    <row r="188" spans="2:8" s="1" customFormat="1">
      <c r="E188" s="9"/>
      <c r="F188" s="9"/>
      <c r="G188" s="4"/>
      <c r="H188" s="4"/>
    </row>
    <row r="189" spans="2:8" s="1" customFormat="1" ht="15.75" thickBot="1">
      <c r="E189" s="9"/>
      <c r="F189" s="9"/>
      <c r="G189" s="4"/>
      <c r="H189" s="4"/>
    </row>
    <row r="190" spans="2:8" s="1" customFormat="1" ht="16.149999999999999" customHeight="1" thickBot="1">
      <c r="B190" s="1209" t="s">
        <v>2982</v>
      </c>
      <c r="C190" s="1210"/>
      <c r="D190" s="1210"/>
      <c r="E190" s="1210"/>
      <c r="F190" s="1210"/>
      <c r="G190" s="1210"/>
      <c r="H190" s="1211"/>
    </row>
    <row r="191" spans="2:8" s="1" customFormat="1" ht="15" customHeight="1" thickBot="1">
      <c r="B191" s="1006" t="s">
        <v>2578</v>
      </c>
      <c r="C191" s="1007"/>
      <c r="D191" s="1008" t="s">
        <v>3624</v>
      </c>
      <c r="E191" s="1007"/>
      <c r="F191" s="1007"/>
      <c r="G191" s="1007"/>
      <c r="H191" s="1009"/>
    </row>
    <row r="192" spans="2:8" s="1" customFormat="1">
      <c r="B192" s="1010" t="s">
        <v>3420</v>
      </c>
      <c r="C192" s="1011"/>
      <c r="D192" s="1010" t="s">
        <v>34</v>
      </c>
      <c r="E192" s="1011"/>
      <c r="F192" s="1011"/>
      <c r="G192" s="1011"/>
      <c r="H192" s="38" t="s">
        <v>1</v>
      </c>
    </row>
    <row r="193" spans="2:8" s="1" customFormat="1">
      <c r="B193" s="1012"/>
      <c r="C193" s="1013"/>
      <c r="D193" s="1016">
        <f>+ROUND(H214+H206+H202+H210,0)</f>
        <v>14470</v>
      </c>
      <c r="E193" s="1017"/>
      <c r="F193" s="1017"/>
      <c r="G193" s="1017"/>
      <c r="H193" s="1020" t="s">
        <v>3</v>
      </c>
    </row>
    <row r="194" spans="2:8" s="1" customFormat="1" ht="15.75" thickBot="1">
      <c r="B194" s="1014"/>
      <c r="C194" s="1015"/>
      <c r="D194" s="1018"/>
      <c r="E194" s="1019"/>
      <c r="F194" s="1019"/>
      <c r="G194" s="1019"/>
      <c r="H194" s="1021"/>
    </row>
    <row r="195" spans="2:8" s="1" customFormat="1" ht="15.75" thickBot="1">
      <c r="E195" s="9"/>
      <c r="F195" s="9"/>
      <c r="G195" s="4"/>
      <c r="H195" s="4"/>
    </row>
    <row r="196" spans="2:8" s="1" customFormat="1" ht="24">
      <c r="B196" s="1207" t="s">
        <v>494</v>
      </c>
      <c r="C196" s="1208"/>
      <c r="D196" s="124" t="s">
        <v>495</v>
      </c>
      <c r="E196" s="123" t="s">
        <v>496</v>
      </c>
      <c r="F196" s="123" t="s">
        <v>2469</v>
      </c>
      <c r="G196" s="122" t="s">
        <v>492</v>
      </c>
      <c r="H196" s="121" t="s">
        <v>493</v>
      </c>
    </row>
    <row r="197" spans="2:8" s="1" customFormat="1">
      <c r="B197" s="169" t="s">
        <v>906</v>
      </c>
      <c r="C197" s="56" t="str">
        <f>VLOOKUP(B197,'LISTA DE PRECIOS'!A:B,2,FALSE)</f>
        <v>Lámina de fibrocemento de 10 mm</v>
      </c>
      <c r="D197" s="12" t="str">
        <f>VLOOKUP(B197,'LISTA DE PRECIOS'!A:D,4,FALSE)</f>
        <v>M2</v>
      </c>
      <c r="E197" s="12">
        <v>0.08</v>
      </c>
      <c r="F197" s="12">
        <v>1</v>
      </c>
      <c r="G197" s="13">
        <f>VLOOKUP(B197,'LISTA DE PRECIOS'!A:E,5,FALSE)</f>
        <v>69512</v>
      </c>
      <c r="H197" s="39">
        <f>+ROUND(E197*F197*G197,0)</f>
        <v>5561</v>
      </c>
    </row>
    <row r="198" spans="2:8" s="1" customFormat="1">
      <c r="B198" s="114" t="s">
        <v>1158</v>
      </c>
      <c r="C198" s="11" t="str">
        <f>VLOOKUP(B198,'LISTA DE PRECIOS'!A:B,2,FALSE)</f>
        <v xml:space="preserve">Tornillo autoperforante </v>
      </c>
      <c r="D198" s="12" t="str">
        <f>VLOOKUP(B198,'LISTA DE PRECIOS'!A:D,4,FALSE)</f>
        <v>Un</v>
      </c>
      <c r="E198" s="12">
        <v>2</v>
      </c>
      <c r="F198" s="12">
        <v>1.05</v>
      </c>
      <c r="G198" s="13">
        <f>VLOOKUP(B198,'LISTA DE PRECIOS'!A:E,5,FALSE)</f>
        <v>53</v>
      </c>
      <c r="H198" s="39">
        <f>+ROUND(E198*F198*G198,0)</f>
        <v>111</v>
      </c>
    </row>
    <row r="199" spans="2:8" s="1" customFormat="1" ht="22.5">
      <c r="B199" s="114" t="s">
        <v>1101</v>
      </c>
      <c r="C199" s="11" t="str">
        <f>VLOOKUP(B199,'LISTA DE PRECIOS'!A:B,2,FALSE)</f>
        <v>Silicona transparente sellador de vidrios tubo x 280 ml</v>
      </c>
      <c r="D199" s="12" t="str">
        <f>VLOOKUP(B199,'LISTA DE PRECIOS'!A:D,4,FALSE)</f>
        <v>un</v>
      </c>
      <c r="E199" s="12">
        <v>0.03</v>
      </c>
      <c r="F199" s="12">
        <v>1.05</v>
      </c>
      <c r="G199" s="13">
        <f>VLOOKUP(B199,'LISTA DE PRECIOS'!A:E,5,FALSE)</f>
        <v>23900</v>
      </c>
      <c r="H199" s="39">
        <f>+ROUND(E199*F199*G199,0)</f>
        <v>753</v>
      </c>
    </row>
    <row r="200" spans="2:8" s="1" customFormat="1">
      <c r="B200" s="114" t="s">
        <v>1024</v>
      </c>
      <c r="C200" s="11" t="str">
        <f>VLOOKUP(B200,'LISTA DE PRECIOS'!A:B,2,FALSE)</f>
        <v>Pintura esmalte para exteriores</v>
      </c>
      <c r="D200" s="12" t="str">
        <f>VLOOKUP(B200,'LISTA DE PRECIOS'!A:D,4,FALSE)</f>
        <v>Gl</v>
      </c>
      <c r="E200" s="12">
        <v>0.02</v>
      </c>
      <c r="F200" s="12">
        <v>1.1000000000000001</v>
      </c>
      <c r="G200" s="13">
        <f>VLOOKUP(B200,'LISTA DE PRECIOS'!A:E,5,FALSE)</f>
        <v>60633</v>
      </c>
      <c r="H200" s="39">
        <f>+ROUND(E200*F200*G200,0)</f>
        <v>1334</v>
      </c>
    </row>
    <row r="201" spans="2:8" s="1" customFormat="1" ht="15.75" thickBot="1">
      <c r="B201" s="114" t="s">
        <v>816</v>
      </c>
      <c r="C201" s="95" t="str">
        <f>VLOOKUP(B201,'LISTA DE PRECIOS'!A:B,2,FALSE)</f>
        <v>Estuco para exteriores</v>
      </c>
      <c r="D201" s="92" t="str">
        <f>VLOOKUP(B201,'LISTA DE PRECIOS'!A:D,4,FALSE)</f>
        <v>Gl</v>
      </c>
      <c r="E201" s="92">
        <v>0.5</v>
      </c>
      <c r="F201" s="92">
        <v>1.05</v>
      </c>
      <c r="G201" s="93">
        <f>VLOOKUP(B201,'LISTA DE PRECIOS'!A:E,5,FALSE)</f>
        <v>7890</v>
      </c>
      <c r="H201" s="94">
        <f>+ROUND(E201*F201*G201,0)</f>
        <v>4142</v>
      </c>
    </row>
    <row r="202" spans="2:8" s="1" customFormat="1" ht="15.75" thickBot="1">
      <c r="B202" s="1022"/>
      <c r="C202" s="1023"/>
      <c r="D202" s="1024"/>
      <c r="E202" s="1030" t="s">
        <v>497</v>
      </c>
      <c r="F202" s="1031"/>
      <c r="G202" s="1032"/>
      <c r="H202" s="29">
        <f>ROUND(SUM(H197:H201),0)</f>
        <v>11901</v>
      </c>
    </row>
    <row r="203" spans="2:8" s="1" customFormat="1" ht="15.75" thickBot="1">
      <c r="B203" s="1027"/>
      <c r="C203" s="1027"/>
      <c r="D203" s="1027"/>
      <c r="E203" s="1027"/>
      <c r="F203" s="1027"/>
      <c r="G203" s="1027"/>
      <c r="H203" s="1027"/>
    </row>
    <row r="204" spans="2:8" s="1" customFormat="1" ht="24">
      <c r="B204" s="1207" t="s">
        <v>489</v>
      </c>
      <c r="C204" s="1208"/>
      <c r="D204" s="124" t="s">
        <v>490</v>
      </c>
      <c r="E204" s="123" t="s">
        <v>491</v>
      </c>
      <c r="F204" s="123" t="s">
        <v>2530</v>
      </c>
      <c r="G204" s="122" t="s">
        <v>492</v>
      </c>
      <c r="H204" s="121" t="s">
        <v>493</v>
      </c>
    </row>
    <row r="205" spans="2:8" s="1" customFormat="1" ht="15.75" thickBot="1">
      <c r="B205" s="91" t="s">
        <v>543</v>
      </c>
      <c r="C205" s="95" t="s">
        <v>203</v>
      </c>
      <c r="D205" s="92" t="s">
        <v>39</v>
      </c>
      <c r="E205" s="155">
        <v>0.05</v>
      </c>
      <c r="F205" s="155"/>
      <c r="G205" s="93">
        <f>+H214</f>
        <v>2447</v>
      </c>
      <c r="H205" s="154">
        <f>+ROUND(E205*G205,0)</f>
        <v>122</v>
      </c>
    </row>
    <row r="206" spans="2:8" s="1" customFormat="1" ht="15.75" thickBot="1">
      <c r="B206" s="1022"/>
      <c r="C206" s="1023"/>
      <c r="D206" s="1024"/>
      <c r="E206" s="1030" t="s">
        <v>498</v>
      </c>
      <c r="F206" s="1031"/>
      <c r="G206" s="1032"/>
      <c r="H206" s="29">
        <f>ROUND(SUM(H205:H205),0)</f>
        <v>122</v>
      </c>
    </row>
    <row r="207" spans="2:8" s="1" customFormat="1" ht="15.75" thickBot="1">
      <c r="B207" s="42"/>
      <c r="C207" s="42"/>
      <c r="D207" s="42"/>
      <c r="E207" s="10"/>
      <c r="F207" s="10"/>
      <c r="G207" s="7"/>
      <c r="H207" s="8"/>
    </row>
    <row r="208" spans="2:8" s="1" customFormat="1" ht="36.75" thickBot="1">
      <c r="B208" s="1033" t="s">
        <v>499</v>
      </c>
      <c r="C208" s="1034"/>
      <c r="D208" s="30" t="s">
        <v>495</v>
      </c>
      <c r="E208" s="30" t="s">
        <v>501</v>
      </c>
      <c r="F208" s="25" t="s">
        <v>2530</v>
      </c>
      <c r="G208" s="31" t="s">
        <v>500</v>
      </c>
      <c r="H208" s="32" t="s">
        <v>493</v>
      </c>
    </row>
    <row r="209" spans="2:8" s="1" customFormat="1" ht="15.75" thickBot="1">
      <c r="B209" s="15">
        <v>3</v>
      </c>
      <c r="C209" s="16" t="s">
        <v>4</v>
      </c>
      <c r="D209" s="17"/>
      <c r="E209" s="18"/>
      <c r="F209" s="18"/>
      <c r="G209" s="19"/>
      <c r="H209" s="20">
        <f>+ROUND(E209*G209,0)</f>
        <v>0</v>
      </c>
    </row>
    <row r="210" spans="2:8" s="1" customFormat="1" ht="15.75" thickBot="1">
      <c r="B210" s="991"/>
      <c r="C210" s="991"/>
      <c r="D210" s="991"/>
      <c r="E210" s="992" t="s">
        <v>502</v>
      </c>
      <c r="F210" s="993"/>
      <c r="G210" s="994"/>
      <c r="H210" s="33">
        <f>ROUND(SUM(H209:H209),0)</f>
        <v>0</v>
      </c>
    </row>
    <row r="211" spans="2:8" s="1" customFormat="1" ht="15.75" thickBot="1">
      <c r="B211" s="1027"/>
      <c r="C211" s="1027"/>
      <c r="D211" s="1027"/>
      <c r="E211" s="1027"/>
      <c r="F211" s="1027"/>
      <c r="G211" s="1027"/>
      <c r="H211" s="1027"/>
    </row>
    <row r="212" spans="2:8" s="1" customFormat="1" ht="24">
      <c r="B212" s="1207" t="s">
        <v>503</v>
      </c>
      <c r="C212" s="1208"/>
      <c r="D212" s="124" t="s">
        <v>495</v>
      </c>
      <c r="E212" s="123" t="s">
        <v>504</v>
      </c>
      <c r="F212" s="123" t="s">
        <v>2530</v>
      </c>
      <c r="G212" s="122" t="s">
        <v>505</v>
      </c>
      <c r="H212" s="121" t="s">
        <v>493</v>
      </c>
    </row>
    <row r="213" spans="2:8" s="1" customFormat="1" ht="15.75" thickBot="1">
      <c r="B213" s="424" t="s">
        <v>2516</v>
      </c>
      <c r="C213" s="112" t="str">
        <f>VLOOKUP(B213,'LISTA DE PRECIOS'!A:B,2,FALSE)</f>
        <v>Oficial</v>
      </c>
      <c r="D213" s="92" t="str">
        <f>VLOOKUP(B213,'LISTA DE PRECIOS'!A:D,4,FALSE)</f>
        <v>Día</v>
      </c>
      <c r="E213" s="117">
        <v>0.02</v>
      </c>
      <c r="F213" s="117">
        <v>1</v>
      </c>
      <c r="G213" s="93">
        <f>VLOOKUP(B213,'LISTA DE PRECIOS'!A:E,5,FALSE)</f>
        <v>122335</v>
      </c>
      <c r="H213" s="116">
        <f>+ROUND(E213*F213*G213,0)</f>
        <v>2447</v>
      </c>
    </row>
    <row r="214" spans="2:8" s="1" customFormat="1" ht="15.75" thickBot="1">
      <c r="B214" s="991"/>
      <c r="C214" s="991"/>
      <c r="D214" s="991"/>
      <c r="E214" s="1042" t="s">
        <v>506</v>
      </c>
      <c r="F214" s="1043"/>
      <c r="G214" s="1031"/>
      <c r="H214" s="29">
        <f>ROUND(SUM(H213:H213),0)</f>
        <v>2447</v>
      </c>
    </row>
    <row r="215" spans="2:8" s="1" customFormat="1" ht="15.75" thickBot="1">
      <c r="B215" s="42"/>
      <c r="C215" s="42"/>
      <c r="D215" s="42"/>
      <c r="E215" s="42"/>
      <c r="F215" s="42"/>
      <c r="G215" s="42"/>
      <c r="H215" s="42"/>
    </row>
    <row r="216" spans="2:8" s="1" customFormat="1" ht="15.75" thickBot="1">
      <c r="B216" s="40"/>
      <c r="C216" s="40"/>
      <c r="D216" s="40"/>
      <c r="E216" s="995" t="s">
        <v>507</v>
      </c>
      <c r="F216" s="996"/>
      <c r="G216" s="997"/>
      <c r="H216" s="14">
        <f>+ROUND(H214+H206+H202+H210,0)</f>
        <v>14470</v>
      </c>
    </row>
    <row r="217" spans="2:8" s="1" customFormat="1">
      <c r="B217" s="40"/>
      <c r="C217" s="40"/>
      <c r="D217" s="40"/>
      <c r="E217" s="201"/>
      <c r="F217" s="201"/>
      <c r="G217" s="201"/>
      <c r="H217" s="200"/>
    </row>
    <row r="218" spans="2:8" s="1" customFormat="1">
      <c r="B218" s="40"/>
      <c r="C218" s="40"/>
      <c r="D218" s="40"/>
      <c r="E218" s="201"/>
      <c r="F218" s="201"/>
      <c r="G218" s="201"/>
      <c r="H218" s="200"/>
    </row>
    <row r="219" spans="2:8" s="1" customFormat="1">
      <c r="B219" s="40"/>
      <c r="C219" s="40"/>
      <c r="D219" s="40"/>
      <c r="E219" s="201"/>
      <c r="F219" s="201"/>
      <c r="G219" s="201"/>
      <c r="H219" s="200"/>
    </row>
    <row r="220" spans="2:8" s="1" customFormat="1">
      <c r="B220" s="40"/>
      <c r="C220" s="40"/>
      <c r="D220" s="40"/>
      <c r="E220" s="201"/>
      <c r="F220" s="201"/>
      <c r="G220" s="201"/>
      <c r="H220" s="200"/>
    </row>
    <row r="221" spans="2:8" s="1" customFormat="1" ht="15.75" thickBot="1">
      <c r="B221" s="40"/>
      <c r="C221" s="40"/>
      <c r="D221" s="40"/>
      <c r="E221" s="201"/>
      <c r="F221" s="201"/>
      <c r="G221" s="201"/>
      <c r="H221" s="200"/>
    </row>
    <row r="222" spans="2:8" s="1" customFormat="1" ht="15.6" customHeight="1" thickTop="1">
      <c r="B222" s="40"/>
      <c r="C222" s="854" t="s">
        <v>3432</v>
      </c>
      <c r="D222" s="40"/>
      <c r="E222" s="1203" t="s">
        <v>3431</v>
      </c>
      <c r="F222" s="1203"/>
      <c r="G222" s="1203"/>
      <c r="H222" s="200"/>
    </row>
    <row r="223" spans="2:8" s="1" customFormat="1">
      <c r="B223" s="40"/>
      <c r="C223" s="40"/>
      <c r="D223" s="40"/>
      <c r="E223" s="201"/>
      <c r="F223" s="201"/>
      <c r="G223" s="201"/>
      <c r="H223" s="200"/>
    </row>
    <row r="224" spans="2:8" s="1" customFormat="1">
      <c r="B224" s="40"/>
      <c r="C224" s="40"/>
      <c r="D224" s="40"/>
      <c r="E224" s="201"/>
      <c r="F224" s="201"/>
      <c r="G224" s="201"/>
      <c r="H224" s="200"/>
    </row>
    <row r="225" spans="2:8" s="1" customFormat="1" ht="15.75" thickBot="1">
      <c r="B225" s="40"/>
      <c r="C225" s="40"/>
      <c r="D225" s="40"/>
      <c r="E225" s="201"/>
      <c r="F225" s="201"/>
      <c r="G225" s="201"/>
      <c r="H225" s="200"/>
    </row>
    <row r="226" spans="2:8" s="1" customFormat="1" ht="15.75" thickTop="1">
      <c r="B226" s="40"/>
      <c r="C226" s="854" t="s">
        <v>3426</v>
      </c>
      <c r="D226" s="40"/>
      <c r="E226" s="1203" t="s">
        <v>3429</v>
      </c>
      <c r="F226" s="1203"/>
      <c r="G226" s="1203"/>
      <c r="H226" s="200"/>
    </row>
    <row r="227" spans="2:8" s="1" customFormat="1">
      <c r="E227" s="9"/>
      <c r="F227" s="9"/>
      <c r="G227" s="4"/>
      <c r="H227" s="4"/>
    </row>
  </sheetData>
  <mergeCells count="144">
    <mergeCell ref="D156:H156"/>
    <mergeCell ref="B157:C159"/>
    <mergeCell ref="D157:G157"/>
    <mergeCell ref="D158:G159"/>
    <mergeCell ref="E226:G226"/>
    <mergeCell ref="E31:G31"/>
    <mergeCell ref="E35:G35"/>
    <mergeCell ref="E70:G70"/>
    <mergeCell ref="E74:G74"/>
    <mergeCell ref="E109:G109"/>
    <mergeCell ref="E113:G113"/>
    <mergeCell ref="E148:G148"/>
    <mergeCell ref="E152:G152"/>
    <mergeCell ref="E183:G183"/>
    <mergeCell ref="B89:H89"/>
    <mergeCell ref="B90:C90"/>
    <mergeCell ref="B92:D92"/>
    <mergeCell ref="E92:G92"/>
    <mergeCell ref="B62:D62"/>
    <mergeCell ref="E62:G62"/>
    <mergeCell ref="B53:D53"/>
    <mergeCell ref="E53:G53"/>
    <mergeCell ref="B79:C81"/>
    <mergeCell ref="D79:G79"/>
    <mergeCell ref="B165:C165"/>
    <mergeCell ref="B161:C161"/>
    <mergeCell ref="B163:D163"/>
    <mergeCell ref="E163:G163"/>
    <mergeCell ref="E222:G222"/>
    <mergeCell ref="B38:H38"/>
    <mergeCell ref="B39:C39"/>
    <mergeCell ref="D39:H39"/>
    <mergeCell ref="B40:C42"/>
    <mergeCell ref="D40:G40"/>
    <mergeCell ref="D41:G42"/>
    <mergeCell ref="H41:H42"/>
    <mergeCell ref="B44:C44"/>
    <mergeCell ref="B49:D49"/>
    <mergeCell ref="E49:G49"/>
    <mergeCell ref="B50:H50"/>
    <mergeCell ref="B51:C51"/>
    <mergeCell ref="E64:G64"/>
    <mergeCell ref="B55:C55"/>
    <mergeCell ref="B57:D57"/>
    <mergeCell ref="E57:G57"/>
    <mergeCell ref="B58:H58"/>
    <mergeCell ref="B59:C59"/>
    <mergeCell ref="B172:H172"/>
    <mergeCell ref="B129:C129"/>
    <mergeCell ref="B131:D131"/>
    <mergeCell ref="E131:G131"/>
    <mergeCell ref="B133:C133"/>
    <mergeCell ref="B135:D135"/>
    <mergeCell ref="E135:G135"/>
    <mergeCell ref="B122:C122"/>
    <mergeCell ref="H80:H81"/>
    <mergeCell ref="B83:C83"/>
    <mergeCell ref="D117:H117"/>
    <mergeCell ref="B118:C120"/>
    <mergeCell ref="D118:G118"/>
    <mergeCell ref="D119:G120"/>
    <mergeCell ref="H119:H120"/>
    <mergeCell ref="E103:G103"/>
    <mergeCell ref="D80:G81"/>
    <mergeCell ref="B96:D96"/>
    <mergeCell ref="E96:G96"/>
    <mergeCell ref="B117:C117"/>
    <mergeCell ref="B77:H77"/>
    <mergeCell ref="B78:C78"/>
    <mergeCell ref="D78:H78"/>
    <mergeCell ref="B88:D88"/>
    <mergeCell ref="E88:G88"/>
    <mergeCell ref="B127:D127"/>
    <mergeCell ref="E127:G127"/>
    <mergeCell ref="B128:H128"/>
    <mergeCell ref="B94:C94"/>
    <mergeCell ref="E101:G101"/>
    <mergeCell ref="B116:H116"/>
    <mergeCell ref="B97:H97"/>
    <mergeCell ref="B98:C98"/>
    <mergeCell ref="B101:D101"/>
    <mergeCell ref="B192:C194"/>
    <mergeCell ref="D192:G192"/>
    <mergeCell ref="D193:G194"/>
    <mergeCell ref="H193:H194"/>
    <mergeCell ref="B136:H136"/>
    <mergeCell ref="B137:C137"/>
    <mergeCell ref="B140:D140"/>
    <mergeCell ref="E140:G140"/>
    <mergeCell ref="E142:G142"/>
    <mergeCell ref="B190:H190"/>
    <mergeCell ref="B175:D175"/>
    <mergeCell ref="E175:G175"/>
    <mergeCell ref="E177:G177"/>
    <mergeCell ref="E187:G187"/>
    <mergeCell ref="B173:C173"/>
    <mergeCell ref="B167:D167"/>
    <mergeCell ref="E167:G167"/>
    <mergeCell ref="B155:H155"/>
    <mergeCell ref="B156:C156"/>
    <mergeCell ref="H158:H159"/>
    <mergeCell ref="B169:C169"/>
    <mergeCell ref="B171:D171"/>
    <mergeCell ref="E171:G171"/>
    <mergeCell ref="B164:H164"/>
    <mergeCell ref="B2:H2"/>
    <mergeCell ref="B3:C3"/>
    <mergeCell ref="D3:H3"/>
    <mergeCell ref="B4:C6"/>
    <mergeCell ref="D4:G4"/>
    <mergeCell ref="D5:G6"/>
    <mergeCell ref="H5:H6"/>
    <mergeCell ref="E216:G216"/>
    <mergeCell ref="B208:C208"/>
    <mergeCell ref="B210:D210"/>
    <mergeCell ref="E210:G210"/>
    <mergeCell ref="B211:H211"/>
    <mergeCell ref="B212:C212"/>
    <mergeCell ref="B214:D214"/>
    <mergeCell ref="E214:G214"/>
    <mergeCell ref="B196:C196"/>
    <mergeCell ref="B202:D202"/>
    <mergeCell ref="E202:G202"/>
    <mergeCell ref="B203:H203"/>
    <mergeCell ref="B204:C204"/>
    <mergeCell ref="B206:D206"/>
    <mergeCell ref="E206:G206"/>
    <mergeCell ref="B191:C191"/>
    <mergeCell ref="D191:H191"/>
    <mergeCell ref="B19:H19"/>
    <mergeCell ref="B20:C20"/>
    <mergeCell ref="B23:D23"/>
    <mergeCell ref="E23:G23"/>
    <mergeCell ref="E25:G25"/>
    <mergeCell ref="B8:C8"/>
    <mergeCell ref="B10:D10"/>
    <mergeCell ref="E10:G10"/>
    <mergeCell ref="B11:H11"/>
    <mergeCell ref="B12:C12"/>
    <mergeCell ref="B14:D14"/>
    <mergeCell ref="E14:G14"/>
    <mergeCell ref="B16:C16"/>
    <mergeCell ref="B18:D18"/>
    <mergeCell ref="E18:G18"/>
  </mergeCells>
  <phoneticPr fontId="12" type="noConversion"/>
  <dataValidations count="2">
    <dataValidation type="list" allowBlank="1" showInputMessage="1" showErrorMessage="1" sqref="B60:B61 B99:B100 B174 B138:B139 B213">
      <formula1>#REF!</formula1>
    </dataValidation>
    <dataValidation type="list" allowBlank="1" showInputMessage="1" showErrorMessage="1" sqref="B52 B91 B166 B130 B205 B13 B21:B22">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5" manualBreakCount="5">
    <brk id="36" max="16383" man="1"/>
    <brk id="75" max="16383" man="1"/>
    <brk id="114" max="16383" man="1"/>
    <brk id="153" max="16383" man="1"/>
    <brk id="188" max="16383" man="1"/>
  </rowBreaks>
  <colBreaks count="1" manualBreakCount="1">
    <brk id="9" max="1048575" man="1"/>
  </colBreaks>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80"/>
  <sheetViews>
    <sheetView view="pageBreakPreview" topLeftCell="A73"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140625" customWidth="1"/>
    <col min="9" max="9" width="5.5703125" customWidth="1"/>
    <col min="10" max="10" width="12.7109375" customWidth="1"/>
    <col min="11" max="11" width="27.7109375" customWidth="1"/>
  </cols>
  <sheetData>
    <row r="1" spans="2:8" s="1" customFormat="1" ht="17.45" customHeight="1" thickBot="1">
      <c r="B1" s="1209" t="s">
        <v>2982</v>
      </c>
      <c r="C1" s="1210"/>
      <c r="D1" s="1210"/>
      <c r="E1" s="1210"/>
      <c r="F1" s="1210"/>
      <c r="G1" s="1210"/>
      <c r="H1" s="1211"/>
    </row>
    <row r="2" spans="2:8" s="1" customFormat="1" ht="15.75" thickBot="1">
      <c r="B2" s="1006" t="s">
        <v>2578</v>
      </c>
      <c r="C2" s="1007"/>
      <c r="D2" s="1008" t="s">
        <v>3625</v>
      </c>
      <c r="E2" s="1007"/>
      <c r="F2" s="1007"/>
      <c r="G2" s="1007"/>
      <c r="H2" s="1009"/>
    </row>
    <row r="3" spans="2:8" s="1" customFormat="1" ht="14.45" customHeight="1">
      <c r="B3" s="1010" t="s">
        <v>3531</v>
      </c>
      <c r="C3" s="1204"/>
      <c r="D3" s="1010" t="s">
        <v>34</v>
      </c>
      <c r="E3" s="1011"/>
      <c r="F3" s="1011"/>
      <c r="G3" s="1011"/>
      <c r="H3" s="38" t="s">
        <v>1</v>
      </c>
    </row>
    <row r="4" spans="2:8" s="1" customFormat="1" ht="9.6" customHeight="1">
      <c r="B4" s="1012"/>
      <c r="C4" s="1205"/>
      <c r="D4" s="1016">
        <f>+ROUND(H24+H15+H10+H19,0)</f>
        <v>24629</v>
      </c>
      <c r="E4" s="1017"/>
      <c r="F4" s="1017"/>
      <c r="G4" s="1017"/>
      <c r="H4" s="1020" t="s">
        <v>2648</v>
      </c>
    </row>
    <row r="5" spans="2:8" s="1" customFormat="1" ht="27" customHeight="1" thickBot="1">
      <c r="B5" s="1014"/>
      <c r="C5" s="1206"/>
      <c r="D5" s="1018"/>
      <c r="E5" s="1019"/>
      <c r="F5" s="1019"/>
      <c r="G5" s="1019"/>
      <c r="H5" s="1021"/>
    </row>
    <row r="6" spans="2:8" s="1" customFormat="1" ht="9.75" customHeight="1" thickBot="1">
      <c r="E6" s="9"/>
      <c r="F6" s="9"/>
      <c r="G6" s="4"/>
      <c r="H6" s="4"/>
    </row>
    <row r="7" spans="2:8" s="1" customFormat="1" ht="24">
      <c r="B7" s="1207" t="s">
        <v>494</v>
      </c>
      <c r="C7" s="1208"/>
      <c r="D7" s="124" t="s">
        <v>495</v>
      </c>
      <c r="E7" s="123" t="s">
        <v>496</v>
      </c>
      <c r="F7" s="123" t="s">
        <v>2542</v>
      </c>
      <c r="G7" s="122" t="s">
        <v>492</v>
      </c>
      <c r="H7" s="121" t="s">
        <v>493</v>
      </c>
    </row>
    <row r="8" spans="2:8" s="1" customFormat="1">
      <c r="B8" s="114" t="s">
        <v>814</v>
      </c>
      <c r="C8" s="11" t="str">
        <f>VLOOKUP(B8,'LISTA DE PRECIOS'!A:B,2,FALSE)</f>
        <v>Estuco (25 Kg)</v>
      </c>
      <c r="D8" s="12" t="str">
        <f>VLOOKUP(B8,'LISTA DE PRECIOS'!A:D,4,FALSE)</f>
        <v>Kg</v>
      </c>
      <c r="E8" s="23">
        <v>2</v>
      </c>
      <c r="F8" s="23">
        <v>1.05</v>
      </c>
      <c r="G8" s="13">
        <f>VLOOKUP(B8,'LISTA DE PRECIOS'!A:E,5,FALSE)</f>
        <v>1532</v>
      </c>
      <c r="H8" s="119">
        <f>+ROUND(E8*F8*G8,0)</f>
        <v>3217</v>
      </c>
    </row>
    <row r="9" spans="2:8" s="1" customFormat="1" ht="15.75" thickBot="1">
      <c r="B9" s="91" t="s">
        <v>1032</v>
      </c>
      <c r="C9" s="95" t="str">
        <f>VLOOKUP(B9,'LISTA DE PRECIOS'!A:B,2,FALSE)</f>
        <v>Pintura vinilo tipo I</v>
      </c>
      <c r="D9" s="92" t="str">
        <f>VLOOKUP(B9,'LISTA DE PRECIOS'!A:D,4,FALSE)</f>
        <v>Gl</v>
      </c>
      <c r="E9" s="117">
        <v>0.1</v>
      </c>
      <c r="F9" s="117">
        <v>1.03</v>
      </c>
      <c r="G9" s="93">
        <f>VLOOKUP(B9,'LISTA DE PRECIOS'!A:E,5,FALSE)</f>
        <v>45300</v>
      </c>
      <c r="H9" s="116">
        <f>+ROUND(E9*F9*G9,0)</f>
        <v>4666</v>
      </c>
    </row>
    <row r="10" spans="2:8" s="1" customFormat="1" ht="15.75" thickBot="1">
      <c r="B10" s="1022"/>
      <c r="C10" s="1023"/>
      <c r="D10" s="1024"/>
      <c r="E10" s="1030" t="s">
        <v>497</v>
      </c>
      <c r="F10" s="1031"/>
      <c r="G10" s="1032"/>
      <c r="H10" s="29">
        <f>ROUND(SUM(H8:H9),0)</f>
        <v>7883</v>
      </c>
    </row>
    <row r="11" spans="2:8" s="1" customFormat="1" ht="10.9" customHeight="1" thickBot="1">
      <c r="B11" s="1027"/>
      <c r="C11" s="1027"/>
      <c r="D11" s="1027"/>
      <c r="E11" s="1027"/>
      <c r="F11" s="1027"/>
      <c r="G11" s="1027"/>
      <c r="H11" s="1027"/>
    </row>
    <row r="12" spans="2:8" s="1" customFormat="1" ht="24">
      <c r="B12" s="1028" t="s">
        <v>489</v>
      </c>
      <c r="C12" s="1029"/>
      <c r="D12" s="41" t="s">
        <v>490</v>
      </c>
      <c r="E12" s="25" t="s">
        <v>491</v>
      </c>
      <c r="F12" s="25" t="s">
        <v>2530</v>
      </c>
      <c r="G12" s="26" t="s">
        <v>492</v>
      </c>
      <c r="H12" s="27" t="s">
        <v>493</v>
      </c>
    </row>
    <row r="13" spans="2:8" s="1" customFormat="1">
      <c r="B13" s="114" t="s">
        <v>543</v>
      </c>
      <c r="C13" s="11" t="str">
        <f>VLOOKUP(B13,'LISTA DE PRECIOS'!A:B,2,FALSE)</f>
        <v>Herramienta menor</v>
      </c>
      <c r="D13" s="12" t="str">
        <f>VLOOKUP(B13,'LISTA DE PRECIOS'!A:D,4,FALSE)</f>
        <v>%MO</v>
      </c>
      <c r="E13" s="55">
        <v>0.05</v>
      </c>
      <c r="F13" s="189">
        <v>1</v>
      </c>
      <c r="G13" s="13">
        <f>+H24</f>
        <v>15224</v>
      </c>
      <c r="H13" s="24">
        <f>+ROUND(E13*F13*G13,0)</f>
        <v>761</v>
      </c>
    </row>
    <row r="14" spans="2:8" s="1" customFormat="1" ht="15.75" thickBot="1">
      <c r="B14" s="156" t="s">
        <v>548</v>
      </c>
      <c r="C14" s="95" t="str">
        <f>VLOOKUP(B14,'LISTA DE PRECIOS'!A:B,2,FALSE)</f>
        <v xml:space="preserve">Andamio certificado </v>
      </c>
      <c r="D14" s="92" t="str">
        <f>+D13</f>
        <v>%MO</v>
      </c>
      <c r="E14" s="155">
        <v>0.05</v>
      </c>
      <c r="F14" s="388">
        <v>1</v>
      </c>
      <c r="G14" s="93">
        <f>+H24</f>
        <v>15224</v>
      </c>
      <c r="H14" s="154">
        <f>+ROUND(E14*G14,0)</f>
        <v>761</v>
      </c>
    </row>
    <row r="15" spans="2:8" s="1" customFormat="1" ht="15.75" thickBot="1">
      <c r="B15" s="1022"/>
      <c r="C15" s="1023"/>
      <c r="D15" s="1024"/>
      <c r="E15" s="1030" t="s">
        <v>498</v>
      </c>
      <c r="F15" s="1031"/>
      <c r="G15" s="1032"/>
      <c r="H15" s="29">
        <f>ROUND(SUM(H13:H14),0)</f>
        <v>1522</v>
      </c>
    </row>
    <row r="16" spans="2:8" s="1" customFormat="1" ht="10.15" customHeight="1" thickBot="1">
      <c r="B16" s="42"/>
      <c r="C16" s="42"/>
      <c r="D16" s="42"/>
      <c r="E16" s="10"/>
      <c r="F16" s="10"/>
      <c r="G16" s="7"/>
      <c r="H16" s="8"/>
    </row>
    <row r="17" spans="2:22" s="1" customFormat="1" ht="36.75" thickBot="1">
      <c r="B17" s="1033" t="s">
        <v>499</v>
      </c>
      <c r="C17" s="1034"/>
      <c r="D17" s="30" t="s">
        <v>495</v>
      </c>
      <c r="E17" s="30" t="s">
        <v>501</v>
      </c>
      <c r="F17" s="25" t="s">
        <v>2530</v>
      </c>
      <c r="G17" s="31" t="s">
        <v>500</v>
      </c>
      <c r="H17" s="32" t="s">
        <v>493</v>
      </c>
    </row>
    <row r="18" spans="2:22" s="1" customFormat="1" ht="15.75" thickBot="1">
      <c r="B18" s="15">
        <v>3</v>
      </c>
      <c r="C18" s="16" t="s">
        <v>4</v>
      </c>
      <c r="D18" s="17"/>
      <c r="E18" s="18"/>
      <c r="F18" s="18"/>
      <c r="G18" s="19"/>
      <c r="H18" s="20">
        <f>+ROUND(E18*G18,0)</f>
        <v>0</v>
      </c>
    </row>
    <row r="19" spans="2:22" s="1" customFormat="1" ht="15.75" thickBot="1">
      <c r="B19" s="991"/>
      <c r="C19" s="991"/>
      <c r="D19" s="991"/>
      <c r="E19" s="992" t="s">
        <v>502</v>
      </c>
      <c r="F19" s="993"/>
      <c r="G19" s="994"/>
      <c r="H19" s="33">
        <f>ROUND(SUM(H18:H18),0)</f>
        <v>0</v>
      </c>
    </row>
    <row r="20" spans="2:22" s="1" customFormat="1" ht="15.75" thickBot="1">
      <c r="B20" s="1027"/>
      <c r="C20" s="1027"/>
      <c r="D20" s="1027"/>
      <c r="E20" s="1027"/>
      <c r="F20" s="1027"/>
      <c r="G20" s="1027"/>
      <c r="H20" s="1027"/>
    </row>
    <row r="21" spans="2:22" s="1" customFormat="1" ht="24.75" thickBot="1">
      <c r="B21" s="1028" t="s">
        <v>503</v>
      </c>
      <c r="C21" s="1029"/>
      <c r="D21" s="41" t="s">
        <v>495</v>
      </c>
      <c r="E21" s="25" t="s">
        <v>504</v>
      </c>
      <c r="F21" s="25" t="s">
        <v>2530</v>
      </c>
      <c r="G21" s="26" t="s">
        <v>505</v>
      </c>
      <c r="H21" s="27" t="s">
        <v>493</v>
      </c>
    </row>
    <row r="22" spans="2:22" s="1" customFormat="1" ht="15.75" thickBot="1">
      <c r="B22" s="352" t="s">
        <v>2514</v>
      </c>
      <c r="C22" s="11" t="str">
        <f>VLOOKUP(B22,'LISTA DE PRECIOS'!A:B,2,FALSE)</f>
        <v>Ayudante</v>
      </c>
      <c r="D22" s="12" t="str">
        <f>VLOOKUP(B22,'LISTA DE PRECIOS'!A:D,4,FALSE)</f>
        <v>Día</v>
      </c>
      <c r="E22" s="23">
        <v>0.08</v>
      </c>
      <c r="F22" s="23">
        <v>1</v>
      </c>
      <c r="G22" s="93">
        <f>VLOOKUP(B22,'LISTA DE PRECIOS'!A:E,5,FALSE)</f>
        <v>67964</v>
      </c>
      <c r="H22" s="119">
        <f>+ROUND(E22*F22*G22,0)</f>
        <v>5437</v>
      </c>
      <c r="K22" s="4"/>
      <c r="L22" s="4"/>
      <c r="M22" s="4"/>
      <c r="N22" s="4"/>
      <c r="O22" s="4"/>
      <c r="P22" s="4"/>
      <c r="Q22" s="4"/>
      <c r="R22" s="4"/>
      <c r="S22" s="4"/>
      <c r="T22" s="4"/>
      <c r="U22" s="4"/>
      <c r="V22" s="4"/>
    </row>
    <row r="23" spans="2:22" s="1" customFormat="1" ht="15.75" thickBot="1">
      <c r="B23" s="393" t="s">
        <v>2516</v>
      </c>
      <c r="C23" s="95" t="str">
        <f>VLOOKUP(B23,'LISTA DE PRECIOS'!A:B,2,FALSE)</f>
        <v>Oficial</v>
      </c>
      <c r="D23" s="92" t="str">
        <f>VLOOKUP(B23,'LISTA DE PRECIOS'!A:D,4,FALSE)</f>
        <v>Día</v>
      </c>
      <c r="E23" s="117">
        <v>0.08</v>
      </c>
      <c r="F23" s="125">
        <v>1</v>
      </c>
      <c r="G23" s="93">
        <f>VLOOKUP(B23,'LISTA DE PRECIOS'!A:E,5,FALSE)</f>
        <v>122335</v>
      </c>
      <c r="H23" s="131">
        <f>+ROUND(E23*F23*G23,0)</f>
        <v>9787</v>
      </c>
    </row>
    <row r="24" spans="2:22" s="1" customFormat="1" ht="15.75" thickBot="1">
      <c r="B24" s="991"/>
      <c r="C24" s="991"/>
      <c r="D24" s="991"/>
      <c r="E24" s="1042" t="s">
        <v>506</v>
      </c>
      <c r="F24" s="1043"/>
      <c r="G24" s="1031"/>
      <c r="H24" s="29">
        <f>ROUND(SUM(H22:H23),0)</f>
        <v>15224</v>
      </c>
    </row>
    <row r="25" spans="2:22" s="1" customFormat="1" ht="8.4499999999999993" customHeight="1" thickBot="1">
      <c r="B25" s="42"/>
      <c r="C25" s="42"/>
      <c r="D25" s="42"/>
      <c r="E25" s="42"/>
      <c r="F25" s="42"/>
      <c r="G25" s="42"/>
      <c r="H25" s="42"/>
    </row>
    <row r="26" spans="2:22" s="1" customFormat="1" ht="15.75" thickBot="1">
      <c r="B26" s="40"/>
      <c r="C26" s="40"/>
      <c r="D26" s="40"/>
      <c r="E26" s="995" t="s">
        <v>507</v>
      </c>
      <c r="F26" s="996"/>
      <c r="G26" s="997"/>
      <c r="H26" s="14">
        <f>+ROUND(H24+H15+H10+H19,0)</f>
        <v>24629</v>
      </c>
    </row>
    <row r="27" spans="2:22" s="1" customFormat="1">
      <c r="B27" s="40"/>
      <c r="C27" s="40"/>
      <c r="D27" s="40"/>
      <c r="E27" s="201"/>
      <c r="F27" s="201"/>
      <c r="G27" s="201"/>
      <c r="H27" s="200"/>
    </row>
    <row r="28" spans="2:22" s="1" customFormat="1">
      <c r="B28" s="40"/>
      <c r="C28" s="40"/>
      <c r="D28" s="40"/>
      <c r="E28" s="201"/>
      <c r="F28" s="201"/>
      <c r="G28" s="201"/>
      <c r="H28" s="200"/>
    </row>
    <row r="29" spans="2:22" s="1" customFormat="1">
      <c r="B29" s="40"/>
      <c r="C29" s="40"/>
      <c r="D29" s="40"/>
      <c r="E29" s="201"/>
      <c r="F29" s="201"/>
      <c r="G29" s="201"/>
      <c r="H29" s="200"/>
    </row>
    <row r="30" spans="2:22" s="1" customFormat="1">
      <c r="B30" s="40"/>
      <c r="C30" s="40"/>
      <c r="D30" s="40"/>
      <c r="E30" s="201"/>
      <c r="F30" s="201"/>
      <c r="G30" s="201"/>
      <c r="H30" s="200"/>
    </row>
    <row r="31" spans="2:22" s="1" customFormat="1" ht="15.75" thickBot="1">
      <c r="B31" s="40"/>
      <c r="C31" s="40"/>
      <c r="D31" s="40"/>
      <c r="E31" s="201"/>
      <c r="F31" s="201"/>
      <c r="G31" s="201"/>
      <c r="H31" s="200"/>
    </row>
    <row r="32" spans="2:22" s="1" customFormat="1" ht="15.6" customHeight="1" thickTop="1">
      <c r="B32" s="40"/>
      <c r="C32" s="854" t="s">
        <v>3432</v>
      </c>
      <c r="D32" s="40"/>
      <c r="E32" s="1203" t="s">
        <v>3431</v>
      </c>
      <c r="F32" s="1203"/>
      <c r="G32" s="1203"/>
      <c r="H32" s="200"/>
    </row>
    <row r="33" spans="2:8" s="1" customFormat="1">
      <c r="B33" s="40"/>
      <c r="C33" s="40"/>
      <c r="D33" s="40"/>
      <c r="E33" s="201"/>
      <c r="F33" s="201"/>
      <c r="G33" s="201"/>
      <c r="H33" s="200"/>
    </row>
    <row r="34" spans="2:8" s="1" customFormat="1">
      <c r="B34" s="40"/>
      <c r="C34" s="40"/>
      <c r="D34" s="40"/>
      <c r="E34" s="201"/>
      <c r="F34" s="201"/>
      <c r="G34" s="201"/>
      <c r="H34" s="200"/>
    </row>
    <row r="35" spans="2:8" s="1" customFormat="1" ht="15.75" thickBot="1">
      <c r="B35" s="40"/>
      <c r="C35" s="40"/>
      <c r="D35" s="40"/>
      <c r="E35" s="201"/>
      <c r="F35" s="201"/>
      <c r="G35" s="201"/>
      <c r="H35" s="200"/>
    </row>
    <row r="36" spans="2:8" s="1" customFormat="1" ht="15.75" thickTop="1">
      <c r="B36" s="40"/>
      <c r="C36" s="854" t="s">
        <v>3426</v>
      </c>
      <c r="D36" s="40"/>
      <c r="E36" s="1203" t="s">
        <v>3429</v>
      </c>
      <c r="F36" s="1203"/>
      <c r="G36" s="1203"/>
      <c r="H36" s="200"/>
    </row>
    <row r="37" spans="2:8" s="1" customFormat="1">
      <c r="E37" s="9"/>
      <c r="F37" s="9"/>
      <c r="G37" s="4"/>
      <c r="H37" s="4"/>
    </row>
    <row r="38" spans="2:8" s="1" customFormat="1" ht="15.75" thickBot="1">
      <c r="E38" s="9"/>
      <c r="F38" s="9"/>
      <c r="G38" s="4"/>
      <c r="H38" s="4"/>
    </row>
    <row r="39" spans="2:8" s="1" customFormat="1" ht="17.45" customHeight="1" thickBot="1">
      <c r="B39" s="1209" t="s">
        <v>2982</v>
      </c>
      <c r="C39" s="1210"/>
      <c r="D39" s="1210"/>
      <c r="E39" s="1210"/>
      <c r="F39" s="1210"/>
      <c r="G39" s="1210"/>
      <c r="H39" s="1211"/>
    </row>
    <row r="40" spans="2:8" s="1" customFormat="1" ht="15.75" thickBot="1">
      <c r="B40" s="1001" t="s">
        <v>487</v>
      </c>
      <c r="C40" s="1002"/>
      <c r="D40" s="1008" t="s">
        <v>3626</v>
      </c>
      <c r="E40" s="1007"/>
      <c r="F40" s="1007"/>
      <c r="G40" s="1007"/>
      <c r="H40" s="1009"/>
    </row>
    <row r="41" spans="2:8" s="1" customFormat="1" ht="14.45" customHeight="1">
      <c r="B41" s="1010" t="s">
        <v>305</v>
      </c>
      <c r="C41" s="1204"/>
      <c r="D41" s="1010" t="s">
        <v>34</v>
      </c>
      <c r="E41" s="1011"/>
      <c r="F41" s="1011"/>
      <c r="G41" s="1011"/>
      <c r="H41" s="38" t="s">
        <v>1</v>
      </c>
    </row>
    <row r="42" spans="2:8" s="1" customFormat="1">
      <c r="B42" s="1012"/>
      <c r="C42" s="1205"/>
      <c r="D42" s="1016">
        <f>+ROUND(H61+H52+H47+H56,0)</f>
        <v>29016</v>
      </c>
      <c r="E42" s="1017"/>
      <c r="F42" s="1017"/>
      <c r="G42" s="1017"/>
      <c r="H42" s="1020" t="s">
        <v>2648</v>
      </c>
    </row>
    <row r="43" spans="2:8" s="1" customFormat="1" ht="15.75" thickBot="1">
      <c r="B43" s="1014"/>
      <c r="C43" s="1206"/>
      <c r="D43" s="1018"/>
      <c r="E43" s="1019"/>
      <c r="F43" s="1019"/>
      <c r="G43" s="1019"/>
      <c r="H43" s="1021"/>
    </row>
    <row r="44" spans="2:8" s="1" customFormat="1" ht="15.75" thickBot="1">
      <c r="E44" s="9"/>
      <c r="F44" s="9"/>
      <c r="G44" s="4"/>
      <c r="H44" s="4"/>
    </row>
    <row r="45" spans="2:8" s="1" customFormat="1" ht="24">
      <c r="B45" s="1207" t="s">
        <v>494</v>
      </c>
      <c r="C45" s="1208"/>
      <c r="D45" s="124" t="s">
        <v>495</v>
      </c>
      <c r="E45" s="123" t="s">
        <v>496</v>
      </c>
      <c r="F45" s="123" t="s">
        <v>2469</v>
      </c>
      <c r="G45" s="122" t="s">
        <v>492</v>
      </c>
      <c r="H45" s="121" t="s">
        <v>493</v>
      </c>
    </row>
    <row r="46" spans="2:8" s="1" customFormat="1" ht="15.75" thickBot="1">
      <c r="B46" s="91" t="s">
        <v>1027</v>
      </c>
      <c r="C46" s="95" t="str">
        <f>VLOOKUP(B46,'LISTA DE PRECIOS'!A:B,2,FALSE)</f>
        <v>Pintura texturizada hidrorepelente</v>
      </c>
      <c r="D46" s="92" t="str">
        <f>VLOOKUP(B46,'LISTA DE PRECIOS'!A:D,4,FALSE)</f>
        <v>Cñ</v>
      </c>
      <c r="E46" s="92">
        <v>0.12</v>
      </c>
      <c r="F46" s="92">
        <v>1.03</v>
      </c>
      <c r="G46" s="93">
        <f>VLOOKUP(B46,'LISTA DE PRECIOS'!A:E,5,FALSE)</f>
        <v>50000</v>
      </c>
      <c r="H46" s="94">
        <f>+ROUND(E46*F46*G46,0)</f>
        <v>6180</v>
      </c>
    </row>
    <row r="47" spans="2:8" s="1" customFormat="1" ht="15.75" thickBot="1">
      <c r="B47" s="1022"/>
      <c r="C47" s="1023"/>
      <c r="D47" s="1024"/>
      <c r="E47" s="1030" t="s">
        <v>497</v>
      </c>
      <c r="F47" s="1031"/>
      <c r="G47" s="1032"/>
      <c r="H47" s="29">
        <f>ROUND(SUM(H46:H46),0)</f>
        <v>6180</v>
      </c>
    </row>
    <row r="48" spans="2:8" s="1" customFormat="1" ht="15.75" thickBot="1">
      <c r="B48" s="1027"/>
      <c r="C48" s="1027"/>
      <c r="D48" s="1027"/>
      <c r="E48" s="1027"/>
      <c r="F48" s="1027"/>
      <c r="G48" s="1027"/>
      <c r="H48" s="1027"/>
    </row>
    <row r="49" spans="2:8" s="1" customFormat="1" ht="24">
      <c r="B49" s="1207" t="s">
        <v>489</v>
      </c>
      <c r="C49" s="1208"/>
      <c r="D49" s="124" t="s">
        <v>490</v>
      </c>
      <c r="E49" s="123" t="s">
        <v>491</v>
      </c>
      <c r="F49" s="123" t="s">
        <v>2469</v>
      </c>
      <c r="G49" s="122" t="s">
        <v>492</v>
      </c>
      <c r="H49" s="121" t="s">
        <v>493</v>
      </c>
    </row>
    <row r="50" spans="2:8" s="1" customFormat="1">
      <c r="B50" s="114" t="s">
        <v>543</v>
      </c>
      <c r="C50" s="11" t="str">
        <f>VLOOKUP(B50,'LISTA DE PRECIOS'!A:B,2,FALSE)</f>
        <v>Herramienta menor</v>
      </c>
      <c r="D50" s="12" t="str">
        <f>VLOOKUP(B50,'LISTA DE PRECIOS'!A:D,4,FALSE)</f>
        <v>%MO</v>
      </c>
      <c r="E50" s="55">
        <v>0.1</v>
      </c>
      <c r="F50" s="174">
        <v>1</v>
      </c>
      <c r="G50" s="13">
        <f>+H61</f>
        <v>19030</v>
      </c>
      <c r="H50" s="39">
        <f>+ROUND(E50*F50*G50,0)</f>
        <v>1903</v>
      </c>
    </row>
    <row r="51" spans="2:8" s="1" customFormat="1" ht="15.75" thickBot="1">
      <c r="B51" s="91" t="s">
        <v>548</v>
      </c>
      <c r="C51" s="95" t="str">
        <f>VLOOKUP(B51,'LISTA DE PRECIOS'!A:B,2,FALSE)</f>
        <v xml:space="preserve">Andamio certificado </v>
      </c>
      <c r="D51" s="92" t="str">
        <f>+D50</f>
        <v>%MO</v>
      </c>
      <c r="E51" s="155">
        <v>0.1</v>
      </c>
      <c r="F51" s="196">
        <v>1</v>
      </c>
      <c r="G51" s="93">
        <f>+H61</f>
        <v>19030</v>
      </c>
      <c r="H51" s="94">
        <f>+ROUND(E51*F51*G51,0)</f>
        <v>1903</v>
      </c>
    </row>
    <row r="52" spans="2:8" s="1" customFormat="1" ht="15.75" thickBot="1">
      <c r="B52" s="1022"/>
      <c r="C52" s="1023"/>
      <c r="D52" s="1024"/>
      <c r="E52" s="1030" t="s">
        <v>498</v>
      </c>
      <c r="F52" s="1031"/>
      <c r="G52" s="1032"/>
      <c r="H52" s="29">
        <f>ROUND(SUM(H50:H51),0)</f>
        <v>3806</v>
      </c>
    </row>
    <row r="53" spans="2:8" s="1" customFormat="1" ht="15.75" thickBot="1">
      <c r="B53" s="42"/>
      <c r="C53" s="42"/>
      <c r="D53" s="42"/>
      <c r="E53" s="10"/>
      <c r="F53" s="10"/>
      <c r="G53" s="7"/>
      <c r="H53" s="8"/>
    </row>
    <row r="54" spans="2:8" s="1" customFormat="1" ht="36.75" thickBot="1">
      <c r="B54" s="1207" t="s">
        <v>499</v>
      </c>
      <c r="C54" s="1208"/>
      <c r="D54" s="124" t="s">
        <v>495</v>
      </c>
      <c r="E54" s="124" t="s">
        <v>501</v>
      </c>
      <c r="F54" s="123" t="s">
        <v>2469</v>
      </c>
      <c r="G54" s="122" t="s">
        <v>500</v>
      </c>
      <c r="H54" s="121" t="s">
        <v>493</v>
      </c>
    </row>
    <row r="55" spans="2:8" s="1" customFormat="1" ht="15.75" thickBot="1">
      <c r="B55" s="15">
        <v>3</v>
      </c>
      <c r="C55" s="16" t="s">
        <v>4</v>
      </c>
      <c r="D55" s="92"/>
      <c r="E55" s="92"/>
      <c r="F55" s="173"/>
      <c r="G55" s="93"/>
      <c r="H55" s="94"/>
    </row>
    <row r="56" spans="2:8" s="1" customFormat="1" ht="15.75" thickBot="1">
      <c r="B56" s="991"/>
      <c r="C56" s="991"/>
      <c r="D56" s="991"/>
      <c r="E56" s="1042" t="s">
        <v>502</v>
      </c>
      <c r="F56" s="1043"/>
      <c r="G56" s="1031"/>
      <c r="H56" s="172">
        <f>ROUND(SUM(H55:H55),0)</f>
        <v>0</v>
      </c>
    </row>
    <row r="57" spans="2:8" s="1" customFormat="1" ht="15.75" thickBot="1">
      <c r="B57" s="1027"/>
      <c r="C57" s="1027"/>
      <c r="D57" s="1027"/>
      <c r="E57" s="1027"/>
      <c r="F57" s="1027"/>
      <c r="G57" s="1027"/>
      <c r="H57" s="1027"/>
    </row>
    <row r="58" spans="2:8" s="1" customFormat="1" ht="24">
      <c r="B58" s="1207" t="s">
        <v>503</v>
      </c>
      <c r="C58" s="1208"/>
      <c r="D58" s="124" t="s">
        <v>495</v>
      </c>
      <c r="E58" s="123" t="s">
        <v>504</v>
      </c>
      <c r="F58" s="123" t="s">
        <v>2469</v>
      </c>
      <c r="G58" s="122" t="s">
        <v>505</v>
      </c>
      <c r="H58" s="121" t="s">
        <v>493</v>
      </c>
    </row>
    <row r="59" spans="2:8" s="1" customFormat="1">
      <c r="B59" s="423" t="s">
        <v>2514</v>
      </c>
      <c r="C59" s="11" t="str">
        <f>VLOOKUP(B59,'LISTA DE PRECIOS'!A:B,2,FALSE)</f>
        <v>Ayudante</v>
      </c>
      <c r="D59" s="12" t="str">
        <f>VLOOKUP(B59,'LISTA DE PRECIOS'!A:D,4,FALSE)</f>
        <v>Día</v>
      </c>
      <c r="E59" s="23">
        <v>0.1</v>
      </c>
      <c r="F59" s="23">
        <v>1</v>
      </c>
      <c r="G59" s="13">
        <f>VLOOKUP(B59,'LISTA DE PRECIOS'!A:E,5,FALSE)</f>
        <v>67964</v>
      </c>
      <c r="H59" s="119">
        <f>+ROUND(E59*F59*G59,0)</f>
        <v>6796</v>
      </c>
    </row>
    <row r="60" spans="2:8" s="1" customFormat="1" ht="15.75" thickBot="1">
      <c r="B60" s="424" t="s">
        <v>2516</v>
      </c>
      <c r="C60" s="95" t="str">
        <f>VLOOKUP(B60,'LISTA DE PRECIOS'!A:B,2,FALSE)</f>
        <v>Oficial</v>
      </c>
      <c r="D60" s="92" t="str">
        <f>VLOOKUP(B60,'LISTA DE PRECIOS'!A:D,4,FALSE)</f>
        <v>Día</v>
      </c>
      <c r="E60" s="117">
        <v>0.1</v>
      </c>
      <c r="F60" s="117">
        <v>1</v>
      </c>
      <c r="G60" s="93">
        <f>VLOOKUP(B60,'LISTA DE PRECIOS'!A:E,5,FALSE)</f>
        <v>122335</v>
      </c>
      <c r="H60" s="116">
        <f>+ROUND(E60*F60*G60,0)</f>
        <v>12234</v>
      </c>
    </row>
    <row r="61" spans="2:8" s="1" customFormat="1" ht="15.75" thickBot="1">
      <c r="B61" s="991"/>
      <c r="C61" s="991"/>
      <c r="D61" s="1258"/>
      <c r="E61" s="1042" t="s">
        <v>506</v>
      </c>
      <c r="F61" s="1043"/>
      <c r="G61" s="1031"/>
      <c r="H61" s="29">
        <f>ROUND(SUM(H59:H60),0)</f>
        <v>19030</v>
      </c>
    </row>
    <row r="62" spans="2:8" s="1" customFormat="1" ht="15.75" thickBot="1">
      <c r="B62" s="42"/>
      <c r="C62" s="42"/>
      <c r="D62" s="42"/>
      <c r="E62" s="42"/>
      <c r="F62" s="42"/>
      <c r="G62" s="42"/>
      <c r="H62" s="42"/>
    </row>
    <row r="63" spans="2:8" s="1" customFormat="1" ht="15.75" thickBot="1">
      <c r="B63" s="40"/>
      <c r="C63" s="40"/>
      <c r="D63" s="40"/>
      <c r="E63" s="995" t="s">
        <v>507</v>
      </c>
      <c r="F63" s="996"/>
      <c r="G63" s="997"/>
      <c r="H63" s="14">
        <f>+ROUND(H61+H52+H47+H56,0)</f>
        <v>29016</v>
      </c>
    </row>
    <row r="64" spans="2:8" s="1" customFormat="1">
      <c r="B64" s="40"/>
      <c r="C64" s="40"/>
      <c r="D64" s="40"/>
      <c r="E64" s="201"/>
      <c r="F64" s="201"/>
      <c r="G64" s="201"/>
      <c r="H64" s="200"/>
    </row>
    <row r="65" spans="2:8" s="1" customFormat="1">
      <c r="B65" s="40"/>
      <c r="C65" s="40"/>
      <c r="D65" s="40"/>
      <c r="E65" s="201"/>
      <c r="F65" s="201"/>
      <c r="G65" s="201"/>
      <c r="H65" s="200"/>
    </row>
    <row r="66" spans="2:8" s="1" customFormat="1">
      <c r="B66" s="40"/>
      <c r="C66" s="40"/>
      <c r="D66" s="40"/>
      <c r="E66" s="201"/>
      <c r="F66" s="201"/>
      <c r="G66" s="201"/>
      <c r="H66" s="200"/>
    </row>
    <row r="67" spans="2:8" s="1" customFormat="1">
      <c r="B67" s="40"/>
      <c r="C67" s="40"/>
      <c r="D67" s="40"/>
      <c r="E67" s="201"/>
      <c r="F67" s="201"/>
      <c r="G67" s="201"/>
      <c r="H67" s="200"/>
    </row>
    <row r="68" spans="2:8" s="1" customFormat="1" ht="15.75" thickBot="1">
      <c r="B68" s="40"/>
      <c r="C68" s="40"/>
      <c r="D68" s="40"/>
      <c r="E68" s="201"/>
      <c r="F68" s="201"/>
      <c r="G68" s="201"/>
      <c r="H68" s="200"/>
    </row>
    <row r="69" spans="2:8" s="1" customFormat="1" ht="15.6" customHeight="1" thickTop="1">
      <c r="B69" s="40"/>
      <c r="C69" s="854" t="s">
        <v>3432</v>
      </c>
      <c r="D69" s="40"/>
      <c r="E69" s="1203" t="s">
        <v>3431</v>
      </c>
      <c r="F69" s="1203"/>
      <c r="G69" s="1203"/>
      <c r="H69" s="200"/>
    </row>
    <row r="70" spans="2:8" s="1" customFormat="1">
      <c r="B70" s="40"/>
      <c r="C70" s="40"/>
      <c r="D70" s="40"/>
      <c r="E70" s="201"/>
      <c r="F70" s="201"/>
      <c r="G70" s="201"/>
      <c r="H70" s="200"/>
    </row>
    <row r="71" spans="2:8" s="1" customFormat="1">
      <c r="B71" s="40"/>
      <c r="C71" s="40"/>
      <c r="D71" s="40"/>
      <c r="E71" s="201"/>
      <c r="F71" s="201"/>
      <c r="G71" s="201"/>
      <c r="H71" s="200"/>
    </row>
    <row r="72" spans="2:8" s="1" customFormat="1" ht="15.75" thickBot="1">
      <c r="B72" s="40"/>
      <c r="C72" s="40"/>
      <c r="D72" s="40"/>
      <c r="E72" s="201"/>
      <c r="F72" s="201"/>
      <c r="G72" s="201"/>
      <c r="H72" s="200"/>
    </row>
    <row r="73" spans="2:8" s="1" customFormat="1" ht="15.75" thickTop="1">
      <c r="B73" s="40"/>
      <c r="C73" s="854" t="s">
        <v>3426</v>
      </c>
      <c r="D73" s="40"/>
      <c r="E73" s="1203" t="s">
        <v>3429</v>
      </c>
      <c r="F73" s="1203"/>
      <c r="G73" s="1203"/>
      <c r="H73" s="200"/>
    </row>
    <row r="74" spans="2:8" s="1" customFormat="1">
      <c r="E74" s="9"/>
      <c r="F74" s="9"/>
      <c r="G74" s="4"/>
      <c r="H74" s="4"/>
    </row>
    <row r="80" spans="2:8">
      <c r="C80" t="s">
        <v>3426</v>
      </c>
    </row>
  </sheetData>
  <mergeCells count="48">
    <mergeCell ref="E69:G69"/>
    <mergeCell ref="E73:G73"/>
    <mergeCell ref="B57:H57"/>
    <mergeCell ref="B58:C58"/>
    <mergeCell ref="B52:D52"/>
    <mergeCell ref="E52:G52"/>
    <mergeCell ref="B54:C54"/>
    <mergeCell ref="B56:D56"/>
    <mergeCell ref="E56:G56"/>
    <mergeCell ref="B61:D61"/>
    <mergeCell ref="E61:G61"/>
    <mergeCell ref="E63:G63"/>
    <mergeCell ref="B1:H1"/>
    <mergeCell ref="B3:C5"/>
    <mergeCell ref="D3:G3"/>
    <mergeCell ref="B2:C2"/>
    <mergeCell ref="D2:H2"/>
    <mergeCell ref="D4:G5"/>
    <mergeCell ref="H4:H5"/>
    <mergeCell ref="B49:C49"/>
    <mergeCell ref="B39:H39"/>
    <mergeCell ref="B40:C40"/>
    <mergeCell ref="D40:H40"/>
    <mergeCell ref="B7:C7"/>
    <mergeCell ref="B10:D10"/>
    <mergeCell ref="E10:G10"/>
    <mergeCell ref="B11:H11"/>
    <mergeCell ref="B12:C12"/>
    <mergeCell ref="H42:H43"/>
    <mergeCell ref="B45:C45"/>
    <mergeCell ref="B47:D47"/>
    <mergeCell ref="E47:G47"/>
    <mergeCell ref="B48:H48"/>
    <mergeCell ref="E32:G32"/>
    <mergeCell ref="E36:G36"/>
    <mergeCell ref="B41:C43"/>
    <mergeCell ref="D41:G41"/>
    <mergeCell ref="D42:G43"/>
    <mergeCell ref="B15:D15"/>
    <mergeCell ref="E15:G15"/>
    <mergeCell ref="B17:C17"/>
    <mergeCell ref="E26:G26"/>
    <mergeCell ref="B19:D19"/>
    <mergeCell ref="E19:G19"/>
    <mergeCell ref="B20:H20"/>
    <mergeCell ref="B21:C21"/>
    <mergeCell ref="B24:D24"/>
    <mergeCell ref="E24:G24"/>
  </mergeCells>
  <dataValidations count="2">
    <dataValidation type="list" allowBlank="1" showInputMessage="1" showErrorMessage="1" sqref="B22:B23 B13:B14">
      <formula1>#REF!</formula1>
    </dataValidation>
    <dataValidation type="list" allowBlank="1" showInputMessage="1" showErrorMessage="1" sqref="B59:B60 B50:B51">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1" manualBreakCount="1">
    <brk id="37" max="16383" man="1"/>
  </rowBreaks>
  <colBreaks count="1" manualBreakCount="1">
    <brk id="9" max="1048575" man="1"/>
  </colBreaks>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04"/>
  <sheetViews>
    <sheetView view="pageBreakPreview" topLeftCell="A88"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140625" customWidth="1"/>
    <col min="9" max="9" width="5.5703125" customWidth="1"/>
    <col min="10" max="10" width="12.7109375" customWidth="1"/>
    <col min="11" max="11" width="27.7109375" customWidth="1"/>
  </cols>
  <sheetData>
    <row r="1" spans="2:8" s="1" customFormat="1" ht="18" customHeight="1" thickBot="1">
      <c r="E1" s="9"/>
      <c r="F1" s="9"/>
      <c r="G1" s="4"/>
      <c r="H1" s="4"/>
    </row>
    <row r="2" spans="2:8" s="1" customFormat="1" ht="16.149999999999999" customHeight="1" thickBot="1">
      <c r="B2" s="1209" t="s">
        <v>2982</v>
      </c>
      <c r="C2" s="1210"/>
      <c r="D2" s="1210"/>
      <c r="E2" s="1210"/>
      <c r="F2" s="1210"/>
      <c r="G2" s="1210"/>
      <c r="H2" s="1211"/>
    </row>
    <row r="3" spans="2:8" s="1" customFormat="1" ht="15.75" customHeight="1" thickBot="1">
      <c r="B3" s="1006" t="s">
        <v>2578</v>
      </c>
      <c r="C3" s="1007"/>
      <c r="D3" s="1008" t="s">
        <v>3627</v>
      </c>
      <c r="E3" s="1007"/>
      <c r="F3" s="1007"/>
      <c r="G3" s="1007"/>
      <c r="H3" s="1009"/>
    </row>
    <row r="4" spans="2:8" s="1" customFormat="1" ht="20.45" customHeight="1">
      <c r="B4" s="1010" t="s">
        <v>3006</v>
      </c>
      <c r="C4" s="1011"/>
      <c r="D4" s="1010" t="s">
        <v>34</v>
      </c>
      <c r="E4" s="1011"/>
      <c r="F4" s="1011"/>
      <c r="G4" s="1011"/>
      <c r="H4" s="38" t="s">
        <v>1</v>
      </c>
    </row>
    <row r="5" spans="2:8" s="1" customFormat="1" ht="22.9" customHeight="1">
      <c r="B5" s="1012"/>
      <c r="C5" s="1013"/>
      <c r="D5" s="1016">
        <f>+ROUND(H27+H18+H12+H22,0)</f>
        <v>141238</v>
      </c>
      <c r="E5" s="1017"/>
      <c r="F5" s="1017"/>
      <c r="G5" s="1017"/>
      <c r="H5" s="1020" t="s">
        <v>2648</v>
      </c>
    </row>
    <row r="6" spans="2:8" s="1" customFormat="1" ht="41.45" customHeight="1" thickBot="1">
      <c r="B6" s="1014"/>
      <c r="C6" s="1015"/>
      <c r="D6" s="1018"/>
      <c r="E6" s="1019"/>
      <c r="F6" s="1019"/>
      <c r="G6" s="1019"/>
      <c r="H6" s="1021"/>
    </row>
    <row r="7" spans="2:8" s="1" customFormat="1" ht="15.75" thickBot="1">
      <c r="E7" s="9"/>
      <c r="F7" s="9"/>
      <c r="G7" s="4"/>
      <c r="H7" s="4"/>
    </row>
    <row r="8" spans="2:8" s="1" customFormat="1" ht="24">
      <c r="B8" s="1207" t="s">
        <v>494</v>
      </c>
      <c r="C8" s="1208"/>
      <c r="D8" s="124" t="s">
        <v>495</v>
      </c>
      <c r="E8" s="123" t="s">
        <v>496</v>
      </c>
      <c r="F8" s="123" t="s">
        <v>2469</v>
      </c>
      <c r="G8" s="122" t="s">
        <v>492</v>
      </c>
      <c r="H8" s="121" t="s">
        <v>493</v>
      </c>
    </row>
    <row r="9" spans="2:8" s="1" customFormat="1" ht="67.5">
      <c r="B9" s="169" t="s">
        <v>1145</v>
      </c>
      <c r="C9" s="11" t="s">
        <v>3006</v>
      </c>
      <c r="D9" s="12" t="str">
        <f>VLOOKUP(B9,'LISTA DE PRECIOS'!A:D,4,FALSE)</f>
        <v>M2</v>
      </c>
      <c r="E9" s="12">
        <v>1</v>
      </c>
      <c r="F9" s="12">
        <v>1.05</v>
      </c>
      <c r="G9" s="13">
        <v>109800</v>
      </c>
      <c r="H9" s="39">
        <f>+ROUND(E9*F9*G9,0)</f>
        <v>115290</v>
      </c>
    </row>
    <row r="10" spans="2:8" s="1" customFormat="1">
      <c r="B10" s="169" t="s">
        <v>1158</v>
      </c>
      <c r="C10" s="11" t="str">
        <f>VLOOKUP(B10,'LISTA DE PRECIOS'!A:B,2,FALSE)</f>
        <v xml:space="preserve">Tornillo autoperforante </v>
      </c>
      <c r="D10" s="12" t="str">
        <f>VLOOKUP(B10,'LISTA DE PRECIOS'!A:D,4,FALSE)</f>
        <v>Un</v>
      </c>
      <c r="E10" s="12">
        <v>4</v>
      </c>
      <c r="F10" s="12">
        <v>1</v>
      </c>
      <c r="G10" s="13">
        <f>VLOOKUP(B10,'LISTA DE PRECIOS'!A:E,5,FALSE)</f>
        <v>53</v>
      </c>
      <c r="H10" s="39">
        <f>+ROUND(E10*F10*G10,0)</f>
        <v>212</v>
      </c>
    </row>
    <row r="11" spans="2:8" s="1" customFormat="1" ht="15.75" thickBot="1">
      <c r="B11" s="167" t="s">
        <v>778</v>
      </c>
      <c r="C11" s="95" t="s">
        <v>2641</v>
      </c>
      <c r="D11" s="92" t="str">
        <f>VLOOKUP(B11,'LISTA DE PRECIOS'!A:D,4,FALSE)</f>
        <v>Un</v>
      </c>
      <c r="E11" s="92">
        <v>2</v>
      </c>
      <c r="F11" s="92">
        <v>1</v>
      </c>
      <c r="G11" s="93">
        <v>850</v>
      </c>
      <c r="H11" s="94">
        <f>+ROUND(E11*F11*G11,0)</f>
        <v>1700</v>
      </c>
    </row>
    <row r="12" spans="2:8" s="1" customFormat="1" ht="15.75" thickBot="1">
      <c r="B12" s="1022"/>
      <c r="C12" s="1023"/>
      <c r="D12" s="1024"/>
      <c r="E12" s="1030" t="s">
        <v>497</v>
      </c>
      <c r="F12" s="1031"/>
      <c r="G12" s="1032"/>
      <c r="H12" s="29">
        <f>ROUND(SUM(H9:H11),0)</f>
        <v>117202</v>
      </c>
    </row>
    <row r="13" spans="2:8" s="1" customFormat="1" ht="15.75" thickBot="1">
      <c r="B13" s="1027"/>
      <c r="C13" s="1027"/>
      <c r="D13" s="1027"/>
      <c r="E13" s="1027"/>
      <c r="F13" s="1027"/>
      <c r="G13" s="1027"/>
      <c r="H13" s="1027"/>
    </row>
    <row r="14" spans="2:8" s="1" customFormat="1" ht="24">
      <c r="B14" s="1207" t="s">
        <v>489</v>
      </c>
      <c r="C14" s="1208"/>
      <c r="D14" s="124" t="s">
        <v>490</v>
      </c>
      <c r="E14" s="123" t="s">
        <v>491</v>
      </c>
      <c r="F14" s="123" t="s">
        <v>2530</v>
      </c>
      <c r="G14" s="122" t="s">
        <v>492</v>
      </c>
      <c r="H14" s="121" t="s">
        <v>493</v>
      </c>
    </row>
    <row r="15" spans="2:8" s="1" customFormat="1">
      <c r="B15" s="169"/>
      <c r="C15" s="11" t="s">
        <v>3070</v>
      </c>
      <c r="D15" s="12" t="s">
        <v>2648</v>
      </c>
      <c r="E15" s="12">
        <v>1</v>
      </c>
      <c r="F15" s="12">
        <v>1</v>
      </c>
      <c r="G15" s="13">
        <v>1200</v>
      </c>
      <c r="H15" s="39">
        <f t="shared" ref="H15" si="0">+ROUND(E15*F15*G15,0)</f>
        <v>1200</v>
      </c>
    </row>
    <row r="16" spans="2:8" s="1" customFormat="1">
      <c r="B16" s="114" t="s">
        <v>543</v>
      </c>
      <c r="C16" s="11" t="str">
        <f>VLOOKUP(B16,'LISTA DE PRECIOS'!A:B,2,FALSE)</f>
        <v>Herramienta menor</v>
      </c>
      <c r="D16" s="12" t="str">
        <f>VLOOKUP(B16,'LISTA DE PRECIOS'!A:D,4,FALSE)</f>
        <v>%MO</v>
      </c>
      <c r="E16" s="55">
        <v>0.1</v>
      </c>
      <c r="F16" s="55"/>
      <c r="G16" s="13">
        <f>+H27</f>
        <v>19030</v>
      </c>
      <c r="H16" s="24">
        <f>+ROUND(E16*G16,0)</f>
        <v>1903</v>
      </c>
    </row>
    <row r="17" spans="2:8" s="1" customFormat="1" ht="15.75" thickBot="1">
      <c r="B17" s="91" t="s">
        <v>548</v>
      </c>
      <c r="C17" s="95" t="str">
        <f>VLOOKUP(B17,'LISTA DE PRECIOS'!A:B,2,FALSE)</f>
        <v xml:space="preserve">Andamio certificado </v>
      </c>
      <c r="D17" s="92" t="s">
        <v>39</v>
      </c>
      <c r="E17" s="155">
        <v>0.1</v>
      </c>
      <c r="F17" s="155"/>
      <c r="G17" s="93">
        <f>+H27</f>
        <v>19030</v>
      </c>
      <c r="H17" s="154">
        <f>+ROUND(E17*G17,0)</f>
        <v>1903</v>
      </c>
    </row>
    <row r="18" spans="2:8" s="1" customFormat="1" ht="15.75" thickBot="1">
      <c r="B18" s="1022"/>
      <c r="C18" s="1023"/>
      <c r="D18" s="1024"/>
      <c r="E18" s="1030" t="s">
        <v>498</v>
      </c>
      <c r="F18" s="1031"/>
      <c r="G18" s="1032"/>
      <c r="H18" s="29">
        <f>ROUND(SUM(H15:H17),0)</f>
        <v>5006</v>
      </c>
    </row>
    <row r="19" spans="2:8" s="1" customFormat="1" ht="15.75" thickBot="1">
      <c r="B19" s="42"/>
      <c r="C19" s="42"/>
      <c r="D19" s="42"/>
      <c r="E19" s="10"/>
      <c r="F19" s="10"/>
      <c r="G19" s="7"/>
      <c r="H19" s="8"/>
    </row>
    <row r="20" spans="2:8" s="1" customFormat="1" ht="36.75" thickBot="1">
      <c r="B20" s="1033" t="s">
        <v>499</v>
      </c>
      <c r="C20" s="1034"/>
      <c r="D20" s="30" t="s">
        <v>495</v>
      </c>
      <c r="E20" s="30" t="s">
        <v>501</v>
      </c>
      <c r="F20" s="25" t="s">
        <v>2530</v>
      </c>
      <c r="G20" s="31" t="s">
        <v>500</v>
      </c>
      <c r="H20" s="32" t="s">
        <v>493</v>
      </c>
    </row>
    <row r="21" spans="2:8" s="1" customFormat="1" ht="15.75" thickBot="1">
      <c r="B21" s="15">
        <v>3</v>
      </c>
      <c r="C21" s="16" t="s">
        <v>4</v>
      </c>
      <c r="D21" s="17"/>
      <c r="E21" s="18"/>
      <c r="F21" s="18"/>
      <c r="G21" s="19"/>
      <c r="H21" s="20">
        <f>+ROUND(E21*G21,0)</f>
        <v>0</v>
      </c>
    </row>
    <row r="22" spans="2:8" s="1" customFormat="1" ht="15.75" thickBot="1">
      <c r="B22" s="991"/>
      <c r="C22" s="991"/>
      <c r="D22" s="991"/>
      <c r="E22" s="992" t="s">
        <v>502</v>
      </c>
      <c r="F22" s="993"/>
      <c r="G22" s="994"/>
      <c r="H22" s="33">
        <f>ROUND(SUM(H21:H21),0)</f>
        <v>0</v>
      </c>
    </row>
    <row r="23" spans="2:8" s="1" customFormat="1" ht="15.75" thickBot="1">
      <c r="B23" s="1027"/>
      <c r="C23" s="1027"/>
      <c r="D23" s="1027"/>
      <c r="E23" s="1027"/>
      <c r="F23" s="1027"/>
      <c r="G23" s="1027"/>
      <c r="H23" s="1027"/>
    </row>
    <row r="24" spans="2:8" s="1" customFormat="1" ht="24">
      <c r="B24" s="1028" t="s">
        <v>503</v>
      </c>
      <c r="C24" s="1029"/>
      <c r="D24" s="41" t="s">
        <v>495</v>
      </c>
      <c r="E24" s="25" t="s">
        <v>504</v>
      </c>
      <c r="F24" s="25" t="s">
        <v>2530</v>
      </c>
      <c r="G24" s="26" t="s">
        <v>505</v>
      </c>
      <c r="H24" s="27" t="s">
        <v>493</v>
      </c>
    </row>
    <row r="25" spans="2:8" s="1" customFormat="1">
      <c r="B25" s="413" t="s">
        <v>2514</v>
      </c>
      <c r="C25" s="11" t="str">
        <f>VLOOKUP(B25,'LISTA DE PRECIOS'!A:B,2,FALSE)</f>
        <v>Ayudante</v>
      </c>
      <c r="D25" s="12" t="str">
        <f>VLOOKUP(B25,'LISTA DE PRECIOS'!A:D,4,FALSE)</f>
        <v>Día</v>
      </c>
      <c r="E25" s="23">
        <v>0.1</v>
      </c>
      <c r="F25" s="23">
        <v>1</v>
      </c>
      <c r="G25" s="13">
        <f>VLOOKUP(B25,'LISTA DE PRECIOS'!A:E,5,FALSE)</f>
        <v>67964</v>
      </c>
      <c r="H25" s="119">
        <f>+ROUND(E25*F25*G25,0)</f>
        <v>6796</v>
      </c>
    </row>
    <row r="26" spans="2:8" s="1" customFormat="1" ht="15.75" thickBot="1">
      <c r="B26" s="410" t="s">
        <v>2516</v>
      </c>
      <c r="C26" s="95" t="str">
        <f>VLOOKUP(B26,'LISTA DE PRECIOS'!A:B,2,FALSE)</f>
        <v>Oficial</v>
      </c>
      <c r="D26" s="92" t="str">
        <f>VLOOKUP(B26,'LISTA DE PRECIOS'!A:D,4,FALSE)</f>
        <v>Día</v>
      </c>
      <c r="E26" s="23">
        <v>0.1</v>
      </c>
      <c r="F26" s="117">
        <v>1</v>
      </c>
      <c r="G26" s="93">
        <f>VLOOKUP(B26,'LISTA DE PRECIOS'!A:E,5,FALSE)</f>
        <v>122335</v>
      </c>
      <c r="H26" s="116">
        <f>+ROUND(E26*F26*G26,0)</f>
        <v>12234</v>
      </c>
    </row>
    <row r="27" spans="2:8" s="1" customFormat="1" ht="15.75" thickBot="1">
      <c r="B27" s="991"/>
      <c r="C27" s="991"/>
      <c r="D27" s="991"/>
      <c r="E27" s="1042" t="s">
        <v>506</v>
      </c>
      <c r="F27" s="1043"/>
      <c r="G27" s="1031"/>
      <c r="H27" s="29">
        <f>ROUND(SUM(H25:H26),0)</f>
        <v>19030</v>
      </c>
    </row>
    <row r="28" spans="2:8" s="1" customFormat="1" ht="15.75" thickBot="1">
      <c r="B28" s="42"/>
      <c r="C28" s="42"/>
      <c r="D28" s="42"/>
      <c r="E28" s="42"/>
      <c r="F28" s="42"/>
      <c r="G28" s="42"/>
      <c r="H28" s="42"/>
    </row>
    <row r="29" spans="2:8" s="1" customFormat="1" ht="15.75" thickBot="1">
      <c r="B29" s="40"/>
      <c r="C29" s="40"/>
      <c r="D29" s="40"/>
      <c r="E29" s="995" t="s">
        <v>507</v>
      </c>
      <c r="F29" s="996"/>
      <c r="G29" s="997"/>
      <c r="H29" s="14">
        <f>+ROUND(H27+H18+H12+H22,0)</f>
        <v>141238</v>
      </c>
    </row>
    <row r="30" spans="2:8" s="1" customFormat="1">
      <c r="B30" s="40"/>
      <c r="C30" s="40"/>
      <c r="D30" s="40"/>
      <c r="E30" s="201"/>
      <c r="F30" s="201"/>
      <c r="G30" s="201"/>
      <c r="H30" s="200"/>
    </row>
    <row r="31" spans="2:8" s="1" customFormat="1">
      <c r="B31" s="40"/>
      <c r="C31" s="40"/>
      <c r="D31" s="40"/>
      <c r="E31" s="201"/>
      <c r="F31" s="201"/>
      <c r="G31" s="201"/>
      <c r="H31" s="200"/>
    </row>
    <row r="32" spans="2:8" s="1" customFormat="1">
      <c r="B32" s="40"/>
      <c r="C32" s="40"/>
      <c r="D32" s="40"/>
      <c r="E32" s="201"/>
      <c r="F32" s="201"/>
      <c r="G32" s="201"/>
      <c r="H32" s="200"/>
    </row>
    <row r="33" spans="2:8" s="1" customFormat="1">
      <c r="B33" s="40"/>
      <c r="C33" s="40"/>
      <c r="D33" s="40"/>
      <c r="E33" s="201"/>
      <c r="F33" s="201"/>
      <c r="G33" s="201"/>
      <c r="H33" s="200"/>
    </row>
    <row r="34" spans="2:8" s="1" customFormat="1" ht="15.75" thickBot="1">
      <c r="B34" s="40"/>
      <c r="C34" s="40"/>
      <c r="D34" s="40"/>
      <c r="E34" s="201"/>
      <c r="F34" s="201"/>
      <c r="G34" s="201"/>
      <c r="H34" s="200"/>
    </row>
    <row r="35" spans="2:8" s="1" customFormat="1" ht="15.6" customHeight="1" thickTop="1">
      <c r="B35" s="40"/>
      <c r="C35" s="854" t="s">
        <v>3432</v>
      </c>
      <c r="D35" s="40"/>
      <c r="E35" s="1203" t="s">
        <v>3431</v>
      </c>
      <c r="F35" s="1203"/>
      <c r="G35" s="1203"/>
      <c r="H35" s="200"/>
    </row>
    <row r="36" spans="2:8" s="1" customFormat="1">
      <c r="B36" s="40"/>
      <c r="C36" s="40"/>
      <c r="D36" s="40"/>
      <c r="E36" s="201"/>
      <c r="F36" s="201"/>
      <c r="G36" s="201"/>
      <c r="H36" s="200"/>
    </row>
    <row r="37" spans="2:8" s="1" customFormat="1">
      <c r="B37" s="40"/>
      <c r="C37" s="40"/>
      <c r="D37" s="40"/>
      <c r="E37" s="201"/>
      <c r="F37" s="201"/>
      <c r="G37" s="201"/>
      <c r="H37" s="200"/>
    </row>
    <row r="38" spans="2:8" s="1" customFormat="1" ht="15.75" thickBot="1">
      <c r="B38" s="40"/>
      <c r="C38" s="40"/>
      <c r="D38" s="40"/>
      <c r="E38" s="201"/>
      <c r="F38" s="201"/>
      <c r="G38" s="201"/>
      <c r="H38" s="200"/>
    </row>
    <row r="39" spans="2:8" s="1" customFormat="1" ht="15.75" thickTop="1">
      <c r="B39" s="40"/>
      <c r="C39" s="854" t="s">
        <v>3426</v>
      </c>
      <c r="D39" s="40"/>
      <c r="E39" s="1203" t="s">
        <v>3429</v>
      </c>
      <c r="F39" s="1203"/>
      <c r="G39" s="1203"/>
      <c r="H39" s="200"/>
    </row>
    <row r="40" spans="2:8" s="1" customFormat="1">
      <c r="E40" s="9"/>
      <c r="F40" s="9"/>
      <c r="G40" s="4"/>
      <c r="H40" s="4"/>
    </row>
    <row r="41" spans="2:8" s="1" customFormat="1" ht="15.75" thickBot="1">
      <c r="E41" s="9"/>
      <c r="F41" s="9"/>
      <c r="G41" s="4"/>
      <c r="H41" s="4"/>
    </row>
    <row r="42" spans="2:8" s="1" customFormat="1" ht="16.149999999999999" customHeight="1" thickBot="1">
      <c r="B42" s="1209" t="s">
        <v>2982</v>
      </c>
      <c r="C42" s="1210"/>
      <c r="D42" s="1210"/>
      <c r="E42" s="1210"/>
      <c r="F42" s="1210"/>
      <c r="G42" s="1210"/>
      <c r="H42" s="1211"/>
    </row>
    <row r="43" spans="2:8" s="1" customFormat="1" ht="15.75" thickBot="1">
      <c r="B43" s="1006" t="s">
        <v>488</v>
      </c>
      <c r="C43" s="1007"/>
      <c r="D43" s="1259" t="s">
        <v>3628</v>
      </c>
      <c r="E43" s="1260"/>
      <c r="F43" s="1260"/>
      <c r="G43" s="1260"/>
      <c r="H43" s="1261"/>
    </row>
    <row r="44" spans="2:8" s="1" customFormat="1" ht="14.45" customHeight="1">
      <c r="B44" s="1010" t="s">
        <v>1713</v>
      </c>
      <c r="C44" s="1204"/>
      <c r="D44" s="1010" t="s">
        <v>34</v>
      </c>
      <c r="E44" s="1011"/>
      <c r="F44" s="1011"/>
      <c r="G44" s="1011"/>
      <c r="H44" s="38" t="s">
        <v>1</v>
      </c>
    </row>
    <row r="45" spans="2:8" s="1" customFormat="1">
      <c r="B45" s="1012"/>
      <c r="C45" s="1205"/>
      <c r="D45" s="1016">
        <f>+ROUND(H71+H62+H57+H66,0)</f>
        <v>119949</v>
      </c>
      <c r="E45" s="1017"/>
      <c r="F45" s="1017"/>
      <c r="G45" s="1017"/>
      <c r="H45" s="1020" t="s">
        <v>2648</v>
      </c>
    </row>
    <row r="46" spans="2:8" s="1" customFormat="1" ht="15.75" thickBot="1">
      <c r="B46" s="1014"/>
      <c r="C46" s="1206"/>
      <c r="D46" s="1018"/>
      <c r="E46" s="1019"/>
      <c r="F46" s="1019"/>
      <c r="G46" s="1019"/>
      <c r="H46" s="1021"/>
    </row>
    <row r="47" spans="2:8" s="1" customFormat="1" ht="15.75" thickBot="1">
      <c r="E47" s="9"/>
      <c r="F47" s="9"/>
      <c r="G47" s="4"/>
      <c r="H47" s="4"/>
    </row>
    <row r="48" spans="2:8" s="1" customFormat="1" ht="24">
      <c r="B48" s="1028" t="s">
        <v>494</v>
      </c>
      <c r="C48" s="1029"/>
      <c r="D48" s="41" t="s">
        <v>495</v>
      </c>
      <c r="E48" s="25" t="s">
        <v>496</v>
      </c>
      <c r="F48" s="25" t="s">
        <v>2542</v>
      </c>
      <c r="G48" s="26" t="s">
        <v>492</v>
      </c>
      <c r="H48" s="27" t="s">
        <v>493</v>
      </c>
    </row>
    <row r="49" spans="2:8" s="1" customFormat="1">
      <c r="B49" s="169" t="s">
        <v>1314</v>
      </c>
      <c r="C49" s="56" t="str">
        <f>VLOOKUP(B49,'LISTA DE PRECIOS'!A:B,2,FALSE)</f>
        <v>Canal 60 en 2,4  calibre 26</v>
      </c>
      <c r="D49" s="12" t="str">
        <f>VLOOKUP(B49,'LISTA DE PRECIOS'!A:D,4,FALSE)</f>
        <v>Un</v>
      </c>
      <c r="E49" s="12">
        <v>0.42</v>
      </c>
      <c r="F49" s="12">
        <v>1.1000000000000001</v>
      </c>
      <c r="G49" s="13">
        <f>VLOOKUP(B49,'LISTA DE PRECIOS'!A:E,5,FALSE)</f>
        <v>6021</v>
      </c>
      <c r="H49" s="39">
        <f t="shared" ref="H49:H56" si="1">+ROUND(E49*F49*G49,0)</f>
        <v>2782</v>
      </c>
    </row>
    <row r="50" spans="2:8" s="1" customFormat="1">
      <c r="B50" s="169" t="s">
        <v>1003</v>
      </c>
      <c r="C50" s="56" t="str">
        <f>VLOOKUP(B50,'LISTA DE PRECIOS'!A:B,2,FALSE)</f>
        <v>Paral 59 en 2,4 m calibre 26</v>
      </c>
      <c r="D50" s="12" t="str">
        <f>VLOOKUP(B50,'LISTA DE PRECIOS'!A:D,4,FALSE)</f>
        <v>Un</v>
      </c>
      <c r="E50" s="12">
        <v>0.42</v>
      </c>
      <c r="F50" s="12">
        <v>1.1000000000000001</v>
      </c>
      <c r="G50" s="13">
        <f>VLOOKUP(B50,'LISTA DE PRECIOS'!A:E,5,FALSE)</f>
        <v>9810</v>
      </c>
      <c r="H50" s="39">
        <f t="shared" si="1"/>
        <v>4532</v>
      </c>
    </row>
    <row r="51" spans="2:8" s="1" customFormat="1">
      <c r="B51" s="169" t="s">
        <v>906</v>
      </c>
      <c r="C51" s="56" t="str">
        <f>VLOOKUP(B51,'LISTA DE PRECIOS'!A:B,2,FALSE)</f>
        <v>Lámina de fibrocemento de 10 mm</v>
      </c>
      <c r="D51" s="12" t="str">
        <f>VLOOKUP(B51,'LISTA DE PRECIOS'!A:D,4,FALSE)</f>
        <v>M2</v>
      </c>
      <c r="E51" s="12">
        <v>1</v>
      </c>
      <c r="F51" s="12">
        <v>1.1000000000000001</v>
      </c>
      <c r="G51" s="13">
        <f>VLOOKUP(B51,'LISTA DE PRECIOS'!A:E,5,FALSE)</f>
        <v>69512</v>
      </c>
      <c r="H51" s="39">
        <f t="shared" si="1"/>
        <v>76463</v>
      </c>
    </row>
    <row r="52" spans="2:8" s="1" customFormat="1">
      <c r="B52" s="169" t="s">
        <v>1160</v>
      </c>
      <c r="C52" s="56" t="str">
        <f>VLOOKUP(B52,'LISTA DE PRECIOS'!A:B,2,FALSE)</f>
        <v>Tornillo drywall 6 x 1"</v>
      </c>
      <c r="D52" s="12" t="str">
        <f>VLOOKUP(B52,'LISTA DE PRECIOS'!A:D,4,FALSE)</f>
        <v>Un</v>
      </c>
      <c r="E52" s="12">
        <v>35</v>
      </c>
      <c r="F52" s="12">
        <v>1</v>
      </c>
      <c r="G52" s="13">
        <f>VLOOKUP(B52,'LISTA DE PRECIOS'!A:E,5,FALSE)</f>
        <v>20</v>
      </c>
      <c r="H52" s="39">
        <f t="shared" si="1"/>
        <v>700</v>
      </c>
    </row>
    <row r="53" spans="2:8" s="1" customFormat="1">
      <c r="B53" s="169" t="s">
        <v>1162</v>
      </c>
      <c r="C53" s="56" t="str">
        <f>VLOOKUP(B53,'LISTA DE PRECIOS'!A:B,2,FALSE)</f>
        <v>Tornillo estructura drywall 8 x 1/2"</v>
      </c>
      <c r="D53" s="12" t="str">
        <f>VLOOKUP(B53,'LISTA DE PRECIOS'!A:D,4,FALSE)</f>
        <v>Un</v>
      </c>
      <c r="E53" s="12">
        <v>25</v>
      </c>
      <c r="F53" s="12">
        <v>1</v>
      </c>
      <c r="G53" s="13">
        <f>VLOOKUP(B53,'LISTA DE PRECIOS'!A:E,5,FALSE)</f>
        <v>65</v>
      </c>
      <c r="H53" s="39">
        <f t="shared" si="1"/>
        <v>1625</v>
      </c>
    </row>
    <row r="54" spans="2:8" s="1" customFormat="1">
      <c r="B54" s="169" t="s">
        <v>759</v>
      </c>
      <c r="C54" s="56" t="str">
        <f>VLOOKUP(B54,'LISTA DE PRECIOS'!A:B,2,FALSE)</f>
        <v>Cinta de papel</v>
      </c>
      <c r="D54" s="12" t="str">
        <f>VLOOKUP(B54,'LISTA DE PRECIOS'!A:D,4,FALSE)</f>
        <v>M</v>
      </c>
      <c r="E54" s="12">
        <v>2.5</v>
      </c>
      <c r="F54" s="12">
        <v>1</v>
      </c>
      <c r="G54" s="13">
        <f>VLOOKUP(B54,'LISTA DE PRECIOS'!A:E,5,FALSE)</f>
        <v>116</v>
      </c>
      <c r="H54" s="39">
        <f t="shared" si="1"/>
        <v>290</v>
      </c>
    </row>
    <row r="55" spans="2:8" s="1" customFormat="1">
      <c r="B55" s="169" t="s">
        <v>815</v>
      </c>
      <c r="C55" s="56" t="str">
        <f>VLOOKUP(B55,'LISTA DE PRECIOS'!A:B,2,FALSE)</f>
        <v>Estuco listo</v>
      </c>
      <c r="D55" s="12" t="str">
        <f>VLOOKUP(B55,'LISTA DE PRECIOS'!A:D,4,FALSE)</f>
        <v>Kg</v>
      </c>
      <c r="E55" s="12">
        <v>0.45</v>
      </c>
      <c r="F55" s="12">
        <v>1.05</v>
      </c>
      <c r="G55" s="13">
        <f>VLOOKUP(B55,'LISTA DE PRECIOS'!A:E,5,FALSE)</f>
        <v>1282</v>
      </c>
      <c r="H55" s="39">
        <f t="shared" si="1"/>
        <v>606</v>
      </c>
    </row>
    <row r="56" spans="2:8" s="1" customFormat="1" ht="15.75" thickBot="1">
      <c r="B56" s="167" t="s">
        <v>1032</v>
      </c>
      <c r="C56" s="112" t="str">
        <f>VLOOKUP(B56,'LISTA DE PRECIOS'!A:B,2,FALSE)</f>
        <v>Pintura vinilo tipo I</v>
      </c>
      <c r="D56" s="92" t="str">
        <f>VLOOKUP(B56,'LISTA DE PRECIOS'!A:D,4,FALSE)</f>
        <v>Gl</v>
      </c>
      <c r="E56" s="92">
        <v>0.1</v>
      </c>
      <c r="F56" s="92">
        <v>1.01</v>
      </c>
      <c r="G56" s="93">
        <f>VLOOKUP(B56,'LISTA DE PRECIOS'!A:E,5,FALSE)</f>
        <v>45300</v>
      </c>
      <c r="H56" s="94">
        <f t="shared" si="1"/>
        <v>4575</v>
      </c>
    </row>
    <row r="57" spans="2:8" s="1" customFormat="1" ht="15.75" thickBot="1">
      <c r="B57" s="1022"/>
      <c r="C57" s="1023"/>
      <c r="D57" s="1024"/>
      <c r="E57" s="1030" t="s">
        <v>497</v>
      </c>
      <c r="F57" s="1031"/>
      <c r="G57" s="1032"/>
      <c r="H57" s="29">
        <f>ROUND(SUM(H49:H56),0)</f>
        <v>91573</v>
      </c>
    </row>
    <row r="58" spans="2:8" s="1" customFormat="1" ht="15.75" thickBot="1">
      <c r="B58" s="1027"/>
      <c r="C58" s="1027"/>
      <c r="D58" s="1027"/>
      <c r="E58" s="1027"/>
      <c r="F58" s="1027"/>
      <c r="G58" s="1027"/>
      <c r="H58" s="1027"/>
    </row>
    <row r="59" spans="2:8" s="1" customFormat="1" ht="24">
      <c r="B59" s="1028" t="s">
        <v>489</v>
      </c>
      <c r="C59" s="1029"/>
      <c r="D59" s="41" t="s">
        <v>490</v>
      </c>
      <c r="E59" s="25" t="s">
        <v>491</v>
      </c>
      <c r="F59" s="25" t="s">
        <v>2814</v>
      </c>
      <c r="G59" s="26" t="s">
        <v>492</v>
      </c>
      <c r="H59" s="27" t="s">
        <v>493</v>
      </c>
    </row>
    <row r="60" spans="2:8" s="1" customFormat="1">
      <c r="B60" s="114" t="s">
        <v>543</v>
      </c>
      <c r="C60" s="56" t="str">
        <f>VLOOKUP(B60,'LISTA DE PRECIOS'!A:B,2,FALSE)</f>
        <v>Herramienta menor</v>
      </c>
      <c r="D60" s="12" t="str">
        <f>VLOOKUP(B60,'LISTA DE PRECIOS'!A:D,4,FALSE)</f>
        <v>%MO</v>
      </c>
      <c r="E60" s="55">
        <v>0.1</v>
      </c>
      <c r="F60" s="55"/>
      <c r="G60" s="13">
        <f>+H71</f>
        <v>24739</v>
      </c>
      <c r="H60" s="24">
        <f>+ROUND(E60*G60,0)</f>
        <v>2474</v>
      </c>
    </row>
    <row r="61" spans="2:8" s="1" customFormat="1" ht="15.75" thickBot="1">
      <c r="B61" s="91" t="s">
        <v>603</v>
      </c>
      <c r="C61" s="112" t="str">
        <f>VLOOKUP(B61,'LISTA DE PRECIOS'!A:B,2,FALSE)</f>
        <v>Andamio tubular</v>
      </c>
      <c r="D61" s="92" t="str">
        <f>VLOOKUP(B61,'LISTA DE PRECIOS'!A:D,4,FALSE)</f>
        <v>Día</v>
      </c>
      <c r="E61" s="92">
        <v>0.16</v>
      </c>
      <c r="F61" s="155"/>
      <c r="G61" s="93">
        <f>VLOOKUP(B61,'LISTA DE PRECIOS'!A:E,5,FALSE)</f>
        <v>7266</v>
      </c>
      <c r="H61" s="154">
        <f>+ROUND(E61*G61,0)</f>
        <v>1163</v>
      </c>
    </row>
    <row r="62" spans="2:8" s="1" customFormat="1" ht="15.75" thickBot="1">
      <c r="B62" s="1022"/>
      <c r="C62" s="1023"/>
      <c r="D62" s="1024"/>
      <c r="E62" s="1030" t="s">
        <v>498</v>
      </c>
      <c r="F62" s="1031"/>
      <c r="G62" s="1032"/>
      <c r="H62" s="29">
        <f>ROUND(SUM(H60:H61),0)</f>
        <v>3637</v>
      </c>
    </row>
    <row r="63" spans="2:8" s="1" customFormat="1" ht="15.75" thickBot="1">
      <c r="B63" s="42"/>
      <c r="C63" s="42"/>
      <c r="D63" s="42"/>
      <c r="E63" s="10"/>
      <c r="F63" s="10"/>
      <c r="G63" s="7"/>
      <c r="H63" s="8"/>
    </row>
    <row r="64" spans="2:8" s="1" customFormat="1" ht="36.75" thickBot="1">
      <c r="B64" s="1033" t="s">
        <v>499</v>
      </c>
      <c r="C64" s="1034"/>
      <c r="D64" s="30" t="s">
        <v>495</v>
      </c>
      <c r="E64" s="30" t="s">
        <v>501</v>
      </c>
      <c r="F64" s="25" t="s">
        <v>2814</v>
      </c>
      <c r="G64" s="31" t="s">
        <v>500</v>
      </c>
      <c r="H64" s="32" t="s">
        <v>493</v>
      </c>
    </row>
    <row r="65" spans="2:8" s="1" customFormat="1" ht="15.75" thickBot="1">
      <c r="B65" s="15">
        <v>3</v>
      </c>
      <c r="C65" s="16" t="s">
        <v>4</v>
      </c>
      <c r="D65" s="17"/>
      <c r="E65" s="18"/>
      <c r="F65" s="18"/>
      <c r="G65" s="19"/>
      <c r="H65" s="20">
        <f>+ROUND(E65*G65,0)</f>
        <v>0</v>
      </c>
    </row>
    <row r="66" spans="2:8" s="1" customFormat="1" ht="15.75" thickBot="1">
      <c r="B66" s="991"/>
      <c r="C66" s="991"/>
      <c r="D66" s="991"/>
      <c r="E66" s="992" t="s">
        <v>502</v>
      </c>
      <c r="F66" s="993"/>
      <c r="G66" s="994"/>
      <c r="H66" s="33">
        <f>ROUND(SUM(H65:H65),0)</f>
        <v>0</v>
      </c>
    </row>
    <row r="67" spans="2:8" s="1" customFormat="1" ht="15.75" thickBot="1">
      <c r="B67" s="1027"/>
      <c r="C67" s="1027"/>
      <c r="D67" s="1027"/>
      <c r="E67" s="1027"/>
      <c r="F67" s="1027"/>
      <c r="G67" s="1027"/>
      <c r="H67" s="1027"/>
    </row>
    <row r="68" spans="2:8" s="1" customFormat="1" ht="24">
      <c r="B68" s="1028" t="s">
        <v>503</v>
      </c>
      <c r="C68" s="1029"/>
      <c r="D68" s="41" t="s">
        <v>495</v>
      </c>
      <c r="E68" s="25" t="s">
        <v>504</v>
      </c>
      <c r="F68" s="25" t="s">
        <v>2530</v>
      </c>
      <c r="G68" s="26" t="s">
        <v>505</v>
      </c>
      <c r="H68" s="27" t="s">
        <v>493</v>
      </c>
    </row>
    <row r="69" spans="2:8" s="1" customFormat="1">
      <c r="B69" s="413" t="s">
        <v>2514</v>
      </c>
      <c r="C69" s="56" t="str">
        <f>VLOOKUP(B69,'LISTA DE PRECIOS'!A:B,2,FALSE)</f>
        <v>Ayudante</v>
      </c>
      <c r="D69" s="12" t="str">
        <f>VLOOKUP(B69,'LISTA DE PRECIOS'!A:D,4,FALSE)</f>
        <v>Día</v>
      </c>
      <c r="E69" s="23">
        <v>0.13</v>
      </c>
      <c r="F69" s="23">
        <v>1</v>
      </c>
      <c r="G69" s="13">
        <f>VLOOKUP(B69,'LISTA DE PRECIOS'!A:E,5,FALSE)</f>
        <v>67964</v>
      </c>
      <c r="H69" s="119">
        <f>+ROUND(E69*F69*G69,0)</f>
        <v>8835</v>
      </c>
    </row>
    <row r="70" spans="2:8" s="1" customFormat="1" ht="15.75" thickBot="1">
      <c r="B70" s="414" t="s">
        <v>2516</v>
      </c>
      <c r="C70" s="112" t="str">
        <f>VLOOKUP(B70,'LISTA DE PRECIOS'!A:B,2,FALSE)</f>
        <v>Oficial</v>
      </c>
      <c r="D70" s="92" t="str">
        <f>VLOOKUP(B70,'LISTA DE PRECIOS'!A:D,4,FALSE)</f>
        <v>Día</v>
      </c>
      <c r="E70" s="125">
        <v>0.13</v>
      </c>
      <c r="F70" s="125">
        <v>1</v>
      </c>
      <c r="G70" s="93">
        <f>VLOOKUP(B70,'LISTA DE PRECIOS'!A:E,5,FALSE)</f>
        <v>122335</v>
      </c>
      <c r="H70" s="131">
        <f>+ROUND(E70*F70*G70,0)</f>
        <v>15904</v>
      </c>
    </row>
    <row r="71" spans="2:8" s="1" customFormat="1" ht="15.75" thickBot="1">
      <c r="B71" s="991"/>
      <c r="C71" s="991"/>
      <c r="D71" s="991"/>
      <c r="E71" s="1042" t="s">
        <v>506</v>
      </c>
      <c r="F71" s="1043"/>
      <c r="G71" s="1031"/>
      <c r="H71" s="29">
        <f>ROUND(SUM(H69:H70),0)</f>
        <v>24739</v>
      </c>
    </row>
    <row r="72" spans="2:8" s="1" customFormat="1" ht="15.75" thickBot="1">
      <c r="B72" s="42"/>
      <c r="C72" s="42"/>
      <c r="D72" s="42"/>
      <c r="E72" s="42"/>
      <c r="F72" s="42"/>
      <c r="G72" s="42"/>
      <c r="H72" s="42"/>
    </row>
    <row r="73" spans="2:8" s="1" customFormat="1" ht="15.75" thickBot="1">
      <c r="B73" s="40"/>
      <c r="C73" s="40"/>
      <c r="D73" s="40"/>
      <c r="E73" s="995" t="s">
        <v>507</v>
      </c>
      <c r="F73" s="996"/>
      <c r="G73" s="997"/>
      <c r="H73" s="14">
        <f>+ROUND(H71+H62+H57+H66,0)</f>
        <v>119949</v>
      </c>
    </row>
    <row r="74" spans="2:8" s="1" customFormat="1">
      <c r="B74" s="40"/>
      <c r="C74" s="40"/>
      <c r="D74" s="40"/>
      <c r="E74" s="201"/>
      <c r="F74" s="201"/>
      <c r="G74" s="201"/>
      <c r="H74" s="200"/>
    </row>
    <row r="75" spans="2:8" s="1" customFormat="1">
      <c r="B75" s="40"/>
      <c r="C75" s="40"/>
      <c r="D75" s="40"/>
      <c r="E75" s="201"/>
      <c r="F75" s="201"/>
      <c r="G75" s="201"/>
      <c r="H75" s="200"/>
    </row>
    <row r="76" spans="2:8" s="1" customFormat="1">
      <c r="B76" s="40"/>
      <c r="C76" s="40"/>
      <c r="D76" s="40"/>
      <c r="E76" s="201"/>
      <c r="F76" s="201"/>
      <c r="G76" s="201"/>
      <c r="H76" s="200"/>
    </row>
    <row r="77" spans="2:8" s="1" customFormat="1">
      <c r="B77" s="40"/>
      <c r="C77" s="40"/>
      <c r="D77" s="40"/>
      <c r="E77" s="201"/>
      <c r="F77" s="201"/>
      <c r="G77" s="201"/>
      <c r="H77" s="200"/>
    </row>
    <row r="78" spans="2:8" s="1" customFormat="1" ht="15.75" thickBot="1">
      <c r="B78" s="40"/>
      <c r="C78" s="40"/>
      <c r="D78" s="40"/>
      <c r="E78" s="201"/>
      <c r="F78" s="201"/>
      <c r="G78" s="201"/>
      <c r="H78" s="200"/>
    </row>
    <row r="79" spans="2:8" s="1" customFormat="1" ht="15.6" customHeight="1" thickTop="1">
      <c r="B79" s="40"/>
      <c r="C79" s="854" t="s">
        <v>3432</v>
      </c>
      <c r="D79" s="40"/>
      <c r="E79" s="1203" t="s">
        <v>3431</v>
      </c>
      <c r="F79" s="1203"/>
      <c r="G79" s="1203"/>
      <c r="H79" s="200"/>
    </row>
    <row r="80" spans="2:8" s="1" customFormat="1">
      <c r="B80" s="40"/>
      <c r="C80" s="40" t="s">
        <v>3426</v>
      </c>
      <c r="D80" s="40"/>
      <c r="E80" s="201"/>
      <c r="F80" s="201"/>
      <c r="G80" s="201"/>
      <c r="H80" s="200"/>
    </row>
    <row r="81" spans="2:8" s="1" customFormat="1">
      <c r="B81" s="40"/>
      <c r="C81" s="40"/>
      <c r="D81" s="40"/>
      <c r="E81" s="201"/>
      <c r="F81" s="201"/>
      <c r="G81" s="201"/>
      <c r="H81" s="200"/>
    </row>
    <row r="82" spans="2:8" s="1" customFormat="1" ht="15.75" thickBot="1">
      <c r="B82" s="40"/>
      <c r="C82" s="40"/>
      <c r="D82" s="40"/>
      <c r="E82" s="201"/>
      <c r="F82" s="201"/>
      <c r="G82" s="201"/>
      <c r="H82" s="200"/>
    </row>
    <row r="83" spans="2:8" s="1" customFormat="1" ht="15.75" thickTop="1">
      <c r="B83" s="40"/>
      <c r="C83" s="854" t="s">
        <v>3426</v>
      </c>
      <c r="D83" s="40"/>
      <c r="E83" s="1203" t="s">
        <v>3429</v>
      </c>
      <c r="F83" s="1203"/>
      <c r="G83" s="1203"/>
      <c r="H83" s="200"/>
    </row>
    <row r="84" spans="2:8" s="1" customFormat="1">
      <c r="E84" s="9"/>
      <c r="F84" s="9"/>
      <c r="G84" s="4"/>
      <c r="H84" s="4"/>
    </row>
    <row r="85" spans="2:8" s="1" customFormat="1" ht="15.75" thickBot="1">
      <c r="E85" s="9"/>
      <c r="F85" s="9"/>
      <c r="G85" s="4"/>
      <c r="H85" s="4"/>
    </row>
    <row r="86" spans="2:8" s="1" customFormat="1" ht="16.5" customHeight="1" thickBot="1">
      <c r="B86" s="1209" t="s">
        <v>2982</v>
      </c>
      <c r="C86" s="1210"/>
      <c r="D86" s="1210"/>
      <c r="E86" s="1210"/>
      <c r="F86" s="1210"/>
      <c r="G86" s="1210"/>
      <c r="H86" s="1211"/>
    </row>
    <row r="87" spans="2:8" s="1" customFormat="1" ht="15.75" thickBot="1">
      <c r="B87" s="1006" t="s">
        <v>2578</v>
      </c>
      <c r="C87" s="1007"/>
      <c r="D87" s="1008" t="s">
        <v>3629</v>
      </c>
      <c r="E87" s="1007"/>
      <c r="F87" s="1007"/>
      <c r="G87" s="1007"/>
      <c r="H87" s="1009"/>
    </row>
    <row r="88" spans="2:8" s="1" customFormat="1" ht="14.45" customHeight="1">
      <c r="B88" s="1010" t="s">
        <v>1905</v>
      </c>
      <c r="C88" s="1011"/>
      <c r="D88" s="1010" t="s">
        <v>34</v>
      </c>
      <c r="E88" s="1011"/>
      <c r="F88" s="1011"/>
      <c r="G88" s="1011"/>
      <c r="H88" s="38" t="s">
        <v>1</v>
      </c>
    </row>
    <row r="89" spans="2:8" s="1" customFormat="1">
      <c r="B89" s="1012"/>
      <c r="C89" s="1013"/>
      <c r="D89" s="1016">
        <f>+ROUND(H111+H102+H96+H106,0)</f>
        <v>73429</v>
      </c>
      <c r="E89" s="1017"/>
      <c r="F89" s="1017"/>
      <c r="G89" s="1017"/>
      <c r="H89" s="1020" t="s">
        <v>3</v>
      </c>
    </row>
    <row r="90" spans="2:8" s="1" customFormat="1" ht="15.75" thickBot="1">
      <c r="B90" s="1014"/>
      <c r="C90" s="1015"/>
      <c r="D90" s="1018"/>
      <c r="E90" s="1019"/>
      <c r="F90" s="1019"/>
      <c r="G90" s="1019"/>
      <c r="H90" s="1021"/>
    </row>
    <row r="91" spans="2:8" s="1" customFormat="1" ht="15.75" thickBot="1">
      <c r="E91" s="9"/>
      <c r="F91" s="9"/>
      <c r="G91" s="4"/>
      <c r="H91" s="4"/>
    </row>
    <row r="92" spans="2:8" s="1" customFormat="1" ht="24">
      <c r="B92" s="1207" t="s">
        <v>494</v>
      </c>
      <c r="C92" s="1208"/>
      <c r="D92" s="124" t="s">
        <v>495</v>
      </c>
      <c r="E92" s="123" t="s">
        <v>496</v>
      </c>
      <c r="F92" s="123" t="s">
        <v>2469</v>
      </c>
      <c r="G92" s="122" t="s">
        <v>492</v>
      </c>
      <c r="H92" s="121" t="s">
        <v>493</v>
      </c>
    </row>
    <row r="93" spans="2:8" s="1" customFormat="1">
      <c r="B93" s="169" t="s">
        <v>646</v>
      </c>
      <c r="C93" s="11" t="str">
        <f>VLOOKUP(B93,'LISTA DE PRECIOS'!A:B,2,FALSE)</f>
        <v>Accesorios para fijación de canal tipo metálico</v>
      </c>
      <c r="D93" s="12" t="str">
        <f>VLOOKUP(B93,'LISTA DE PRECIOS'!A:D,4,FALSE)</f>
        <v>Un</v>
      </c>
      <c r="E93" s="12">
        <v>1</v>
      </c>
      <c r="F93" s="12">
        <v>1</v>
      </c>
      <c r="G93" s="13">
        <f>VLOOKUP(B93,'LISTA DE PRECIOS'!A:E,5,FALSE)</f>
        <v>7266</v>
      </c>
      <c r="H93" s="39">
        <f t="shared" ref="H93:H95" si="2">+ROUND(E93*F93*G93,0)</f>
        <v>7266</v>
      </c>
    </row>
    <row r="94" spans="2:8" s="1" customFormat="1">
      <c r="B94" s="169" t="s">
        <v>1108</v>
      </c>
      <c r="C94" s="11" t="str">
        <f>VLOOKUP(B94,'LISTA DE PRECIOS'!A:B,2,FALSE)</f>
        <v xml:space="preserve">Soldadura 6013 </v>
      </c>
      <c r="D94" s="12" t="str">
        <f>VLOOKUP(B94,'LISTA DE PRECIOS'!A:D,4,FALSE)</f>
        <v>Kg</v>
      </c>
      <c r="E94" s="12">
        <v>0.1</v>
      </c>
      <c r="F94" s="12">
        <v>1.03</v>
      </c>
      <c r="G94" s="13">
        <f>VLOOKUP(B94,'LISTA DE PRECIOS'!A:E,5,FALSE)</f>
        <v>13533</v>
      </c>
      <c r="H94" s="39">
        <f t="shared" si="2"/>
        <v>1394</v>
      </c>
    </row>
    <row r="95" spans="2:8" s="1" customFormat="1" ht="15.75" thickBot="1">
      <c r="B95" s="167" t="s">
        <v>909</v>
      </c>
      <c r="C95" s="95" t="s">
        <v>228</v>
      </c>
      <c r="D95" s="92" t="s">
        <v>23</v>
      </c>
      <c r="E95" s="92">
        <v>0.7</v>
      </c>
      <c r="F95" s="92">
        <v>1.1499999999999999</v>
      </c>
      <c r="G95" s="93">
        <v>28922</v>
      </c>
      <c r="H95" s="94">
        <f t="shared" si="2"/>
        <v>23282</v>
      </c>
    </row>
    <row r="96" spans="2:8" s="1" customFormat="1" ht="23.25" customHeight="1" thickBot="1">
      <c r="B96" s="1022"/>
      <c r="C96" s="1023"/>
      <c r="D96" s="1024"/>
      <c r="E96" s="1030" t="s">
        <v>497</v>
      </c>
      <c r="F96" s="1031"/>
      <c r="G96" s="1032"/>
      <c r="H96" s="29">
        <f>ROUND(SUM(H93:H95),0)</f>
        <v>31942</v>
      </c>
    </row>
    <row r="97" spans="2:8" s="1" customFormat="1" ht="23.25" customHeight="1" thickBot="1">
      <c r="B97" s="1027"/>
      <c r="C97" s="1027"/>
      <c r="D97" s="1027"/>
      <c r="E97" s="1027"/>
      <c r="F97" s="1027"/>
      <c r="G97" s="1027"/>
      <c r="H97" s="1027"/>
    </row>
    <row r="98" spans="2:8" s="1" customFormat="1" ht="33.75" customHeight="1">
      <c r="B98" s="1207" t="s">
        <v>489</v>
      </c>
      <c r="C98" s="1208"/>
      <c r="D98" s="124" t="s">
        <v>490</v>
      </c>
      <c r="E98" s="123" t="s">
        <v>491</v>
      </c>
      <c r="F98" s="123" t="s">
        <v>2530</v>
      </c>
      <c r="G98" s="122" t="s">
        <v>492</v>
      </c>
      <c r="H98" s="121" t="s">
        <v>493</v>
      </c>
    </row>
    <row r="99" spans="2:8" s="1" customFormat="1" ht="15.75" customHeight="1">
      <c r="B99" s="114" t="s">
        <v>543</v>
      </c>
      <c r="C99" s="11" t="str">
        <f>VLOOKUP(B99,'LISTA DE PRECIOS'!A:B,2,FALSE)</f>
        <v>Herramienta menor</v>
      </c>
      <c r="D99" s="12" t="str">
        <f>VLOOKUP(B99,'LISTA DE PRECIOS'!A:D,4,FALSE)</f>
        <v>%MO</v>
      </c>
      <c r="E99" s="55">
        <v>0.1</v>
      </c>
      <c r="F99" s="55">
        <v>1</v>
      </c>
      <c r="G99" s="13">
        <f>+H111</f>
        <v>34254</v>
      </c>
      <c r="H99" s="39">
        <f t="shared" ref="H99:H101" si="3">+ROUND(E99*F99*G99,0)</f>
        <v>3425</v>
      </c>
    </row>
    <row r="100" spans="2:8" s="1" customFormat="1">
      <c r="B100" s="114" t="s">
        <v>548</v>
      </c>
      <c r="C100" s="11" t="str">
        <f>VLOOKUP(B100,'LISTA DE PRECIOS'!A:B,2,FALSE)</f>
        <v xml:space="preserve">Andamio certificado </v>
      </c>
      <c r="D100" s="12" t="s">
        <v>39</v>
      </c>
      <c r="E100" s="305">
        <v>0.1</v>
      </c>
      <c r="F100" s="12">
        <v>1</v>
      </c>
      <c r="G100" s="13">
        <f>VLOOKUP(B100,'LISTA DE PRECIOS'!A:E,5,FALSE)</f>
        <v>28560</v>
      </c>
      <c r="H100" s="39">
        <f t="shared" si="3"/>
        <v>2856</v>
      </c>
    </row>
    <row r="101" spans="2:8" s="1" customFormat="1" ht="15.75" thickBot="1">
      <c r="B101" s="91" t="s">
        <v>593</v>
      </c>
      <c r="C101" s="95" t="str">
        <f>VLOOKUP(B101,'LISTA DE PRECIOS'!A:B,2,FALSE)</f>
        <v>Equipo soldadura eléctrica</v>
      </c>
      <c r="D101" s="92" t="s">
        <v>52</v>
      </c>
      <c r="E101" s="418">
        <v>1</v>
      </c>
      <c r="F101" s="92">
        <v>0.02</v>
      </c>
      <c r="G101" s="93">
        <f>VLOOKUP(B101,'LISTA DE PRECIOS'!A:E,5,FALSE)</f>
        <v>47600</v>
      </c>
      <c r="H101" s="94">
        <f t="shared" si="3"/>
        <v>952</v>
      </c>
    </row>
    <row r="102" spans="2:8" s="1" customFormat="1" ht="23.25" customHeight="1" thickBot="1">
      <c r="B102" s="1022"/>
      <c r="C102" s="1023"/>
      <c r="D102" s="1024"/>
      <c r="E102" s="1030" t="s">
        <v>498</v>
      </c>
      <c r="F102" s="1031"/>
      <c r="G102" s="1032"/>
      <c r="H102" s="29">
        <f>ROUND(SUM(H99:H101),0)</f>
        <v>7233</v>
      </c>
    </row>
    <row r="103" spans="2:8" s="1" customFormat="1" ht="15.75" thickBot="1">
      <c r="B103" s="42"/>
      <c r="C103" s="42"/>
      <c r="D103" s="42"/>
      <c r="E103" s="10"/>
      <c r="F103" s="10"/>
      <c r="G103" s="7"/>
      <c r="H103" s="8"/>
    </row>
    <row r="104" spans="2:8" s="1" customFormat="1" ht="36.75" thickBot="1">
      <c r="B104" s="1033" t="s">
        <v>499</v>
      </c>
      <c r="C104" s="1034"/>
      <c r="D104" s="30" t="s">
        <v>495</v>
      </c>
      <c r="E104" s="30" t="s">
        <v>501</v>
      </c>
      <c r="F104" s="25" t="s">
        <v>2530</v>
      </c>
      <c r="G104" s="31" t="s">
        <v>500</v>
      </c>
      <c r="H104" s="32" t="s">
        <v>493</v>
      </c>
    </row>
    <row r="105" spans="2:8" s="1" customFormat="1" ht="15.75" thickBot="1">
      <c r="B105" s="15">
        <v>3</v>
      </c>
      <c r="C105" s="16" t="s">
        <v>4</v>
      </c>
      <c r="D105" s="17"/>
      <c r="E105" s="18"/>
      <c r="F105" s="18"/>
      <c r="G105" s="19"/>
      <c r="H105" s="20">
        <f>+ROUND(E105*G105,0)</f>
        <v>0</v>
      </c>
    </row>
    <row r="106" spans="2:8" s="1" customFormat="1" ht="15.75" customHeight="1" thickBot="1">
      <c r="B106" s="991"/>
      <c r="C106" s="991"/>
      <c r="D106" s="991"/>
      <c r="E106" s="992" t="s">
        <v>502</v>
      </c>
      <c r="F106" s="993"/>
      <c r="G106" s="994"/>
      <c r="H106" s="33">
        <f>ROUND(SUM(H105:H105),0)</f>
        <v>0</v>
      </c>
    </row>
    <row r="107" spans="2:8" s="1" customFormat="1" ht="15.75" thickBot="1">
      <c r="B107" s="1027"/>
      <c r="C107" s="1027"/>
      <c r="D107" s="1027"/>
      <c r="E107" s="1027"/>
      <c r="F107" s="1027"/>
      <c r="G107" s="1027"/>
      <c r="H107" s="1027"/>
    </row>
    <row r="108" spans="2:8" s="1" customFormat="1" ht="24">
      <c r="B108" s="1207" t="s">
        <v>503</v>
      </c>
      <c r="C108" s="1208"/>
      <c r="D108" s="124" t="s">
        <v>495</v>
      </c>
      <c r="E108" s="123" t="s">
        <v>504</v>
      </c>
      <c r="F108" s="123" t="s">
        <v>2530</v>
      </c>
      <c r="G108" s="122" t="s">
        <v>505</v>
      </c>
      <c r="H108" s="121" t="s">
        <v>493</v>
      </c>
    </row>
    <row r="109" spans="2:8" s="1" customFormat="1">
      <c r="B109" s="378" t="s">
        <v>2514</v>
      </c>
      <c r="C109" s="11" t="str">
        <f>VLOOKUP(B109,'LISTA DE PRECIOS'!A:B,2,FALSE)</f>
        <v>Ayudante</v>
      </c>
      <c r="D109" s="12" t="str">
        <f>VLOOKUP(B109,'LISTA DE PRECIOS'!A:D,4,FALSE)</f>
        <v>Día</v>
      </c>
      <c r="E109" s="23">
        <v>0.18</v>
      </c>
      <c r="F109" s="23">
        <v>1</v>
      </c>
      <c r="G109" s="13">
        <f>VLOOKUP(B109,'LISTA DE PRECIOS'!A:E,5,FALSE)</f>
        <v>67964</v>
      </c>
      <c r="H109" s="119">
        <f>+ROUND(E109*F109*G109,0)</f>
        <v>12234</v>
      </c>
    </row>
    <row r="110" spans="2:8" s="1" customFormat="1" ht="15.75" thickBot="1">
      <c r="B110" s="367" t="s">
        <v>2516</v>
      </c>
      <c r="C110" s="95" t="str">
        <f>VLOOKUP(B110,'LISTA DE PRECIOS'!A:B,2,FALSE)</f>
        <v>Oficial</v>
      </c>
      <c r="D110" s="92" t="str">
        <f>VLOOKUP(B110,'LISTA DE PRECIOS'!A:D,4,FALSE)</f>
        <v>Día</v>
      </c>
      <c r="E110" s="117">
        <v>0.18</v>
      </c>
      <c r="F110" s="117">
        <v>1</v>
      </c>
      <c r="G110" s="93">
        <f>VLOOKUP(B110,'LISTA DE PRECIOS'!A:E,5,FALSE)</f>
        <v>122335</v>
      </c>
      <c r="H110" s="116">
        <f>+ROUND(E110*F110*G110,0)</f>
        <v>22020</v>
      </c>
    </row>
    <row r="111" spans="2:8" s="1" customFormat="1" ht="15.75" customHeight="1" thickBot="1">
      <c r="B111" s="991"/>
      <c r="C111" s="991"/>
      <c r="D111" s="991"/>
      <c r="E111" s="1042" t="s">
        <v>506</v>
      </c>
      <c r="F111" s="1043"/>
      <c r="G111" s="1031"/>
      <c r="H111" s="29">
        <f>ROUND(SUM(H109:H110),0)</f>
        <v>34254</v>
      </c>
    </row>
    <row r="112" spans="2:8" s="1" customFormat="1" ht="15.75" thickBot="1">
      <c r="B112" s="42"/>
      <c r="C112" s="42"/>
      <c r="D112" s="42"/>
      <c r="E112" s="42"/>
      <c r="F112" s="42"/>
      <c r="G112" s="42"/>
      <c r="H112" s="42"/>
    </row>
    <row r="113" spans="2:8" s="1" customFormat="1" ht="15.75" customHeight="1" thickBot="1">
      <c r="B113" s="40"/>
      <c r="C113" s="40"/>
      <c r="D113" s="40"/>
      <c r="E113" s="995" t="s">
        <v>507</v>
      </c>
      <c r="F113" s="996"/>
      <c r="G113" s="997"/>
      <c r="H113" s="14">
        <f>+ROUND(H111+H102+H96+H106,0)</f>
        <v>73429</v>
      </c>
    </row>
    <row r="114" spans="2:8" s="1" customFormat="1">
      <c r="B114" s="40"/>
      <c r="C114" s="40"/>
      <c r="D114" s="40"/>
      <c r="E114" s="201"/>
      <c r="F114" s="201"/>
      <c r="G114" s="201"/>
      <c r="H114" s="200"/>
    </row>
    <row r="115" spans="2:8" s="1" customFormat="1">
      <c r="B115" s="40"/>
      <c r="C115" s="40"/>
      <c r="D115" s="40"/>
      <c r="E115" s="201"/>
      <c r="F115" s="201"/>
      <c r="G115" s="201"/>
      <c r="H115" s="200"/>
    </row>
    <row r="116" spans="2:8" s="1" customFormat="1">
      <c r="B116" s="40"/>
      <c r="C116" s="40"/>
      <c r="D116" s="40"/>
      <c r="E116" s="201"/>
      <c r="F116" s="201"/>
      <c r="G116" s="201"/>
      <c r="H116" s="200"/>
    </row>
    <row r="117" spans="2:8" s="1" customFormat="1">
      <c r="B117" s="40"/>
      <c r="C117" s="40"/>
      <c r="D117" s="40"/>
      <c r="E117" s="201"/>
      <c r="F117" s="201"/>
      <c r="G117" s="201"/>
      <c r="H117" s="200"/>
    </row>
    <row r="118" spans="2:8" s="1" customFormat="1" ht="15.75" thickBot="1">
      <c r="B118" s="40"/>
      <c r="C118" s="40"/>
      <c r="D118" s="40"/>
      <c r="E118" s="201"/>
      <c r="F118" s="201"/>
      <c r="G118" s="201"/>
      <c r="H118" s="200"/>
    </row>
    <row r="119" spans="2:8" s="1" customFormat="1" ht="15.6" customHeight="1" thickTop="1">
      <c r="B119" s="40"/>
      <c r="C119" s="854" t="s">
        <v>3432</v>
      </c>
      <c r="D119" s="40"/>
      <c r="E119" s="1203" t="s">
        <v>3431</v>
      </c>
      <c r="F119" s="1203"/>
      <c r="G119" s="1203"/>
      <c r="H119" s="200"/>
    </row>
    <row r="120" spans="2:8" s="1" customFormat="1">
      <c r="B120" s="40"/>
      <c r="C120" s="40"/>
      <c r="D120" s="40"/>
      <c r="E120" s="201"/>
      <c r="F120" s="201"/>
      <c r="G120" s="201"/>
      <c r="H120" s="200"/>
    </row>
    <row r="121" spans="2:8" s="1" customFormat="1">
      <c r="B121" s="40"/>
      <c r="C121" s="40"/>
      <c r="D121" s="40"/>
      <c r="E121" s="201"/>
      <c r="F121" s="201"/>
      <c r="G121" s="201"/>
      <c r="H121" s="200"/>
    </row>
    <row r="122" spans="2:8" s="1" customFormat="1" ht="15.75" thickBot="1">
      <c r="B122" s="40"/>
      <c r="C122" s="40"/>
      <c r="D122" s="40"/>
      <c r="E122" s="201"/>
      <c r="F122" s="201"/>
      <c r="G122" s="201"/>
      <c r="H122" s="200"/>
    </row>
    <row r="123" spans="2:8" s="1" customFormat="1" ht="15.75" thickTop="1">
      <c r="B123" s="40"/>
      <c r="C123" s="854" t="s">
        <v>3426</v>
      </c>
      <c r="D123" s="40"/>
      <c r="E123" s="1203" t="s">
        <v>3429</v>
      </c>
      <c r="F123" s="1203"/>
      <c r="G123" s="1203"/>
      <c r="H123" s="200"/>
    </row>
    <row r="124" spans="2:8" s="1" customFormat="1" ht="15.75" customHeight="1">
      <c r="B124" s="40"/>
      <c r="C124" s="40"/>
      <c r="D124" s="40"/>
      <c r="E124" s="201"/>
      <c r="F124" s="201"/>
      <c r="G124" s="201"/>
      <c r="H124" s="200"/>
    </row>
    <row r="125" spans="2:8" s="1" customFormat="1" ht="15.75" thickBot="1">
      <c r="E125" s="9"/>
      <c r="F125" s="9"/>
      <c r="G125" s="4"/>
      <c r="H125" s="4"/>
    </row>
    <row r="126" spans="2:8" s="1" customFormat="1" ht="16.149999999999999" customHeight="1" thickBot="1">
      <c r="B126" s="1209" t="s">
        <v>2982</v>
      </c>
      <c r="C126" s="1210"/>
      <c r="D126" s="1210"/>
      <c r="E126" s="1210"/>
      <c r="F126" s="1210"/>
      <c r="G126" s="1210"/>
      <c r="H126" s="1211"/>
    </row>
    <row r="127" spans="2:8" s="1" customFormat="1" ht="15.75" thickBot="1">
      <c r="B127" s="1006" t="s">
        <v>488</v>
      </c>
      <c r="C127" s="1007"/>
      <c r="D127" s="1008" t="s">
        <v>3630</v>
      </c>
      <c r="E127" s="1007"/>
      <c r="F127" s="1007"/>
      <c r="G127" s="1007"/>
      <c r="H127" s="1009"/>
    </row>
    <row r="128" spans="2:8" s="1" customFormat="1" ht="14.45" customHeight="1">
      <c r="B128" s="1010" t="s">
        <v>3447</v>
      </c>
      <c r="C128" s="1011"/>
      <c r="D128" s="1010" t="s">
        <v>34</v>
      </c>
      <c r="E128" s="1011"/>
      <c r="F128" s="1011"/>
      <c r="G128" s="1011"/>
      <c r="H128" s="38" t="s">
        <v>1</v>
      </c>
    </row>
    <row r="129" spans="2:8" s="1" customFormat="1">
      <c r="B129" s="1012"/>
      <c r="C129" s="1013"/>
      <c r="D129" s="1016">
        <f>+ROUND(H153++H144+H138+H148,0)</f>
        <v>15057</v>
      </c>
      <c r="E129" s="1017"/>
      <c r="F129" s="1017"/>
      <c r="G129" s="1017"/>
      <c r="H129" s="1020" t="s">
        <v>21</v>
      </c>
    </row>
    <row r="130" spans="2:8" s="1" customFormat="1" ht="28.15" customHeight="1" thickBot="1">
      <c r="B130" s="1014"/>
      <c r="C130" s="1015"/>
      <c r="D130" s="1018"/>
      <c r="E130" s="1019"/>
      <c r="F130" s="1019"/>
      <c r="G130" s="1019"/>
      <c r="H130" s="1021"/>
    </row>
    <row r="131" spans="2:8" s="1" customFormat="1" ht="15.75" thickBot="1">
      <c r="E131" s="9"/>
      <c r="F131" s="9"/>
      <c r="G131" s="4"/>
      <c r="H131" s="4"/>
    </row>
    <row r="132" spans="2:8" s="1" customFormat="1" ht="24">
      <c r="B132" s="1207" t="s">
        <v>494</v>
      </c>
      <c r="C132" s="1208"/>
      <c r="D132" s="124" t="s">
        <v>495</v>
      </c>
      <c r="E132" s="123" t="s">
        <v>496</v>
      </c>
      <c r="F132" s="123" t="s">
        <v>2542</v>
      </c>
      <c r="G132" s="122" t="s">
        <v>492</v>
      </c>
      <c r="H132" s="121" t="s">
        <v>493</v>
      </c>
    </row>
    <row r="133" spans="2:8" s="1" customFormat="1">
      <c r="B133" s="169" t="s">
        <v>690</v>
      </c>
      <c r="C133" s="11" t="str">
        <f>VLOOKUP(B133,'LISTA DE PRECIOS'!A:B,2,FALSE)</f>
        <v>Anticorrosivo gris</v>
      </c>
      <c r="D133" s="12" t="str">
        <f>VLOOKUP(B133,'LISTA DE PRECIOS'!A:D,4,FALSE)</f>
        <v>Gl</v>
      </c>
      <c r="E133" s="12">
        <v>0.01</v>
      </c>
      <c r="F133" s="12">
        <v>1</v>
      </c>
      <c r="G133" s="13">
        <f>VLOOKUP(B133,'LISTA DE PRECIOS'!A:E,5,FALSE)</f>
        <v>39900</v>
      </c>
      <c r="H133" s="39">
        <f t="shared" ref="H133" si="4">+ROUND(E133*F133*G133,0)</f>
        <v>399</v>
      </c>
    </row>
    <row r="134" spans="2:8" s="1" customFormat="1">
      <c r="B134" s="169" t="s">
        <v>1024</v>
      </c>
      <c r="C134" s="11" t="str">
        <f>VLOOKUP(B134,'LISTA DE PRECIOS'!A:B,2,FALSE)</f>
        <v>Pintura esmalte para exteriores</v>
      </c>
      <c r="D134" s="12" t="str">
        <f>VLOOKUP(B134,'LISTA DE PRECIOS'!A:D,4,FALSE)</f>
        <v>Gl</v>
      </c>
      <c r="E134" s="12">
        <v>0.01</v>
      </c>
      <c r="F134" s="12">
        <v>1</v>
      </c>
      <c r="G134" s="13">
        <f>VLOOKUP(B134,'LISTA DE PRECIOS'!A:E,5,FALSE)</f>
        <v>60633</v>
      </c>
      <c r="H134" s="39">
        <f t="shared" ref="H134" si="5">+ROUND(E134*F134*G134,0)</f>
        <v>606</v>
      </c>
    </row>
    <row r="135" spans="2:8" s="1" customFormat="1" ht="22.5">
      <c r="B135" s="396"/>
      <c r="C135" s="11" t="s">
        <v>2812</v>
      </c>
      <c r="D135" s="321" t="s">
        <v>2</v>
      </c>
      <c r="E135" s="12">
        <v>1</v>
      </c>
      <c r="F135" s="12">
        <v>1.03</v>
      </c>
      <c r="G135" s="13">
        <v>7732</v>
      </c>
      <c r="H135" s="39">
        <f t="shared" ref="H135:H136" si="6">+ROUND(E135*F135*G135,0)</f>
        <v>7964</v>
      </c>
    </row>
    <row r="136" spans="2:8" s="1" customFormat="1">
      <c r="B136" s="169" t="s">
        <v>1108</v>
      </c>
      <c r="C136" s="11" t="str">
        <f>VLOOKUP(B136,'LISTA DE PRECIOS'!A:B,2,FALSE)</f>
        <v xml:space="preserve">Soldadura 6013 </v>
      </c>
      <c r="D136" s="12" t="str">
        <f>VLOOKUP(B136,'LISTA DE PRECIOS'!A:D,4,FALSE)</f>
        <v>Kg</v>
      </c>
      <c r="E136" s="12">
        <v>0.05</v>
      </c>
      <c r="F136" s="12">
        <v>1.03</v>
      </c>
      <c r="G136" s="13">
        <f>VLOOKUP(B136,'LISTA DE PRECIOS'!A:E,5,FALSE)</f>
        <v>13533</v>
      </c>
      <c r="H136" s="39">
        <f t="shared" si="6"/>
        <v>697</v>
      </c>
    </row>
    <row r="137" spans="2:8" s="1" customFormat="1" ht="15.75" thickBot="1">
      <c r="B137" s="167"/>
      <c r="C137" s="95" t="s">
        <v>3715</v>
      </c>
      <c r="D137" s="92" t="s">
        <v>20</v>
      </c>
      <c r="E137" s="92">
        <v>0.01</v>
      </c>
      <c r="F137" s="92">
        <v>1</v>
      </c>
      <c r="G137" s="93">
        <v>9500</v>
      </c>
      <c r="H137" s="94">
        <f t="shared" ref="H137" si="7">+ROUND(E137*F137*G137,0)</f>
        <v>95</v>
      </c>
    </row>
    <row r="138" spans="2:8" s="1" customFormat="1" ht="15.75" thickBot="1">
      <c r="B138" s="1022"/>
      <c r="C138" s="1023"/>
      <c r="D138" s="1024"/>
      <c r="E138" s="1030" t="s">
        <v>497</v>
      </c>
      <c r="F138" s="1031"/>
      <c r="G138" s="1032"/>
      <c r="H138" s="29">
        <f>ROUND(SUM(H133:H137),0)</f>
        <v>9761</v>
      </c>
    </row>
    <row r="139" spans="2:8" s="1" customFormat="1" ht="15.75" thickBot="1">
      <c r="B139" s="1027"/>
      <c r="C139" s="1027"/>
      <c r="D139" s="1027"/>
      <c r="E139" s="1027"/>
      <c r="F139" s="1027"/>
      <c r="G139" s="1027"/>
      <c r="H139" s="1027"/>
    </row>
    <row r="140" spans="2:8" s="1" customFormat="1" ht="24">
      <c r="B140" s="1207" t="s">
        <v>489</v>
      </c>
      <c r="C140" s="1208"/>
      <c r="D140" s="124" t="s">
        <v>490</v>
      </c>
      <c r="E140" s="123" t="s">
        <v>491</v>
      </c>
      <c r="F140" s="123" t="s">
        <v>2530</v>
      </c>
      <c r="G140" s="122" t="s">
        <v>492</v>
      </c>
      <c r="H140" s="121" t="s">
        <v>493</v>
      </c>
    </row>
    <row r="141" spans="2:8" s="1" customFormat="1">
      <c r="B141" s="114" t="s">
        <v>543</v>
      </c>
      <c r="C141" s="11" t="str">
        <f>VLOOKUP(B141,'LISTA DE PRECIOS'!A:B,2,FALSE)</f>
        <v>Herramienta menor</v>
      </c>
      <c r="D141" s="12" t="str">
        <f>VLOOKUP(B141,'LISTA DE PRECIOS'!A:D,4,FALSE)</f>
        <v>%MO</v>
      </c>
      <c r="E141" s="55">
        <v>0.1</v>
      </c>
      <c r="F141" s="55">
        <v>1</v>
      </c>
      <c r="G141" s="13">
        <f>+H152</f>
        <v>1835</v>
      </c>
      <c r="H141" s="24">
        <f>+ROUND(E141*G141,0)</f>
        <v>184</v>
      </c>
    </row>
    <row r="142" spans="2:8" s="1" customFormat="1">
      <c r="B142" s="114" t="s">
        <v>548</v>
      </c>
      <c r="C142" s="11" t="str">
        <f>VLOOKUP(B142,'LISTA DE PRECIOS'!A:B,2,FALSE)</f>
        <v xml:space="preserve">Andamio certificado </v>
      </c>
      <c r="D142" s="12" t="s">
        <v>39</v>
      </c>
      <c r="E142" s="305">
        <v>0.03</v>
      </c>
      <c r="F142" s="12">
        <v>1</v>
      </c>
      <c r="G142" s="13">
        <f>VLOOKUP(B142,'LISTA DE PRECIOS'!A:E,5,FALSE)</f>
        <v>28560</v>
      </c>
      <c r="H142" s="24">
        <f t="shared" ref="H142:H143" si="8">+ROUND(E142*G142,0)</f>
        <v>857</v>
      </c>
    </row>
    <row r="143" spans="2:8" s="1" customFormat="1" ht="15.75" thickBot="1">
      <c r="B143" s="91" t="s">
        <v>593</v>
      </c>
      <c r="C143" s="95" t="str">
        <f>VLOOKUP(B143,'LISTA DE PRECIOS'!A:B,2,FALSE)</f>
        <v>Equipo soldadura eléctrica</v>
      </c>
      <c r="D143" s="92" t="s">
        <v>52</v>
      </c>
      <c r="E143" s="418">
        <v>8.0000000000000002E-3</v>
      </c>
      <c r="F143" s="92">
        <v>1</v>
      </c>
      <c r="G143" s="93">
        <f>VLOOKUP(B143,'LISTA DE PRECIOS'!A:E,5,FALSE)</f>
        <v>47600</v>
      </c>
      <c r="H143" s="154">
        <f t="shared" si="8"/>
        <v>381</v>
      </c>
    </row>
    <row r="144" spans="2:8" s="1" customFormat="1" ht="15.75" thickBot="1">
      <c r="B144" s="42"/>
      <c r="C144" s="328"/>
      <c r="D144" s="401"/>
      <c r="E144" s="1030" t="s">
        <v>498</v>
      </c>
      <c r="F144" s="1031"/>
      <c r="G144" s="1272"/>
      <c r="H144" s="417">
        <f>SUM(H141:H143)</f>
        <v>1422</v>
      </c>
    </row>
    <row r="145" spans="2:8" s="1" customFormat="1" ht="15.75" thickBot="1">
      <c r="B145" s="42"/>
      <c r="C145" s="42"/>
      <c r="D145" s="42"/>
      <c r="E145" s="10"/>
      <c r="F145" s="10"/>
      <c r="G145" s="7"/>
      <c r="H145" s="8"/>
    </row>
    <row r="146" spans="2:8" s="1" customFormat="1" ht="36.75" thickBot="1">
      <c r="B146" s="1033" t="s">
        <v>499</v>
      </c>
      <c r="C146" s="1034"/>
      <c r="D146" s="30" t="s">
        <v>495</v>
      </c>
      <c r="E146" s="30" t="s">
        <v>501</v>
      </c>
      <c r="F146" s="25" t="s">
        <v>2530</v>
      </c>
      <c r="G146" s="31" t="s">
        <v>500</v>
      </c>
      <c r="H146" s="32" t="s">
        <v>493</v>
      </c>
    </row>
    <row r="147" spans="2:8" s="1" customFormat="1" ht="15.75" thickBot="1">
      <c r="B147" s="15">
        <v>3</v>
      </c>
      <c r="C147" s="16" t="s">
        <v>4</v>
      </c>
      <c r="D147" s="17"/>
      <c r="E147" s="18"/>
      <c r="F147" s="18"/>
      <c r="G147" s="19"/>
      <c r="H147" s="20">
        <f>+ROUND(E147*G147,0)</f>
        <v>0</v>
      </c>
    </row>
    <row r="148" spans="2:8" s="1" customFormat="1" ht="15.75" thickBot="1">
      <c r="B148" s="991"/>
      <c r="C148" s="991"/>
      <c r="D148" s="991"/>
      <c r="E148" s="992" t="s">
        <v>502</v>
      </c>
      <c r="F148" s="993"/>
      <c r="G148" s="994"/>
      <c r="H148" s="33">
        <f>ROUND(SUM(H147:H147),0)</f>
        <v>0</v>
      </c>
    </row>
    <row r="149" spans="2:8" s="1" customFormat="1" ht="15.75" thickBot="1">
      <c r="B149" s="1027"/>
      <c r="C149" s="1027"/>
      <c r="D149" s="1027"/>
      <c r="E149" s="1027"/>
      <c r="F149" s="1027"/>
      <c r="G149" s="1027"/>
      <c r="H149" s="1027"/>
    </row>
    <row r="150" spans="2:8" s="1" customFormat="1" ht="24">
      <c r="B150" s="1028" t="s">
        <v>503</v>
      </c>
      <c r="C150" s="1029"/>
      <c r="D150" s="41" t="s">
        <v>495</v>
      </c>
      <c r="E150" s="25" t="s">
        <v>504</v>
      </c>
      <c r="F150" s="25" t="s">
        <v>2530</v>
      </c>
      <c r="G150" s="26" t="s">
        <v>505</v>
      </c>
      <c r="H150" s="27" t="s">
        <v>493</v>
      </c>
    </row>
    <row r="151" spans="2:8" s="1" customFormat="1">
      <c r="B151" s="378" t="s">
        <v>2514</v>
      </c>
      <c r="C151" s="56" t="str">
        <f>VLOOKUP(B151,'LISTA DE PRECIOS'!A:B,2,FALSE)</f>
        <v>Ayudante</v>
      </c>
      <c r="D151" s="12" t="str">
        <f>VLOOKUP(B151,'LISTA DE PRECIOS'!A:D,4,FALSE)</f>
        <v>Día</v>
      </c>
      <c r="E151" s="23">
        <v>1.4999999999999999E-2</v>
      </c>
      <c r="F151" s="23">
        <v>2</v>
      </c>
      <c r="G151" s="13">
        <f>VLOOKUP(B151,'LISTA DE PRECIOS'!A:E,5,FALSE)</f>
        <v>67964</v>
      </c>
      <c r="H151" s="119">
        <f>+ROUND(E151*F151*G151,0)</f>
        <v>2039</v>
      </c>
    </row>
    <row r="152" spans="2:8" s="1" customFormat="1" ht="15.75" thickBot="1">
      <c r="B152" s="394" t="s">
        <v>2516</v>
      </c>
      <c r="C152" s="112" t="str">
        <f>VLOOKUP(B152,'LISTA DE PRECIOS'!A:B,2,FALSE)</f>
        <v>Oficial</v>
      </c>
      <c r="D152" s="92" t="str">
        <f>VLOOKUP(B152,'LISTA DE PRECIOS'!A:D,4,FALSE)</f>
        <v>Día</v>
      </c>
      <c r="E152" s="117">
        <v>1.4999999999999999E-2</v>
      </c>
      <c r="F152" s="125">
        <v>1</v>
      </c>
      <c r="G152" s="93">
        <f>VLOOKUP(B152,'LISTA DE PRECIOS'!A:E,5,FALSE)</f>
        <v>122335</v>
      </c>
      <c r="H152" s="131">
        <f>+ROUND(E152*F152*G152,0)</f>
        <v>1835</v>
      </c>
    </row>
    <row r="153" spans="2:8" s="1" customFormat="1" ht="15.75" thickBot="1">
      <c r="B153" s="991"/>
      <c r="C153" s="991"/>
      <c r="D153" s="991"/>
      <c r="E153" s="1042" t="s">
        <v>506</v>
      </c>
      <c r="F153" s="1043"/>
      <c r="G153" s="1031"/>
      <c r="H153" s="29">
        <f>ROUND(SUM(H151:H152),0)</f>
        <v>3874</v>
      </c>
    </row>
    <row r="154" spans="2:8" s="1" customFormat="1" ht="15.75" thickBot="1">
      <c r="B154" s="42"/>
      <c r="C154" s="42"/>
      <c r="D154" s="42"/>
      <c r="E154" s="42"/>
      <c r="F154" s="42"/>
      <c r="G154" s="42"/>
      <c r="H154" s="42"/>
    </row>
    <row r="155" spans="2:8" s="1" customFormat="1" ht="15.75" thickBot="1">
      <c r="B155" s="40"/>
      <c r="C155" s="40"/>
      <c r="D155" s="40"/>
      <c r="E155" s="995" t="s">
        <v>507</v>
      </c>
      <c r="F155" s="996"/>
      <c r="G155" s="997"/>
      <c r="H155" s="14">
        <f>+ROUND(H153+H144+H138+H148,0)</f>
        <v>15057</v>
      </c>
    </row>
    <row r="156" spans="2:8" s="1" customFormat="1">
      <c r="B156" s="40"/>
      <c r="C156" s="40"/>
      <c r="D156" s="40"/>
      <c r="E156" s="201"/>
      <c r="F156" s="201"/>
      <c r="G156" s="201"/>
      <c r="H156" s="200"/>
    </row>
    <row r="157" spans="2:8" s="1" customFormat="1">
      <c r="B157" s="40"/>
      <c r="C157" s="40"/>
      <c r="D157" s="40"/>
      <c r="E157" s="201"/>
      <c r="F157" s="201"/>
      <c r="G157" s="201"/>
      <c r="H157" s="200"/>
    </row>
    <row r="158" spans="2:8" s="1" customFormat="1">
      <c r="B158" s="40"/>
      <c r="C158" s="40"/>
      <c r="D158" s="40"/>
      <c r="E158" s="201"/>
      <c r="F158" s="201"/>
      <c r="G158" s="201"/>
      <c r="H158" s="200"/>
    </row>
    <row r="159" spans="2:8" s="1" customFormat="1">
      <c r="B159" s="40"/>
      <c r="C159" s="40"/>
      <c r="D159" s="40"/>
      <c r="E159" s="201"/>
      <c r="F159" s="201"/>
      <c r="G159" s="201"/>
      <c r="H159" s="200"/>
    </row>
    <row r="160" spans="2:8" s="1" customFormat="1" ht="15.75" thickBot="1">
      <c r="B160" s="40"/>
      <c r="C160" s="40"/>
      <c r="D160" s="40"/>
      <c r="E160" s="201"/>
      <c r="F160" s="201"/>
      <c r="G160" s="201"/>
      <c r="H160" s="200"/>
    </row>
    <row r="161" spans="2:8" s="1" customFormat="1" ht="15.6" customHeight="1" thickTop="1">
      <c r="B161" s="40"/>
      <c r="C161" s="854" t="s">
        <v>3432</v>
      </c>
      <c r="D161" s="40"/>
      <c r="E161" s="1203" t="s">
        <v>3431</v>
      </c>
      <c r="F161" s="1203"/>
      <c r="G161" s="1203"/>
      <c r="H161" s="200"/>
    </row>
    <row r="162" spans="2:8" s="1" customFormat="1">
      <c r="B162" s="40"/>
      <c r="C162" s="40"/>
      <c r="D162" s="40"/>
      <c r="E162" s="201"/>
      <c r="F162" s="201"/>
      <c r="G162" s="201"/>
      <c r="H162" s="200"/>
    </row>
    <row r="163" spans="2:8" s="1" customFormat="1">
      <c r="B163" s="40"/>
      <c r="C163" s="40"/>
      <c r="D163" s="40"/>
      <c r="E163" s="201"/>
      <c r="F163" s="201"/>
      <c r="G163" s="201"/>
      <c r="H163" s="200"/>
    </row>
    <row r="164" spans="2:8" s="1" customFormat="1" ht="15.75" thickBot="1">
      <c r="B164" s="40"/>
      <c r="C164" s="40"/>
      <c r="D164" s="40"/>
      <c r="E164" s="201"/>
      <c r="F164" s="201"/>
      <c r="G164" s="201"/>
      <c r="H164" s="200"/>
    </row>
    <row r="165" spans="2:8" s="1" customFormat="1" ht="15.75" thickTop="1">
      <c r="B165" s="40"/>
      <c r="C165" s="854" t="s">
        <v>3426</v>
      </c>
      <c r="D165" s="40"/>
      <c r="E165" s="1203" t="s">
        <v>3429</v>
      </c>
      <c r="F165" s="1203"/>
      <c r="G165" s="1203"/>
      <c r="H165" s="200"/>
    </row>
    <row r="166" spans="2:8" s="1" customFormat="1">
      <c r="E166" s="9"/>
      <c r="F166" s="9"/>
      <c r="G166" s="4"/>
      <c r="H166" s="4"/>
    </row>
    <row r="167" spans="2:8" s="1" customFormat="1" ht="15.75" thickBot="1">
      <c r="E167" s="9"/>
      <c r="F167" s="9"/>
      <c r="G167" s="4"/>
      <c r="H167" s="4"/>
    </row>
    <row r="168" spans="2:8" s="1" customFormat="1" ht="16.5" customHeight="1" thickBot="1">
      <c r="B168" s="1209" t="s">
        <v>2982</v>
      </c>
      <c r="C168" s="1210"/>
      <c r="D168" s="1210"/>
      <c r="E168" s="1210"/>
      <c r="F168" s="1210"/>
      <c r="G168" s="1210"/>
      <c r="H168" s="1211"/>
    </row>
    <row r="169" spans="2:8" s="1" customFormat="1" ht="15" customHeight="1" thickBot="1">
      <c r="B169" s="1006" t="s">
        <v>2578</v>
      </c>
      <c r="C169" s="1007"/>
      <c r="D169" s="1008" t="s">
        <v>3631</v>
      </c>
      <c r="E169" s="1007"/>
      <c r="F169" s="1007"/>
      <c r="G169" s="1007"/>
      <c r="H169" s="1009"/>
    </row>
    <row r="170" spans="2:8" s="1" customFormat="1" ht="14.45" customHeight="1">
      <c r="B170" s="1010" t="s">
        <v>3421</v>
      </c>
      <c r="C170" s="1011"/>
      <c r="D170" s="1010" t="s">
        <v>34</v>
      </c>
      <c r="E170" s="1011"/>
      <c r="F170" s="1011"/>
      <c r="G170" s="1011"/>
      <c r="H170" s="38" t="s">
        <v>1</v>
      </c>
    </row>
    <row r="171" spans="2:8" s="1" customFormat="1">
      <c r="B171" s="1012"/>
      <c r="C171" s="1013"/>
      <c r="D171" s="1016">
        <f>+ROUND(H191+H182+H178+H186,0)</f>
        <v>18981</v>
      </c>
      <c r="E171" s="1017"/>
      <c r="F171" s="1017"/>
      <c r="G171" s="1017"/>
      <c r="H171" s="1020" t="s">
        <v>3</v>
      </c>
    </row>
    <row r="172" spans="2:8" s="1" customFormat="1" ht="15.75" thickBot="1">
      <c r="B172" s="1014"/>
      <c r="C172" s="1015"/>
      <c r="D172" s="1018"/>
      <c r="E172" s="1019"/>
      <c r="F172" s="1019"/>
      <c r="G172" s="1019"/>
      <c r="H172" s="1021"/>
    </row>
    <row r="173" spans="2:8" s="1" customFormat="1" ht="15.75" thickBot="1">
      <c r="E173" s="9"/>
      <c r="F173" s="9"/>
      <c r="G173" s="4"/>
      <c r="H173" s="4"/>
    </row>
    <row r="174" spans="2:8" s="1" customFormat="1" ht="24">
      <c r="B174" s="1207" t="s">
        <v>494</v>
      </c>
      <c r="C174" s="1208"/>
      <c r="D174" s="124" t="s">
        <v>495</v>
      </c>
      <c r="E174" s="123" t="s">
        <v>496</v>
      </c>
      <c r="F174" s="123" t="s">
        <v>2469</v>
      </c>
      <c r="G174" s="122" t="s">
        <v>492</v>
      </c>
      <c r="H174" s="121" t="s">
        <v>493</v>
      </c>
    </row>
    <row r="175" spans="2:8" s="1" customFormat="1">
      <c r="B175" s="169" t="s">
        <v>1321</v>
      </c>
      <c r="C175" s="11" t="str">
        <f>VLOOKUP(B175,'LISTA DE PRECIOS'!A:B,2,FALSE)</f>
        <v xml:space="preserve">Lámina galvanizada C 26 </v>
      </c>
      <c r="D175" s="12" t="str">
        <f>VLOOKUP(B175,'LISTA DE PRECIOS'!A:D,4,FALSE)</f>
        <v>M2</v>
      </c>
      <c r="E175" s="12">
        <v>0.6</v>
      </c>
      <c r="F175" s="12">
        <v>1.1000000000000001</v>
      </c>
      <c r="G175" s="13">
        <f>VLOOKUP(B175,'LISTA DE PRECIOS'!A:E,5,FALSE)</f>
        <v>18153</v>
      </c>
      <c r="H175" s="39">
        <f t="shared" ref="H175:H176" si="9">+ROUND(E175*F175*G175,0)</f>
        <v>11981</v>
      </c>
    </row>
    <row r="176" spans="2:8" s="1" customFormat="1">
      <c r="B176" s="169" t="s">
        <v>1158</v>
      </c>
      <c r="C176" s="11" t="str">
        <f>VLOOKUP(B176,'LISTA DE PRECIOS'!A:B,2,FALSE)</f>
        <v xml:space="preserve">Tornillo autoperforante </v>
      </c>
      <c r="D176" s="12" t="str">
        <f>VLOOKUP(B176,'LISTA DE PRECIOS'!A:D,4,FALSE)</f>
        <v>Un</v>
      </c>
      <c r="E176" s="12">
        <v>4</v>
      </c>
      <c r="F176" s="12">
        <v>1.03</v>
      </c>
      <c r="G176" s="13">
        <f>VLOOKUP(B176,'LISTA DE PRECIOS'!A:E,5,FALSE)</f>
        <v>53</v>
      </c>
      <c r="H176" s="39">
        <f t="shared" si="9"/>
        <v>218</v>
      </c>
    </row>
    <row r="177" spans="2:8" s="1" customFormat="1" ht="23.25" thickBot="1">
      <c r="B177" s="167" t="s">
        <v>1101</v>
      </c>
      <c r="C177" s="95" t="str">
        <f>VLOOKUP(B177,'LISTA DE PRECIOS'!A:B,2,FALSE)</f>
        <v>Silicona transparente sellador de vidrios tubo x 280 ml</v>
      </c>
      <c r="D177" s="92" t="str">
        <f>VLOOKUP(B177,'LISTA DE PRECIOS'!A:D,4,FALSE)</f>
        <v>un</v>
      </c>
      <c r="E177" s="92">
        <v>0.02</v>
      </c>
      <c r="F177" s="92">
        <v>1.05</v>
      </c>
      <c r="G177" s="93">
        <f>VLOOKUP(B177,'LISTA DE PRECIOS'!A:E,5,FALSE)</f>
        <v>23900</v>
      </c>
      <c r="H177" s="94">
        <f>+ROUND(E177*F177*G177,0)</f>
        <v>502</v>
      </c>
    </row>
    <row r="178" spans="2:8" s="1" customFormat="1" ht="23.25" customHeight="1" thickBot="1">
      <c r="B178" s="1022"/>
      <c r="C178" s="1023"/>
      <c r="D178" s="1024"/>
      <c r="E178" s="1030" t="s">
        <v>497</v>
      </c>
      <c r="F178" s="1031"/>
      <c r="G178" s="1032"/>
      <c r="H178" s="29">
        <f>ROUND(SUM(H175:H177),0)</f>
        <v>12701</v>
      </c>
    </row>
    <row r="179" spans="2:8" s="1" customFormat="1" ht="17.45" customHeight="1" thickBot="1">
      <c r="B179" s="1027"/>
      <c r="C179" s="1027"/>
      <c r="D179" s="1027"/>
      <c r="E179" s="1027"/>
      <c r="F179" s="1027"/>
      <c r="G179" s="1027"/>
      <c r="H179" s="1027"/>
    </row>
    <row r="180" spans="2:8" s="1" customFormat="1" ht="33.75" customHeight="1">
      <c r="B180" s="1207" t="s">
        <v>489</v>
      </c>
      <c r="C180" s="1208"/>
      <c r="D180" s="124" t="s">
        <v>490</v>
      </c>
      <c r="E180" s="123" t="s">
        <v>491</v>
      </c>
      <c r="F180" s="123" t="s">
        <v>2530</v>
      </c>
      <c r="G180" s="122" t="s">
        <v>492</v>
      </c>
      <c r="H180" s="121" t="s">
        <v>493</v>
      </c>
    </row>
    <row r="181" spans="2:8" s="1" customFormat="1" ht="15.75" customHeight="1" thickBot="1">
      <c r="B181" s="91" t="s">
        <v>543</v>
      </c>
      <c r="C181" s="95" t="str">
        <f>VLOOKUP(B181,'LISTA DE PRECIOS'!A:B,2,FALSE)</f>
        <v>Herramienta menor</v>
      </c>
      <c r="D181" s="92" t="str">
        <f>VLOOKUP(B181,'LISTA DE PRECIOS'!A:D,4,FALSE)</f>
        <v>%MO</v>
      </c>
      <c r="E181" s="155">
        <v>0.1</v>
      </c>
      <c r="F181" s="418">
        <v>1</v>
      </c>
      <c r="G181" s="93">
        <f>+H191</f>
        <v>5709</v>
      </c>
      <c r="H181" s="94">
        <f t="shared" ref="H181" si="10">+ROUND(E181*F181*G181,0)</f>
        <v>571</v>
      </c>
    </row>
    <row r="182" spans="2:8" s="1" customFormat="1" ht="23.25" customHeight="1" thickBot="1">
      <c r="B182" s="1022"/>
      <c r="C182" s="1023"/>
      <c r="D182" s="1024"/>
      <c r="E182" s="1030" t="s">
        <v>498</v>
      </c>
      <c r="F182" s="1031"/>
      <c r="G182" s="1032"/>
      <c r="H182" s="29">
        <f>ROUND(SUM(H181:H181),0)</f>
        <v>571</v>
      </c>
    </row>
    <row r="183" spans="2:8" s="1" customFormat="1" ht="15.75" thickBot="1">
      <c r="B183" s="42"/>
      <c r="C183" s="42"/>
      <c r="D183" s="42"/>
      <c r="E183" s="10"/>
      <c r="F183" s="10"/>
      <c r="G183" s="7"/>
      <c r="H183" s="8"/>
    </row>
    <row r="184" spans="2:8" s="1" customFormat="1" ht="36.75" thickBot="1">
      <c r="B184" s="1033" t="s">
        <v>499</v>
      </c>
      <c r="C184" s="1034"/>
      <c r="D184" s="30" t="s">
        <v>495</v>
      </c>
      <c r="E184" s="30" t="s">
        <v>501</v>
      </c>
      <c r="F184" s="25" t="s">
        <v>2530</v>
      </c>
      <c r="G184" s="31" t="s">
        <v>500</v>
      </c>
      <c r="H184" s="32" t="s">
        <v>493</v>
      </c>
    </row>
    <row r="185" spans="2:8" s="1" customFormat="1" ht="15.75" thickBot="1">
      <c r="B185" s="15">
        <v>3</v>
      </c>
      <c r="C185" s="16" t="s">
        <v>4</v>
      </c>
      <c r="D185" s="17"/>
      <c r="E185" s="18"/>
      <c r="F185" s="18"/>
      <c r="G185" s="19"/>
      <c r="H185" s="20">
        <f>+ROUND(E185*G185,0)</f>
        <v>0</v>
      </c>
    </row>
    <row r="186" spans="2:8" s="1" customFormat="1" ht="15.75" customHeight="1" thickBot="1">
      <c r="B186" s="991"/>
      <c r="C186" s="991"/>
      <c r="D186" s="991"/>
      <c r="E186" s="992" t="s">
        <v>502</v>
      </c>
      <c r="F186" s="993"/>
      <c r="G186" s="994"/>
      <c r="H186" s="33">
        <f>ROUND(SUM(H185:H185),0)</f>
        <v>0</v>
      </c>
    </row>
    <row r="187" spans="2:8" s="1" customFormat="1" ht="15.75" thickBot="1">
      <c r="B187" s="1027"/>
      <c r="C187" s="1027"/>
      <c r="D187" s="1027"/>
      <c r="E187" s="1027"/>
      <c r="F187" s="1027"/>
      <c r="G187" s="1027"/>
      <c r="H187" s="1027"/>
    </row>
    <row r="188" spans="2:8" s="1" customFormat="1" ht="24">
      <c r="B188" s="1207" t="s">
        <v>503</v>
      </c>
      <c r="C188" s="1208"/>
      <c r="D188" s="124" t="s">
        <v>495</v>
      </c>
      <c r="E188" s="123" t="s">
        <v>504</v>
      </c>
      <c r="F188" s="123" t="s">
        <v>2530</v>
      </c>
      <c r="G188" s="122" t="s">
        <v>505</v>
      </c>
      <c r="H188" s="121" t="s">
        <v>493</v>
      </c>
    </row>
    <row r="189" spans="2:8" s="1" customFormat="1">
      <c r="B189" s="111" t="s">
        <v>2514</v>
      </c>
      <c r="C189" s="11" t="str">
        <f>VLOOKUP(B189,'LISTA DE PRECIOS'!A:B,2,FALSE)</f>
        <v>Ayudante</v>
      </c>
      <c r="D189" s="12" t="str">
        <f>VLOOKUP(B189,'LISTA DE PRECIOS'!A:D,4,FALSE)</f>
        <v>Día</v>
      </c>
      <c r="E189" s="23">
        <v>0.03</v>
      </c>
      <c r="F189" s="23">
        <v>1</v>
      </c>
      <c r="G189" s="13">
        <f>VLOOKUP(B189,'LISTA DE PRECIOS'!A:E,5,FALSE)</f>
        <v>67964</v>
      </c>
      <c r="H189" s="119">
        <f>+ROUND(E189*F189*G189,0)</f>
        <v>2039</v>
      </c>
    </row>
    <row r="190" spans="2:8" s="1" customFormat="1" ht="15.75" thickBot="1">
      <c r="B190" s="118" t="s">
        <v>2516</v>
      </c>
      <c r="C190" s="95" t="str">
        <f>VLOOKUP(B190,'LISTA DE PRECIOS'!A:B,2,FALSE)</f>
        <v>Oficial</v>
      </c>
      <c r="D190" s="92" t="str">
        <f>VLOOKUP(B190,'LISTA DE PRECIOS'!A:D,4,FALSE)</f>
        <v>Día</v>
      </c>
      <c r="E190" s="117">
        <v>0.03</v>
      </c>
      <c r="F190" s="117">
        <v>1</v>
      </c>
      <c r="G190" s="93">
        <f>VLOOKUP(B190,'LISTA DE PRECIOS'!A:E,5,FALSE)</f>
        <v>122335</v>
      </c>
      <c r="H190" s="116">
        <f>+ROUND(E190*F190*G190,0)</f>
        <v>3670</v>
      </c>
    </row>
    <row r="191" spans="2:8" s="1" customFormat="1" ht="15.75" customHeight="1" thickBot="1">
      <c r="B191" s="991"/>
      <c r="C191" s="991"/>
      <c r="D191" s="991"/>
      <c r="E191" s="1042" t="s">
        <v>506</v>
      </c>
      <c r="F191" s="1043"/>
      <c r="G191" s="1031"/>
      <c r="H191" s="29">
        <f>ROUND(SUM(H189:H190),0)</f>
        <v>5709</v>
      </c>
    </row>
    <row r="192" spans="2:8" s="1" customFormat="1" ht="13.15" customHeight="1" thickBot="1">
      <c r="B192" s="42"/>
      <c r="C192" s="42"/>
      <c r="D192" s="42"/>
      <c r="E192" s="42"/>
      <c r="F192" s="42"/>
      <c r="G192" s="42"/>
      <c r="H192" s="42"/>
    </row>
    <row r="193" spans="2:8" s="1" customFormat="1" ht="15.75" customHeight="1" thickBot="1">
      <c r="B193" s="40"/>
      <c r="C193" s="40"/>
      <c r="D193" s="40"/>
      <c r="E193" s="995" t="s">
        <v>507</v>
      </c>
      <c r="F193" s="996"/>
      <c r="G193" s="997"/>
      <c r="H193" s="14">
        <f>+ROUND(H191+H182+H178+H186,0)</f>
        <v>18981</v>
      </c>
    </row>
    <row r="194" spans="2:8" s="1" customFormat="1">
      <c r="B194" s="40"/>
      <c r="C194" s="40"/>
      <c r="D194" s="40"/>
      <c r="E194" s="201"/>
      <c r="F194" s="201"/>
      <c r="G194" s="201"/>
      <c r="H194" s="200"/>
    </row>
    <row r="195" spans="2:8" s="1" customFormat="1">
      <c r="B195" s="40"/>
      <c r="C195" s="40"/>
      <c r="D195" s="40"/>
      <c r="E195" s="201"/>
      <c r="F195" s="201"/>
      <c r="G195" s="201"/>
      <c r="H195" s="200"/>
    </row>
    <row r="196" spans="2:8" s="1" customFormat="1">
      <c r="B196" s="40"/>
      <c r="C196" s="40"/>
      <c r="D196" s="40"/>
      <c r="E196" s="201"/>
      <c r="F196" s="201"/>
      <c r="G196" s="201"/>
      <c r="H196" s="200"/>
    </row>
    <row r="197" spans="2:8" s="1" customFormat="1">
      <c r="B197" s="40"/>
      <c r="C197" s="40"/>
      <c r="D197" s="40"/>
      <c r="E197" s="201"/>
      <c r="F197" s="201"/>
      <c r="G197" s="201"/>
      <c r="H197" s="200"/>
    </row>
    <row r="198" spans="2:8" s="1" customFormat="1" ht="15.75" thickBot="1">
      <c r="B198" s="40"/>
      <c r="C198" s="40"/>
      <c r="D198" s="40"/>
      <c r="E198" s="201"/>
      <c r="F198" s="201"/>
      <c r="G198" s="201"/>
      <c r="H198" s="200"/>
    </row>
    <row r="199" spans="2:8" s="1" customFormat="1" ht="15.6" customHeight="1" thickTop="1">
      <c r="B199" s="40"/>
      <c r="C199" s="854" t="s">
        <v>3432</v>
      </c>
      <c r="D199" s="40"/>
      <c r="E199" s="1203" t="s">
        <v>3431</v>
      </c>
      <c r="F199" s="1203"/>
      <c r="G199" s="1203"/>
      <c r="H199" s="200"/>
    </row>
    <row r="200" spans="2:8" s="1" customFormat="1">
      <c r="B200" s="40"/>
      <c r="C200" s="40"/>
      <c r="D200" s="40"/>
      <c r="E200" s="201"/>
      <c r="F200" s="201"/>
      <c r="G200" s="201"/>
      <c r="H200" s="200"/>
    </row>
    <row r="201" spans="2:8" s="1" customFormat="1">
      <c r="B201" s="40"/>
      <c r="C201" s="40"/>
      <c r="D201" s="40"/>
      <c r="E201" s="201"/>
      <c r="F201" s="201"/>
      <c r="G201" s="201"/>
      <c r="H201" s="200"/>
    </row>
    <row r="202" spans="2:8" s="1" customFormat="1" ht="15.75" thickBot="1">
      <c r="B202" s="40"/>
      <c r="C202" s="40"/>
      <c r="D202" s="40"/>
      <c r="E202" s="201"/>
      <c r="F202" s="201"/>
      <c r="G202" s="201"/>
      <c r="H202" s="200"/>
    </row>
    <row r="203" spans="2:8" s="1" customFormat="1" ht="15.75" thickTop="1">
      <c r="B203" s="40"/>
      <c r="C203" s="854" t="s">
        <v>3426</v>
      </c>
      <c r="D203" s="40"/>
      <c r="E203" s="1203" t="s">
        <v>3429</v>
      </c>
      <c r="F203" s="1203"/>
      <c r="G203" s="1203"/>
      <c r="H203" s="200"/>
    </row>
    <row r="204" spans="2:8" s="1" customFormat="1" ht="15.75" customHeight="1">
      <c r="B204" s="40"/>
      <c r="C204" s="40"/>
      <c r="D204" s="40"/>
      <c r="E204" s="201"/>
      <c r="F204" s="201"/>
      <c r="G204" s="201"/>
      <c r="H204" s="200"/>
    </row>
  </sheetData>
  <mergeCells count="119">
    <mergeCell ref="E199:G199"/>
    <mergeCell ref="E203:G203"/>
    <mergeCell ref="B42:H42"/>
    <mergeCell ref="E29:G29"/>
    <mergeCell ref="B18:D18"/>
    <mergeCell ref="E18:G18"/>
    <mergeCell ref="B20:C20"/>
    <mergeCell ref="E12:G12"/>
    <mergeCell ref="B13:H13"/>
    <mergeCell ref="B14:C14"/>
    <mergeCell ref="B22:D22"/>
    <mergeCell ref="E22:G22"/>
    <mergeCell ref="B23:H23"/>
    <mergeCell ref="B24:C24"/>
    <mergeCell ref="B27:D27"/>
    <mergeCell ref="E27:G27"/>
    <mergeCell ref="E35:G35"/>
    <mergeCell ref="E39:G39"/>
    <mergeCell ref="B62:D62"/>
    <mergeCell ref="B64:C64"/>
    <mergeCell ref="B66:D66"/>
    <mergeCell ref="E66:G66"/>
    <mergeCell ref="B67:H67"/>
    <mergeCell ref="B68:C68"/>
    <mergeCell ref="B2:H2"/>
    <mergeCell ref="B3:C3"/>
    <mergeCell ref="D3:H3"/>
    <mergeCell ref="B4:C6"/>
    <mergeCell ref="D4:G4"/>
    <mergeCell ref="D5:G6"/>
    <mergeCell ref="H5:H6"/>
    <mergeCell ref="B8:C8"/>
    <mergeCell ref="B12:D12"/>
    <mergeCell ref="B43:C43"/>
    <mergeCell ref="D43:H43"/>
    <mergeCell ref="B44:C46"/>
    <mergeCell ref="D44:G44"/>
    <mergeCell ref="D45:G46"/>
    <mergeCell ref="H45:H46"/>
    <mergeCell ref="E62:G62"/>
    <mergeCell ref="B57:D57"/>
    <mergeCell ref="E57:G57"/>
    <mergeCell ref="B58:H58"/>
    <mergeCell ref="B59:C59"/>
    <mergeCell ref="B48:C48"/>
    <mergeCell ref="D89:G90"/>
    <mergeCell ref="H89:H90"/>
    <mergeCell ref="B96:D96"/>
    <mergeCell ref="E96:G96"/>
    <mergeCell ref="B97:H97"/>
    <mergeCell ref="B98:C98"/>
    <mergeCell ref="B71:D71"/>
    <mergeCell ref="E71:G71"/>
    <mergeCell ref="E73:G73"/>
    <mergeCell ref="B86:H86"/>
    <mergeCell ref="B92:C92"/>
    <mergeCell ref="B87:C87"/>
    <mergeCell ref="D87:H87"/>
    <mergeCell ref="B88:C90"/>
    <mergeCell ref="D88:G88"/>
    <mergeCell ref="E79:G79"/>
    <mergeCell ref="E83:G83"/>
    <mergeCell ref="B108:C108"/>
    <mergeCell ref="B111:D111"/>
    <mergeCell ref="E111:G111"/>
    <mergeCell ref="E113:G113"/>
    <mergeCell ref="B126:H126"/>
    <mergeCell ref="B102:D102"/>
    <mergeCell ref="E102:G102"/>
    <mergeCell ref="B104:C104"/>
    <mergeCell ref="B106:D106"/>
    <mergeCell ref="E106:G106"/>
    <mergeCell ref="B107:H107"/>
    <mergeCell ref="E119:G119"/>
    <mergeCell ref="E123:G123"/>
    <mergeCell ref="B132:C132"/>
    <mergeCell ref="B138:D138"/>
    <mergeCell ref="E138:G138"/>
    <mergeCell ref="B139:H139"/>
    <mergeCell ref="B140:C140"/>
    <mergeCell ref="E144:G144"/>
    <mergeCell ref="B127:C127"/>
    <mergeCell ref="D127:H127"/>
    <mergeCell ref="B128:C130"/>
    <mergeCell ref="D128:G128"/>
    <mergeCell ref="D129:G130"/>
    <mergeCell ref="H129:H130"/>
    <mergeCell ref="B168:H168"/>
    <mergeCell ref="B169:C169"/>
    <mergeCell ref="D169:H169"/>
    <mergeCell ref="B187:H187"/>
    <mergeCell ref="B188:C188"/>
    <mergeCell ref="B191:D191"/>
    <mergeCell ref="E191:G191"/>
    <mergeCell ref="E155:G155"/>
    <mergeCell ref="B146:C146"/>
    <mergeCell ref="B148:D148"/>
    <mergeCell ref="E148:G148"/>
    <mergeCell ref="B149:H149"/>
    <mergeCell ref="B150:C150"/>
    <mergeCell ref="B153:D153"/>
    <mergeCell ref="E153:G153"/>
    <mergeCell ref="B170:C172"/>
    <mergeCell ref="D170:G170"/>
    <mergeCell ref="D171:G172"/>
    <mergeCell ref="H171:H172"/>
    <mergeCell ref="E161:G161"/>
    <mergeCell ref="E165:G165"/>
    <mergeCell ref="E193:G193"/>
    <mergeCell ref="B179:H179"/>
    <mergeCell ref="B180:C180"/>
    <mergeCell ref="B182:D182"/>
    <mergeCell ref="E182:G182"/>
    <mergeCell ref="B184:C184"/>
    <mergeCell ref="B186:D186"/>
    <mergeCell ref="E186:G186"/>
    <mergeCell ref="B174:C174"/>
    <mergeCell ref="B178:D178"/>
    <mergeCell ref="E178:G178"/>
  </mergeCells>
  <phoneticPr fontId="12" type="noConversion"/>
  <dataValidations count="2">
    <dataValidation type="list" allowBlank="1" showInputMessage="1" showErrorMessage="1" sqref="B16:B17 B99:B101 B151:B152 B141:B144 B181">
      <formula1>#REF!</formula1>
    </dataValidation>
    <dataValidation type="list" allowBlank="1" showInputMessage="1" showErrorMessage="1" sqref="B25:B26 B109:B110 B189:B190 B69:B70 B60:B61">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4" manualBreakCount="4">
    <brk id="40" max="16383" man="1"/>
    <brk id="84" max="16383" man="1"/>
    <brk id="124" max="16383" man="1"/>
    <brk id="166" max="16383" man="1"/>
  </rowBreaks>
  <colBreaks count="1" manualBreakCount="1">
    <brk id="9" max="1048575" man="1"/>
  </colBreaks>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707"/>
  <sheetViews>
    <sheetView view="pageBreakPreview" topLeftCell="A694"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5703125" customWidth="1"/>
    <col min="9" max="9" width="5.5703125" customWidth="1"/>
    <col min="10" max="10" width="12.7109375" customWidth="1"/>
    <col min="11" max="11" width="27.7109375" customWidth="1"/>
  </cols>
  <sheetData>
    <row r="1" spans="2:8" s="1" customFormat="1" ht="15.75" thickBot="1">
      <c r="E1" s="9"/>
      <c r="F1" s="9"/>
      <c r="G1" s="4"/>
      <c r="H1" s="4"/>
    </row>
    <row r="2" spans="2:8" s="1" customFormat="1" ht="16.149999999999999" customHeight="1" thickBot="1">
      <c r="B2" s="1209" t="s">
        <v>2982</v>
      </c>
      <c r="C2" s="1210"/>
      <c r="D2" s="1210"/>
      <c r="E2" s="1210"/>
      <c r="F2" s="1210"/>
      <c r="G2" s="1210"/>
      <c r="H2" s="1211"/>
    </row>
    <row r="3" spans="2:8" s="1" customFormat="1" ht="15.75" customHeight="1" thickBot="1">
      <c r="B3" s="1006" t="s">
        <v>2578</v>
      </c>
      <c r="C3" s="1007"/>
      <c r="D3" s="1008" t="s">
        <v>3632</v>
      </c>
      <c r="E3" s="1007"/>
      <c r="F3" s="1007"/>
      <c r="G3" s="1007"/>
      <c r="H3" s="1009"/>
    </row>
    <row r="4" spans="2:8" s="1" customFormat="1" ht="14.45" customHeight="1">
      <c r="B4" s="1010" t="s">
        <v>3434</v>
      </c>
      <c r="C4" s="1011"/>
      <c r="D4" s="1010" t="s">
        <v>34</v>
      </c>
      <c r="E4" s="1011"/>
      <c r="F4" s="1011"/>
      <c r="G4" s="1011"/>
      <c r="H4" s="38" t="s">
        <v>1</v>
      </c>
    </row>
    <row r="5" spans="2:8" s="1" customFormat="1" ht="21.6" customHeight="1">
      <c r="B5" s="1012"/>
      <c r="C5" s="1013"/>
      <c r="D5" s="1016">
        <f>+ROUND(H27+H18+H14+H22,0)</f>
        <v>2710562</v>
      </c>
      <c r="E5" s="1017"/>
      <c r="F5" s="1017"/>
      <c r="G5" s="1017"/>
      <c r="H5" s="1020" t="s">
        <v>2805</v>
      </c>
    </row>
    <row r="6" spans="2:8" s="1" customFormat="1" ht="34.15" customHeight="1" thickBot="1">
      <c r="B6" s="1014"/>
      <c r="C6" s="1015"/>
      <c r="D6" s="1018"/>
      <c r="E6" s="1019"/>
      <c r="F6" s="1019"/>
      <c r="G6" s="1019"/>
      <c r="H6" s="1021"/>
    </row>
    <row r="7" spans="2:8" s="1" customFormat="1" ht="15.75" thickBot="1">
      <c r="E7" s="9"/>
      <c r="F7" s="9"/>
      <c r="G7" s="4"/>
      <c r="H7" s="4"/>
    </row>
    <row r="8" spans="2:8" s="1" customFormat="1" ht="24">
      <c r="B8" s="1028" t="s">
        <v>494</v>
      </c>
      <c r="C8" s="1029"/>
      <c r="D8" s="41" t="s">
        <v>495</v>
      </c>
      <c r="E8" s="25" t="s">
        <v>496</v>
      </c>
      <c r="F8" s="25" t="s">
        <v>2469</v>
      </c>
      <c r="G8" s="26" t="s">
        <v>492</v>
      </c>
      <c r="H8" s="27" t="s">
        <v>493</v>
      </c>
    </row>
    <row r="9" spans="2:8" s="1" customFormat="1">
      <c r="B9" s="169"/>
      <c r="C9" s="11" t="s">
        <v>2649</v>
      </c>
      <c r="D9" s="12" t="s">
        <v>28</v>
      </c>
      <c r="E9" s="12">
        <f>+(1.9*6)+(5*2)</f>
        <v>21.4</v>
      </c>
      <c r="F9" s="12">
        <v>1</v>
      </c>
      <c r="G9" s="13">
        <v>35500</v>
      </c>
      <c r="H9" s="39">
        <f>+ROUND(E9*F9*G9,0)</f>
        <v>759700</v>
      </c>
    </row>
    <row r="10" spans="2:8" s="1" customFormat="1">
      <c r="B10" s="193"/>
      <c r="C10" s="11" t="s">
        <v>2653</v>
      </c>
      <c r="D10" s="12" t="s">
        <v>23</v>
      </c>
      <c r="E10" s="12">
        <f>1.9*5</f>
        <v>9.5</v>
      </c>
      <c r="F10" s="12">
        <v>1</v>
      </c>
      <c r="G10" s="13">
        <v>145000</v>
      </c>
      <c r="H10" s="39">
        <f>+ROUND(E10*F10*G10,0)</f>
        <v>1377500</v>
      </c>
    </row>
    <row r="11" spans="2:8" s="1" customFormat="1" ht="22.5">
      <c r="B11" s="169" t="s">
        <v>1101</v>
      </c>
      <c r="C11" s="11" t="str">
        <f>VLOOKUP(B11,'LISTA DE PRECIOS'!A:B,2,FALSE)</f>
        <v>Silicona transparente sellador de vidrios tubo x 280 ml</v>
      </c>
      <c r="D11" s="12" t="s">
        <v>2813</v>
      </c>
      <c r="E11" s="12">
        <v>0.01</v>
      </c>
      <c r="F11" s="12">
        <v>1</v>
      </c>
      <c r="G11" s="13">
        <f>VLOOKUP(B11,'LISTA DE PRECIOS'!A:E,5,FALSE)</f>
        <v>23900</v>
      </c>
      <c r="H11" s="39">
        <f>+ROUND(E11*F11*G11,0)</f>
        <v>239</v>
      </c>
    </row>
    <row r="12" spans="2:8" s="1" customFormat="1">
      <c r="B12" s="169" t="s">
        <v>1158</v>
      </c>
      <c r="C12" s="11" t="str">
        <f>VLOOKUP(B12,'LISTA DE PRECIOS'!A:B,2,FALSE)</f>
        <v xml:space="preserve">Tornillo autoperforante </v>
      </c>
      <c r="D12" s="12" t="str">
        <f>VLOOKUP(B12,'LISTA DE PRECIOS'!A:D,4,FALSE)</f>
        <v>Un</v>
      </c>
      <c r="E12" s="203">
        <v>3</v>
      </c>
      <c r="F12" s="203">
        <v>1</v>
      </c>
      <c r="G12" s="13">
        <f>VLOOKUP(B12,'LISTA DE PRECIOS'!A:E,5,FALSE)</f>
        <v>53</v>
      </c>
      <c r="H12" s="39">
        <f>+ROUND(E12*F12*G12,0)</f>
        <v>159</v>
      </c>
    </row>
    <row r="13" spans="2:8" s="1" customFormat="1" ht="15.75" thickBot="1">
      <c r="B13" s="202"/>
      <c r="C13" s="95" t="s">
        <v>2650</v>
      </c>
      <c r="D13" s="92" t="s">
        <v>35</v>
      </c>
      <c r="E13" s="92">
        <v>0.33</v>
      </c>
      <c r="F13" s="92">
        <v>1</v>
      </c>
      <c r="G13" s="93">
        <v>14500</v>
      </c>
      <c r="H13" s="94">
        <f>+ROUND(E13*F13*G13,0)</f>
        <v>4785</v>
      </c>
    </row>
    <row r="14" spans="2:8" s="1" customFormat="1" ht="15.75" thickBot="1">
      <c r="B14" s="1022"/>
      <c r="C14" s="1023"/>
      <c r="D14" s="1024"/>
      <c r="E14" s="1030" t="s">
        <v>497</v>
      </c>
      <c r="F14" s="1031"/>
      <c r="G14" s="1032"/>
      <c r="H14" s="29">
        <f>ROUND(SUM(H9:H13),0)</f>
        <v>2142383</v>
      </c>
    </row>
    <row r="15" spans="2:8" s="1" customFormat="1" ht="15.75" thickBot="1">
      <c r="B15" s="1027"/>
      <c r="C15" s="1027"/>
      <c r="D15" s="1027"/>
      <c r="E15" s="1027"/>
      <c r="F15" s="1027"/>
      <c r="G15" s="1027"/>
      <c r="H15" s="1027"/>
    </row>
    <row r="16" spans="2:8" s="1" customFormat="1" ht="24">
      <c r="B16" s="1028" t="s">
        <v>489</v>
      </c>
      <c r="C16" s="1029"/>
      <c r="D16" s="41" t="s">
        <v>490</v>
      </c>
      <c r="E16" s="25" t="s">
        <v>491</v>
      </c>
      <c r="F16" s="25" t="s">
        <v>2530</v>
      </c>
      <c r="G16" s="26" t="s">
        <v>492</v>
      </c>
      <c r="H16" s="27" t="s">
        <v>493</v>
      </c>
    </row>
    <row r="17" spans="2:8" s="1" customFormat="1" ht="15.75" thickBot="1">
      <c r="B17" s="91" t="s">
        <v>543</v>
      </c>
      <c r="C17" s="95" t="s">
        <v>203</v>
      </c>
      <c r="D17" s="92" t="s">
        <v>39</v>
      </c>
      <c r="E17" s="155">
        <v>0.1</v>
      </c>
      <c r="F17" s="155"/>
      <c r="G17" s="93">
        <f>+H27</f>
        <v>516526</v>
      </c>
      <c r="H17" s="154">
        <f>+ROUND(E17*G17,0)</f>
        <v>51653</v>
      </c>
    </row>
    <row r="18" spans="2:8" s="1" customFormat="1" ht="15.75" thickBot="1">
      <c r="B18" s="1022"/>
      <c r="C18" s="1023"/>
      <c r="D18" s="1024"/>
      <c r="E18" s="1030" t="s">
        <v>498</v>
      </c>
      <c r="F18" s="1031"/>
      <c r="G18" s="1032"/>
      <c r="H18" s="29">
        <f>ROUND(SUM(H17:H17),0)</f>
        <v>51653</v>
      </c>
    </row>
    <row r="19" spans="2:8" s="1" customFormat="1" ht="15.75" thickBot="1">
      <c r="B19" s="42"/>
      <c r="C19" s="42"/>
      <c r="D19" s="42"/>
      <c r="E19" s="10"/>
      <c r="F19" s="10"/>
      <c r="G19" s="7"/>
      <c r="H19" s="8"/>
    </row>
    <row r="20" spans="2:8" s="1" customFormat="1" ht="36.75" thickBot="1">
      <c r="B20" s="1033" t="s">
        <v>499</v>
      </c>
      <c r="C20" s="1034"/>
      <c r="D20" s="30" t="s">
        <v>495</v>
      </c>
      <c r="E20" s="30" t="s">
        <v>501</v>
      </c>
      <c r="F20" s="25" t="s">
        <v>2530</v>
      </c>
      <c r="G20" s="31" t="s">
        <v>500</v>
      </c>
      <c r="H20" s="32" t="s">
        <v>493</v>
      </c>
    </row>
    <row r="21" spans="2:8" s="1" customFormat="1" ht="15.75" thickBot="1">
      <c r="B21" s="15">
        <v>3</v>
      </c>
      <c r="C21" s="16" t="s">
        <v>4</v>
      </c>
      <c r="D21" s="17"/>
      <c r="E21" s="18"/>
      <c r="F21" s="18"/>
      <c r="G21" s="19"/>
      <c r="H21" s="154">
        <f>+ROUND(E21*G21,0)</f>
        <v>0</v>
      </c>
    </row>
    <row r="22" spans="2:8" s="1" customFormat="1" ht="15.75" thickBot="1">
      <c r="B22" s="991"/>
      <c r="C22" s="991"/>
      <c r="D22" s="991"/>
      <c r="E22" s="992" t="s">
        <v>502</v>
      </c>
      <c r="F22" s="993"/>
      <c r="G22" s="994"/>
      <c r="H22" s="29">
        <f>ROUND(SUM(H21:H21),0)</f>
        <v>0</v>
      </c>
    </row>
    <row r="23" spans="2:8" s="1" customFormat="1" ht="15.75" thickBot="1">
      <c r="B23" s="1027"/>
      <c r="C23" s="1027"/>
      <c r="D23" s="1027"/>
      <c r="E23" s="1027"/>
      <c r="F23" s="1027"/>
      <c r="G23" s="1027"/>
      <c r="H23" s="1027"/>
    </row>
    <row r="24" spans="2:8" s="1" customFormat="1" ht="24">
      <c r="B24" s="1028" t="s">
        <v>503</v>
      </c>
      <c r="C24" s="1029"/>
      <c r="D24" s="41" t="s">
        <v>495</v>
      </c>
      <c r="E24" s="25" t="s">
        <v>504</v>
      </c>
      <c r="F24" s="25" t="s">
        <v>2530</v>
      </c>
      <c r="G24" s="26" t="s">
        <v>505</v>
      </c>
      <c r="H24" s="27" t="s">
        <v>493</v>
      </c>
    </row>
    <row r="25" spans="2:8" s="1" customFormat="1">
      <c r="B25" s="413" t="s">
        <v>2514</v>
      </c>
      <c r="C25" s="11" t="str">
        <f>VLOOKUP(B25,'LISTA DE PRECIOS'!A:B,2,FALSE)</f>
        <v>Ayudante</v>
      </c>
      <c r="D25" s="12" t="str">
        <f>VLOOKUP(B25,'LISTA DE PRECIOS'!A:D,4,FALSE)</f>
        <v>Día</v>
      </c>
      <c r="E25" s="23">
        <v>2</v>
      </c>
      <c r="F25" s="23">
        <v>2</v>
      </c>
      <c r="G25" s="13">
        <f>VLOOKUP(B25,'LISTA DE PRECIOS'!A:E,5,FALSE)</f>
        <v>67964</v>
      </c>
      <c r="H25" s="119">
        <f>+ROUND(E25*F25*G25,0)</f>
        <v>271856</v>
      </c>
    </row>
    <row r="26" spans="2:8" s="1" customFormat="1" ht="15.75" thickBot="1">
      <c r="B26" s="410" t="s">
        <v>2516</v>
      </c>
      <c r="C26" s="95" t="str">
        <f>VLOOKUP(B26,'LISTA DE PRECIOS'!A:B,2,FALSE)</f>
        <v>Oficial</v>
      </c>
      <c r="D26" s="92" t="str">
        <f>VLOOKUP(B26,'LISTA DE PRECIOS'!A:D,4,FALSE)</f>
        <v>Día</v>
      </c>
      <c r="E26" s="117">
        <v>2</v>
      </c>
      <c r="F26" s="117">
        <v>1</v>
      </c>
      <c r="G26" s="93">
        <f>VLOOKUP(B26,'LISTA DE PRECIOS'!A:E,5,FALSE)</f>
        <v>122335</v>
      </c>
      <c r="H26" s="116">
        <f>+ROUND(E26*F26*G26,0)</f>
        <v>244670</v>
      </c>
    </row>
    <row r="27" spans="2:8" s="1" customFormat="1" ht="15.75" thickBot="1">
      <c r="B27" s="991"/>
      <c r="C27" s="991"/>
      <c r="D27" s="991"/>
      <c r="E27" s="1042" t="s">
        <v>506</v>
      </c>
      <c r="F27" s="1043"/>
      <c r="G27" s="1031"/>
      <c r="H27" s="29">
        <f>ROUND(SUM(H25:H26),0)</f>
        <v>516526</v>
      </c>
    </row>
    <row r="28" spans="2:8" s="1" customFormat="1" ht="15.75" thickBot="1">
      <c r="B28" s="42"/>
      <c r="C28" s="42"/>
      <c r="D28" s="42"/>
      <c r="E28" s="42"/>
      <c r="F28" s="42"/>
      <c r="G28" s="42"/>
      <c r="H28" s="42"/>
    </row>
    <row r="29" spans="2:8" s="1" customFormat="1" ht="15.75" thickBot="1">
      <c r="B29" s="40"/>
      <c r="C29" s="40"/>
      <c r="D29" s="40"/>
      <c r="E29" s="995" t="s">
        <v>507</v>
      </c>
      <c r="F29" s="996"/>
      <c r="G29" s="997"/>
      <c r="H29" s="14">
        <f>+ROUND(H27+H18+H14+H22,0)</f>
        <v>2710562</v>
      </c>
    </row>
    <row r="30" spans="2:8" s="1" customFormat="1">
      <c r="B30" s="40"/>
      <c r="C30" s="40"/>
      <c r="D30" s="40"/>
      <c r="E30" s="201"/>
      <c r="F30" s="201"/>
      <c r="G30" s="201"/>
      <c r="H30" s="200"/>
    </row>
    <row r="31" spans="2:8" s="1" customFormat="1">
      <c r="B31" s="40"/>
      <c r="C31" s="40"/>
      <c r="D31" s="40"/>
      <c r="E31" s="201"/>
      <c r="F31" s="201"/>
      <c r="G31" s="201"/>
      <c r="H31" s="200"/>
    </row>
    <row r="32" spans="2:8" s="1" customFormat="1">
      <c r="B32" s="40"/>
      <c r="C32" s="40"/>
      <c r="D32" s="40"/>
      <c r="E32" s="201"/>
      <c r="F32" s="201"/>
      <c r="G32" s="201"/>
      <c r="H32" s="200"/>
    </row>
    <row r="33" spans="2:8" s="1" customFormat="1">
      <c r="B33" s="40"/>
      <c r="C33" s="40"/>
      <c r="D33" s="40"/>
      <c r="E33" s="201"/>
      <c r="F33" s="201"/>
      <c r="G33" s="201"/>
      <c r="H33" s="200"/>
    </row>
    <row r="34" spans="2:8" s="1" customFormat="1" ht="15.75" thickBot="1">
      <c r="B34" s="40"/>
      <c r="C34" s="40"/>
      <c r="D34" s="40"/>
      <c r="E34" s="201"/>
      <c r="F34" s="201"/>
      <c r="G34" s="201"/>
      <c r="H34" s="200"/>
    </row>
    <row r="35" spans="2:8" s="1" customFormat="1" ht="15.6" customHeight="1" thickTop="1">
      <c r="B35" s="40"/>
      <c r="C35" s="854" t="s">
        <v>3432</v>
      </c>
      <c r="D35" s="40"/>
      <c r="E35" s="1203" t="s">
        <v>3431</v>
      </c>
      <c r="F35" s="1203"/>
      <c r="G35" s="1203"/>
      <c r="H35" s="200"/>
    </row>
    <row r="36" spans="2:8" s="1" customFormat="1">
      <c r="B36" s="40"/>
      <c r="C36" s="40"/>
      <c r="D36" s="40"/>
      <c r="E36" s="201"/>
      <c r="F36" s="201"/>
      <c r="G36" s="201"/>
      <c r="H36" s="200"/>
    </row>
    <row r="37" spans="2:8" s="1" customFormat="1">
      <c r="B37" s="40"/>
      <c r="C37" s="40"/>
      <c r="D37" s="40"/>
      <c r="E37" s="201"/>
      <c r="F37" s="201"/>
      <c r="G37" s="201"/>
      <c r="H37" s="200"/>
    </row>
    <row r="38" spans="2:8" s="1" customFormat="1" ht="15.75" thickBot="1">
      <c r="B38" s="40"/>
      <c r="C38" s="40"/>
      <c r="D38" s="40"/>
      <c r="E38" s="201"/>
      <c r="F38" s="201"/>
      <c r="G38" s="201"/>
      <c r="H38" s="200"/>
    </row>
    <row r="39" spans="2:8" s="1" customFormat="1" ht="15.75" thickTop="1">
      <c r="B39" s="40"/>
      <c r="C39" s="854" t="s">
        <v>3426</v>
      </c>
      <c r="D39" s="40"/>
      <c r="E39" s="1203" t="s">
        <v>3429</v>
      </c>
      <c r="F39" s="1203"/>
      <c r="G39" s="1203"/>
      <c r="H39" s="200"/>
    </row>
    <row r="40" spans="2:8" s="1" customFormat="1">
      <c r="E40" s="9"/>
      <c r="F40" s="9"/>
      <c r="G40" s="4"/>
      <c r="H40" s="4"/>
    </row>
    <row r="41" spans="2:8" s="1" customFormat="1" ht="15.75" thickBot="1">
      <c r="E41" s="9"/>
      <c r="F41" s="9"/>
      <c r="G41" s="4"/>
      <c r="H41" s="4"/>
    </row>
    <row r="42" spans="2:8" s="1" customFormat="1" ht="16.149999999999999" customHeight="1" thickBot="1">
      <c r="B42" s="1209" t="s">
        <v>2982</v>
      </c>
      <c r="C42" s="1210"/>
      <c r="D42" s="1210"/>
      <c r="E42" s="1210"/>
      <c r="F42" s="1210"/>
      <c r="G42" s="1210"/>
      <c r="H42" s="1211"/>
    </row>
    <row r="43" spans="2:8" s="1" customFormat="1" ht="15.75" customHeight="1" thickBot="1">
      <c r="B43" s="1006" t="s">
        <v>2578</v>
      </c>
      <c r="C43" s="1007"/>
      <c r="D43" s="1008" t="s">
        <v>3633</v>
      </c>
      <c r="E43" s="1007"/>
      <c r="F43" s="1007"/>
      <c r="G43" s="1007"/>
      <c r="H43" s="1009"/>
    </row>
    <row r="44" spans="2:8" s="1" customFormat="1" ht="20.45" customHeight="1">
      <c r="B44" s="1010" t="s">
        <v>3435</v>
      </c>
      <c r="C44" s="1011"/>
      <c r="D44" s="1010" t="s">
        <v>34</v>
      </c>
      <c r="E44" s="1011"/>
      <c r="F44" s="1011"/>
      <c r="G44" s="1011"/>
      <c r="H44" s="38" t="s">
        <v>1</v>
      </c>
    </row>
    <row r="45" spans="2:8" s="1" customFormat="1" ht="25.9" customHeight="1">
      <c r="B45" s="1012"/>
      <c r="C45" s="1013"/>
      <c r="D45" s="1016">
        <f>+ROUND(H67+H58+H54+H62,0)</f>
        <v>1678829</v>
      </c>
      <c r="E45" s="1017"/>
      <c r="F45" s="1017"/>
      <c r="G45" s="1017"/>
      <c r="H45" s="1020" t="s">
        <v>2806</v>
      </c>
    </row>
    <row r="46" spans="2:8" s="1" customFormat="1" ht="22.9" customHeight="1" thickBot="1">
      <c r="B46" s="1014"/>
      <c r="C46" s="1015"/>
      <c r="D46" s="1018"/>
      <c r="E46" s="1019"/>
      <c r="F46" s="1019"/>
      <c r="G46" s="1019"/>
      <c r="H46" s="1021"/>
    </row>
    <row r="47" spans="2:8" s="1" customFormat="1" ht="15.75" thickBot="1">
      <c r="E47" s="9"/>
      <c r="F47" s="9"/>
      <c r="G47" s="4"/>
      <c r="H47" s="4"/>
    </row>
    <row r="48" spans="2:8" s="1" customFormat="1" ht="24.75" thickBot="1">
      <c r="B48" s="1028" t="s">
        <v>494</v>
      </c>
      <c r="C48" s="1029"/>
      <c r="D48" s="41" t="s">
        <v>495</v>
      </c>
      <c r="E48" s="25" t="s">
        <v>496</v>
      </c>
      <c r="F48" s="25" t="s">
        <v>2469</v>
      </c>
      <c r="G48" s="26" t="s">
        <v>492</v>
      </c>
      <c r="H48" s="27" t="s">
        <v>493</v>
      </c>
    </row>
    <row r="49" spans="2:8" s="1" customFormat="1">
      <c r="B49" s="310"/>
      <c r="C49" s="311" t="s">
        <v>2649</v>
      </c>
      <c r="D49" s="312" t="s">
        <v>1018</v>
      </c>
      <c r="E49" s="312">
        <f>+(2.87*2)+(1.87*4)</f>
        <v>13.22</v>
      </c>
      <c r="F49" s="312">
        <v>1</v>
      </c>
      <c r="G49" s="13">
        <v>35500</v>
      </c>
      <c r="H49" s="313">
        <f t="shared" ref="H49:H53" si="0">+ROUND(E49*F49*G49,0)</f>
        <v>469310</v>
      </c>
    </row>
    <row r="50" spans="2:8" s="1" customFormat="1">
      <c r="B50" s="193"/>
      <c r="C50" s="11" t="s">
        <v>2653</v>
      </c>
      <c r="D50" s="12" t="s">
        <v>23</v>
      </c>
      <c r="E50" s="12">
        <f>2.87*1.87</f>
        <v>5.3669000000000002</v>
      </c>
      <c r="F50" s="12">
        <v>1</v>
      </c>
      <c r="G50" s="13">
        <v>145000</v>
      </c>
      <c r="H50" s="39">
        <f t="shared" si="0"/>
        <v>778201</v>
      </c>
    </row>
    <row r="51" spans="2:8" s="1" customFormat="1" ht="22.5">
      <c r="B51" s="169" t="s">
        <v>1101</v>
      </c>
      <c r="C51" s="11" t="str">
        <f>VLOOKUP(B51,'LISTA DE PRECIOS'!A:B,2,FALSE)</f>
        <v>Silicona transparente sellador de vidrios tubo x 280 ml</v>
      </c>
      <c r="D51" s="12" t="str">
        <f>VLOOKUP(B51,'LISTA DE PRECIOS'!A:D,4,FALSE)</f>
        <v>un</v>
      </c>
      <c r="E51" s="12">
        <v>0.01</v>
      </c>
      <c r="F51" s="12">
        <v>1</v>
      </c>
      <c r="G51" s="13">
        <f>VLOOKUP(B51,'LISTA DE PRECIOS'!A:E,5,FALSE)</f>
        <v>23900</v>
      </c>
      <c r="H51" s="39">
        <f t="shared" si="0"/>
        <v>239</v>
      </c>
    </row>
    <row r="52" spans="2:8" s="1" customFormat="1">
      <c r="B52" s="169" t="s">
        <v>1158</v>
      </c>
      <c r="C52" s="11" t="str">
        <f>VLOOKUP(B52,'LISTA DE PRECIOS'!A:B,2,FALSE)</f>
        <v xml:space="preserve">Tornillo autoperforante </v>
      </c>
      <c r="D52" s="12" t="str">
        <f>VLOOKUP(B52,'LISTA DE PRECIOS'!A:D,4,FALSE)</f>
        <v>Un</v>
      </c>
      <c r="E52" s="12">
        <v>3</v>
      </c>
      <c r="F52" s="12">
        <v>1</v>
      </c>
      <c r="G52" s="13">
        <f>VLOOKUP(B52,'LISTA DE PRECIOS'!A:E,5,FALSE)</f>
        <v>53</v>
      </c>
      <c r="H52" s="39">
        <f t="shared" si="0"/>
        <v>159</v>
      </c>
    </row>
    <row r="53" spans="2:8" s="1" customFormat="1" ht="15.75" thickBot="1">
      <c r="B53" s="412"/>
      <c r="C53" s="95" t="s">
        <v>2650</v>
      </c>
      <c r="D53" s="92" t="s">
        <v>35</v>
      </c>
      <c r="E53" s="92">
        <v>0.33</v>
      </c>
      <c r="F53" s="92">
        <v>1</v>
      </c>
      <c r="G53" s="93">
        <v>14500</v>
      </c>
      <c r="H53" s="94">
        <f t="shared" si="0"/>
        <v>4785</v>
      </c>
    </row>
    <row r="54" spans="2:8" s="1" customFormat="1" ht="15.75" thickBot="1">
      <c r="B54" s="1022"/>
      <c r="C54" s="1023"/>
      <c r="D54" s="1024"/>
      <c r="E54" s="1030" t="s">
        <v>497</v>
      </c>
      <c r="F54" s="1031"/>
      <c r="G54" s="1032"/>
      <c r="H54" s="29">
        <f>ROUND(SUM(H49:H53),0)</f>
        <v>1252694</v>
      </c>
    </row>
    <row r="55" spans="2:8" s="1" customFormat="1" ht="15.75" thickBot="1">
      <c r="B55" s="1027"/>
      <c r="C55" s="1027"/>
      <c r="D55" s="1027"/>
      <c r="E55" s="1027"/>
      <c r="F55" s="1027"/>
      <c r="G55" s="1027"/>
      <c r="H55" s="1027"/>
    </row>
    <row r="56" spans="2:8" s="1" customFormat="1" ht="24">
      <c r="B56" s="1028" t="s">
        <v>489</v>
      </c>
      <c r="C56" s="1029"/>
      <c r="D56" s="41" t="s">
        <v>490</v>
      </c>
      <c r="E56" s="25" t="s">
        <v>491</v>
      </c>
      <c r="F56" s="25" t="s">
        <v>2530</v>
      </c>
      <c r="G56" s="26" t="s">
        <v>492</v>
      </c>
      <c r="H56" s="27" t="s">
        <v>493</v>
      </c>
    </row>
    <row r="57" spans="2:8" s="1" customFormat="1" ht="15.75" thickBot="1">
      <c r="B57" s="91" t="s">
        <v>543</v>
      </c>
      <c r="C57" s="95" t="s">
        <v>203</v>
      </c>
      <c r="D57" s="92" t="s">
        <v>39</v>
      </c>
      <c r="E57" s="155">
        <v>0.1</v>
      </c>
      <c r="F57" s="155"/>
      <c r="G57" s="93">
        <f>+H67</f>
        <v>387395</v>
      </c>
      <c r="H57" s="154">
        <f>+ROUND(E57*G57,0)</f>
        <v>38740</v>
      </c>
    </row>
    <row r="58" spans="2:8" s="1" customFormat="1" ht="15.75" thickBot="1">
      <c r="B58" s="1022"/>
      <c r="C58" s="1023"/>
      <c r="D58" s="1024"/>
      <c r="E58" s="1030" t="s">
        <v>498</v>
      </c>
      <c r="F58" s="1031"/>
      <c r="G58" s="1032"/>
      <c r="H58" s="29">
        <f>ROUND(SUM(H57:H57),0)</f>
        <v>38740</v>
      </c>
    </row>
    <row r="59" spans="2:8" s="1" customFormat="1" ht="15.75" thickBot="1">
      <c r="B59" s="42"/>
      <c r="C59" s="42"/>
      <c r="D59" s="42"/>
      <c r="E59" s="10"/>
      <c r="F59" s="10"/>
      <c r="G59" s="7"/>
      <c r="H59" s="8"/>
    </row>
    <row r="60" spans="2:8" s="1" customFormat="1" ht="36.75" thickBot="1">
      <c r="B60" s="1033" t="s">
        <v>499</v>
      </c>
      <c r="C60" s="1034"/>
      <c r="D60" s="30" t="s">
        <v>495</v>
      </c>
      <c r="E60" s="30" t="s">
        <v>501</v>
      </c>
      <c r="F60" s="25" t="s">
        <v>2530</v>
      </c>
      <c r="G60" s="31" t="s">
        <v>500</v>
      </c>
      <c r="H60" s="32" t="s">
        <v>493</v>
      </c>
    </row>
    <row r="61" spans="2:8" s="1" customFormat="1" ht="15.75" thickBot="1">
      <c r="B61" s="15">
        <v>3</v>
      </c>
      <c r="C61" s="16" t="s">
        <v>4</v>
      </c>
      <c r="D61" s="17"/>
      <c r="E61" s="18"/>
      <c r="F61" s="18"/>
      <c r="G61" s="19"/>
      <c r="H61" s="20">
        <f>+ROUND(E61*G61,0)</f>
        <v>0</v>
      </c>
    </row>
    <row r="62" spans="2:8" s="1" customFormat="1" ht="15.75" thickBot="1">
      <c r="B62" s="991"/>
      <c r="C62" s="991"/>
      <c r="D62" s="991"/>
      <c r="E62" s="992" t="s">
        <v>502</v>
      </c>
      <c r="F62" s="993"/>
      <c r="G62" s="994"/>
      <c r="H62" s="33">
        <f>ROUND(SUM(H61:H61),0)</f>
        <v>0</v>
      </c>
    </row>
    <row r="63" spans="2:8" s="1" customFormat="1" ht="15.75" thickBot="1">
      <c r="B63" s="1027"/>
      <c r="C63" s="1027"/>
      <c r="D63" s="1027"/>
      <c r="E63" s="1027"/>
      <c r="F63" s="1027"/>
      <c r="G63" s="1027"/>
      <c r="H63" s="1027"/>
    </row>
    <row r="64" spans="2:8" s="1" customFormat="1" ht="24">
      <c r="B64" s="1028" t="s">
        <v>503</v>
      </c>
      <c r="C64" s="1029"/>
      <c r="D64" s="41" t="s">
        <v>495</v>
      </c>
      <c r="E64" s="25" t="s">
        <v>504</v>
      </c>
      <c r="F64" s="25" t="s">
        <v>2530</v>
      </c>
      <c r="G64" s="26" t="s">
        <v>505</v>
      </c>
      <c r="H64" s="27" t="s">
        <v>493</v>
      </c>
    </row>
    <row r="65" spans="2:8" s="1" customFormat="1">
      <c r="B65" s="423" t="s">
        <v>2514</v>
      </c>
      <c r="C65" s="11" t="str">
        <f>VLOOKUP(B65,'LISTA DE PRECIOS'!A:B,2,FALSE)</f>
        <v>Ayudante</v>
      </c>
      <c r="D65" s="12" t="str">
        <f>VLOOKUP(B65,'LISTA DE PRECIOS'!A:D,4,FALSE)</f>
        <v>Día</v>
      </c>
      <c r="E65" s="23">
        <v>1.5</v>
      </c>
      <c r="F65" s="23">
        <v>2</v>
      </c>
      <c r="G65" s="13">
        <f>VLOOKUP(B65,'LISTA DE PRECIOS'!A:E,5,FALSE)</f>
        <v>67964</v>
      </c>
      <c r="H65" s="119">
        <f>+ROUND(E65*F65*G65,0)</f>
        <v>203892</v>
      </c>
    </row>
    <row r="66" spans="2:8" s="1" customFormat="1" ht="15.75" thickBot="1">
      <c r="B66" s="424" t="s">
        <v>2516</v>
      </c>
      <c r="C66" s="95" t="str">
        <f>VLOOKUP(B66,'LISTA DE PRECIOS'!A:B,2,FALSE)</f>
        <v>Oficial</v>
      </c>
      <c r="D66" s="92" t="str">
        <f>VLOOKUP(B66,'LISTA DE PRECIOS'!A:D,4,FALSE)</f>
        <v>Día</v>
      </c>
      <c r="E66" s="117">
        <v>1.5</v>
      </c>
      <c r="F66" s="117">
        <v>1</v>
      </c>
      <c r="G66" s="93">
        <f>VLOOKUP(B66,'LISTA DE PRECIOS'!A:E,5,FALSE)</f>
        <v>122335</v>
      </c>
      <c r="H66" s="116">
        <f>+ROUND(E66*F66*G66,0)</f>
        <v>183503</v>
      </c>
    </row>
    <row r="67" spans="2:8" s="1" customFormat="1" ht="15.75" thickBot="1">
      <c r="B67" s="991"/>
      <c r="C67" s="991"/>
      <c r="D67" s="991"/>
      <c r="E67" s="1042" t="s">
        <v>506</v>
      </c>
      <c r="F67" s="1043"/>
      <c r="G67" s="1031"/>
      <c r="H67" s="29">
        <f>ROUND(SUM(H65:H66),0)</f>
        <v>387395</v>
      </c>
    </row>
    <row r="68" spans="2:8" s="1" customFormat="1" ht="15.75" thickBot="1">
      <c r="B68" s="42"/>
      <c r="C68" s="42"/>
      <c r="D68" s="42"/>
      <c r="E68" s="42"/>
      <c r="F68" s="42"/>
      <c r="G68" s="42"/>
      <c r="H68" s="42"/>
    </row>
    <row r="69" spans="2:8" s="1" customFormat="1" ht="15.75" thickBot="1">
      <c r="B69" s="40"/>
      <c r="C69" s="40"/>
      <c r="D69" s="40"/>
      <c r="E69" s="995" t="s">
        <v>507</v>
      </c>
      <c r="F69" s="996"/>
      <c r="G69" s="997"/>
      <c r="H69" s="14">
        <f>+ROUND(H67+H58+H54+H62,0)</f>
        <v>1678829</v>
      </c>
    </row>
    <row r="70" spans="2:8" s="1" customFormat="1">
      <c r="B70" s="40"/>
      <c r="C70" s="40"/>
      <c r="D70" s="40"/>
      <c r="E70" s="201"/>
      <c r="F70" s="201"/>
      <c r="G70" s="201"/>
      <c r="H70" s="200"/>
    </row>
    <row r="71" spans="2:8" s="1" customFormat="1">
      <c r="B71" s="40"/>
      <c r="C71" s="40"/>
      <c r="D71" s="40"/>
      <c r="E71" s="201"/>
      <c r="F71" s="201"/>
      <c r="G71" s="201"/>
      <c r="H71" s="200"/>
    </row>
    <row r="72" spans="2:8" s="1" customFormat="1">
      <c r="B72" s="40"/>
      <c r="C72" s="40"/>
      <c r="D72" s="40"/>
      <c r="E72" s="201"/>
      <c r="F72" s="201"/>
      <c r="G72" s="201"/>
      <c r="H72" s="200"/>
    </row>
    <row r="73" spans="2:8" s="1" customFormat="1">
      <c r="B73" s="40"/>
      <c r="C73" s="40"/>
      <c r="D73" s="40"/>
      <c r="E73" s="201"/>
      <c r="F73" s="201"/>
      <c r="G73" s="201"/>
      <c r="H73" s="200"/>
    </row>
    <row r="74" spans="2:8" s="1" customFormat="1" ht="15.75" thickBot="1">
      <c r="B74" s="40"/>
      <c r="C74" s="40"/>
      <c r="D74" s="40"/>
      <c r="E74" s="201"/>
      <c r="F74" s="201"/>
      <c r="G74" s="201"/>
      <c r="H74" s="200"/>
    </row>
    <row r="75" spans="2:8" s="1" customFormat="1" ht="15.6" customHeight="1" thickTop="1">
      <c r="B75" s="40"/>
      <c r="C75" s="854" t="s">
        <v>3432</v>
      </c>
      <c r="D75" s="40"/>
      <c r="E75" s="1203" t="s">
        <v>3431</v>
      </c>
      <c r="F75" s="1203"/>
      <c r="G75" s="1203"/>
      <c r="H75" s="200"/>
    </row>
    <row r="76" spans="2:8" s="1" customFormat="1">
      <c r="B76" s="40"/>
      <c r="C76" s="40"/>
      <c r="D76" s="40"/>
      <c r="E76" s="201"/>
      <c r="F76" s="201"/>
      <c r="G76" s="201"/>
      <c r="H76" s="200"/>
    </row>
    <row r="77" spans="2:8" s="1" customFormat="1">
      <c r="B77" s="40"/>
      <c r="C77" s="40"/>
      <c r="D77" s="40"/>
      <c r="E77" s="201"/>
      <c r="F77" s="201"/>
      <c r="G77" s="201"/>
      <c r="H77" s="200"/>
    </row>
    <row r="78" spans="2:8" s="1" customFormat="1" ht="15.75" thickBot="1">
      <c r="B78" s="40"/>
      <c r="C78" s="40"/>
      <c r="D78" s="40"/>
      <c r="E78" s="201"/>
      <c r="F78" s="201"/>
      <c r="G78" s="201"/>
      <c r="H78" s="200"/>
    </row>
    <row r="79" spans="2:8" s="1" customFormat="1" ht="15.75" thickTop="1">
      <c r="B79" s="40"/>
      <c r="C79" s="854" t="s">
        <v>3426</v>
      </c>
      <c r="D79" s="40"/>
      <c r="E79" s="1203" t="s">
        <v>3429</v>
      </c>
      <c r="F79" s="1203"/>
      <c r="G79" s="1203"/>
      <c r="H79" s="200"/>
    </row>
    <row r="80" spans="2:8" s="1" customFormat="1">
      <c r="C80" s="1" t="s">
        <v>3426</v>
      </c>
      <c r="E80" s="9"/>
      <c r="F80" s="9"/>
      <c r="G80" s="4"/>
      <c r="H80" s="4"/>
    </row>
    <row r="81" spans="2:8" s="1" customFormat="1" ht="15.75" thickBot="1">
      <c r="E81" s="9"/>
      <c r="F81" s="9"/>
      <c r="G81" s="4"/>
      <c r="H81" s="4"/>
    </row>
    <row r="82" spans="2:8" s="1" customFormat="1" ht="16.149999999999999" customHeight="1" thickBot="1">
      <c r="B82" s="1209" t="s">
        <v>2982</v>
      </c>
      <c r="C82" s="1210"/>
      <c r="D82" s="1210"/>
      <c r="E82" s="1210"/>
      <c r="F82" s="1210"/>
      <c r="G82" s="1210"/>
      <c r="H82" s="1211"/>
    </row>
    <row r="83" spans="2:8" s="1" customFormat="1" ht="15.75" customHeight="1" thickBot="1">
      <c r="B83" s="1006" t="s">
        <v>2578</v>
      </c>
      <c r="C83" s="1007"/>
      <c r="D83" s="1008" t="s">
        <v>3634</v>
      </c>
      <c r="E83" s="1007"/>
      <c r="F83" s="1007"/>
      <c r="G83" s="1007"/>
      <c r="H83" s="1009"/>
    </row>
    <row r="84" spans="2:8" s="1" customFormat="1" ht="19.899999999999999" customHeight="1">
      <c r="B84" s="1010" t="s">
        <v>3436</v>
      </c>
      <c r="C84" s="1011"/>
      <c r="D84" s="1010" t="s">
        <v>34</v>
      </c>
      <c r="E84" s="1011"/>
      <c r="F84" s="1011"/>
      <c r="G84" s="1011"/>
      <c r="H84" s="38" t="s">
        <v>1</v>
      </c>
    </row>
    <row r="85" spans="2:8" s="1" customFormat="1" ht="19.899999999999999" customHeight="1">
      <c r="B85" s="1012"/>
      <c r="C85" s="1013"/>
      <c r="D85" s="1016">
        <f>+ROUND(H106+H97+H93+H101,0)</f>
        <v>2937846</v>
      </c>
      <c r="E85" s="1017"/>
      <c r="F85" s="1017"/>
      <c r="G85" s="1017"/>
      <c r="H85" s="1020" t="s">
        <v>2805</v>
      </c>
    </row>
    <row r="86" spans="2:8" s="1" customFormat="1" ht="19.149999999999999" customHeight="1" thickBot="1">
      <c r="B86" s="1014"/>
      <c r="C86" s="1015"/>
      <c r="D86" s="1018"/>
      <c r="E86" s="1019"/>
      <c r="F86" s="1019"/>
      <c r="G86" s="1019"/>
      <c r="H86" s="1021"/>
    </row>
    <row r="87" spans="2:8" s="1" customFormat="1" ht="15.75" thickBot="1">
      <c r="E87" s="9"/>
      <c r="F87" s="9"/>
      <c r="G87" s="4"/>
      <c r="H87" s="4"/>
    </row>
    <row r="88" spans="2:8" s="1" customFormat="1" ht="24">
      <c r="B88" s="1207" t="s">
        <v>494</v>
      </c>
      <c r="C88" s="1208"/>
      <c r="D88" s="124" t="s">
        <v>495</v>
      </c>
      <c r="E88" s="123" t="s">
        <v>496</v>
      </c>
      <c r="F88" s="123" t="s">
        <v>2469</v>
      </c>
      <c r="G88" s="122" t="s">
        <v>492</v>
      </c>
      <c r="H88" s="121" t="s">
        <v>493</v>
      </c>
    </row>
    <row r="89" spans="2:8" s="1" customFormat="1">
      <c r="B89" s="169"/>
      <c r="C89" s="11" t="s">
        <v>2649</v>
      </c>
      <c r="D89" s="12" t="s">
        <v>1018</v>
      </c>
      <c r="E89" s="12">
        <f>+(2.87*4)+(4.26*2)</f>
        <v>20</v>
      </c>
      <c r="F89" s="12">
        <v>1</v>
      </c>
      <c r="G89" s="13">
        <v>35500</v>
      </c>
      <c r="H89" s="39">
        <f>+ROUND(E89*F89*G89,0)</f>
        <v>710000</v>
      </c>
    </row>
    <row r="90" spans="2:8" s="1" customFormat="1">
      <c r="B90" s="193"/>
      <c r="C90" s="11" t="s">
        <v>2653</v>
      </c>
      <c r="D90" s="12" t="s">
        <v>23</v>
      </c>
      <c r="E90" s="12">
        <f>2.87*4.26</f>
        <v>12.2262</v>
      </c>
      <c r="F90" s="12">
        <v>1</v>
      </c>
      <c r="G90" s="13">
        <v>145000</v>
      </c>
      <c r="H90" s="39">
        <f>+ROUND(E90*F90*G90,0)</f>
        <v>1772799</v>
      </c>
    </row>
    <row r="91" spans="2:8" s="1" customFormat="1" ht="22.5">
      <c r="B91" s="169" t="s">
        <v>1101</v>
      </c>
      <c r="C91" s="11" t="str">
        <f>VLOOKUP(B91,'LISTA DE PRECIOS'!A:B,2,FALSE)</f>
        <v>Silicona transparente sellador de vidrios tubo x 280 ml</v>
      </c>
      <c r="D91" s="12" t="str">
        <f>VLOOKUP(B91,'LISTA DE PRECIOS'!A:D,4,FALSE)</f>
        <v>un</v>
      </c>
      <c r="E91" s="12">
        <v>0.01</v>
      </c>
      <c r="F91" s="12">
        <v>1</v>
      </c>
      <c r="G91" s="13">
        <f>VLOOKUP(B91,'LISTA DE PRECIOS'!A:E,5,FALSE)</f>
        <v>23900</v>
      </c>
      <c r="H91" s="39">
        <f>+ROUND(E91*F91*G91,0)</f>
        <v>239</v>
      </c>
    </row>
    <row r="92" spans="2:8" s="1" customFormat="1" ht="15.75" thickBot="1">
      <c r="B92" s="167" t="s">
        <v>1158</v>
      </c>
      <c r="C92" s="95" t="str">
        <f>VLOOKUP(B92,'LISTA DE PRECIOS'!A:B,2,FALSE)</f>
        <v xml:space="preserve">Tornillo autoperforante </v>
      </c>
      <c r="D92" s="92" t="str">
        <f>VLOOKUP(B92,'LISTA DE PRECIOS'!A:D,4,FALSE)</f>
        <v>Un</v>
      </c>
      <c r="E92" s="92">
        <v>5</v>
      </c>
      <c r="F92" s="92">
        <v>1</v>
      </c>
      <c r="G92" s="93">
        <f>VLOOKUP(B92,'LISTA DE PRECIOS'!A:E,5,FALSE)</f>
        <v>53</v>
      </c>
      <c r="H92" s="94">
        <f>+ROUND(E92*F92*G92,0)</f>
        <v>265</v>
      </c>
    </row>
    <row r="93" spans="2:8" s="1" customFormat="1" ht="15.75" thickBot="1">
      <c r="B93" s="1022"/>
      <c r="C93" s="1023"/>
      <c r="D93" s="1024"/>
      <c r="E93" s="1030" t="s">
        <v>497</v>
      </c>
      <c r="F93" s="1031"/>
      <c r="G93" s="1032"/>
      <c r="H93" s="29">
        <f>ROUND(SUM(H89:H92),0)</f>
        <v>2483303</v>
      </c>
    </row>
    <row r="94" spans="2:8" s="1" customFormat="1" ht="15.75" thickBot="1">
      <c r="B94" s="1027"/>
      <c r="C94" s="1027"/>
      <c r="D94" s="1027"/>
      <c r="E94" s="1027"/>
      <c r="F94" s="1027"/>
      <c r="G94" s="1027"/>
      <c r="H94" s="1027"/>
    </row>
    <row r="95" spans="2:8" s="1" customFormat="1" ht="24">
      <c r="B95" s="1028" t="s">
        <v>489</v>
      </c>
      <c r="C95" s="1029"/>
      <c r="D95" s="41" t="s">
        <v>490</v>
      </c>
      <c r="E95" s="25" t="s">
        <v>491</v>
      </c>
      <c r="F95" s="25" t="s">
        <v>2530</v>
      </c>
      <c r="G95" s="26" t="s">
        <v>492</v>
      </c>
      <c r="H95" s="27" t="s">
        <v>493</v>
      </c>
    </row>
    <row r="96" spans="2:8" s="1" customFormat="1" ht="15.75" thickBot="1">
      <c r="B96" s="91" t="s">
        <v>543</v>
      </c>
      <c r="C96" s="95" t="s">
        <v>203</v>
      </c>
      <c r="D96" s="92" t="s">
        <v>39</v>
      </c>
      <c r="E96" s="155">
        <v>0.1</v>
      </c>
      <c r="F96" s="155"/>
      <c r="G96" s="93">
        <f>+H106</f>
        <v>413221</v>
      </c>
      <c r="H96" s="154">
        <f>+ROUND(E96*G96,0)</f>
        <v>41322</v>
      </c>
    </row>
    <row r="97" spans="2:8" s="1" customFormat="1" ht="15.75" thickBot="1">
      <c r="B97" s="1022"/>
      <c r="C97" s="1023"/>
      <c r="D97" s="1024"/>
      <c r="E97" s="1030" t="s">
        <v>498</v>
      </c>
      <c r="F97" s="1031"/>
      <c r="G97" s="1032"/>
      <c r="H97" s="29">
        <f>ROUND(SUM(H96:H96),0)</f>
        <v>41322</v>
      </c>
    </row>
    <row r="98" spans="2:8" s="1" customFormat="1" ht="15.75" thickBot="1">
      <c r="B98" s="42"/>
      <c r="C98" s="42"/>
      <c r="D98" s="42"/>
      <c r="E98" s="10"/>
      <c r="F98" s="10"/>
      <c r="G98" s="7"/>
      <c r="H98" s="8"/>
    </row>
    <row r="99" spans="2:8" s="1" customFormat="1" ht="36.75" thickBot="1">
      <c r="B99" s="1033" t="s">
        <v>499</v>
      </c>
      <c r="C99" s="1034"/>
      <c r="D99" s="30" t="s">
        <v>495</v>
      </c>
      <c r="E99" s="30" t="s">
        <v>501</v>
      </c>
      <c r="F99" s="25" t="s">
        <v>2530</v>
      </c>
      <c r="G99" s="31" t="s">
        <v>500</v>
      </c>
      <c r="H99" s="32" t="s">
        <v>493</v>
      </c>
    </row>
    <row r="100" spans="2:8" s="1" customFormat="1" ht="15.75" thickBot="1">
      <c r="B100" s="15">
        <v>3</v>
      </c>
      <c r="C100" s="16" t="s">
        <v>4</v>
      </c>
      <c r="D100" s="17"/>
      <c r="E100" s="18"/>
      <c r="F100" s="18"/>
      <c r="G100" s="19"/>
      <c r="H100" s="20">
        <f>+ROUND(E100*G100,0)</f>
        <v>0</v>
      </c>
    </row>
    <row r="101" spans="2:8" s="1" customFormat="1" ht="15.75" thickBot="1">
      <c r="B101" s="991"/>
      <c r="C101" s="991"/>
      <c r="D101" s="991"/>
      <c r="E101" s="992" t="s">
        <v>502</v>
      </c>
      <c r="F101" s="993"/>
      <c r="G101" s="994"/>
      <c r="H101" s="33">
        <f>ROUND(SUM(H100:H100),0)</f>
        <v>0</v>
      </c>
    </row>
    <row r="102" spans="2:8" s="1" customFormat="1" ht="15.75" thickBot="1">
      <c r="B102" s="1027"/>
      <c r="C102" s="1027"/>
      <c r="D102" s="1027"/>
      <c r="E102" s="1027"/>
      <c r="F102" s="1027"/>
      <c r="G102" s="1027"/>
      <c r="H102" s="1027"/>
    </row>
    <row r="103" spans="2:8" s="1" customFormat="1" ht="24">
      <c r="B103" s="1028" t="s">
        <v>503</v>
      </c>
      <c r="C103" s="1029"/>
      <c r="D103" s="41" t="s">
        <v>495</v>
      </c>
      <c r="E103" s="25" t="s">
        <v>504</v>
      </c>
      <c r="F103" s="25" t="s">
        <v>2530</v>
      </c>
      <c r="G103" s="26" t="s">
        <v>505</v>
      </c>
      <c r="H103" s="27" t="s">
        <v>493</v>
      </c>
    </row>
    <row r="104" spans="2:8" s="1" customFormat="1">
      <c r="B104" s="423" t="s">
        <v>2514</v>
      </c>
      <c r="C104" s="11" t="str">
        <f>VLOOKUP(B104,'LISTA DE PRECIOS'!A:B,2,FALSE)</f>
        <v>Ayudante</v>
      </c>
      <c r="D104" s="12" t="str">
        <f>VLOOKUP(B104,'LISTA DE PRECIOS'!A:D,4,FALSE)</f>
        <v>Día</v>
      </c>
      <c r="E104" s="23">
        <v>1.6</v>
      </c>
      <c r="F104" s="23">
        <v>2</v>
      </c>
      <c r="G104" s="13">
        <f>VLOOKUP(B104,'LISTA DE PRECIOS'!A:E,5,FALSE)</f>
        <v>67964</v>
      </c>
      <c r="H104" s="119">
        <f>+ROUND(E104*F104*G104,0)</f>
        <v>217485</v>
      </c>
    </row>
    <row r="105" spans="2:8" s="1" customFormat="1" ht="15.75" thickBot="1">
      <c r="B105" s="424" t="s">
        <v>2516</v>
      </c>
      <c r="C105" s="95" t="str">
        <f>VLOOKUP(B105,'LISTA DE PRECIOS'!A:B,2,FALSE)</f>
        <v>Oficial</v>
      </c>
      <c r="D105" s="92" t="str">
        <f>VLOOKUP(B105,'LISTA DE PRECIOS'!A:D,4,FALSE)</f>
        <v>Día</v>
      </c>
      <c r="E105" s="117">
        <v>1.6</v>
      </c>
      <c r="F105" s="117">
        <v>1</v>
      </c>
      <c r="G105" s="93">
        <f>VLOOKUP(B105,'LISTA DE PRECIOS'!A:E,5,FALSE)</f>
        <v>122335</v>
      </c>
      <c r="H105" s="116">
        <f>+ROUND(E105*F105*G105,0)</f>
        <v>195736</v>
      </c>
    </row>
    <row r="106" spans="2:8" s="1" customFormat="1" ht="15.75" thickBot="1">
      <c r="B106" s="991"/>
      <c r="C106" s="991"/>
      <c r="D106" s="991"/>
      <c r="E106" s="1042" t="s">
        <v>506</v>
      </c>
      <c r="F106" s="1043"/>
      <c r="G106" s="1031"/>
      <c r="H106" s="29">
        <f>ROUND(SUM(H104:H105),0)</f>
        <v>413221</v>
      </c>
    </row>
    <row r="107" spans="2:8" s="1" customFormat="1" ht="15.75" thickBot="1">
      <c r="B107" s="42"/>
      <c r="C107" s="42"/>
      <c r="D107" s="42"/>
      <c r="E107" s="42"/>
      <c r="F107" s="42"/>
      <c r="G107" s="42"/>
      <c r="H107" s="42"/>
    </row>
    <row r="108" spans="2:8" s="1" customFormat="1" ht="15.75" thickBot="1">
      <c r="B108" s="40"/>
      <c r="C108" s="40"/>
      <c r="D108" s="40"/>
      <c r="E108" s="995" t="s">
        <v>507</v>
      </c>
      <c r="F108" s="996"/>
      <c r="G108" s="997"/>
      <c r="H108" s="14">
        <f>+ROUND(H106+H97+H93+H101,0)</f>
        <v>2937846</v>
      </c>
    </row>
    <row r="109" spans="2:8" s="1" customFormat="1">
      <c r="B109" s="40"/>
      <c r="C109" s="40"/>
      <c r="D109" s="40"/>
      <c r="E109" s="201"/>
      <c r="F109" s="201"/>
      <c r="G109" s="201"/>
      <c r="H109" s="200"/>
    </row>
    <row r="110" spans="2:8" s="1" customFormat="1">
      <c r="B110" s="40"/>
      <c r="C110" s="40"/>
      <c r="D110" s="40"/>
      <c r="E110" s="201"/>
      <c r="F110" s="201"/>
      <c r="G110" s="201"/>
      <c r="H110" s="200"/>
    </row>
    <row r="111" spans="2:8" s="1" customFormat="1">
      <c r="B111" s="40"/>
      <c r="C111" s="40"/>
      <c r="D111" s="40"/>
      <c r="E111" s="201"/>
      <c r="F111" s="201"/>
      <c r="G111" s="201"/>
      <c r="H111" s="200"/>
    </row>
    <row r="112" spans="2:8" s="1" customFormat="1">
      <c r="B112" s="40"/>
      <c r="C112" s="40"/>
      <c r="D112" s="40"/>
      <c r="E112" s="201"/>
      <c r="F112" s="201"/>
      <c r="G112" s="201"/>
      <c r="H112" s="200"/>
    </row>
    <row r="113" spans="2:8" s="1" customFormat="1" ht="15.75" thickBot="1">
      <c r="B113" s="40"/>
      <c r="C113" s="40"/>
      <c r="D113" s="40"/>
      <c r="E113" s="201"/>
      <c r="F113" s="201"/>
      <c r="G113" s="201"/>
      <c r="H113" s="200"/>
    </row>
    <row r="114" spans="2:8" s="1" customFormat="1" ht="15.6" customHeight="1" thickTop="1">
      <c r="B114" s="40"/>
      <c r="C114" s="854" t="s">
        <v>3432</v>
      </c>
      <c r="D114" s="40"/>
      <c r="E114" s="1203" t="s">
        <v>3431</v>
      </c>
      <c r="F114" s="1203"/>
      <c r="G114" s="1203"/>
      <c r="H114" s="200"/>
    </row>
    <row r="115" spans="2:8" s="1" customFormat="1">
      <c r="B115" s="40"/>
      <c r="C115" s="40"/>
      <c r="D115" s="40"/>
      <c r="E115" s="201"/>
      <c r="F115" s="201"/>
      <c r="G115" s="201"/>
      <c r="H115" s="200"/>
    </row>
    <row r="116" spans="2:8" s="1" customFormat="1">
      <c r="B116" s="40"/>
      <c r="C116" s="40"/>
      <c r="D116" s="40"/>
      <c r="E116" s="201"/>
      <c r="F116" s="201"/>
      <c r="G116" s="201"/>
      <c r="H116" s="200"/>
    </row>
    <row r="117" spans="2:8" s="1" customFormat="1" ht="15.75" thickBot="1">
      <c r="B117" s="40"/>
      <c r="C117" s="40"/>
      <c r="D117" s="40"/>
      <c r="E117" s="201"/>
      <c r="F117" s="201"/>
      <c r="G117" s="201"/>
      <c r="H117" s="200"/>
    </row>
    <row r="118" spans="2:8" s="1" customFormat="1" ht="15.75" thickTop="1">
      <c r="B118" s="40"/>
      <c r="C118" s="854" t="s">
        <v>3426</v>
      </c>
      <c r="D118" s="40"/>
      <c r="E118" s="1203" t="s">
        <v>3429</v>
      </c>
      <c r="F118" s="1203"/>
      <c r="G118" s="1203"/>
      <c r="H118" s="200"/>
    </row>
    <row r="119" spans="2:8" s="1" customFormat="1">
      <c r="E119" s="9"/>
      <c r="F119" s="9"/>
      <c r="G119" s="4"/>
      <c r="H119" s="4"/>
    </row>
    <row r="120" spans="2:8" s="1" customFormat="1" ht="15.75" thickBot="1">
      <c r="E120" s="9"/>
      <c r="F120" s="9"/>
      <c r="G120" s="4"/>
      <c r="H120" s="4"/>
    </row>
    <row r="121" spans="2:8" s="1" customFormat="1" ht="16.149999999999999" customHeight="1" thickBot="1">
      <c r="B121" s="1209" t="s">
        <v>2982</v>
      </c>
      <c r="C121" s="1210"/>
      <c r="D121" s="1210"/>
      <c r="E121" s="1210"/>
      <c r="F121" s="1210"/>
      <c r="G121" s="1210"/>
      <c r="H121" s="1211"/>
    </row>
    <row r="122" spans="2:8" s="1" customFormat="1" ht="15.75" customHeight="1" thickBot="1">
      <c r="B122" s="1006" t="s">
        <v>2578</v>
      </c>
      <c r="C122" s="1007"/>
      <c r="D122" s="1008" t="s">
        <v>3635</v>
      </c>
      <c r="E122" s="1007"/>
      <c r="F122" s="1007"/>
      <c r="G122" s="1007"/>
      <c r="H122" s="1009"/>
    </row>
    <row r="123" spans="2:8" s="1" customFormat="1" ht="19.899999999999999" customHeight="1">
      <c r="B123" s="1010" t="s">
        <v>3437</v>
      </c>
      <c r="C123" s="1011"/>
      <c r="D123" s="1010" t="s">
        <v>34</v>
      </c>
      <c r="E123" s="1011"/>
      <c r="F123" s="1011"/>
      <c r="G123" s="1011"/>
      <c r="H123" s="38" t="s">
        <v>1</v>
      </c>
    </row>
    <row r="124" spans="2:8" s="1" customFormat="1" ht="22.9" customHeight="1">
      <c r="B124" s="1012"/>
      <c r="C124" s="1013"/>
      <c r="D124" s="1016">
        <f>+ROUND(H145+H136+H132+H140,0)</f>
        <v>2884667</v>
      </c>
      <c r="E124" s="1017"/>
      <c r="F124" s="1017"/>
      <c r="G124" s="1017"/>
      <c r="H124" s="1020" t="s">
        <v>2805</v>
      </c>
    </row>
    <row r="125" spans="2:8" s="1" customFormat="1" ht="22.9" customHeight="1" thickBot="1">
      <c r="B125" s="1014"/>
      <c r="C125" s="1015"/>
      <c r="D125" s="1018"/>
      <c r="E125" s="1019"/>
      <c r="F125" s="1019"/>
      <c r="G125" s="1019"/>
      <c r="H125" s="1021"/>
    </row>
    <row r="126" spans="2:8" s="1" customFormat="1" ht="15.75" thickBot="1">
      <c r="E126" s="9"/>
      <c r="F126" s="9"/>
      <c r="G126" s="4"/>
      <c r="H126" s="4"/>
    </row>
    <row r="127" spans="2:8" s="1" customFormat="1" ht="24">
      <c r="B127" s="1207" t="s">
        <v>494</v>
      </c>
      <c r="C127" s="1208"/>
      <c r="D127" s="124" t="s">
        <v>495</v>
      </c>
      <c r="E127" s="123" t="s">
        <v>496</v>
      </c>
      <c r="F127" s="123" t="s">
        <v>2469</v>
      </c>
      <c r="G127" s="122" t="s">
        <v>492</v>
      </c>
      <c r="H127" s="121" t="s">
        <v>493</v>
      </c>
    </row>
    <row r="128" spans="2:8" s="1" customFormat="1">
      <c r="B128" s="169"/>
      <c r="C128" s="11" t="s">
        <v>2649</v>
      </c>
      <c r="D128" s="12" t="s">
        <v>1018</v>
      </c>
      <c r="E128" s="12">
        <f>+(2.8*4)+(4.26*2)</f>
        <v>19.72</v>
      </c>
      <c r="F128" s="12">
        <v>1</v>
      </c>
      <c r="G128" s="13">
        <v>35500</v>
      </c>
      <c r="H128" s="39">
        <f>+ROUND(E128*F128*G128,0)</f>
        <v>700060</v>
      </c>
    </row>
    <row r="129" spans="2:8" s="1" customFormat="1">
      <c r="B129" s="193"/>
      <c r="C129" s="11" t="s">
        <v>2653</v>
      </c>
      <c r="D129" s="12" t="s">
        <v>23</v>
      </c>
      <c r="E129" s="12">
        <f>2.8*4.26</f>
        <v>11.927999999999999</v>
      </c>
      <c r="F129" s="12">
        <v>1</v>
      </c>
      <c r="G129" s="13">
        <v>145000</v>
      </c>
      <c r="H129" s="39">
        <f>+ROUND(E129*F129*G129,0)</f>
        <v>1729560</v>
      </c>
    </row>
    <row r="130" spans="2:8" s="1" customFormat="1" ht="22.5">
      <c r="B130" s="169" t="s">
        <v>1101</v>
      </c>
      <c r="C130" s="11" t="str">
        <f>VLOOKUP(B130,'LISTA DE PRECIOS'!A:B,2,FALSE)</f>
        <v>Silicona transparente sellador de vidrios tubo x 280 ml</v>
      </c>
      <c r="D130" s="12" t="str">
        <f>VLOOKUP(B130,'LISTA DE PRECIOS'!A:D,4,FALSE)</f>
        <v>un</v>
      </c>
      <c r="E130" s="12">
        <v>0.01</v>
      </c>
      <c r="F130" s="12">
        <v>1</v>
      </c>
      <c r="G130" s="13">
        <f>VLOOKUP(B130,'LISTA DE PRECIOS'!A:E,5,FALSE)</f>
        <v>23900</v>
      </c>
      <c r="H130" s="39">
        <f>+ROUND(E130*F130*G130,0)</f>
        <v>239</v>
      </c>
    </row>
    <row r="131" spans="2:8" s="1" customFormat="1" ht="15.75" thickBot="1">
      <c r="B131" s="167" t="s">
        <v>1158</v>
      </c>
      <c r="C131" s="95" t="str">
        <f>VLOOKUP(B131,'LISTA DE PRECIOS'!A:B,2,FALSE)</f>
        <v xml:space="preserve">Tornillo autoperforante </v>
      </c>
      <c r="D131" s="92" t="str">
        <f>VLOOKUP(B131,'LISTA DE PRECIOS'!A:D,4,FALSE)</f>
        <v>Un</v>
      </c>
      <c r="E131" s="92">
        <v>5</v>
      </c>
      <c r="F131" s="92">
        <v>1</v>
      </c>
      <c r="G131" s="93">
        <f>VLOOKUP(B131,'LISTA DE PRECIOS'!A:E,5,FALSE)</f>
        <v>53</v>
      </c>
      <c r="H131" s="94">
        <f>+ROUND(E131*F131*G131,0)</f>
        <v>265</v>
      </c>
    </row>
    <row r="132" spans="2:8" s="1" customFormat="1" ht="15.75" thickBot="1">
      <c r="B132" s="1022"/>
      <c r="C132" s="1023"/>
      <c r="D132" s="1024"/>
      <c r="E132" s="1030" t="s">
        <v>497</v>
      </c>
      <c r="F132" s="1031"/>
      <c r="G132" s="1032"/>
      <c r="H132" s="29">
        <f>ROUND(SUM(H128:H131),0)</f>
        <v>2430124</v>
      </c>
    </row>
    <row r="133" spans="2:8" s="1" customFormat="1" ht="15.75" thickBot="1">
      <c r="B133" s="1027"/>
      <c r="C133" s="1027"/>
      <c r="D133" s="1027"/>
      <c r="E133" s="1027"/>
      <c r="F133" s="1027"/>
      <c r="G133" s="1027"/>
      <c r="H133" s="1027"/>
    </row>
    <row r="134" spans="2:8" s="1" customFormat="1" ht="24">
      <c r="B134" s="1028" t="s">
        <v>489</v>
      </c>
      <c r="C134" s="1029"/>
      <c r="D134" s="41" t="s">
        <v>490</v>
      </c>
      <c r="E134" s="25" t="s">
        <v>491</v>
      </c>
      <c r="F134" s="25" t="s">
        <v>2530</v>
      </c>
      <c r="G134" s="26" t="s">
        <v>492</v>
      </c>
      <c r="H134" s="27" t="s">
        <v>493</v>
      </c>
    </row>
    <row r="135" spans="2:8" s="1" customFormat="1" ht="15.75" thickBot="1">
      <c r="B135" s="91" t="s">
        <v>543</v>
      </c>
      <c r="C135" s="95" t="s">
        <v>203</v>
      </c>
      <c r="D135" s="92" t="s">
        <v>39</v>
      </c>
      <c r="E135" s="155">
        <v>0.1</v>
      </c>
      <c r="F135" s="155"/>
      <c r="G135" s="93">
        <f>+H145</f>
        <v>413221</v>
      </c>
      <c r="H135" s="154">
        <f>+ROUND(E135*G135,0)</f>
        <v>41322</v>
      </c>
    </row>
    <row r="136" spans="2:8" s="1" customFormat="1" ht="15.75" thickBot="1">
      <c r="B136" s="1022"/>
      <c r="C136" s="1023"/>
      <c r="D136" s="1024"/>
      <c r="E136" s="1030" t="s">
        <v>498</v>
      </c>
      <c r="F136" s="1031"/>
      <c r="G136" s="1032"/>
      <c r="H136" s="29">
        <f>ROUND(SUM(H135:H135),0)</f>
        <v>41322</v>
      </c>
    </row>
    <row r="137" spans="2:8" s="1" customFormat="1" ht="15.75" thickBot="1">
      <c r="B137" s="42"/>
      <c r="C137" s="42"/>
      <c r="D137" s="42"/>
      <c r="E137" s="10"/>
      <c r="F137" s="10"/>
      <c r="G137" s="7"/>
      <c r="H137" s="8"/>
    </row>
    <row r="138" spans="2:8" s="1" customFormat="1" ht="36.75" thickBot="1">
      <c r="B138" s="1033" t="s">
        <v>499</v>
      </c>
      <c r="C138" s="1034"/>
      <c r="D138" s="30" t="s">
        <v>495</v>
      </c>
      <c r="E138" s="30" t="s">
        <v>501</v>
      </c>
      <c r="F138" s="25" t="s">
        <v>2530</v>
      </c>
      <c r="G138" s="31" t="s">
        <v>500</v>
      </c>
      <c r="H138" s="32" t="s">
        <v>493</v>
      </c>
    </row>
    <row r="139" spans="2:8" s="1" customFormat="1" ht="15.75" thickBot="1">
      <c r="B139" s="15">
        <v>3</v>
      </c>
      <c r="C139" s="16" t="s">
        <v>4</v>
      </c>
      <c r="D139" s="17"/>
      <c r="E139" s="18"/>
      <c r="F139" s="18"/>
      <c r="G139" s="19"/>
      <c r="H139" s="20">
        <f>+ROUND(E139*G139,0)</f>
        <v>0</v>
      </c>
    </row>
    <row r="140" spans="2:8" s="1" customFormat="1" ht="15.75" thickBot="1">
      <c r="B140" s="991"/>
      <c r="C140" s="991"/>
      <c r="D140" s="991"/>
      <c r="E140" s="992" t="s">
        <v>502</v>
      </c>
      <c r="F140" s="993"/>
      <c r="G140" s="994"/>
      <c r="H140" s="33">
        <f>ROUND(SUM(H139:H139),0)</f>
        <v>0</v>
      </c>
    </row>
    <row r="141" spans="2:8" s="1" customFormat="1" ht="15.75" thickBot="1">
      <c r="B141" s="1027"/>
      <c r="C141" s="1027"/>
      <c r="D141" s="1027"/>
      <c r="E141" s="1027"/>
      <c r="F141" s="1027"/>
      <c r="G141" s="1027"/>
      <c r="H141" s="1027"/>
    </row>
    <row r="142" spans="2:8" s="1" customFormat="1" ht="24">
      <c r="B142" s="1028" t="s">
        <v>503</v>
      </c>
      <c r="C142" s="1029"/>
      <c r="D142" s="41" t="s">
        <v>495</v>
      </c>
      <c r="E142" s="25" t="s">
        <v>504</v>
      </c>
      <c r="F142" s="25" t="s">
        <v>2530</v>
      </c>
      <c r="G142" s="26" t="s">
        <v>505</v>
      </c>
      <c r="H142" s="27" t="s">
        <v>493</v>
      </c>
    </row>
    <row r="143" spans="2:8" s="1" customFormat="1">
      <c r="B143" s="423" t="s">
        <v>2514</v>
      </c>
      <c r="C143" s="11" t="str">
        <f>VLOOKUP(B143,'LISTA DE PRECIOS'!A:B,2,FALSE)</f>
        <v>Ayudante</v>
      </c>
      <c r="D143" s="12" t="str">
        <f>VLOOKUP(B143,'LISTA DE PRECIOS'!A:D,4,FALSE)</f>
        <v>Día</v>
      </c>
      <c r="E143" s="23">
        <v>1.6</v>
      </c>
      <c r="F143" s="23">
        <v>2</v>
      </c>
      <c r="G143" s="13">
        <f>VLOOKUP(B143,'LISTA DE PRECIOS'!A:E,5,FALSE)</f>
        <v>67964</v>
      </c>
      <c r="H143" s="119">
        <f>+ROUND(E143*F143*G143,0)</f>
        <v>217485</v>
      </c>
    </row>
    <row r="144" spans="2:8" s="1" customFormat="1" ht="15.75" thickBot="1">
      <c r="B144" s="424" t="s">
        <v>2516</v>
      </c>
      <c r="C144" s="95" t="str">
        <f>VLOOKUP(B144,'LISTA DE PRECIOS'!A:B,2,FALSE)</f>
        <v>Oficial</v>
      </c>
      <c r="D144" s="92" t="str">
        <f>VLOOKUP(B144,'LISTA DE PRECIOS'!A:D,4,FALSE)</f>
        <v>Día</v>
      </c>
      <c r="E144" s="117">
        <v>1.6</v>
      </c>
      <c r="F144" s="117">
        <v>1</v>
      </c>
      <c r="G144" s="93">
        <f>VLOOKUP(B144,'LISTA DE PRECIOS'!A:E,5,FALSE)</f>
        <v>122335</v>
      </c>
      <c r="H144" s="116">
        <f>+ROUND(E144*F144*G144,0)</f>
        <v>195736</v>
      </c>
    </row>
    <row r="145" spans="2:8" s="1" customFormat="1" ht="15.75" thickBot="1">
      <c r="B145" s="991"/>
      <c r="C145" s="991"/>
      <c r="D145" s="991"/>
      <c r="E145" s="1042" t="s">
        <v>506</v>
      </c>
      <c r="F145" s="1043"/>
      <c r="G145" s="1031"/>
      <c r="H145" s="29">
        <f>ROUND(SUM(H143:H144),0)</f>
        <v>413221</v>
      </c>
    </row>
    <row r="146" spans="2:8" s="1" customFormat="1" ht="15.75" thickBot="1">
      <c r="B146" s="42"/>
      <c r="C146" s="42"/>
      <c r="D146" s="42"/>
      <c r="E146" s="42"/>
      <c r="F146" s="42"/>
      <c r="G146" s="42"/>
      <c r="H146" s="42"/>
    </row>
    <row r="147" spans="2:8" s="1" customFormat="1" ht="15.75" thickBot="1">
      <c r="B147" s="40"/>
      <c r="C147" s="40"/>
      <c r="D147" s="40"/>
      <c r="E147" s="995" t="s">
        <v>507</v>
      </c>
      <c r="F147" s="996"/>
      <c r="G147" s="997"/>
      <c r="H147" s="14">
        <f>+ROUND(H145+H136+H132+H140,0)</f>
        <v>2884667</v>
      </c>
    </row>
    <row r="148" spans="2:8" s="1" customFormat="1">
      <c r="B148" s="40"/>
      <c r="C148" s="40"/>
      <c r="D148" s="40"/>
      <c r="E148" s="201"/>
      <c r="F148" s="201"/>
      <c r="G148" s="201"/>
      <c r="H148" s="200"/>
    </row>
    <row r="149" spans="2:8" s="1" customFormat="1">
      <c r="B149" s="40"/>
      <c r="C149" s="40"/>
      <c r="D149" s="40"/>
      <c r="E149" s="201"/>
      <c r="F149" s="201"/>
      <c r="G149" s="201"/>
      <c r="H149" s="200"/>
    </row>
    <row r="150" spans="2:8" s="1" customFormat="1">
      <c r="B150" s="40"/>
      <c r="C150" s="40"/>
      <c r="D150" s="40"/>
      <c r="E150" s="201"/>
      <c r="F150" s="201"/>
      <c r="G150" s="201"/>
      <c r="H150" s="200"/>
    </row>
    <row r="151" spans="2:8" s="1" customFormat="1">
      <c r="B151" s="40"/>
      <c r="C151" s="40"/>
      <c r="D151" s="40"/>
      <c r="E151" s="201"/>
      <c r="F151" s="201"/>
      <c r="G151" s="201"/>
      <c r="H151" s="200"/>
    </row>
    <row r="152" spans="2:8" s="1" customFormat="1" ht="15.75" thickBot="1">
      <c r="B152" s="40"/>
      <c r="C152" s="40"/>
      <c r="D152" s="40"/>
      <c r="E152" s="201"/>
      <c r="F152" s="201"/>
      <c r="G152" s="201"/>
      <c r="H152" s="200"/>
    </row>
    <row r="153" spans="2:8" s="1" customFormat="1" ht="15.6" customHeight="1" thickTop="1">
      <c r="B153" s="40"/>
      <c r="C153" s="854" t="s">
        <v>3432</v>
      </c>
      <c r="D153" s="40"/>
      <c r="E153" s="1203" t="s">
        <v>3431</v>
      </c>
      <c r="F153" s="1203"/>
      <c r="G153" s="1203"/>
      <c r="H153" s="200"/>
    </row>
    <row r="154" spans="2:8" s="1" customFormat="1">
      <c r="B154" s="40"/>
      <c r="C154" s="40"/>
      <c r="D154" s="40"/>
      <c r="E154" s="201"/>
      <c r="F154" s="201"/>
      <c r="G154" s="201"/>
      <c r="H154" s="200"/>
    </row>
    <row r="155" spans="2:8" s="1" customFormat="1">
      <c r="B155" s="40"/>
      <c r="C155" s="40"/>
      <c r="D155" s="40"/>
      <c r="E155" s="201"/>
      <c r="F155" s="201"/>
      <c r="G155" s="201"/>
      <c r="H155" s="200"/>
    </row>
    <row r="156" spans="2:8" s="1" customFormat="1" ht="15.75" thickBot="1">
      <c r="B156" s="40"/>
      <c r="C156" s="40"/>
      <c r="D156" s="40"/>
      <c r="E156" s="201"/>
      <c r="F156" s="201"/>
      <c r="G156" s="201"/>
      <c r="H156" s="200"/>
    </row>
    <row r="157" spans="2:8" s="1" customFormat="1" ht="15.75" thickTop="1">
      <c r="B157" s="40"/>
      <c r="C157" s="854" t="s">
        <v>3426</v>
      </c>
      <c r="D157" s="40"/>
      <c r="E157" s="1203" t="s">
        <v>3429</v>
      </c>
      <c r="F157" s="1203"/>
      <c r="G157" s="1203"/>
      <c r="H157" s="200"/>
    </row>
    <row r="158" spans="2:8" s="1" customFormat="1">
      <c r="E158" s="9"/>
      <c r="F158" s="9"/>
      <c r="G158" s="4"/>
      <c r="H158" s="4"/>
    </row>
    <row r="159" spans="2:8" s="1" customFormat="1" ht="15.75" thickBot="1">
      <c r="E159" s="9"/>
      <c r="F159" s="9"/>
      <c r="G159" s="4"/>
      <c r="H159" s="4"/>
    </row>
    <row r="160" spans="2:8" s="1" customFormat="1" ht="16.149999999999999" customHeight="1" thickBot="1">
      <c r="B160" s="1209" t="s">
        <v>2982</v>
      </c>
      <c r="C160" s="1210"/>
      <c r="D160" s="1210"/>
      <c r="E160" s="1210"/>
      <c r="F160" s="1210"/>
      <c r="G160" s="1210"/>
      <c r="H160" s="1211"/>
    </row>
    <row r="161" spans="2:8" s="1" customFormat="1" ht="15.75" customHeight="1" thickBot="1">
      <c r="B161" s="1006" t="s">
        <v>2578</v>
      </c>
      <c r="C161" s="1007"/>
      <c r="D161" s="1008" t="s">
        <v>3636</v>
      </c>
      <c r="E161" s="1007"/>
      <c r="F161" s="1007"/>
      <c r="G161" s="1007"/>
      <c r="H161" s="1009"/>
    </row>
    <row r="162" spans="2:8" s="1" customFormat="1" ht="21.6" customHeight="1">
      <c r="B162" s="1010" t="s">
        <v>3438</v>
      </c>
      <c r="C162" s="1011"/>
      <c r="D162" s="1010" t="s">
        <v>34</v>
      </c>
      <c r="E162" s="1011"/>
      <c r="F162" s="1011"/>
      <c r="G162" s="1011"/>
      <c r="H162" s="38" t="s">
        <v>1</v>
      </c>
    </row>
    <row r="163" spans="2:8" s="1" customFormat="1" ht="22.15" customHeight="1">
      <c r="B163" s="1012"/>
      <c r="C163" s="1013"/>
      <c r="D163" s="1016">
        <f>+ROUND(H184+H175+H171+H179,0)</f>
        <v>1935370</v>
      </c>
      <c r="E163" s="1017"/>
      <c r="F163" s="1017"/>
      <c r="G163" s="1017"/>
      <c r="H163" s="1020" t="s">
        <v>2805</v>
      </c>
    </row>
    <row r="164" spans="2:8" s="1" customFormat="1" ht="24" customHeight="1" thickBot="1">
      <c r="B164" s="1014"/>
      <c r="C164" s="1015"/>
      <c r="D164" s="1018"/>
      <c r="E164" s="1019"/>
      <c r="F164" s="1019"/>
      <c r="G164" s="1019"/>
      <c r="H164" s="1021"/>
    </row>
    <row r="165" spans="2:8" s="1" customFormat="1" ht="15.75" thickBot="1">
      <c r="E165" s="9"/>
      <c r="F165" s="9"/>
      <c r="G165" s="4"/>
      <c r="H165" s="4"/>
    </row>
    <row r="166" spans="2:8" s="1" customFormat="1" ht="24.75" thickBot="1">
      <c r="B166" s="1028" t="s">
        <v>494</v>
      </c>
      <c r="C166" s="1029"/>
      <c r="D166" s="41" t="s">
        <v>495</v>
      </c>
      <c r="E166" s="25" t="s">
        <v>496</v>
      </c>
      <c r="F166" s="25" t="s">
        <v>2469</v>
      </c>
      <c r="G166" s="26" t="s">
        <v>492</v>
      </c>
      <c r="H166" s="27" t="s">
        <v>493</v>
      </c>
    </row>
    <row r="167" spans="2:8" s="1" customFormat="1">
      <c r="B167" s="310"/>
      <c r="C167" s="311" t="s">
        <v>2649</v>
      </c>
      <c r="D167" s="312" t="s">
        <v>1018</v>
      </c>
      <c r="E167" s="312">
        <f>+(1.5*4)+(4.26*2)</f>
        <v>14.52</v>
      </c>
      <c r="F167" s="312">
        <v>1</v>
      </c>
      <c r="G167" s="13">
        <v>35500</v>
      </c>
      <c r="H167" s="313">
        <f>+ROUND(E167*F167*G167,0)</f>
        <v>515460</v>
      </c>
    </row>
    <row r="168" spans="2:8" s="1" customFormat="1">
      <c r="B168" s="193"/>
      <c r="C168" s="11" t="s">
        <v>2653</v>
      </c>
      <c r="D168" s="12" t="s">
        <v>23</v>
      </c>
      <c r="E168" s="12">
        <f>1.7*4.26</f>
        <v>7.2419999999999991</v>
      </c>
      <c r="F168" s="12">
        <v>1</v>
      </c>
      <c r="G168" s="13">
        <v>145000</v>
      </c>
      <c r="H168" s="39">
        <f>+ROUND(E168*F168*G168,0)</f>
        <v>1050090</v>
      </c>
    </row>
    <row r="169" spans="2:8" s="1" customFormat="1" ht="22.5">
      <c r="B169" s="169" t="s">
        <v>1101</v>
      </c>
      <c r="C169" s="11" t="str">
        <f>VLOOKUP(B169,'LISTA DE PRECIOS'!A:B,2,FALSE)</f>
        <v>Silicona transparente sellador de vidrios tubo x 280 ml</v>
      </c>
      <c r="D169" s="12" t="str">
        <f>VLOOKUP(B169,'LISTA DE PRECIOS'!A:D,4,FALSE)</f>
        <v>un</v>
      </c>
      <c r="E169" s="12">
        <v>0.01</v>
      </c>
      <c r="F169" s="12">
        <v>1</v>
      </c>
      <c r="G169" s="13">
        <f>VLOOKUP(B169,'LISTA DE PRECIOS'!A:E,5,FALSE)</f>
        <v>23900</v>
      </c>
      <c r="H169" s="39">
        <f>+ROUND(E169*F169*G169,0)</f>
        <v>239</v>
      </c>
    </row>
    <row r="170" spans="2:8" s="1" customFormat="1" ht="15.75" thickBot="1">
      <c r="B170" s="167" t="s">
        <v>1158</v>
      </c>
      <c r="C170" s="95" t="str">
        <f>VLOOKUP(B170,'LISTA DE PRECIOS'!A:B,2,FALSE)</f>
        <v xml:space="preserve">Tornillo autoperforante </v>
      </c>
      <c r="D170" s="92" t="str">
        <f>VLOOKUP(B170,'LISTA DE PRECIOS'!A:D,4,FALSE)</f>
        <v>Un</v>
      </c>
      <c r="E170" s="92">
        <v>5</v>
      </c>
      <c r="F170" s="92">
        <v>1</v>
      </c>
      <c r="G170" s="93">
        <f>VLOOKUP(B170,'LISTA DE PRECIOS'!A:E,5,FALSE)</f>
        <v>53</v>
      </c>
      <c r="H170" s="94">
        <f>+ROUND(E170*F170*G170,0)</f>
        <v>265</v>
      </c>
    </row>
    <row r="171" spans="2:8" s="1" customFormat="1" ht="15.75" thickBot="1">
      <c r="B171" s="1022"/>
      <c r="C171" s="1023"/>
      <c r="D171" s="1024"/>
      <c r="E171" s="1030" t="s">
        <v>497</v>
      </c>
      <c r="F171" s="1031"/>
      <c r="G171" s="1032"/>
      <c r="H171" s="29">
        <f>ROUND(SUM(H167:H170),0)</f>
        <v>1566054</v>
      </c>
    </row>
    <row r="172" spans="2:8" s="1" customFormat="1" ht="15.75" thickBot="1">
      <c r="B172" s="1027"/>
      <c r="C172" s="1027"/>
      <c r="D172" s="1027"/>
      <c r="E172" s="1027"/>
      <c r="F172" s="1027"/>
      <c r="G172" s="1027"/>
      <c r="H172" s="1027"/>
    </row>
    <row r="173" spans="2:8" s="1" customFormat="1" ht="24">
      <c r="B173" s="1028" t="s">
        <v>489</v>
      </c>
      <c r="C173" s="1029"/>
      <c r="D173" s="41" t="s">
        <v>490</v>
      </c>
      <c r="E173" s="25" t="s">
        <v>491</v>
      </c>
      <c r="F173" s="25" t="s">
        <v>2530</v>
      </c>
      <c r="G173" s="26" t="s">
        <v>492</v>
      </c>
      <c r="H173" s="27" t="s">
        <v>493</v>
      </c>
    </row>
    <row r="174" spans="2:8" s="1" customFormat="1" ht="15.75" thickBot="1">
      <c r="B174" s="91" t="s">
        <v>543</v>
      </c>
      <c r="C174" s="95" t="s">
        <v>203</v>
      </c>
      <c r="D174" s="92" t="s">
        <v>39</v>
      </c>
      <c r="E174" s="155">
        <v>0.1</v>
      </c>
      <c r="F174" s="155"/>
      <c r="G174" s="93">
        <f>+H184</f>
        <v>335742</v>
      </c>
      <c r="H174" s="154">
        <f>+ROUND(E174*G174,0)</f>
        <v>33574</v>
      </c>
    </row>
    <row r="175" spans="2:8" s="1" customFormat="1" ht="15.75" thickBot="1">
      <c r="B175" s="1022"/>
      <c r="C175" s="1023"/>
      <c r="D175" s="1024"/>
      <c r="E175" s="1030" t="s">
        <v>498</v>
      </c>
      <c r="F175" s="1031"/>
      <c r="G175" s="1032"/>
      <c r="H175" s="29">
        <f>ROUND(SUM(H174:H174),0)</f>
        <v>33574</v>
      </c>
    </row>
    <row r="176" spans="2:8" s="1" customFormat="1" ht="15.75" thickBot="1">
      <c r="B176" s="42"/>
      <c r="C176" s="42"/>
      <c r="D176" s="42"/>
      <c r="E176" s="10"/>
      <c r="F176" s="10"/>
      <c r="G176" s="7"/>
      <c r="H176" s="8"/>
    </row>
    <row r="177" spans="2:8" s="1" customFormat="1" ht="36.75" thickBot="1">
      <c r="B177" s="1033" t="s">
        <v>499</v>
      </c>
      <c r="C177" s="1034"/>
      <c r="D177" s="30" t="s">
        <v>495</v>
      </c>
      <c r="E177" s="30" t="s">
        <v>501</v>
      </c>
      <c r="F177" s="25" t="s">
        <v>2530</v>
      </c>
      <c r="G177" s="31" t="s">
        <v>500</v>
      </c>
      <c r="H177" s="32" t="s">
        <v>493</v>
      </c>
    </row>
    <row r="178" spans="2:8" s="1" customFormat="1" ht="15.75" thickBot="1">
      <c r="B178" s="15">
        <v>3</v>
      </c>
      <c r="C178" s="16" t="s">
        <v>4</v>
      </c>
      <c r="D178" s="17"/>
      <c r="E178" s="18"/>
      <c r="F178" s="18"/>
      <c r="G178" s="19"/>
      <c r="H178" s="20">
        <f>+ROUND(E178*G178,0)</f>
        <v>0</v>
      </c>
    </row>
    <row r="179" spans="2:8" s="1" customFormat="1" ht="15.75" thickBot="1">
      <c r="B179" s="991"/>
      <c r="C179" s="991"/>
      <c r="D179" s="991"/>
      <c r="E179" s="992" t="s">
        <v>502</v>
      </c>
      <c r="F179" s="993"/>
      <c r="G179" s="994"/>
      <c r="H179" s="33">
        <f>ROUND(SUM(H178:H178),0)</f>
        <v>0</v>
      </c>
    </row>
    <row r="180" spans="2:8" s="1" customFormat="1" ht="15.75" thickBot="1">
      <c r="B180" s="1027"/>
      <c r="C180" s="1027"/>
      <c r="D180" s="1027"/>
      <c r="E180" s="1027"/>
      <c r="F180" s="1027"/>
      <c r="G180" s="1027"/>
      <c r="H180" s="1027"/>
    </row>
    <row r="181" spans="2:8" s="1" customFormat="1" ht="24">
      <c r="B181" s="1028" t="s">
        <v>503</v>
      </c>
      <c r="C181" s="1029"/>
      <c r="D181" s="41" t="s">
        <v>495</v>
      </c>
      <c r="E181" s="25" t="s">
        <v>504</v>
      </c>
      <c r="F181" s="25" t="s">
        <v>2530</v>
      </c>
      <c r="G181" s="26" t="s">
        <v>505</v>
      </c>
      <c r="H181" s="27" t="s">
        <v>493</v>
      </c>
    </row>
    <row r="182" spans="2:8" s="1" customFormat="1">
      <c r="B182" s="423" t="s">
        <v>2514</v>
      </c>
      <c r="C182" s="11" t="str">
        <f>VLOOKUP(B182,'LISTA DE PRECIOS'!A:B,2,FALSE)</f>
        <v>Ayudante</v>
      </c>
      <c r="D182" s="12" t="str">
        <f>VLOOKUP(B182,'LISTA DE PRECIOS'!A:D,4,FALSE)</f>
        <v>Día</v>
      </c>
      <c r="E182" s="23">
        <v>1.3</v>
      </c>
      <c r="F182" s="23">
        <v>2</v>
      </c>
      <c r="G182" s="13">
        <f>VLOOKUP(B182,'LISTA DE PRECIOS'!A:E,5,FALSE)</f>
        <v>67964</v>
      </c>
      <c r="H182" s="119">
        <f>+ROUND(E182*F182*G182,0)</f>
        <v>176706</v>
      </c>
    </row>
    <row r="183" spans="2:8" s="1" customFormat="1" ht="15.75" thickBot="1">
      <c r="B183" s="424" t="s">
        <v>2516</v>
      </c>
      <c r="C183" s="95" t="str">
        <f>VLOOKUP(B183,'LISTA DE PRECIOS'!A:B,2,FALSE)</f>
        <v>Oficial</v>
      </c>
      <c r="D183" s="92" t="str">
        <f>VLOOKUP(B183,'LISTA DE PRECIOS'!A:D,4,FALSE)</f>
        <v>Día</v>
      </c>
      <c r="E183" s="117">
        <v>1.3</v>
      </c>
      <c r="F183" s="117">
        <v>1</v>
      </c>
      <c r="G183" s="93">
        <f>VLOOKUP(B183,'LISTA DE PRECIOS'!A:E,5,FALSE)</f>
        <v>122335</v>
      </c>
      <c r="H183" s="116">
        <f>+ROUND(E183*F183*G183,0)</f>
        <v>159036</v>
      </c>
    </row>
    <row r="184" spans="2:8" s="1" customFormat="1" ht="15.75" thickBot="1">
      <c r="B184" s="991"/>
      <c r="C184" s="991"/>
      <c r="D184" s="991"/>
      <c r="E184" s="1042" t="s">
        <v>506</v>
      </c>
      <c r="F184" s="1043"/>
      <c r="G184" s="1031"/>
      <c r="H184" s="29">
        <f>ROUND(SUM(H182:H183),0)</f>
        <v>335742</v>
      </c>
    </row>
    <row r="185" spans="2:8" s="1" customFormat="1" ht="15.75" thickBot="1">
      <c r="B185" s="42"/>
      <c r="C185" s="42"/>
      <c r="D185" s="42"/>
      <c r="E185" s="42"/>
      <c r="F185" s="42"/>
      <c r="G185" s="42"/>
      <c r="H185" s="42"/>
    </row>
    <row r="186" spans="2:8" s="1" customFormat="1" ht="15.75" thickBot="1">
      <c r="B186" s="40"/>
      <c r="C186" s="40"/>
      <c r="D186" s="40"/>
      <c r="E186" s="995" t="s">
        <v>507</v>
      </c>
      <c r="F186" s="996"/>
      <c r="G186" s="997"/>
      <c r="H186" s="14">
        <f>+ROUND(H184+H175+H171+H179,0)</f>
        <v>1935370</v>
      </c>
    </row>
    <row r="187" spans="2:8" s="1" customFormat="1">
      <c r="B187" s="40"/>
      <c r="C187" s="40"/>
      <c r="D187" s="40"/>
      <c r="E187" s="201"/>
      <c r="F187" s="201"/>
      <c r="G187" s="201"/>
      <c r="H187" s="200"/>
    </row>
    <row r="188" spans="2:8" s="1" customFormat="1">
      <c r="B188" s="40"/>
      <c r="C188" s="40"/>
      <c r="D188" s="40"/>
      <c r="E188" s="201"/>
      <c r="F188" s="201"/>
      <c r="G188" s="201"/>
      <c r="H188" s="200"/>
    </row>
    <row r="189" spans="2:8" s="1" customFormat="1">
      <c r="B189" s="40"/>
      <c r="C189" s="40"/>
      <c r="D189" s="40"/>
      <c r="E189" s="201"/>
      <c r="F189" s="201"/>
      <c r="G189" s="201"/>
      <c r="H189" s="200"/>
    </row>
    <row r="190" spans="2:8" s="1" customFormat="1">
      <c r="B190" s="40"/>
      <c r="C190" s="40"/>
      <c r="D190" s="40"/>
      <c r="E190" s="201"/>
      <c r="F190" s="201"/>
      <c r="G190" s="201"/>
      <c r="H190" s="200"/>
    </row>
    <row r="191" spans="2:8" s="1" customFormat="1" ht="15.75" thickBot="1">
      <c r="B191" s="40"/>
      <c r="C191" s="40"/>
      <c r="D191" s="40"/>
      <c r="E191" s="201"/>
      <c r="F191" s="201"/>
      <c r="G191" s="201"/>
      <c r="H191" s="200"/>
    </row>
    <row r="192" spans="2:8" s="1" customFormat="1" ht="15.6" customHeight="1" thickTop="1">
      <c r="B192" s="40"/>
      <c r="C192" s="854" t="s">
        <v>3432</v>
      </c>
      <c r="D192" s="40"/>
      <c r="E192" s="1203" t="s">
        <v>3431</v>
      </c>
      <c r="F192" s="1203"/>
      <c r="G192" s="1203"/>
      <c r="H192" s="200"/>
    </row>
    <row r="193" spans="2:8" s="1" customFormat="1">
      <c r="B193" s="40"/>
      <c r="C193" s="40"/>
      <c r="D193" s="40"/>
      <c r="E193" s="201"/>
      <c r="F193" s="201"/>
      <c r="G193" s="201"/>
      <c r="H193" s="200"/>
    </row>
    <row r="194" spans="2:8" s="1" customFormat="1">
      <c r="B194" s="40"/>
      <c r="C194" s="40"/>
      <c r="D194" s="40"/>
      <c r="E194" s="201"/>
      <c r="F194" s="201"/>
      <c r="G194" s="201"/>
      <c r="H194" s="200"/>
    </row>
    <row r="195" spans="2:8" s="1" customFormat="1" ht="15.75" thickBot="1">
      <c r="B195" s="40"/>
      <c r="C195" s="40"/>
      <c r="D195" s="40"/>
      <c r="E195" s="201"/>
      <c r="F195" s="201"/>
      <c r="G195" s="201"/>
      <c r="H195" s="200"/>
    </row>
    <row r="196" spans="2:8" s="1" customFormat="1" ht="15.75" thickTop="1">
      <c r="B196" s="40"/>
      <c r="C196" s="854" t="s">
        <v>3426</v>
      </c>
      <c r="D196" s="40"/>
      <c r="E196" s="1203" t="s">
        <v>3429</v>
      </c>
      <c r="F196" s="1203"/>
      <c r="G196" s="1203"/>
      <c r="H196" s="200"/>
    </row>
    <row r="197" spans="2:8" s="1" customFormat="1">
      <c r="E197" s="9"/>
      <c r="F197" s="9"/>
      <c r="G197" s="4"/>
      <c r="H197" s="4"/>
    </row>
    <row r="198" spans="2:8" s="1" customFormat="1" ht="15" customHeight="1" thickBot="1">
      <c r="B198" s="4"/>
      <c r="C198" s="4"/>
      <c r="D198" s="4"/>
      <c r="E198" s="4"/>
      <c r="F198" s="4"/>
      <c r="G198" s="4"/>
      <c r="H198" s="4"/>
    </row>
    <row r="199" spans="2:8" s="1" customFormat="1" ht="17.45" customHeight="1" thickBot="1">
      <c r="B199" s="1209" t="s">
        <v>2982</v>
      </c>
      <c r="C199" s="1210"/>
      <c r="D199" s="1210"/>
      <c r="E199" s="1210"/>
      <c r="F199" s="1210"/>
      <c r="G199" s="1210"/>
      <c r="H199" s="1211"/>
    </row>
    <row r="200" spans="2:8" s="1" customFormat="1" ht="15.75" thickBot="1">
      <c r="B200" s="1006" t="s">
        <v>2578</v>
      </c>
      <c r="C200" s="1007"/>
      <c r="D200" s="1008" t="s">
        <v>3637</v>
      </c>
      <c r="E200" s="1007"/>
      <c r="F200" s="1007"/>
      <c r="G200" s="1007"/>
      <c r="H200" s="1009"/>
    </row>
    <row r="201" spans="2:8" s="1" customFormat="1">
      <c r="B201" s="1010" t="s">
        <v>2815</v>
      </c>
      <c r="C201" s="1011"/>
      <c r="D201" s="1010" t="s">
        <v>34</v>
      </c>
      <c r="E201" s="1011"/>
      <c r="F201" s="1011"/>
      <c r="G201" s="1011"/>
      <c r="H201" s="38" t="s">
        <v>1</v>
      </c>
    </row>
    <row r="202" spans="2:8" s="1" customFormat="1" ht="9.6" customHeight="1">
      <c r="B202" s="1012"/>
      <c r="C202" s="1013"/>
      <c r="D202" s="1016">
        <f>+ROUND(H227+H218+H214+H222,0)</f>
        <v>735524</v>
      </c>
      <c r="E202" s="1017"/>
      <c r="F202" s="1017"/>
      <c r="G202" s="1017"/>
      <c r="H202" s="1020" t="s">
        <v>2805</v>
      </c>
    </row>
    <row r="203" spans="2:8" s="1" customFormat="1" ht="57" customHeight="1" thickBot="1">
      <c r="B203" s="1014"/>
      <c r="C203" s="1015"/>
      <c r="D203" s="1018"/>
      <c r="E203" s="1019"/>
      <c r="F203" s="1019"/>
      <c r="G203" s="1019"/>
      <c r="H203" s="1021"/>
    </row>
    <row r="204" spans="2:8" s="1" customFormat="1" ht="9.75" customHeight="1" thickBot="1">
      <c r="E204" s="9"/>
      <c r="F204" s="9"/>
      <c r="G204" s="4"/>
      <c r="H204" s="4"/>
    </row>
    <row r="205" spans="2:8" s="1" customFormat="1" ht="24">
      <c r="B205" s="1207" t="s">
        <v>494</v>
      </c>
      <c r="C205" s="1208"/>
      <c r="D205" s="124" t="s">
        <v>495</v>
      </c>
      <c r="E205" s="123" t="s">
        <v>496</v>
      </c>
      <c r="F205" s="123" t="s">
        <v>2542</v>
      </c>
      <c r="G205" s="122" t="s">
        <v>492</v>
      </c>
      <c r="H205" s="121" t="s">
        <v>493</v>
      </c>
    </row>
    <row r="206" spans="2:8" s="1" customFormat="1">
      <c r="B206" s="169" t="s">
        <v>949</v>
      </c>
      <c r="C206" s="11" t="str">
        <f>VLOOKUP(B206,'LISTA DE PRECIOS'!A:B,2,FALSE)</f>
        <v>Manija (asa) para puerta</v>
      </c>
      <c r="D206" s="12" t="str">
        <f>VLOOKUP(B206,'LISTA DE PRECIOS'!A:D,4,FALSE)</f>
        <v>Un</v>
      </c>
      <c r="E206" s="12">
        <v>1</v>
      </c>
      <c r="F206" s="12">
        <v>1</v>
      </c>
      <c r="G206" s="13">
        <f>VLOOKUP(B206,'LISTA DE PRECIOS'!A:E,5,FALSE)</f>
        <v>3600</v>
      </c>
      <c r="H206" s="39">
        <f t="shared" ref="H206:H213" si="1">+ROUND(E206*F206*G206,0)</f>
        <v>3600</v>
      </c>
    </row>
    <row r="207" spans="2:8" s="1" customFormat="1" ht="22.5">
      <c r="B207" s="169"/>
      <c r="C207" s="11" t="s">
        <v>2658</v>
      </c>
      <c r="D207" s="12" t="s">
        <v>35</v>
      </c>
      <c r="E207" s="12">
        <v>1</v>
      </c>
      <c r="F207" s="12">
        <v>1</v>
      </c>
      <c r="G207" s="13">
        <v>270000</v>
      </c>
      <c r="H207" s="39">
        <f t="shared" si="1"/>
        <v>270000</v>
      </c>
    </row>
    <row r="208" spans="2:8" s="1" customFormat="1">
      <c r="B208" s="169" t="s">
        <v>744</v>
      </c>
      <c r="C208" s="11" t="str">
        <f>VLOOKUP(B208,'LISTA DE PRECIOS'!A:B,2,FALSE)</f>
        <v>Chapa fina tipo Schlage, Yale o similar para portón</v>
      </c>
      <c r="D208" s="12" t="str">
        <f>VLOOKUP(B208,'LISTA DE PRECIOS'!A:D,4,FALSE)</f>
        <v>Un</v>
      </c>
      <c r="E208" s="12">
        <v>1</v>
      </c>
      <c r="F208" s="12">
        <v>1</v>
      </c>
      <c r="G208" s="13">
        <f>VLOOKUP(B208,'LISTA DE PRECIOS'!A:E,5,FALSE)</f>
        <v>113900</v>
      </c>
      <c r="H208" s="39">
        <f t="shared" si="1"/>
        <v>113900</v>
      </c>
    </row>
    <row r="209" spans="2:8" s="1" customFormat="1">
      <c r="B209" s="169" t="s">
        <v>703</v>
      </c>
      <c r="C209" s="11" t="str">
        <f>VLOOKUP(B209,'LISTA DE PRECIOS'!A:B,2,FALSE)</f>
        <v>Bisagra de hierro para puerta</v>
      </c>
      <c r="D209" s="12" t="str">
        <f>VLOOKUP(B209,'LISTA DE PRECIOS'!A:D,4,FALSE)</f>
        <v>Un</v>
      </c>
      <c r="E209" s="12">
        <v>3</v>
      </c>
      <c r="F209" s="12">
        <v>1</v>
      </c>
      <c r="G209" s="13">
        <f>VLOOKUP(B209,'LISTA DE PRECIOS'!A:E,5,FALSE)</f>
        <v>7785</v>
      </c>
      <c r="H209" s="39">
        <f t="shared" si="1"/>
        <v>23355</v>
      </c>
    </row>
    <row r="210" spans="2:8" s="1" customFormat="1">
      <c r="B210" s="169" t="s">
        <v>1005</v>
      </c>
      <c r="C210" s="11" t="str">
        <f>VLOOKUP(B210,'LISTA DE PRECIOS'!A:B,2,FALSE)</f>
        <v>Pasador metálico de 3"</v>
      </c>
      <c r="D210" s="12" t="str">
        <f>VLOOKUP(B210,'LISTA DE PRECIOS'!A:D,4,FALSE)</f>
        <v>Un</v>
      </c>
      <c r="E210" s="12">
        <v>1</v>
      </c>
      <c r="F210" s="12">
        <v>1</v>
      </c>
      <c r="G210" s="13">
        <f>VLOOKUP(B210,'LISTA DE PRECIOS'!A:E,5,FALSE)</f>
        <v>10900</v>
      </c>
      <c r="H210" s="39">
        <f t="shared" si="1"/>
        <v>10900</v>
      </c>
    </row>
    <row r="211" spans="2:8" s="1" customFormat="1">
      <c r="B211" s="169" t="s">
        <v>1300</v>
      </c>
      <c r="C211" s="11" t="str">
        <f>VLOOKUP(B211,'LISTA DE PRECIOS'!A:B,2,FALSE)</f>
        <v>Tope para puerta (caucho - resorte)</v>
      </c>
      <c r="D211" s="12" t="str">
        <f>VLOOKUP(B211,'LISTA DE PRECIOS'!A:D,4,FALSE)</f>
        <v>Un</v>
      </c>
      <c r="E211" s="12">
        <v>1</v>
      </c>
      <c r="F211" s="12">
        <v>1</v>
      </c>
      <c r="G211" s="13">
        <f>VLOOKUP(B211,'LISTA DE PRECIOS'!A:E,5,FALSE)</f>
        <v>6900</v>
      </c>
      <c r="H211" s="39">
        <f t="shared" si="1"/>
        <v>6900</v>
      </c>
    </row>
    <row r="212" spans="2:8" s="1" customFormat="1">
      <c r="B212" s="169" t="s">
        <v>1024</v>
      </c>
      <c r="C212" s="11" t="str">
        <f>VLOOKUP(B212,'LISTA DE PRECIOS'!A:B,2,FALSE)</f>
        <v>Pintura esmalte para exteriores</v>
      </c>
      <c r="D212" s="12" t="str">
        <f>VLOOKUP(B212,'LISTA DE PRECIOS'!A:D,4,FALSE)</f>
        <v>Gl</v>
      </c>
      <c r="E212" s="12">
        <v>0.2</v>
      </c>
      <c r="F212" s="12">
        <v>1.03</v>
      </c>
      <c r="G212" s="13">
        <f>VLOOKUP(B212,'LISTA DE PRECIOS'!A:E,5,FALSE)</f>
        <v>60633</v>
      </c>
      <c r="H212" s="39">
        <f t="shared" si="1"/>
        <v>12490</v>
      </c>
    </row>
    <row r="213" spans="2:8" s="1" customFormat="1" ht="15.75" thickBot="1">
      <c r="B213" s="412"/>
      <c r="C213" s="95" t="s">
        <v>2660</v>
      </c>
      <c r="D213" s="92" t="s">
        <v>2659</v>
      </c>
      <c r="E213" s="92">
        <v>1.8</v>
      </c>
      <c r="F213" s="92">
        <v>1.05</v>
      </c>
      <c r="G213" s="93">
        <v>45000</v>
      </c>
      <c r="H213" s="94">
        <f t="shared" si="1"/>
        <v>85050</v>
      </c>
    </row>
    <row r="214" spans="2:8" s="1" customFormat="1" ht="15.75" thickBot="1">
      <c r="B214" s="1022"/>
      <c r="C214" s="1023"/>
      <c r="D214" s="1024"/>
      <c r="E214" s="1030" t="s">
        <v>497</v>
      </c>
      <c r="F214" s="1031"/>
      <c r="G214" s="1032"/>
      <c r="H214" s="29">
        <f>ROUND(SUM(H206:H213),0)</f>
        <v>526195</v>
      </c>
    </row>
    <row r="215" spans="2:8" s="1" customFormat="1" ht="10.9" customHeight="1" thickBot="1">
      <c r="B215" s="1027"/>
      <c r="C215" s="1027"/>
      <c r="D215" s="1027"/>
      <c r="E215" s="1027"/>
      <c r="F215" s="1027"/>
      <c r="G215" s="1027"/>
      <c r="H215" s="1027"/>
    </row>
    <row r="216" spans="2:8" s="1" customFormat="1" ht="24">
      <c r="B216" s="1028" t="s">
        <v>489</v>
      </c>
      <c r="C216" s="1029"/>
      <c r="D216" s="41" t="s">
        <v>490</v>
      </c>
      <c r="E216" s="25" t="s">
        <v>491</v>
      </c>
      <c r="F216" s="25" t="s">
        <v>2530</v>
      </c>
      <c r="G216" s="26" t="s">
        <v>492</v>
      </c>
      <c r="H216" s="27" t="s">
        <v>493</v>
      </c>
    </row>
    <row r="217" spans="2:8" s="1" customFormat="1" ht="15.75" thickBot="1">
      <c r="B217" s="91" t="s">
        <v>543</v>
      </c>
      <c r="C217" s="95" t="s">
        <v>203</v>
      </c>
      <c r="D217" s="92" t="s">
        <v>39</v>
      </c>
      <c r="E217" s="155">
        <v>0.1</v>
      </c>
      <c r="F217" s="155"/>
      <c r="G217" s="93">
        <f>+H227</f>
        <v>190299</v>
      </c>
      <c r="H217" s="154">
        <f>+ROUND(E217*G217,0)</f>
        <v>19030</v>
      </c>
    </row>
    <row r="218" spans="2:8" s="1" customFormat="1" ht="15.75" thickBot="1">
      <c r="B218" s="1022"/>
      <c r="C218" s="1023"/>
      <c r="D218" s="1024"/>
      <c r="E218" s="1030" t="s">
        <v>498</v>
      </c>
      <c r="F218" s="1031"/>
      <c r="G218" s="1032"/>
      <c r="H218" s="29">
        <f>ROUND(SUM(H217:H217),0)</f>
        <v>19030</v>
      </c>
    </row>
    <row r="219" spans="2:8" s="1" customFormat="1" ht="10.15" customHeight="1" thickBot="1">
      <c r="B219" s="42"/>
      <c r="C219" s="42"/>
      <c r="D219" s="42"/>
      <c r="E219" s="10"/>
      <c r="F219" s="10"/>
      <c r="G219" s="7"/>
      <c r="H219" s="8"/>
    </row>
    <row r="220" spans="2:8" s="1" customFormat="1" ht="36.75" thickBot="1">
      <c r="B220" s="1033" t="s">
        <v>499</v>
      </c>
      <c r="C220" s="1034"/>
      <c r="D220" s="30" t="s">
        <v>495</v>
      </c>
      <c r="E220" s="30" t="s">
        <v>501</v>
      </c>
      <c r="F220" s="25" t="s">
        <v>2530</v>
      </c>
      <c r="G220" s="31" t="s">
        <v>500</v>
      </c>
      <c r="H220" s="32" t="s">
        <v>493</v>
      </c>
    </row>
    <row r="221" spans="2:8" s="1" customFormat="1" ht="15.75" thickBot="1">
      <c r="B221" s="15">
        <v>3</v>
      </c>
      <c r="C221" s="16" t="s">
        <v>4</v>
      </c>
      <c r="D221" s="17"/>
      <c r="E221" s="18"/>
      <c r="F221" s="18"/>
      <c r="G221" s="19"/>
      <c r="H221" s="20">
        <f>+ROUND(E221*G221,0)</f>
        <v>0</v>
      </c>
    </row>
    <row r="222" spans="2:8" s="1" customFormat="1" ht="15.75" thickBot="1">
      <c r="B222" s="991"/>
      <c r="C222" s="991"/>
      <c r="D222" s="991"/>
      <c r="E222" s="992" t="s">
        <v>502</v>
      </c>
      <c r="F222" s="993"/>
      <c r="G222" s="994"/>
      <c r="H222" s="33">
        <f>ROUND(SUM(H221:H221),0)</f>
        <v>0</v>
      </c>
    </row>
    <row r="223" spans="2:8" s="1" customFormat="1" ht="15.75" thickBot="1">
      <c r="B223" s="1027"/>
      <c r="C223" s="1027"/>
      <c r="D223" s="1027"/>
      <c r="E223" s="1027"/>
      <c r="F223" s="1027"/>
      <c r="G223" s="1027"/>
      <c r="H223" s="1027"/>
    </row>
    <row r="224" spans="2:8" s="1" customFormat="1" ht="24">
      <c r="B224" s="1028" t="s">
        <v>503</v>
      </c>
      <c r="C224" s="1029"/>
      <c r="D224" s="41" t="s">
        <v>495</v>
      </c>
      <c r="E224" s="25" t="s">
        <v>504</v>
      </c>
      <c r="F224" s="25" t="s">
        <v>2530</v>
      </c>
      <c r="G224" s="26" t="s">
        <v>505</v>
      </c>
      <c r="H224" s="27" t="s">
        <v>493</v>
      </c>
    </row>
    <row r="225" spans="2:22" s="1" customFormat="1">
      <c r="B225" s="423" t="s">
        <v>2514</v>
      </c>
      <c r="C225" s="11" t="str">
        <f>VLOOKUP(B225,'LISTA DE PRECIOS'!A:B,2,FALSE)</f>
        <v>Ayudante</v>
      </c>
      <c r="D225" s="12" t="str">
        <f>VLOOKUP(B225,'LISTA DE PRECIOS'!A:D,4,FALSE)</f>
        <v>Día</v>
      </c>
      <c r="E225" s="23">
        <v>1</v>
      </c>
      <c r="F225" s="23">
        <v>1</v>
      </c>
      <c r="G225" s="13">
        <f>VLOOKUP(B225,'LISTA DE PRECIOS'!A:E,5,FALSE)</f>
        <v>67964</v>
      </c>
      <c r="H225" s="119">
        <f>+ROUND(E225*F225*G225,0)</f>
        <v>67964</v>
      </c>
      <c r="K225" s="4"/>
      <c r="L225" s="4"/>
      <c r="M225" s="4"/>
      <c r="N225" s="4"/>
      <c r="O225" s="4"/>
      <c r="P225" s="4"/>
      <c r="Q225" s="4"/>
      <c r="R225" s="4"/>
      <c r="S225" s="4"/>
      <c r="T225" s="4"/>
      <c r="U225" s="4"/>
      <c r="V225" s="4"/>
    </row>
    <row r="226" spans="2:22" s="1" customFormat="1" ht="15.75" thickBot="1">
      <c r="B226" s="431" t="s">
        <v>2516</v>
      </c>
      <c r="C226" s="95" t="str">
        <f>VLOOKUP(B226,'LISTA DE PRECIOS'!A:B,2,FALSE)</f>
        <v>Oficial</v>
      </c>
      <c r="D226" s="92" t="str">
        <f>VLOOKUP(B226,'LISTA DE PRECIOS'!A:D,4,FALSE)</f>
        <v>Día</v>
      </c>
      <c r="E226" s="125">
        <v>1</v>
      </c>
      <c r="F226" s="125">
        <v>1</v>
      </c>
      <c r="G226" s="93">
        <f>VLOOKUP(B226,'LISTA DE PRECIOS'!A:E,5,FALSE)</f>
        <v>122335</v>
      </c>
      <c r="H226" s="131">
        <f>+ROUND(E226*F226*G226,0)</f>
        <v>122335</v>
      </c>
    </row>
    <row r="227" spans="2:22" s="1" customFormat="1" ht="15.75" thickBot="1">
      <c r="B227" s="991"/>
      <c r="C227" s="991"/>
      <c r="D227" s="991"/>
      <c r="E227" s="1042" t="s">
        <v>506</v>
      </c>
      <c r="F227" s="1043"/>
      <c r="G227" s="1031"/>
      <c r="H227" s="29">
        <f>ROUND(SUM(H225:H226),0)</f>
        <v>190299</v>
      </c>
    </row>
    <row r="228" spans="2:22" s="1" customFormat="1" ht="8.4499999999999993" customHeight="1" thickBot="1">
      <c r="B228" s="42"/>
      <c r="C228" s="42"/>
      <c r="D228" s="42"/>
      <c r="E228" s="42"/>
      <c r="F228" s="42"/>
      <c r="G228" s="42"/>
      <c r="H228" s="42"/>
    </row>
    <row r="229" spans="2:22" s="1" customFormat="1" ht="15.75" thickBot="1">
      <c r="B229" s="40"/>
      <c r="C229" s="40"/>
      <c r="D229" s="40"/>
      <c r="E229" s="995" t="s">
        <v>507</v>
      </c>
      <c r="F229" s="996"/>
      <c r="G229" s="997"/>
      <c r="H229" s="14">
        <f>+ROUND(H227+H218+H214+H222,0)</f>
        <v>735524</v>
      </c>
    </row>
    <row r="230" spans="2:22" s="1" customFormat="1">
      <c r="B230" s="40"/>
      <c r="C230" s="40"/>
      <c r="D230" s="40"/>
      <c r="E230" s="201"/>
      <c r="F230" s="201"/>
      <c r="G230" s="201"/>
      <c r="H230" s="200"/>
    </row>
    <row r="231" spans="2:22" s="1" customFormat="1">
      <c r="B231" s="40"/>
      <c r="C231" s="40"/>
      <c r="D231" s="40"/>
      <c r="E231" s="201"/>
      <c r="F231" s="201"/>
      <c r="G231" s="201"/>
      <c r="H231" s="200"/>
    </row>
    <row r="232" spans="2:22" s="1" customFormat="1">
      <c r="B232" s="40"/>
      <c r="C232" s="40"/>
      <c r="D232" s="40"/>
      <c r="E232" s="201"/>
      <c r="F232" s="201"/>
      <c r="G232" s="201"/>
      <c r="H232" s="200"/>
    </row>
    <row r="233" spans="2:22" s="1" customFormat="1">
      <c r="B233" s="40"/>
      <c r="C233" s="40"/>
      <c r="D233" s="40"/>
      <c r="E233" s="201"/>
      <c r="F233" s="201"/>
      <c r="G233" s="201"/>
      <c r="H233" s="200"/>
    </row>
    <row r="234" spans="2:22" s="1" customFormat="1" ht="15.75" thickBot="1">
      <c r="B234" s="40"/>
      <c r="C234" s="40"/>
      <c r="D234" s="40"/>
      <c r="E234" s="201"/>
      <c r="F234" s="201"/>
      <c r="G234" s="201"/>
      <c r="H234" s="200"/>
    </row>
    <row r="235" spans="2:22" s="1" customFormat="1" ht="15.6" customHeight="1" thickTop="1">
      <c r="B235" s="40"/>
      <c r="C235" s="854" t="s">
        <v>3432</v>
      </c>
      <c r="D235" s="40"/>
      <c r="E235" s="1203" t="s">
        <v>3431</v>
      </c>
      <c r="F235" s="1203"/>
      <c r="G235" s="1203"/>
      <c r="H235" s="200"/>
    </row>
    <row r="236" spans="2:22" s="1" customFormat="1">
      <c r="B236" s="40"/>
      <c r="C236" s="40"/>
      <c r="D236" s="40"/>
      <c r="E236" s="201"/>
      <c r="F236" s="201"/>
      <c r="G236" s="201"/>
      <c r="H236" s="200"/>
    </row>
    <row r="237" spans="2:22" s="1" customFormat="1">
      <c r="B237" s="40"/>
      <c r="C237" s="40"/>
      <c r="D237" s="40"/>
      <c r="E237" s="201"/>
      <c r="F237" s="201"/>
      <c r="G237" s="201"/>
      <c r="H237" s="200"/>
    </row>
    <row r="238" spans="2:22" s="1" customFormat="1" ht="15.75" thickBot="1">
      <c r="B238" s="40"/>
      <c r="C238" s="40"/>
      <c r="D238" s="40"/>
      <c r="E238" s="201"/>
      <c r="F238" s="201"/>
      <c r="G238" s="201"/>
      <c r="H238" s="200"/>
    </row>
    <row r="239" spans="2:22" s="1" customFormat="1" ht="15.75" thickTop="1">
      <c r="B239" s="40"/>
      <c r="C239" s="854" t="s">
        <v>3426</v>
      </c>
      <c r="D239" s="40"/>
      <c r="E239" s="1203" t="s">
        <v>3429</v>
      </c>
      <c r="F239" s="1203"/>
      <c r="G239" s="1203"/>
      <c r="H239" s="200"/>
    </row>
    <row r="240" spans="2:22" s="1" customFormat="1" ht="16.899999999999999" customHeight="1">
      <c r="E240" s="9"/>
      <c r="F240" s="9"/>
      <c r="G240" s="4"/>
      <c r="H240" s="4"/>
    </row>
    <row r="241" spans="2:8" s="1" customFormat="1" ht="15.75" thickBot="1">
      <c r="E241" s="9"/>
      <c r="F241" s="9"/>
      <c r="G241" s="4"/>
      <c r="H241" s="4"/>
    </row>
    <row r="242" spans="2:8" s="1" customFormat="1" ht="16.149999999999999" customHeight="1" thickBot="1">
      <c r="B242" s="1209" t="s">
        <v>2982</v>
      </c>
      <c r="C242" s="1210"/>
      <c r="D242" s="1210"/>
      <c r="E242" s="1210"/>
      <c r="F242" s="1210"/>
      <c r="G242" s="1210"/>
      <c r="H242" s="1211"/>
    </row>
    <row r="243" spans="2:8" s="1" customFormat="1" ht="15.75" customHeight="1" thickBot="1">
      <c r="B243" s="1006" t="s">
        <v>2578</v>
      </c>
      <c r="C243" s="1007"/>
      <c r="D243" s="1008" t="s">
        <v>3638</v>
      </c>
      <c r="E243" s="1007"/>
      <c r="F243" s="1007"/>
      <c r="G243" s="1007"/>
      <c r="H243" s="1009"/>
    </row>
    <row r="244" spans="2:8" s="1" customFormat="1" ht="18.600000000000001" customHeight="1">
      <c r="B244" s="1010" t="s">
        <v>3466</v>
      </c>
      <c r="C244" s="1011"/>
      <c r="D244" s="1010" t="s">
        <v>34</v>
      </c>
      <c r="E244" s="1011"/>
      <c r="F244" s="1011"/>
      <c r="G244" s="1011"/>
      <c r="H244" s="38" t="s">
        <v>1</v>
      </c>
    </row>
    <row r="245" spans="2:8" s="1" customFormat="1" ht="22.15" customHeight="1">
      <c r="B245" s="1012"/>
      <c r="C245" s="1013"/>
      <c r="D245" s="1016">
        <f>+ROUND(H269+H260+H256+H264,0)</f>
        <v>3106262</v>
      </c>
      <c r="E245" s="1017"/>
      <c r="F245" s="1017"/>
      <c r="G245" s="1017"/>
      <c r="H245" s="1020" t="s">
        <v>2805</v>
      </c>
    </row>
    <row r="246" spans="2:8" s="1" customFormat="1" ht="28.9" customHeight="1" thickBot="1">
      <c r="B246" s="1014"/>
      <c r="C246" s="1015"/>
      <c r="D246" s="1018"/>
      <c r="E246" s="1019"/>
      <c r="F246" s="1019"/>
      <c r="G246" s="1019"/>
      <c r="H246" s="1021"/>
    </row>
    <row r="247" spans="2:8" s="1" customFormat="1" ht="15.75" thickBot="1">
      <c r="E247" s="9"/>
      <c r="F247" s="9"/>
      <c r="G247" s="4"/>
      <c r="H247" s="4"/>
    </row>
    <row r="248" spans="2:8" s="1" customFormat="1" ht="24.75" thickBot="1">
      <c r="B248" s="1028" t="s">
        <v>494</v>
      </c>
      <c r="C248" s="1029"/>
      <c r="D248" s="41" t="s">
        <v>495</v>
      </c>
      <c r="E248" s="25" t="s">
        <v>496</v>
      </c>
      <c r="F248" s="25" t="s">
        <v>2469</v>
      </c>
      <c r="G248" s="26" t="s">
        <v>492</v>
      </c>
      <c r="H248" s="27" t="s">
        <v>493</v>
      </c>
    </row>
    <row r="249" spans="2:8" s="1" customFormat="1">
      <c r="B249" s="310"/>
      <c r="C249" s="311" t="s">
        <v>2649</v>
      </c>
      <c r="D249" s="312" t="s">
        <v>1018</v>
      </c>
      <c r="E249" s="312">
        <f>+(4.5*2)+(2.71*2)</f>
        <v>14.42</v>
      </c>
      <c r="F249" s="312">
        <v>1</v>
      </c>
      <c r="G249" s="13">
        <v>35500</v>
      </c>
      <c r="H249" s="313">
        <f>+ROUND(E249*F249*G249,0)</f>
        <v>511910</v>
      </c>
    </row>
    <row r="250" spans="2:8" s="1" customFormat="1">
      <c r="B250" s="193"/>
      <c r="C250" s="11" t="s">
        <v>2653</v>
      </c>
      <c r="D250" s="12" t="s">
        <v>23</v>
      </c>
      <c r="E250" s="12">
        <f>4.5*2.71</f>
        <v>12.195</v>
      </c>
      <c r="F250" s="12">
        <v>1</v>
      </c>
      <c r="G250" s="13">
        <v>145000</v>
      </c>
      <c r="H250" s="39">
        <f>+ROUND(E250*F250*G250,0)</f>
        <v>1768275</v>
      </c>
    </row>
    <row r="251" spans="2:8" s="1" customFormat="1" ht="22.5">
      <c r="B251" s="169" t="s">
        <v>1101</v>
      </c>
      <c r="C251" s="11" t="str">
        <f>VLOOKUP(B251,'LISTA DE PRECIOS'!A:B,2,FALSE)</f>
        <v>Silicona transparente sellador de vidrios tubo x 280 ml</v>
      </c>
      <c r="D251" s="12" t="str">
        <f>VLOOKUP(B251,'LISTA DE PRECIOS'!A:D,4,FALSE)</f>
        <v>un</v>
      </c>
      <c r="E251" s="12">
        <f>4.5*2.71</f>
        <v>12.195</v>
      </c>
      <c r="F251" s="12">
        <v>1</v>
      </c>
      <c r="G251" s="13">
        <f>VLOOKUP(B251,'LISTA DE PRECIOS'!A:E,5,FALSE)</f>
        <v>23900</v>
      </c>
      <c r="H251" s="39">
        <f>+ROUND(E251*F251*G251,0)</f>
        <v>291461</v>
      </c>
    </row>
    <row r="252" spans="2:8" s="1" customFormat="1">
      <c r="B252" s="169" t="s">
        <v>744</v>
      </c>
      <c r="C252" s="11" t="str">
        <f>VLOOKUP(B252,'LISTA DE PRECIOS'!A:B,2,FALSE)</f>
        <v>Chapa fina tipo Schlage, Yale o similar para portón</v>
      </c>
      <c r="D252" s="12" t="str">
        <f>VLOOKUP(B252,'LISTA DE PRECIOS'!A:D,4,FALSE)</f>
        <v>Un</v>
      </c>
      <c r="E252" s="12">
        <v>1</v>
      </c>
      <c r="F252" s="12">
        <v>1</v>
      </c>
      <c r="G252" s="13">
        <f>VLOOKUP(B252,'LISTA DE PRECIOS'!A:E,5,FALSE)</f>
        <v>113900</v>
      </c>
      <c r="H252" s="39">
        <f t="shared" ref="H252:H255" si="2">+ROUND(E252*F252*G252,0)</f>
        <v>113900</v>
      </c>
    </row>
    <row r="253" spans="2:8" s="1" customFormat="1">
      <c r="B253" s="204"/>
      <c r="C253" s="11" t="s">
        <v>2662</v>
      </c>
      <c r="D253" s="12" t="s">
        <v>35</v>
      </c>
      <c r="E253" s="12">
        <v>1</v>
      </c>
      <c r="F253" s="12">
        <v>1</v>
      </c>
      <c r="G253" s="13">
        <v>45000</v>
      </c>
      <c r="H253" s="39">
        <f t="shared" si="2"/>
        <v>45000</v>
      </c>
    </row>
    <row r="254" spans="2:8" s="1" customFormat="1">
      <c r="B254" s="204"/>
      <c r="C254" s="56" t="s">
        <v>2622</v>
      </c>
      <c r="D254" s="12" t="s">
        <v>35</v>
      </c>
      <c r="E254" s="12">
        <v>0.2</v>
      </c>
      <c r="F254" s="12">
        <v>1</v>
      </c>
      <c r="G254" s="13">
        <v>14000</v>
      </c>
      <c r="H254" s="39">
        <f t="shared" si="2"/>
        <v>2800</v>
      </c>
    </row>
    <row r="255" spans="2:8" s="1" customFormat="1" ht="15.75" thickBot="1">
      <c r="B255" s="170"/>
      <c r="C255" s="112" t="s">
        <v>2621</v>
      </c>
      <c r="D255" s="92" t="s">
        <v>35</v>
      </c>
      <c r="E255" s="92">
        <v>0.2</v>
      </c>
      <c r="F255" s="92">
        <v>1</v>
      </c>
      <c r="G255" s="93">
        <v>18000</v>
      </c>
      <c r="H255" s="94">
        <f t="shared" si="2"/>
        <v>3600</v>
      </c>
    </row>
    <row r="256" spans="2:8" s="1" customFormat="1" ht="15.75" thickBot="1">
      <c r="B256" s="1022"/>
      <c r="C256" s="1023"/>
      <c r="D256" s="1024"/>
      <c r="E256" s="1030" t="s">
        <v>497</v>
      </c>
      <c r="F256" s="1031"/>
      <c r="G256" s="1032"/>
      <c r="H256" s="29">
        <f>ROUND(SUM(H249:H255),0)</f>
        <v>2736946</v>
      </c>
    </row>
    <row r="257" spans="2:8" s="1" customFormat="1" ht="15.75" thickBot="1">
      <c r="B257" s="1027"/>
      <c r="C257" s="1027"/>
      <c r="D257" s="1027"/>
      <c r="E257" s="1027"/>
      <c r="F257" s="1027"/>
      <c r="G257" s="1027"/>
      <c r="H257" s="1027"/>
    </row>
    <row r="258" spans="2:8" s="1" customFormat="1" ht="24">
      <c r="B258" s="1028" t="s">
        <v>489</v>
      </c>
      <c r="C258" s="1029"/>
      <c r="D258" s="41" t="s">
        <v>490</v>
      </c>
      <c r="E258" s="25" t="s">
        <v>491</v>
      </c>
      <c r="F258" s="25" t="s">
        <v>2530</v>
      </c>
      <c r="G258" s="26" t="s">
        <v>492</v>
      </c>
      <c r="H258" s="27" t="s">
        <v>493</v>
      </c>
    </row>
    <row r="259" spans="2:8" s="1" customFormat="1" ht="15.75" thickBot="1">
      <c r="B259" s="91" t="s">
        <v>543</v>
      </c>
      <c r="C259" s="95" t="s">
        <v>203</v>
      </c>
      <c r="D259" s="92" t="s">
        <v>39</v>
      </c>
      <c r="E259" s="155">
        <v>0.1</v>
      </c>
      <c r="F259" s="155"/>
      <c r="G259" s="93">
        <f>+H269</f>
        <v>335742</v>
      </c>
      <c r="H259" s="154">
        <f>+ROUND(E259*G259,0)</f>
        <v>33574</v>
      </c>
    </row>
    <row r="260" spans="2:8" s="1" customFormat="1" ht="15.75" thickBot="1">
      <c r="B260" s="1022"/>
      <c r="C260" s="1023"/>
      <c r="D260" s="1024"/>
      <c r="E260" s="1030" t="s">
        <v>498</v>
      </c>
      <c r="F260" s="1031"/>
      <c r="G260" s="1032"/>
      <c r="H260" s="29">
        <f>ROUND(SUM(H259:H259),0)</f>
        <v>33574</v>
      </c>
    </row>
    <row r="261" spans="2:8" s="1" customFormat="1" ht="15.75" thickBot="1">
      <c r="B261" s="42"/>
      <c r="C261" s="42"/>
      <c r="D261" s="42"/>
      <c r="E261" s="10"/>
      <c r="F261" s="10"/>
      <c r="G261" s="7"/>
      <c r="H261" s="8"/>
    </row>
    <row r="262" spans="2:8" s="1" customFormat="1" ht="36.75" thickBot="1">
      <c r="B262" s="1033" t="s">
        <v>499</v>
      </c>
      <c r="C262" s="1034"/>
      <c r="D262" s="30" t="s">
        <v>495</v>
      </c>
      <c r="E262" s="30" t="s">
        <v>501</v>
      </c>
      <c r="F262" s="25" t="s">
        <v>2530</v>
      </c>
      <c r="G262" s="31" t="s">
        <v>500</v>
      </c>
      <c r="H262" s="32" t="s">
        <v>493</v>
      </c>
    </row>
    <row r="263" spans="2:8" s="1" customFormat="1" ht="15.75" thickBot="1">
      <c r="B263" s="15">
        <v>3</v>
      </c>
      <c r="C263" s="16" t="s">
        <v>4</v>
      </c>
      <c r="D263" s="17"/>
      <c r="E263" s="18"/>
      <c r="F263" s="18"/>
      <c r="G263" s="19"/>
      <c r="H263" s="20">
        <f>+ROUND(E263*G263,0)</f>
        <v>0</v>
      </c>
    </row>
    <row r="264" spans="2:8" s="1" customFormat="1" ht="15.75" thickBot="1">
      <c r="B264" s="991"/>
      <c r="C264" s="991"/>
      <c r="D264" s="991"/>
      <c r="E264" s="992" t="s">
        <v>502</v>
      </c>
      <c r="F264" s="993"/>
      <c r="G264" s="994"/>
      <c r="H264" s="33">
        <f>ROUND(SUM(H263:H263),0)</f>
        <v>0</v>
      </c>
    </row>
    <row r="265" spans="2:8" s="1" customFormat="1" ht="15.75" thickBot="1">
      <c r="B265" s="1027"/>
      <c r="C265" s="1027"/>
      <c r="D265" s="1027"/>
      <c r="E265" s="1027"/>
      <c r="F265" s="1027"/>
      <c r="G265" s="1027"/>
      <c r="H265" s="1027"/>
    </row>
    <row r="266" spans="2:8" s="1" customFormat="1" ht="24">
      <c r="B266" s="1028" t="s">
        <v>503</v>
      </c>
      <c r="C266" s="1029"/>
      <c r="D266" s="41" t="s">
        <v>495</v>
      </c>
      <c r="E266" s="25" t="s">
        <v>504</v>
      </c>
      <c r="F266" s="25" t="s">
        <v>2530</v>
      </c>
      <c r="G266" s="26" t="s">
        <v>505</v>
      </c>
      <c r="H266" s="27" t="s">
        <v>493</v>
      </c>
    </row>
    <row r="267" spans="2:8" s="1" customFormat="1">
      <c r="B267" s="423" t="s">
        <v>2514</v>
      </c>
      <c r="C267" s="11" t="str">
        <f>VLOOKUP(B267,'LISTA DE PRECIOS'!A:B,2,FALSE)</f>
        <v>Ayudante</v>
      </c>
      <c r="D267" s="12" t="str">
        <f>VLOOKUP(B267,'LISTA DE PRECIOS'!A:D,4,FALSE)</f>
        <v>Día</v>
      </c>
      <c r="E267" s="23">
        <v>1.3</v>
      </c>
      <c r="F267" s="23">
        <v>2</v>
      </c>
      <c r="G267" s="13">
        <f>VLOOKUP(B267,'LISTA DE PRECIOS'!A:E,5,FALSE)</f>
        <v>67964</v>
      </c>
      <c r="H267" s="119">
        <f>+ROUND(E267*F267*G267,0)</f>
        <v>176706</v>
      </c>
    </row>
    <row r="268" spans="2:8" s="1" customFormat="1" ht="15.75" thickBot="1">
      <c r="B268" s="424" t="s">
        <v>2516</v>
      </c>
      <c r="C268" s="95" t="str">
        <f>VLOOKUP(B268,'LISTA DE PRECIOS'!A:B,2,FALSE)</f>
        <v>Oficial</v>
      </c>
      <c r="D268" s="92" t="str">
        <f>VLOOKUP(B268,'LISTA DE PRECIOS'!A:D,4,FALSE)</f>
        <v>Día</v>
      </c>
      <c r="E268" s="117">
        <v>1.3</v>
      </c>
      <c r="F268" s="117">
        <v>1</v>
      </c>
      <c r="G268" s="93">
        <f>VLOOKUP(B268,'LISTA DE PRECIOS'!A:E,5,FALSE)</f>
        <v>122335</v>
      </c>
      <c r="H268" s="116">
        <f>+ROUND(E268*F268*G268,0)</f>
        <v>159036</v>
      </c>
    </row>
    <row r="269" spans="2:8" s="1" customFormat="1" ht="15.75" thickBot="1">
      <c r="B269" s="991"/>
      <c r="C269" s="991"/>
      <c r="D269" s="991"/>
      <c r="E269" s="1042" t="s">
        <v>506</v>
      </c>
      <c r="F269" s="1043"/>
      <c r="G269" s="1031"/>
      <c r="H269" s="29">
        <f>ROUND(SUM(H267:H268),0)</f>
        <v>335742</v>
      </c>
    </row>
    <row r="270" spans="2:8" s="1" customFormat="1" ht="15.75" thickBot="1">
      <c r="B270" s="42"/>
      <c r="C270" s="42"/>
      <c r="D270" s="42"/>
      <c r="E270" s="42"/>
      <c r="F270" s="42"/>
      <c r="G270" s="42"/>
      <c r="H270" s="42"/>
    </row>
    <row r="271" spans="2:8" s="1" customFormat="1" ht="15.75" thickBot="1">
      <c r="B271" s="40"/>
      <c r="C271" s="40"/>
      <c r="D271" s="40"/>
      <c r="E271" s="995" t="s">
        <v>507</v>
      </c>
      <c r="F271" s="996"/>
      <c r="G271" s="997"/>
      <c r="H271" s="14">
        <f>+ROUND(H269+H260+H256+H264,0)</f>
        <v>3106262</v>
      </c>
    </row>
    <row r="272" spans="2:8" s="1" customFormat="1">
      <c r="B272" s="40"/>
      <c r="C272" s="40"/>
      <c r="D272" s="40"/>
      <c r="E272" s="201"/>
      <c r="F272" s="201"/>
      <c r="G272" s="201"/>
      <c r="H272" s="200"/>
    </row>
    <row r="273" spans="2:8" s="1" customFormat="1">
      <c r="B273" s="40"/>
      <c r="C273" s="40"/>
      <c r="D273" s="40"/>
      <c r="E273" s="201"/>
      <c r="F273" s="201"/>
      <c r="G273" s="201"/>
      <c r="H273" s="200"/>
    </row>
    <row r="274" spans="2:8" s="1" customFormat="1">
      <c r="B274" s="40"/>
      <c r="C274" s="40"/>
      <c r="D274" s="40"/>
      <c r="E274" s="201"/>
      <c r="F274" s="201"/>
      <c r="G274" s="201"/>
      <c r="H274" s="200"/>
    </row>
    <row r="275" spans="2:8" s="1" customFormat="1">
      <c r="B275" s="40"/>
      <c r="C275" s="40"/>
      <c r="D275" s="40"/>
      <c r="E275" s="201"/>
      <c r="F275" s="201"/>
      <c r="G275" s="201"/>
      <c r="H275" s="200"/>
    </row>
    <row r="276" spans="2:8" s="1" customFormat="1" ht="15.75" thickBot="1">
      <c r="B276" s="40"/>
      <c r="C276" s="40"/>
      <c r="D276" s="40"/>
      <c r="E276" s="201"/>
      <c r="F276" s="201"/>
      <c r="G276" s="201"/>
      <c r="H276" s="200"/>
    </row>
    <row r="277" spans="2:8" s="1" customFormat="1" ht="15.6" customHeight="1" thickTop="1">
      <c r="B277" s="40"/>
      <c r="C277" s="854" t="s">
        <v>3432</v>
      </c>
      <c r="D277" s="40"/>
      <c r="E277" s="1203" t="s">
        <v>3431</v>
      </c>
      <c r="F277" s="1203"/>
      <c r="G277" s="1203"/>
      <c r="H277" s="200"/>
    </row>
    <row r="278" spans="2:8" s="1" customFormat="1">
      <c r="B278" s="40"/>
      <c r="C278" s="40"/>
      <c r="D278" s="40"/>
      <c r="E278" s="201"/>
      <c r="F278" s="201"/>
      <c r="G278" s="201"/>
      <c r="H278" s="200"/>
    </row>
    <row r="279" spans="2:8" s="1" customFormat="1">
      <c r="B279" s="40"/>
      <c r="C279" s="40"/>
      <c r="D279" s="40"/>
      <c r="E279" s="201"/>
      <c r="F279" s="201"/>
      <c r="G279" s="201"/>
      <c r="H279" s="200"/>
    </row>
    <row r="280" spans="2:8" s="1" customFormat="1" ht="15.75" thickBot="1">
      <c r="B280" s="40"/>
      <c r="C280" s="40"/>
      <c r="D280" s="40"/>
      <c r="E280" s="201"/>
      <c r="F280" s="201"/>
      <c r="G280" s="201"/>
      <c r="H280" s="200"/>
    </row>
    <row r="281" spans="2:8" s="1" customFormat="1" ht="15.75" thickTop="1">
      <c r="B281" s="40"/>
      <c r="C281" s="854" t="s">
        <v>3426</v>
      </c>
      <c r="D281" s="40"/>
      <c r="E281" s="1203" t="s">
        <v>3429</v>
      </c>
      <c r="F281" s="1203"/>
      <c r="G281" s="1203"/>
      <c r="H281" s="200"/>
    </row>
    <row r="282" spans="2:8" s="1" customFormat="1">
      <c r="B282" s="40"/>
      <c r="C282" s="934"/>
      <c r="D282" s="40"/>
      <c r="E282" s="934"/>
      <c r="F282" s="934"/>
      <c r="G282" s="934"/>
      <c r="H282" s="200"/>
    </row>
    <row r="283" spans="2:8" s="1" customFormat="1" ht="15" customHeight="1" thickBot="1">
      <c r="B283" s="4"/>
      <c r="C283" s="4"/>
      <c r="D283" s="4"/>
      <c r="E283" s="4"/>
      <c r="F283" s="4"/>
      <c r="G283" s="4"/>
      <c r="H283" s="4"/>
    </row>
    <row r="284" spans="2:8" s="1" customFormat="1" ht="17.45" customHeight="1" thickBot="1">
      <c r="B284" s="1209" t="s">
        <v>2982</v>
      </c>
      <c r="C284" s="1210"/>
      <c r="D284" s="1210"/>
      <c r="E284" s="1210"/>
      <c r="F284" s="1210"/>
      <c r="G284" s="1210"/>
      <c r="H284" s="1211"/>
    </row>
    <row r="285" spans="2:8" s="1" customFormat="1" ht="15.75" thickBot="1">
      <c r="B285" s="1006" t="s">
        <v>2578</v>
      </c>
      <c r="C285" s="1007"/>
      <c r="D285" s="1008" t="s">
        <v>3639</v>
      </c>
      <c r="E285" s="1007"/>
      <c r="F285" s="1007"/>
      <c r="G285" s="1007"/>
      <c r="H285" s="1009"/>
    </row>
    <row r="286" spans="2:8" s="1" customFormat="1" ht="25.15" customHeight="1">
      <c r="B286" s="1010" t="s">
        <v>3528</v>
      </c>
      <c r="C286" s="1011"/>
      <c r="D286" s="1010" t="s">
        <v>34</v>
      </c>
      <c r="E286" s="1011"/>
      <c r="F286" s="1011"/>
      <c r="G286" s="1011"/>
      <c r="H286" s="38" t="s">
        <v>1</v>
      </c>
    </row>
    <row r="287" spans="2:8" s="1" customFormat="1" ht="26.45" customHeight="1">
      <c r="B287" s="1012"/>
      <c r="C287" s="1013"/>
      <c r="D287" s="1016">
        <f>+ROUND(H313+H304+H300+H308,0)</f>
        <v>699969</v>
      </c>
      <c r="E287" s="1017"/>
      <c r="F287" s="1017"/>
      <c r="G287" s="1017"/>
      <c r="H287" s="1020" t="s">
        <v>2805</v>
      </c>
    </row>
    <row r="288" spans="2:8" s="1" customFormat="1" ht="27" customHeight="1" thickBot="1">
      <c r="B288" s="1014"/>
      <c r="C288" s="1015"/>
      <c r="D288" s="1018"/>
      <c r="E288" s="1019"/>
      <c r="F288" s="1019"/>
      <c r="G288" s="1019"/>
      <c r="H288" s="1021"/>
    </row>
    <row r="289" spans="2:11" s="1" customFormat="1" ht="9.75" customHeight="1" thickBot="1">
      <c r="E289" s="9"/>
      <c r="F289" s="9"/>
      <c r="G289" s="4"/>
      <c r="H289" s="4"/>
    </row>
    <row r="290" spans="2:11" s="1" customFormat="1" ht="24">
      <c r="B290" s="1207" t="s">
        <v>494</v>
      </c>
      <c r="C290" s="1208"/>
      <c r="D290" s="124" t="s">
        <v>495</v>
      </c>
      <c r="E290" s="123" t="s">
        <v>496</v>
      </c>
      <c r="F290" s="123" t="s">
        <v>2542</v>
      </c>
      <c r="G290" s="122" t="s">
        <v>492</v>
      </c>
      <c r="H290" s="121" t="s">
        <v>493</v>
      </c>
    </row>
    <row r="291" spans="2:11" s="1" customFormat="1" ht="24.6" customHeight="1">
      <c r="B291" s="204"/>
      <c r="C291" s="11" t="s">
        <v>3529</v>
      </c>
      <c r="D291" s="12" t="s">
        <v>35</v>
      </c>
      <c r="E291" s="12">
        <v>1</v>
      </c>
      <c r="F291" s="12">
        <v>1</v>
      </c>
      <c r="G291" s="13">
        <v>155000</v>
      </c>
      <c r="H291" s="39">
        <f t="shared" ref="H291:H299" si="3">+ROUND(E291*F291*G291,0)</f>
        <v>155000</v>
      </c>
      <c r="K291" s="1" t="s">
        <v>257</v>
      </c>
    </row>
    <row r="292" spans="2:11" s="1" customFormat="1">
      <c r="B292" s="169" t="s">
        <v>949</v>
      </c>
      <c r="C292" s="11" t="str">
        <f>VLOOKUP(B292,'LISTA DE PRECIOS'!A:B,2,FALSE)</f>
        <v>Manija (asa) para puerta</v>
      </c>
      <c r="D292" s="12" t="str">
        <f>VLOOKUP(B292,'LISTA DE PRECIOS'!A:D,4,FALSE)</f>
        <v>Un</v>
      </c>
      <c r="E292" s="12">
        <v>1</v>
      </c>
      <c r="F292" s="12">
        <v>1</v>
      </c>
      <c r="G292" s="13">
        <f>VLOOKUP(B292,'LISTA DE PRECIOS'!A:E,5,FALSE)</f>
        <v>3600</v>
      </c>
      <c r="H292" s="39">
        <f t="shared" si="3"/>
        <v>3600</v>
      </c>
      <c r="K292" s="1" t="s">
        <v>255</v>
      </c>
    </row>
    <row r="293" spans="2:11" s="1" customFormat="1" ht="24.6" customHeight="1">
      <c r="B293" s="169"/>
      <c r="C293" s="11" t="s">
        <v>2665</v>
      </c>
      <c r="D293" s="12" t="s">
        <v>35</v>
      </c>
      <c r="E293" s="12">
        <v>1</v>
      </c>
      <c r="F293" s="12">
        <v>1</v>
      </c>
      <c r="G293" s="13">
        <v>260000</v>
      </c>
      <c r="H293" s="39">
        <f t="shared" si="3"/>
        <v>260000</v>
      </c>
      <c r="K293" s="1" t="s">
        <v>273</v>
      </c>
    </row>
    <row r="294" spans="2:11" s="1" customFormat="1">
      <c r="B294" s="169" t="s">
        <v>744</v>
      </c>
      <c r="C294" s="11" t="str">
        <f>VLOOKUP(B294,'LISTA DE PRECIOS'!A:B,2,FALSE)</f>
        <v>Chapa fina tipo Schlage, Yale o similar para portón</v>
      </c>
      <c r="D294" s="12" t="str">
        <f>VLOOKUP(B294,'LISTA DE PRECIOS'!A:D,4,FALSE)</f>
        <v>Un</v>
      </c>
      <c r="E294" s="12">
        <v>1</v>
      </c>
      <c r="F294" s="12">
        <v>1</v>
      </c>
      <c r="G294" s="13">
        <f>VLOOKUP(B294,'LISTA DE PRECIOS'!A:E,5,FALSE)</f>
        <v>113900</v>
      </c>
      <c r="H294" s="39">
        <f t="shared" si="3"/>
        <v>113900</v>
      </c>
    </row>
    <row r="295" spans="2:11" s="1" customFormat="1">
      <c r="B295" s="169" t="s">
        <v>703</v>
      </c>
      <c r="C295" s="11" t="str">
        <f>VLOOKUP(B295,'LISTA DE PRECIOS'!A:B,2,FALSE)</f>
        <v>Bisagra de hierro para puerta</v>
      </c>
      <c r="D295" s="12" t="str">
        <f>VLOOKUP(B295,'LISTA DE PRECIOS'!A:D,4,FALSE)</f>
        <v>Un</v>
      </c>
      <c r="E295" s="12">
        <v>3</v>
      </c>
      <c r="F295" s="12">
        <v>1</v>
      </c>
      <c r="G295" s="13">
        <f>VLOOKUP(B295,'LISTA DE PRECIOS'!A:E,5,FALSE)</f>
        <v>7785</v>
      </c>
      <c r="H295" s="39">
        <f t="shared" si="3"/>
        <v>23355</v>
      </c>
    </row>
    <row r="296" spans="2:11" s="1" customFormat="1">
      <c r="B296" s="169" t="s">
        <v>1005</v>
      </c>
      <c r="C296" s="11" t="str">
        <f>VLOOKUP(B296,'LISTA DE PRECIOS'!A:B,2,FALSE)</f>
        <v>Pasador metálico de 3"</v>
      </c>
      <c r="D296" s="12" t="str">
        <f>VLOOKUP(B296,'LISTA DE PRECIOS'!A:D,4,FALSE)</f>
        <v>Un</v>
      </c>
      <c r="E296" s="12">
        <v>1</v>
      </c>
      <c r="F296" s="12">
        <v>1</v>
      </c>
      <c r="G296" s="13">
        <f>VLOOKUP(B296,'LISTA DE PRECIOS'!A:E,5,FALSE)</f>
        <v>10900</v>
      </c>
      <c r="H296" s="39">
        <f t="shared" si="3"/>
        <v>10900</v>
      </c>
    </row>
    <row r="297" spans="2:11" s="1" customFormat="1">
      <c r="B297" s="169" t="s">
        <v>1300</v>
      </c>
      <c r="C297" s="11" t="str">
        <f>VLOOKUP(B297,'LISTA DE PRECIOS'!A:B,2,FALSE)</f>
        <v>Tope para puerta (caucho - resorte)</v>
      </c>
      <c r="D297" s="12" t="str">
        <f>VLOOKUP(B297,'LISTA DE PRECIOS'!A:D,4,FALSE)</f>
        <v>Un</v>
      </c>
      <c r="E297" s="12">
        <v>1</v>
      </c>
      <c r="F297" s="12">
        <v>1</v>
      </c>
      <c r="G297" s="13">
        <f>VLOOKUP(B297,'LISTA DE PRECIOS'!A:E,5,FALSE)</f>
        <v>6900</v>
      </c>
      <c r="H297" s="39">
        <f t="shared" si="3"/>
        <v>6900</v>
      </c>
    </row>
    <row r="298" spans="2:11" s="1" customFormat="1">
      <c r="B298" s="169" t="s">
        <v>1024</v>
      </c>
      <c r="C298" s="11" t="str">
        <f>VLOOKUP(B298,'LISTA DE PRECIOS'!A:B,2,FALSE)</f>
        <v>Pintura esmalte para exteriores</v>
      </c>
      <c r="D298" s="12" t="str">
        <f>VLOOKUP(B298,'LISTA DE PRECIOS'!A:D,4,FALSE)</f>
        <v>Gl</v>
      </c>
      <c r="E298" s="12">
        <v>0.2</v>
      </c>
      <c r="F298" s="12">
        <v>1.03</v>
      </c>
      <c r="G298" s="13">
        <f>VLOOKUP(B298,'LISTA DE PRECIOS'!A:E,5,FALSE)</f>
        <v>60633</v>
      </c>
      <c r="H298" s="39">
        <f t="shared" si="3"/>
        <v>12490</v>
      </c>
    </row>
    <row r="299" spans="2:11" s="1" customFormat="1" ht="15.75" thickBot="1">
      <c r="B299" s="167" t="s">
        <v>2428</v>
      </c>
      <c r="C299" s="95" t="str">
        <f>VLOOKUP(B299,'LISTA DE PRECIOS'!A:B,2,FALSE)</f>
        <v>Mortero 1:4 (producción)</v>
      </c>
      <c r="D299" s="92" t="str">
        <f>VLOOKUP(B299,'LISTA DE PRECIOS'!A:D,4,FALSE)</f>
        <v>M3</v>
      </c>
      <c r="E299" s="92">
        <v>0.03</v>
      </c>
      <c r="F299" s="92">
        <v>1.05</v>
      </c>
      <c r="G299" s="93">
        <f>VLOOKUP(B299,'LISTA DE PRECIOS'!A:E,5,FALSE)</f>
        <v>290750</v>
      </c>
      <c r="H299" s="94">
        <f t="shared" si="3"/>
        <v>9159</v>
      </c>
    </row>
    <row r="300" spans="2:11" s="1" customFormat="1" ht="15.75" thickBot="1">
      <c r="B300" s="1022"/>
      <c r="C300" s="1023"/>
      <c r="D300" s="1024"/>
      <c r="E300" s="1030" t="s">
        <v>497</v>
      </c>
      <c r="F300" s="1031"/>
      <c r="G300" s="1032"/>
      <c r="H300" s="29">
        <f>ROUND(SUM(H291:H299),0)</f>
        <v>595304</v>
      </c>
    </row>
    <row r="301" spans="2:11" s="1" customFormat="1" ht="10.9" customHeight="1" thickBot="1">
      <c r="B301" s="1027"/>
      <c r="C301" s="1027"/>
      <c r="D301" s="1027"/>
      <c r="E301" s="1027"/>
      <c r="F301" s="1027"/>
      <c r="G301" s="1027"/>
      <c r="H301" s="1027"/>
    </row>
    <row r="302" spans="2:11" s="1" customFormat="1" ht="24">
      <c r="B302" s="1028" t="s">
        <v>489</v>
      </c>
      <c r="C302" s="1029"/>
      <c r="D302" s="41" t="s">
        <v>490</v>
      </c>
      <c r="E302" s="25" t="s">
        <v>491</v>
      </c>
      <c r="F302" s="25" t="s">
        <v>2530</v>
      </c>
      <c r="G302" s="26" t="s">
        <v>492</v>
      </c>
      <c r="H302" s="27" t="s">
        <v>493</v>
      </c>
    </row>
    <row r="303" spans="2:11" s="1" customFormat="1" ht="15.75" thickBot="1">
      <c r="B303" s="91" t="s">
        <v>543</v>
      </c>
      <c r="C303" s="95" t="s">
        <v>203</v>
      </c>
      <c r="D303" s="92" t="s">
        <v>39</v>
      </c>
      <c r="E303" s="155">
        <v>0.1</v>
      </c>
      <c r="F303" s="155"/>
      <c r="G303" s="93">
        <f>+H313</f>
        <v>95150</v>
      </c>
      <c r="H303" s="154">
        <f>+ROUND(E303*G303,0)</f>
        <v>9515</v>
      </c>
    </row>
    <row r="304" spans="2:11" s="1" customFormat="1" ht="15.75" thickBot="1">
      <c r="B304" s="1022"/>
      <c r="C304" s="1023"/>
      <c r="D304" s="1024"/>
      <c r="E304" s="1030" t="s">
        <v>498</v>
      </c>
      <c r="F304" s="1031"/>
      <c r="G304" s="1032"/>
      <c r="H304" s="29">
        <f>ROUND(SUM(H303:H303),0)</f>
        <v>9515</v>
      </c>
    </row>
    <row r="305" spans="2:22" s="1" customFormat="1" ht="10.15" customHeight="1" thickBot="1">
      <c r="B305" s="42"/>
      <c r="C305" s="42"/>
      <c r="D305" s="42"/>
      <c r="E305" s="10"/>
      <c r="F305" s="10"/>
      <c r="G305" s="7"/>
      <c r="H305" s="8"/>
    </row>
    <row r="306" spans="2:22" s="1" customFormat="1" ht="36.75" thickBot="1">
      <c r="B306" s="1033" t="s">
        <v>499</v>
      </c>
      <c r="C306" s="1034"/>
      <c r="D306" s="30" t="s">
        <v>495</v>
      </c>
      <c r="E306" s="30" t="s">
        <v>501</v>
      </c>
      <c r="F306" s="25" t="s">
        <v>2530</v>
      </c>
      <c r="G306" s="31" t="s">
        <v>500</v>
      </c>
      <c r="H306" s="32" t="s">
        <v>493</v>
      </c>
    </row>
    <row r="307" spans="2:22" s="1" customFormat="1" ht="15.75" thickBot="1">
      <c r="B307" s="15">
        <v>3</v>
      </c>
      <c r="C307" s="16" t="s">
        <v>4</v>
      </c>
      <c r="D307" s="17"/>
      <c r="E307" s="18"/>
      <c r="F307" s="18"/>
      <c r="G307" s="19"/>
      <c r="H307" s="20">
        <f>+ROUND(E307*G307,0)</f>
        <v>0</v>
      </c>
    </row>
    <row r="308" spans="2:22" s="1" customFormat="1" ht="15.75" thickBot="1">
      <c r="B308" s="991"/>
      <c r="C308" s="991"/>
      <c r="D308" s="991"/>
      <c r="E308" s="992" t="s">
        <v>502</v>
      </c>
      <c r="F308" s="993"/>
      <c r="G308" s="994"/>
      <c r="H308" s="33">
        <f>ROUND(SUM(H307:H307),0)</f>
        <v>0</v>
      </c>
    </row>
    <row r="309" spans="2:22" s="1" customFormat="1" ht="15.75" thickBot="1">
      <c r="B309" s="1027"/>
      <c r="C309" s="1027"/>
      <c r="D309" s="1027"/>
      <c r="E309" s="1027"/>
      <c r="F309" s="1027"/>
      <c r="G309" s="1027"/>
      <c r="H309" s="1027"/>
    </row>
    <row r="310" spans="2:22" s="1" customFormat="1" ht="24">
      <c r="B310" s="1028" t="s">
        <v>503</v>
      </c>
      <c r="C310" s="1029"/>
      <c r="D310" s="41" t="s">
        <v>495</v>
      </c>
      <c r="E310" s="25" t="s">
        <v>504</v>
      </c>
      <c r="F310" s="25" t="s">
        <v>2530</v>
      </c>
      <c r="G310" s="26" t="s">
        <v>505</v>
      </c>
      <c r="H310" s="27" t="s">
        <v>493</v>
      </c>
    </row>
    <row r="311" spans="2:22" s="1" customFormat="1">
      <c r="B311" s="423" t="s">
        <v>2514</v>
      </c>
      <c r="C311" s="11" t="str">
        <f>VLOOKUP(B311,'LISTA DE PRECIOS'!A:B,2,FALSE)</f>
        <v>Ayudante</v>
      </c>
      <c r="D311" s="12" t="str">
        <f>VLOOKUP(B311,'LISTA DE PRECIOS'!A:D,4,FALSE)</f>
        <v>Día</v>
      </c>
      <c r="E311" s="23">
        <v>0.5</v>
      </c>
      <c r="F311" s="23">
        <v>1</v>
      </c>
      <c r="G311" s="13">
        <f>VLOOKUP(B311,'LISTA DE PRECIOS'!A:E,5,FALSE)</f>
        <v>67964</v>
      </c>
      <c r="H311" s="119">
        <f>+ROUND(E311*F311*G311,0)</f>
        <v>33982</v>
      </c>
      <c r="K311" s="4"/>
      <c r="L311" s="4"/>
      <c r="M311" s="4"/>
      <c r="N311" s="4"/>
      <c r="O311" s="4"/>
      <c r="P311" s="4"/>
      <c r="Q311" s="4"/>
      <c r="R311" s="4"/>
      <c r="S311" s="4"/>
      <c r="T311" s="4"/>
      <c r="U311" s="4"/>
      <c r="V311" s="4"/>
    </row>
    <row r="312" spans="2:22" s="1" customFormat="1" ht="15.75" thickBot="1">
      <c r="B312" s="431" t="s">
        <v>2516</v>
      </c>
      <c r="C312" s="95" t="str">
        <f>VLOOKUP(B312,'LISTA DE PRECIOS'!A:B,2,FALSE)</f>
        <v>Oficial</v>
      </c>
      <c r="D312" s="92" t="str">
        <f>VLOOKUP(B312,'LISTA DE PRECIOS'!A:D,4,FALSE)</f>
        <v>Día</v>
      </c>
      <c r="E312" s="125">
        <v>0.5</v>
      </c>
      <c r="F312" s="125">
        <v>1</v>
      </c>
      <c r="G312" s="93">
        <f>VLOOKUP(B312,'LISTA DE PRECIOS'!A:E,5,FALSE)</f>
        <v>122335</v>
      </c>
      <c r="H312" s="131">
        <f>+ROUND(E312*F312*G312,0)</f>
        <v>61168</v>
      </c>
    </row>
    <row r="313" spans="2:22" s="1" customFormat="1" ht="15.75" thickBot="1">
      <c r="B313" s="991"/>
      <c r="C313" s="991"/>
      <c r="D313" s="991"/>
      <c r="E313" s="1042" t="s">
        <v>506</v>
      </c>
      <c r="F313" s="1043"/>
      <c r="G313" s="1031"/>
      <c r="H313" s="29">
        <f>ROUND(SUM(H311:H312),0)</f>
        <v>95150</v>
      </c>
    </row>
    <row r="314" spans="2:22" s="1" customFormat="1" ht="8.4499999999999993" customHeight="1" thickBot="1">
      <c r="B314" s="42"/>
      <c r="C314" s="42"/>
      <c r="D314" s="42"/>
      <c r="E314" s="42"/>
      <c r="F314" s="42"/>
      <c r="G314" s="42"/>
      <c r="H314" s="42"/>
    </row>
    <row r="315" spans="2:22" s="1" customFormat="1" ht="15.75" thickBot="1">
      <c r="B315" s="40"/>
      <c r="C315" s="40"/>
      <c r="D315" s="40"/>
      <c r="E315" s="995" t="s">
        <v>507</v>
      </c>
      <c r="F315" s="996"/>
      <c r="G315" s="997"/>
      <c r="H315" s="14">
        <f>+ROUND(H313+H304+H300+H308,0)</f>
        <v>699969</v>
      </c>
    </row>
    <row r="316" spans="2:22" s="1" customFormat="1">
      <c r="B316" s="40"/>
      <c r="C316" s="40"/>
      <c r="D316" s="40"/>
      <c r="E316" s="201"/>
      <c r="F316" s="201"/>
      <c r="G316" s="201"/>
      <c r="H316" s="200"/>
    </row>
    <row r="317" spans="2:22" s="1" customFormat="1">
      <c r="B317" s="40"/>
      <c r="C317" s="40"/>
      <c r="D317" s="40"/>
      <c r="E317" s="201"/>
      <c r="F317" s="201"/>
      <c r="G317" s="201"/>
      <c r="H317" s="200"/>
    </row>
    <row r="318" spans="2:22" s="1" customFormat="1">
      <c r="B318" s="40"/>
      <c r="C318" s="40"/>
      <c r="D318" s="40"/>
      <c r="E318" s="201"/>
      <c r="F318" s="201"/>
      <c r="G318" s="201"/>
      <c r="H318" s="200"/>
    </row>
    <row r="319" spans="2:22" s="1" customFormat="1">
      <c r="B319" s="40"/>
      <c r="C319" s="40"/>
      <c r="D319" s="40"/>
      <c r="E319" s="201"/>
      <c r="F319" s="201"/>
      <c r="G319" s="201"/>
      <c r="H319" s="200"/>
    </row>
    <row r="320" spans="2:22" s="1" customFormat="1" ht="15.75" thickBot="1">
      <c r="B320" s="40"/>
      <c r="C320" s="40"/>
      <c r="D320" s="40"/>
      <c r="E320" s="201"/>
      <c r="F320" s="201"/>
      <c r="G320" s="201"/>
      <c r="H320" s="200"/>
    </row>
    <row r="321" spans="2:11" s="1" customFormat="1" ht="15.6" customHeight="1" thickTop="1">
      <c r="B321" s="40"/>
      <c r="C321" s="854" t="s">
        <v>3432</v>
      </c>
      <c r="D321" s="40"/>
      <c r="E321" s="1203" t="s">
        <v>3431</v>
      </c>
      <c r="F321" s="1203"/>
      <c r="G321" s="1203"/>
      <c r="H321" s="200"/>
    </row>
    <row r="322" spans="2:11" s="1" customFormat="1">
      <c r="B322" s="40"/>
      <c r="C322" s="40"/>
      <c r="D322" s="40"/>
      <c r="E322" s="201"/>
      <c r="F322" s="201"/>
      <c r="G322" s="201"/>
      <c r="H322" s="200"/>
    </row>
    <row r="323" spans="2:11" s="1" customFormat="1">
      <c r="B323" s="40"/>
      <c r="C323" s="40"/>
      <c r="D323" s="40"/>
      <c r="E323" s="201"/>
      <c r="F323" s="201"/>
      <c r="G323" s="201"/>
      <c r="H323" s="200"/>
    </row>
    <row r="324" spans="2:11" s="1" customFormat="1" ht="15.75" thickBot="1">
      <c r="B324" s="40"/>
      <c r="C324" s="40"/>
      <c r="D324" s="40"/>
      <c r="E324" s="201"/>
      <c r="F324" s="201"/>
      <c r="G324" s="201"/>
      <c r="H324" s="200"/>
    </row>
    <row r="325" spans="2:11" s="1" customFormat="1" ht="15.75" thickTop="1">
      <c r="B325" s="40"/>
      <c r="C325" s="854" t="s">
        <v>3426</v>
      </c>
      <c r="D325" s="40"/>
      <c r="E325" s="1203" t="s">
        <v>3429</v>
      </c>
      <c r="F325" s="1203"/>
      <c r="G325" s="1203"/>
      <c r="H325" s="200"/>
    </row>
    <row r="326" spans="2:11" s="1" customFormat="1">
      <c r="E326" s="9"/>
      <c r="F326" s="9"/>
      <c r="G326" s="4"/>
      <c r="H326" s="4"/>
    </row>
    <row r="327" spans="2:11" s="1" customFormat="1">
      <c r="E327" s="9"/>
      <c r="F327" s="9"/>
      <c r="G327" s="4"/>
      <c r="H327" s="4"/>
    </row>
    <row r="328" spans="2:11" s="1" customFormat="1" ht="15" customHeight="1" thickBot="1">
      <c r="B328" s="4"/>
      <c r="C328" s="4"/>
      <c r="D328" s="4"/>
      <c r="E328" s="4"/>
      <c r="F328" s="4"/>
      <c r="G328" s="4"/>
      <c r="H328" s="4"/>
    </row>
    <row r="329" spans="2:11" s="1" customFormat="1" ht="17.45" customHeight="1" thickBot="1">
      <c r="B329" s="1209" t="s">
        <v>2982</v>
      </c>
      <c r="C329" s="1210"/>
      <c r="D329" s="1210"/>
      <c r="E329" s="1210"/>
      <c r="F329" s="1210"/>
      <c r="G329" s="1210"/>
      <c r="H329" s="1211"/>
    </row>
    <row r="330" spans="2:11" s="1" customFormat="1" ht="15.75" thickBot="1">
      <c r="B330" s="1006" t="s">
        <v>2578</v>
      </c>
      <c r="C330" s="1007"/>
      <c r="D330" s="1008" t="s">
        <v>3640</v>
      </c>
      <c r="E330" s="1007"/>
      <c r="F330" s="1007"/>
      <c r="G330" s="1007"/>
      <c r="H330" s="1009"/>
    </row>
    <row r="331" spans="2:11" s="1" customFormat="1" ht="25.15" customHeight="1">
      <c r="B331" s="1010" t="s">
        <v>3526</v>
      </c>
      <c r="C331" s="1011"/>
      <c r="D331" s="1010" t="s">
        <v>34</v>
      </c>
      <c r="E331" s="1011"/>
      <c r="F331" s="1011"/>
      <c r="G331" s="1011"/>
      <c r="H331" s="38" t="s">
        <v>1</v>
      </c>
    </row>
    <row r="332" spans="2:11" s="1" customFormat="1" ht="26.45" customHeight="1">
      <c r="B332" s="1012"/>
      <c r="C332" s="1013"/>
      <c r="D332" s="1016">
        <f>+ROUND(H358+H349+H345+H353,0)</f>
        <v>714969</v>
      </c>
      <c r="E332" s="1017"/>
      <c r="F332" s="1017"/>
      <c r="G332" s="1017"/>
      <c r="H332" s="1020" t="s">
        <v>2805</v>
      </c>
    </row>
    <row r="333" spans="2:11" s="1" customFormat="1" ht="27" customHeight="1" thickBot="1">
      <c r="B333" s="1014"/>
      <c r="C333" s="1015"/>
      <c r="D333" s="1018"/>
      <c r="E333" s="1019"/>
      <c r="F333" s="1019"/>
      <c r="G333" s="1019"/>
      <c r="H333" s="1021"/>
    </row>
    <row r="334" spans="2:11" s="1" customFormat="1" ht="9.75" customHeight="1" thickBot="1">
      <c r="E334" s="9"/>
      <c r="F334" s="9"/>
      <c r="G334" s="4"/>
      <c r="H334" s="4"/>
    </row>
    <row r="335" spans="2:11" s="1" customFormat="1" ht="24">
      <c r="B335" s="1207" t="s">
        <v>494</v>
      </c>
      <c r="C335" s="1208"/>
      <c r="D335" s="124" t="s">
        <v>495</v>
      </c>
      <c r="E335" s="123" t="s">
        <v>496</v>
      </c>
      <c r="F335" s="123" t="s">
        <v>2542</v>
      </c>
      <c r="G335" s="122" t="s">
        <v>492</v>
      </c>
      <c r="H335" s="121" t="s">
        <v>493</v>
      </c>
    </row>
    <row r="336" spans="2:11" s="1" customFormat="1" ht="24.6" customHeight="1">
      <c r="B336" s="204"/>
      <c r="C336" s="11" t="s">
        <v>2664</v>
      </c>
      <c r="D336" s="12" t="s">
        <v>35</v>
      </c>
      <c r="E336" s="12">
        <v>1</v>
      </c>
      <c r="F336" s="12">
        <v>1</v>
      </c>
      <c r="G336" s="13">
        <v>160000</v>
      </c>
      <c r="H336" s="39">
        <f t="shared" ref="H336:H344" si="4">+ROUND(E336*F336*G336,0)</f>
        <v>160000</v>
      </c>
      <c r="K336" s="1" t="s">
        <v>257</v>
      </c>
    </row>
    <row r="337" spans="2:11" s="1" customFormat="1">
      <c r="B337" s="169" t="s">
        <v>949</v>
      </c>
      <c r="C337" s="11" t="str">
        <f>VLOOKUP(B337,'LISTA DE PRECIOS'!A:B,2,FALSE)</f>
        <v>Manija (asa) para puerta</v>
      </c>
      <c r="D337" s="12" t="str">
        <f>VLOOKUP(B337,'LISTA DE PRECIOS'!A:D,4,FALSE)</f>
        <v>Un</v>
      </c>
      <c r="E337" s="12">
        <v>1</v>
      </c>
      <c r="F337" s="12">
        <v>1</v>
      </c>
      <c r="G337" s="13">
        <f>VLOOKUP(B337,'LISTA DE PRECIOS'!A:E,5,FALSE)</f>
        <v>3600</v>
      </c>
      <c r="H337" s="39">
        <f t="shared" si="4"/>
        <v>3600</v>
      </c>
      <c r="K337" s="1" t="s">
        <v>255</v>
      </c>
    </row>
    <row r="338" spans="2:11" s="1" customFormat="1" ht="24.6" customHeight="1">
      <c r="B338" s="169"/>
      <c r="C338" s="11" t="s">
        <v>2665</v>
      </c>
      <c r="D338" s="12" t="s">
        <v>35</v>
      </c>
      <c r="E338" s="12">
        <v>1</v>
      </c>
      <c r="F338" s="12">
        <v>1</v>
      </c>
      <c r="G338" s="13">
        <v>270000</v>
      </c>
      <c r="H338" s="39">
        <f t="shared" si="4"/>
        <v>270000</v>
      </c>
      <c r="K338" s="1" t="s">
        <v>273</v>
      </c>
    </row>
    <row r="339" spans="2:11" s="1" customFormat="1">
      <c r="B339" s="169" t="s">
        <v>744</v>
      </c>
      <c r="C339" s="11" t="str">
        <f>VLOOKUP(B339,'LISTA DE PRECIOS'!A:B,2,FALSE)</f>
        <v>Chapa fina tipo Schlage, Yale o similar para portón</v>
      </c>
      <c r="D339" s="12" t="str">
        <f>VLOOKUP(B339,'LISTA DE PRECIOS'!A:D,4,FALSE)</f>
        <v>Un</v>
      </c>
      <c r="E339" s="12">
        <v>1</v>
      </c>
      <c r="F339" s="12">
        <v>1</v>
      </c>
      <c r="G339" s="13">
        <f>VLOOKUP(B339,'LISTA DE PRECIOS'!A:E,5,FALSE)</f>
        <v>113900</v>
      </c>
      <c r="H339" s="39">
        <f t="shared" si="4"/>
        <v>113900</v>
      </c>
    </row>
    <row r="340" spans="2:11" s="1" customFormat="1">
      <c r="B340" s="169" t="s">
        <v>703</v>
      </c>
      <c r="C340" s="11" t="str">
        <f>VLOOKUP(B340,'LISTA DE PRECIOS'!A:B,2,FALSE)</f>
        <v>Bisagra de hierro para puerta</v>
      </c>
      <c r="D340" s="12" t="str">
        <f>VLOOKUP(B340,'LISTA DE PRECIOS'!A:D,4,FALSE)</f>
        <v>Un</v>
      </c>
      <c r="E340" s="12">
        <v>3</v>
      </c>
      <c r="F340" s="12">
        <v>1</v>
      </c>
      <c r="G340" s="13">
        <f>VLOOKUP(B340,'LISTA DE PRECIOS'!A:E,5,FALSE)</f>
        <v>7785</v>
      </c>
      <c r="H340" s="39">
        <f t="shared" si="4"/>
        <v>23355</v>
      </c>
    </row>
    <row r="341" spans="2:11" s="1" customFormat="1">
      <c r="B341" s="169" t="s">
        <v>1005</v>
      </c>
      <c r="C341" s="11" t="str">
        <f>VLOOKUP(B341,'LISTA DE PRECIOS'!A:B,2,FALSE)</f>
        <v>Pasador metálico de 3"</v>
      </c>
      <c r="D341" s="12" t="str">
        <f>VLOOKUP(B341,'LISTA DE PRECIOS'!A:D,4,FALSE)</f>
        <v>Un</v>
      </c>
      <c r="E341" s="12">
        <v>1</v>
      </c>
      <c r="F341" s="12">
        <v>1</v>
      </c>
      <c r="G341" s="13">
        <f>VLOOKUP(B341,'LISTA DE PRECIOS'!A:E,5,FALSE)</f>
        <v>10900</v>
      </c>
      <c r="H341" s="39">
        <f t="shared" si="4"/>
        <v>10900</v>
      </c>
    </row>
    <row r="342" spans="2:11" s="1" customFormat="1">
      <c r="B342" s="169" t="s">
        <v>1300</v>
      </c>
      <c r="C342" s="11" t="str">
        <f>VLOOKUP(B342,'LISTA DE PRECIOS'!A:B,2,FALSE)</f>
        <v>Tope para puerta (caucho - resorte)</v>
      </c>
      <c r="D342" s="12" t="str">
        <f>VLOOKUP(B342,'LISTA DE PRECIOS'!A:D,4,FALSE)</f>
        <v>Un</v>
      </c>
      <c r="E342" s="12">
        <v>1</v>
      </c>
      <c r="F342" s="12">
        <v>1</v>
      </c>
      <c r="G342" s="13">
        <f>VLOOKUP(B342,'LISTA DE PRECIOS'!A:E,5,FALSE)</f>
        <v>6900</v>
      </c>
      <c r="H342" s="39">
        <f t="shared" si="4"/>
        <v>6900</v>
      </c>
    </row>
    <row r="343" spans="2:11" s="1" customFormat="1">
      <c r="B343" s="169" t="s">
        <v>1024</v>
      </c>
      <c r="C343" s="11" t="str">
        <f>VLOOKUP(B343,'LISTA DE PRECIOS'!A:B,2,FALSE)</f>
        <v>Pintura esmalte para exteriores</v>
      </c>
      <c r="D343" s="12" t="str">
        <f>VLOOKUP(B343,'LISTA DE PRECIOS'!A:D,4,FALSE)</f>
        <v>Gl</v>
      </c>
      <c r="E343" s="12">
        <v>0.2</v>
      </c>
      <c r="F343" s="12">
        <v>1.03</v>
      </c>
      <c r="G343" s="13">
        <f>VLOOKUP(B343,'LISTA DE PRECIOS'!A:E,5,FALSE)</f>
        <v>60633</v>
      </c>
      <c r="H343" s="39">
        <f t="shared" si="4"/>
        <v>12490</v>
      </c>
    </row>
    <row r="344" spans="2:11" s="1" customFormat="1" ht="15.75" thickBot="1">
      <c r="B344" s="167" t="s">
        <v>2428</v>
      </c>
      <c r="C344" s="95" t="str">
        <f>VLOOKUP(B344,'LISTA DE PRECIOS'!A:B,2,FALSE)</f>
        <v>Mortero 1:4 (producción)</v>
      </c>
      <c r="D344" s="92" t="str">
        <f>VLOOKUP(B344,'LISTA DE PRECIOS'!A:D,4,FALSE)</f>
        <v>M3</v>
      </c>
      <c r="E344" s="92">
        <v>0.03</v>
      </c>
      <c r="F344" s="92">
        <v>1.05</v>
      </c>
      <c r="G344" s="93">
        <f>VLOOKUP(B344,'LISTA DE PRECIOS'!A:E,5,FALSE)</f>
        <v>290750</v>
      </c>
      <c r="H344" s="94">
        <f t="shared" si="4"/>
        <v>9159</v>
      </c>
    </row>
    <row r="345" spans="2:11" s="1" customFormat="1" ht="15.75" thickBot="1">
      <c r="B345" s="1022"/>
      <c r="C345" s="1023"/>
      <c r="D345" s="1024"/>
      <c r="E345" s="1030" t="s">
        <v>497</v>
      </c>
      <c r="F345" s="1031"/>
      <c r="G345" s="1032"/>
      <c r="H345" s="29">
        <f>ROUND(SUM(H336:H344),0)</f>
        <v>610304</v>
      </c>
    </row>
    <row r="346" spans="2:11" s="1" customFormat="1" ht="10.9" customHeight="1" thickBot="1">
      <c r="B346" s="1027"/>
      <c r="C346" s="1027"/>
      <c r="D346" s="1027"/>
      <c r="E346" s="1027"/>
      <c r="F346" s="1027"/>
      <c r="G346" s="1027"/>
      <c r="H346" s="1027"/>
    </row>
    <row r="347" spans="2:11" s="1" customFormat="1" ht="24">
      <c r="B347" s="1028" t="s">
        <v>489</v>
      </c>
      <c r="C347" s="1029"/>
      <c r="D347" s="41" t="s">
        <v>490</v>
      </c>
      <c r="E347" s="25" t="s">
        <v>491</v>
      </c>
      <c r="F347" s="25" t="s">
        <v>2530</v>
      </c>
      <c r="G347" s="26" t="s">
        <v>492</v>
      </c>
      <c r="H347" s="27" t="s">
        <v>493</v>
      </c>
    </row>
    <row r="348" spans="2:11" s="1" customFormat="1" ht="15.75" thickBot="1">
      <c r="B348" s="91" t="s">
        <v>543</v>
      </c>
      <c r="C348" s="95" t="s">
        <v>203</v>
      </c>
      <c r="D348" s="92" t="s">
        <v>39</v>
      </c>
      <c r="E348" s="155">
        <v>0.1</v>
      </c>
      <c r="F348" s="155"/>
      <c r="G348" s="93">
        <f>+H358</f>
        <v>95150</v>
      </c>
      <c r="H348" s="154">
        <f>+ROUND(E348*G348,0)</f>
        <v>9515</v>
      </c>
    </row>
    <row r="349" spans="2:11" s="1" customFormat="1" ht="15.75" thickBot="1">
      <c r="B349" s="1022"/>
      <c r="C349" s="1023"/>
      <c r="D349" s="1024"/>
      <c r="E349" s="1030" t="s">
        <v>498</v>
      </c>
      <c r="F349" s="1031"/>
      <c r="G349" s="1032"/>
      <c r="H349" s="29">
        <f>ROUND(SUM(H348:H348),0)</f>
        <v>9515</v>
      </c>
    </row>
    <row r="350" spans="2:11" s="1" customFormat="1" ht="10.15" customHeight="1" thickBot="1">
      <c r="B350" s="42"/>
      <c r="C350" s="42"/>
      <c r="D350" s="42"/>
      <c r="E350" s="10"/>
      <c r="F350" s="10"/>
      <c r="G350" s="7"/>
      <c r="H350" s="8"/>
    </row>
    <row r="351" spans="2:11" s="1" customFormat="1" ht="36.75" thickBot="1">
      <c r="B351" s="1033" t="s">
        <v>499</v>
      </c>
      <c r="C351" s="1034"/>
      <c r="D351" s="30" t="s">
        <v>495</v>
      </c>
      <c r="E351" s="30" t="s">
        <v>501</v>
      </c>
      <c r="F351" s="25" t="s">
        <v>2530</v>
      </c>
      <c r="G351" s="31" t="s">
        <v>500</v>
      </c>
      <c r="H351" s="32" t="s">
        <v>493</v>
      </c>
    </row>
    <row r="352" spans="2:11" s="1" customFormat="1" ht="15.75" thickBot="1">
      <c r="B352" s="15">
        <v>3</v>
      </c>
      <c r="C352" s="16" t="s">
        <v>4</v>
      </c>
      <c r="D352" s="17"/>
      <c r="E352" s="18"/>
      <c r="F352" s="18"/>
      <c r="G352" s="19"/>
      <c r="H352" s="20">
        <f>+ROUND(E352*G352,0)</f>
        <v>0</v>
      </c>
    </row>
    <row r="353" spans="2:22" s="1" customFormat="1" ht="15.75" thickBot="1">
      <c r="B353" s="991"/>
      <c r="C353" s="991"/>
      <c r="D353" s="991"/>
      <c r="E353" s="992" t="s">
        <v>502</v>
      </c>
      <c r="F353" s="993"/>
      <c r="G353" s="994"/>
      <c r="H353" s="33">
        <f>ROUND(SUM(H352:H352),0)</f>
        <v>0</v>
      </c>
    </row>
    <row r="354" spans="2:22" s="1" customFormat="1" ht="15.75" thickBot="1">
      <c r="B354" s="1027"/>
      <c r="C354" s="1027"/>
      <c r="D354" s="1027"/>
      <c r="E354" s="1027"/>
      <c r="F354" s="1027"/>
      <c r="G354" s="1027"/>
      <c r="H354" s="1027"/>
    </row>
    <row r="355" spans="2:22" s="1" customFormat="1" ht="24">
      <c r="B355" s="1028" t="s">
        <v>503</v>
      </c>
      <c r="C355" s="1029"/>
      <c r="D355" s="41" t="s">
        <v>495</v>
      </c>
      <c r="E355" s="25" t="s">
        <v>504</v>
      </c>
      <c r="F355" s="25" t="s">
        <v>2530</v>
      </c>
      <c r="G355" s="26" t="s">
        <v>505</v>
      </c>
      <c r="H355" s="27" t="s">
        <v>493</v>
      </c>
    </row>
    <row r="356" spans="2:22" s="1" customFormat="1">
      <c r="B356" s="423" t="s">
        <v>2514</v>
      </c>
      <c r="C356" s="11" t="str">
        <f>VLOOKUP(B356,'LISTA DE PRECIOS'!A:B,2,FALSE)</f>
        <v>Ayudante</v>
      </c>
      <c r="D356" s="12" t="str">
        <f>VLOOKUP(B356,'LISTA DE PRECIOS'!A:D,4,FALSE)</f>
        <v>Día</v>
      </c>
      <c r="E356" s="23">
        <v>0.5</v>
      </c>
      <c r="F356" s="23">
        <v>1</v>
      </c>
      <c r="G356" s="13">
        <f>VLOOKUP(B356,'LISTA DE PRECIOS'!A:E,5,FALSE)</f>
        <v>67964</v>
      </c>
      <c r="H356" s="119">
        <f>+ROUND(E356*F356*G356,0)</f>
        <v>33982</v>
      </c>
      <c r="K356" s="4"/>
      <c r="L356" s="4"/>
      <c r="M356" s="4"/>
      <c r="N356" s="4"/>
      <c r="O356" s="4"/>
      <c r="P356" s="4"/>
      <c r="Q356" s="4"/>
      <c r="R356" s="4"/>
      <c r="S356" s="4"/>
      <c r="T356" s="4"/>
      <c r="U356" s="4"/>
      <c r="V356" s="4"/>
    </row>
    <row r="357" spans="2:22" s="1" customFormat="1" ht="15.75" thickBot="1">
      <c r="B357" s="431" t="s">
        <v>2516</v>
      </c>
      <c r="C357" s="95" t="str">
        <f>VLOOKUP(B357,'LISTA DE PRECIOS'!A:B,2,FALSE)</f>
        <v>Oficial</v>
      </c>
      <c r="D357" s="92" t="str">
        <f>VLOOKUP(B357,'LISTA DE PRECIOS'!A:D,4,FALSE)</f>
        <v>Día</v>
      </c>
      <c r="E357" s="125">
        <v>0.5</v>
      </c>
      <c r="F357" s="125">
        <v>1</v>
      </c>
      <c r="G357" s="93">
        <f>VLOOKUP(B357,'LISTA DE PRECIOS'!A:E,5,FALSE)</f>
        <v>122335</v>
      </c>
      <c r="H357" s="131">
        <f>+ROUND(E357*F357*G357,0)</f>
        <v>61168</v>
      </c>
    </row>
    <row r="358" spans="2:22" s="1" customFormat="1" ht="15.75" thickBot="1">
      <c r="B358" s="991"/>
      <c r="C358" s="991"/>
      <c r="D358" s="991"/>
      <c r="E358" s="1042" t="s">
        <v>506</v>
      </c>
      <c r="F358" s="1043"/>
      <c r="G358" s="1031"/>
      <c r="H358" s="29">
        <f>ROUND(SUM(H356:H357),0)</f>
        <v>95150</v>
      </c>
    </row>
    <row r="359" spans="2:22" s="1" customFormat="1" ht="8.4499999999999993" customHeight="1" thickBot="1">
      <c r="B359" s="42"/>
      <c r="C359" s="42"/>
      <c r="D359" s="42"/>
      <c r="E359" s="42"/>
      <c r="F359" s="42"/>
      <c r="G359" s="42"/>
      <c r="H359" s="42"/>
    </row>
    <row r="360" spans="2:22" s="1" customFormat="1" ht="15.75" thickBot="1">
      <c r="B360" s="40"/>
      <c r="C360" s="40"/>
      <c r="D360" s="40"/>
      <c r="E360" s="995" t="s">
        <v>507</v>
      </c>
      <c r="F360" s="996"/>
      <c r="G360" s="997"/>
      <c r="H360" s="14">
        <f>+ROUND(H358+H349+H345+H353,0)</f>
        <v>714969</v>
      </c>
    </row>
    <row r="361" spans="2:22" s="1" customFormat="1">
      <c r="B361" s="40"/>
      <c r="C361" s="40"/>
      <c r="D361" s="40"/>
      <c r="E361" s="201"/>
      <c r="F361" s="201"/>
      <c r="G361" s="201"/>
      <c r="H361" s="200"/>
    </row>
    <row r="362" spans="2:22" s="1" customFormat="1">
      <c r="B362" s="40"/>
      <c r="C362" s="40"/>
      <c r="D362" s="40"/>
      <c r="E362" s="201"/>
      <c r="F362" s="201"/>
      <c r="G362" s="201"/>
      <c r="H362" s="200"/>
    </row>
    <row r="363" spans="2:22" s="1" customFormat="1">
      <c r="B363" s="40"/>
      <c r="C363" s="40"/>
      <c r="D363" s="40"/>
      <c r="E363" s="201"/>
      <c r="F363" s="201"/>
      <c r="G363" s="201"/>
      <c r="H363" s="200"/>
    </row>
    <row r="364" spans="2:22" s="1" customFormat="1">
      <c r="B364" s="40"/>
      <c r="C364" s="40"/>
      <c r="D364" s="40"/>
      <c r="E364" s="201"/>
      <c r="F364" s="201"/>
      <c r="G364" s="201"/>
      <c r="H364" s="200"/>
    </row>
    <row r="365" spans="2:22" s="1" customFormat="1" ht="15.75" thickBot="1">
      <c r="B365" s="40"/>
      <c r="C365" s="40"/>
      <c r="D365" s="40"/>
      <c r="E365" s="201"/>
      <c r="F365" s="201"/>
      <c r="G365" s="201"/>
      <c r="H365" s="200"/>
    </row>
    <row r="366" spans="2:22" s="1" customFormat="1" ht="15.6" customHeight="1" thickTop="1">
      <c r="B366" s="40"/>
      <c r="C366" s="854" t="s">
        <v>3432</v>
      </c>
      <c r="D366" s="40"/>
      <c r="E366" s="1203" t="s">
        <v>3431</v>
      </c>
      <c r="F366" s="1203"/>
      <c r="G366" s="1203"/>
      <c r="H366" s="200"/>
    </row>
    <row r="367" spans="2:22" s="1" customFormat="1">
      <c r="B367" s="40"/>
      <c r="C367" s="40"/>
      <c r="D367" s="40"/>
      <c r="E367" s="201"/>
      <c r="F367" s="201"/>
      <c r="G367" s="201"/>
      <c r="H367" s="200"/>
    </row>
    <row r="368" spans="2:22" s="1" customFormat="1">
      <c r="B368" s="40"/>
      <c r="C368" s="40"/>
      <c r="D368" s="40"/>
      <c r="E368" s="201"/>
      <c r="F368" s="201"/>
      <c r="G368" s="201"/>
      <c r="H368" s="200"/>
    </row>
    <row r="369" spans="2:8" s="1" customFormat="1" ht="15.75" thickBot="1">
      <c r="B369" s="40"/>
      <c r="C369" s="40"/>
      <c r="D369" s="40"/>
      <c r="E369" s="201"/>
      <c r="F369" s="201"/>
      <c r="G369" s="201"/>
      <c r="H369" s="200"/>
    </row>
    <row r="370" spans="2:8" s="1" customFormat="1" ht="15.75" thickTop="1">
      <c r="B370" s="40"/>
      <c r="C370" s="854" t="s">
        <v>3426</v>
      </c>
      <c r="D370" s="40"/>
      <c r="E370" s="1203" t="s">
        <v>3429</v>
      </c>
      <c r="F370" s="1203"/>
      <c r="G370" s="1203"/>
      <c r="H370" s="200"/>
    </row>
    <row r="371" spans="2:8" s="1" customFormat="1">
      <c r="E371" s="9"/>
      <c r="F371" s="9"/>
      <c r="G371" s="4"/>
      <c r="H371" s="4"/>
    </row>
    <row r="372" spans="2:8" s="1" customFormat="1" ht="15" customHeight="1" thickBot="1">
      <c r="B372" s="4"/>
      <c r="C372" s="4"/>
      <c r="D372" s="4"/>
      <c r="E372" s="4"/>
      <c r="F372" s="4"/>
      <c r="G372" s="4"/>
      <c r="H372" s="4"/>
    </row>
    <row r="373" spans="2:8" s="1" customFormat="1" ht="17.45" customHeight="1" thickBot="1">
      <c r="B373" s="1209" t="s">
        <v>2982</v>
      </c>
      <c r="C373" s="1210"/>
      <c r="D373" s="1210"/>
      <c r="E373" s="1210"/>
      <c r="F373" s="1210"/>
      <c r="G373" s="1210"/>
      <c r="H373" s="1211"/>
    </row>
    <row r="374" spans="2:8" s="1" customFormat="1" ht="15.75" thickBot="1">
      <c r="B374" s="1006" t="s">
        <v>2578</v>
      </c>
      <c r="C374" s="1007"/>
      <c r="D374" s="1008" t="s">
        <v>3641</v>
      </c>
      <c r="E374" s="1007"/>
      <c r="F374" s="1007"/>
      <c r="G374" s="1007"/>
      <c r="H374" s="1009"/>
    </row>
    <row r="375" spans="2:8" s="1" customFormat="1">
      <c r="B375" s="1010" t="s">
        <v>3527</v>
      </c>
      <c r="C375" s="1011"/>
      <c r="D375" s="1010" t="s">
        <v>34</v>
      </c>
      <c r="E375" s="1011"/>
      <c r="F375" s="1011"/>
      <c r="G375" s="1011"/>
      <c r="H375" s="38" t="s">
        <v>1</v>
      </c>
    </row>
    <row r="376" spans="2:8" s="1" customFormat="1" ht="21" customHeight="1">
      <c r="B376" s="1012"/>
      <c r="C376" s="1013"/>
      <c r="D376" s="1016">
        <f>+ROUND(H402+H393+H389+H397,0)</f>
        <v>749969</v>
      </c>
      <c r="E376" s="1017"/>
      <c r="F376" s="1017"/>
      <c r="G376" s="1017"/>
      <c r="H376" s="1020" t="s">
        <v>2806</v>
      </c>
    </row>
    <row r="377" spans="2:8" s="1" customFormat="1" ht="37.15" customHeight="1" thickBot="1">
      <c r="B377" s="1014"/>
      <c r="C377" s="1015"/>
      <c r="D377" s="1018"/>
      <c r="E377" s="1019"/>
      <c r="F377" s="1019"/>
      <c r="G377" s="1019"/>
      <c r="H377" s="1021"/>
    </row>
    <row r="378" spans="2:8" s="1" customFormat="1" ht="9.75" customHeight="1" thickBot="1">
      <c r="E378" s="9"/>
      <c r="F378" s="9"/>
      <c r="G378" s="4"/>
      <c r="H378" s="4"/>
    </row>
    <row r="379" spans="2:8" s="1" customFormat="1" ht="24">
      <c r="B379" s="1207" t="s">
        <v>494</v>
      </c>
      <c r="C379" s="1208"/>
      <c r="D379" s="124" t="s">
        <v>495</v>
      </c>
      <c r="E379" s="123" t="s">
        <v>496</v>
      </c>
      <c r="F379" s="123" t="s">
        <v>2542</v>
      </c>
      <c r="G379" s="122" t="s">
        <v>492</v>
      </c>
      <c r="H379" s="121" t="s">
        <v>493</v>
      </c>
    </row>
    <row r="380" spans="2:8" s="1" customFormat="1" ht="24.6" customHeight="1">
      <c r="B380" s="411"/>
      <c r="C380" s="422" t="s">
        <v>2667</v>
      </c>
      <c r="D380" s="12" t="s">
        <v>35</v>
      </c>
      <c r="E380" s="12">
        <v>1</v>
      </c>
      <c r="F380" s="12">
        <v>1</v>
      </c>
      <c r="G380" s="13">
        <v>170000</v>
      </c>
      <c r="H380" s="39">
        <f t="shared" ref="H380:H388" si="5">+ROUND(E380*F380*G380,0)</f>
        <v>170000</v>
      </c>
    </row>
    <row r="381" spans="2:8" s="1" customFormat="1">
      <c r="B381" s="411" t="s">
        <v>949</v>
      </c>
      <c r="C381" s="11" t="str">
        <f>VLOOKUP(B381,'LISTA DE PRECIOS'!A:B,2,FALSE)</f>
        <v>Manija (asa) para puerta</v>
      </c>
      <c r="D381" s="12" t="str">
        <f>VLOOKUP(B381,'LISTA DE PRECIOS'!A:D,4,FALSE)</f>
        <v>Un</v>
      </c>
      <c r="E381" s="12">
        <v>1</v>
      </c>
      <c r="F381" s="12">
        <v>1</v>
      </c>
      <c r="G381" s="13">
        <f>VLOOKUP(B381,'LISTA DE PRECIOS'!A:E,5,FALSE)</f>
        <v>3600</v>
      </c>
      <c r="H381" s="39">
        <f t="shared" si="5"/>
        <v>3600</v>
      </c>
    </row>
    <row r="382" spans="2:8" s="1" customFormat="1" ht="25.9" customHeight="1">
      <c r="B382" s="411"/>
      <c r="C382" s="421" t="s">
        <v>2668</v>
      </c>
      <c r="D382" s="12" t="s">
        <v>35</v>
      </c>
      <c r="E382" s="12">
        <v>1</v>
      </c>
      <c r="F382" s="12">
        <v>1</v>
      </c>
      <c r="G382" s="13">
        <v>295000</v>
      </c>
      <c r="H382" s="39">
        <f t="shared" si="5"/>
        <v>295000</v>
      </c>
    </row>
    <row r="383" spans="2:8" s="1" customFormat="1">
      <c r="B383" s="411" t="s">
        <v>744</v>
      </c>
      <c r="C383" s="11" t="str">
        <f>VLOOKUP(B383,'LISTA DE PRECIOS'!A:B,2,FALSE)</f>
        <v>Chapa fina tipo Schlage, Yale o similar para portón</v>
      </c>
      <c r="D383" s="12" t="str">
        <f>VLOOKUP(B383,'LISTA DE PRECIOS'!A:D,4,FALSE)</f>
        <v>Un</v>
      </c>
      <c r="E383" s="12">
        <v>1</v>
      </c>
      <c r="F383" s="12">
        <v>1</v>
      </c>
      <c r="G383" s="13">
        <f>VLOOKUP(B383,'LISTA DE PRECIOS'!A:E,5,FALSE)</f>
        <v>113900</v>
      </c>
      <c r="H383" s="39">
        <f t="shared" si="5"/>
        <v>113900</v>
      </c>
    </row>
    <row r="384" spans="2:8" s="1" customFormat="1">
      <c r="B384" s="411" t="s">
        <v>703</v>
      </c>
      <c r="C384" s="11" t="str">
        <f>VLOOKUP(B384,'LISTA DE PRECIOS'!A:B,2,FALSE)</f>
        <v>Bisagra de hierro para puerta</v>
      </c>
      <c r="D384" s="12" t="str">
        <f>VLOOKUP(B384,'LISTA DE PRECIOS'!A:D,4,FALSE)</f>
        <v>Un</v>
      </c>
      <c r="E384" s="12">
        <v>3</v>
      </c>
      <c r="F384" s="12">
        <v>1</v>
      </c>
      <c r="G384" s="13">
        <f>VLOOKUP(B384,'LISTA DE PRECIOS'!A:E,5,FALSE)</f>
        <v>7785</v>
      </c>
      <c r="H384" s="39">
        <f t="shared" si="5"/>
        <v>23355</v>
      </c>
    </row>
    <row r="385" spans="2:22" s="1" customFormat="1">
      <c r="B385" s="411" t="s">
        <v>1005</v>
      </c>
      <c r="C385" s="11" t="str">
        <f>VLOOKUP(B385,'LISTA DE PRECIOS'!A:B,2,FALSE)</f>
        <v>Pasador metálico de 3"</v>
      </c>
      <c r="D385" s="12" t="str">
        <f>VLOOKUP(B385,'LISTA DE PRECIOS'!A:D,4,FALSE)</f>
        <v>Un</v>
      </c>
      <c r="E385" s="12">
        <v>1</v>
      </c>
      <c r="F385" s="12">
        <v>1</v>
      </c>
      <c r="G385" s="13">
        <f>VLOOKUP(B385,'LISTA DE PRECIOS'!A:E,5,FALSE)</f>
        <v>10900</v>
      </c>
      <c r="H385" s="39">
        <f t="shared" si="5"/>
        <v>10900</v>
      </c>
    </row>
    <row r="386" spans="2:22" s="1" customFormat="1">
      <c r="B386" s="411" t="s">
        <v>1300</v>
      </c>
      <c r="C386" s="11" t="str">
        <f>VLOOKUP(B386,'LISTA DE PRECIOS'!A:B,2,FALSE)</f>
        <v>Tope para puerta (caucho - resorte)</v>
      </c>
      <c r="D386" s="12" t="str">
        <f>VLOOKUP(B386,'LISTA DE PRECIOS'!A:D,4,FALSE)</f>
        <v>Un</v>
      </c>
      <c r="E386" s="12">
        <v>1</v>
      </c>
      <c r="F386" s="12">
        <v>1</v>
      </c>
      <c r="G386" s="13">
        <f>VLOOKUP(B386,'LISTA DE PRECIOS'!A:E,5,FALSE)</f>
        <v>6900</v>
      </c>
      <c r="H386" s="39">
        <f t="shared" si="5"/>
        <v>6900</v>
      </c>
    </row>
    <row r="387" spans="2:22" s="1" customFormat="1">
      <c r="B387" s="411" t="s">
        <v>1024</v>
      </c>
      <c r="C387" s="11" t="str">
        <f>VLOOKUP(B387,'LISTA DE PRECIOS'!A:B,2,FALSE)</f>
        <v>Pintura esmalte para exteriores</v>
      </c>
      <c r="D387" s="12" t="str">
        <f>VLOOKUP(B387,'LISTA DE PRECIOS'!A:D,4,FALSE)</f>
        <v>Gl</v>
      </c>
      <c r="E387" s="12">
        <v>0.2</v>
      </c>
      <c r="F387" s="12">
        <v>1.03</v>
      </c>
      <c r="G387" s="13">
        <f>VLOOKUP(B387,'LISTA DE PRECIOS'!A:E,5,FALSE)</f>
        <v>60633</v>
      </c>
      <c r="H387" s="39">
        <f t="shared" si="5"/>
        <v>12490</v>
      </c>
    </row>
    <row r="388" spans="2:22" s="1" customFormat="1" ht="15.75" thickBot="1">
      <c r="B388" s="412" t="s">
        <v>2428</v>
      </c>
      <c r="C388" s="95" t="str">
        <f>VLOOKUP(B388,'LISTA DE PRECIOS'!A:B,2,FALSE)</f>
        <v>Mortero 1:4 (producción)</v>
      </c>
      <c r="D388" s="92" t="str">
        <f>VLOOKUP(B388,'LISTA DE PRECIOS'!A:D,4,FALSE)</f>
        <v>M3</v>
      </c>
      <c r="E388" s="92">
        <v>0.03</v>
      </c>
      <c r="F388" s="92">
        <v>1.05</v>
      </c>
      <c r="G388" s="93">
        <f>VLOOKUP(B388,'LISTA DE PRECIOS'!A:E,5,FALSE)</f>
        <v>290750</v>
      </c>
      <c r="H388" s="94">
        <f t="shared" si="5"/>
        <v>9159</v>
      </c>
    </row>
    <row r="389" spans="2:22" s="1" customFormat="1" ht="15.75" thickBot="1">
      <c r="B389" s="1022"/>
      <c r="C389" s="1023"/>
      <c r="D389" s="1024"/>
      <c r="E389" s="1030" t="s">
        <v>497</v>
      </c>
      <c r="F389" s="1031"/>
      <c r="G389" s="1032"/>
      <c r="H389" s="29">
        <f>ROUND(SUM(H380:H388),0)</f>
        <v>645304</v>
      </c>
    </row>
    <row r="390" spans="2:22" s="1" customFormat="1" ht="10.9" customHeight="1" thickBot="1">
      <c r="B390" s="1027"/>
      <c r="C390" s="1027"/>
      <c r="D390" s="1027"/>
      <c r="E390" s="1027"/>
      <c r="F390" s="1027"/>
      <c r="G390" s="1027"/>
      <c r="H390" s="1027"/>
    </row>
    <row r="391" spans="2:22" s="1" customFormat="1" ht="24">
      <c r="B391" s="1028" t="s">
        <v>489</v>
      </c>
      <c r="C391" s="1029"/>
      <c r="D391" s="41" t="s">
        <v>490</v>
      </c>
      <c r="E391" s="25" t="s">
        <v>491</v>
      </c>
      <c r="F391" s="25" t="s">
        <v>2530</v>
      </c>
      <c r="G391" s="26" t="s">
        <v>492</v>
      </c>
      <c r="H391" s="27" t="s">
        <v>493</v>
      </c>
    </row>
    <row r="392" spans="2:22" s="1" customFormat="1" ht="15.75" thickBot="1">
      <c r="B392" s="91" t="s">
        <v>543</v>
      </c>
      <c r="C392" s="95" t="s">
        <v>203</v>
      </c>
      <c r="D392" s="92" t="s">
        <v>39</v>
      </c>
      <c r="E392" s="155">
        <v>0.1</v>
      </c>
      <c r="F392" s="155"/>
      <c r="G392" s="93">
        <f>+H402</f>
        <v>95150</v>
      </c>
      <c r="H392" s="154">
        <f>+ROUND(E392*G392,0)</f>
        <v>9515</v>
      </c>
    </row>
    <row r="393" spans="2:22" s="1" customFormat="1" ht="15.75" thickBot="1">
      <c r="B393" s="1022"/>
      <c r="C393" s="1023"/>
      <c r="D393" s="1024"/>
      <c r="E393" s="1030" t="s">
        <v>498</v>
      </c>
      <c r="F393" s="1031"/>
      <c r="G393" s="1032"/>
      <c r="H393" s="29">
        <f>ROUND(SUM(H392:H392),0)</f>
        <v>9515</v>
      </c>
    </row>
    <row r="394" spans="2:22" s="1" customFormat="1" ht="10.15" customHeight="1" thickBot="1">
      <c r="B394" s="42"/>
      <c r="C394" s="42"/>
      <c r="D394" s="42"/>
      <c r="E394" s="10"/>
      <c r="F394" s="10"/>
      <c r="G394" s="7"/>
      <c r="H394" s="8"/>
    </row>
    <row r="395" spans="2:22" s="1" customFormat="1" ht="36.75" thickBot="1">
      <c r="B395" s="1033" t="s">
        <v>499</v>
      </c>
      <c r="C395" s="1034"/>
      <c r="D395" s="30" t="s">
        <v>495</v>
      </c>
      <c r="E395" s="30" t="s">
        <v>501</v>
      </c>
      <c r="F395" s="25" t="s">
        <v>2530</v>
      </c>
      <c r="G395" s="31" t="s">
        <v>500</v>
      </c>
      <c r="H395" s="32" t="s">
        <v>493</v>
      </c>
    </row>
    <row r="396" spans="2:22" s="1" customFormat="1" ht="15.75" thickBot="1">
      <c r="B396" s="15">
        <v>3</v>
      </c>
      <c r="C396" s="16" t="s">
        <v>4</v>
      </c>
      <c r="D396" s="17"/>
      <c r="E396" s="18"/>
      <c r="F396" s="18"/>
      <c r="G396" s="19"/>
      <c r="H396" s="20">
        <f>+ROUND(E396*G396,0)</f>
        <v>0</v>
      </c>
    </row>
    <row r="397" spans="2:22" s="1" customFormat="1" ht="15.75" thickBot="1">
      <c r="B397" s="991"/>
      <c r="C397" s="991"/>
      <c r="D397" s="991"/>
      <c r="E397" s="992" t="s">
        <v>502</v>
      </c>
      <c r="F397" s="993"/>
      <c r="G397" s="994"/>
      <c r="H397" s="33">
        <f>ROUND(SUM(H396:H396),0)</f>
        <v>0</v>
      </c>
    </row>
    <row r="398" spans="2:22" s="1" customFormat="1" ht="15.75" thickBot="1">
      <c r="B398" s="1027"/>
      <c r="C398" s="1027"/>
      <c r="D398" s="1027"/>
      <c r="E398" s="1027"/>
      <c r="F398" s="1027"/>
      <c r="G398" s="1027"/>
      <c r="H398" s="1027"/>
    </row>
    <row r="399" spans="2:22" s="1" customFormat="1" ht="24">
      <c r="B399" s="1028" t="s">
        <v>503</v>
      </c>
      <c r="C399" s="1029"/>
      <c r="D399" s="41" t="s">
        <v>495</v>
      </c>
      <c r="E399" s="25" t="s">
        <v>504</v>
      </c>
      <c r="F399" s="25" t="s">
        <v>2530</v>
      </c>
      <c r="G399" s="26" t="s">
        <v>505</v>
      </c>
      <c r="H399" s="27" t="s">
        <v>493</v>
      </c>
    </row>
    <row r="400" spans="2:22" s="1" customFormat="1">
      <c r="B400" s="423" t="s">
        <v>2514</v>
      </c>
      <c r="C400" s="11" t="str">
        <f>VLOOKUP(B400,'LISTA DE PRECIOS'!A:B,2,FALSE)</f>
        <v>Ayudante</v>
      </c>
      <c r="D400" s="12" t="str">
        <f>VLOOKUP(B400,'LISTA DE PRECIOS'!A:D,4,FALSE)</f>
        <v>Día</v>
      </c>
      <c r="E400" s="23">
        <v>0.5</v>
      </c>
      <c r="F400" s="23">
        <v>1</v>
      </c>
      <c r="G400" s="13">
        <f>VLOOKUP(B400,'LISTA DE PRECIOS'!A:E,5,FALSE)</f>
        <v>67964</v>
      </c>
      <c r="H400" s="119">
        <f>+ROUND(E400*F400*G400,0)</f>
        <v>33982</v>
      </c>
      <c r="K400" s="4"/>
      <c r="L400" s="4"/>
      <c r="M400" s="4"/>
      <c r="N400" s="4"/>
      <c r="O400" s="4"/>
      <c r="P400" s="4"/>
      <c r="Q400" s="4"/>
      <c r="R400" s="4"/>
      <c r="S400" s="4"/>
      <c r="T400" s="4"/>
      <c r="U400" s="4"/>
      <c r="V400" s="4"/>
    </row>
    <row r="401" spans="2:8" s="1" customFormat="1" ht="15.75" thickBot="1">
      <c r="B401" s="431" t="s">
        <v>2516</v>
      </c>
      <c r="C401" s="95" t="str">
        <f>VLOOKUP(B401,'LISTA DE PRECIOS'!A:B,2,FALSE)</f>
        <v>Oficial</v>
      </c>
      <c r="D401" s="92" t="str">
        <f>VLOOKUP(B401,'LISTA DE PRECIOS'!A:D,4,FALSE)</f>
        <v>Día</v>
      </c>
      <c r="E401" s="125">
        <v>0.5</v>
      </c>
      <c r="F401" s="125">
        <v>1</v>
      </c>
      <c r="G401" s="93">
        <f>VLOOKUP(B401,'LISTA DE PRECIOS'!A:E,5,FALSE)</f>
        <v>122335</v>
      </c>
      <c r="H401" s="131">
        <f>+ROUND(E401*F401*G401,0)</f>
        <v>61168</v>
      </c>
    </row>
    <row r="402" spans="2:8" s="1" customFormat="1" ht="15.75" thickBot="1">
      <c r="B402" s="991"/>
      <c r="C402" s="991"/>
      <c r="D402" s="991"/>
      <c r="E402" s="1042" t="s">
        <v>506</v>
      </c>
      <c r="F402" s="1043"/>
      <c r="G402" s="1031"/>
      <c r="H402" s="29">
        <f>ROUND(SUM(H400:H401),0)</f>
        <v>95150</v>
      </c>
    </row>
    <row r="403" spans="2:8" s="1" customFormat="1" ht="8.4499999999999993" customHeight="1" thickBot="1">
      <c r="B403" s="42"/>
      <c r="C403" s="42"/>
      <c r="D403" s="42"/>
      <c r="E403" s="42"/>
      <c r="F403" s="42"/>
      <c r="G403" s="42"/>
      <c r="H403" s="42"/>
    </row>
    <row r="404" spans="2:8" s="1" customFormat="1" ht="15.75" thickBot="1">
      <c r="B404" s="40"/>
      <c r="C404" s="40"/>
      <c r="D404" s="40"/>
      <c r="E404" s="995" t="s">
        <v>507</v>
      </c>
      <c r="F404" s="996"/>
      <c r="G404" s="997"/>
      <c r="H404" s="14">
        <f>+ROUND(H402+H393+H389+H397,0)</f>
        <v>749969</v>
      </c>
    </row>
    <row r="405" spans="2:8" s="1" customFormat="1">
      <c r="B405" s="40"/>
      <c r="C405" s="40"/>
      <c r="D405" s="40"/>
      <c r="E405" s="201"/>
      <c r="F405" s="201"/>
      <c r="G405" s="201"/>
      <c r="H405" s="200"/>
    </row>
    <row r="406" spans="2:8" s="1" customFormat="1">
      <c r="B406" s="40"/>
      <c r="C406" s="40"/>
      <c r="D406" s="40"/>
      <c r="E406" s="201"/>
      <c r="F406" s="201"/>
      <c r="G406" s="201"/>
      <c r="H406" s="200"/>
    </row>
    <row r="407" spans="2:8" s="1" customFormat="1">
      <c r="B407" s="40"/>
      <c r="C407" s="40"/>
      <c r="D407" s="40"/>
      <c r="E407" s="201"/>
      <c r="F407" s="201"/>
      <c r="G407" s="201"/>
      <c r="H407" s="200"/>
    </row>
    <row r="408" spans="2:8" s="1" customFormat="1">
      <c r="B408" s="40"/>
      <c r="C408" s="40"/>
      <c r="D408" s="40"/>
      <c r="E408" s="201"/>
      <c r="F408" s="201"/>
      <c r="G408" s="201"/>
      <c r="H408" s="200"/>
    </row>
    <row r="409" spans="2:8" s="1" customFormat="1" ht="15.75" thickBot="1">
      <c r="B409" s="40"/>
      <c r="C409" s="40"/>
      <c r="D409" s="40"/>
      <c r="E409" s="201"/>
      <c r="F409" s="201"/>
      <c r="G409" s="201"/>
      <c r="H409" s="200"/>
    </row>
    <row r="410" spans="2:8" s="1" customFormat="1" ht="15.6" customHeight="1" thickTop="1">
      <c r="B410" s="40"/>
      <c r="C410" s="854" t="s">
        <v>3432</v>
      </c>
      <c r="D410" s="40"/>
      <c r="E410" s="1203" t="s">
        <v>3431</v>
      </c>
      <c r="F410" s="1203"/>
      <c r="G410" s="1203"/>
      <c r="H410" s="200"/>
    </row>
    <row r="411" spans="2:8" s="1" customFormat="1">
      <c r="B411" s="40"/>
      <c r="C411" s="40"/>
      <c r="D411" s="40"/>
      <c r="E411" s="201"/>
      <c r="F411" s="201"/>
      <c r="G411" s="201"/>
      <c r="H411" s="200"/>
    </row>
    <row r="412" spans="2:8" s="1" customFormat="1">
      <c r="B412" s="40"/>
      <c r="C412" s="40"/>
      <c r="D412" s="40"/>
      <c r="E412" s="201"/>
      <c r="F412" s="201"/>
      <c r="G412" s="201"/>
      <c r="H412" s="200"/>
    </row>
    <row r="413" spans="2:8" s="1" customFormat="1" ht="15.75" thickBot="1">
      <c r="B413" s="40"/>
      <c r="C413" s="40"/>
      <c r="D413" s="40"/>
      <c r="E413" s="201"/>
      <c r="F413" s="201"/>
      <c r="G413" s="201"/>
      <c r="H413" s="200"/>
    </row>
    <row r="414" spans="2:8" s="1" customFormat="1" ht="15.75" thickTop="1">
      <c r="B414" s="40"/>
      <c r="C414" s="854" t="s">
        <v>3426</v>
      </c>
      <c r="D414" s="40"/>
      <c r="E414" s="1203" t="s">
        <v>3429</v>
      </c>
      <c r="F414" s="1203"/>
      <c r="G414" s="1203"/>
      <c r="H414" s="200"/>
    </row>
    <row r="415" spans="2:8" s="1" customFormat="1">
      <c r="E415" s="9"/>
      <c r="F415" s="9"/>
      <c r="G415" s="4"/>
      <c r="H415" s="4"/>
    </row>
    <row r="416" spans="2:8" s="1" customFormat="1" ht="15.75" thickBot="1">
      <c r="E416" s="9"/>
      <c r="F416" s="9"/>
      <c r="G416" s="4"/>
      <c r="H416" s="4"/>
    </row>
    <row r="417" spans="2:8" s="1" customFormat="1" ht="16.149999999999999" customHeight="1" thickBot="1">
      <c r="B417" s="1209" t="s">
        <v>2982</v>
      </c>
      <c r="C417" s="1210"/>
      <c r="D417" s="1210"/>
      <c r="E417" s="1210"/>
      <c r="F417" s="1210"/>
      <c r="G417" s="1210"/>
      <c r="H417" s="1211"/>
    </row>
    <row r="418" spans="2:8" s="1" customFormat="1" ht="15.75" customHeight="1" thickBot="1">
      <c r="B418" s="1006" t="s">
        <v>2578</v>
      </c>
      <c r="C418" s="1007"/>
      <c r="D418" s="1008" t="s">
        <v>3642</v>
      </c>
      <c r="E418" s="1007"/>
      <c r="F418" s="1007"/>
      <c r="G418" s="1007"/>
      <c r="H418" s="1009"/>
    </row>
    <row r="419" spans="2:8" s="1" customFormat="1" ht="21" customHeight="1">
      <c r="B419" s="1010" t="s">
        <v>3439</v>
      </c>
      <c r="C419" s="1011"/>
      <c r="D419" s="1010" t="s">
        <v>34</v>
      </c>
      <c r="E419" s="1011"/>
      <c r="F419" s="1011"/>
      <c r="G419" s="1011"/>
      <c r="H419" s="38" t="s">
        <v>1</v>
      </c>
    </row>
    <row r="420" spans="2:8" s="1" customFormat="1" ht="19.899999999999999" customHeight="1">
      <c r="B420" s="1012"/>
      <c r="C420" s="1013"/>
      <c r="D420" s="1016">
        <f>+ROUND(H444+H435+H431+H439,0)</f>
        <v>3567225</v>
      </c>
      <c r="E420" s="1017"/>
      <c r="F420" s="1017"/>
      <c r="G420" s="1017"/>
      <c r="H420" s="1020" t="s">
        <v>2806</v>
      </c>
    </row>
    <row r="421" spans="2:8" s="1" customFormat="1" ht="27.6" customHeight="1" thickBot="1">
      <c r="B421" s="1014"/>
      <c r="C421" s="1015"/>
      <c r="D421" s="1018"/>
      <c r="E421" s="1019"/>
      <c r="F421" s="1019"/>
      <c r="G421" s="1019"/>
      <c r="H421" s="1021"/>
    </row>
    <row r="422" spans="2:8" s="1" customFormat="1" ht="15.75" thickBot="1">
      <c r="E422" s="9"/>
      <c r="F422" s="9"/>
      <c r="G422" s="4"/>
      <c r="H422" s="4"/>
    </row>
    <row r="423" spans="2:8" s="1" customFormat="1" ht="24.75" thickBot="1">
      <c r="B423" s="1028" t="s">
        <v>494</v>
      </c>
      <c r="C423" s="1029"/>
      <c r="D423" s="41" t="s">
        <v>495</v>
      </c>
      <c r="E423" s="25" t="s">
        <v>496</v>
      </c>
      <c r="F423" s="25" t="s">
        <v>2469</v>
      </c>
      <c r="G423" s="26" t="s">
        <v>492</v>
      </c>
      <c r="H423" s="27" t="s">
        <v>493</v>
      </c>
    </row>
    <row r="424" spans="2:8" s="1" customFormat="1">
      <c r="B424" s="310"/>
      <c r="C424" s="311" t="s">
        <v>2649</v>
      </c>
      <c r="D424" s="312" t="s">
        <v>1018</v>
      </c>
      <c r="E424" s="312">
        <f>+(4.33*6)+(2.87*2)</f>
        <v>31.72</v>
      </c>
      <c r="F424" s="312">
        <v>1</v>
      </c>
      <c r="G424" s="13">
        <v>35500</v>
      </c>
      <c r="H424" s="313">
        <f>+ROUND(E424*F424*G424,0)</f>
        <v>1126060</v>
      </c>
    </row>
    <row r="425" spans="2:8" s="1" customFormat="1" ht="14.45" customHeight="1">
      <c r="B425" s="193"/>
      <c r="C425" s="11" t="s">
        <v>2653</v>
      </c>
      <c r="D425" s="12" t="s">
        <v>23</v>
      </c>
      <c r="E425" s="12">
        <f>4.33*2.87</f>
        <v>12.427100000000001</v>
      </c>
      <c r="F425" s="12">
        <v>1</v>
      </c>
      <c r="G425" s="13">
        <v>145000</v>
      </c>
      <c r="H425" s="39">
        <f>+ROUND(E425*F425*G425,0)</f>
        <v>1801930</v>
      </c>
    </row>
    <row r="426" spans="2:8" s="1" customFormat="1" ht="18" customHeight="1">
      <c r="B426" s="169" t="s">
        <v>1101</v>
      </c>
      <c r="C426" s="11" t="str">
        <f>VLOOKUP(B426,'LISTA DE PRECIOS'!A:B,2,FALSE)</f>
        <v>Silicona transparente sellador de vidrios tubo x 280 ml</v>
      </c>
      <c r="D426" s="12" t="str">
        <f>VLOOKUP(B426,'LISTA DE PRECIOS'!A:D,4,FALSE)</f>
        <v>un</v>
      </c>
      <c r="E426" s="12">
        <v>2</v>
      </c>
      <c r="F426" s="12">
        <v>1</v>
      </c>
      <c r="G426" s="13">
        <f>VLOOKUP(B426,'LISTA DE PRECIOS'!A:E,5,FALSE)</f>
        <v>23900</v>
      </c>
      <c r="H426" s="39">
        <f>+ROUND(E426*F426*G426,0)</f>
        <v>47800</v>
      </c>
    </row>
    <row r="427" spans="2:8" s="1" customFormat="1">
      <c r="B427" s="169" t="s">
        <v>744</v>
      </c>
      <c r="C427" s="11" t="str">
        <f>VLOOKUP(B427,'LISTA DE PRECIOS'!A:B,2,FALSE)</f>
        <v>Chapa fina tipo Schlage, Yale o similar para portón</v>
      </c>
      <c r="D427" s="12" t="str">
        <f>VLOOKUP(B427,'LISTA DE PRECIOS'!A:D,4,FALSE)</f>
        <v>Un</v>
      </c>
      <c r="E427" s="12">
        <v>1</v>
      </c>
      <c r="F427" s="12">
        <v>1</v>
      </c>
      <c r="G427" s="13">
        <f>VLOOKUP(B427,'LISTA DE PRECIOS'!A:E,5,FALSE)</f>
        <v>113900</v>
      </c>
      <c r="H427" s="39">
        <f t="shared" ref="H427:H430" si="6">+ROUND(E427*F427*G427,0)</f>
        <v>113900</v>
      </c>
    </row>
    <row r="428" spans="2:8" s="1" customFormat="1">
      <c r="B428" s="204"/>
      <c r="C428" s="11" t="s">
        <v>2662</v>
      </c>
      <c r="D428" s="12" t="s">
        <v>35</v>
      </c>
      <c r="E428" s="12">
        <v>1</v>
      </c>
      <c r="F428" s="12">
        <v>1</v>
      </c>
      <c r="G428" s="13">
        <v>45000</v>
      </c>
      <c r="H428" s="39">
        <f t="shared" si="6"/>
        <v>45000</v>
      </c>
    </row>
    <row r="429" spans="2:8" s="1" customFormat="1">
      <c r="B429" s="204"/>
      <c r="C429" s="56" t="s">
        <v>2622</v>
      </c>
      <c r="D429" s="12" t="s">
        <v>35</v>
      </c>
      <c r="E429" s="12">
        <v>0.2</v>
      </c>
      <c r="F429" s="12">
        <v>1</v>
      </c>
      <c r="G429" s="13">
        <v>14000</v>
      </c>
      <c r="H429" s="39">
        <f t="shared" si="6"/>
        <v>2800</v>
      </c>
    </row>
    <row r="430" spans="2:8" s="1" customFormat="1" ht="15.75" thickBot="1">
      <c r="B430" s="170"/>
      <c r="C430" s="112" t="s">
        <v>2621</v>
      </c>
      <c r="D430" s="92" t="s">
        <v>35</v>
      </c>
      <c r="E430" s="92">
        <v>0.2</v>
      </c>
      <c r="F430" s="92">
        <v>1</v>
      </c>
      <c r="G430" s="93">
        <v>18000</v>
      </c>
      <c r="H430" s="94">
        <f t="shared" si="6"/>
        <v>3600</v>
      </c>
    </row>
    <row r="431" spans="2:8" s="1" customFormat="1" ht="15.75" thickBot="1">
      <c r="B431" s="1022"/>
      <c r="C431" s="1023"/>
      <c r="D431" s="1024"/>
      <c r="E431" s="1030" t="s">
        <v>497</v>
      </c>
      <c r="F431" s="1031"/>
      <c r="G431" s="1032"/>
      <c r="H431" s="29">
        <f>ROUND(SUM(H424:H430),0)</f>
        <v>3141090</v>
      </c>
    </row>
    <row r="432" spans="2:8" s="1" customFormat="1" ht="15.75" thickBot="1">
      <c r="B432" s="1027"/>
      <c r="C432" s="1027"/>
      <c r="D432" s="1027"/>
      <c r="E432" s="1027"/>
      <c r="F432" s="1027"/>
      <c r="G432" s="1027"/>
      <c r="H432" s="1027"/>
    </row>
    <row r="433" spans="2:8" s="1" customFormat="1" ht="24">
      <c r="B433" s="1028" t="s">
        <v>489</v>
      </c>
      <c r="C433" s="1029"/>
      <c r="D433" s="41" t="s">
        <v>490</v>
      </c>
      <c r="E433" s="25" t="s">
        <v>491</v>
      </c>
      <c r="F433" s="25" t="s">
        <v>2530</v>
      </c>
      <c r="G433" s="26" t="s">
        <v>492</v>
      </c>
      <c r="H433" s="27" t="s">
        <v>493</v>
      </c>
    </row>
    <row r="434" spans="2:8" s="1" customFormat="1" ht="15.75" thickBot="1">
      <c r="B434" s="91" t="s">
        <v>543</v>
      </c>
      <c r="C434" s="95" t="s">
        <v>203</v>
      </c>
      <c r="D434" s="92" t="s">
        <v>39</v>
      </c>
      <c r="E434" s="155">
        <v>0.1</v>
      </c>
      <c r="F434" s="155"/>
      <c r="G434" s="93">
        <f>+H444</f>
        <v>387395</v>
      </c>
      <c r="H434" s="154">
        <f>+ROUND(E434*G434,0)</f>
        <v>38740</v>
      </c>
    </row>
    <row r="435" spans="2:8" s="1" customFormat="1" ht="15.75" thickBot="1">
      <c r="B435" s="1022"/>
      <c r="C435" s="1023"/>
      <c r="D435" s="1024"/>
      <c r="E435" s="1030" t="s">
        <v>498</v>
      </c>
      <c r="F435" s="1031"/>
      <c r="G435" s="1032"/>
      <c r="H435" s="29">
        <f>ROUND(SUM(H434:H434),0)</f>
        <v>38740</v>
      </c>
    </row>
    <row r="436" spans="2:8" s="1" customFormat="1" ht="15.75" thickBot="1">
      <c r="B436" s="42"/>
      <c r="C436" s="42"/>
      <c r="D436" s="42"/>
      <c r="E436" s="10"/>
      <c r="F436" s="10"/>
      <c r="G436" s="7"/>
      <c r="H436" s="8"/>
    </row>
    <row r="437" spans="2:8" s="1" customFormat="1" ht="36.75" thickBot="1">
      <c r="B437" s="1033" t="s">
        <v>499</v>
      </c>
      <c r="C437" s="1034"/>
      <c r="D437" s="30" t="s">
        <v>495</v>
      </c>
      <c r="E437" s="30" t="s">
        <v>501</v>
      </c>
      <c r="F437" s="25" t="s">
        <v>2530</v>
      </c>
      <c r="G437" s="31" t="s">
        <v>500</v>
      </c>
      <c r="H437" s="32" t="s">
        <v>493</v>
      </c>
    </row>
    <row r="438" spans="2:8" s="1" customFormat="1" ht="15.75" thickBot="1">
      <c r="B438" s="15">
        <v>3</v>
      </c>
      <c r="C438" s="16" t="s">
        <v>4</v>
      </c>
      <c r="D438" s="17"/>
      <c r="E438" s="18"/>
      <c r="F438" s="18"/>
      <c r="G438" s="19"/>
      <c r="H438" s="20">
        <f>+ROUND(E438*G438,0)</f>
        <v>0</v>
      </c>
    </row>
    <row r="439" spans="2:8" s="1" customFormat="1" ht="15.75" thickBot="1">
      <c r="B439" s="991"/>
      <c r="C439" s="991"/>
      <c r="D439" s="991"/>
      <c r="E439" s="992" t="s">
        <v>502</v>
      </c>
      <c r="F439" s="993"/>
      <c r="G439" s="994"/>
      <c r="H439" s="33">
        <f>ROUND(SUM(H438:H438),0)</f>
        <v>0</v>
      </c>
    </row>
    <row r="440" spans="2:8" s="1" customFormat="1" ht="15.75" thickBot="1">
      <c r="B440" s="1027"/>
      <c r="C440" s="1027"/>
      <c r="D440" s="1027"/>
      <c r="E440" s="1027"/>
      <c r="F440" s="1027"/>
      <c r="G440" s="1027"/>
      <c r="H440" s="1027"/>
    </row>
    <row r="441" spans="2:8" s="1" customFormat="1" ht="24">
      <c r="B441" s="1028" t="s">
        <v>503</v>
      </c>
      <c r="C441" s="1029"/>
      <c r="D441" s="41" t="s">
        <v>495</v>
      </c>
      <c r="E441" s="25" t="s">
        <v>504</v>
      </c>
      <c r="F441" s="25" t="s">
        <v>2530</v>
      </c>
      <c r="G441" s="26" t="s">
        <v>505</v>
      </c>
      <c r="H441" s="27" t="s">
        <v>493</v>
      </c>
    </row>
    <row r="442" spans="2:8" s="1" customFormat="1">
      <c r="B442" s="423" t="s">
        <v>2514</v>
      </c>
      <c r="C442" s="11" t="str">
        <f>VLOOKUP(B442,'LISTA DE PRECIOS'!A:B,2,FALSE)</f>
        <v>Ayudante</v>
      </c>
      <c r="D442" s="12" t="str">
        <f>VLOOKUP(B442,'LISTA DE PRECIOS'!A:D,4,FALSE)</f>
        <v>Día</v>
      </c>
      <c r="E442" s="23">
        <v>1.5</v>
      </c>
      <c r="F442" s="23">
        <v>2</v>
      </c>
      <c r="G442" s="13">
        <f>VLOOKUP(B442,'LISTA DE PRECIOS'!A:E,5,FALSE)</f>
        <v>67964</v>
      </c>
      <c r="H442" s="119">
        <f>+ROUND(E442*F442*G442,0)</f>
        <v>203892</v>
      </c>
    </row>
    <row r="443" spans="2:8" s="1" customFormat="1" ht="15.75" thickBot="1">
      <c r="B443" s="424" t="s">
        <v>2516</v>
      </c>
      <c r="C443" s="95" t="str">
        <f>VLOOKUP(B443,'LISTA DE PRECIOS'!A:B,2,FALSE)</f>
        <v>Oficial</v>
      </c>
      <c r="D443" s="92" t="str">
        <f>VLOOKUP(B443,'LISTA DE PRECIOS'!A:D,4,FALSE)</f>
        <v>Día</v>
      </c>
      <c r="E443" s="117">
        <v>1.5</v>
      </c>
      <c r="F443" s="117">
        <v>1</v>
      </c>
      <c r="G443" s="93">
        <f>VLOOKUP(B443,'LISTA DE PRECIOS'!A:E,5,FALSE)</f>
        <v>122335</v>
      </c>
      <c r="H443" s="116">
        <f>+ROUND(E443*F443*G443,0)</f>
        <v>183503</v>
      </c>
    </row>
    <row r="444" spans="2:8" s="1" customFormat="1" ht="15.75" thickBot="1">
      <c r="B444" s="991"/>
      <c r="C444" s="991"/>
      <c r="D444" s="991"/>
      <c r="E444" s="1042" t="s">
        <v>506</v>
      </c>
      <c r="F444" s="1043"/>
      <c r="G444" s="1031"/>
      <c r="H444" s="29">
        <f>ROUND(SUM(H442:H443),0)</f>
        <v>387395</v>
      </c>
    </row>
    <row r="445" spans="2:8" s="1" customFormat="1" ht="15.75" thickBot="1">
      <c r="B445" s="42"/>
      <c r="C445" s="42"/>
      <c r="D445" s="42"/>
      <c r="E445" s="42"/>
      <c r="F445" s="42"/>
      <c r="G445" s="42"/>
      <c r="H445" s="42"/>
    </row>
    <row r="446" spans="2:8" s="1" customFormat="1" ht="15.75" thickBot="1">
      <c r="B446" s="40"/>
      <c r="C446" s="40"/>
      <c r="D446" s="40"/>
      <c r="E446" s="995" t="s">
        <v>507</v>
      </c>
      <c r="F446" s="996"/>
      <c r="G446" s="997"/>
      <c r="H446" s="14">
        <f>+ROUND(H444+H435+H431+H439,0)</f>
        <v>3567225</v>
      </c>
    </row>
    <row r="447" spans="2:8" s="1" customFormat="1">
      <c r="B447" s="40"/>
      <c r="C447" s="40"/>
      <c r="D447" s="40"/>
      <c r="E447" s="201"/>
      <c r="F447" s="201"/>
      <c r="G447" s="201"/>
      <c r="H447" s="200"/>
    </row>
    <row r="448" spans="2:8" s="1" customFormat="1">
      <c r="B448" s="40"/>
      <c r="C448" s="40"/>
      <c r="D448" s="40"/>
      <c r="E448" s="201"/>
      <c r="F448" s="201"/>
      <c r="G448" s="201"/>
      <c r="H448" s="200"/>
    </row>
    <row r="449" spans="2:8" s="1" customFormat="1">
      <c r="B449" s="40"/>
      <c r="C449" s="40"/>
      <c r="D449" s="40"/>
      <c r="E449" s="201"/>
      <c r="F449" s="201"/>
      <c r="G449" s="201"/>
      <c r="H449" s="200"/>
    </row>
    <row r="450" spans="2:8" s="1" customFormat="1">
      <c r="B450" s="40"/>
      <c r="C450" s="40"/>
      <c r="D450" s="40"/>
      <c r="E450" s="201"/>
      <c r="F450" s="201"/>
      <c r="G450" s="201"/>
      <c r="H450" s="200"/>
    </row>
    <row r="451" spans="2:8" s="1" customFormat="1" ht="15.75" thickBot="1">
      <c r="B451" s="40"/>
      <c r="C451" s="40"/>
      <c r="D451" s="40"/>
      <c r="E451" s="201"/>
      <c r="F451" s="201"/>
      <c r="G451" s="201"/>
      <c r="H451" s="200"/>
    </row>
    <row r="452" spans="2:8" s="1" customFormat="1" ht="15.6" customHeight="1" thickTop="1">
      <c r="B452" s="40"/>
      <c r="C452" s="854" t="s">
        <v>3432</v>
      </c>
      <c r="D452" s="40"/>
      <c r="E452" s="1203" t="s">
        <v>3431</v>
      </c>
      <c r="F452" s="1203"/>
      <c r="G452" s="1203"/>
      <c r="H452" s="200"/>
    </row>
    <row r="453" spans="2:8" s="1" customFormat="1">
      <c r="B453" s="40"/>
      <c r="C453" s="40"/>
      <c r="D453" s="40"/>
      <c r="E453" s="201"/>
      <c r="F453" s="201"/>
      <c r="G453" s="201"/>
      <c r="H453" s="200"/>
    </row>
    <row r="454" spans="2:8" s="1" customFormat="1">
      <c r="B454" s="40"/>
      <c r="C454" s="40"/>
      <c r="D454" s="40"/>
      <c r="E454" s="201"/>
      <c r="F454" s="201"/>
      <c r="G454" s="201"/>
      <c r="H454" s="200"/>
    </row>
    <row r="455" spans="2:8" s="1" customFormat="1" ht="15.75" thickBot="1">
      <c r="B455" s="40"/>
      <c r="C455" s="40"/>
      <c r="D455" s="40"/>
      <c r="E455" s="201"/>
      <c r="F455" s="201"/>
      <c r="G455" s="201"/>
      <c r="H455" s="200"/>
    </row>
    <row r="456" spans="2:8" s="1" customFormat="1" ht="15.75" thickTop="1">
      <c r="B456" s="40"/>
      <c r="C456" s="854" t="s">
        <v>3426</v>
      </c>
      <c r="D456" s="40"/>
      <c r="E456" s="1203" t="s">
        <v>3429</v>
      </c>
      <c r="F456" s="1203"/>
      <c r="G456" s="1203"/>
      <c r="H456" s="200"/>
    </row>
    <row r="457" spans="2:8" s="1" customFormat="1">
      <c r="E457" s="9"/>
      <c r="F457" s="9"/>
      <c r="G457" s="4"/>
      <c r="H457" s="4"/>
    </row>
    <row r="458" spans="2:8" s="1" customFormat="1" ht="15.75" thickBot="1">
      <c r="E458" s="9"/>
      <c r="F458" s="9"/>
      <c r="G458" s="4"/>
      <c r="H458" s="4"/>
    </row>
    <row r="459" spans="2:8" s="1" customFormat="1" ht="16.149999999999999" customHeight="1" thickBot="1">
      <c r="B459" s="1209" t="s">
        <v>2982</v>
      </c>
      <c r="C459" s="1210"/>
      <c r="D459" s="1210"/>
      <c r="E459" s="1210"/>
      <c r="F459" s="1210"/>
      <c r="G459" s="1210"/>
      <c r="H459" s="1211"/>
    </row>
    <row r="460" spans="2:8" s="1" customFormat="1" ht="15.75" customHeight="1" thickBot="1">
      <c r="B460" s="1006" t="s">
        <v>2578</v>
      </c>
      <c r="C460" s="1007"/>
      <c r="D460" s="1008" t="s">
        <v>3643</v>
      </c>
      <c r="E460" s="1007"/>
      <c r="F460" s="1007"/>
      <c r="G460" s="1007"/>
      <c r="H460" s="1009"/>
    </row>
    <row r="461" spans="2:8" s="1" customFormat="1" ht="21.6" customHeight="1">
      <c r="B461" s="1010" t="s">
        <v>3445</v>
      </c>
      <c r="C461" s="1011"/>
      <c r="D461" s="1010" t="s">
        <v>34</v>
      </c>
      <c r="E461" s="1011"/>
      <c r="F461" s="1011"/>
      <c r="G461" s="1011"/>
      <c r="H461" s="38" t="s">
        <v>1</v>
      </c>
    </row>
    <row r="462" spans="2:8" s="1" customFormat="1" ht="24" customHeight="1">
      <c r="B462" s="1012"/>
      <c r="C462" s="1013"/>
      <c r="D462" s="1016">
        <f>+ROUND(H486+H477+H473+H481,0)</f>
        <v>2327182</v>
      </c>
      <c r="E462" s="1017"/>
      <c r="F462" s="1017"/>
      <c r="G462" s="1017"/>
      <c r="H462" s="1020" t="s">
        <v>2806</v>
      </c>
    </row>
    <row r="463" spans="2:8" s="1" customFormat="1" ht="23.45" customHeight="1" thickBot="1">
      <c r="B463" s="1014"/>
      <c r="C463" s="1015"/>
      <c r="D463" s="1018"/>
      <c r="E463" s="1019"/>
      <c r="F463" s="1019"/>
      <c r="G463" s="1019"/>
      <c r="H463" s="1021"/>
    </row>
    <row r="464" spans="2:8" s="1" customFormat="1" ht="15.75" thickBot="1">
      <c r="E464" s="9"/>
      <c r="F464" s="9"/>
      <c r="G464" s="4"/>
      <c r="H464" s="4"/>
    </row>
    <row r="465" spans="2:8" s="1" customFormat="1" ht="24.75" thickBot="1">
      <c r="B465" s="1028" t="s">
        <v>494</v>
      </c>
      <c r="C465" s="1029"/>
      <c r="D465" s="41" t="s">
        <v>495</v>
      </c>
      <c r="E465" s="25" t="s">
        <v>496</v>
      </c>
      <c r="F465" s="25" t="s">
        <v>2469</v>
      </c>
      <c r="G465" s="26" t="s">
        <v>492</v>
      </c>
      <c r="H465" s="27" t="s">
        <v>493</v>
      </c>
    </row>
    <row r="466" spans="2:8" s="1" customFormat="1">
      <c r="B466" s="310"/>
      <c r="C466" s="311" t="s">
        <v>2649</v>
      </c>
      <c r="D466" s="312" t="s">
        <v>1018</v>
      </c>
      <c r="E466" s="312">
        <f>+(2.71*4)+(2.87*2)</f>
        <v>16.579999999999998</v>
      </c>
      <c r="F466" s="312">
        <v>1</v>
      </c>
      <c r="G466" s="13">
        <v>35500</v>
      </c>
      <c r="H466" s="313">
        <f>+ROUND(E466*F466*G466,0)</f>
        <v>588590</v>
      </c>
    </row>
    <row r="467" spans="2:8" s="1" customFormat="1">
      <c r="B467" s="193"/>
      <c r="C467" s="11" t="s">
        <v>2653</v>
      </c>
      <c r="D467" s="12" t="s">
        <v>23</v>
      </c>
      <c r="E467" s="12">
        <f>2.71*2.87</f>
        <v>7.7777000000000003</v>
      </c>
      <c r="F467" s="12">
        <v>1</v>
      </c>
      <c r="G467" s="13">
        <v>145000</v>
      </c>
      <c r="H467" s="39">
        <f>+ROUND(E467*F467*G467,0)</f>
        <v>1127767</v>
      </c>
    </row>
    <row r="468" spans="2:8" s="1" customFormat="1" ht="22.5">
      <c r="B468" s="169" t="s">
        <v>1101</v>
      </c>
      <c r="C468" s="11" t="str">
        <f>VLOOKUP(B468,'LISTA DE PRECIOS'!A:B,2,FALSE)</f>
        <v>Silicona transparente sellador de vidrios tubo x 280 ml</v>
      </c>
      <c r="D468" s="12" t="str">
        <f>VLOOKUP(B468,'LISTA DE PRECIOS'!A:D,4,FALSE)</f>
        <v>un</v>
      </c>
      <c r="E468" s="12">
        <v>2</v>
      </c>
      <c r="F468" s="12">
        <v>1</v>
      </c>
      <c r="G468" s="13">
        <f>VLOOKUP(B468,'LISTA DE PRECIOS'!A:E,5,FALSE)</f>
        <v>23900</v>
      </c>
      <c r="H468" s="39">
        <f>+ROUND(E468*F468*G468,0)</f>
        <v>47800</v>
      </c>
    </row>
    <row r="469" spans="2:8" s="1" customFormat="1">
      <c r="B469" s="169" t="s">
        <v>744</v>
      </c>
      <c r="C469" s="11" t="str">
        <f>VLOOKUP(B469,'LISTA DE PRECIOS'!A:B,2,FALSE)</f>
        <v>Chapa fina tipo Schlage, Yale o similar para portón</v>
      </c>
      <c r="D469" s="12" t="str">
        <f>VLOOKUP(B469,'LISTA DE PRECIOS'!A:D,4,FALSE)</f>
        <v>Un</v>
      </c>
      <c r="E469" s="12">
        <v>1</v>
      </c>
      <c r="F469" s="12">
        <v>1</v>
      </c>
      <c r="G469" s="13">
        <f>VLOOKUP(B469,'LISTA DE PRECIOS'!A:E,5,FALSE)</f>
        <v>113900</v>
      </c>
      <c r="H469" s="39">
        <f t="shared" ref="H469:H472" si="7">+ROUND(E469*F469*G469,0)</f>
        <v>113900</v>
      </c>
    </row>
    <row r="470" spans="2:8" s="1" customFormat="1">
      <c r="B470" s="204"/>
      <c r="C470" s="11" t="s">
        <v>2662</v>
      </c>
      <c r="D470" s="12" t="s">
        <v>35</v>
      </c>
      <c r="E470" s="12">
        <v>1</v>
      </c>
      <c r="F470" s="12">
        <v>1</v>
      </c>
      <c r="G470" s="13">
        <v>45000</v>
      </c>
      <c r="H470" s="39">
        <f t="shared" si="7"/>
        <v>45000</v>
      </c>
    </row>
    <row r="471" spans="2:8" s="1" customFormat="1">
      <c r="B471" s="204"/>
      <c r="C471" s="56" t="s">
        <v>2622</v>
      </c>
      <c r="D471" s="12" t="s">
        <v>35</v>
      </c>
      <c r="E471" s="12">
        <v>0.2</v>
      </c>
      <c r="F471" s="12">
        <v>1</v>
      </c>
      <c r="G471" s="13">
        <v>14000</v>
      </c>
      <c r="H471" s="39">
        <f t="shared" si="7"/>
        <v>2800</v>
      </c>
    </row>
    <row r="472" spans="2:8" s="1" customFormat="1" ht="15.75" thickBot="1">
      <c r="B472" s="170"/>
      <c r="C472" s="112" t="s">
        <v>2621</v>
      </c>
      <c r="D472" s="92" t="s">
        <v>35</v>
      </c>
      <c r="E472" s="92">
        <v>0.2</v>
      </c>
      <c r="F472" s="92">
        <v>1</v>
      </c>
      <c r="G472" s="93">
        <v>18000</v>
      </c>
      <c r="H472" s="94">
        <f t="shared" si="7"/>
        <v>3600</v>
      </c>
    </row>
    <row r="473" spans="2:8" s="1" customFormat="1" ht="15.75" thickBot="1">
      <c r="B473" s="1022"/>
      <c r="C473" s="1023"/>
      <c r="D473" s="1024"/>
      <c r="E473" s="1030" t="s">
        <v>497</v>
      </c>
      <c r="F473" s="1031"/>
      <c r="G473" s="1032"/>
      <c r="H473" s="29">
        <f>ROUND(SUM(H466:H472),0)</f>
        <v>1929457</v>
      </c>
    </row>
    <row r="474" spans="2:8" s="1" customFormat="1" ht="15.75" thickBot="1">
      <c r="B474" s="1027"/>
      <c r="C474" s="1027"/>
      <c r="D474" s="1027"/>
      <c r="E474" s="1027"/>
      <c r="F474" s="1027"/>
      <c r="G474" s="1027"/>
      <c r="H474" s="1027"/>
    </row>
    <row r="475" spans="2:8" s="1" customFormat="1" ht="24">
      <c r="B475" s="1028" t="s">
        <v>489</v>
      </c>
      <c r="C475" s="1029"/>
      <c r="D475" s="41" t="s">
        <v>490</v>
      </c>
      <c r="E475" s="25" t="s">
        <v>491</v>
      </c>
      <c r="F475" s="25" t="s">
        <v>2530</v>
      </c>
      <c r="G475" s="26" t="s">
        <v>492</v>
      </c>
      <c r="H475" s="27" t="s">
        <v>493</v>
      </c>
    </row>
    <row r="476" spans="2:8" s="1" customFormat="1" ht="15.75" thickBot="1">
      <c r="B476" s="91" t="s">
        <v>543</v>
      </c>
      <c r="C476" s="95" t="s">
        <v>203</v>
      </c>
      <c r="D476" s="92" t="s">
        <v>39</v>
      </c>
      <c r="E476" s="155">
        <v>0.1</v>
      </c>
      <c r="F476" s="155"/>
      <c r="G476" s="93">
        <f>+H486</f>
        <v>361568</v>
      </c>
      <c r="H476" s="154">
        <f>+ROUND(E476*G476,0)</f>
        <v>36157</v>
      </c>
    </row>
    <row r="477" spans="2:8" s="1" customFormat="1" ht="15.75" thickBot="1">
      <c r="B477" s="1022"/>
      <c r="C477" s="1023"/>
      <c r="D477" s="1024"/>
      <c r="E477" s="1030" t="s">
        <v>498</v>
      </c>
      <c r="F477" s="1031"/>
      <c r="G477" s="1032"/>
      <c r="H477" s="29">
        <f>ROUND(SUM(H476:H476),0)</f>
        <v>36157</v>
      </c>
    </row>
    <row r="478" spans="2:8" s="1" customFormat="1" ht="15.75" thickBot="1">
      <c r="B478" s="42"/>
      <c r="C478" s="42"/>
      <c r="D478" s="42"/>
      <c r="E478" s="10"/>
      <c r="F478" s="10"/>
      <c r="G478" s="7"/>
      <c r="H478" s="8"/>
    </row>
    <row r="479" spans="2:8" s="1" customFormat="1" ht="36.75" thickBot="1">
      <c r="B479" s="1033" t="s">
        <v>499</v>
      </c>
      <c r="C479" s="1034"/>
      <c r="D479" s="30" t="s">
        <v>495</v>
      </c>
      <c r="E479" s="30" t="s">
        <v>501</v>
      </c>
      <c r="F479" s="25" t="s">
        <v>2530</v>
      </c>
      <c r="G479" s="31" t="s">
        <v>500</v>
      </c>
      <c r="H479" s="32" t="s">
        <v>493</v>
      </c>
    </row>
    <row r="480" spans="2:8" s="1" customFormat="1" ht="15.75" thickBot="1">
      <c r="B480" s="15">
        <v>3</v>
      </c>
      <c r="C480" s="16" t="s">
        <v>4</v>
      </c>
      <c r="D480" s="17"/>
      <c r="E480" s="18"/>
      <c r="F480" s="18"/>
      <c r="G480" s="19"/>
      <c r="H480" s="20">
        <f>+ROUND(E480*G480,0)</f>
        <v>0</v>
      </c>
    </row>
    <row r="481" spans="2:8" s="1" customFormat="1" ht="15.75" thickBot="1">
      <c r="B481" s="991"/>
      <c r="C481" s="991"/>
      <c r="D481" s="991"/>
      <c r="E481" s="992" t="s">
        <v>502</v>
      </c>
      <c r="F481" s="993"/>
      <c r="G481" s="994"/>
      <c r="H481" s="33">
        <f>ROUND(SUM(H480:H480),0)</f>
        <v>0</v>
      </c>
    </row>
    <row r="482" spans="2:8" s="1" customFormat="1" ht="15.75" thickBot="1">
      <c r="B482" s="1027"/>
      <c r="C482" s="1027"/>
      <c r="D482" s="1027"/>
      <c r="E482" s="1027"/>
      <c r="F482" s="1027"/>
      <c r="G482" s="1027"/>
      <c r="H482" s="1027"/>
    </row>
    <row r="483" spans="2:8" s="1" customFormat="1" ht="24">
      <c r="B483" s="1028" t="s">
        <v>503</v>
      </c>
      <c r="C483" s="1029"/>
      <c r="D483" s="41" t="s">
        <v>495</v>
      </c>
      <c r="E483" s="25" t="s">
        <v>504</v>
      </c>
      <c r="F483" s="25" t="s">
        <v>2530</v>
      </c>
      <c r="G483" s="26" t="s">
        <v>505</v>
      </c>
      <c r="H483" s="27" t="s">
        <v>493</v>
      </c>
    </row>
    <row r="484" spans="2:8" s="1" customFormat="1">
      <c r="B484" s="423" t="s">
        <v>2514</v>
      </c>
      <c r="C484" s="11" t="str">
        <f>VLOOKUP(B484,'LISTA DE PRECIOS'!A:B,2,FALSE)</f>
        <v>Ayudante</v>
      </c>
      <c r="D484" s="12" t="str">
        <f>VLOOKUP(B484,'LISTA DE PRECIOS'!A:D,4,FALSE)</f>
        <v>Día</v>
      </c>
      <c r="E484" s="23">
        <v>1.4</v>
      </c>
      <c r="F484" s="23">
        <v>2</v>
      </c>
      <c r="G484" s="13">
        <f>VLOOKUP(B484,'LISTA DE PRECIOS'!A:E,5,FALSE)</f>
        <v>67964</v>
      </c>
      <c r="H484" s="119">
        <f>+ROUND(E484*F484*G484,0)</f>
        <v>190299</v>
      </c>
    </row>
    <row r="485" spans="2:8" s="1" customFormat="1" ht="15.75" thickBot="1">
      <c r="B485" s="424" t="s">
        <v>2516</v>
      </c>
      <c r="C485" s="95" t="str">
        <f>VLOOKUP(B485,'LISTA DE PRECIOS'!A:B,2,FALSE)</f>
        <v>Oficial</v>
      </c>
      <c r="D485" s="92" t="str">
        <f>VLOOKUP(B485,'LISTA DE PRECIOS'!A:D,4,FALSE)</f>
        <v>Día</v>
      </c>
      <c r="E485" s="117">
        <v>1.4</v>
      </c>
      <c r="F485" s="117">
        <v>1</v>
      </c>
      <c r="G485" s="93">
        <f>VLOOKUP(B485,'LISTA DE PRECIOS'!A:E,5,FALSE)</f>
        <v>122335</v>
      </c>
      <c r="H485" s="116">
        <f>+ROUND(E485*F485*G485,0)</f>
        <v>171269</v>
      </c>
    </row>
    <row r="486" spans="2:8" s="1" customFormat="1" ht="15.75" thickBot="1">
      <c r="B486" s="991"/>
      <c r="C486" s="991"/>
      <c r="D486" s="991"/>
      <c r="E486" s="1042" t="s">
        <v>506</v>
      </c>
      <c r="F486" s="1043"/>
      <c r="G486" s="1031"/>
      <c r="H486" s="29">
        <f>ROUND(SUM(H484:H485),0)</f>
        <v>361568</v>
      </c>
    </row>
    <row r="487" spans="2:8" s="1" customFormat="1" ht="15.75" thickBot="1">
      <c r="B487" s="42"/>
      <c r="C487" s="42"/>
      <c r="D487" s="42"/>
      <c r="E487" s="42"/>
      <c r="F487" s="42"/>
      <c r="G487" s="42"/>
      <c r="H487" s="42"/>
    </row>
    <row r="488" spans="2:8" s="1" customFormat="1" ht="15.75" thickBot="1">
      <c r="B488" s="40"/>
      <c r="C488" s="40"/>
      <c r="D488" s="40"/>
      <c r="E488" s="995" t="s">
        <v>507</v>
      </c>
      <c r="F488" s="996"/>
      <c r="G488" s="997"/>
      <c r="H488" s="14">
        <f>+ROUND(H486+H477+H473+H481,0)</f>
        <v>2327182</v>
      </c>
    </row>
    <row r="489" spans="2:8" s="1" customFormat="1">
      <c r="B489" s="40"/>
      <c r="C489" s="40"/>
      <c r="D489" s="40"/>
      <c r="E489" s="201"/>
      <c r="F489" s="201"/>
      <c r="G489" s="201"/>
      <c r="H489" s="200"/>
    </row>
    <row r="490" spans="2:8" s="1" customFormat="1">
      <c r="B490" s="40"/>
      <c r="C490" s="40"/>
      <c r="D490" s="40"/>
      <c r="E490" s="201"/>
      <c r="F490" s="201"/>
      <c r="G490" s="201"/>
      <c r="H490" s="200"/>
    </row>
    <row r="491" spans="2:8" s="1" customFormat="1">
      <c r="B491" s="40"/>
      <c r="C491" s="40"/>
      <c r="D491" s="40"/>
      <c r="E491" s="201"/>
      <c r="F491" s="201"/>
      <c r="G491" s="201"/>
      <c r="H491" s="200"/>
    </row>
    <row r="492" spans="2:8" s="1" customFormat="1">
      <c r="B492" s="40"/>
      <c r="C492" s="40"/>
      <c r="D492" s="40"/>
      <c r="E492" s="201"/>
      <c r="F492" s="201"/>
      <c r="G492" s="201"/>
      <c r="H492" s="200"/>
    </row>
    <row r="493" spans="2:8" s="1" customFormat="1" ht="15.75" thickBot="1">
      <c r="B493" s="40"/>
      <c r="C493" s="40"/>
      <c r="D493" s="40"/>
      <c r="E493" s="201"/>
      <c r="F493" s="201"/>
      <c r="G493" s="201"/>
      <c r="H493" s="200"/>
    </row>
    <row r="494" spans="2:8" s="1" customFormat="1" ht="15.6" customHeight="1" thickTop="1">
      <c r="B494" s="40"/>
      <c r="C494" s="854" t="s">
        <v>3432</v>
      </c>
      <c r="D494" s="40"/>
      <c r="E494" s="1203" t="s">
        <v>3431</v>
      </c>
      <c r="F494" s="1203"/>
      <c r="G494" s="1203"/>
      <c r="H494" s="200"/>
    </row>
    <row r="495" spans="2:8" s="1" customFormat="1">
      <c r="B495" s="40"/>
      <c r="C495" s="40"/>
      <c r="D495" s="40"/>
      <c r="E495" s="201"/>
      <c r="F495" s="201"/>
      <c r="G495" s="201"/>
      <c r="H495" s="200"/>
    </row>
    <row r="496" spans="2:8" s="1" customFormat="1">
      <c r="B496" s="40"/>
      <c r="C496" s="40"/>
      <c r="D496" s="40"/>
      <c r="E496" s="201"/>
      <c r="F496" s="201"/>
      <c r="G496" s="201"/>
      <c r="H496" s="200"/>
    </row>
    <row r="497" spans="2:8" s="1" customFormat="1" ht="15.75" thickBot="1">
      <c r="B497" s="40"/>
      <c r="C497" s="40"/>
      <c r="D497" s="40"/>
      <c r="E497" s="201"/>
      <c r="F497" s="201"/>
      <c r="G497" s="201"/>
      <c r="H497" s="200"/>
    </row>
    <row r="498" spans="2:8" s="1" customFormat="1" ht="15.75" thickTop="1">
      <c r="B498" s="40"/>
      <c r="C498" s="854" t="s">
        <v>3426</v>
      </c>
      <c r="D498" s="40"/>
      <c r="E498" s="1203" t="s">
        <v>3429</v>
      </c>
      <c r="F498" s="1203"/>
      <c r="G498" s="1203"/>
      <c r="H498" s="200"/>
    </row>
    <row r="499" spans="2:8" s="1" customFormat="1">
      <c r="E499" s="9"/>
      <c r="F499" s="9"/>
      <c r="G499" s="4"/>
      <c r="H499" s="4"/>
    </row>
    <row r="500" spans="2:8" s="1" customFormat="1" ht="15.75" thickBot="1">
      <c r="E500" s="9"/>
      <c r="F500" s="9"/>
      <c r="G500" s="4"/>
      <c r="H500" s="4"/>
    </row>
    <row r="501" spans="2:8" s="1" customFormat="1" ht="16.149999999999999" customHeight="1" thickBot="1">
      <c r="B501" s="1209" t="s">
        <v>2982</v>
      </c>
      <c r="C501" s="1210"/>
      <c r="D501" s="1210"/>
      <c r="E501" s="1210"/>
      <c r="F501" s="1210"/>
      <c r="G501" s="1210"/>
      <c r="H501" s="1211"/>
    </row>
    <row r="502" spans="2:8" s="1" customFormat="1" ht="15.75" customHeight="1" thickBot="1">
      <c r="B502" s="1006" t="s">
        <v>2578</v>
      </c>
      <c r="C502" s="1007"/>
      <c r="D502" s="1008" t="s">
        <v>3644</v>
      </c>
      <c r="E502" s="1007"/>
      <c r="F502" s="1007"/>
      <c r="G502" s="1007"/>
      <c r="H502" s="1009"/>
    </row>
    <row r="503" spans="2:8" s="1" customFormat="1" ht="22.15" customHeight="1">
      <c r="B503" s="1010" t="s">
        <v>3440</v>
      </c>
      <c r="C503" s="1011"/>
      <c r="D503" s="1010" t="s">
        <v>34</v>
      </c>
      <c r="E503" s="1011"/>
      <c r="F503" s="1011"/>
      <c r="G503" s="1011"/>
      <c r="H503" s="38" t="s">
        <v>1</v>
      </c>
    </row>
    <row r="504" spans="2:8" s="1" customFormat="1" ht="24" customHeight="1">
      <c r="B504" s="1012"/>
      <c r="C504" s="1013"/>
      <c r="D504" s="1016">
        <f>+ROUND(H528+H519+H515+H523,0)</f>
        <v>2958394</v>
      </c>
      <c r="E504" s="1017"/>
      <c r="F504" s="1017"/>
      <c r="G504" s="1017"/>
      <c r="H504" s="1020" t="s">
        <v>2805</v>
      </c>
    </row>
    <row r="505" spans="2:8" s="1" customFormat="1" ht="19.899999999999999" customHeight="1" thickBot="1">
      <c r="B505" s="1014"/>
      <c r="C505" s="1015"/>
      <c r="D505" s="1018"/>
      <c r="E505" s="1019"/>
      <c r="F505" s="1019"/>
      <c r="G505" s="1019"/>
      <c r="H505" s="1021"/>
    </row>
    <row r="506" spans="2:8" s="1" customFormat="1" ht="15.75" thickBot="1">
      <c r="E506" s="9"/>
      <c r="F506" s="9"/>
      <c r="G506" s="4"/>
      <c r="H506" s="4"/>
    </row>
    <row r="507" spans="2:8" s="1" customFormat="1" ht="24.75" thickBot="1">
      <c r="B507" s="1028" t="s">
        <v>494</v>
      </c>
      <c r="C507" s="1029"/>
      <c r="D507" s="41" t="s">
        <v>495</v>
      </c>
      <c r="E507" s="25" t="s">
        <v>496</v>
      </c>
      <c r="F507" s="25" t="s">
        <v>2469</v>
      </c>
      <c r="G507" s="26" t="s">
        <v>492</v>
      </c>
      <c r="H507" s="27" t="s">
        <v>493</v>
      </c>
    </row>
    <row r="508" spans="2:8" s="1" customFormat="1">
      <c r="B508" s="310"/>
      <c r="C508" s="311" t="s">
        <v>2649</v>
      </c>
      <c r="D508" s="312" t="s">
        <v>1018</v>
      </c>
      <c r="E508" s="312">
        <f>+(3.79*4)+(2.87*2)</f>
        <v>20.9</v>
      </c>
      <c r="F508" s="312">
        <v>1</v>
      </c>
      <c r="G508" s="13">
        <v>35500</v>
      </c>
      <c r="H508" s="313">
        <f>+ROUND(E508*F508*G508,0)</f>
        <v>741950</v>
      </c>
    </row>
    <row r="509" spans="2:8" s="1" customFormat="1">
      <c r="B509" s="193"/>
      <c r="C509" s="11" t="s">
        <v>2653</v>
      </c>
      <c r="D509" s="12" t="s">
        <v>23</v>
      </c>
      <c r="E509" s="12">
        <f>3.79*2.87</f>
        <v>10.8773</v>
      </c>
      <c r="F509" s="12">
        <v>1</v>
      </c>
      <c r="G509" s="13">
        <v>145000</v>
      </c>
      <c r="H509" s="39">
        <f>+ROUND(E509*F509*G509,0)</f>
        <v>1577209</v>
      </c>
    </row>
    <row r="510" spans="2:8" s="1" customFormat="1" ht="22.5">
      <c r="B510" s="169" t="s">
        <v>1101</v>
      </c>
      <c r="C510" s="11" t="str">
        <f>VLOOKUP(B510,'LISTA DE PRECIOS'!A:B,2,FALSE)</f>
        <v>Silicona transparente sellador de vidrios tubo x 280 ml</v>
      </c>
      <c r="D510" s="12" t="str">
        <f>VLOOKUP(B510,'LISTA DE PRECIOS'!A:D,4,FALSE)</f>
        <v>un</v>
      </c>
      <c r="E510" s="12">
        <v>2</v>
      </c>
      <c r="F510" s="12">
        <v>1</v>
      </c>
      <c r="G510" s="13">
        <f>VLOOKUP(B510,'LISTA DE PRECIOS'!A:E,5,FALSE)</f>
        <v>23900</v>
      </c>
      <c r="H510" s="39">
        <f>+ROUND(E510*F510*G510,0)</f>
        <v>47800</v>
      </c>
    </row>
    <row r="511" spans="2:8" s="1" customFormat="1">
      <c r="B511" s="169" t="s">
        <v>744</v>
      </c>
      <c r="C511" s="11" t="str">
        <f>VLOOKUP(B511,'LISTA DE PRECIOS'!A:B,2,FALSE)</f>
        <v>Chapa fina tipo Schlage, Yale o similar para portón</v>
      </c>
      <c r="D511" s="12" t="str">
        <f>VLOOKUP(B511,'LISTA DE PRECIOS'!A:D,4,FALSE)</f>
        <v>Un</v>
      </c>
      <c r="E511" s="12">
        <v>1</v>
      </c>
      <c r="F511" s="12">
        <v>1</v>
      </c>
      <c r="G511" s="13">
        <f>VLOOKUP(B511,'LISTA DE PRECIOS'!A:E,5,FALSE)</f>
        <v>113900</v>
      </c>
      <c r="H511" s="39">
        <f t="shared" ref="H511:H514" si="8">+ROUND(E511*F511*G511,0)</f>
        <v>113900</v>
      </c>
    </row>
    <row r="512" spans="2:8" s="1" customFormat="1">
      <c r="B512" s="204"/>
      <c r="C512" s="11" t="s">
        <v>2662</v>
      </c>
      <c r="D512" s="12" t="s">
        <v>35</v>
      </c>
      <c r="E512" s="12">
        <v>1</v>
      </c>
      <c r="F512" s="12">
        <v>1</v>
      </c>
      <c r="G512" s="13">
        <v>45000</v>
      </c>
      <c r="H512" s="39">
        <f t="shared" si="8"/>
        <v>45000</v>
      </c>
    </row>
    <row r="513" spans="2:8" s="1" customFormat="1">
      <c r="B513" s="204"/>
      <c r="C513" s="56" t="s">
        <v>2622</v>
      </c>
      <c r="D513" s="12" t="s">
        <v>35</v>
      </c>
      <c r="E513" s="12">
        <v>0.2</v>
      </c>
      <c r="F513" s="12">
        <v>1</v>
      </c>
      <c r="G513" s="13">
        <v>14000</v>
      </c>
      <c r="H513" s="39">
        <f t="shared" si="8"/>
        <v>2800</v>
      </c>
    </row>
    <row r="514" spans="2:8" s="1" customFormat="1" ht="15.75" thickBot="1">
      <c r="B514" s="170"/>
      <c r="C514" s="112" t="s">
        <v>2621</v>
      </c>
      <c r="D514" s="92" t="s">
        <v>35</v>
      </c>
      <c r="E514" s="92">
        <v>0.2</v>
      </c>
      <c r="F514" s="92">
        <v>1</v>
      </c>
      <c r="G514" s="93">
        <v>18000</v>
      </c>
      <c r="H514" s="94">
        <f t="shared" si="8"/>
        <v>3600</v>
      </c>
    </row>
    <row r="515" spans="2:8" s="1" customFormat="1" ht="15.75" thickBot="1">
      <c r="B515" s="1022"/>
      <c r="C515" s="1023"/>
      <c r="D515" s="1024"/>
      <c r="E515" s="1030" t="s">
        <v>497</v>
      </c>
      <c r="F515" s="1031"/>
      <c r="G515" s="1032"/>
      <c r="H515" s="29">
        <f>ROUND(SUM(H508:H514),0)</f>
        <v>2532259</v>
      </c>
    </row>
    <row r="516" spans="2:8" s="1" customFormat="1" ht="15.75" thickBot="1">
      <c r="B516" s="1027"/>
      <c r="C516" s="1027"/>
      <c r="D516" s="1027"/>
      <c r="E516" s="1027"/>
      <c r="F516" s="1027"/>
      <c r="G516" s="1027"/>
      <c r="H516" s="1027"/>
    </row>
    <row r="517" spans="2:8" s="1" customFormat="1" ht="24">
      <c r="B517" s="1028" t="s">
        <v>489</v>
      </c>
      <c r="C517" s="1029"/>
      <c r="D517" s="41" t="s">
        <v>490</v>
      </c>
      <c r="E517" s="25" t="s">
        <v>491</v>
      </c>
      <c r="F517" s="25" t="s">
        <v>2530</v>
      </c>
      <c r="G517" s="26" t="s">
        <v>492</v>
      </c>
      <c r="H517" s="27" t="s">
        <v>493</v>
      </c>
    </row>
    <row r="518" spans="2:8" s="1" customFormat="1" ht="15.75" thickBot="1">
      <c r="B518" s="91" t="s">
        <v>543</v>
      </c>
      <c r="C518" s="95" t="s">
        <v>203</v>
      </c>
      <c r="D518" s="92" t="s">
        <v>39</v>
      </c>
      <c r="E518" s="155">
        <v>0.1</v>
      </c>
      <c r="F518" s="155"/>
      <c r="G518" s="93">
        <f>+H528</f>
        <v>387395</v>
      </c>
      <c r="H518" s="154">
        <f>+ROUND(E518*G518,0)</f>
        <v>38740</v>
      </c>
    </row>
    <row r="519" spans="2:8" s="1" customFormat="1" ht="15.75" thickBot="1">
      <c r="B519" s="1022"/>
      <c r="C519" s="1023"/>
      <c r="D519" s="1024"/>
      <c r="E519" s="1030" t="s">
        <v>498</v>
      </c>
      <c r="F519" s="1031"/>
      <c r="G519" s="1032"/>
      <c r="H519" s="29">
        <f>ROUND(SUM(H518:H518),0)</f>
        <v>38740</v>
      </c>
    </row>
    <row r="520" spans="2:8" s="1" customFormat="1" ht="15.75" thickBot="1">
      <c r="B520" s="42"/>
      <c r="C520" s="42"/>
      <c r="D520" s="42"/>
      <c r="E520" s="10"/>
      <c r="F520" s="10"/>
      <c r="G520" s="7"/>
      <c r="H520" s="8"/>
    </row>
    <row r="521" spans="2:8" s="1" customFormat="1" ht="36.75" thickBot="1">
      <c r="B521" s="1033" t="s">
        <v>499</v>
      </c>
      <c r="C521" s="1034"/>
      <c r="D521" s="30" t="s">
        <v>495</v>
      </c>
      <c r="E521" s="30" t="s">
        <v>501</v>
      </c>
      <c r="F521" s="25" t="s">
        <v>2530</v>
      </c>
      <c r="G521" s="31" t="s">
        <v>500</v>
      </c>
      <c r="H521" s="32" t="s">
        <v>493</v>
      </c>
    </row>
    <row r="522" spans="2:8" s="1" customFormat="1" ht="15.75" thickBot="1">
      <c r="B522" s="15">
        <v>3</v>
      </c>
      <c r="C522" s="16" t="s">
        <v>4</v>
      </c>
      <c r="D522" s="17"/>
      <c r="E522" s="18"/>
      <c r="F522" s="18"/>
      <c r="G522" s="19"/>
      <c r="H522" s="20">
        <f>+ROUND(E522*G522,0)</f>
        <v>0</v>
      </c>
    </row>
    <row r="523" spans="2:8" s="1" customFormat="1" ht="15.75" thickBot="1">
      <c r="B523" s="991"/>
      <c r="C523" s="991"/>
      <c r="D523" s="991"/>
      <c r="E523" s="992" t="s">
        <v>502</v>
      </c>
      <c r="F523" s="993"/>
      <c r="G523" s="994"/>
      <c r="H523" s="33">
        <f>ROUND(SUM(H522:H522),0)</f>
        <v>0</v>
      </c>
    </row>
    <row r="524" spans="2:8" s="1" customFormat="1" ht="15.75" thickBot="1">
      <c r="B524" s="1027"/>
      <c r="C524" s="1027"/>
      <c r="D524" s="1027"/>
      <c r="E524" s="1027"/>
      <c r="F524" s="1027"/>
      <c r="G524" s="1027"/>
      <c r="H524" s="1027"/>
    </row>
    <row r="525" spans="2:8" s="1" customFormat="1" ht="24">
      <c r="B525" s="1028" t="s">
        <v>503</v>
      </c>
      <c r="C525" s="1029"/>
      <c r="D525" s="41" t="s">
        <v>495</v>
      </c>
      <c r="E525" s="25" t="s">
        <v>504</v>
      </c>
      <c r="F525" s="25" t="s">
        <v>2530</v>
      </c>
      <c r="G525" s="26" t="s">
        <v>505</v>
      </c>
      <c r="H525" s="27" t="s">
        <v>493</v>
      </c>
    </row>
    <row r="526" spans="2:8" s="1" customFormat="1">
      <c r="B526" s="413" t="s">
        <v>2514</v>
      </c>
      <c r="C526" s="11" t="str">
        <f>VLOOKUP(B526,'LISTA DE PRECIOS'!A:B,2,FALSE)</f>
        <v>Ayudante</v>
      </c>
      <c r="D526" s="12" t="str">
        <f>VLOOKUP(B526,'LISTA DE PRECIOS'!A:D,4,FALSE)</f>
        <v>Día</v>
      </c>
      <c r="E526" s="23">
        <v>1.5</v>
      </c>
      <c r="F526" s="23">
        <v>2</v>
      </c>
      <c r="G526" s="13">
        <f>VLOOKUP(B526,'LISTA DE PRECIOS'!A:E,5,FALSE)</f>
        <v>67964</v>
      </c>
      <c r="H526" s="119">
        <f>+ROUND(E526*F526*G526,0)</f>
        <v>203892</v>
      </c>
    </row>
    <row r="527" spans="2:8" s="1" customFormat="1" ht="15.75" thickBot="1">
      <c r="B527" s="410" t="s">
        <v>2516</v>
      </c>
      <c r="C527" s="95" t="str">
        <f>VLOOKUP(B527,'LISTA DE PRECIOS'!A:B,2,FALSE)</f>
        <v>Oficial</v>
      </c>
      <c r="D527" s="92" t="str">
        <f>VLOOKUP(B527,'LISTA DE PRECIOS'!A:D,4,FALSE)</f>
        <v>Día</v>
      </c>
      <c r="E527" s="117">
        <v>1.5</v>
      </c>
      <c r="F527" s="117">
        <v>1</v>
      </c>
      <c r="G527" s="93">
        <f>VLOOKUP(B527,'LISTA DE PRECIOS'!A:E,5,FALSE)</f>
        <v>122335</v>
      </c>
      <c r="H527" s="116">
        <f>+ROUND(E527*F527*G527,0)</f>
        <v>183503</v>
      </c>
    </row>
    <row r="528" spans="2:8" s="1" customFormat="1" ht="15.75" thickBot="1">
      <c r="B528" s="991"/>
      <c r="C528" s="991"/>
      <c r="D528" s="991"/>
      <c r="E528" s="1042" t="s">
        <v>506</v>
      </c>
      <c r="F528" s="1043"/>
      <c r="G528" s="1031"/>
      <c r="H528" s="29">
        <f>ROUND(SUM(H526:H527),0)</f>
        <v>387395</v>
      </c>
    </row>
    <row r="529" spans="2:8" s="1" customFormat="1" ht="15.75" thickBot="1">
      <c r="B529" s="42"/>
      <c r="C529" s="42"/>
      <c r="D529" s="42"/>
      <c r="E529" s="42"/>
      <c r="F529" s="42"/>
      <c r="G529" s="42"/>
      <c r="H529" s="42"/>
    </row>
    <row r="530" spans="2:8" s="1" customFormat="1" ht="15.75" thickBot="1">
      <c r="B530" s="40"/>
      <c r="C530" s="40"/>
      <c r="D530" s="40"/>
      <c r="E530" s="995" t="s">
        <v>507</v>
      </c>
      <c r="F530" s="996"/>
      <c r="G530" s="997"/>
      <c r="H530" s="14">
        <f>+ROUND(H528+H519+H515+H523,0)</f>
        <v>2958394</v>
      </c>
    </row>
    <row r="531" spans="2:8" s="1" customFormat="1">
      <c r="B531" s="40"/>
      <c r="C531" s="40"/>
      <c r="D531" s="40"/>
      <c r="E531" s="201"/>
      <c r="F531" s="201"/>
      <c r="G531" s="201"/>
      <c r="H531" s="200"/>
    </row>
    <row r="532" spans="2:8" s="1" customFormat="1">
      <c r="B532" s="40"/>
      <c r="C532" s="40"/>
      <c r="D532" s="40"/>
      <c r="E532" s="201"/>
      <c r="F532" s="201"/>
      <c r="G532" s="201"/>
      <c r="H532" s="200"/>
    </row>
    <row r="533" spans="2:8" s="1" customFormat="1">
      <c r="B533" s="40"/>
      <c r="C533" s="40"/>
      <c r="D533" s="40"/>
      <c r="E533" s="201"/>
      <c r="F533" s="201"/>
      <c r="G533" s="201"/>
      <c r="H533" s="200"/>
    </row>
    <row r="534" spans="2:8" s="1" customFormat="1">
      <c r="B534" s="40"/>
      <c r="C534" s="40"/>
      <c r="D534" s="40"/>
      <c r="E534" s="201"/>
      <c r="F534" s="201"/>
      <c r="G534" s="201"/>
      <c r="H534" s="200"/>
    </row>
    <row r="535" spans="2:8" s="1" customFormat="1" ht="15.75" thickBot="1">
      <c r="B535" s="40"/>
      <c r="C535" s="40"/>
      <c r="D535" s="40"/>
      <c r="E535" s="201"/>
      <c r="F535" s="201"/>
      <c r="G535" s="201"/>
      <c r="H535" s="200"/>
    </row>
    <row r="536" spans="2:8" s="1" customFormat="1" ht="15.6" customHeight="1" thickTop="1">
      <c r="B536" s="40"/>
      <c r="C536" s="854" t="s">
        <v>3432</v>
      </c>
      <c r="D536" s="40"/>
      <c r="E536" s="1203" t="s">
        <v>3431</v>
      </c>
      <c r="F536" s="1203"/>
      <c r="G536" s="1203"/>
      <c r="H536" s="200"/>
    </row>
    <row r="537" spans="2:8" s="1" customFormat="1">
      <c r="B537" s="40"/>
      <c r="C537" s="40"/>
      <c r="D537" s="40"/>
      <c r="E537" s="201"/>
      <c r="F537" s="201"/>
      <c r="G537" s="201"/>
      <c r="H537" s="200"/>
    </row>
    <row r="538" spans="2:8" s="1" customFormat="1">
      <c r="B538" s="40"/>
      <c r="C538" s="40"/>
      <c r="D538" s="40"/>
      <c r="E538" s="201"/>
      <c r="F538" s="201"/>
      <c r="G538" s="201"/>
      <c r="H538" s="200"/>
    </row>
    <row r="539" spans="2:8" s="1" customFormat="1" ht="15.75" thickBot="1">
      <c r="B539" s="40"/>
      <c r="C539" s="40"/>
      <c r="D539" s="40"/>
      <c r="E539" s="201"/>
      <c r="F539" s="201"/>
      <c r="G539" s="201"/>
      <c r="H539" s="200"/>
    </row>
    <row r="540" spans="2:8" s="1" customFormat="1" ht="15.75" thickTop="1">
      <c r="B540" s="40"/>
      <c r="C540" s="854" t="s">
        <v>3426</v>
      </c>
      <c r="D540" s="40"/>
      <c r="E540" s="1203" t="s">
        <v>3429</v>
      </c>
      <c r="F540" s="1203"/>
      <c r="G540" s="1203"/>
      <c r="H540" s="200"/>
    </row>
    <row r="541" spans="2:8" s="1" customFormat="1">
      <c r="E541" s="9"/>
      <c r="F541" s="9"/>
      <c r="G541" s="4"/>
      <c r="H541" s="4"/>
    </row>
    <row r="542" spans="2:8" s="1" customFormat="1" ht="15.75" thickBot="1">
      <c r="E542" s="9"/>
      <c r="F542" s="9"/>
      <c r="G542" s="4"/>
      <c r="H542" s="4"/>
    </row>
    <row r="543" spans="2:8" s="1" customFormat="1" ht="16.149999999999999" customHeight="1" thickBot="1">
      <c r="B543" s="1209" t="s">
        <v>2982</v>
      </c>
      <c r="C543" s="1210"/>
      <c r="D543" s="1210"/>
      <c r="E543" s="1210"/>
      <c r="F543" s="1210"/>
      <c r="G543" s="1210"/>
      <c r="H543" s="1211"/>
    </row>
    <row r="544" spans="2:8" s="1" customFormat="1" ht="15.75" thickBot="1">
      <c r="B544" s="1006" t="s">
        <v>2578</v>
      </c>
      <c r="C544" s="1007"/>
      <c r="D544" s="1008" t="s">
        <v>3645</v>
      </c>
      <c r="E544" s="1007"/>
      <c r="F544" s="1007"/>
      <c r="G544" s="1007"/>
      <c r="H544" s="1009"/>
    </row>
    <row r="545" spans="2:8" s="1" customFormat="1">
      <c r="B545" s="1010" t="s">
        <v>3468</v>
      </c>
      <c r="C545" s="1011"/>
      <c r="D545" s="1010" t="s">
        <v>34</v>
      </c>
      <c r="E545" s="1011"/>
      <c r="F545" s="1011"/>
      <c r="G545" s="1011"/>
      <c r="H545" s="38" t="s">
        <v>1</v>
      </c>
    </row>
    <row r="546" spans="2:8" s="1" customFormat="1">
      <c r="B546" s="1012"/>
      <c r="C546" s="1013"/>
      <c r="D546" s="1016">
        <f>+ROUND(H568+H559+H554+H563,0)</f>
        <v>161119</v>
      </c>
      <c r="E546" s="1017"/>
      <c r="F546" s="1017"/>
      <c r="G546" s="1017"/>
      <c r="H546" s="1020" t="s">
        <v>3</v>
      </c>
    </row>
    <row r="547" spans="2:8" s="1" customFormat="1" ht="37.15" customHeight="1" thickBot="1">
      <c r="B547" s="1014"/>
      <c r="C547" s="1015"/>
      <c r="D547" s="1018"/>
      <c r="E547" s="1019"/>
      <c r="F547" s="1019"/>
      <c r="G547" s="1019"/>
      <c r="H547" s="1021"/>
    </row>
    <row r="548" spans="2:8" s="1" customFormat="1" ht="15.75" thickBot="1">
      <c r="E548" s="9"/>
      <c r="F548" s="9"/>
      <c r="G548" s="4"/>
      <c r="H548" s="4"/>
    </row>
    <row r="549" spans="2:8" s="1" customFormat="1" ht="24">
      <c r="B549" s="1207" t="s">
        <v>494</v>
      </c>
      <c r="C549" s="1208"/>
      <c r="D549" s="124" t="s">
        <v>495</v>
      </c>
      <c r="E549" s="123" t="s">
        <v>496</v>
      </c>
      <c r="F549" s="123" t="s">
        <v>2469</v>
      </c>
      <c r="G549" s="122" t="s">
        <v>492</v>
      </c>
      <c r="H549" s="121" t="s">
        <v>493</v>
      </c>
    </row>
    <row r="550" spans="2:8" s="1" customFormat="1">
      <c r="B550" s="193"/>
      <c r="C550" s="11" t="s">
        <v>3467</v>
      </c>
      <c r="D550" s="12" t="s">
        <v>28</v>
      </c>
      <c r="E550" s="12">
        <v>1.9</v>
      </c>
      <c r="F550" s="12">
        <v>1</v>
      </c>
      <c r="G550" s="13">
        <f>127600/6</f>
        <v>21266.666666666668</v>
      </c>
      <c r="H550" s="39">
        <f>+ROUND(E550*F550*G550,0)</f>
        <v>40407</v>
      </c>
    </row>
    <row r="551" spans="2:8" s="1" customFormat="1" ht="22.5">
      <c r="B551" s="169" t="s">
        <v>1186</v>
      </c>
      <c r="C551" s="11" t="str">
        <f>VLOOKUP(B551,'LISTA DE PRECIOS'!A:B,2,FALSE)</f>
        <v>Tubería galvanizada para cerramiento de 1 1/2" x 6 m</v>
      </c>
      <c r="D551" s="12" t="str">
        <f>VLOOKUP(B551,'LISTA DE PRECIOS'!A:D,4,FALSE)</f>
        <v>M</v>
      </c>
      <c r="E551" s="12">
        <v>1</v>
      </c>
      <c r="F551" s="12">
        <v>1</v>
      </c>
      <c r="G551" s="13">
        <f>VLOOKUP(B551,'LISTA DE PRECIOS'!A:E,5,FALSE)</f>
        <v>13883.333333333334</v>
      </c>
      <c r="H551" s="39">
        <f>+ROUND(E551*F551*G551,0)</f>
        <v>13883</v>
      </c>
    </row>
    <row r="552" spans="2:8" s="1" customFormat="1">
      <c r="B552" s="169"/>
      <c r="C552" s="11" t="s">
        <v>2821</v>
      </c>
      <c r="D552" s="12" t="s">
        <v>28</v>
      </c>
      <c r="E552" s="12">
        <v>0.15</v>
      </c>
      <c r="F552" s="12">
        <v>1.02</v>
      </c>
      <c r="G552" s="13">
        <v>28000</v>
      </c>
      <c r="H552" s="39">
        <f>+ROUND(E552*F552*G552,0)</f>
        <v>4284</v>
      </c>
    </row>
    <row r="553" spans="2:8" s="1" customFormat="1" ht="15.75" thickBot="1">
      <c r="B553" s="167"/>
      <c r="C553" s="95" t="s">
        <v>2810</v>
      </c>
      <c r="D553" s="92" t="s">
        <v>2811</v>
      </c>
      <c r="E553" s="416">
        <v>0.05</v>
      </c>
      <c r="F553" s="92">
        <v>1.03</v>
      </c>
      <c r="G553" s="93">
        <f>+H550</f>
        <v>40407</v>
      </c>
      <c r="H553" s="94">
        <f t="shared" ref="H553" si="9">+ROUND(E553*F553*G553,0)</f>
        <v>2081</v>
      </c>
    </row>
    <row r="554" spans="2:8" s="1" customFormat="1" ht="15.75" thickBot="1">
      <c r="B554" s="1022"/>
      <c r="C554" s="1023"/>
      <c r="D554" s="1024"/>
      <c r="E554" s="1030" t="s">
        <v>497</v>
      </c>
      <c r="F554" s="1031"/>
      <c r="G554" s="1032"/>
      <c r="H554" s="29">
        <f>ROUND(SUM(H550:H553),0)</f>
        <v>60655</v>
      </c>
    </row>
    <row r="555" spans="2:8" s="1" customFormat="1" ht="15.75" thickBot="1">
      <c r="B555" s="1027"/>
      <c r="C555" s="1027"/>
      <c r="D555" s="1027"/>
      <c r="E555" s="1027"/>
      <c r="F555" s="1027"/>
      <c r="G555" s="1027"/>
      <c r="H555" s="1027"/>
    </row>
    <row r="556" spans="2:8" s="1" customFormat="1" ht="24">
      <c r="B556" s="1207" t="s">
        <v>489</v>
      </c>
      <c r="C556" s="1208"/>
      <c r="D556" s="124" t="s">
        <v>490</v>
      </c>
      <c r="E556" s="123" t="s">
        <v>491</v>
      </c>
      <c r="F556" s="123" t="s">
        <v>2530</v>
      </c>
      <c r="G556" s="122" t="s">
        <v>492</v>
      </c>
      <c r="H556" s="121" t="s">
        <v>493</v>
      </c>
    </row>
    <row r="557" spans="2:8" s="1" customFormat="1">
      <c r="B557" s="114" t="s">
        <v>543</v>
      </c>
      <c r="C557" s="11" t="s">
        <v>203</v>
      </c>
      <c r="D557" s="12" t="s">
        <v>39</v>
      </c>
      <c r="E557" s="55">
        <v>0.05</v>
      </c>
      <c r="F557" s="55"/>
      <c r="G557" s="13">
        <f>+H568</f>
        <v>87321</v>
      </c>
      <c r="H557" s="24">
        <f>+ROUND(E557*G557,0)</f>
        <v>4366</v>
      </c>
    </row>
    <row r="558" spans="2:8" s="1" customFormat="1" ht="15.75" thickBot="1">
      <c r="B558" s="91" t="s">
        <v>593</v>
      </c>
      <c r="C558" s="95" t="s">
        <v>594</v>
      </c>
      <c r="D558" s="92" t="s">
        <v>52</v>
      </c>
      <c r="E558" s="92">
        <v>0.12</v>
      </c>
      <c r="F558" s="92">
        <v>1</v>
      </c>
      <c r="G558" s="93">
        <v>73141.631999999998</v>
      </c>
      <c r="H558" s="154">
        <f>+ROUND(E558*G558,0)</f>
        <v>8777</v>
      </c>
    </row>
    <row r="559" spans="2:8" s="1" customFormat="1" ht="15.75" thickBot="1">
      <c r="B559" s="1022"/>
      <c r="C559" s="1023"/>
      <c r="D559" s="1024"/>
      <c r="E559" s="1030" t="s">
        <v>2819</v>
      </c>
      <c r="F559" s="1031"/>
      <c r="G559" s="1032"/>
      <c r="H559" s="29">
        <f>ROUND(SUM(H557:H558),0)</f>
        <v>13143</v>
      </c>
    </row>
    <row r="560" spans="2:8" s="1" customFormat="1" ht="15.75" thickBot="1">
      <c r="B560" s="42"/>
      <c r="C560" s="42"/>
      <c r="D560" s="42"/>
      <c r="E560" s="10"/>
      <c r="F560" s="10"/>
      <c r="G560" s="7"/>
      <c r="H560" s="8"/>
    </row>
    <row r="561" spans="2:8" s="1" customFormat="1" ht="36.75" thickBot="1">
      <c r="B561" s="1033" t="s">
        <v>499</v>
      </c>
      <c r="C561" s="1034"/>
      <c r="D561" s="30" t="s">
        <v>495</v>
      </c>
      <c r="E561" s="30" t="s">
        <v>501</v>
      </c>
      <c r="F561" s="25" t="s">
        <v>2530</v>
      </c>
      <c r="G561" s="31" t="s">
        <v>500</v>
      </c>
      <c r="H561" s="32" t="s">
        <v>493</v>
      </c>
    </row>
    <row r="562" spans="2:8" s="1" customFormat="1" ht="15.75" thickBot="1">
      <c r="B562" s="15">
        <v>3</v>
      </c>
      <c r="C562" s="16" t="s">
        <v>4</v>
      </c>
      <c r="D562" s="17"/>
      <c r="E562" s="18"/>
      <c r="F562" s="18"/>
      <c r="G562" s="19"/>
      <c r="H562" s="20">
        <f>+ROUND(E562*G562,0)</f>
        <v>0</v>
      </c>
    </row>
    <row r="563" spans="2:8" s="1" customFormat="1" ht="15.75" thickBot="1">
      <c r="B563" s="991"/>
      <c r="C563" s="991"/>
      <c r="D563" s="991"/>
      <c r="E563" s="992" t="s">
        <v>502</v>
      </c>
      <c r="F563" s="993"/>
      <c r="G563" s="994"/>
      <c r="H563" s="33">
        <f>ROUND(SUM(H562:H562),0)</f>
        <v>0</v>
      </c>
    </row>
    <row r="564" spans="2:8" s="1" customFormat="1" ht="15.75" thickBot="1">
      <c r="B564" s="1027"/>
      <c r="C564" s="1027"/>
      <c r="D564" s="1027"/>
      <c r="E564" s="1027"/>
      <c r="F564" s="1027"/>
      <c r="G564" s="1027"/>
      <c r="H564" s="1027"/>
    </row>
    <row r="565" spans="2:8" s="1" customFormat="1" ht="24">
      <c r="B565" s="1207" t="s">
        <v>503</v>
      </c>
      <c r="C565" s="1208"/>
      <c r="D565" s="124" t="s">
        <v>495</v>
      </c>
      <c r="E565" s="123" t="s">
        <v>504</v>
      </c>
      <c r="F565" s="123" t="s">
        <v>2530</v>
      </c>
      <c r="G565" s="122" t="s">
        <v>505</v>
      </c>
      <c r="H565" s="121" t="s">
        <v>493</v>
      </c>
    </row>
    <row r="566" spans="2:8" s="1" customFormat="1">
      <c r="B566" s="423" t="s">
        <v>2515</v>
      </c>
      <c r="C566" s="11" t="s">
        <v>2499</v>
      </c>
      <c r="D566" s="12" t="s">
        <v>52</v>
      </c>
      <c r="E566" s="23">
        <v>0.3</v>
      </c>
      <c r="F566" s="23">
        <v>2</v>
      </c>
      <c r="G566" s="13">
        <v>88586</v>
      </c>
      <c r="H566" s="119">
        <f t="shared" ref="H566:H567" si="10">+ROUND(E566*F566*G566,0)</f>
        <v>53152</v>
      </c>
    </row>
    <row r="567" spans="2:8" s="1" customFormat="1" ht="15.75" thickBot="1">
      <c r="B567" s="424" t="s">
        <v>2526</v>
      </c>
      <c r="C567" s="95" t="s">
        <v>2510</v>
      </c>
      <c r="D567" s="92" t="s">
        <v>52</v>
      </c>
      <c r="E567" s="117">
        <v>0.3</v>
      </c>
      <c r="F567" s="117">
        <v>1</v>
      </c>
      <c r="G567" s="93">
        <v>113896</v>
      </c>
      <c r="H567" s="116">
        <f t="shared" si="10"/>
        <v>34169</v>
      </c>
    </row>
    <row r="568" spans="2:8" s="1" customFormat="1" ht="15.75" thickBot="1">
      <c r="B568" s="991"/>
      <c r="C568" s="991"/>
      <c r="D568" s="991"/>
      <c r="E568" s="1042" t="s">
        <v>506</v>
      </c>
      <c r="F568" s="1043"/>
      <c r="G568" s="1031"/>
      <c r="H568" s="29">
        <f>ROUND(SUM(H566:H567),0)</f>
        <v>87321</v>
      </c>
    </row>
    <row r="569" spans="2:8" s="1" customFormat="1" ht="15.75" thickBot="1">
      <c r="C569" s="42"/>
      <c r="D569" s="42"/>
      <c r="E569" s="42"/>
      <c r="F569" s="42"/>
      <c r="G569" s="42"/>
      <c r="H569" s="42"/>
    </row>
    <row r="570" spans="2:8" s="1" customFormat="1" ht="15.75" thickBot="1">
      <c r="B570" s="40"/>
      <c r="C570" s="40"/>
      <c r="D570" s="40"/>
      <c r="E570" s="995" t="s">
        <v>507</v>
      </c>
      <c r="F570" s="996"/>
      <c r="G570" s="997"/>
      <c r="H570" s="14">
        <f>+ROUND(H568+H559+H554+H563,0)</f>
        <v>161119</v>
      </c>
    </row>
    <row r="571" spans="2:8" s="1" customFormat="1">
      <c r="B571" s="40"/>
      <c r="C571" s="40"/>
      <c r="D571" s="40"/>
      <c r="E571" s="201"/>
      <c r="F571" s="201"/>
      <c r="G571" s="201"/>
      <c r="H571" s="200"/>
    </row>
    <row r="572" spans="2:8" s="1" customFormat="1">
      <c r="B572" s="40"/>
      <c r="C572" s="40"/>
      <c r="D572" s="40"/>
      <c r="E572" s="201"/>
      <c r="F572" s="201"/>
      <c r="G572" s="201"/>
      <c r="H572" s="200"/>
    </row>
    <row r="573" spans="2:8" s="1" customFormat="1">
      <c r="B573" s="40"/>
      <c r="C573" s="40"/>
      <c r="D573" s="40"/>
      <c r="E573" s="201"/>
      <c r="F573" s="201"/>
      <c r="G573" s="201"/>
      <c r="H573" s="200"/>
    </row>
    <row r="574" spans="2:8" s="1" customFormat="1">
      <c r="B574" s="40"/>
      <c r="C574" s="40"/>
      <c r="D574" s="40"/>
      <c r="E574" s="201"/>
      <c r="F574" s="201"/>
      <c r="G574" s="201"/>
      <c r="H574" s="200"/>
    </row>
    <row r="575" spans="2:8" s="1" customFormat="1" ht="15.75" thickBot="1">
      <c r="B575" s="40"/>
      <c r="C575" s="40"/>
      <c r="D575" s="40"/>
      <c r="E575" s="201"/>
      <c r="F575" s="201"/>
      <c r="G575" s="201"/>
      <c r="H575" s="200"/>
    </row>
    <row r="576" spans="2:8" s="1" customFormat="1" ht="15.6" customHeight="1" thickTop="1">
      <c r="B576" s="40"/>
      <c r="C576" s="854" t="s">
        <v>3432</v>
      </c>
      <c r="D576" s="40"/>
      <c r="E576" s="1203" t="s">
        <v>3431</v>
      </c>
      <c r="F576" s="1203"/>
      <c r="G576" s="1203"/>
      <c r="H576" s="200"/>
    </row>
    <row r="577" spans="2:8" s="1" customFormat="1">
      <c r="B577" s="40"/>
      <c r="C577" s="40"/>
      <c r="D577" s="40"/>
      <c r="E577" s="201"/>
      <c r="F577" s="201"/>
      <c r="G577" s="201"/>
      <c r="H577" s="200"/>
    </row>
    <row r="578" spans="2:8" s="1" customFormat="1">
      <c r="B578" s="40"/>
      <c r="C578" s="40"/>
      <c r="D578" s="40"/>
      <c r="E578" s="201"/>
      <c r="F578" s="201"/>
      <c r="G578" s="201"/>
      <c r="H578" s="200"/>
    </row>
    <row r="579" spans="2:8" s="1" customFormat="1" ht="15.75" thickBot="1">
      <c r="B579" s="40"/>
      <c r="C579" s="40"/>
      <c r="D579" s="40"/>
      <c r="E579" s="201"/>
      <c r="F579" s="201"/>
      <c r="G579" s="201"/>
      <c r="H579" s="200"/>
    </row>
    <row r="580" spans="2:8" s="1" customFormat="1" ht="15.75" thickTop="1">
      <c r="B580" s="40"/>
      <c r="C580" s="854" t="s">
        <v>3426</v>
      </c>
      <c r="D580" s="40"/>
      <c r="E580" s="1203" t="s">
        <v>3429</v>
      </c>
      <c r="F580" s="1203"/>
      <c r="G580" s="1203"/>
      <c r="H580" s="200"/>
    </row>
    <row r="581" spans="2:8" s="1" customFormat="1">
      <c r="E581" s="9"/>
      <c r="F581" s="9"/>
      <c r="G581" s="4"/>
      <c r="H581" s="4"/>
    </row>
    <row r="582" spans="2:8" s="1" customFormat="1" ht="15.75" thickBot="1">
      <c r="E582" s="9"/>
      <c r="F582" s="9"/>
      <c r="G582" s="4"/>
      <c r="H582" s="4"/>
    </row>
    <row r="583" spans="2:8" s="1" customFormat="1" ht="16.149999999999999" customHeight="1" thickBot="1">
      <c r="B583" s="1209" t="s">
        <v>2982</v>
      </c>
      <c r="C583" s="1210"/>
      <c r="D583" s="1210"/>
      <c r="E583" s="1210"/>
      <c r="F583" s="1210"/>
      <c r="G583" s="1210"/>
      <c r="H583" s="1211"/>
    </row>
    <row r="584" spans="2:8" s="1" customFormat="1" ht="15.75" thickBot="1">
      <c r="B584" s="1006" t="s">
        <v>2578</v>
      </c>
      <c r="C584" s="1007"/>
      <c r="D584" s="1008" t="s">
        <v>3646</v>
      </c>
      <c r="E584" s="1007"/>
      <c r="F584" s="1007"/>
      <c r="G584" s="1007"/>
      <c r="H584" s="1009"/>
    </row>
    <row r="585" spans="2:8" s="1" customFormat="1" ht="22.15" customHeight="1">
      <c r="B585" s="1010" t="s">
        <v>3469</v>
      </c>
      <c r="C585" s="1011"/>
      <c r="D585" s="1010" t="s">
        <v>34</v>
      </c>
      <c r="E585" s="1011"/>
      <c r="F585" s="1011"/>
      <c r="G585" s="1011"/>
      <c r="H585" s="38" t="s">
        <v>1</v>
      </c>
    </row>
    <row r="586" spans="2:8" s="1" customFormat="1" ht="17.45" customHeight="1">
      <c r="B586" s="1012"/>
      <c r="C586" s="1013"/>
      <c r="D586" s="1016">
        <f>+ROUND(H614+H605+H600+H609,0)</f>
        <v>240935</v>
      </c>
      <c r="E586" s="1017"/>
      <c r="F586" s="1017"/>
      <c r="G586" s="1017"/>
      <c r="H586" s="1020" t="s">
        <v>3</v>
      </c>
    </row>
    <row r="587" spans="2:8" s="1" customFormat="1" ht="40.15" customHeight="1" thickBot="1">
      <c r="B587" s="1014"/>
      <c r="C587" s="1015"/>
      <c r="D587" s="1018"/>
      <c r="E587" s="1019"/>
      <c r="F587" s="1019"/>
      <c r="G587" s="1019"/>
      <c r="H587" s="1021"/>
    </row>
    <row r="588" spans="2:8" s="1" customFormat="1" ht="15.75" thickBot="1">
      <c r="E588" s="9"/>
      <c r="F588" s="9"/>
      <c r="G588" s="4"/>
      <c r="H588" s="4"/>
    </row>
    <row r="589" spans="2:8" s="1" customFormat="1" ht="24">
      <c r="B589" s="1207" t="s">
        <v>494</v>
      </c>
      <c r="C589" s="1208"/>
      <c r="D589" s="124" t="s">
        <v>495</v>
      </c>
      <c r="E589" s="123" t="s">
        <v>496</v>
      </c>
      <c r="F589" s="123" t="s">
        <v>2469</v>
      </c>
      <c r="G589" s="122" t="s">
        <v>492</v>
      </c>
      <c r="H589" s="121" t="s">
        <v>493</v>
      </c>
    </row>
    <row r="590" spans="2:8" s="1" customFormat="1">
      <c r="B590" s="169"/>
      <c r="C590" s="11" t="s">
        <v>2829</v>
      </c>
      <c r="D590" s="12" t="s">
        <v>28</v>
      </c>
      <c r="E590" s="12">
        <v>2.6</v>
      </c>
      <c r="F590" s="12">
        <v>1.05</v>
      </c>
      <c r="G590" s="13">
        <f>194900/6</f>
        <v>32483.333333333332</v>
      </c>
      <c r="H590" s="39">
        <f t="shared" ref="H590:H595" si="11">+ROUND(E590*F590*G590,0)</f>
        <v>88680</v>
      </c>
    </row>
    <row r="591" spans="2:8" s="1" customFormat="1">
      <c r="B591" s="193"/>
      <c r="C591" s="11" t="s">
        <v>3467</v>
      </c>
      <c r="D591" s="12" t="s">
        <v>28</v>
      </c>
      <c r="E591" s="12">
        <v>1</v>
      </c>
      <c r="F591" s="12">
        <v>1</v>
      </c>
      <c r="G591" s="13">
        <f>127600/6</f>
        <v>21266.666666666668</v>
      </c>
      <c r="H591" s="39">
        <f t="shared" si="11"/>
        <v>21267</v>
      </c>
    </row>
    <row r="592" spans="2:8" s="1" customFormat="1" ht="22.5">
      <c r="B592" s="169" t="s">
        <v>1186</v>
      </c>
      <c r="C592" s="11" t="str">
        <f>VLOOKUP(B592,'LISTA DE PRECIOS'!A:B,2,FALSE)</f>
        <v>Tubería galvanizada para cerramiento de 1 1/2" x 6 m</v>
      </c>
      <c r="D592" s="12" t="str">
        <f>VLOOKUP(B592,'LISTA DE PRECIOS'!A:D,4,FALSE)</f>
        <v>M</v>
      </c>
      <c r="E592" s="12">
        <v>1</v>
      </c>
      <c r="F592" s="12">
        <v>1</v>
      </c>
      <c r="G592" s="13">
        <f>VLOOKUP(B592,'LISTA DE PRECIOS'!A:E,5,FALSE)</f>
        <v>13883.333333333334</v>
      </c>
      <c r="H592" s="39">
        <f t="shared" si="11"/>
        <v>13883</v>
      </c>
    </row>
    <row r="593" spans="2:8" s="1" customFormat="1">
      <c r="B593" s="169"/>
      <c r="C593" s="11" t="s">
        <v>2821</v>
      </c>
      <c r="D593" s="12" t="s">
        <v>28</v>
      </c>
      <c r="E593" s="12">
        <v>0.15</v>
      </c>
      <c r="F593" s="12">
        <v>1.02</v>
      </c>
      <c r="G593" s="13">
        <v>28000</v>
      </c>
      <c r="H593" s="39">
        <f t="shared" si="11"/>
        <v>4284</v>
      </c>
    </row>
    <row r="594" spans="2:8" s="1" customFormat="1">
      <c r="B594" s="169"/>
      <c r="C594" s="11" t="s">
        <v>2830</v>
      </c>
      <c r="D594" s="12" t="s">
        <v>35</v>
      </c>
      <c r="E594" s="12">
        <v>1</v>
      </c>
      <c r="F594" s="12">
        <v>1.05</v>
      </c>
      <c r="G594" s="89">
        <v>4333.333333333333</v>
      </c>
      <c r="H594" s="39">
        <f t="shared" si="11"/>
        <v>4550</v>
      </c>
    </row>
    <row r="595" spans="2:8" s="1" customFormat="1">
      <c r="B595" s="169" t="s">
        <v>1158</v>
      </c>
      <c r="C595" s="11" t="str">
        <f>VLOOKUP(B595,'LISTA DE PRECIOS'!A:B,2,FALSE)</f>
        <v xml:space="preserve">Tornillo autoperforante </v>
      </c>
      <c r="D595" s="12" t="str">
        <f>VLOOKUP(B595,'LISTA DE PRECIOS'!A:D,4,FALSE)</f>
        <v>Un</v>
      </c>
      <c r="E595" s="12">
        <v>0.03</v>
      </c>
      <c r="F595" s="12">
        <v>1</v>
      </c>
      <c r="G595" s="13">
        <f>VLOOKUP(B595,'LISTA DE PRECIOS'!A:E,5,FALSE)</f>
        <v>53</v>
      </c>
      <c r="H595" s="39">
        <f t="shared" si="11"/>
        <v>2</v>
      </c>
    </row>
    <row r="596" spans="2:8" s="1" customFormat="1">
      <c r="B596" s="169" t="s">
        <v>1108</v>
      </c>
      <c r="C596" s="11" t="str">
        <f>VLOOKUP(B596,'LISTA DE PRECIOS'!A:B,2,FALSE)</f>
        <v xml:space="preserve">Soldadura 6013 </v>
      </c>
      <c r="D596" s="12" t="str">
        <f>VLOOKUP(B596,'LISTA DE PRECIOS'!A:D,4,FALSE)</f>
        <v>Kg</v>
      </c>
      <c r="E596" s="12">
        <v>0.03</v>
      </c>
      <c r="F596" s="12">
        <v>1</v>
      </c>
      <c r="G596" s="13">
        <f>VLOOKUP(B596,'LISTA DE PRECIOS'!A:E,5,FALSE)</f>
        <v>13533</v>
      </c>
      <c r="H596" s="39">
        <f t="shared" ref="H596:H599" si="12">+ROUND(E596*F596*G596,0)</f>
        <v>406</v>
      </c>
    </row>
    <row r="597" spans="2:8" s="1" customFormat="1">
      <c r="B597" s="169" t="s">
        <v>690</v>
      </c>
      <c r="C597" s="11" t="str">
        <f>VLOOKUP(B597,'LISTA DE PRECIOS'!A:B,2,FALSE)</f>
        <v>Anticorrosivo gris</v>
      </c>
      <c r="D597" s="12" t="str">
        <f>VLOOKUP(B597,'LISTA DE PRECIOS'!A:D,4,FALSE)</f>
        <v>Gl</v>
      </c>
      <c r="E597" s="12">
        <v>0.01</v>
      </c>
      <c r="F597" s="12">
        <v>1</v>
      </c>
      <c r="G597" s="13">
        <f>VLOOKUP(B597,'LISTA DE PRECIOS'!A:E,5,FALSE)</f>
        <v>39900</v>
      </c>
      <c r="H597" s="39">
        <f t="shared" si="12"/>
        <v>399</v>
      </c>
    </row>
    <row r="598" spans="2:8" s="1" customFormat="1">
      <c r="B598" s="169"/>
      <c r="C598" s="11" t="s">
        <v>2810</v>
      </c>
      <c r="D598" s="12" t="s">
        <v>2811</v>
      </c>
      <c r="E598" s="168">
        <v>7.0000000000000007E-2</v>
      </c>
      <c r="F598" s="12">
        <v>1.03</v>
      </c>
      <c r="G598" s="13">
        <f>+H590</f>
        <v>88680</v>
      </c>
      <c r="H598" s="39">
        <f t="shared" si="12"/>
        <v>6394</v>
      </c>
    </row>
    <row r="599" spans="2:8" s="1" customFormat="1" ht="15.75" thickBot="1">
      <c r="B599" s="167" t="s">
        <v>1024</v>
      </c>
      <c r="C599" s="95" t="str">
        <f>VLOOKUP(B599,'LISTA DE PRECIOS'!A:B,2,FALSE)</f>
        <v>Pintura esmalte para exteriores</v>
      </c>
      <c r="D599" s="92" t="str">
        <f>VLOOKUP(B599,'LISTA DE PRECIOS'!A:D,4,FALSE)</f>
        <v>Gl</v>
      </c>
      <c r="E599" s="92">
        <v>0.01</v>
      </c>
      <c r="F599" s="92">
        <v>1</v>
      </c>
      <c r="G599" s="93">
        <f>VLOOKUP(B599,'LISTA DE PRECIOS'!A:E,5,FALSE)</f>
        <v>60633</v>
      </c>
      <c r="H599" s="94">
        <f t="shared" si="12"/>
        <v>606</v>
      </c>
    </row>
    <row r="600" spans="2:8" s="1" customFormat="1" ht="15.75" thickBot="1">
      <c r="B600" s="1022"/>
      <c r="C600" s="1023"/>
      <c r="D600" s="1024"/>
      <c r="E600" s="1030" t="s">
        <v>497</v>
      </c>
      <c r="F600" s="1031"/>
      <c r="G600" s="1032"/>
      <c r="H600" s="29">
        <f>ROUND(SUM(H590:H599),0)</f>
        <v>140471</v>
      </c>
    </row>
    <row r="601" spans="2:8" s="1" customFormat="1" ht="15.75" thickBot="1">
      <c r="B601" s="1027"/>
      <c r="C601" s="1027"/>
      <c r="D601" s="1027"/>
      <c r="E601" s="1027"/>
      <c r="F601" s="1027"/>
      <c r="G601" s="1027"/>
      <c r="H601" s="1027"/>
    </row>
    <row r="602" spans="2:8" s="1" customFormat="1" ht="24">
      <c r="B602" s="1207" t="s">
        <v>489</v>
      </c>
      <c r="C602" s="1208"/>
      <c r="D602" s="124" t="s">
        <v>490</v>
      </c>
      <c r="E602" s="123" t="s">
        <v>491</v>
      </c>
      <c r="F602" s="123" t="s">
        <v>2530</v>
      </c>
      <c r="G602" s="122" t="s">
        <v>492</v>
      </c>
      <c r="H602" s="121" t="s">
        <v>493</v>
      </c>
    </row>
    <row r="603" spans="2:8" s="1" customFormat="1">
      <c r="B603" s="114" t="s">
        <v>543</v>
      </c>
      <c r="C603" s="11" t="s">
        <v>203</v>
      </c>
      <c r="D603" s="12" t="s">
        <v>39</v>
      </c>
      <c r="E603" s="55">
        <v>0.05</v>
      </c>
      <c r="F603" s="55"/>
      <c r="G603" s="13">
        <f>+H614</f>
        <v>87321</v>
      </c>
      <c r="H603" s="24">
        <f>+ROUND(E603*G603,0)</f>
        <v>4366</v>
      </c>
    </row>
    <row r="604" spans="2:8" s="1" customFormat="1" ht="15.75" thickBot="1">
      <c r="B604" s="91" t="s">
        <v>593</v>
      </c>
      <c r="C604" s="95" t="s">
        <v>594</v>
      </c>
      <c r="D604" s="92" t="s">
        <v>52</v>
      </c>
      <c r="E604" s="92">
        <v>0.12</v>
      </c>
      <c r="F604" s="92">
        <v>1</v>
      </c>
      <c r="G604" s="93">
        <v>73141.631999999998</v>
      </c>
      <c r="H604" s="154">
        <f>+ROUND(E604*G604,0)</f>
        <v>8777</v>
      </c>
    </row>
    <row r="605" spans="2:8" s="1" customFormat="1" ht="15.75" thickBot="1">
      <c r="B605" s="1022"/>
      <c r="C605" s="1023"/>
      <c r="D605" s="1024"/>
      <c r="E605" s="1030" t="s">
        <v>2819</v>
      </c>
      <c r="F605" s="1031"/>
      <c r="G605" s="1032"/>
      <c r="H605" s="29">
        <f>ROUND(SUM(H603:H604),0)</f>
        <v>13143</v>
      </c>
    </row>
    <row r="606" spans="2:8" s="1" customFormat="1" ht="15.75" thickBot="1">
      <c r="B606" s="42"/>
      <c r="C606" s="42"/>
      <c r="D606" s="42"/>
      <c r="E606" s="10"/>
      <c r="F606" s="10"/>
      <c r="G606" s="7"/>
      <c r="H606" s="8"/>
    </row>
    <row r="607" spans="2:8" s="1" customFormat="1" ht="36.75" thickBot="1">
      <c r="B607" s="1033" t="s">
        <v>499</v>
      </c>
      <c r="C607" s="1034"/>
      <c r="D607" s="30" t="s">
        <v>495</v>
      </c>
      <c r="E607" s="30" t="s">
        <v>501</v>
      </c>
      <c r="F607" s="25" t="s">
        <v>2530</v>
      </c>
      <c r="G607" s="31" t="s">
        <v>500</v>
      </c>
      <c r="H607" s="32" t="s">
        <v>493</v>
      </c>
    </row>
    <row r="608" spans="2:8" s="1" customFormat="1" ht="15.75" thickBot="1">
      <c r="B608" s="15">
        <v>3</v>
      </c>
      <c r="C608" s="16" t="s">
        <v>4</v>
      </c>
      <c r="D608" s="17"/>
      <c r="E608" s="18"/>
      <c r="F608" s="18"/>
      <c r="G608" s="19"/>
      <c r="H608" s="20">
        <f>+ROUND(E608*G608,0)</f>
        <v>0</v>
      </c>
    </row>
    <row r="609" spans="2:8" s="1" customFormat="1" ht="15.75" thickBot="1">
      <c r="B609" s="991"/>
      <c r="C609" s="991"/>
      <c r="D609" s="991"/>
      <c r="E609" s="992" t="s">
        <v>502</v>
      </c>
      <c r="F609" s="993"/>
      <c r="G609" s="994"/>
      <c r="H609" s="33">
        <f>ROUND(SUM(H608:H608),0)</f>
        <v>0</v>
      </c>
    </row>
    <row r="610" spans="2:8" s="1" customFormat="1" ht="15.75" thickBot="1">
      <c r="B610" s="1027"/>
      <c r="C610" s="1027"/>
      <c r="D610" s="1027"/>
      <c r="E610" s="1027"/>
      <c r="F610" s="1027"/>
      <c r="G610" s="1027"/>
      <c r="H610" s="1027"/>
    </row>
    <row r="611" spans="2:8" s="1" customFormat="1" ht="24">
      <c r="B611" s="1207" t="s">
        <v>503</v>
      </c>
      <c r="C611" s="1208"/>
      <c r="D611" s="124" t="s">
        <v>495</v>
      </c>
      <c r="E611" s="123" t="s">
        <v>504</v>
      </c>
      <c r="F611" s="123" t="s">
        <v>2530</v>
      </c>
      <c r="G611" s="122" t="s">
        <v>505</v>
      </c>
      <c r="H611" s="121" t="s">
        <v>493</v>
      </c>
    </row>
    <row r="612" spans="2:8" s="1" customFormat="1">
      <c r="B612" s="423" t="s">
        <v>2515</v>
      </c>
      <c r="C612" s="11" t="s">
        <v>2499</v>
      </c>
      <c r="D612" s="12" t="s">
        <v>52</v>
      </c>
      <c r="E612" s="23">
        <v>0.3</v>
      </c>
      <c r="F612" s="23">
        <v>2</v>
      </c>
      <c r="G612" s="13">
        <v>88586</v>
      </c>
      <c r="H612" s="119">
        <f t="shared" ref="H612:H613" si="13">+ROUND(E612*F612*G612,0)</f>
        <v>53152</v>
      </c>
    </row>
    <row r="613" spans="2:8" s="1" customFormat="1" ht="15.75" thickBot="1">
      <c r="B613" s="424" t="s">
        <v>2526</v>
      </c>
      <c r="C613" s="95" t="s">
        <v>2510</v>
      </c>
      <c r="D613" s="92" t="s">
        <v>52</v>
      </c>
      <c r="E613" s="117">
        <v>0.3</v>
      </c>
      <c r="F613" s="117">
        <v>1</v>
      </c>
      <c r="G613" s="93">
        <v>113896</v>
      </c>
      <c r="H613" s="116">
        <f t="shared" si="13"/>
        <v>34169</v>
      </c>
    </row>
    <row r="614" spans="2:8" s="1" customFormat="1" ht="15.75" thickBot="1">
      <c r="B614" s="991"/>
      <c r="C614" s="991"/>
      <c r="D614" s="991"/>
      <c r="E614" s="1042">
        <v>0</v>
      </c>
      <c r="F614" s="1043"/>
      <c r="G614" s="1031"/>
      <c r="H614" s="29">
        <f>ROUND(SUM(H612:H613),0)</f>
        <v>87321</v>
      </c>
    </row>
    <row r="615" spans="2:8" s="1" customFormat="1" ht="15.75" thickBot="1">
      <c r="C615" s="42"/>
      <c r="D615" s="42"/>
      <c r="E615" s="42"/>
      <c r="F615" s="42"/>
      <c r="G615" s="42"/>
      <c r="H615" s="42"/>
    </row>
    <row r="616" spans="2:8" s="1" customFormat="1" ht="15.75" thickBot="1">
      <c r="B616" s="40"/>
      <c r="C616" s="40"/>
      <c r="D616" s="40"/>
      <c r="E616" s="995" t="s">
        <v>507</v>
      </c>
      <c r="F616" s="996"/>
      <c r="G616" s="997"/>
      <c r="H616" s="14">
        <f>+ROUND(H614+H605+H600+H609,0)</f>
        <v>240935</v>
      </c>
    </row>
    <row r="617" spans="2:8" s="1" customFormat="1">
      <c r="B617" s="40"/>
      <c r="C617" s="40"/>
      <c r="D617" s="40"/>
      <c r="E617" s="201"/>
      <c r="F617" s="201"/>
      <c r="G617" s="201"/>
      <c r="H617" s="200"/>
    </row>
    <row r="618" spans="2:8" s="1" customFormat="1">
      <c r="B618" s="40"/>
      <c r="C618" s="40"/>
      <c r="D618" s="40"/>
      <c r="E618" s="201"/>
      <c r="F618" s="201"/>
      <c r="G618" s="201"/>
      <c r="H618" s="200"/>
    </row>
    <row r="619" spans="2:8" s="1" customFormat="1">
      <c r="B619" s="40"/>
      <c r="C619" s="40"/>
      <c r="D619" s="40"/>
      <c r="E619" s="201"/>
      <c r="F619" s="201"/>
      <c r="G619" s="201"/>
      <c r="H619" s="200"/>
    </row>
    <row r="620" spans="2:8" s="1" customFormat="1">
      <c r="B620" s="40"/>
      <c r="C620" s="40"/>
      <c r="D620" s="40"/>
      <c r="E620" s="201"/>
      <c r="F620" s="201"/>
      <c r="G620" s="201"/>
      <c r="H620" s="200"/>
    </row>
    <row r="621" spans="2:8" s="1" customFormat="1" ht="15.75" thickBot="1">
      <c r="B621" s="40"/>
      <c r="C621" s="40"/>
      <c r="D621" s="40"/>
      <c r="E621" s="201"/>
      <c r="F621" s="201"/>
      <c r="G621" s="201"/>
      <c r="H621" s="200"/>
    </row>
    <row r="622" spans="2:8" s="1" customFormat="1" ht="15.6" customHeight="1" thickTop="1">
      <c r="B622" s="40"/>
      <c r="C622" s="854" t="s">
        <v>3432</v>
      </c>
      <c r="D622" s="40"/>
      <c r="E622" s="1203" t="s">
        <v>3431</v>
      </c>
      <c r="F622" s="1203"/>
      <c r="G622" s="1203"/>
      <c r="H622" s="200"/>
    </row>
    <row r="623" spans="2:8" s="1" customFormat="1">
      <c r="B623" s="40"/>
      <c r="C623" s="40"/>
      <c r="D623" s="40"/>
      <c r="E623" s="201"/>
      <c r="F623" s="201"/>
      <c r="G623" s="201"/>
      <c r="H623" s="200"/>
    </row>
    <row r="624" spans="2:8" s="1" customFormat="1">
      <c r="B624" s="40"/>
      <c r="C624" s="40"/>
      <c r="D624" s="40"/>
      <c r="E624" s="201"/>
      <c r="F624" s="201"/>
      <c r="G624" s="201"/>
      <c r="H624" s="200"/>
    </row>
    <row r="625" spans="2:8" s="1" customFormat="1" ht="15.75" thickBot="1">
      <c r="B625" s="40"/>
      <c r="C625" s="40"/>
      <c r="D625" s="40"/>
      <c r="E625" s="201"/>
      <c r="F625" s="201"/>
      <c r="G625" s="201"/>
      <c r="H625" s="200"/>
    </row>
    <row r="626" spans="2:8" s="1" customFormat="1" ht="15.75" thickTop="1">
      <c r="B626" s="40"/>
      <c r="C626" s="854" t="s">
        <v>3426</v>
      </c>
      <c r="D626" s="40"/>
      <c r="E626" s="1203" t="s">
        <v>3429</v>
      </c>
      <c r="F626" s="1203"/>
      <c r="G626" s="1203"/>
      <c r="H626" s="200"/>
    </row>
    <row r="627" spans="2:8" s="1" customFormat="1">
      <c r="E627" s="9"/>
      <c r="F627" s="9"/>
      <c r="G627" s="4"/>
      <c r="H627" s="4"/>
    </row>
    <row r="628" spans="2:8" s="1" customFormat="1" ht="15.75" thickBot="1">
      <c r="E628" s="9"/>
      <c r="F628" s="9"/>
      <c r="G628" s="4"/>
      <c r="H628" s="4"/>
    </row>
    <row r="629" spans="2:8" s="1" customFormat="1" ht="16.149999999999999" customHeight="1" thickBot="1">
      <c r="B629" s="1209" t="s">
        <v>2982</v>
      </c>
      <c r="C629" s="1210"/>
      <c r="D629" s="1210"/>
      <c r="E629" s="1210"/>
      <c r="F629" s="1210"/>
      <c r="G629" s="1210"/>
      <c r="H629" s="1211"/>
    </row>
    <row r="630" spans="2:8" s="1" customFormat="1" ht="15.75" customHeight="1" thickBot="1">
      <c r="B630" s="1006" t="s">
        <v>2578</v>
      </c>
      <c r="C630" s="1007"/>
      <c r="D630" s="1008" t="s">
        <v>3647</v>
      </c>
      <c r="E630" s="1007"/>
      <c r="F630" s="1007"/>
      <c r="G630" s="1007"/>
      <c r="H630" s="1009"/>
    </row>
    <row r="631" spans="2:8" s="1" customFormat="1" ht="18.600000000000001" customHeight="1">
      <c r="B631" s="1010" t="s">
        <v>3470</v>
      </c>
      <c r="C631" s="1011"/>
      <c r="D631" s="1010" t="s">
        <v>34</v>
      </c>
      <c r="E631" s="1011"/>
      <c r="F631" s="1011"/>
      <c r="G631" s="1011"/>
      <c r="H631" s="38" t="s">
        <v>1</v>
      </c>
    </row>
    <row r="632" spans="2:8" s="1" customFormat="1" ht="22.15" customHeight="1">
      <c r="B632" s="1012"/>
      <c r="C632" s="1013"/>
      <c r="D632" s="1016">
        <f>+ROUND(H651+H642+H638+H646,0)</f>
        <v>1057789</v>
      </c>
      <c r="E632" s="1017"/>
      <c r="F632" s="1017"/>
      <c r="G632" s="1017"/>
      <c r="H632" s="1020" t="s">
        <v>2805</v>
      </c>
    </row>
    <row r="633" spans="2:8" s="1" customFormat="1" ht="28.9" customHeight="1" thickBot="1">
      <c r="B633" s="1014"/>
      <c r="C633" s="1015"/>
      <c r="D633" s="1018"/>
      <c r="E633" s="1019"/>
      <c r="F633" s="1019"/>
      <c r="G633" s="1019"/>
      <c r="H633" s="1021"/>
    </row>
    <row r="634" spans="2:8" s="1" customFormat="1" ht="15.75" thickBot="1">
      <c r="E634" s="9"/>
      <c r="F634" s="9"/>
      <c r="G634" s="4"/>
      <c r="H634" s="4"/>
    </row>
    <row r="635" spans="2:8" s="1" customFormat="1" ht="24">
      <c r="B635" s="1028" t="s">
        <v>494</v>
      </c>
      <c r="C635" s="1029"/>
      <c r="D635" s="41" t="s">
        <v>495</v>
      </c>
      <c r="E635" s="25" t="s">
        <v>496</v>
      </c>
      <c r="F635" s="25" t="s">
        <v>2469</v>
      </c>
      <c r="G635" s="26" t="s">
        <v>492</v>
      </c>
      <c r="H635" s="27" t="s">
        <v>493</v>
      </c>
    </row>
    <row r="636" spans="2:8" s="1" customFormat="1" ht="22.5" customHeight="1">
      <c r="B636" s="193"/>
      <c r="C636" s="11" t="s">
        <v>2653</v>
      </c>
      <c r="D636" s="12" t="s">
        <v>23</v>
      </c>
      <c r="E636" s="12">
        <f>1.8*2.2</f>
        <v>3.9600000000000004</v>
      </c>
      <c r="F636" s="12">
        <v>1</v>
      </c>
      <c r="G636" s="13">
        <v>153510</v>
      </c>
      <c r="H636" s="39">
        <f>+ROUND(E636*F636*G636,0)</f>
        <v>607900</v>
      </c>
    </row>
    <row r="637" spans="2:8" s="1" customFormat="1" ht="22.5" customHeight="1" thickBot="1">
      <c r="B637" s="170"/>
      <c r="C637" s="112" t="s">
        <v>2831</v>
      </c>
      <c r="D637" s="92" t="s">
        <v>35</v>
      </c>
      <c r="E637" s="92">
        <v>1</v>
      </c>
      <c r="F637" s="92">
        <v>1</v>
      </c>
      <c r="G637" s="93">
        <v>165800</v>
      </c>
      <c r="H637" s="94">
        <f t="shared" ref="H637" si="14">+ROUND(E637*F637*G637,0)</f>
        <v>165800</v>
      </c>
    </row>
    <row r="638" spans="2:8" s="1" customFormat="1" ht="15.75" thickBot="1">
      <c r="B638" s="1022"/>
      <c r="C638" s="1023"/>
      <c r="D638" s="1024"/>
      <c r="E638" s="1030" t="s">
        <v>497</v>
      </c>
      <c r="F638" s="1031"/>
      <c r="G638" s="1032"/>
      <c r="H638" s="29">
        <f>ROUND(SUM(H636:H637),0)</f>
        <v>773700</v>
      </c>
    </row>
    <row r="639" spans="2:8" s="1" customFormat="1" ht="15.75" thickBot="1">
      <c r="B639" s="1027"/>
      <c r="C639" s="1027"/>
      <c r="D639" s="1027"/>
      <c r="E639" s="1027"/>
      <c r="F639" s="1027"/>
      <c r="G639" s="1027"/>
      <c r="H639" s="1027"/>
    </row>
    <row r="640" spans="2:8" s="1" customFormat="1" ht="24">
      <c r="B640" s="1028" t="s">
        <v>489</v>
      </c>
      <c r="C640" s="1029"/>
      <c r="D640" s="41" t="s">
        <v>490</v>
      </c>
      <c r="E640" s="25" t="s">
        <v>491</v>
      </c>
      <c r="F640" s="25" t="s">
        <v>2530</v>
      </c>
      <c r="G640" s="26" t="s">
        <v>492</v>
      </c>
      <c r="H640" s="27" t="s">
        <v>493</v>
      </c>
    </row>
    <row r="641" spans="2:8" s="1" customFormat="1" ht="15.75" thickBot="1">
      <c r="B641" s="91" t="s">
        <v>543</v>
      </c>
      <c r="C641" s="95" t="s">
        <v>203</v>
      </c>
      <c r="D641" s="92" t="s">
        <v>39</v>
      </c>
      <c r="E641" s="155">
        <v>0.1</v>
      </c>
      <c r="F641" s="155"/>
      <c r="G641" s="93">
        <f>+H651</f>
        <v>258263</v>
      </c>
      <c r="H641" s="154">
        <f>+ROUND(E641*G641,0)</f>
        <v>25826</v>
      </c>
    </row>
    <row r="642" spans="2:8" s="1" customFormat="1" ht="15.75" thickBot="1">
      <c r="B642" s="1022"/>
      <c r="C642" s="1023"/>
      <c r="D642" s="1024"/>
      <c r="E642" s="1030" t="s">
        <v>498</v>
      </c>
      <c r="F642" s="1031"/>
      <c r="G642" s="1032"/>
      <c r="H642" s="29">
        <f>ROUND(SUM(H641:H641),0)</f>
        <v>25826</v>
      </c>
    </row>
    <row r="643" spans="2:8" s="1" customFormat="1" ht="15.75" thickBot="1">
      <c r="B643" s="42"/>
      <c r="C643" s="42"/>
      <c r="D643" s="42"/>
      <c r="E643" s="10"/>
      <c r="F643" s="10"/>
      <c r="G643" s="7"/>
      <c r="H643" s="8"/>
    </row>
    <row r="644" spans="2:8" s="1" customFormat="1" ht="36.75" thickBot="1">
      <c r="B644" s="1033" t="s">
        <v>499</v>
      </c>
      <c r="C644" s="1034"/>
      <c r="D644" s="30" t="s">
        <v>495</v>
      </c>
      <c r="E644" s="30" t="s">
        <v>501</v>
      </c>
      <c r="F644" s="25" t="s">
        <v>2530</v>
      </c>
      <c r="G644" s="31" t="s">
        <v>500</v>
      </c>
      <c r="H644" s="32" t="s">
        <v>493</v>
      </c>
    </row>
    <row r="645" spans="2:8" s="1" customFormat="1" ht="15.75" thickBot="1">
      <c r="B645" s="15">
        <v>3</v>
      </c>
      <c r="C645" s="16" t="s">
        <v>4</v>
      </c>
      <c r="D645" s="17"/>
      <c r="E645" s="18"/>
      <c r="F645" s="18"/>
      <c r="G645" s="19"/>
      <c r="H645" s="20">
        <f>+ROUND(E645*G645,0)</f>
        <v>0</v>
      </c>
    </row>
    <row r="646" spans="2:8" s="1" customFormat="1" ht="15.75" thickBot="1">
      <c r="B646" s="991"/>
      <c r="C646" s="991"/>
      <c r="D646" s="991"/>
      <c r="E646" s="992" t="s">
        <v>502</v>
      </c>
      <c r="F646" s="993"/>
      <c r="G646" s="994"/>
      <c r="H646" s="33">
        <f>ROUND(SUM(H645:H645),0)</f>
        <v>0</v>
      </c>
    </row>
    <row r="647" spans="2:8" s="1" customFormat="1" ht="15.75" thickBot="1">
      <c r="B647" s="1027"/>
      <c r="C647" s="1027"/>
      <c r="D647" s="1027"/>
      <c r="E647" s="1027"/>
      <c r="F647" s="1027"/>
      <c r="G647" s="1027"/>
      <c r="H647" s="1027"/>
    </row>
    <row r="648" spans="2:8" s="1" customFormat="1" ht="24">
      <c r="B648" s="1028" t="s">
        <v>503</v>
      </c>
      <c r="C648" s="1029"/>
      <c r="D648" s="41" t="s">
        <v>495</v>
      </c>
      <c r="E648" s="25" t="s">
        <v>504</v>
      </c>
      <c r="F648" s="25" t="s">
        <v>2530</v>
      </c>
      <c r="G648" s="26" t="s">
        <v>505</v>
      </c>
      <c r="H648" s="27" t="s">
        <v>493</v>
      </c>
    </row>
    <row r="649" spans="2:8" s="1" customFormat="1">
      <c r="B649" s="423" t="s">
        <v>2514</v>
      </c>
      <c r="C649" s="11" t="str">
        <f>VLOOKUP(B649,'LISTA DE PRECIOS'!A:B,2,FALSE)</f>
        <v>Ayudante</v>
      </c>
      <c r="D649" s="12" t="str">
        <f>VLOOKUP(B649,'LISTA DE PRECIOS'!A:D,4,FALSE)</f>
        <v>Día</v>
      </c>
      <c r="E649" s="23">
        <v>1</v>
      </c>
      <c r="F649" s="23">
        <v>2</v>
      </c>
      <c r="G649" s="13">
        <f>VLOOKUP(B649,'LISTA DE PRECIOS'!A:E,5,FALSE)</f>
        <v>67964</v>
      </c>
      <c r="H649" s="119">
        <f>+ROUND(E649*F649*G649,0)</f>
        <v>135928</v>
      </c>
    </row>
    <row r="650" spans="2:8" s="1" customFormat="1" ht="15.75" thickBot="1">
      <c r="B650" s="424" t="s">
        <v>2516</v>
      </c>
      <c r="C650" s="95" t="str">
        <f>VLOOKUP(B650,'LISTA DE PRECIOS'!A:B,2,FALSE)</f>
        <v>Oficial</v>
      </c>
      <c r="D650" s="92" t="str">
        <f>VLOOKUP(B650,'LISTA DE PRECIOS'!A:D,4,FALSE)</f>
        <v>Día</v>
      </c>
      <c r="E650" s="117">
        <v>1</v>
      </c>
      <c r="F650" s="117">
        <v>1</v>
      </c>
      <c r="G650" s="93">
        <f>VLOOKUP(B650,'LISTA DE PRECIOS'!A:E,5,FALSE)</f>
        <v>122335</v>
      </c>
      <c r="H650" s="116">
        <f>+ROUND(E650*F650*G650,0)</f>
        <v>122335</v>
      </c>
    </row>
    <row r="651" spans="2:8" s="1" customFormat="1" ht="15.75" thickBot="1">
      <c r="B651" s="991"/>
      <c r="C651" s="991"/>
      <c r="D651" s="991"/>
      <c r="E651" s="1042" t="s">
        <v>506</v>
      </c>
      <c r="F651" s="1043"/>
      <c r="G651" s="1031"/>
      <c r="H651" s="29">
        <f>ROUND(SUM(H649:H650),0)</f>
        <v>258263</v>
      </c>
    </row>
    <row r="652" spans="2:8" s="1" customFormat="1" ht="15.75" thickBot="1">
      <c r="B652" s="42"/>
      <c r="C652" s="42"/>
      <c r="D652" s="42"/>
      <c r="E652" s="42"/>
      <c r="F652" s="42"/>
      <c r="G652" s="42"/>
      <c r="H652" s="42"/>
    </row>
    <row r="653" spans="2:8" s="1" customFormat="1" ht="15.75" thickBot="1">
      <c r="B653" s="40"/>
      <c r="C653" s="40"/>
      <c r="D653" s="40"/>
      <c r="E653" s="995" t="s">
        <v>507</v>
      </c>
      <c r="F653" s="996"/>
      <c r="G653" s="997"/>
      <c r="H653" s="14">
        <f>+ROUND(H651+H642+H638+H646,0)</f>
        <v>1057789</v>
      </c>
    </row>
    <row r="654" spans="2:8" s="1" customFormat="1">
      <c r="B654" s="40"/>
      <c r="C654" s="40"/>
      <c r="D654" s="40"/>
      <c r="E654" s="201"/>
      <c r="F654" s="201"/>
      <c r="G654" s="201"/>
      <c r="H654" s="200"/>
    </row>
    <row r="655" spans="2:8" s="1" customFormat="1">
      <c r="B655" s="40"/>
      <c r="C655" s="40"/>
      <c r="D655" s="40"/>
      <c r="E655" s="201"/>
      <c r="F655" s="201"/>
      <c r="G655" s="201"/>
      <c r="H655" s="200"/>
    </row>
    <row r="656" spans="2:8" s="1" customFormat="1">
      <c r="B656" s="40"/>
      <c r="C656" s="40"/>
      <c r="D656" s="40"/>
      <c r="E656" s="201"/>
      <c r="F656" s="201"/>
      <c r="G656" s="201"/>
      <c r="H656" s="200"/>
    </row>
    <row r="657" spans="2:8" s="1" customFormat="1">
      <c r="B657" s="40"/>
      <c r="C657" s="40"/>
      <c r="D657" s="40"/>
      <c r="E657" s="201"/>
      <c r="F657" s="201"/>
      <c r="G657" s="201"/>
      <c r="H657" s="200"/>
    </row>
    <row r="658" spans="2:8" s="1" customFormat="1" ht="15.75" thickBot="1">
      <c r="B658" s="40"/>
      <c r="C658" s="40"/>
      <c r="D658" s="40"/>
      <c r="E658" s="201"/>
      <c r="F658" s="201"/>
      <c r="G658" s="201"/>
      <c r="H658" s="200"/>
    </row>
    <row r="659" spans="2:8" s="1" customFormat="1" ht="15.6" customHeight="1" thickTop="1">
      <c r="B659" s="40"/>
      <c r="C659" s="854" t="s">
        <v>3432</v>
      </c>
      <c r="D659" s="40"/>
      <c r="E659" s="1203" t="s">
        <v>3431</v>
      </c>
      <c r="F659" s="1203"/>
      <c r="G659" s="1203"/>
      <c r="H659" s="200"/>
    </row>
    <row r="660" spans="2:8" s="1" customFormat="1">
      <c r="B660" s="40"/>
      <c r="C660" s="40"/>
      <c r="D660" s="40"/>
      <c r="E660" s="201"/>
      <c r="F660" s="201"/>
      <c r="G660" s="201"/>
      <c r="H660" s="200"/>
    </row>
    <row r="661" spans="2:8" s="1" customFormat="1">
      <c r="B661" s="40"/>
      <c r="C661" s="40"/>
      <c r="D661" s="40"/>
      <c r="E661" s="201"/>
      <c r="F661" s="201"/>
      <c r="G661" s="201"/>
      <c r="H661" s="200"/>
    </row>
    <row r="662" spans="2:8" s="1" customFormat="1" ht="15.75" thickBot="1">
      <c r="B662" s="40"/>
      <c r="C662" s="40"/>
      <c r="D662" s="40"/>
      <c r="E662" s="201"/>
      <c r="F662" s="201"/>
      <c r="G662" s="201"/>
      <c r="H662" s="200"/>
    </row>
    <row r="663" spans="2:8" s="1" customFormat="1" ht="15.75" thickTop="1">
      <c r="B663" s="40"/>
      <c r="C663" s="854" t="s">
        <v>3426</v>
      </c>
      <c r="D663" s="40"/>
      <c r="E663" s="1203" t="s">
        <v>3429</v>
      </c>
      <c r="F663" s="1203"/>
      <c r="G663" s="1203"/>
      <c r="H663" s="200"/>
    </row>
    <row r="664" spans="2:8" s="1" customFormat="1">
      <c r="E664" s="9"/>
      <c r="F664" s="9"/>
      <c r="G664" s="4"/>
      <c r="H664" s="4"/>
    </row>
    <row r="665" spans="2:8" s="1" customFormat="1" ht="15.75" thickBot="1">
      <c r="E665" s="9"/>
      <c r="F665" s="9"/>
      <c r="G665" s="4"/>
      <c r="H665" s="4"/>
    </row>
    <row r="666" spans="2:8" s="1" customFormat="1" ht="17.649999999999999" customHeight="1" thickBot="1">
      <c r="B666" s="1209" t="s">
        <v>2982</v>
      </c>
      <c r="C666" s="1210"/>
      <c r="D666" s="1210"/>
      <c r="E666" s="1210"/>
      <c r="F666" s="1210"/>
      <c r="G666" s="1210"/>
      <c r="H666" s="1211"/>
    </row>
    <row r="667" spans="2:8" s="1" customFormat="1" ht="15.75" thickBot="1">
      <c r="B667" s="1264" t="s">
        <v>487</v>
      </c>
      <c r="C667" s="1265"/>
      <c r="D667" s="1266" t="s">
        <v>3648</v>
      </c>
      <c r="E667" s="1260"/>
      <c r="F667" s="1260"/>
      <c r="G667" s="1260"/>
      <c r="H667" s="1261"/>
    </row>
    <row r="668" spans="2:8" s="1" customFormat="1" ht="14.45" customHeight="1">
      <c r="B668" s="1010" t="s">
        <v>3416</v>
      </c>
      <c r="C668" s="1204"/>
      <c r="D668" s="1010" t="s">
        <v>34</v>
      </c>
      <c r="E668" s="1011"/>
      <c r="F668" s="1011"/>
      <c r="G668" s="1204"/>
      <c r="H668" s="38" t="s">
        <v>1</v>
      </c>
    </row>
    <row r="669" spans="2:8" s="1" customFormat="1" ht="9.6" customHeight="1">
      <c r="B669" s="1012"/>
      <c r="C669" s="1205"/>
      <c r="D669" s="1016">
        <f>+ROUND(H694+H685+H680+H689,0)</f>
        <v>441722</v>
      </c>
      <c r="E669" s="1017"/>
      <c r="F669" s="1017"/>
      <c r="G669" s="1267"/>
      <c r="H669" s="1020" t="s">
        <v>2648</v>
      </c>
    </row>
    <row r="670" spans="2:8" s="1" customFormat="1" ht="27" customHeight="1" thickBot="1">
      <c r="B670" s="1014"/>
      <c r="C670" s="1206"/>
      <c r="D670" s="1018"/>
      <c r="E670" s="1019"/>
      <c r="F670" s="1019"/>
      <c r="G670" s="1268"/>
      <c r="H670" s="1021"/>
    </row>
    <row r="671" spans="2:8" s="1" customFormat="1" ht="9.75" customHeight="1" thickBot="1">
      <c r="E671" s="9"/>
      <c r="F671" s="9"/>
      <c r="G671" s="4"/>
      <c r="H671" s="4"/>
    </row>
    <row r="672" spans="2:8" s="1" customFormat="1" ht="24">
      <c r="B672" s="1262" t="s">
        <v>494</v>
      </c>
      <c r="C672" s="1263"/>
      <c r="D672" s="41" t="s">
        <v>495</v>
      </c>
      <c r="E672" s="25" t="s">
        <v>496</v>
      </c>
      <c r="F672" s="25" t="s">
        <v>2542</v>
      </c>
      <c r="G672" s="26" t="s">
        <v>492</v>
      </c>
      <c r="H672" s="27" t="s">
        <v>493</v>
      </c>
    </row>
    <row r="673" spans="2:12" s="1" customFormat="1">
      <c r="B673" s="169"/>
      <c r="C673" s="56" t="s">
        <v>2625</v>
      </c>
      <c r="D673" s="12" t="s">
        <v>21</v>
      </c>
      <c r="E673" s="176">
        <v>0.02</v>
      </c>
      <c r="F673" s="12">
        <v>1.05</v>
      </c>
      <c r="G673" s="13">
        <v>90000</v>
      </c>
      <c r="H673" s="39">
        <f>+ROUND(E673*F673*G673,0)</f>
        <v>1890</v>
      </c>
    </row>
    <row r="674" spans="2:12" s="1" customFormat="1">
      <c r="B674" s="169"/>
      <c r="C674" s="56" t="s">
        <v>3417</v>
      </c>
      <c r="D674" s="12" t="s">
        <v>23</v>
      </c>
      <c r="E674" s="12">
        <v>1</v>
      </c>
      <c r="F674" s="12">
        <v>1.05</v>
      </c>
      <c r="G674" s="13">
        <v>290000</v>
      </c>
      <c r="H674" s="39">
        <f>+ROUND(E674*F674*G674,0)</f>
        <v>304500</v>
      </c>
    </row>
    <row r="675" spans="2:12" s="1" customFormat="1" ht="13.9" customHeight="1">
      <c r="B675" s="169"/>
      <c r="C675" s="56" t="s">
        <v>2622</v>
      </c>
      <c r="D675" s="12" t="s">
        <v>35</v>
      </c>
      <c r="E675" s="12">
        <v>0.25</v>
      </c>
      <c r="F675" s="12">
        <v>1</v>
      </c>
      <c r="G675" s="13">
        <v>14000</v>
      </c>
      <c r="H675" s="39">
        <f>+ROUND(E675*F675*G675,0)</f>
        <v>3500</v>
      </c>
    </row>
    <row r="676" spans="2:12" s="1" customFormat="1">
      <c r="B676" s="169"/>
      <c r="C676" s="56" t="s">
        <v>2621</v>
      </c>
      <c r="D676" s="12" t="s">
        <v>35</v>
      </c>
      <c r="E676" s="12">
        <v>0.25</v>
      </c>
      <c r="F676" s="12">
        <v>1</v>
      </c>
      <c r="G676" s="13">
        <v>18000</v>
      </c>
      <c r="H676" s="39">
        <f t="shared" ref="H676:H677" si="15">+ROUND(E676*F676*G676,0)</f>
        <v>4500</v>
      </c>
    </row>
    <row r="677" spans="2:12" s="1" customFormat="1">
      <c r="B677" s="169"/>
      <c r="C677" s="56" t="s">
        <v>2623</v>
      </c>
      <c r="D677" s="12" t="s">
        <v>35</v>
      </c>
      <c r="E677" s="12">
        <v>0.25</v>
      </c>
      <c r="F677" s="12">
        <v>1</v>
      </c>
      <c r="G677" s="13">
        <v>24000</v>
      </c>
      <c r="H677" s="39">
        <f t="shared" si="15"/>
        <v>6000</v>
      </c>
    </row>
    <row r="678" spans="2:12" s="1" customFormat="1">
      <c r="B678" s="169"/>
      <c r="C678" s="56" t="s">
        <v>2624</v>
      </c>
      <c r="D678" s="12" t="s">
        <v>35</v>
      </c>
      <c r="E678" s="12">
        <v>0.25</v>
      </c>
      <c r="F678" s="12">
        <v>1</v>
      </c>
      <c r="G678" s="13">
        <v>30000</v>
      </c>
      <c r="H678" s="39">
        <f>+ROUND(E678*F678*G678,0)</f>
        <v>7500</v>
      </c>
    </row>
    <row r="679" spans="2:12" s="1" customFormat="1" ht="15.75" thickBot="1">
      <c r="B679" s="5"/>
      <c r="C679" s="112" t="s">
        <v>3471</v>
      </c>
      <c r="D679" s="92" t="s">
        <v>35</v>
      </c>
      <c r="E679" s="92">
        <v>1</v>
      </c>
      <c r="F679" s="92">
        <v>1</v>
      </c>
      <c r="G679" s="93">
        <v>2500</v>
      </c>
      <c r="H679" s="94">
        <f>+ROUND(E679*F679*G679,0)</f>
        <v>2500</v>
      </c>
    </row>
    <row r="680" spans="2:12" s="1" customFormat="1" ht="15.75" thickBot="1">
      <c r="B680" s="1269"/>
      <c r="C680" s="1269"/>
      <c r="D680" s="1270"/>
      <c r="E680" s="992" t="s">
        <v>497</v>
      </c>
      <c r="F680" s="993"/>
      <c r="G680" s="994"/>
      <c r="H680" s="28">
        <f>ROUND(SUM(H673:H679),0)</f>
        <v>330390</v>
      </c>
    </row>
    <row r="681" spans="2:12" s="1" customFormat="1" ht="10.9" customHeight="1" thickBot="1">
      <c r="B681" s="1271"/>
      <c r="C681" s="1271"/>
      <c r="D681" s="1271"/>
      <c r="E681" s="1271"/>
      <c r="F681" s="1271"/>
      <c r="G681" s="1271"/>
      <c r="H681" s="1271"/>
    </row>
    <row r="682" spans="2:12" s="1" customFormat="1" ht="24">
      <c r="B682" s="1262" t="s">
        <v>489</v>
      </c>
      <c r="C682" s="1263"/>
      <c r="D682" s="41" t="s">
        <v>490</v>
      </c>
      <c r="E682" s="25" t="s">
        <v>491</v>
      </c>
      <c r="F682" s="25" t="s">
        <v>2530</v>
      </c>
      <c r="G682" s="26" t="s">
        <v>492</v>
      </c>
      <c r="H682" s="27" t="s">
        <v>493</v>
      </c>
    </row>
    <row r="683" spans="2:12" s="1" customFormat="1">
      <c r="B683" s="114" t="s">
        <v>543</v>
      </c>
      <c r="C683" s="56" t="str">
        <f>VLOOKUP(B683,'LISTA DE PRECIOS'!A:B,2,FALSE)</f>
        <v>Herramienta menor</v>
      </c>
      <c r="D683" s="12" t="str">
        <f>VLOOKUP(B683,'LISTA DE PRECIOS'!A:D,4,FALSE)</f>
        <v>%MO</v>
      </c>
      <c r="E683" s="55">
        <v>0.05</v>
      </c>
      <c r="F683" s="55"/>
      <c r="G683" s="13">
        <f>+H694</f>
        <v>95150</v>
      </c>
      <c r="H683" s="24">
        <f>+ROUND(E683*G683,0)</f>
        <v>4758</v>
      </c>
    </row>
    <row r="684" spans="2:12" s="1" customFormat="1" ht="15.75" thickBot="1">
      <c r="B684" s="91" t="s">
        <v>3503</v>
      </c>
      <c r="C684" s="112" t="str">
        <f>VLOOKUP(B684,'LISTA DE PRECIOS'!A:B,2,FALSE)</f>
        <v xml:space="preserve">Andamio certificado - Torre a 2m (1.4m x 1.4m) </v>
      </c>
      <c r="D684" s="92" t="str">
        <f>VLOOKUP(B684,'LISTA DE PRECIOS'!A:D,4,FALSE)</f>
        <v>Día</v>
      </c>
      <c r="E684" s="92">
        <v>0.4</v>
      </c>
      <c r="F684" s="155"/>
      <c r="G684" s="93">
        <f>VLOOKUP(B684,'LISTA DE PRECIOS'!A:E,5,FALSE)</f>
        <v>28560</v>
      </c>
      <c r="H684" s="154">
        <f>+ROUND(E684*G684,0)</f>
        <v>11424</v>
      </c>
    </row>
    <row r="685" spans="2:12" s="1" customFormat="1" ht="15.75" thickBot="1">
      <c r="B685" s="991"/>
      <c r="C685" s="991"/>
      <c r="D685" s="1258"/>
      <c r="E685" s="1042" t="s">
        <v>498</v>
      </c>
      <c r="F685" s="1043"/>
      <c r="G685" s="1031"/>
      <c r="H685" s="29">
        <f>ROUND(SUM(H683:H684),0)</f>
        <v>16182</v>
      </c>
    </row>
    <row r="686" spans="2:12" s="1" customFormat="1" ht="10.15" customHeight="1" thickBot="1">
      <c r="B686" s="42"/>
      <c r="C686" s="42"/>
      <c r="D686" s="42"/>
      <c r="E686" s="10"/>
      <c r="F686" s="10"/>
      <c r="G686" s="7"/>
      <c r="H686" s="8"/>
    </row>
    <row r="687" spans="2:12" s="1" customFormat="1" ht="36.75" thickBot="1">
      <c r="B687" s="1033" t="s">
        <v>499</v>
      </c>
      <c r="C687" s="1034"/>
      <c r="D687" s="30" t="s">
        <v>495</v>
      </c>
      <c r="E687" s="30" t="s">
        <v>501</v>
      </c>
      <c r="F687" s="25" t="s">
        <v>2530</v>
      </c>
      <c r="G687" s="31" t="s">
        <v>500</v>
      </c>
      <c r="H687" s="32" t="s">
        <v>493</v>
      </c>
    </row>
    <row r="688" spans="2:12" s="1" customFormat="1" ht="15.75" thickBot="1">
      <c r="B688" s="15">
        <v>3</v>
      </c>
      <c r="C688" s="16" t="s">
        <v>4</v>
      </c>
      <c r="D688" s="17"/>
      <c r="E688" s="18"/>
      <c r="F688" s="18"/>
      <c r="G688" s="19"/>
      <c r="H688" s="20">
        <f>+ROUND(E688*G688,0)</f>
        <v>0</v>
      </c>
      <c r="L688" s="307"/>
    </row>
    <row r="689" spans="2:22" s="1" customFormat="1" ht="15.75" thickBot="1">
      <c r="B689" s="1269"/>
      <c r="C689" s="1269"/>
      <c r="D689" s="1270"/>
      <c r="E689" s="992" t="s">
        <v>502</v>
      </c>
      <c r="F689" s="993"/>
      <c r="G689" s="994"/>
      <c r="H689" s="33">
        <f>ROUND(SUM(H688:H688),0)</f>
        <v>0</v>
      </c>
    </row>
    <row r="690" spans="2:22" s="1" customFormat="1" ht="15.75" thickBot="1">
      <c r="B690" s="1271"/>
      <c r="C690" s="1271"/>
      <c r="D690" s="1271"/>
      <c r="E690" s="1271"/>
      <c r="F690" s="1271"/>
      <c r="G690" s="1271"/>
      <c r="H690" s="1271"/>
      <c r="L690" s="4"/>
    </row>
    <row r="691" spans="2:22" s="1" customFormat="1" ht="24">
      <c r="B691" s="1262" t="s">
        <v>503</v>
      </c>
      <c r="C691" s="1263"/>
      <c r="D691" s="41" t="s">
        <v>495</v>
      </c>
      <c r="E691" s="25" t="s">
        <v>504</v>
      </c>
      <c r="F691" s="25" t="s">
        <v>2530</v>
      </c>
      <c r="G691" s="26" t="s">
        <v>505</v>
      </c>
      <c r="H691" s="27" t="s">
        <v>493</v>
      </c>
    </row>
    <row r="692" spans="2:22" s="1" customFormat="1">
      <c r="B692" s="423" t="s">
        <v>2514</v>
      </c>
      <c r="C692" s="56" t="str">
        <f>VLOOKUP(B692,'LISTA DE PRECIOS'!A:B,2,FALSE)</f>
        <v>Ayudante</v>
      </c>
      <c r="D692" s="12" t="str">
        <f>VLOOKUP(B692,'LISTA DE PRECIOS'!A:D,4,FALSE)</f>
        <v>Día</v>
      </c>
      <c r="E692" s="23">
        <v>0.5</v>
      </c>
      <c r="F692" s="23">
        <v>1</v>
      </c>
      <c r="G692" s="13">
        <f>VLOOKUP(B692,'LISTA DE PRECIOS'!A:E,5,FALSE)</f>
        <v>67964</v>
      </c>
      <c r="H692" s="119">
        <f>+ROUND(E692*F692*G692,0)</f>
        <v>33982</v>
      </c>
      <c r="K692" s="4"/>
      <c r="L692" s="4"/>
      <c r="M692" s="4"/>
      <c r="N692" s="4"/>
      <c r="O692" s="4"/>
      <c r="P692" s="4"/>
      <c r="Q692" s="4"/>
      <c r="R692" s="4"/>
      <c r="S692" s="4"/>
      <c r="T692" s="4"/>
      <c r="U692" s="4"/>
      <c r="V692" s="4"/>
    </row>
    <row r="693" spans="2:22" s="1" customFormat="1" ht="15.75" thickBot="1">
      <c r="B693" s="431" t="s">
        <v>2516</v>
      </c>
      <c r="C693" s="56" t="str">
        <f>VLOOKUP(B693,'LISTA DE PRECIOS'!A:B,2,FALSE)</f>
        <v>Oficial</v>
      </c>
      <c r="D693" s="12" t="str">
        <f>VLOOKUP(B693,'LISTA DE PRECIOS'!A:D,4,FALSE)</f>
        <v>Día</v>
      </c>
      <c r="E693" s="125">
        <v>0.5</v>
      </c>
      <c r="F693" s="125">
        <v>1</v>
      </c>
      <c r="G693" s="13">
        <f>VLOOKUP(B693,'LISTA DE PRECIOS'!A:E,5,FALSE)</f>
        <v>122335</v>
      </c>
      <c r="H693" s="131">
        <f>+ROUND(E693*F693*G693,0)</f>
        <v>61168</v>
      </c>
    </row>
    <row r="694" spans="2:22" s="1" customFormat="1" ht="15.75" thickBot="1">
      <c r="B694" s="1269"/>
      <c r="C694" s="1269"/>
      <c r="D694" s="1270"/>
      <c r="E694" s="992" t="s">
        <v>506</v>
      </c>
      <c r="F694" s="993"/>
      <c r="G694" s="994"/>
      <c r="H694" s="29">
        <f>ROUND(SUM(H692:H693),0)</f>
        <v>95150</v>
      </c>
    </row>
    <row r="695" spans="2:22" s="1" customFormat="1" ht="8.65" customHeight="1" thickBot="1">
      <c r="B695" s="42"/>
      <c r="C695" s="42"/>
      <c r="D695" s="42"/>
      <c r="E695" s="42"/>
      <c r="F695" s="42"/>
      <c r="G695" s="42"/>
      <c r="H695" s="42"/>
    </row>
    <row r="696" spans="2:22" s="1" customFormat="1" ht="15.75" thickBot="1">
      <c r="B696" s="40"/>
      <c r="C696" s="40"/>
      <c r="D696" s="40"/>
      <c r="E696" s="995" t="s">
        <v>507</v>
      </c>
      <c r="F696" s="996"/>
      <c r="G696" s="997"/>
      <c r="H696" s="14">
        <f>+ROUND(H694+H685+H680+H689,0)</f>
        <v>441722</v>
      </c>
    </row>
    <row r="697" spans="2:22" s="1" customFormat="1">
      <c r="B697" s="40"/>
      <c r="C697" s="40"/>
      <c r="D697" s="40"/>
      <c r="E697" s="201"/>
      <c r="F697" s="201"/>
      <c r="G697" s="201"/>
      <c r="H697" s="200"/>
    </row>
    <row r="698" spans="2:22" s="1" customFormat="1">
      <c r="B698" s="40"/>
      <c r="C698" s="40"/>
      <c r="D698" s="40"/>
      <c r="E698" s="201"/>
      <c r="F698" s="201"/>
      <c r="G698" s="201"/>
      <c r="H698" s="200"/>
    </row>
    <row r="699" spans="2:22" s="1" customFormat="1">
      <c r="B699" s="40"/>
      <c r="C699" s="40"/>
      <c r="D699" s="40"/>
      <c r="E699" s="201"/>
      <c r="F699" s="201"/>
      <c r="G699" s="201"/>
      <c r="H699" s="200"/>
    </row>
    <row r="700" spans="2:22" s="1" customFormat="1">
      <c r="B700" s="40"/>
      <c r="C700" s="40"/>
      <c r="D700" s="40"/>
      <c r="E700" s="201"/>
      <c r="F700" s="201"/>
      <c r="G700" s="201"/>
      <c r="H700" s="200"/>
    </row>
    <row r="701" spans="2:22" s="1" customFormat="1" ht="15.75" thickBot="1">
      <c r="B701" s="40"/>
      <c r="C701" s="40"/>
      <c r="D701" s="40"/>
      <c r="E701" s="201"/>
      <c r="F701" s="201"/>
      <c r="G701" s="201"/>
      <c r="H701" s="200"/>
    </row>
    <row r="702" spans="2:22" s="1" customFormat="1" ht="15.6" customHeight="1" thickTop="1">
      <c r="B702" s="40"/>
      <c r="C702" s="854" t="s">
        <v>3432</v>
      </c>
      <c r="D702" s="40"/>
      <c r="E702" s="1203" t="s">
        <v>3431</v>
      </c>
      <c r="F702" s="1203"/>
      <c r="G702" s="1203"/>
      <c r="H702" s="200"/>
    </row>
    <row r="703" spans="2:22" s="1" customFormat="1">
      <c r="B703" s="40"/>
      <c r="C703" s="40"/>
      <c r="D703" s="40"/>
      <c r="E703" s="201"/>
      <c r="F703" s="201"/>
      <c r="G703" s="201"/>
      <c r="H703" s="200"/>
    </row>
    <row r="704" spans="2:22" s="1" customFormat="1">
      <c r="B704" s="40"/>
      <c r="C704" s="40"/>
      <c r="D704" s="40"/>
      <c r="E704" s="201"/>
      <c r="F704" s="201"/>
      <c r="G704" s="201"/>
      <c r="H704" s="200"/>
    </row>
    <row r="705" spans="2:8" s="1" customFormat="1" ht="15.75" thickBot="1">
      <c r="B705" s="40"/>
      <c r="C705" s="40"/>
      <c r="D705" s="40"/>
      <c r="E705" s="201"/>
      <c r="F705" s="201"/>
      <c r="G705" s="201"/>
      <c r="H705" s="200"/>
    </row>
    <row r="706" spans="2:8" s="1" customFormat="1" ht="15.75" thickTop="1">
      <c r="B706" s="40"/>
      <c r="C706" s="854" t="s">
        <v>3426</v>
      </c>
      <c r="D706" s="40"/>
      <c r="E706" s="1203" t="s">
        <v>3429</v>
      </c>
      <c r="F706" s="1203"/>
      <c r="G706" s="1203"/>
      <c r="H706" s="200"/>
    </row>
    <row r="707" spans="2:8" s="1" customFormat="1">
      <c r="B707" s="40"/>
      <c r="C707" s="40"/>
      <c r="D707" s="40"/>
      <c r="E707" s="201"/>
      <c r="F707" s="201"/>
      <c r="G707" s="201"/>
      <c r="H707" s="200"/>
    </row>
  </sheetData>
  <mergeCells count="408">
    <mergeCell ref="E706:G706"/>
    <mergeCell ref="E536:G536"/>
    <mergeCell ref="E540:G540"/>
    <mergeCell ref="E576:G576"/>
    <mergeCell ref="E580:G580"/>
    <mergeCell ref="E622:G622"/>
    <mergeCell ref="E626:G626"/>
    <mergeCell ref="E659:G659"/>
    <mergeCell ref="E663:G663"/>
    <mergeCell ref="E702:G702"/>
    <mergeCell ref="B543:H543"/>
    <mergeCell ref="B544:C544"/>
    <mergeCell ref="D544:H544"/>
    <mergeCell ref="B559:D559"/>
    <mergeCell ref="E559:G559"/>
    <mergeCell ref="H669:H670"/>
    <mergeCell ref="B672:C672"/>
    <mergeCell ref="B666:H666"/>
    <mergeCell ref="B667:C667"/>
    <mergeCell ref="D667:H667"/>
    <mergeCell ref="B561:C561"/>
    <mergeCell ref="B563:D563"/>
    <mergeCell ref="B545:C547"/>
    <mergeCell ref="D545:G545"/>
    <mergeCell ref="E277:G277"/>
    <mergeCell ref="E281:G281"/>
    <mergeCell ref="E366:G366"/>
    <mergeCell ref="E370:G370"/>
    <mergeCell ref="E410:G410"/>
    <mergeCell ref="E414:G414"/>
    <mergeCell ref="E452:G452"/>
    <mergeCell ref="E456:G456"/>
    <mergeCell ref="E494:G494"/>
    <mergeCell ref="B329:H329"/>
    <mergeCell ref="B330:C330"/>
    <mergeCell ref="D330:H330"/>
    <mergeCell ref="B331:C333"/>
    <mergeCell ref="D331:G331"/>
    <mergeCell ref="D332:G333"/>
    <mergeCell ref="H332:H333"/>
    <mergeCell ref="B351:C351"/>
    <mergeCell ref="B353:D353"/>
    <mergeCell ref="E353:G353"/>
    <mergeCell ref="B354:H354"/>
    <mergeCell ref="B355:C355"/>
    <mergeCell ref="B358:D358"/>
    <mergeCell ref="E358:G358"/>
    <mergeCell ref="B335:C335"/>
    <mergeCell ref="B8:C8"/>
    <mergeCell ref="B2:H2"/>
    <mergeCell ref="B3:C3"/>
    <mergeCell ref="D3:H3"/>
    <mergeCell ref="B4:C6"/>
    <mergeCell ref="D4:G4"/>
    <mergeCell ref="D5:G6"/>
    <mergeCell ref="H5:H6"/>
    <mergeCell ref="B102:H102"/>
    <mergeCell ref="B27:D27"/>
    <mergeCell ref="E27:G27"/>
    <mergeCell ref="E29:G29"/>
    <mergeCell ref="B42:H42"/>
    <mergeCell ref="B43:C43"/>
    <mergeCell ref="D43:H43"/>
    <mergeCell ref="B14:D14"/>
    <mergeCell ref="E14:G14"/>
    <mergeCell ref="B15:H15"/>
    <mergeCell ref="B16:C16"/>
    <mergeCell ref="B18:D18"/>
    <mergeCell ref="E18:G18"/>
    <mergeCell ref="B20:C20"/>
    <mergeCell ref="B22:D22"/>
    <mergeCell ref="E22:G22"/>
    <mergeCell ref="B103:C103"/>
    <mergeCell ref="B106:D106"/>
    <mergeCell ref="B93:D93"/>
    <mergeCell ref="E93:G93"/>
    <mergeCell ref="B94:H94"/>
    <mergeCell ref="E69:G69"/>
    <mergeCell ref="B82:H82"/>
    <mergeCell ref="B83:C83"/>
    <mergeCell ref="B95:C95"/>
    <mergeCell ref="B97:D97"/>
    <mergeCell ref="E97:G97"/>
    <mergeCell ref="B99:C99"/>
    <mergeCell ref="B101:D101"/>
    <mergeCell ref="E101:G101"/>
    <mergeCell ref="D83:H83"/>
    <mergeCell ref="B84:C86"/>
    <mergeCell ref="D84:G84"/>
    <mergeCell ref="D85:G86"/>
    <mergeCell ref="H85:H86"/>
    <mergeCell ref="B88:C88"/>
    <mergeCell ref="E75:G75"/>
    <mergeCell ref="E79:G79"/>
    <mergeCell ref="E147:G147"/>
    <mergeCell ref="B160:H160"/>
    <mergeCell ref="B138:C138"/>
    <mergeCell ref="B145:D145"/>
    <mergeCell ref="E145:G145"/>
    <mergeCell ref="B136:D136"/>
    <mergeCell ref="E136:G136"/>
    <mergeCell ref="B214:D214"/>
    <mergeCell ref="E214:G214"/>
    <mergeCell ref="B171:D171"/>
    <mergeCell ref="E171:G171"/>
    <mergeCell ref="B172:H172"/>
    <mergeCell ref="B173:C173"/>
    <mergeCell ref="B175:D175"/>
    <mergeCell ref="E175:G175"/>
    <mergeCell ref="B161:C161"/>
    <mergeCell ref="D161:H161"/>
    <mergeCell ref="B162:C164"/>
    <mergeCell ref="D162:G162"/>
    <mergeCell ref="D163:G164"/>
    <mergeCell ref="H163:H164"/>
    <mergeCell ref="B166:C166"/>
    <mergeCell ref="E153:G153"/>
    <mergeCell ref="E157:G157"/>
    <mergeCell ref="B215:H215"/>
    <mergeCell ref="B200:C200"/>
    <mergeCell ref="B177:C177"/>
    <mergeCell ref="B179:D179"/>
    <mergeCell ref="E179:G179"/>
    <mergeCell ref="D200:H200"/>
    <mergeCell ref="B201:C203"/>
    <mergeCell ref="D201:G201"/>
    <mergeCell ref="D202:G203"/>
    <mergeCell ref="H202:H203"/>
    <mergeCell ref="B205:C205"/>
    <mergeCell ref="B180:H180"/>
    <mergeCell ref="B181:C181"/>
    <mergeCell ref="B184:D184"/>
    <mergeCell ref="E184:G184"/>
    <mergeCell ref="E186:G186"/>
    <mergeCell ref="B199:H199"/>
    <mergeCell ref="E192:G192"/>
    <mergeCell ref="E196:G196"/>
    <mergeCell ref="E271:G271"/>
    <mergeCell ref="B262:C262"/>
    <mergeCell ref="B244:C246"/>
    <mergeCell ref="D244:G244"/>
    <mergeCell ref="D245:G246"/>
    <mergeCell ref="H245:H246"/>
    <mergeCell ref="E229:G229"/>
    <mergeCell ref="B223:H223"/>
    <mergeCell ref="B224:C224"/>
    <mergeCell ref="B227:D227"/>
    <mergeCell ref="E227:G227"/>
    <mergeCell ref="B242:H242"/>
    <mergeCell ref="B243:C243"/>
    <mergeCell ref="D243:H243"/>
    <mergeCell ref="B266:C266"/>
    <mergeCell ref="B269:D269"/>
    <mergeCell ref="E269:G269"/>
    <mergeCell ref="E235:G235"/>
    <mergeCell ref="E239:G239"/>
    <mergeCell ref="B23:H23"/>
    <mergeCell ref="B24:C24"/>
    <mergeCell ref="B62:D62"/>
    <mergeCell ref="E62:G62"/>
    <mergeCell ref="B63:H63"/>
    <mergeCell ref="B64:C64"/>
    <mergeCell ref="B67:D67"/>
    <mergeCell ref="E67:G67"/>
    <mergeCell ref="H45:H46"/>
    <mergeCell ref="B48:C48"/>
    <mergeCell ref="B54:D54"/>
    <mergeCell ref="E54:G54"/>
    <mergeCell ref="B55:H55"/>
    <mergeCell ref="B56:C56"/>
    <mergeCell ref="B58:D58"/>
    <mergeCell ref="E58:G58"/>
    <mergeCell ref="B60:C60"/>
    <mergeCell ref="B44:C46"/>
    <mergeCell ref="D44:G44"/>
    <mergeCell ref="D45:G46"/>
    <mergeCell ref="E35:G35"/>
    <mergeCell ref="E39:G39"/>
    <mergeCell ref="B133:H133"/>
    <mergeCell ref="B134:C134"/>
    <mergeCell ref="B140:D140"/>
    <mergeCell ref="E140:G140"/>
    <mergeCell ref="B141:H141"/>
    <mergeCell ref="B142:C142"/>
    <mergeCell ref="E106:G106"/>
    <mergeCell ref="E108:G108"/>
    <mergeCell ref="B121:H121"/>
    <mergeCell ref="B122:C122"/>
    <mergeCell ref="D122:H122"/>
    <mergeCell ref="B127:C127"/>
    <mergeCell ref="B132:D132"/>
    <mergeCell ref="E132:G132"/>
    <mergeCell ref="B123:C125"/>
    <mergeCell ref="D123:G123"/>
    <mergeCell ref="D124:G125"/>
    <mergeCell ref="H124:H125"/>
    <mergeCell ref="E114:G114"/>
    <mergeCell ref="E118:G118"/>
    <mergeCell ref="B216:C216"/>
    <mergeCell ref="B218:D218"/>
    <mergeCell ref="E218:G218"/>
    <mergeCell ref="B220:C220"/>
    <mergeCell ref="B222:D222"/>
    <mergeCell ref="E222:G222"/>
    <mergeCell ref="B264:D264"/>
    <mergeCell ref="E264:G264"/>
    <mergeCell ref="B265:H265"/>
    <mergeCell ref="B248:C248"/>
    <mergeCell ref="B256:D256"/>
    <mergeCell ref="E256:G256"/>
    <mergeCell ref="B257:H257"/>
    <mergeCell ref="B258:C258"/>
    <mergeCell ref="B260:D260"/>
    <mergeCell ref="E260:G260"/>
    <mergeCell ref="B345:D345"/>
    <mergeCell ref="E345:G345"/>
    <mergeCell ref="B346:H346"/>
    <mergeCell ref="B347:C347"/>
    <mergeCell ref="B349:D349"/>
    <mergeCell ref="E349:G349"/>
    <mergeCell ref="B375:C377"/>
    <mergeCell ref="D375:G375"/>
    <mergeCell ref="D376:G377"/>
    <mergeCell ref="H376:H377"/>
    <mergeCell ref="B379:C379"/>
    <mergeCell ref="B389:D389"/>
    <mergeCell ref="E389:G389"/>
    <mergeCell ref="E360:G360"/>
    <mergeCell ref="B373:H373"/>
    <mergeCell ref="B374:C374"/>
    <mergeCell ref="D374:H374"/>
    <mergeCell ref="B398:H398"/>
    <mergeCell ref="B399:C399"/>
    <mergeCell ref="B402:D402"/>
    <mergeCell ref="E402:G402"/>
    <mergeCell ref="E404:G404"/>
    <mergeCell ref="B417:H417"/>
    <mergeCell ref="B390:H390"/>
    <mergeCell ref="B391:C391"/>
    <mergeCell ref="B393:D393"/>
    <mergeCell ref="E393:G393"/>
    <mergeCell ref="B395:C395"/>
    <mergeCell ref="B397:D397"/>
    <mergeCell ref="E397:G397"/>
    <mergeCell ref="B423:C423"/>
    <mergeCell ref="B431:D431"/>
    <mergeCell ref="E431:G431"/>
    <mergeCell ref="B432:H432"/>
    <mergeCell ref="B433:C433"/>
    <mergeCell ref="B435:D435"/>
    <mergeCell ref="E435:G435"/>
    <mergeCell ref="B418:C418"/>
    <mergeCell ref="D418:H418"/>
    <mergeCell ref="B419:C421"/>
    <mergeCell ref="D419:G419"/>
    <mergeCell ref="D420:G421"/>
    <mergeCell ref="H420:H421"/>
    <mergeCell ref="E446:G446"/>
    <mergeCell ref="B459:H459"/>
    <mergeCell ref="B460:C460"/>
    <mergeCell ref="D460:H460"/>
    <mergeCell ref="B437:C437"/>
    <mergeCell ref="B439:D439"/>
    <mergeCell ref="E439:G439"/>
    <mergeCell ref="B440:H440"/>
    <mergeCell ref="B441:C441"/>
    <mergeCell ref="B444:D444"/>
    <mergeCell ref="E444:G444"/>
    <mergeCell ref="B474:H474"/>
    <mergeCell ref="B475:C475"/>
    <mergeCell ref="B477:D477"/>
    <mergeCell ref="E477:G477"/>
    <mergeCell ref="B479:C479"/>
    <mergeCell ref="B481:D481"/>
    <mergeCell ref="E481:G481"/>
    <mergeCell ref="B461:C463"/>
    <mergeCell ref="D461:G461"/>
    <mergeCell ref="D462:G463"/>
    <mergeCell ref="H462:H463"/>
    <mergeCell ref="B465:C465"/>
    <mergeCell ref="B473:D473"/>
    <mergeCell ref="E473:G473"/>
    <mergeCell ref="B502:C502"/>
    <mergeCell ref="D502:H502"/>
    <mergeCell ref="B503:C505"/>
    <mergeCell ref="D503:G503"/>
    <mergeCell ref="D504:G505"/>
    <mergeCell ref="H504:H505"/>
    <mergeCell ref="B482:H482"/>
    <mergeCell ref="B483:C483"/>
    <mergeCell ref="B486:D486"/>
    <mergeCell ref="E486:G486"/>
    <mergeCell ref="E488:G488"/>
    <mergeCell ref="B501:H501"/>
    <mergeCell ref="E498:G498"/>
    <mergeCell ref="E530:G530"/>
    <mergeCell ref="B521:C521"/>
    <mergeCell ref="B523:D523"/>
    <mergeCell ref="E523:G523"/>
    <mergeCell ref="B524:H524"/>
    <mergeCell ref="B525:C525"/>
    <mergeCell ref="B528:D528"/>
    <mergeCell ref="E528:G528"/>
    <mergeCell ref="B507:C507"/>
    <mergeCell ref="B515:D515"/>
    <mergeCell ref="E515:G515"/>
    <mergeCell ref="B516:H516"/>
    <mergeCell ref="B517:C517"/>
    <mergeCell ref="B519:D519"/>
    <mergeCell ref="E519:G519"/>
    <mergeCell ref="B680:D680"/>
    <mergeCell ref="E680:G680"/>
    <mergeCell ref="B681:H681"/>
    <mergeCell ref="B682:C682"/>
    <mergeCell ref="B690:H690"/>
    <mergeCell ref="B691:C691"/>
    <mergeCell ref="B694:D694"/>
    <mergeCell ref="E694:G694"/>
    <mergeCell ref="E696:G696"/>
    <mergeCell ref="B685:D685"/>
    <mergeCell ref="E685:G685"/>
    <mergeCell ref="B687:C687"/>
    <mergeCell ref="B689:D689"/>
    <mergeCell ref="E689:G689"/>
    <mergeCell ref="D546:G547"/>
    <mergeCell ref="H546:H547"/>
    <mergeCell ref="B549:C549"/>
    <mergeCell ref="B668:C670"/>
    <mergeCell ref="D668:G668"/>
    <mergeCell ref="D669:G670"/>
    <mergeCell ref="B554:D554"/>
    <mergeCell ref="E554:G554"/>
    <mergeCell ref="B555:H555"/>
    <mergeCell ref="B556:C556"/>
    <mergeCell ref="B564:H564"/>
    <mergeCell ref="B568:D568"/>
    <mergeCell ref="E568:G568"/>
    <mergeCell ref="E563:G563"/>
    <mergeCell ref="B565:C565"/>
    <mergeCell ref="B583:H583"/>
    <mergeCell ref="B584:C584"/>
    <mergeCell ref="D584:H584"/>
    <mergeCell ref="E570:G570"/>
    <mergeCell ref="B585:C587"/>
    <mergeCell ref="D585:G585"/>
    <mergeCell ref="D586:G587"/>
    <mergeCell ref="H586:H587"/>
    <mergeCell ref="B607:C607"/>
    <mergeCell ref="B609:D609"/>
    <mergeCell ref="E609:G609"/>
    <mergeCell ref="B610:H610"/>
    <mergeCell ref="B611:C611"/>
    <mergeCell ref="B614:D614"/>
    <mergeCell ref="E614:G614"/>
    <mergeCell ref="B589:C589"/>
    <mergeCell ref="B600:D600"/>
    <mergeCell ref="E600:G600"/>
    <mergeCell ref="B601:H601"/>
    <mergeCell ref="B602:C602"/>
    <mergeCell ref="B605:D605"/>
    <mergeCell ref="E605:G605"/>
    <mergeCell ref="B631:C633"/>
    <mergeCell ref="D631:G631"/>
    <mergeCell ref="D632:G633"/>
    <mergeCell ref="H632:H633"/>
    <mergeCell ref="B635:C635"/>
    <mergeCell ref="B638:D638"/>
    <mergeCell ref="E638:G638"/>
    <mergeCell ref="E616:G616"/>
    <mergeCell ref="B629:H629"/>
    <mergeCell ref="B630:C630"/>
    <mergeCell ref="D630:H630"/>
    <mergeCell ref="B647:H647"/>
    <mergeCell ref="B648:C648"/>
    <mergeCell ref="B651:D651"/>
    <mergeCell ref="E651:G651"/>
    <mergeCell ref="E653:G653"/>
    <mergeCell ref="B639:H639"/>
    <mergeCell ref="B640:C640"/>
    <mergeCell ref="B642:D642"/>
    <mergeCell ref="E642:G642"/>
    <mergeCell ref="B644:C644"/>
    <mergeCell ref="B646:D646"/>
    <mergeCell ref="E646:G646"/>
    <mergeCell ref="B284:H284"/>
    <mergeCell ref="B285:C285"/>
    <mergeCell ref="D285:H285"/>
    <mergeCell ref="B286:C288"/>
    <mergeCell ref="D286:G286"/>
    <mergeCell ref="D287:G288"/>
    <mergeCell ref="H287:H288"/>
    <mergeCell ref="B290:C290"/>
    <mergeCell ref="B300:D300"/>
    <mergeCell ref="E300:G300"/>
    <mergeCell ref="B313:D313"/>
    <mergeCell ref="E313:G313"/>
    <mergeCell ref="E315:G315"/>
    <mergeCell ref="E321:G321"/>
    <mergeCell ref="E325:G325"/>
    <mergeCell ref="B301:H301"/>
    <mergeCell ref="B302:C302"/>
    <mergeCell ref="B304:D304"/>
    <mergeCell ref="E304:G304"/>
    <mergeCell ref="B306:C306"/>
    <mergeCell ref="B308:D308"/>
    <mergeCell ref="E308:G308"/>
    <mergeCell ref="B309:H309"/>
    <mergeCell ref="B310:C310"/>
  </mergeCells>
  <dataValidations disablePrompts="1" count="2">
    <dataValidation type="list" allowBlank="1" showInputMessage="1" showErrorMessage="1" sqref="B17 B57 B96 B135 B174 B259 B434 B476 B518 B641">
      <formula1>#REF!</formula1>
    </dataValidation>
    <dataValidation type="list" allowBlank="1" showInputMessage="1" showErrorMessage="1" sqref="B25:B26 B65:B66 B104:B105 B143:B144 B182:B183 B217 B225:B226 B267:B268 B348 B356:B357 B392 B400:B401 B442:B443 B484:B485 B526:B527 B649:B650 B612 B683:B684 B603:B604 B566 B692:B693 B557:B558 B303 B311:B312">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16" manualBreakCount="16">
    <brk id="40" max="16383" man="1"/>
    <brk id="80" max="16383" man="1"/>
    <brk id="119" max="16383" man="1"/>
    <brk id="158" max="8" man="1"/>
    <brk id="197" max="16383" man="1"/>
    <brk id="240" max="16383" man="1"/>
    <brk id="282" max="16383" man="1"/>
    <brk id="327" max="16383" man="1"/>
    <brk id="371" max="16383" man="1"/>
    <brk id="415" max="16383" man="1"/>
    <brk id="457" max="16383" man="1"/>
    <brk id="499" max="16383" man="1"/>
    <brk id="541" max="16383" man="1"/>
    <brk id="581" max="16383" man="1"/>
    <brk id="627" max="16383" man="1"/>
    <brk id="664" max="16383" man="1"/>
  </rowBreaks>
  <colBreaks count="1" manualBreakCount="1">
    <brk id="9" max="1048575" man="1"/>
  </colBreaks>
  <drawing r:id="rId2"/>
  <legacyDrawingHF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722"/>
  <sheetViews>
    <sheetView view="pageBreakPreview" topLeftCell="A709"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5703125" customWidth="1"/>
    <col min="9" max="9" width="5.5703125" customWidth="1"/>
    <col min="10" max="10" width="12.7109375" customWidth="1"/>
    <col min="11" max="11" width="27.7109375" customWidth="1"/>
  </cols>
  <sheetData>
    <row r="1" spans="2:8" s="1" customFormat="1" ht="14.45" customHeight="1" thickBot="1">
      <c r="E1" s="9"/>
      <c r="F1" s="9"/>
      <c r="G1" s="4"/>
      <c r="H1" s="4"/>
    </row>
    <row r="2" spans="2:8" s="1" customFormat="1" ht="16.149999999999999" customHeight="1" thickBot="1">
      <c r="B2" s="1209" t="s">
        <v>2982</v>
      </c>
      <c r="C2" s="1210"/>
      <c r="D2" s="1210"/>
      <c r="E2" s="1210"/>
      <c r="F2" s="1210"/>
      <c r="G2" s="1210"/>
      <c r="H2" s="1211"/>
    </row>
    <row r="3" spans="2:8" s="1" customFormat="1" ht="15.75" thickBot="1">
      <c r="B3" s="1006" t="s">
        <v>2578</v>
      </c>
      <c r="C3" s="1007"/>
      <c r="D3" s="1008" t="s">
        <v>3649</v>
      </c>
      <c r="E3" s="1007"/>
      <c r="F3" s="1007"/>
      <c r="G3" s="1007"/>
      <c r="H3" s="1009"/>
    </row>
    <row r="4" spans="2:8" s="1" customFormat="1" ht="14.45" customHeight="1">
      <c r="B4" s="1010" t="s">
        <v>3537</v>
      </c>
      <c r="C4" s="1011"/>
      <c r="D4" s="1010" t="s">
        <v>34</v>
      </c>
      <c r="E4" s="1011"/>
      <c r="F4" s="1011"/>
      <c r="G4" s="1011"/>
      <c r="H4" s="38" t="s">
        <v>1</v>
      </c>
    </row>
    <row r="5" spans="2:8" s="1" customFormat="1">
      <c r="B5" s="1012"/>
      <c r="C5" s="1013"/>
      <c r="D5" s="1016">
        <f>+ROUND(H26+H18+H14+H22,0)</f>
        <v>9257</v>
      </c>
      <c r="E5" s="1017"/>
      <c r="F5" s="1017"/>
      <c r="G5" s="1017"/>
      <c r="H5" s="1020" t="s">
        <v>3</v>
      </c>
    </row>
    <row r="6" spans="2:8" s="1" customFormat="1" ht="15.75" thickBot="1">
      <c r="B6" s="1014"/>
      <c r="C6" s="1015"/>
      <c r="D6" s="1018"/>
      <c r="E6" s="1019"/>
      <c r="F6" s="1019"/>
      <c r="G6" s="1019"/>
      <c r="H6" s="1021"/>
    </row>
    <row r="7" spans="2:8" s="1" customFormat="1" ht="15.75" thickBot="1">
      <c r="E7" s="9"/>
      <c r="F7" s="9"/>
      <c r="G7" s="4"/>
      <c r="H7" s="4"/>
    </row>
    <row r="8" spans="2:8" s="1" customFormat="1" ht="24">
      <c r="B8" s="1207" t="s">
        <v>494</v>
      </c>
      <c r="C8" s="1208"/>
      <c r="D8" s="124" t="s">
        <v>495</v>
      </c>
      <c r="E8" s="123" t="s">
        <v>496</v>
      </c>
      <c r="F8" s="123" t="s">
        <v>2469</v>
      </c>
      <c r="G8" s="122" t="s">
        <v>492</v>
      </c>
      <c r="H8" s="121" t="s">
        <v>493</v>
      </c>
    </row>
    <row r="9" spans="2:8" s="1" customFormat="1">
      <c r="B9" s="114" t="s">
        <v>1240</v>
      </c>
      <c r="C9" s="11" t="str">
        <f>VLOOKUP(B9,'LISTA DE PRECIOS'!A:B,2,FALSE)</f>
        <v>Tubería PVC presión de 1/2" rde   9</v>
      </c>
      <c r="D9" s="12" t="str">
        <f>VLOOKUP(B9,'LISTA DE PRECIOS'!A:D,4,FALSE)</f>
        <v>M</v>
      </c>
      <c r="E9" s="12">
        <v>1</v>
      </c>
      <c r="F9" s="12">
        <v>1.05</v>
      </c>
      <c r="G9" s="13">
        <f>VLOOKUP(B9,'LISTA DE PRECIOS'!A:E,5,FALSE)</f>
        <v>2598</v>
      </c>
      <c r="H9" s="39">
        <f>+ROUND(E9*F9*G9,0)</f>
        <v>2728</v>
      </c>
    </row>
    <row r="10" spans="2:8" s="1" customFormat="1">
      <c r="B10" s="114" t="s">
        <v>649</v>
      </c>
      <c r="C10" s="11" t="str">
        <f>VLOOKUP(B10,'LISTA DE PRECIOS'!A:B,2,FALSE)</f>
        <v>Accesorios PVC presión</v>
      </c>
      <c r="D10" s="12" t="str">
        <f>VLOOKUP(B10,'LISTA DE PRECIOS'!A:D,4,FALSE)</f>
        <v>%Tub</v>
      </c>
      <c r="E10" s="12">
        <v>0.17</v>
      </c>
      <c r="F10" s="12">
        <v>1</v>
      </c>
      <c r="G10" s="13">
        <f>+E10*H9</f>
        <v>463.76000000000005</v>
      </c>
      <c r="H10" s="39">
        <f>+ROUND(G10,0)</f>
        <v>464</v>
      </c>
    </row>
    <row r="11" spans="2:8" s="1" customFormat="1">
      <c r="B11" s="114" t="s">
        <v>926</v>
      </c>
      <c r="C11" s="11" t="str">
        <f>VLOOKUP(B11,'LISTA DE PRECIOS'!A:B,2,FALSE)</f>
        <v>Limpiador removedor PVC 1/4</v>
      </c>
      <c r="D11" s="12" t="str">
        <f>VLOOKUP(B11,'LISTA DE PRECIOS'!A:D,4,FALSE)</f>
        <v>Un</v>
      </c>
      <c r="E11" s="176">
        <v>6.0000000000000001E-3</v>
      </c>
      <c r="F11" s="12">
        <v>1.03</v>
      </c>
      <c r="G11" s="13">
        <f>VLOOKUP(B11,'LISTA DE PRECIOS'!A:E,5,FALSE)</f>
        <v>37083</v>
      </c>
      <c r="H11" s="39">
        <f t="shared" ref="H11:H13" si="0">+ROUND(E11*F11*G11,0)</f>
        <v>229</v>
      </c>
    </row>
    <row r="12" spans="2:8" s="1" customFormat="1">
      <c r="B12" s="114" t="s">
        <v>1111</v>
      </c>
      <c r="C12" s="11" t="str">
        <f>VLOOKUP(B12,'LISTA DE PRECIOS'!A:B,2,FALSE)</f>
        <v>Soldadura liquida para PVC 1/4</v>
      </c>
      <c r="D12" s="12" t="str">
        <f>VLOOKUP(B12,'LISTA DE PRECIOS'!A:D,4,FALSE)</f>
        <v>Un</v>
      </c>
      <c r="E12" s="176">
        <v>6.0000000000000001E-3</v>
      </c>
      <c r="F12" s="12">
        <v>1.03</v>
      </c>
      <c r="G12" s="13">
        <f>VLOOKUP(B12,'LISTA DE PRECIOS'!A:E,5,FALSE)</f>
        <v>62900</v>
      </c>
      <c r="H12" s="39">
        <f t="shared" si="0"/>
        <v>389</v>
      </c>
    </row>
    <row r="13" spans="2:8" s="1" customFormat="1" ht="15.75" thickBot="1">
      <c r="B13" s="91" t="s">
        <v>2427</v>
      </c>
      <c r="C13" s="95" t="str">
        <f>VLOOKUP(B13,'LISTA DE PRECIOS'!A:B,2,FALSE)</f>
        <v>Mortero 1:3 (producción)</v>
      </c>
      <c r="D13" s="92" t="str">
        <f>VLOOKUP(B13,'LISTA DE PRECIOS'!A:D,4,FALSE)</f>
        <v>M3</v>
      </c>
      <c r="E13" s="173">
        <v>4.0000000000000001E-3</v>
      </c>
      <c r="F13" s="92">
        <v>1.05</v>
      </c>
      <c r="G13" s="93">
        <f>VLOOKUP(B13,'LISTA DE PRECIOS'!A:E,5,FALSE)</f>
        <v>335812</v>
      </c>
      <c r="H13" s="94">
        <f t="shared" si="0"/>
        <v>1410</v>
      </c>
    </row>
    <row r="14" spans="2:8" s="1" customFormat="1" ht="15.75" thickBot="1">
      <c r="B14" s="1022"/>
      <c r="C14" s="1023"/>
      <c r="D14" s="1024"/>
      <c r="E14" s="1030" t="s">
        <v>497</v>
      </c>
      <c r="F14" s="1031"/>
      <c r="G14" s="1032"/>
      <c r="H14" s="29">
        <f>ROUND(SUM(H9:H13),0)</f>
        <v>5220</v>
      </c>
    </row>
    <row r="15" spans="2:8" s="1" customFormat="1" ht="15.75" thickBot="1">
      <c r="B15" s="1027"/>
      <c r="C15" s="1027"/>
      <c r="D15" s="1027"/>
      <c r="E15" s="1027"/>
      <c r="F15" s="1027"/>
      <c r="G15" s="1027"/>
      <c r="H15" s="1027"/>
    </row>
    <row r="16" spans="2:8" s="1" customFormat="1" ht="24">
      <c r="B16" s="1207" t="s">
        <v>489</v>
      </c>
      <c r="C16" s="1208"/>
      <c r="D16" s="124" t="s">
        <v>490</v>
      </c>
      <c r="E16" s="123" t="s">
        <v>491</v>
      </c>
      <c r="F16" s="123" t="s">
        <v>2530</v>
      </c>
      <c r="G16" s="122" t="s">
        <v>492</v>
      </c>
      <c r="H16" s="121" t="s">
        <v>493</v>
      </c>
    </row>
    <row r="17" spans="2:8" s="1" customFormat="1" ht="15.75" thickBot="1">
      <c r="B17" s="91" t="s">
        <v>543</v>
      </c>
      <c r="C17" s="95" t="str">
        <f>VLOOKUP(B17,'LISTA DE PRECIOS'!A:B,2,FALSE)</f>
        <v>Herramienta menor</v>
      </c>
      <c r="D17" s="92" t="str">
        <f>VLOOKUP(B17,'LISTA DE PRECIOS'!A:D,4,FALSE)</f>
        <v>%MO</v>
      </c>
      <c r="E17" s="155">
        <v>0.1</v>
      </c>
      <c r="F17" s="155"/>
      <c r="G17" s="93">
        <f>+H26</f>
        <v>3670</v>
      </c>
      <c r="H17" s="154">
        <f>+ROUND(E17*G17,0)</f>
        <v>367</v>
      </c>
    </row>
    <row r="18" spans="2:8" s="1" customFormat="1" ht="15.75" thickBot="1">
      <c r="B18" s="1022"/>
      <c r="C18" s="1023"/>
      <c r="D18" s="1024"/>
      <c r="E18" s="1030" t="s">
        <v>498</v>
      </c>
      <c r="F18" s="1031"/>
      <c r="G18" s="1032"/>
      <c r="H18" s="29">
        <f>ROUND(SUM(H17:H17),0)</f>
        <v>367</v>
      </c>
    </row>
    <row r="19" spans="2:8" s="1" customFormat="1" ht="15.75" thickBot="1">
      <c r="B19" s="42"/>
      <c r="C19" s="42"/>
      <c r="D19" s="42"/>
      <c r="E19" s="10"/>
      <c r="F19" s="10"/>
      <c r="G19" s="7"/>
      <c r="H19" s="8"/>
    </row>
    <row r="20" spans="2:8" s="1" customFormat="1" ht="36.75" thickBot="1">
      <c r="B20" s="1033" t="s">
        <v>499</v>
      </c>
      <c r="C20" s="1034"/>
      <c r="D20" s="30" t="s">
        <v>495</v>
      </c>
      <c r="E20" s="30" t="s">
        <v>501</v>
      </c>
      <c r="F20" s="25" t="s">
        <v>2530</v>
      </c>
      <c r="G20" s="31" t="s">
        <v>500</v>
      </c>
      <c r="H20" s="32" t="s">
        <v>493</v>
      </c>
    </row>
    <row r="21" spans="2:8" s="1" customFormat="1" ht="15.75" thickBot="1">
      <c r="B21" s="15">
        <v>3</v>
      </c>
      <c r="C21" s="16" t="s">
        <v>4</v>
      </c>
      <c r="D21" s="17"/>
      <c r="E21" s="18"/>
      <c r="F21" s="18"/>
      <c r="G21" s="19"/>
      <c r="H21" s="20">
        <f t="shared" ref="H21" si="1">+ROUND(E21*G21,0)</f>
        <v>0</v>
      </c>
    </row>
    <row r="22" spans="2:8" s="1" customFormat="1" ht="15.75" thickBot="1">
      <c r="B22" s="991"/>
      <c r="C22" s="991"/>
      <c r="D22" s="991"/>
      <c r="E22" s="992" t="s">
        <v>502</v>
      </c>
      <c r="F22" s="993"/>
      <c r="G22" s="994"/>
      <c r="H22" s="33">
        <f>ROUND(SUM(H21:H21),0)</f>
        <v>0</v>
      </c>
    </row>
    <row r="23" spans="2:8" s="1" customFormat="1" ht="15.75" thickBot="1">
      <c r="B23" s="1027"/>
      <c r="C23" s="1027"/>
      <c r="D23" s="1027"/>
      <c r="E23" s="1027"/>
      <c r="F23" s="1027"/>
      <c r="G23" s="1027"/>
      <c r="H23" s="1027"/>
    </row>
    <row r="24" spans="2:8" s="1" customFormat="1" ht="24">
      <c r="B24" s="1207" t="s">
        <v>503</v>
      </c>
      <c r="C24" s="1208"/>
      <c r="D24" s="124" t="s">
        <v>495</v>
      </c>
      <c r="E24" s="123" t="s">
        <v>504</v>
      </c>
      <c r="F24" s="123" t="s">
        <v>2530</v>
      </c>
      <c r="G24" s="122" t="s">
        <v>505</v>
      </c>
      <c r="H24" s="121" t="s">
        <v>493</v>
      </c>
    </row>
    <row r="25" spans="2:8" s="1" customFormat="1" ht="15.75" thickBot="1">
      <c r="B25" s="118" t="s">
        <v>2516</v>
      </c>
      <c r="C25" s="95" t="str">
        <f>VLOOKUP(B25,'LISTA DE PRECIOS'!A:B,2,FALSE)</f>
        <v>Oficial</v>
      </c>
      <c r="D25" s="92" t="str">
        <f>VLOOKUP(B25,'LISTA DE PRECIOS'!A:D,4,FALSE)</f>
        <v>Día</v>
      </c>
      <c r="E25" s="117">
        <v>0.03</v>
      </c>
      <c r="F25" s="117">
        <v>1</v>
      </c>
      <c r="G25" s="93">
        <f>VLOOKUP(B25,'LISTA DE PRECIOS'!A:E,5,FALSE)</f>
        <v>122335</v>
      </c>
      <c r="H25" s="116">
        <f t="shared" ref="H25" si="2">+ROUND(E25*F25*G25,0)</f>
        <v>3670</v>
      </c>
    </row>
    <row r="26" spans="2:8" s="1" customFormat="1" ht="15.75" thickBot="1">
      <c r="B26" s="991"/>
      <c r="C26" s="991"/>
      <c r="D26" s="991"/>
      <c r="E26" s="1042" t="s">
        <v>506</v>
      </c>
      <c r="F26" s="1043"/>
      <c r="G26" s="1031"/>
      <c r="H26" s="29">
        <f>ROUND(SUM(H25:H25),0)</f>
        <v>3670</v>
      </c>
    </row>
    <row r="27" spans="2:8" s="1" customFormat="1" ht="15.75" thickBot="1">
      <c r="B27" s="42"/>
      <c r="C27" s="42"/>
      <c r="D27" s="42"/>
      <c r="E27" s="42"/>
      <c r="F27" s="42"/>
      <c r="G27" s="42"/>
      <c r="H27" s="42"/>
    </row>
    <row r="28" spans="2:8" s="1" customFormat="1" ht="15.75" thickBot="1">
      <c r="B28" s="40"/>
      <c r="C28" s="40"/>
      <c r="D28" s="40"/>
      <c r="E28" s="995" t="s">
        <v>507</v>
      </c>
      <c r="F28" s="996"/>
      <c r="G28" s="997"/>
      <c r="H28" s="14">
        <f>+ROUND(H26+H18+H14+H22,0)</f>
        <v>9257</v>
      </c>
    </row>
    <row r="29" spans="2:8" s="1" customFormat="1">
      <c r="B29" s="40"/>
      <c r="C29" s="40"/>
      <c r="D29" s="40"/>
      <c r="E29" s="201"/>
      <c r="F29" s="201"/>
      <c r="G29" s="201"/>
      <c r="H29" s="200"/>
    </row>
    <row r="30" spans="2:8" s="1" customFormat="1">
      <c r="B30" s="40"/>
      <c r="C30" s="40"/>
      <c r="D30" s="40"/>
      <c r="E30" s="201"/>
      <c r="F30" s="201"/>
      <c r="G30" s="201"/>
      <c r="H30" s="200"/>
    </row>
    <row r="31" spans="2:8" s="1" customFormat="1">
      <c r="B31" s="40"/>
      <c r="C31" s="40"/>
      <c r="D31" s="40"/>
      <c r="E31" s="201"/>
      <c r="F31" s="201"/>
      <c r="G31" s="201"/>
      <c r="H31" s="200"/>
    </row>
    <row r="32" spans="2:8" s="1" customFormat="1">
      <c r="B32" s="40"/>
      <c r="C32" s="40"/>
      <c r="D32" s="40"/>
      <c r="E32" s="201"/>
      <c r="F32" s="201"/>
      <c r="G32" s="201"/>
      <c r="H32" s="200"/>
    </row>
    <row r="33" spans="2:8" s="1" customFormat="1" ht="15.75" thickBot="1">
      <c r="B33" s="40"/>
      <c r="C33" s="40"/>
      <c r="D33" s="40"/>
      <c r="E33" s="201"/>
      <c r="F33" s="201"/>
      <c r="G33" s="201"/>
      <c r="H33" s="200"/>
    </row>
    <row r="34" spans="2:8" s="1" customFormat="1" ht="15.6" customHeight="1" thickTop="1">
      <c r="B34" s="40"/>
      <c r="C34" s="854" t="s">
        <v>3432</v>
      </c>
      <c r="D34" s="40"/>
      <c r="E34" s="1203" t="s">
        <v>3431</v>
      </c>
      <c r="F34" s="1203"/>
      <c r="G34" s="1203"/>
      <c r="H34" s="200"/>
    </row>
    <row r="35" spans="2:8" s="1" customFormat="1">
      <c r="B35" s="40"/>
      <c r="C35" s="40"/>
      <c r="D35" s="40"/>
      <c r="E35" s="201"/>
      <c r="F35" s="201"/>
      <c r="G35" s="201"/>
      <c r="H35" s="200"/>
    </row>
    <row r="36" spans="2:8" s="1" customFormat="1">
      <c r="B36" s="40"/>
      <c r="C36" s="40"/>
      <c r="D36" s="40"/>
      <c r="E36" s="201"/>
      <c r="F36" s="201"/>
      <c r="G36" s="201"/>
      <c r="H36" s="200"/>
    </row>
    <row r="37" spans="2:8" s="1" customFormat="1" ht="15.75" thickBot="1">
      <c r="B37" s="40"/>
      <c r="C37" s="40"/>
      <c r="D37" s="40"/>
      <c r="E37" s="201"/>
      <c r="F37" s="201"/>
      <c r="G37" s="201"/>
      <c r="H37" s="200"/>
    </row>
    <row r="38" spans="2:8" s="1" customFormat="1" ht="15.75" thickTop="1">
      <c r="B38" s="40"/>
      <c r="C38" s="854" t="s">
        <v>3426</v>
      </c>
      <c r="D38" s="40"/>
      <c r="E38" s="1203" t="s">
        <v>3429</v>
      </c>
      <c r="F38" s="1203"/>
      <c r="G38" s="1203"/>
      <c r="H38" s="200"/>
    </row>
    <row r="39" spans="2:8" s="1" customFormat="1">
      <c r="E39" s="9"/>
      <c r="F39" s="9"/>
      <c r="G39" s="4"/>
      <c r="H39" s="4"/>
    </row>
    <row r="40" spans="2:8" s="1" customFormat="1" ht="14.45" customHeight="1" thickBot="1">
      <c r="E40" s="9"/>
      <c r="F40" s="9"/>
      <c r="G40" s="4"/>
      <c r="H40" s="4"/>
    </row>
    <row r="41" spans="2:8" s="1" customFormat="1" ht="16.149999999999999" customHeight="1" thickBot="1">
      <c r="B41" s="1209" t="s">
        <v>2982</v>
      </c>
      <c r="C41" s="1210"/>
      <c r="D41" s="1210"/>
      <c r="E41" s="1210"/>
      <c r="F41" s="1210"/>
      <c r="G41" s="1210"/>
      <c r="H41" s="1211"/>
    </row>
    <row r="42" spans="2:8" s="1" customFormat="1" ht="15.75" thickBot="1">
      <c r="B42" s="1006" t="s">
        <v>2578</v>
      </c>
      <c r="C42" s="1007"/>
      <c r="D42" s="1008" t="s">
        <v>3650</v>
      </c>
      <c r="E42" s="1007"/>
      <c r="F42" s="1007"/>
      <c r="G42" s="1007"/>
      <c r="H42" s="1009"/>
    </row>
    <row r="43" spans="2:8" s="1" customFormat="1" ht="14.45" customHeight="1">
      <c r="B43" s="1010" t="s">
        <v>2790</v>
      </c>
      <c r="C43" s="1011"/>
      <c r="D43" s="1010" t="s">
        <v>34</v>
      </c>
      <c r="E43" s="1011"/>
      <c r="F43" s="1011"/>
      <c r="G43" s="1011"/>
      <c r="H43" s="38" t="s">
        <v>1</v>
      </c>
    </row>
    <row r="44" spans="2:8" s="1" customFormat="1">
      <c r="B44" s="1012"/>
      <c r="C44" s="1013"/>
      <c r="D44" s="1016">
        <f>+ROUND(H65+H57+H53+H61,0)</f>
        <v>11575</v>
      </c>
      <c r="E44" s="1017"/>
      <c r="F44" s="1017"/>
      <c r="G44" s="1017"/>
      <c r="H44" s="1020" t="s">
        <v>3</v>
      </c>
    </row>
    <row r="45" spans="2:8" s="1" customFormat="1" ht="15.75" thickBot="1">
      <c r="B45" s="1014"/>
      <c r="C45" s="1015"/>
      <c r="D45" s="1018"/>
      <c r="E45" s="1019"/>
      <c r="F45" s="1019"/>
      <c r="G45" s="1019"/>
      <c r="H45" s="1021"/>
    </row>
    <row r="46" spans="2:8" s="1" customFormat="1" ht="15.75" thickBot="1">
      <c r="E46" s="9"/>
      <c r="F46" s="9"/>
      <c r="G46" s="4"/>
      <c r="H46" s="4"/>
    </row>
    <row r="47" spans="2:8" s="1" customFormat="1" ht="24">
      <c r="B47" s="1207" t="s">
        <v>494</v>
      </c>
      <c r="C47" s="1208"/>
      <c r="D47" s="124" t="s">
        <v>495</v>
      </c>
      <c r="E47" s="123" t="s">
        <v>496</v>
      </c>
      <c r="F47" s="123" t="s">
        <v>2469</v>
      </c>
      <c r="G47" s="122" t="s">
        <v>492</v>
      </c>
      <c r="H47" s="121" t="s">
        <v>493</v>
      </c>
    </row>
    <row r="48" spans="2:8" s="1" customFormat="1" ht="16.149999999999999" customHeight="1">
      <c r="B48" s="114"/>
      <c r="C48" s="11" t="s">
        <v>2818</v>
      </c>
      <c r="D48" s="12" t="s">
        <v>28</v>
      </c>
      <c r="E48" s="12">
        <v>1</v>
      </c>
      <c r="F48" s="12">
        <v>1.05</v>
      </c>
      <c r="G48" s="13">
        <v>4316.666666666667</v>
      </c>
      <c r="H48" s="39">
        <f>+ROUND(E48*F48*G48,0)</f>
        <v>4533</v>
      </c>
    </row>
    <row r="49" spans="2:8" s="1" customFormat="1">
      <c r="B49" s="114" t="s">
        <v>649</v>
      </c>
      <c r="C49" s="11" t="str">
        <f>VLOOKUP(B49,'LISTA DE PRECIOS'!A:B,2,FALSE)</f>
        <v>Accesorios PVC presión</v>
      </c>
      <c r="D49" s="12" t="str">
        <f>VLOOKUP(B49,'LISTA DE PRECIOS'!A:D,4,FALSE)</f>
        <v>%Tub</v>
      </c>
      <c r="E49" s="12">
        <v>0.17</v>
      </c>
      <c r="F49" s="12">
        <v>1</v>
      </c>
      <c r="G49" s="13">
        <f>+E49*H48</f>
        <v>770.61</v>
      </c>
      <c r="H49" s="39">
        <f>+ROUND(G49,0)</f>
        <v>771</v>
      </c>
    </row>
    <row r="50" spans="2:8" s="1" customFormat="1">
      <c r="B50" s="114" t="s">
        <v>926</v>
      </c>
      <c r="C50" s="11" t="str">
        <f>VLOOKUP(B50,'LISTA DE PRECIOS'!A:B,2,FALSE)</f>
        <v>Limpiador removedor PVC 1/4</v>
      </c>
      <c r="D50" s="12" t="str">
        <f>VLOOKUP(B50,'LISTA DE PRECIOS'!A:D,4,FALSE)</f>
        <v>Un</v>
      </c>
      <c r="E50" s="176">
        <v>8.0000000000000002E-3</v>
      </c>
      <c r="F50" s="12">
        <v>1.03</v>
      </c>
      <c r="G50" s="13">
        <f>VLOOKUP(B50,'LISTA DE PRECIOS'!A:E,5,FALSE)</f>
        <v>37083</v>
      </c>
      <c r="H50" s="39">
        <f t="shared" ref="H50:H52" si="3">+ROUND(E50*F50*G50,0)</f>
        <v>306</v>
      </c>
    </row>
    <row r="51" spans="2:8" s="1" customFormat="1">
      <c r="B51" s="114" t="s">
        <v>1111</v>
      </c>
      <c r="C51" s="11" t="str">
        <f>VLOOKUP(B51,'LISTA DE PRECIOS'!A:B,2,FALSE)</f>
        <v>Soldadura liquida para PVC 1/4</v>
      </c>
      <c r="D51" s="12" t="str">
        <f>VLOOKUP(B51,'LISTA DE PRECIOS'!A:D,4,FALSE)</f>
        <v>Un</v>
      </c>
      <c r="E51" s="176">
        <v>8.0000000000000002E-3</v>
      </c>
      <c r="F51" s="12">
        <v>1.03</v>
      </c>
      <c r="G51" s="13">
        <f>VLOOKUP(B51,'LISTA DE PRECIOS'!A:E,5,FALSE)</f>
        <v>62900</v>
      </c>
      <c r="H51" s="39">
        <f t="shared" si="3"/>
        <v>518</v>
      </c>
    </row>
    <row r="52" spans="2:8" s="1" customFormat="1" ht="15.75" thickBot="1">
      <c r="B52" s="91" t="s">
        <v>2427</v>
      </c>
      <c r="C52" s="95" t="str">
        <f>VLOOKUP(B52,'LISTA DE PRECIOS'!A:B,2,FALSE)</f>
        <v>Mortero 1:3 (producción)</v>
      </c>
      <c r="D52" s="92" t="str">
        <f>VLOOKUP(B52,'LISTA DE PRECIOS'!A:D,4,FALSE)</f>
        <v>M3</v>
      </c>
      <c r="E52" s="173">
        <v>4.0000000000000001E-3</v>
      </c>
      <c r="F52" s="92">
        <v>1.05</v>
      </c>
      <c r="G52" s="93">
        <f>VLOOKUP(B52,'LISTA DE PRECIOS'!A:E,5,FALSE)</f>
        <v>335812</v>
      </c>
      <c r="H52" s="94">
        <f t="shared" si="3"/>
        <v>1410</v>
      </c>
    </row>
    <row r="53" spans="2:8" s="1" customFormat="1" ht="15.75" thickBot="1">
      <c r="B53" s="1022"/>
      <c r="C53" s="1023"/>
      <c r="D53" s="1024"/>
      <c r="E53" s="1030" t="s">
        <v>497</v>
      </c>
      <c r="F53" s="1031"/>
      <c r="G53" s="1032"/>
      <c r="H53" s="29">
        <f>ROUND(SUM(H48:H52),0)</f>
        <v>7538</v>
      </c>
    </row>
    <row r="54" spans="2:8" s="1" customFormat="1" ht="15.75" thickBot="1">
      <c r="B54" s="1027"/>
      <c r="C54" s="1027"/>
      <c r="D54" s="1027"/>
      <c r="E54" s="1027"/>
      <c r="F54" s="1027"/>
      <c r="G54" s="1027"/>
      <c r="H54" s="1027"/>
    </row>
    <row r="55" spans="2:8" s="1" customFormat="1" ht="24">
      <c r="B55" s="1207" t="s">
        <v>489</v>
      </c>
      <c r="C55" s="1208"/>
      <c r="D55" s="124" t="s">
        <v>490</v>
      </c>
      <c r="E55" s="123" t="s">
        <v>491</v>
      </c>
      <c r="F55" s="123" t="s">
        <v>2530</v>
      </c>
      <c r="G55" s="122" t="s">
        <v>492</v>
      </c>
      <c r="H55" s="121" t="s">
        <v>493</v>
      </c>
    </row>
    <row r="56" spans="2:8" s="1" customFormat="1" ht="15.75" thickBot="1">
      <c r="B56" s="91" t="s">
        <v>543</v>
      </c>
      <c r="C56" s="95" t="s">
        <v>203</v>
      </c>
      <c r="D56" s="92" t="s">
        <v>39</v>
      </c>
      <c r="E56" s="155">
        <v>0.1</v>
      </c>
      <c r="F56" s="155"/>
      <c r="G56" s="93">
        <f>+H65</f>
        <v>3670</v>
      </c>
      <c r="H56" s="154">
        <f>+ROUND(E56*G56,0)</f>
        <v>367</v>
      </c>
    </row>
    <row r="57" spans="2:8" s="1" customFormat="1" ht="15.75" thickBot="1">
      <c r="B57" s="1022"/>
      <c r="C57" s="1023"/>
      <c r="D57" s="1024"/>
      <c r="E57" s="1030" t="s">
        <v>498</v>
      </c>
      <c r="F57" s="1031"/>
      <c r="G57" s="1032"/>
      <c r="H57" s="29">
        <f>ROUND(SUM(H56:H56),0)</f>
        <v>367</v>
      </c>
    </row>
    <row r="58" spans="2:8" s="1" customFormat="1" ht="15.75" thickBot="1">
      <c r="B58" s="42"/>
      <c r="C58" s="42"/>
      <c r="D58" s="42"/>
      <c r="E58" s="10"/>
      <c r="F58" s="10"/>
      <c r="G58" s="7"/>
      <c r="H58" s="8"/>
    </row>
    <row r="59" spans="2:8" s="1" customFormat="1" ht="36.75" thickBot="1">
      <c r="B59" s="1033" t="s">
        <v>499</v>
      </c>
      <c r="C59" s="1034"/>
      <c r="D59" s="30" t="s">
        <v>495</v>
      </c>
      <c r="E59" s="30" t="s">
        <v>501</v>
      </c>
      <c r="F59" s="25" t="s">
        <v>2530</v>
      </c>
      <c r="G59" s="31" t="s">
        <v>500</v>
      </c>
      <c r="H59" s="32" t="s">
        <v>493</v>
      </c>
    </row>
    <row r="60" spans="2:8" s="1" customFormat="1" ht="15.75" thickBot="1">
      <c r="B60" s="15">
        <v>3</v>
      </c>
      <c r="C60" s="16" t="s">
        <v>4</v>
      </c>
      <c r="D60" s="17"/>
      <c r="E60" s="18"/>
      <c r="F60" s="18"/>
      <c r="G60" s="19"/>
      <c r="H60" s="20">
        <f t="shared" ref="H60" si="4">+ROUND(E60*G60,0)</f>
        <v>0</v>
      </c>
    </row>
    <row r="61" spans="2:8" s="1" customFormat="1" ht="15.75" thickBot="1">
      <c r="B61" s="991"/>
      <c r="C61" s="991"/>
      <c r="D61" s="991"/>
      <c r="E61" s="992" t="s">
        <v>502</v>
      </c>
      <c r="F61" s="993"/>
      <c r="G61" s="994"/>
      <c r="H61" s="33">
        <f>ROUND(SUM(H60:H60),0)</f>
        <v>0</v>
      </c>
    </row>
    <row r="62" spans="2:8" s="1" customFormat="1" ht="15.75" thickBot="1">
      <c r="B62" s="1027"/>
      <c r="C62" s="1027"/>
      <c r="D62" s="1027"/>
      <c r="E62" s="1027"/>
      <c r="F62" s="1027"/>
      <c r="G62" s="1027"/>
      <c r="H62" s="1027"/>
    </row>
    <row r="63" spans="2:8" s="1" customFormat="1" ht="24">
      <c r="B63" s="1207" t="s">
        <v>503</v>
      </c>
      <c r="C63" s="1208"/>
      <c r="D63" s="124" t="s">
        <v>495</v>
      </c>
      <c r="E63" s="123" t="s">
        <v>504</v>
      </c>
      <c r="F63" s="123" t="s">
        <v>2530</v>
      </c>
      <c r="G63" s="122" t="s">
        <v>505</v>
      </c>
      <c r="H63" s="121" t="s">
        <v>493</v>
      </c>
    </row>
    <row r="64" spans="2:8" s="1" customFormat="1" ht="15.75" thickBot="1">
      <c r="B64" s="424" t="s">
        <v>2516</v>
      </c>
      <c r="C64" s="95" t="s">
        <v>2500</v>
      </c>
      <c r="D64" s="92" t="s">
        <v>52</v>
      </c>
      <c r="E64" s="117">
        <v>0.03</v>
      </c>
      <c r="F64" s="117">
        <v>1</v>
      </c>
      <c r="G64" s="13">
        <f>VLOOKUP(B64,'LISTA DE PRECIOS'!A:E,5,FALSE)</f>
        <v>122335</v>
      </c>
      <c r="H64" s="116">
        <f t="shared" ref="H64" si="5">+ROUND(E64*F64*G64,0)</f>
        <v>3670</v>
      </c>
    </row>
    <row r="65" spans="2:8" s="1" customFormat="1" ht="15.75" thickBot="1">
      <c r="B65" s="991"/>
      <c r="C65" s="991"/>
      <c r="D65" s="991"/>
      <c r="E65" s="1042" t="s">
        <v>506</v>
      </c>
      <c r="F65" s="1043"/>
      <c r="G65" s="1031"/>
      <c r="H65" s="29">
        <f>ROUND(SUM(H64:H64),0)</f>
        <v>3670</v>
      </c>
    </row>
    <row r="66" spans="2:8" s="1" customFormat="1" ht="15.75" thickBot="1">
      <c r="B66" s="42"/>
      <c r="C66" s="42"/>
      <c r="D66" s="42"/>
      <c r="E66" s="42"/>
      <c r="F66" s="42"/>
      <c r="G66" s="42"/>
      <c r="H66" s="42"/>
    </row>
    <row r="67" spans="2:8" s="1" customFormat="1" ht="15.75" thickBot="1">
      <c r="B67" s="40"/>
      <c r="C67" s="40"/>
      <c r="D67" s="40"/>
      <c r="E67" s="995" t="s">
        <v>507</v>
      </c>
      <c r="F67" s="996"/>
      <c r="G67" s="997"/>
      <c r="H67" s="14">
        <f>+ROUND(H65+H57+H53+H61,0)</f>
        <v>11575</v>
      </c>
    </row>
    <row r="68" spans="2:8" s="1" customFormat="1">
      <c r="B68" s="40"/>
      <c r="C68" s="40"/>
      <c r="D68" s="40"/>
      <c r="E68" s="201"/>
      <c r="F68" s="201"/>
      <c r="G68" s="201"/>
      <c r="H68" s="200"/>
    </row>
    <row r="69" spans="2:8" s="1" customFormat="1">
      <c r="B69" s="40"/>
      <c r="C69" s="40"/>
      <c r="D69" s="40"/>
      <c r="E69" s="201"/>
      <c r="F69" s="201"/>
      <c r="G69" s="201"/>
      <c r="H69" s="200"/>
    </row>
    <row r="70" spans="2:8" s="1" customFormat="1">
      <c r="B70" s="40"/>
      <c r="C70" s="40"/>
      <c r="D70" s="40"/>
      <c r="E70" s="201"/>
      <c r="F70" s="201"/>
      <c r="G70" s="201"/>
      <c r="H70" s="200"/>
    </row>
    <row r="71" spans="2:8" s="1" customFormat="1">
      <c r="B71" s="40"/>
      <c r="C71" s="40"/>
      <c r="D71" s="40"/>
      <c r="E71" s="201"/>
      <c r="F71" s="201"/>
      <c r="G71" s="201"/>
      <c r="H71" s="200"/>
    </row>
    <row r="72" spans="2:8" s="1" customFormat="1" ht="15.75" thickBot="1">
      <c r="B72" s="40"/>
      <c r="C72" s="40"/>
      <c r="D72" s="40"/>
      <c r="E72" s="201"/>
      <c r="F72" s="201"/>
      <c r="G72" s="201"/>
      <c r="H72" s="200"/>
    </row>
    <row r="73" spans="2:8" s="1" customFormat="1" ht="15.6" customHeight="1" thickTop="1">
      <c r="B73" s="40"/>
      <c r="C73" s="854" t="s">
        <v>3432</v>
      </c>
      <c r="D73" s="40"/>
      <c r="E73" s="1203" t="s">
        <v>3431</v>
      </c>
      <c r="F73" s="1203"/>
      <c r="G73" s="1203"/>
      <c r="H73" s="200"/>
    </row>
    <row r="74" spans="2:8" s="1" customFormat="1">
      <c r="B74" s="40"/>
      <c r="C74" s="40"/>
      <c r="D74" s="40"/>
      <c r="E74" s="201"/>
      <c r="F74" s="201"/>
      <c r="G74" s="201"/>
      <c r="H74" s="200"/>
    </row>
    <row r="75" spans="2:8" s="1" customFormat="1">
      <c r="B75" s="40"/>
      <c r="C75" s="40"/>
      <c r="D75" s="40"/>
      <c r="E75" s="201"/>
      <c r="F75" s="201"/>
      <c r="G75" s="201"/>
      <c r="H75" s="200"/>
    </row>
    <row r="76" spans="2:8" s="1" customFormat="1" ht="15.75" thickBot="1">
      <c r="B76" s="40"/>
      <c r="C76" s="40"/>
      <c r="D76" s="40"/>
      <c r="E76" s="201"/>
      <c r="F76" s="201"/>
      <c r="G76" s="201"/>
      <c r="H76" s="200"/>
    </row>
    <row r="77" spans="2:8" s="1" customFormat="1" ht="15.75" thickTop="1">
      <c r="B77" s="40"/>
      <c r="C77" s="854" t="s">
        <v>3426</v>
      </c>
      <c r="D77" s="40"/>
      <c r="E77" s="1203" t="s">
        <v>3429</v>
      </c>
      <c r="F77" s="1203"/>
      <c r="G77" s="1203"/>
      <c r="H77" s="200"/>
    </row>
    <row r="78" spans="2:8" s="1" customFormat="1">
      <c r="B78" s="40"/>
      <c r="C78" s="40"/>
      <c r="D78" s="40"/>
      <c r="E78" s="201"/>
      <c r="F78" s="201"/>
      <c r="G78" s="201"/>
      <c r="H78" s="200"/>
    </row>
    <row r="79" spans="2:8" s="1" customFormat="1" ht="14.45" customHeight="1" thickBot="1">
      <c r="E79" s="9"/>
      <c r="F79" s="9"/>
      <c r="G79" s="4"/>
      <c r="H79" s="4"/>
    </row>
    <row r="80" spans="2:8" s="1" customFormat="1" ht="16.149999999999999" customHeight="1" thickBot="1">
      <c r="B80" s="1209" t="s">
        <v>2982</v>
      </c>
      <c r="C80" s="1210"/>
      <c r="D80" s="1210"/>
      <c r="E80" s="1210"/>
      <c r="F80" s="1210"/>
      <c r="G80" s="1210"/>
      <c r="H80" s="1211"/>
    </row>
    <row r="81" spans="2:11" s="1" customFormat="1" ht="15.75" thickBot="1">
      <c r="B81" s="1006" t="s">
        <v>2578</v>
      </c>
      <c r="C81" s="1007"/>
      <c r="D81" s="1008" t="s">
        <v>3651</v>
      </c>
      <c r="E81" s="1007"/>
      <c r="F81" s="1007"/>
      <c r="G81" s="1007"/>
      <c r="H81" s="1009"/>
    </row>
    <row r="82" spans="2:11" s="1" customFormat="1" ht="14.45" customHeight="1">
      <c r="B82" s="1010" t="s">
        <v>2791</v>
      </c>
      <c r="C82" s="1011"/>
      <c r="D82" s="1010" t="s">
        <v>34</v>
      </c>
      <c r="E82" s="1011"/>
      <c r="F82" s="1011"/>
      <c r="G82" s="1011"/>
      <c r="H82" s="38" t="s">
        <v>1</v>
      </c>
    </row>
    <row r="83" spans="2:11" s="1" customFormat="1">
      <c r="B83" s="1012"/>
      <c r="C83" s="1013"/>
      <c r="D83" s="1016">
        <f>+ROUND(H104+H96+H92+H100,0)</f>
        <v>17193</v>
      </c>
      <c r="E83" s="1017"/>
      <c r="F83" s="1017"/>
      <c r="G83" s="1017"/>
      <c r="H83" s="1020" t="s">
        <v>3</v>
      </c>
    </row>
    <row r="84" spans="2:11" s="1" customFormat="1" ht="15.75" thickBot="1">
      <c r="B84" s="1014"/>
      <c r="C84" s="1015"/>
      <c r="D84" s="1018"/>
      <c r="E84" s="1019"/>
      <c r="F84" s="1019"/>
      <c r="G84" s="1019"/>
      <c r="H84" s="1021"/>
    </row>
    <row r="85" spans="2:11" s="1" customFormat="1" ht="15.75" thickBot="1">
      <c r="E85" s="9"/>
      <c r="F85" s="9"/>
      <c r="G85" s="4"/>
      <c r="H85" s="4"/>
    </row>
    <row r="86" spans="2:11" s="1" customFormat="1" ht="24">
      <c r="B86" s="1207" t="s">
        <v>494</v>
      </c>
      <c r="C86" s="1208"/>
      <c r="D86" s="124" t="s">
        <v>495</v>
      </c>
      <c r="E86" s="123" t="s">
        <v>496</v>
      </c>
      <c r="F86" s="123" t="s">
        <v>2469</v>
      </c>
      <c r="G86" s="122" t="s">
        <v>492</v>
      </c>
      <c r="H86" s="121" t="s">
        <v>493</v>
      </c>
    </row>
    <row r="87" spans="2:11" s="1" customFormat="1">
      <c r="B87" s="114"/>
      <c r="C87" s="11" t="s">
        <v>2700</v>
      </c>
      <c r="D87" s="12" t="s">
        <v>28</v>
      </c>
      <c r="E87" s="12">
        <v>1</v>
      </c>
      <c r="F87" s="12">
        <v>1.05</v>
      </c>
      <c r="G87" s="13">
        <f>42000/6</f>
        <v>7000</v>
      </c>
      <c r="H87" s="39">
        <f>+ROUND(E87*F87*G87,0)</f>
        <v>7350</v>
      </c>
      <c r="K87" s="11"/>
    </row>
    <row r="88" spans="2:11" s="1" customFormat="1">
      <c r="B88" s="114" t="s">
        <v>649</v>
      </c>
      <c r="C88" s="11" t="str">
        <f>VLOOKUP(B88,'LISTA DE PRECIOS'!A:B,2,FALSE)</f>
        <v>Accesorios PVC presión</v>
      </c>
      <c r="D88" s="12" t="str">
        <f>VLOOKUP(B88,'LISTA DE PRECIOS'!A:D,4,FALSE)</f>
        <v>%Tub</v>
      </c>
      <c r="E88" s="12">
        <v>0.17</v>
      </c>
      <c r="F88" s="12">
        <v>1</v>
      </c>
      <c r="G88" s="13">
        <f>+E88*H87</f>
        <v>1249.5</v>
      </c>
      <c r="H88" s="39">
        <f>+ROUND(G88,0)</f>
        <v>1250</v>
      </c>
    </row>
    <row r="89" spans="2:11" s="1" customFormat="1">
      <c r="B89" s="114" t="s">
        <v>926</v>
      </c>
      <c r="C89" s="11" t="str">
        <f>VLOOKUP(B89,'LISTA DE PRECIOS'!A:B,2,FALSE)</f>
        <v>Limpiador removedor PVC 1/4</v>
      </c>
      <c r="D89" s="12" t="str">
        <f>VLOOKUP(B89,'LISTA DE PRECIOS'!A:D,4,FALSE)</f>
        <v>Un</v>
      </c>
      <c r="E89" s="176">
        <v>0.01</v>
      </c>
      <c r="F89" s="12">
        <v>1.03</v>
      </c>
      <c r="G89" s="13">
        <f>VLOOKUP(B89,'LISTA DE PRECIOS'!A:E,5,FALSE)</f>
        <v>37083</v>
      </c>
      <c r="H89" s="39">
        <f t="shared" ref="H89:H91" si="6">+ROUND(E89*F89*G89,0)</f>
        <v>382</v>
      </c>
    </row>
    <row r="90" spans="2:11" s="1" customFormat="1">
      <c r="B90" s="114" t="s">
        <v>1111</v>
      </c>
      <c r="C90" s="11" t="str">
        <f>VLOOKUP(B90,'LISTA DE PRECIOS'!A:B,2,FALSE)</f>
        <v>Soldadura liquida para PVC 1/4</v>
      </c>
      <c r="D90" s="12" t="str">
        <f>VLOOKUP(B90,'LISTA DE PRECIOS'!A:D,4,FALSE)</f>
        <v>Un</v>
      </c>
      <c r="E90" s="176">
        <v>0.01</v>
      </c>
      <c r="F90" s="12">
        <v>1.03</v>
      </c>
      <c r="G90" s="13">
        <f>VLOOKUP(B90,'LISTA DE PRECIOS'!A:E,5,FALSE)</f>
        <v>62900</v>
      </c>
      <c r="H90" s="39">
        <f t="shared" si="6"/>
        <v>648</v>
      </c>
    </row>
    <row r="91" spans="2:11" s="1" customFormat="1" ht="15.75" thickBot="1">
      <c r="B91" s="91" t="s">
        <v>2427</v>
      </c>
      <c r="C91" s="95" t="str">
        <f>VLOOKUP(B91,'LISTA DE PRECIOS'!A:B,2,FALSE)</f>
        <v>Mortero 1:3 (producción)</v>
      </c>
      <c r="D91" s="92" t="str">
        <f>VLOOKUP(B91,'LISTA DE PRECIOS'!A:D,4,FALSE)</f>
        <v>M3</v>
      </c>
      <c r="E91" s="173">
        <v>0.01</v>
      </c>
      <c r="F91" s="92">
        <v>1.05</v>
      </c>
      <c r="G91" s="93">
        <f>VLOOKUP(B91,'LISTA DE PRECIOS'!A:E,5,FALSE)</f>
        <v>335812</v>
      </c>
      <c r="H91" s="94">
        <f t="shared" si="6"/>
        <v>3526</v>
      </c>
    </row>
    <row r="92" spans="2:11" s="1" customFormat="1" ht="15.75" thickBot="1">
      <c r="B92" s="1022"/>
      <c r="C92" s="1023"/>
      <c r="D92" s="1024"/>
      <c r="E92" s="1030" t="s">
        <v>497</v>
      </c>
      <c r="F92" s="1031"/>
      <c r="G92" s="1032"/>
      <c r="H92" s="29">
        <f>ROUND(SUM(H87:H91),0)</f>
        <v>13156</v>
      </c>
    </row>
    <row r="93" spans="2:11" s="1" customFormat="1" ht="15.75" thickBot="1">
      <c r="B93" s="1027"/>
      <c r="C93" s="1027"/>
      <c r="D93" s="1027"/>
      <c r="E93" s="1027"/>
      <c r="F93" s="1027"/>
      <c r="G93" s="1027"/>
      <c r="H93" s="1027"/>
    </row>
    <row r="94" spans="2:11" s="1" customFormat="1" ht="24">
      <c r="B94" s="1207" t="s">
        <v>489</v>
      </c>
      <c r="C94" s="1208"/>
      <c r="D94" s="124" t="s">
        <v>490</v>
      </c>
      <c r="E94" s="123" t="s">
        <v>491</v>
      </c>
      <c r="F94" s="123" t="s">
        <v>2530</v>
      </c>
      <c r="G94" s="122" t="s">
        <v>492</v>
      </c>
      <c r="H94" s="121" t="s">
        <v>493</v>
      </c>
    </row>
    <row r="95" spans="2:11" s="1" customFormat="1" ht="15.75" thickBot="1">
      <c r="B95" s="91" t="s">
        <v>543</v>
      </c>
      <c r="C95" s="95" t="s">
        <v>203</v>
      </c>
      <c r="D95" s="92" t="s">
        <v>39</v>
      </c>
      <c r="E95" s="155">
        <v>0.1</v>
      </c>
      <c r="F95" s="155"/>
      <c r="G95" s="93">
        <f>+H104</f>
        <v>3670</v>
      </c>
      <c r="H95" s="154">
        <f>+ROUND(E95*G95,0)</f>
        <v>367</v>
      </c>
    </row>
    <row r="96" spans="2:11" s="1" customFormat="1" ht="15.75" thickBot="1">
      <c r="B96" s="1022"/>
      <c r="C96" s="1023"/>
      <c r="D96" s="1024"/>
      <c r="E96" s="1030" t="s">
        <v>498</v>
      </c>
      <c r="F96" s="1031"/>
      <c r="G96" s="1032"/>
      <c r="H96" s="29">
        <f>ROUND(SUM(H95:H95),0)</f>
        <v>367</v>
      </c>
    </row>
    <row r="97" spans="2:8" s="1" customFormat="1" ht="15.75" thickBot="1">
      <c r="B97" s="42"/>
      <c r="C97" s="42"/>
      <c r="D97" s="42"/>
      <c r="E97" s="10"/>
      <c r="F97" s="10"/>
      <c r="G97" s="7"/>
      <c r="H97" s="8"/>
    </row>
    <row r="98" spans="2:8" s="1" customFormat="1" ht="36.75" thickBot="1">
      <c r="B98" s="1033" t="s">
        <v>499</v>
      </c>
      <c r="C98" s="1034"/>
      <c r="D98" s="30" t="s">
        <v>495</v>
      </c>
      <c r="E98" s="30" t="s">
        <v>501</v>
      </c>
      <c r="F98" s="25" t="s">
        <v>2530</v>
      </c>
      <c r="G98" s="31" t="s">
        <v>500</v>
      </c>
      <c r="H98" s="32" t="s">
        <v>493</v>
      </c>
    </row>
    <row r="99" spans="2:8" s="1" customFormat="1" ht="15.75" thickBot="1">
      <c r="B99" s="15">
        <v>3</v>
      </c>
      <c r="C99" s="16" t="s">
        <v>4</v>
      </c>
      <c r="D99" s="17"/>
      <c r="E99" s="18"/>
      <c r="F99" s="18"/>
      <c r="G99" s="19"/>
      <c r="H99" s="20">
        <f t="shared" ref="H99" si="7">+ROUND(E99*G99,0)</f>
        <v>0</v>
      </c>
    </row>
    <row r="100" spans="2:8" s="1" customFormat="1" ht="15.75" thickBot="1">
      <c r="B100" s="991"/>
      <c r="C100" s="991"/>
      <c r="D100" s="991"/>
      <c r="E100" s="992" t="s">
        <v>502</v>
      </c>
      <c r="F100" s="993"/>
      <c r="G100" s="994"/>
      <c r="H100" s="33">
        <f>ROUND(SUM(H99:H99),0)</f>
        <v>0</v>
      </c>
    </row>
    <row r="101" spans="2:8" s="1" customFormat="1" ht="15.75" thickBot="1">
      <c r="B101" s="1027"/>
      <c r="C101" s="1027"/>
      <c r="D101" s="1027"/>
      <c r="E101" s="1027"/>
      <c r="F101" s="1027"/>
      <c r="G101" s="1027"/>
      <c r="H101" s="1027"/>
    </row>
    <row r="102" spans="2:8" s="1" customFormat="1" ht="24">
      <c r="B102" s="1207" t="s">
        <v>503</v>
      </c>
      <c r="C102" s="1208"/>
      <c r="D102" s="124" t="s">
        <v>495</v>
      </c>
      <c r="E102" s="123" t="s">
        <v>504</v>
      </c>
      <c r="F102" s="123" t="s">
        <v>2530</v>
      </c>
      <c r="G102" s="122" t="s">
        <v>505</v>
      </c>
      <c r="H102" s="121" t="s">
        <v>493</v>
      </c>
    </row>
    <row r="103" spans="2:8" s="1" customFormat="1" ht="15.75" thickBot="1">
      <c r="B103" s="424" t="s">
        <v>2516</v>
      </c>
      <c r="C103" s="95" t="s">
        <v>2500</v>
      </c>
      <c r="D103" s="92" t="s">
        <v>52</v>
      </c>
      <c r="E103" s="117">
        <v>0.03</v>
      </c>
      <c r="F103" s="117">
        <v>1</v>
      </c>
      <c r="G103" s="13">
        <f>VLOOKUP(B103,'LISTA DE PRECIOS'!A:E,5,FALSE)</f>
        <v>122335</v>
      </c>
      <c r="H103" s="116">
        <f t="shared" ref="H103" si="8">+ROUND(E103*F103*G103,0)</f>
        <v>3670</v>
      </c>
    </row>
    <row r="104" spans="2:8" s="1" customFormat="1" ht="15.75" thickBot="1">
      <c r="B104" s="991"/>
      <c r="C104" s="991"/>
      <c r="D104" s="991"/>
      <c r="E104" s="1042" t="s">
        <v>506</v>
      </c>
      <c r="F104" s="1043"/>
      <c r="G104" s="1031"/>
      <c r="H104" s="29">
        <f>ROUND(SUM(H103:H103),0)</f>
        <v>3670</v>
      </c>
    </row>
    <row r="105" spans="2:8" s="1" customFormat="1" ht="15.75" thickBot="1">
      <c r="B105" s="42"/>
      <c r="C105" s="42"/>
      <c r="D105" s="42"/>
      <c r="E105" s="42"/>
      <c r="F105" s="42"/>
      <c r="G105" s="42"/>
      <c r="H105" s="42"/>
    </row>
    <row r="106" spans="2:8" s="1" customFormat="1" ht="15.75" thickBot="1">
      <c r="B106" s="40"/>
      <c r="C106" s="40"/>
      <c r="D106" s="40"/>
      <c r="E106" s="995" t="s">
        <v>507</v>
      </c>
      <c r="F106" s="996"/>
      <c r="G106" s="997"/>
      <c r="H106" s="14">
        <f>+ROUND(H104+H96+H92+H100,0)</f>
        <v>17193</v>
      </c>
    </row>
    <row r="107" spans="2:8" s="1" customFormat="1">
      <c r="B107" s="40"/>
      <c r="C107" s="40"/>
      <c r="D107" s="40"/>
      <c r="E107" s="201"/>
      <c r="F107" s="201"/>
      <c r="G107" s="201"/>
      <c r="H107" s="200"/>
    </row>
    <row r="108" spans="2:8" s="1" customFormat="1">
      <c r="B108" s="40"/>
      <c r="C108" s="40"/>
      <c r="D108" s="40"/>
      <c r="E108" s="201"/>
      <c r="F108" s="201"/>
      <c r="G108" s="201"/>
      <c r="H108" s="200"/>
    </row>
    <row r="109" spans="2:8" s="1" customFormat="1">
      <c r="B109" s="40"/>
      <c r="C109" s="40"/>
      <c r="D109" s="40"/>
      <c r="E109" s="201"/>
      <c r="F109" s="201"/>
      <c r="G109" s="201"/>
      <c r="H109" s="200"/>
    </row>
    <row r="110" spans="2:8" s="1" customFormat="1">
      <c r="B110" s="40"/>
      <c r="C110" s="40"/>
      <c r="D110" s="40"/>
      <c r="E110" s="201"/>
      <c r="F110" s="201"/>
      <c r="G110" s="201"/>
      <c r="H110" s="200"/>
    </row>
    <row r="111" spans="2:8" s="1" customFormat="1" ht="15.75" thickBot="1">
      <c r="B111" s="40"/>
      <c r="C111" s="40"/>
      <c r="D111" s="40"/>
      <c r="E111" s="201"/>
      <c r="F111" s="201"/>
      <c r="G111" s="201"/>
      <c r="H111" s="200"/>
    </row>
    <row r="112" spans="2:8" s="1" customFormat="1" ht="15.6" customHeight="1" thickTop="1">
      <c r="B112" s="40"/>
      <c r="C112" s="854" t="s">
        <v>3432</v>
      </c>
      <c r="D112" s="40"/>
      <c r="E112" s="1203" t="s">
        <v>3431</v>
      </c>
      <c r="F112" s="1203"/>
      <c r="G112" s="1203"/>
      <c r="H112" s="200"/>
    </row>
    <row r="113" spans="2:8" s="1" customFormat="1">
      <c r="B113" s="40"/>
      <c r="C113" s="40"/>
      <c r="D113" s="40"/>
      <c r="E113" s="201"/>
      <c r="F113" s="201"/>
      <c r="G113" s="201"/>
      <c r="H113" s="200"/>
    </row>
    <row r="114" spans="2:8" s="1" customFormat="1">
      <c r="B114" s="40"/>
      <c r="C114" s="40"/>
      <c r="D114" s="40"/>
      <c r="E114" s="201"/>
      <c r="F114" s="201"/>
      <c r="G114" s="201"/>
      <c r="H114" s="200"/>
    </row>
    <row r="115" spans="2:8" s="1" customFormat="1" ht="15.75" thickBot="1">
      <c r="B115" s="40"/>
      <c r="C115" s="40"/>
      <c r="D115" s="40"/>
      <c r="E115" s="201"/>
      <c r="F115" s="201"/>
      <c r="G115" s="201"/>
      <c r="H115" s="200"/>
    </row>
    <row r="116" spans="2:8" s="1" customFormat="1" ht="15.75" thickTop="1">
      <c r="B116" s="40"/>
      <c r="C116" s="854" t="s">
        <v>3426</v>
      </c>
      <c r="D116" s="40"/>
      <c r="E116" s="1203" t="s">
        <v>3429</v>
      </c>
      <c r="F116" s="1203"/>
      <c r="G116" s="1203"/>
      <c r="H116" s="200"/>
    </row>
    <row r="117" spans="2:8" s="1" customFormat="1">
      <c r="E117" s="9"/>
      <c r="F117" s="9"/>
      <c r="G117" s="4"/>
      <c r="H117" s="4"/>
    </row>
    <row r="118" spans="2:8" s="1" customFormat="1" ht="15.75" thickBot="1">
      <c r="E118" s="9"/>
      <c r="F118" s="9"/>
      <c r="G118" s="4"/>
      <c r="H118" s="4"/>
    </row>
    <row r="119" spans="2:8" s="1" customFormat="1" ht="16.149999999999999" customHeight="1" thickBot="1">
      <c r="B119" s="1209" t="s">
        <v>2982</v>
      </c>
      <c r="C119" s="1210"/>
      <c r="D119" s="1210"/>
      <c r="E119" s="1210"/>
      <c r="F119" s="1210"/>
      <c r="G119" s="1210"/>
      <c r="H119" s="1211"/>
    </row>
    <row r="120" spans="2:8" s="1" customFormat="1" ht="15.75" customHeight="1" thickBot="1">
      <c r="B120" s="1006" t="s">
        <v>2578</v>
      </c>
      <c r="C120" s="1007"/>
      <c r="D120" s="1259" t="s">
        <v>3652</v>
      </c>
      <c r="E120" s="1273"/>
      <c r="F120" s="1273"/>
      <c r="G120" s="1273"/>
      <c r="H120" s="1274"/>
    </row>
    <row r="121" spans="2:8" s="1" customFormat="1" ht="14.45" customHeight="1">
      <c r="B121" s="1010" t="s">
        <v>3538</v>
      </c>
      <c r="C121" s="1011"/>
      <c r="D121" s="1010" t="s">
        <v>34</v>
      </c>
      <c r="E121" s="1011"/>
      <c r="F121" s="1011"/>
      <c r="G121" s="1011"/>
      <c r="H121" s="38" t="s">
        <v>1</v>
      </c>
    </row>
    <row r="122" spans="2:8" s="1" customFormat="1">
      <c r="B122" s="1012"/>
      <c r="C122" s="1013"/>
      <c r="D122" s="1016">
        <f>+ROUND(H144+H136+H132+H140,0)</f>
        <v>82266</v>
      </c>
      <c r="E122" s="1017"/>
      <c r="F122" s="1017"/>
      <c r="G122" s="1017"/>
      <c r="H122" s="1020" t="s">
        <v>2806</v>
      </c>
    </row>
    <row r="123" spans="2:8" s="1" customFormat="1" ht="15.75" thickBot="1">
      <c r="B123" s="1014"/>
      <c r="C123" s="1015"/>
      <c r="D123" s="1018"/>
      <c r="E123" s="1019"/>
      <c r="F123" s="1019"/>
      <c r="G123" s="1019"/>
      <c r="H123" s="1021"/>
    </row>
    <row r="124" spans="2:8" s="1" customFormat="1" ht="15.75" thickBot="1">
      <c r="E124" s="9"/>
      <c r="F124" s="9"/>
      <c r="G124" s="4"/>
      <c r="H124" s="4"/>
    </row>
    <row r="125" spans="2:8" s="1" customFormat="1" ht="24">
      <c r="B125" s="1028" t="s">
        <v>494</v>
      </c>
      <c r="C125" s="1029"/>
      <c r="D125" s="41" t="s">
        <v>495</v>
      </c>
      <c r="E125" s="25" t="s">
        <v>496</v>
      </c>
      <c r="F125" s="25" t="s">
        <v>2469</v>
      </c>
      <c r="G125" s="26" t="s">
        <v>492</v>
      </c>
      <c r="H125" s="27" t="s">
        <v>493</v>
      </c>
    </row>
    <row r="126" spans="2:8" s="1" customFormat="1">
      <c r="B126" s="169" t="s">
        <v>926</v>
      </c>
      <c r="C126" s="11" t="str">
        <f>VLOOKUP(B126,'LISTA DE PRECIOS'!A:B,2,FALSE)</f>
        <v>Limpiador removedor PVC 1/4</v>
      </c>
      <c r="D126" s="12" t="str">
        <f>VLOOKUP(B126,'LISTA DE PRECIOS'!A:D,4,FALSE)</f>
        <v>Un</v>
      </c>
      <c r="E126" s="176">
        <v>8.0000000000000002E-3</v>
      </c>
      <c r="F126" s="12">
        <v>1.03</v>
      </c>
      <c r="G126" s="13">
        <f>VLOOKUP(B126,'LISTA DE PRECIOS'!A:E,5,FALSE)</f>
        <v>37083</v>
      </c>
      <c r="H126" s="39">
        <f>+ROUND(E126*F126*G126,0)</f>
        <v>306</v>
      </c>
    </row>
    <row r="127" spans="2:8" s="1" customFormat="1">
      <c r="B127" s="169" t="s">
        <v>1111</v>
      </c>
      <c r="C127" s="11" t="str">
        <f>VLOOKUP(B127,'LISTA DE PRECIOS'!A:B,2,FALSE)</f>
        <v>Soldadura liquida para PVC 1/4</v>
      </c>
      <c r="D127" s="12" t="str">
        <f>VLOOKUP(B127,'LISTA DE PRECIOS'!A:D,4,FALSE)</f>
        <v>Un</v>
      </c>
      <c r="E127" s="176">
        <v>8.0000000000000002E-3</v>
      </c>
      <c r="F127" s="12">
        <v>1.03</v>
      </c>
      <c r="G127" s="13">
        <f>VLOOKUP(B127,'LISTA DE PRECIOS'!A:E,5,FALSE)</f>
        <v>62900</v>
      </c>
      <c r="H127" s="39">
        <f>+ROUND(E127*F127*G127,0)</f>
        <v>518</v>
      </c>
    </row>
    <row r="128" spans="2:8" s="1" customFormat="1">
      <c r="B128" s="169" t="s">
        <v>933</v>
      </c>
      <c r="C128" s="11" t="str">
        <f>VLOOKUP(B128,'LISTA DE PRECIOS'!A:B,2,FALSE)</f>
        <v>Llave de paso tipo Red White de 3/4"</v>
      </c>
      <c r="D128" s="12" t="str">
        <f>VLOOKUP(B128,'LISTA DE PRECIOS'!A:D,4,FALSE)</f>
        <v>Un</v>
      </c>
      <c r="E128" s="176">
        <v>1</v>
      </c>
      <c r="F128" s="12">
        <v>1</v>
      </c>
      <c r="G128" s="13">
        <f>VLOOKUP(B128,'LISTA DE PRECIOS'!A:E,5,FALSE)</f>
        <v>54277</v>
      </c>
      <c r="H128" s="39">
        <f t="shared" ref="H128:H131" si="9">+ROUND(E128*F128*G128,0)</f>
        <v>54277</v>
      </c>
    </row>
    <row r="129" spans="2:13" s="1" customFormat="1">
      <c r="B129" s="169" t="s">
        <v>666</v>
      </c>
      <c r="C129" s="11" t="str">
        <f>VLOOKUP(B129,'LISTA DE PRECIOS'!A:B,2,FALSE)</f>
        <v>Adaptador PVC macho de 3/4" presión</v>
      </c>
      <c r="D129" s="12" t="str">
        <f>VLOOKUP(B129,'LISTA DE PRECIOS'!A:D,4,FALSE)</f>
        <v>Un</v>
      </c>
      <c r="E129" s="176">
        <v>2</v>
      </c>
      <c r="F129" s="12">
        <v>1</v>
      </c>
      <c r="G129" s="13">
        <f>VLOOKUP(B129,'LISTA DE PRECIOS'!A:E,5,FALSE)</f>
        <v>666</v>
      </c>
      <c r="H129" s="39">
        <f t="shared" si="9"/>
        <v>1332</v>
      </c>
      <c r="L129" s="1">
        <v>4152</v>
      </c>
      <c r="M129" s="1" t="s">
        <v>35</v>
      </c>
    </row>
    <row r="130" spans="2:13" s="1" customFormat="1">
      <c r="B130" s="169" t="s">
        <v>2580</v>
      </c>
      <c r="C130" s="11" t="s">
        <v>440</v>
      </c>
      <c r="D130" s="12" t="s">
        <v>35</v>
      </c>
      <c r="E130" s="176">
        <v>2</v>
      </c>
      <c r="F130" s="12">
        <v>1</v>
      </c>
      <c r="G130" s="13">
        <v>4152</v>
      </c>
      <c r="H130" s="39">
        <f>+ROUND(E130*F130*G130,0)</f>
        <v>8304</v>
      </c>
    </row>
    <row r="131" spans="2:13" s="1" customFormat="1" ht="15.75" thickBot="1">
      <c r="B131" s="167" t="s">
        <v>761</v>
      </c>
      <c r="C131" s="95" t="s">
        <v>762</v>
      </c>
      <c r="D131" s="92" t="s">
        <v>35</v>
      </c>
      <c r="E131" s="173">
        <v>1</v>
      </c>
      <c r="F131" s="173">
        <v>0.02</v>
      </c>
      <c r="G131" s="93">
        <f>VLOOKUP(B131,'LISTA DE PRECIOS'!A:E,5,FALSE)</f>
        <v>1758</v>
      </c>
      <c r="H131" s="94">
        <f t="shared" si="9"/>
        <v>35</v>
      </c>
    </row>
    <row r="132" spans="2:13" s="1" customFormat="1" ht="15.75" thickBot="1">
      <c r="B132" s="1022"/>
      <c r="C132" s="1023"/>
      <c r="D132" s="1024"/>
      <c r="E132" s="1030" t="s">
        <v>497</v>
      </c>
      <c r="F132" s="1031"/>
      <c r="G132" s="1032"/>
      <c r="H132" s="29">
        <f>ROUND(SUM(H126:H131),0)</f>
        <v>64772</v>
      </c>
    </row>
    <row r="133" spans="2:13" s="1" customFormat="1" ht="15.75" thickBot="1">
      <c r="B133" s="1027"/>
      <c r="C133" s="1027"/>
      <c r="D133" s="1027"/>
      <c r="E133" s="1027"/>
      <c r="F133" s="1027"/>
      <c r="G133" s="1027"/>
      <c r="H133" s="1027"/>
    </row>
    <row r="134" spans="2:13" s="1" customFormat="1" ht="24">
      <c r="B134" s="1028" t="s">
        <v>489</v>
      </c>
      <c r="C134" s="1029"/>
      <c r="D134" s="41" t="s">
        <v>490</v>
      </c>
      <c r="E134" s="25" t="s">
        <v>491</v>
      </c>
      <c r="F134" s="25" t="s">
        <v>2530</v>
      </c>
      <c r="G134" s="26" t="s">
        <v>492</v>
      </c>
      <c r="H134" s="27" t="s">
        <v>493</v>
      </c>
    </row>
    <row r="135" spans="2:13" s="1" customFormat="1" ht="15.75" thickBot="1">
      <c r="B135" s="91" t="s">
        <v>543</v>
      </c>
      <c r="C135" s="95" t="str">
        <f>VLOOKUP(B135,'LISTA DE PRECIOS'!A:B,2,FALSE)</f>
        <v>Herramienta menor</v>
      </c>
      <c r="D135" s="92" t="str">
        <f>VLOOKUP(B135,'LISTA DE PRECIOS'!A:D,4,FALSE)</f>
        <v>%MO</v>
      </c>
      <c r="E135" s="155">
        <v>0.1</v>
      </c>
      <c r="F135" s="155"/>
      <c r="G135" s="93">
        <f>+H144</f>
        <v>15904</v>
      </c>
      <c r="H135" s="154">
        <f>+ROUND(E135*G135,0)</f>
        <v>1590</v>
      </c>
    </row>
    <row r="136" spans="2:13" s="1" customFormat="1" ht="15.75" thickBot="1">
      <c r="B136" s="1022"/>
      <c r="C136" s="1023"/>
      <c r="D136" s="1024"/>
      <c r="E136" s="1030" t="s">
        <v>498</v>
      </c>
      <c r="F136" s="1031"/>
      <c r="G136" s="1032"/>
      <c r="H136" s="29">
        <f>ROUND(SUM(H135:H135),0)</f>
        <v>1590</v>
      </c>
    </row>
    <row r="137" spans="2:13" s="1" customFormat="1" ht="15.75" thickBot="1">
      <c r="B137" s="42"/>
      <c r="C137" s="42"/>
      <c r="D137" s="42"/>
      <c r="E137" s="10"/>
      <c r="F137" s="10"/>
      <c r="G137" s="7"/>
      <c r="H137" s="8"/>
    </row>
    <row r="138" spans="2:13" s="1" customFormat="1" ht="36.75" thickBot="1">
      <c r="B138" s="1033" t="s">
        <v>499</v>
      </c>
      <c r="C138" s="1034"/>
      <c r="D138" s="30" t="s">
        <v>495</v>
      </c>
      <c r="E138" s="30" t="s">
        <v>501</v>
      </c>
      <c r="F138" s="25" t="s">
        <v>2530</v>
      </c>
      <c r="G138" s="31" t="s">
        <v>500</v>
      </c>
      <c r="H138" s="32" t="s">
        <v>493</v>
      </c>
    </row>
    <row r="139" spans="2:13" s="1" customFormat="1" ht="15.75" thickBot="1">
      <c r="B139" s="15">
        <v>3</v>
      </c>
      <c r="C139" s="16" t="s">
        <v>4</v>
      </c>
      <c r="D139" s="17"/>
      <c r="E139" s="18"/>
      <c r="F139" s="18"/>
      <c r="G139" s="19"/>
      <c r="H139" s="20">
        <f t="shared" ref="H139" si="10">+ROUND(E139*G139,0)</f>
        <v>0</v>
      </c>
    </row>
    <row r="140" spans="2:13" s="1" customFormat="1" ht="15.75" thickBot="1">
      <c r="B140" s="991"/>
      <c r="C140" s="991"/>
      <c r="D140" s="991"/>
      <c r="E140" s="992" t="s">
        <v>502</v>
      </c>
      <c r="F140" s="993"/>
      <c r="G140" s="994"/>
      <c r="H140" s="33">
        <f>ROUND(SUM(H139:H139),0)</f>
        <v>0</v>
      </c>
    </row>
    <row r="141" spans="2:13" s="1" customFormat="1" ht="15.75" thickBot="1">
      <c r="B141" s="1027"/>
      <c r="C141" s="1027"/>
      <c r="D141" s="1027"/>
      <c r="E141" s="1027"/>
      <c r="F141" s="1027"/>
      <c r="G141" s="1027"/>
      <c r="H141" s="1027"/>
    </row>
    <row r="142" spans="2:13" s="1" customFormat="1" ht="24">
      <c r="B142" s="1028" t="s">
        <v>503</v>
      </c>
      <c r="C142" s="1029"/>
      <c r="D142" s="41" t="s">
        <v>495</v>
      </c>
      <c r="E142" s="25" t="s">
        <v>504</v>
      </c>
      <c r="F142" s="25" t="s">
        <v>2530</v>
      </c>
      <c r="G142" s="26" t="s">
        <v>505</v>
      </c>
      <c r="H142" s="27" t="s">
        <v>493</v>
      </c>
    </row>
    <row r="143" spans="2:13" s="1" customFormat="1" ht="15.75" thickBot="1">
      <c r="B143" s="424" t="s">
        <v>2516</v>
      </c>
      <c r="C143" s="95" t="str">
        <f>VLOOKUP(B143,'LISTA DE PRECIOS'!A:B,2,FALSE)</f>
        <v>Oficial</v>
      </c>
      <c r="D143" s="92" t="str">
        <f>VLOOKUP(B143,'LISTA DE PRECIOS'!A:D,4,FALSE)</f>
        <v>Día</v>
      </c>
      <c r="E143" s="117">
        <v>0.13</v>
      </c>
      <c r="F143" s="117">
        <v>1</v>
      </c>
      <c r="G143" s="93">
        <f>VLOOKUP(B143,'LISTA DE PRECIOS'!A:E,5,FALSE)</f>
        <v>122335</v>
      </c>
      <c r="H143" s="116">
        <f>+ROUND(E143*F143*G143,0)</f>
        <v>15904</v>
      </c>
    </row>
    <row r="144" spans="2:13" s="1" customFormat="1" ht="15.75" thickBot="1">
      <c r="B144" s="991"/>
      <c r="C144" s="991"/>
      <c r="D144" s="991"/>
      <c r="E144" s="1042" t="s">
        <v>506</v>
      </c>
      <c r="F144" s="1043"/>
      <c r="G144" s="1031"/>
      <c r="H144" s="29">
        <f>ROUND(SUM(H143:H143),0)</f>
        <v>15904</v>
      </c>
    </row>
    <row r="145" spans="2:8" s="1" customFormat="1" ht="15.75" thickBot="1">
      <c r="B145" s="42"/>
      <c r="C145" s="42"/>
      <c r="D145" s="42"/>
      <c r="E145" s="42"/>
      <c r="F145" s="42"/>
      <c r="G145" s="42"/>
      <c r="H145" s="42"/>
    </row>
    <row r="146" spans="2:8" s="1" customFormat="1" ht="15.75" thickBot="1">
      <c r="B146" s="40"/>
      <c r="C146" s="40"/>
      <c r="D146" s="40"/>
      <c r="E146" s="995" t="s">
        <v>507</v>
      </c>
      <c r="F146" s="996"/>
      <c r="G146" s="997"/>
      <c r="H146" s="14">
        <f>+ROUND(H144+H136+H132+H140,0)</f>
        <v>82266</v>
      </c>
    </row>
    <row r="147" spans="2:8" s="1" customFormat="1">
      <c r="B147" s="40"/>
      <c r="C147" s="40"/>
      <c r="D147" s="40"/>
      <c r="E147" s="201"/>
      <c r="F147" s="201"/>
      <c r="G147" s="201"/>
      <c r="H147" s="200"/>
    </row>
    <row r="148" spans="2:8" s="1" customFormat="1">
      <c r="B148" s="40"/>
      <c r="C148" s="40"/>
      <c r="D148" s="40"/>
      <c r="E148" s="201"/>
      <c r="F148" s="201"/>
      <c r="G148" s="201"/>
      <c r="H148" s="200"/>
    </row>
    <row r="149" spans="2:8" s="1" customFormat="1">
      <c r="B149" s="40"/>
      <c r="C149" s="40"/>
      <c r="D149" s="40"/>
      <c r="E149" s="201"/>
      <c r="F149" s="201"/>
      <c r="G149" s="201"/>
      <c r="H149" s="200"/>
    </row>
    <row r="150" spans="2:8" s="1" customFormat="1">
      <c r="B150" s="40"/>
      <c r="C150" s="40"/>
      <c r="D150" s="40"/>
      <c r="E150" s="201"/>
      <c r="F150" s="201"/>
      <c r="G150" s="201"/>
      <c r="H150" s="200"/>
    </row>
    <row r="151" spans="2:8" s="1" customFormat="1" ht="15.75" thickBot="1">
      <c r="B151" s="40"/>
      <c r="C151" s="40"/>
      <c r="D151" s="40"/>
      <c r="E151" s="201"/>
      <c r="F151" s="201"/>
      <c r="G151" s="201"/>
      <c r="H151" s="200"/>
    </row>
    <row r="152" spans="2:8" s="1" customFormat="1" ht="15.6" customHeight="1" thickTop="1">
      <c r="B152" s="40"/>
      <c r="C152" s="854" t="s">
        <v>3432</v>
      </c>
      <c r="D152" s="40"/>
      <c r="E152" s="1203" t="s">
        <v>3431</v>
      </c>
      <c r="F152" s="1203"/>
      <c r="G152" s="1203"/>
      <c r="H152" s="200"/>
    </row>
    <row r="153" spans="2:8" s="1" customFormat="1">
      <c r="B153" s="40"/>
      <c r="C153" s="40"/>
      <c r="D153" s="40"/>
      <c r="E153" s="201"/>
      <c r="F153" s="201"/>
      <c r="G153" s="201"/>
      <c r="H153" s="200"/>
    </row>
    <row r="154" spans="2:8" s="1" customFormat="1">
      <c r="B154" s="40"/>
      <c r="C154" s="40"/>
      <c r="D154" s="40"/>
      <c r="E154" s="201"/>
      <c r="F154" s="201"/>
      <c r="G154" s="201"/>
      <c r="H154" s="200"/>
    </row>
    <row r="155" spans="2:8" s="1" customFormat="1" ht="15.75" thickBot="1">
      <c r="B155" s="40"/>
      <c r="C155" s="40"/>
      <c r="D155" s="40"/>
      <c r="E155" s="201"/>
      <c r="F155" s="201"/>
      <c r="G155" s="201"/>
      <c r="H155" s="200"/>
    </row>
    <row r="156" spans="2:8" s="1" customFormat="1" ht="15.75" thickTop="1">
      <c r="B156" s="40"/>
      <c r="C156" s="854" t="s">
        <v>3426</v>
      </c>
      <c r="D156" s="40"/>
      <c r="E156" s="1203" t="s">
        <v>3429</v>
      </c>
      <c r="F156" s="1203"/>
      <c r="G156" s="1203"/>
      <c r="H156" s="200"/>
    </row>
    <row r="157" spans="2:8" s="1" customFormat="1">
      <c r="E157" s="9"/>
      <c r="F157" s="9"/>
      <c r="G157" s="4"/>
      <c r="H157" s="4"/>
    </row>
    <row r="158" spans="2:8" s="1" customFormat="1" ht="15.75" thickBot="1">
      <c r="E158" s="9"/>
      <c r="F158" s="9"/>
      <c r="G158" s="4"/>
      <c r="H158" s="4"/>
    </row>
    <row r="159" spans="2:8" s="1" customFormat="1" ht="16.149999999999999" customHeight="1" thickBot="1">
      <c r="B159" s="1209" t="s">
        <v>2982</v>
      </c>
      <c r="C159" s="1210"/>
      <c r="D159" s="1210"/>
      <c r="E159" s="1210"/>
      <c r="F159" s="1210"/>
      <c r="G159" s="1210"/>
      <c r="H159" s="1211"/>
    </row>
    <row r="160" spans="2:8" s="1" customFormat="1" ht="15.75" customHeight="1" thickBot="1">
      <c r="B160" s="1006" t="s">
        <v>2578</v>
      </c>
      <c r="C160" s="1007"/>
      <c r="D160" s="1008" t="s">
        <v>3653</v>
      </c>
      <c r="E160" s="1007"/>
      <c r="F160" s="1007"/>
      <c r="G160" s="1007"/>
      <c r="H160" s="1009"/>
    </row>
    <row r="161" spans="2:8" s="1" customFormat="1" ht="14.45" customHeight="1">
      <c r="B161" s="1010" t="s">
        <v>3539</v>
      </c>
      <c r="C161" s="1011"/>
      <c r="D161" s="1010" t="s">
        <v>34</v>
      </c>
      <c r="E161" s="1011"/>
      <c r="F161" s="1011"/>
      <c r="G161" s="1011"/>
      <c r="H161" s="38" t="s">
        <v>1</v>
      </c>
    </row>
    <row r="162" spans="2:8" s="1" customFormat="1">
      <c r="B162" s="1012"/>
      <c r="C162" s="1013"/>
      <c r="D162" s="1016">
        <f>+ROUND(H184+H176+H172+H180,0)</f>
        <v>116781</v>
      </c>
      <c r="E162" s="1017"/>
      <c r="F162" s="1017"/>
      <c r="G162" s="1017"/>
      <c r="H162" s="1020" t="s">
        <v>2806</v>
      </c>
    </row>
    <row r="163" spans="2:8" s="1" customFormat="1" ht="15.75" thickBot="1">
      <c r="B163" s="1014"/>
      <c r="C163" s="1015"/>
      <c r="D163" s="1018"/>
      <c r="E163" s="1019"/>
      <c r="F163" s="1019"/>
      <c r="G163" s="1019"/>
      <c r="H163" s="1021"/>
    </row>
    <row r="164" spans="2:8" s="1" customFormat="1" ht="15.75" thickBot="1">
      <c r="E164" s="9"/>
      <c r="F164" s="9"/>
      <c r="G164" s="4"/>
      <c r="H164" s="4"/>
    </row>
    <row r="165" spans="2:8" s="1" customFormat="1" ht="24">
      <c r="B165" s="1028" t="s">
        <v>494</v>
      </c>
      <c r="C165" s="1029"/>
      <c r="D165" s="41" t="s">
        <v>495</v>
      </c>
      <c r="E165" s="25" t="s">
        <v>496</v>
      </c>
      <c r="F165" s="25" t="s">
        <v>2469</v>
      </c>
      <c r="G165" s="26" t="s">
        <v>492</v>
      </c>
      <c r="H165" s="27" t="s">
        <v>493</v>
      </c>
    </row>
    <row r="166" spans="2:8" s="1" customFormat="1">
      <c r="B166" s="169" t="s">
        <v>663</v>
      </c>
      <c r="C166" s="11" t="str">
        <f>VLOOKUP(B166,'LISTA DE PRECIOS'!A:B,2,FALSE)</f>
        <v>Adaptador PVC macho de 1" presión</v>
      </c>
      <c r="D166" s="12" t="str">
        <f>VLOOKUP(B166,'LISTA DE PRECIOS'!A:D,4,FALSE)</f>
        <v>Un</v>
      </c>
      <c r="E166" s="176">
        <v>2</v>
      </c>
      <c r="F166" s="12">
        <v>1</v>
      </c>
      <c r="G166" s="13">
        <f>VLOOKUP(B166,'LISTA DE PRECIOS'!A:E,5,FALSE)</f>
        <v>1487</v>
      </c>
      <c r="H166" s="39">
        <f>+ROUND(E166*F166*G166,0)</f>
        <v>2974</v>
      </c>
    </row>
    <row r="167" spans="2:8" s="1" customFormat="1">
      <c r="B167" s="169" t="s">
        <v>926</v>
      </c>
      <c r="C167" s="11" t="str">
        <f>VLOOKUP(B167,'LISTA DE PRECIOS'!A:B,2,FALSE)</f>
        <v>Limpiador removedor PVC 1/4</v>
      </c>
      <c r="D167" s="12" t="str">
        <f>VLOOKUP(B167,'LISTA DE PRECIOS'!A:D,4,FALSE)</f>
        <v>Un</v>
      </c>
      <c r="E167" s="176">
        <v>0.01</v>
      </c>
      <c r="F167" s="12">
        <v>1.03</v>
      </c>
      <c r="G167" s="13">
        <f>VLOOKUP(B167,'LISTA DE PRECIOS'!A:E,5,FALSE)</f>
        <v>37083</v>
      </c>
      <c r="H167" s="39">
        <f>+ROUND(E167*F167*G167,0)</f>
        <v>382</v>
      </c>
    </row>
    <row r="168" spans="2:8" s="1" customFormat="1">
      <c r="B168" s="169" t="s">
        <v>1111</v>
      </c>
      <c r="C168" s="11" t="str">
        <f>VLOOKUP(B168,'LISTA DE PRECIOS'!A:B,2,FALSE)</f>
        <v>Soldadura liquida para PVC 1/4</v>
      </c>
      <c r="D168" s="12" t="str">
        <f>VLOOKUP(B168,'LISTA DE PRECIOS'!A:D,4,FALSE)</f>
        <v>Un</v>
      </c>
      <c r="E168" s="176">
        <v>0.01</v>
      </c>
      <c r="F168" s="12">
        <v>1.03</v>
      </c>
      <c r="G168" s="13">
        <f>VLOOKUP(B168,'LISTA DE PRECIOS'!A:E,5,FALSE)</f>
        <v>62900</v>
      </c>
      <c r="H168" s="39">
        <f t="shared" ref="H168:H171" si="11">+ROUND(E168*F168*G168,0)</f>
        <v>648</v>
      </c>
    </row>
    <row r="169" spans="2:8" s="1" customFormat="1">
      <c r="B169" s="169" t="s">
        <v>930</v>
      </c>
      <c r="C169" s="11" t="str">
        <f>VLOOKUP(B169,'LISTA DE PRECIOS'!A:B,2,FALSE)</f>
        <v>Llave de paso tipo Red White de 1"</v>
      </c>
      <c r="D169" s="12" t="str">
        <f>VLOOKUP(B169,'LISTA DE PRECIOS'!A:D,4,FALSE)</f>
        <v>Un</v>
      </c>
      <c r="E169" s="176">
        <v>1</v>
      </c>
      <c r="F169" s="12">
        <v>1</v>
      </c>
      <c r="G169" s="13">
        <f>VLOOKUP(B169,'LISTA DE PRECIOS'!A:E,5,FALSE)</f>
        <v>80348</v>
      </c>
      <c r="H169" s="39">
        <f t="shared" si="11"/>
        <v>80348</v>
      </c>
    </row>
    <row r="170" spans="2:8" s="1" customFormat="1">
      <c r="B170" s="169" t="s">
        <v>1337</v>
      </c>
      <c r="C170" s="11" t="str">
        <f>VLOOKUP(B170,'LISTA DE PRECIOS'!A:B,2,FALSE)</f>
        <v>Universal PVC 1"</v>
      </c>
      <c r="D170" s="12" t="str">
        <f>VLOOKUP(B170,'LISTA DE PRECIOS'!A:D,4,FALSE)</f>
        <v>Un</v>
      </c>
      <c r="E170" s="176">
        <v>2</v>
      </c>
      <c r="F170" s="12">
        <v>1</v>
      </c>
      <c r="G170" s="13">
        <f>VLOOKUP(B170,'LISTA DE PRECIOS'!A:E,5,FALSE)</f>
        <v>7450</v>
      </c>
      <c r="H170" s="39">
        <f t="shared" si="11"/>
        <v>14900</v>
      </c>
    </row>
    <row r="171" spans="2:8" s="1" customFormat="1" ht="15.75" thickBot="1">
      <c r="B171" s="167" t="s">
        <v>761</v>
      </c>
      <c r="C171" s="95" t="str">
        <f>VLOOKUP(B171,'LISTA DE PRECIOS'!A:B,2,FALSE)</f>
        <v>Cinta de teflón 10 m</v>
      </c>
      <c r="D171" s="92" t="str">
        <f>VLOOKUP(B171,'LISTA DE PRECIOS'!A:D,4,FALSE)</f>
        <v>Un</v>
      </c>
      <c r="E171" s="173">
        <v>1</v>
      </c>
      <c r="F171" s="173">
        <v>0.02</v>
      </c>
      <c r="G171" s="93">
        <f>VLOOKUP(B171,'LISTA DE PRECIOS'!A:E,5,FALSE)</f>
        <v>1758</v>
      </c>
      <c r="H171" s="94">
        <f t="shared" si="11"/>
        <v>35</v>
      </c>
    </row>
    <row r="172" spans="2:8" s="1" customFormat="1" ht="15.75" thickBot="1">
      <c r="B172" s="1022"/>
      <c r="C172" s="1023"/>
      <c r="D172" s="1024"/>
      <c r="E172" s="1030" t="s">
        <v>497</v>
      </c>
      <c r="F172" s="1031"/>
      <c r="G172" s="1032"/>
      <c r="H172" s="29">
        <f>ROUND(SUM(H166:H171),0)</f>
        <v>99287</v>
      </c>
    </row>
    <row r="173" spans="2:8" s="1" customFormat="1" ht="15.75" thickBot="1">
      <c r="B173" s="1027"/>
      <c r="C173" s="1027"/>
      <c r="D173" s="1027"/>
      <c r="E173" s="1027"/>
      <c r="F173" s="1027"/>
      <c r="G173" s="1027"/>
      <c r="H173" s="1027"/>
    </row>
    <row r="174" spans="2:8" s="1" customFormat="1" ht="24">
      <c r="B174" s="1028" t="s">
        <v>489</v>
      </c>
      <c r="C174" s="1029"/>
      <c r="D174" s="41" t="s">
        <v>490</v>
      </c>
      <c r="E174" s="25" t="s">
        <v>491</v>
      </c>
      <c r="F174" s="25" t="s">
        <v>2530</v>
      </c>
      <c r="G174" s="26" t="s">
        <v>492</v>
      </c>
      <c r="H174" s="27" t="s">
        <v>493</v>
      </c>
    </row>
    <row r="175" spans="2:8" s="1" customFormat="1" ht="15.75" thickBot="1">
      <c r="B175" s="91" t="s">
        <v>543</v>
      </c>
      <c r="C175" s="95" t="str">
        <f>VLOOKUP(B175,'LISTA DE PRECIOS'!A:B,2,FALSE)</f>
        <v>Herramienta menor</v>
      </c>
      <c r="D175" s="92" t="str">
        <f>VLOOKUP(B175,'LISTA DE PRECIOS'!A:D,4,FALSE)</f>
        <v>%MO</v>
      </c>
      <c r="E175" s="155">
        <v>0.1</v>
      </c>
      <c r="F175" s="155"/>
      <c r="G175" s="93">
        <f>+H184</f>
        <v>15904</v>
      </c>
      <c r="H175" s="154">
        <f>+ROUND(E175*G175,0)</f>
        <v>1590</v>
      </c>
    </row>
    <row r="176" spans="2:8" s="1" customFormat="1" ht="15.75" thickBot="1">
      <c r="B176" s="1022"/>
      <c r="C176" s="1023"/>
      <c r="D176" s="1024"/>
      <c r="E176" s="1030" t="s">
        <v>498</v>
      </c>
      <c r="F176" s="1031"/>
      <c r="G176" s="1032"/>
      <c r="H176" s="29">
        <f>ROUND(SUM(H175:H175),0)</f>
        <v>1590</v>
      </c>
    </row>
    <row r="177" spans="2:8" s="1" customFormat="1" ht="15.75" thickBot="1">
      <c r="B177" s="42"/>
      <c r="C177" s="42"/>
      <c r="D177" s="42"/>
      <c r="E177" s="10"/>
      <c r="F177" s="10"/>
      <c r="G177" s="7"/>
      <c r="H177" s="8"/>
    </row>
    <row r="178" spans="2:8" s="1" customFormat="1" ht="36.75" thickBot="1">
      <c r="B178" s="1033" t="s">
        <v>499</v>
      </c>
      <c r="C178" s="1034"/>
      <c r="D178" s="30" t="s">
        <v>495</v>
      </c>
      <c r="E178" s="30" t="s">
        <v>501</v>
      </c>
      <c r="F178" s="25" t="s">
        <v>2530</v>
      </c>
      <c r="G178" s="31" t="s">
        <v>500</v>
      </c>
      <c r="H178" s="32" t="s">
        <v>493</v>
      </c>
    </row>
    <row r="179" spans="2:8" s="1" customFormat="1" ht="15.75" thickBot="1">
      <c r="B179" s="15">
        <v>3</v>
      </c>
      <c r="C179" s="16" t="s">
        <v>4</v>
      </c>
      <c r="D179" s="17"/>
      <c r="E179" s="18"/>
      <c r="F179" s="18"/>
      <c r="G179" s="19"/>
      <c r="H179" s="20">
        <f t="shared" ref="H179" si="12">+ROUND(E179*G179,0)</f>
        <v>0</v>
      </c>
    </row>
    <row r="180" spans="2:8" s="1" customFormat="1" ht="15.75" thickBot="1">
      <c r="B180" s="991"/>
      <c r="C180" s="991"/>
      <c r="D180" s="991"/>
      <c r="E180" s="992" t="s">
        <v>502</v>
      </c>
      <c r="F180" s="993"/>
      <c r="G180" s="994"/>
      <c r="H180" s="33">
        <f>ROUND(SUM(H179:H179),0)</f>
        <v>0</v>
      </c>
    </row>
    <row r="181" spans="2:8" s="1" customFormat="1" ht="15.75" thickBot="1">
      <c r="B181" s="1027"/>
      <c r="C181" s="1027"/>
      <c r="D181" s="1027"/>
      <c r="E181" s="1027"/>
      <c r="F181" s="1027"/>
      <c r="G181" s="1027"/>
      <c r="H181" s="1027"/>
    </row>
    <row r="182" spans="2:8" s="1" customFormat="1" ht="24">
      <c r="B182" s="1028" t="s">
        <v>503</v>
      </c>
      <c r="C182" s="1029"/>
      <c r="D182" s="41" t="s">
        <v>495</v>
      </c>
      <c r="E182" s="25" t="s">
        <v>504</v>
      </c>
      <c r="F182" s="25" t="s">
        <v>2530</v>
      </c>
      <c r="G182" s="26" t="s">
        <v>505</v>
      </c>
      <c r="H182" s="27" t="s">
        <v>493</v>
      </c>
    </row>
    <row r="183" spans="2:8" s="1" customFormat="1" ht="15.75" thickBot="1">
      <c r="B183" s="424" t="s">
        <v>2516</v>
      </c>
      <c r="C183" s="95" t="str">
        <f>VLOOKUP(B183,'LISTA DE PRECIOS'!A:B,2,FALSE)</f>
        <v>Oficial</v>
      </c>
      <c r="D183" s="92" t="str">
        <f>VLOOKUP(B183,'LISTA DE PRECIOS'!A:D,4,FALSE)</f>
        <v>Día</v>
      </c>
      <c r="E183" s="117">
        <v>0.13</v>
      </c>
      <c r="F183" s="117">
        <v>1</v>
      </c>
      <c r="G183" s="93">
        <f>VLOOKUP(B183,'LISTA DE PRECIOS'!A:E,5,FALSE)</f>
        <v>122335</v>
      </c>
      <c r="H183" s="116">
        <f>+ROUND(E183*F183*G183,0)</f>
        <v>15904</v>
      </c>
    </row>
    <row r="184" spans="2:8" s="1" customFormat="1" ht="15.75" thickBot="1">
      <c r="B184" s="991"/>
      <c r="C184" s="991"/>
      <c r="D184" s="991"/>
      <c r="E184" s="1042" t="s">
        <v>506</v>
      </c>
      <c r="F184" s="1043"/>
      <c r="G184" s="1031"/>
      <c r="H184" s="29">
        <f>ROUND(SUM(H183:H183),0)</f>
        <v>15904</v>
      </c>
    </row>
    <row r="185" spans="2:8" s="1" customFormat="1" ht="15.75" thickBot="1">
      <c r="B185" s="42"/>
      <c r="C185" s="42"/>
      <c r="D185" s="42"/>
      <c r="E185" s="42"/>
      <c r="F185" s="42"/>
      <c r="G185" s="42"/>
      <c r="H185" s="42"/>
    </row>
    <row r="186" spans="2:8" s="1" customFormat="1" ht="15.75" thickBot="1">
      <c r="B186" s="40"/>
      <c r="C186" s="40"/>
      <c r="D186" s="40"/>
      <c r="E186" s="995" t="s">
        <v>507</v>
      </c>
      <c r="F186" s="996"/>
      <c r="G186" s="997"/>
      <c r="H186" s="14">
        <f>+ROUND(H184+H176+H172+H180,0)</f>
        <v>116781</v>
      </c>
    </row>
    <row r="187" spans="2:8" s="1" customFormat="1">
      <c r="B187" s="40"/>
      <c r="C187" s="40"/>
      <c r="D187" s="40"/>
      <c r="E187" s="201"/>
      <c r="F187" s="201"/>
      <c r="G187" s="201"/>
      <c r="H187" s="200"/>
    </row>
    <row r="188" spans="2:8" s="1" customFormat="1">
      <c r="B188" s="40"/>
      <c r="C188" s="40"/>
      <c r="D188" s="40"/>
      <c r="E188" s="201"/>
      <c r="F188" s="201"/>
      <c r="G188" s="201"/>
      <c r="H188" s="200"/>
    </row>
    <row r="189" spans="2:8" s="1" customFormat="1">
      <c r="B189" s="40"/>
      <c r="C189" s="40"/>
      <c r="D189" s="40"/>
      <c r="E189" s="201"/>
      <c r="F189" s="201"/>
      <c r="G189" s="201"/>
      <c r="H189" s="200"/>
    </row>
    <row r="190" spans="2:8" s="1" customFormat="1">
      <c r="B190" s="40"/>
      <c r="C190" s="40"/>
      <c r="D190" s="40"/>
      <c r="E190" s="201"/>
      <c r="F190" s="201"/>
      <c r="G190" s="201"/>
      <c r="H190" s="200"/>
    </row>
    <row r="191" spans="2:8" s="1" customFormat="1" ht="15.75" thickBot="1">
      <c r="B191" s="40"/>
      <c r="C191" s="40"/>
      <c r="D191" s="40"/>
      <c r="E191" s="201"/>
      <c r="F191" s="201"/>
      <c r="G191" s="201"/>
      <c r="H191" s="200"/>
    </row>
    <row r="192" spans="2:8" s="1" customFormat="1" ht="15.6" customHeight="1" thickTop="1">
      <c r="B192" s="40"/>
      <c r="C192" s="854" t="s">
        <v>3432</v>
      </c>
      <c r="D192" s="40"/>
      <c r="E192" s="1203" t="s">
        <v>3431</v>
      </c>
      <c r="F192" s="1203"/>
      <c r="G192" s="1203"/>
      <c r="H192" s="200"/>
    </row>
    <row r="193" spans="2:8" s="1" customFormat="1">
      <c r="B193" s="40"/>
      <c r="C193" s="40"/>
      <c r="D193" s="40"/>
      <c r="E193" s="201"/>
      <c r="F193" s="201"/>
      <c r="G193" s="201"/>
      <c r="H193" s="200"/>
    </row>
    <row r="194" spans="2:8" s="1" customFormat="1">
      <c r="B194" s="40"/>
      <c r="C194" s="40"/>
      <c r="D194" s="40"/>
      <c r="E194" s="201"/>
      <c r="F194" s="201"/>
      <c r="G194" s="201"/>
      <c r="H194" s="200"/>
    </row>
    <row r="195" spans="2:8" s="1" customFormat="1" ht="15.75" thickBot="1">
      <c r="B195" s="40"/>
      <c r="C195" s="40"/>
      <c r="D195" s="40"/>
      <c r="E195" s="201"/>
      <c r="F195" s="201"/>
      <c r="G195" s="201"/>
      <c r="H195" s="200"/>
    </row>
    <row r="196" spans="2:8" s="1" customFormat="1" ht="15.75" thickTop="1">
      <c r="B196" s="40"/>
      <c r="C196" s="854" t="s">
        <v>3426</v>
      </c>
      <c r="D196" s="40"/>
      <c r="E196" s="1203" t="s">
        <v>3429</v>
      </c>
      <c r="F196" s="1203"/>
      <c r="G196" s="1203"/>
      <c r="H196" s="200"/>
    </row>
    <row r="197" spans="2:8" s="1" customFormat="1">
      <c r="E197" s="9"/>
      <c r="F197" s="9"/>
      <c r="G197" s="4"/>
      <c r="H197" s="4"/>
    </row>
    <row r="198" spans="2:8" s="1" customFormat="1" ht="15.75" thickBot="1">
      <c r="E198" s="9"/>
      <c r="F198" s="9"/>
      <c r="G198" s="4"/>
      <c r="H198" s="4"/>
    </row>
    <row r="199" spans="2:8" s="1" customFormat="1" ht="16.149999999999999" customHeight="1" thickBot="1">
      <c r="B199" s="1209" t="s">
        <v>2982</v>
      </c>
      <c r="C199" s="1210"/>
      <c r="D199" s="1210"/>
      <c r="E199" s="1210"/>
      <c r="F199" s="1210"/>
      <c r="G199" s="1210"/>
      <c r="H199" s="1211"/>
    </row>
    <row r="200" spans="2:8" s="1" customFormat="1" ht="15.75" thickBot="1">
      <c r="B200" s="1006" t="s">
        <v>2578</v>
      </c>
      <c r="C200" s="1007"/>
      <c r="D200" s="1008" t="s">
        <v>3654</v>
      </c>
      <c r="E200" s="1007"/>
      <c r="F200" s="1007"/>
      <c r="G200" s="1007"/>
      <c r="H200" s="1009"/>
    </row>
    <row r="201" spans="2:8" s="1" customFormat="1" ht="14.45" customHeight="1">
      <c r="B201" s="1010" t="s">
        <v>2082</v>
      </c>
      <c r="C201" s="1011"/>
      <c r="D201" s="1010" t="s">
        <v>34</v>
      </c>
      <c r="E201" s="1011"/>
      <c r="F201" s="1011"/>
      <c r="G201" s="1011"/>
      <c r="H201" s="38" t="s">
        <v>1</v>
      </c>
    </row>
    <row r="202" spans="2:8" s="1" customFormat="1">
      <c r="B202" s="1012"/>
      <c r="C202" s="1013"/>
      <c r="D202" s="1016">
        <f>+ROUND(H225+H216+H212+H220,0)</f>
        <v>53741</v>
      </c>
      <c r="E202" s="1017"/>
      <c r="F202" s="1017"/>
      <c r="G202" s="1017"/>
      <c r="H202" s="1020" t="s">
        <v>3453</v>
      </c>
    </row>
    <row r="203" spans="2:8" s="1" customFormat="1" ht="15.75" thickBot="1">
      <c r="B203" s="1014"/>
      <c r="C203" s="1015"/>
      <c r="D203" s="1018"/>
      <c r="E203" s="1019"/>
      <c r="F203" s="1019"/>
      <c r="G203" s="1019"/>
      <c r="H203" s="1021"/>
    </row>
    <row r="204" spans="2:8" s="1" customFormat="1" ht="15.75" thickBot="1">
      <c r="E204" s="9"/>
      <c r="F204" s="9"/>
      <c r="G204" s="4"/>
      <c r="H204" s="4"/>
    </row>
    <row r="205" spans="2:8" s="1" customFormat="1" ht="24">
      <c r="B205" s="1207" t="s">
        <v>494</v>
      </c>
      <c r="C205" s="1208"/>
      <c r="D205" s="124" t="s">
        <v>495</v>
      </c>
      <c r="E205" s="123" t="s">
        <v>496</v>
      </c>
      <c r="F205" s="123" t="s">
        <v>2469</v>
      </c>
      <c r="G205" s="122" t="s">
        <v>492</v>
      </c>
      <c r="H205" s="121" t="s">
        <v>493</v>
      </c>
    </row>
    <row r="206" spans="2:8" s="1" customFormat="1">
      <c r="B206" s="114" t="s">
        <v>1240</v>
      </c>
      <c r="C206" s="11" t="str">
        <f>VLOOKUP(B206,'LISTA DE PRECIOS'!A:B,2,FALSE)</f>
        <v>Tubería PVC presión de 1/2" rde   9</v>
      </c>
      <c r="D206" s="12" t="str">
        <f>VLOOKUP(B206,'LISTA DE PRECIOS'!A:D,4,FALSE)</f>
        <v>M</v>
      </c>
      <c r="E206" s="12">
        <v>3</v>
      </c>
      <c r="F206" s="12">
        <v>1.05</v>
      </c>
      <c r="G206" s="13">
        <f>VLOOKUP(B206,'LISTA DE PRECIOS'!A:E,5,FALSE)</f>
        <v>2598</v>
      </c>
      <c r="H206" s="39">
        <f>+ROUND(E206*F206*G206,0)</f>
        <v>8184</v>
      </c>
    </row>
    <row r="207" spans="2:8" s="1" customFormat="1">
      <c r="B207" s="114" t="s">
        <v>649</v>
      </c>
      <c r="C207" s="11" t="str">
        <f>VLOOKUP(B207,'LISTA DE PRECIOS'!A:B,2,FALSE)</f>
        <v>Accesorios PVC presión</v>
      </c>
      <c r="D207" s="12" t="str">
        <f>VLOOKUP(B207,'LISTA DE PRECIOS'!A:D,4,FALSE)</f>
        <v>%Tub</v>
      </c>
      <c r="E207" s="12">
        <v>0.17</v>
      </c>
      <c r="F207" s="12">
        <v>1</v>
      </c>
      <c r="G207" s="13">
        <f>+E207*H206</f>
        <v>1391.2800000000002</v>
      </c>
      <c r="H207" s="39">
        <f>+ROUND(G207,0)</f>
        <v>1391</v>
      </c>
    </row>
    <row r="208" spans="2:8" s="1" customFormat="1">
      <c r="B208" s="114" t="s">
        <v>926</v>
      </c>
      <c r="C208" s="11" t="str">
        <f>VLOOKUP(B208,'LISTA DE PRECIOS'!A:B,2,FALSE)</f>
        <v>Limpiador removedor PVC 1/4</v>
      </c>
      <c r="D208" s="12" t="str">
        <f>VLOOKUP(B208,'LISTA DE PRECIOS'!A:D,4,FALSE)</f>
        <v>Un</v>
      </c>
      <c r="E208" s="176">
        <v>1.7999999999999999E-2</v>
      </c>
      <c r="F208" s="12">
        <v>1.03</v>
      </c>
      <c r="G208" s="13">
        <f>VLOOKUP(B208,'LISTA DE PRECIOS'!A:E,5,FALSE)</f>
        <v>37083</v>
      </c>
      <c r="H208" s="39">
        <f t="shared" ref="H208:H211" si="13">+ROUND(E208*F208*G208,0)</f>
        <v>688</v>
      </c>
    </row>
    <row r="209" spans="2:8" s="1" customFormat="1">
      <c r="B209" s="114" t="s">
        <v>1111</v>
      </c>
      <c r="C209" s="11" t="str">
        <f>VLOOKUP(B209,'LISTA DE PRECIOS'!A:B,2,FALSE)</f>
        <v>Soldadura liquida para PVC 1/4</v>
      </c>
      <c r="D209" s="12" t="str">
        <f>VLOOKUP(B209,'LISTA DE PRECIOS'!A:D,4,FALSE)</f>
        <v>Un</v>
      </c>
      <c r="E209" s="176">
        <v>1.7999999999999999E-2</v>
      </c>
      <c r="F209" s="12">
        <v>1.03</v>
      </c>
      <c r="G209" s="13">
        <f>VLOOKUP(B209,'LISTA DE PRECIOS'!A:E,5,FALSE)</f>
        <v>62900</v>
      </c>
      <c r="H209" s="39">
        <f t="shared" si="13"/>
        <v>1166</v>
      </c>
    </row>
    <row r="210" spans="2:8" s="1" customFormat="1">
      <c r="B210" s="114" t="s">
        <v>985</v>
      </c>
      <c r="C210" s="11" t="str">
        <f>VLOOKUP(B210,'LISTA DE PRECIOS'!A:B,2,FALSE)</f>
        <v>Niple de HG de 1/2" de 15 cm</v>
      </c>
      <c r="D210" s="12" t="str">
        <f>VLOOKUP(B210,'LISTA DE PRECIOS'!A:D,4,FALSE)</f>
        <v>Un</v>
      </c>
      <c r="E210" s="12">
        <v>1</v>
      </c>
      <c r="F210" s="12">
        <v>1</v>
      </c>
      <c r="G210" s="13">
        <f>VLOOKUP(B210,'LISTA DE PRECIOS'!A:E,5,FALSE)</f>
        <v>3200</v>
      </c>
      <c r="H210" s="39">
        <f t="shared" si="13"/>
        <v>3200</v>
      </c>
    </row>
    <row r="211" spans="2:8" s="1" customFormat="1" ht="15.75" thickBot="1">
      <c r="B211" s="91" t="s">
        <v>2427</v>
      </c>
      <c r="C211" s="95" t="str">
        <f>VLOOKUP(B211,'LISTA DE PRECIOS'!A:B,2,FALSE)</f>
        <v>Mortero 1:3 (producción)</v>
      </c>
      <c r="D211" s="92" t="str">
        <f>VLOOKUP(B211,'LISTA DE PRECIOS'!A:D,4,FALSE)</f>
        <v>M3</v>
      </c>
      <c r="E211" s="92">
        <v>0.01</v>
      </c>
      <c r="F211" s="92">
        <v>1.05</v>
      </c>
      <c r="G211" s="93">
        <f>VLOOKUP(B211,'LISTA DE PRECIOS'!A:E,5,FALSE)</f>
        <v>335812</v>
      </c>
      <c r="H211" s="94">
        <f t="shared" si="13"/>
        <v>3526</v>
      </c>
    </row>
    <row r="212" spans="2:8" s="1" customFormat="1" ht="15.75" thickBot="1">
      <c r="B212" s="1022"/>
      <c r="C212" s="1023"/>
      <c r="D212" s="1024"/>
      <c r="E212" s="1030" t="s">
        <v>497</v>
      </c>
      <c r="F212" s="1031"/>
      <c r="G212" s="1032"/>
      <c r="H212" s="29">
        <f>ROUND(SUM(H206:H211),0)</f>
        <v>18155</v>
      </c>
    </row>
    <row r="213" spans="2:8" s="1" customFormat="1" ht="15.75" thickBot="1">
      <c r="B213" s="1027"/>
      <c r="C213" s="1027"/>
      <c r="D213" s="1027"/>
      <c r="E213" s="1027"/>
      <c r="F213" s="1027"/>
      <c r="G213" s="1027"/>
      <c r="H213" s="1027"/>
    </row>
    <row r="214" spans="2:8" s="1" customFormat="1" ht="24">
      <c r="B214" s="1207" t="s">
        <v>489</v>
      </c>
      <c r="C214" s="1208"/>
      <c r="D214" s="124" t="s">
        <v>490</v>
      </c>
      <c r="E214" s="123" t="s">
        <v>491</v>
      </c>
      <c r="F214" s="123" t="s">
        <v>2530</v>
      </c>
      <c r="G214" s="122" t="s">
        <v>492</v>
      </c>
      <c r="H214" s="121" t="s">
        <v>493</v>
      </c>
    </row>
    <row r="215" spans="2:8" s="1" customFormat="1" ht="15.75" thickBot="1">
      <c r="B215" s="91" t="s">
        <v>543</v>
      </c>
      <c r="C215" s="95" t="s">
        <v>203</v>
      </c>
      <c r="D215" s="92" t="s">
        <v>39</v>
      </c>
      <c r="E215" s="155">
        <v>0.1</v>
      </c>
      <c r="F215" s="155"/>
      <c r="G215" s="93">
        <f>+H225</f>
        <v>32351</v>
      </c>
      <c r="H215" s="154">
        <f>+ROUND(E215*G215,0)</f>
        <v>3235</v>
      </c>
    </row>
    <row r="216" spans="2:8" s="1" customFormat="1" ht="15.75" thickBot="1">
      <c r="B216" s="1022"/>
      <c r="C216" s="1023"/>
      <c r="D216" s="1024"/>
      <c r="E216" s="1030" t="s">
        <v>498</v>
      </c>
      <c r="F216" s="1031"/>
      <c r="G216" s="1032"/>
      <c r="H216" s="29">
        <f>ROUND(SUM(H215:H215),0)</f>
        <v>3235</v>
      </c>
    </row>
    <row r="217" spans="2:8" s="1" customFormat="1" ht="15.75" thickBot="1">
      <c r="B217" s="42"/>
      <c r="C217" s="42"/>
      <c r="D217" s="42"/>
      <c r="E217" s="10"/>
      <c r="F217" s="10"/>
      <c r="G217" s="7"/>
      <c r="H217" s="8"/>
    </row>
    <row r="218" spans="2:8" s="1" customFormat="1" ht="36.75" thickBot="1">
      <c r="B218" s="1033" t="s">
        <v>499</v>
      </c>
      <c r="C218" s="1034"/>
      <c r="D218" s="30" t="s">
        <v>495</v>
      </c>
      <c r="E218" s="30" t="s">
        <v>501</v>
      </c>
      <c r="F218" s="25" t="s">
        <v>2530</v>
      </c>
      <c r="G218" s="31" t="s">
        <v>500</v>
      </c>
      <c r="H218" s="32" t="s">
        <v>493</v>
      </c>
    </row>
    <row r="219" spans="2:8" s="1" customFormat="1" ht="15.75" thickBot="1">
      <c r="B219" s="15">
        <v>3</v>
      </c>
      <c r="C219" s="16" t="s">
        <v>4</v>
      </c>
      <c r="D219" s="17"/>
      <c r="E219" s="18"/>
      <c r="F219" s="18"/>
      <c r="G219" s="19"/>
      <c r="H219" s="20">
        <f t="shared" ref="H219" si="14">+ROUND(E219*G219,0)</f>
        <v>0</v>
      </c>
    </row>
    <row r="220" spans="2:8" s="1" customFormat="1" ht="15.75" thickBot="1">
      <c r="B220" s="991"/>
      <c r="C220" s="991"/>
      <c r="D220" s="991"/>
      <c r="E220" s="992" t="s">
        <v>502</v>
      </c>
      <c r="F220" s="993"/>
      <c r="G220" s="994"/>
      <c r="H220" s="33">
        <f>ROUND(SUM(H219:H219),0)</f>
        <v>0</v>
      </c>
    </row>
    <row r="221" spans="2:8" s="1" customFormat="1" ht="15.75" thickBot="1">
      <c r="B221" s="1027"/>
      <c r="C221" s="1027"/>
      <c r="D221" s="1027"/>
      <c r="E221" s="1027"/>
      <c r="F221" s="1027"/>
      <c r="G221" s="1027"/>
      <c r="H221" s="1027"/>
    </row>
    <row r="222" spans="2:8" s="1" customFormat="1" ht="24">
      <c r="B222" s="1207" t="s">
        <v>503</v>
      </c>
      <c r="C222" s="1208"/>
      <c r="D222" s="124" t="s">
        <v>495</v>
      </c>
      <c r="E222" s="123" t="s">
        <v>504</v>
      </c>
      <c r="F222" s="123" t="s">
        <v>2530</v>
      </c>
      <c r="G222" s="122" t="s">
        <v>505</v>
      </c>
      <c r="H222" s="121" t="s">
        <v>493</v>
      </c>
    </row>
    <row r="223" spans="2:8" s="1" customFormat="1">
      <c r="B223" s="423" t="s">
        <v>2514</v>
      </c>
      <c r="C223" s="11" t="str">
        <f>VLOOKUP(B223,'LISTA DE PRECIOS'!A:B,2,FALSE)</f>
        <v>Ayudante</v>
      </c>
      <c r="D223" s="12" t="str">
        <f>VLOOKUP(B223,'LISTA DE PRECIOS'!A:D,4,FALSE)</f>
        <v>Día</v>
      </c>
      <c r="E223" s="23">
        <v>0.17</v>
      </c>
      <c r="F223" s="23">
        <v>1</v>
      </c>
      <c r="G223" s="13">
        <f>VLOOKUP(B223,'LISTA DE PRECIOS'!A:E,5,FALSE)</f>
        <v>67964</v>
      </c>
      <c r="H223" s="119">
        <f>+ROUND(E223*F223*G223,0)</f>
        <v>11554</v>
      </c>
    </row>
    <row r="224" spans="2:8" s="1" customFormat="1" ht="15.75" thickBot="1">
      <c r="B224" s="424" t="s">
        <v>2516</v>
      </c>
      <c r="C224" s="95" t="str">
        <f>VLOOKUP(B224,'LISTA DE PRECIOS'!A:B,2,FALSE)</f>
        <v>Oficial</v>
      </c>
      <c r="D224" s="92" t="str">
        <f>VLOOKUP(B224,'LISTA DE PRECIOS'!A:D,4,FALSE)</f>
        <v>Día</v>
      </c>
      <c r="E224" s="117">
        <v>0.17</v>
      </c>
      <c r="F224" s="117">
        <v>1</v>
      </c>
      <c r="G224" s="93">
        <f>VLOOKUP(B224,'LISTA DE PRECIOS'!A:E,5,FALSE)</f>
        <v>122335</v>
      </c>
      <c r="H224" s="116">
        <f t="shared" ref="H224" si="15">+ROUND(E224*F224*G224,0)</f>
        <v>20797</v>
      </c>
    </row>
    <row r="225" spans="2:8" s="1" customFormat="1" ht="15.75" thickBot="1">
      <c r="B225" s="991"/>
      <c r="C225" s="991"/>
      <c r="D225" s="991"/>
      <c r="E225" s="1042" t="s">
        <v>506</v>
      </c>
      <c r="F225" s="1043"/>
      <c r="G225" s="1031"/>
      <c r="H225" s="29">
        <f>ROUND(SUM(H223:H224),0)</f>
        <v>32351</v>
      </c>
    </row>
    <row r="226" spans="2:8" s="1" customFormat="1" ht="15.75" thickBot="1">
      <c r="B226" s="42"/>
      <c r="C226" s="42"/>
      <c r="D226" s="42"/>
      <c r="E226" s="42"/>
      <c r="F226" s="42"/>
      <c r="G226" s="42"/>
      <c r="H226" s="42"/>
    </row>
    <row r="227" spans="2:8" s="1" customFormat="1" ht="15.75" thickBot="1">
      <c r="B227" s="40"/>
      <c r="C227" s="40"/>
      <c r="D227" s="40"/>
      <c r="E227" s="995" t="s">
        <v>507</v>
      </c>
      <c r="F227" s="996"/>
      <c r="G227" s="997"/>
      <c r="H227" s="14">
        <f>+ROUND(H225+H216+H212+H220,0)</f>
        <v>53741</v>
      </c>
    </row>
    <row r="228" spans="2:8" s="1" customFormat="1">
      <c r="B228" s="40"/>
      <c r="C228" s="40"/>
      <c r="D228" s="40"/>
      <c r="E228" s="201"/>
      <c r="F228" s="201"/>
      <c r="G228" s="201"/>
      <c r="H228" s="200"/>
    </row>
    <row r="229" spans="2:8" s="1" customFormat="1">
      <c r="B229" s="40"/>
      <c r="C229" s="40"/>
      <c r="D229" s="40"/>
      <c r="E229" s="201"/>
      <c r="F229" s="201"/>
      <c r="G229" s="201"/>
      <c r="H229" s="200"/>
    </row>
    <row r="230" spans="2:8" s="1" customFormat="1">
      <c r="B230" s="40"/>
      <c r="C230" s="40"/>
      <c r="D230" s="40"/>
      <c r="E230" s="201"/>
      <c r="F230" s="201"/>
      <c r="G230" s="201"/>
      <c r="H230" s="200"/>
    </row>
    <row r="231" spans="2:8" s="1" customFormat="1">
      <c r="B231" s="40"/>
      <c r="C231" s="40"/>
      <c r="D231" s="40"/>
      <c r="E231" s="201"/>
      <c r="F231" s="201"/>
      <c r="G231" s="201"/>
      <c r="H231" s="200"/>
    </row>
    <row r="232" spans="2:8" s="1" customFormat="1" ht="15.75" thickBot="1">
      <c r="B232" s="40"/>
      <c r="C232" s="40"/>
      <c r="D232" s="40"/>
      <c r="E232" s="201"/>
      <c r="F232" s="201"/>
      <c r="G232" s="201"/>
      <c r="H232" s="200"/>
    </row>
    <row r="233" spans="2:8" s="1" customFormat="1" ht="15.6" customHeight="1" thickTop="1">
      <c r="B233" s="40"/>
      <c r="C233" s="854" t="s">
        <v>3432</v>
      </c>
      <c r="D233" s="40"/>
      <c r="E233" s="1203" t="s">
        <v>3431</v>
      </c>
      <c r="F233" s="1203"/>
      <c r="G233" s="1203"/>
      <c r="H233" s="200"/>
    </row>
    <row r="234" spans="2:8" s="1" customFormat="1">
      <c r="B234" s="40"/>
      <c r="C234" s="40"/>
      <c r="D234" s="40"/>
      <c r="E234" s="201"/>
      <c r="F234" s="201"/>
      <c r="G234" s="201"/>
      <c r="H234" s="200"/>
    </row>
    <row r="235" spans="2:8" s="1" customFormat="1">
      <c r="B235" s="40"/>
      <c r="C235" s="40"/>
      <c r="D235" s="40"/>
      <c r="E235" s="201"/>
      <c r="F235" s="201"/>
      <c r="G235" s="201"/>
      <c r="H235" s="200"/>
    </row>
    <row r="236" spans="2:8" s="1" customFormat="1" ht="15.75" thickBot="1">
      <c r="B236" s="40"/>
      <c r="C236" s="40"/>
      <c r="D236" s="40"/>
      <c r="E236" s="201"/>
      <c r="F236" s="201"/>
      <c r="G236" s="201"/>
      <c r="H236" s="200"/>
    </row>
    <row r="237" spans="2:8" s="1" customFormat="1" ht="15.75" thickTop="1">
      <c r="B237" s="40"/>
      <c r="C237" s="854" t="s">
        <v>3426</v>
      </c>
      <c r="D237" s="40"/>
      <c r="E237" s="1203" t="s">
        <v>3429</v>
      </c>
      <c r="F237" s="1203"/>
      <c r="G237" s="1203"/>
      <c r="H237" s="200"/>
    </row>
    <row r="238" spans="2:8" s="1" customFormat="1">
      <c r="E238" s="9"/>
      <c r="F238" s="9"/>
      <c r="G238" s="4"/>
      <c r="H238" s="4"/>
    </row>
    <row r="239" spans="2:8" s="1" customFormat="1" ht="15.75" thickBot="1">
      <c r="E239" s="9"/>
      <c r="F239" s="9"/>
      <c r="G239" s="4"/>
      <c r="H239" s="4"/>
    </row>
    <row r="240" spans="2:8" s="1" customFormat="1" ht="16.149999999999999" customHeight="1" thickBot="1">
      <c r="B240" s="1209" t="s">
        <v>2982</v>
      </c>
      <c r="C240" s="1210"/>
      <c r="D240" s="1210"/>
      <c r="E240" s="1210"/>
      <c r="F240" s="1210"/>
      <c r="G240" s="1210"/>
      <c r="H240" s="1211"/>
    </row>
    <row r="241" spans="2:8" s="1" customFormat="1" ht="15.75" customHeight="1" thickBot="1">
      <c r="B241" s="1006" t="s">
        <v>2578</v>
      </c>
      <c r="C241" s="1007"/>
      <c r="D241" s="1008" t="s">
        <v>3655</v>
      </c>
      <c r="E241" s="1007"/>
      <c r="F241" s="1007"/>
      <c r="G241" s="1007"/>
      <c r="H241" s="1009"/>
    </row>
    <row r="242" spans="2:8" s="1" customFormat="1" ht="14.45" customHeight="1">
      <c r="B242" s="1010" t="s">
        <v>3540</v>
      </c>
      <c r="C242" s="1011"/>
      <c r="D242" s="1010" t="s">
        <v>34</v>
      </c>
      <c r="E242" s="1011"/>
      <c r="F242" s="1011"/>
      <c r="G242" s="1011"/>
      <c r="H242" s="38" t="s">
        <v>1</v>
      </c>
    </row>
    <row r="243" spans="2:8" s="1" customFormat="1">
      <c r="B243" s="1012"/>
      <c r="C243" s="1013"/>
      <c r="D243" s="1016">
        <f>+ROUND(H264+H255+H251+H259,0)</f>
        <v>34505</v>
      </c>
      <c r="E243" s="1017"/>
      <c r="F243" s="1017"/>
      <c r="G243" s="1017"/>
      <c r="H243" s="1020" t="s">
        <v>2806</v>
      </c>
    </row>
    <row r="244" spans="2:8" s="1" customFormat="1" ht="15.75" thickBot="1">
      <c r="B244" s="1014"/>
      <c r="C244" s="1015"/>
      <c r="D244" s="1018"/>
      <c r="E244" s="1019"/>
      <c r="F244" s="1019"/>
      <c r="G244" s="1019"/>
      <c r="H244" s="1021"/>
    </row>
    <row r="245" spans="2:8" s="1" customFormat="1" ht="15.75" thickBot="1">
      <c r="E245" s="9"/>
      <c r="F245" s="9"/>
      <c r="G245" s="4"/>
      <c r="H245" s="4"/>
    </row>
    <row r="246" spans="2:8" s="1" customFormat="1" ht="24">
      <c r="B246" s="1028" t="s">
        <v>494</v>
      </c>
      <c r="C246" s="1029"/>
      <c r="D246" s="41" t="s">
        <v>495</v>
      </c>
      <c r="E246" s="25" t="s">
        <v>496</v>
      </c>
      <c r="F246" s="25" t="s">
        <v>2469</v>
      </c>
      <c r="G246" s="26" t="s">
        <v>492</v>
      </c>
      <c r="H246" s="27" t="s">
        <v>493</v>
      </c>
    </row>
    <row r="247" spans="2:8" s="1" customFormat="1">
      <c r="B247" s="169" t="s">
        <v>926</v>
      </c>
      <c r="C247" s="11" t="str">
        <f>VLOOKUP(B247,'LISTA DE PRECIOS'!A:B,2,FALSE)</f>
        <v>Limpiador removedor PVC 1/4</v>
      </c>
      <c r="D247" s="12" t="str">
        <f>VLOOKUP(B247,'LISTA DE PRECIOS'!A:D,4,FALSE)</f>
        <v>Un</v>
      </c>
      <c r="E247" s="176">
        <v>6.0000000000000001E-3</v>
      </c>
      <c r="F247" s="12">
        <v>1.03</v>
      </c>
      <c r="G247" s="13">
        <f>VLOOKUP(B247,'LISTA DE PRECIOS'!A:E,5,FALSE)</f>
        <v>37083</v>
      </c>
      <c r="H247" s="39">
        <f>+ROUND(E247*F247*G247,0)</f>
        <v>229</v>
      </c>
    </row>
    <row r="248" spans="2:8" s="1" customFormat="1">
      <c r="B248" s="169" t="s">
        <v>1111</v>
      </c>
      <c r="C248" s="11" t="str">
        <f>VLOOKUP(B248,'LISTA DE PRECIOS'!A:B,2,FALSE)</f>
        <v>Soldadura liquida para PVC 1/4</v>
      </c>
      <c r="D248" s="12" t="str">
        <f>VLOOKUP(B248,'LISTA DE PRECIOS'!A:D,4,FALSE)</f>
        <v>Un</v>
      </c>
      <c r="E248" s="176">
        <v>6.0000000000000001E-3</v>
      </c>
      <c r="F248" s="12">
        <v>1.03</v>
      </c>
      <c r="G248" s="13">
        <f>VLOOKUP(B248,'LISTA DE PRECIOS'!A:E,5,FALSE)</f>
        <v>62900</v>
      </c>
      <c r="H248" s="39">
        <f>+ROUND(E248*F248*G248,0)</f>
        <v>389</v>
      </c>
    </row>
    <row r="249" spans="2:8" s="1" customFormat="1">
      <c r="B249" s="169" t="s">
        <v>761</v>
      </c>
      <c r="C249" s="11" t="str">
        <f>VLOOKUP(B249,'LISTA DE PRECIOS'!A:B,2,FALSE)</f>
        <v>Cinta de teflón 10 m</v>
      </c>
      <c r="D249" s="12" t="str">
        <f>VLOOKUP(B249,'LISTA DE PRECIOS'!A:D,4,FALSE)</f>
        <v>Un</v>
      </c>
      <c r="E249" s="176">
        <v>1</v>
      </c>
      <c r="F249" s="12">
        <v>0.02</v>
      </c>
      <c r="G249" s="13">
        <f>VLOOKUP(B249,'LISTA DE PRECIOS'!A:E,5,FALSE)</f>
        <v>1758</v>
      </c>
      <c r="H249" s="39">
        <f t="shared" ref="H249:H250" si="16">+ROUND(E249*F249*G249,0)</f>
        <v>35</v>
      </c>
    </row>
    <row r="250" spans="2:8" s="1" customFormat="1" ht="15.75" thickBot="1">
      <c r="B250" s="167" t="s">
        <v>1078</v>
      </c>
      <c r="C250" s="95" t="str">
        <f>VLOOKUP(B250,'LISTA DE PRECIOS'!A:B,2,FALSE)</f>
        <v>Registro de corte de 1/2"</v>
      </c>
      <c r="D250" s="92" t="str">
        <f>VLOOKUP(B250,'LISTA DE PRECIOS'!A:D,4,FALSE)</f>
        <v>Un</v>
      </c>
      <c r="E250" s="173">
        <v>1</v>
      </c>
      <c r="F250" s="92">
        <v>1</v>
      </c>
      <c r="G250" s="93">
        <f>VLOOKUP(B250,'LISTA DE PRECIOS'!A:E,5,FALSE)</f>
        <v>19200</v>
      </c>
      <c r="H250" s="94">
        <f t="shared" si="16"/>
        <v>19200</v>
      </c>
    </row>
    <row r="251" spans="2:8" s="1" customFormat="1" ht="15.75" thickBot="1">
      <c r="B251" s="1022"/>
      <c r="C251" s="1023"/>
      <c r="D251" s="1024"/>
      <c r="E251" s="1030" t="s">
        <v>497</v>
      </c>
      <c r="F251" s="1031"/>
      <c r="G251" s="1032"/>
      <c r="H251" s="29">
        <f>ROUND(SUM(H247:H250),0)</f>
        <v>19853</v>
      </c>
    </row>
    <row r="252" spans="2:8" s="1" customFormat="1" ht="15.75" thickBot="1">
      <c r="B252" s="1027"/>
      <c r="C252" s="1027"/>
      <c r="D252" s="1027"/>
      <c r="E252" s="1027"/>
      <c r="F252" s="1027"/>
      <c r="G252" s="1027"/>
      <c r="H252" s="1027"/>
    </row>
    <row r="253" spans="2:8" s="1" customFormat="1" ht="24">
      <c r="B253" s="1028" t="s">
        <v>489</v>
      </c>
      <c r="C253" s="1029"/>
      <c r="D253" s="41" t="s">
        <v>490</v>
      </c>
      <c r="E253" s="25" t="s">
        <v>491</v>
      </c>
      <c r="F253" s="25" t="s">
        <v>2530</v>
      </c>
      <c r="G253" s="26" t="s">
        <v>492</v>
      </c>
      <c r="H253" s="27" t="s">
        <v>493</v>
      </c>
    </row>
    <row r="254" spans="2:8" s="1" customFormat="1" ht="15.75" thickBot="1">
      <c r="B254" s="91" t="s">
        <v>543</v>
      </c>
      <c r="C254" s="95" t="s">
        <v>203</v>
      </c>
      <c r="D254" s="92" t="s">
        <v>39</v>
      </c>
      <c r="E254" s="155">
        <v>0.1</v>
      </c>
      <c r="F254" s="155"/>
      <c r="G254" s="93">
        <f>+H264</f>
        <v>13320</v>
      </c>
      <c r="H254" s="154">
        <f>+ROUND(E254*G254,0)</f>
        <v>1332</v>
      </c>
    </row>
    <row r="255" spans="2:8" s="1" customFormat="1" ht="15.75" thickBot="1">
      <c r="B255" s="1022"/>
      <c r="C255" s="1023"/>
      <c r="D255" s="1024"/>
      <c r="E255" s="1030" t="s">
        <v>498</v>
      </c>
      <c r="F255" s="1031"/>
      <c r="G255" s="1032"/>
      <c r="H255" s="29">
        <f>ROUND(SUM(H254:H254),0)</f>
        <v>1332</v>
      </c>
    </row>
    <row r="256" spans="2:8" s="1" customFormat="1" ht="15.75" thickBot="1">
      <c r="B256" s="42"/>
      <c r="C256" s="42"/>
      <c r="D256" s="42"/>
      <c r="E256" s="10"/>
      <c r="F256" s="10"/>
      <c r="G256" s="7"/>
      <c r="H256" s="8"/>
    </row>
    <row r="257" spans="2:8" s="1" customFormat="1" ht="36.75" thickBot="1">
      <c r="B257" s="1033" t="s">
        <v>499</v>
      </c>
      <c r="C257" s="1034"/>
      <c r="D257" s="30" t="s">
        <v>495</v>
      </c>
      <c r="E257" s="30" t="s">
        <v>501</v>
      </c>
      <c r="F257" s="25" t="s">
        <v>2530</v>
      </c>
      <c r="G257" s="31" t="s">
        <v>500</v>
      </c>
      <c r="H257" s="32" t="s">
        <v>493</v>
      </c>
    </row>
    <row r="258" spans="2:8" s="1" customFormat="1" ht="15.75" thickBot="1">
      <c r="B258" s="15">
        <v>3</v>
      </c>
      <c r="C258" s="16" t="s">
        <v>4</v>
      </c>
      <c r="D258" s="17"/>
      <c r="E258" s="18"/>
      <c r="F258" s="18"/>
      <c r="G258" s="19"/>
      <c r="H258" s="20">
        <f t="shared" ref="H258" si="17">+ROUND(E258*G258,0)</f>
        <v>0</v>
      </c>
    </row>
    <row r="259" spans="2:8" s="1" customFormat="1" ht="15.75" thickBot="1">
      <c r="B259" s="991"/>
      <c r="C259" s="991"/>
      <c r="D259" s="991"/>
      <c r="E259" s="992" t="s">
        <v>502</v>
      </c>
      <c r="F259" s="993"/>
      <c r="G259" s="994"/>
      <c r="H259" s="33">
        <f>ROUND(SUM(H258:H258),0)</f>
        <v>0</v>
      </c>
    </row>
    <row r="260" spans="2:8" s="1" customFormat="1" ht="15.75" thickBot="1">
      <c r="B260" s="1027"/>
      <c r="C260" s="1027"/>
      <c r="D260" s="1027"/>
      <c r="E260" s="1027"/>
      <c r="F260" s="1027"/>
      <c r="G260" s="1027"/>
      <c r="H260" s="1027"/>
    </row>
    <row r="261" spans="2:8" s="1" customFormat="1" ht="24">
      <c r="B261" s="1028" t="s">
        <v>503</v>
      </c>
      <c r="C261" s="1029"/>
      <c r="D261" s="41" t="s">
        <v>495</v>
      </c>
      <c r="E261" s="25" t="s">
        <v>504</v>
      </c>
      <c r="F261" s="25" t="s">
        <v>2530</v>
      </c>
      <c r="G261" s="26" t="s">
        <v>505</v>
      </c>
      <c r="H261" s="27" t="s">
        <v>493</v>
      </c>
    </row>
    <row r="262" spans="2:8" s="1" customFormat="1">
      <c r="B262" s="423" t="s">
        <v>2514</v>
      </c>
      <c r="C262" s="11" t="str">
        <f>VLOOKUP(B262,'LISTA DE PRECIOS'!A:B,2,FALSE)</f>
        <v>Ayudante</v>
      </c>
      <c r="D262" s="12" t="str">
        <f>VLOOKUP(B262,'LISTA DE PRECIOS'!A:D,4,FALSE)</f>
        <v>Día</v>
      </c>
      <c r="E262" s="23">
        <v>7.0000000000000007E-2</v>
      </c>
      <c r="F262" s="23">
        <v>1</v>
      </c>
      <c r="G262" s="13">
        <f>VLOOKUP(B262,'LISTA DE PRECIOS'!A:E,5,FALSE)</f>
        <v>67964</v>
      </c>
      <c r="H262" s="119">
        <f>+ROUND(E262*F262*G262,0)</f>
        <v>4757</v>
      </c>
    </row>
    <row r="263" spans="2:8" s="1" customFormat="1" ht="15.75" thickBot="1">
      <c r="B263" s="424" t="s">
        <v>2516</v>
      </c>
      <c r="C263" s="95" t="str">
        <f>VLOOKUP(B263,'LISTA DE PRECIOS'!A:B,2,FALSE)</f>
        <v>Oficial</v>
      </c>
      <c r="D263" s="92" t="str">
        <f>VLOOKUP(B263,'LISTA DE PRECIOS'!A:D,4,FALSE)</f>
        <v>Día</v>
      </c>
      <c r="E263" s="117">
        <v>7.0000000000000007E-2</v>
      </c>
      <c r="F263" s="117">
        <v>1</v>
      </c>
      <c r="G263" s="93">
        <f>VLOOKUP(B263,'LISTA DE PRECIOS'!A:E,5,FALSE)</f>
        <v>122335</v>
      </c>
      <c r="H263" s="116">
        <f>+ROUND(E263*F263*G263,0)</f>
        <v>8563</v>
      </c>
    </row>
    <row r="264" spans="2:8" s="1" customFormat="1" ht="15.75" thickBot="1">
      <c r="B264" s="991"/>
      <c r="C264" s="991"/>
      <c r="D264" s="991"/>
      <c r="E264" s="1042" t="s">
        <v>506</v>
      </c>
      <c r="F264" s="1043"/>
      <c r="G264" s="1031"/>
      <c r="H264" s="29">
        <f>ROUND(SUM(H262:H263),0)</f>
        <v>13320</v>
      </c>
    </row>
    <row r="265" spans="2:8" s="1" customFormat="1" ht="15.75" thickBot="1">
      <c r="B265" s="42"/>
      <c r="C265" s="42"/>
      <c r="D265" s="42"/>
      <c r="E265" s="42"/>
      <c r="F265" s="42"/>
      <c r="G265" s="42"/>
      <c r="H265" s="42"/>
    </row>
    <row r="266" spans="2:8" s="1" customFormat="1" ht="15.75" thickBot="1">
      <c r="B266" s="40"/>
      <c r="C266" s="40"/>
      <c r="D266" s="40"/>
      <c r="E266" s="995" t="s">
        <v>507</v>
      </c>
      <c r="F266" s="996"/>
      <c r="G266" s="997"/>
      <c r="H266" s="14">
        <f>+ROUND(H264+H255+H251+H259,0)</f>
        <v>34505</v>
      </c>
    </row>
    <row r="267" spans="2:8" s="1" customFormat="1">
      <c r="B267" s="40"/>
      <c r="C267" s="40"/>
      <c r="D267" s="40"/>
      <c r="E267" s="201"/>
      <c r="F267" s="201"/>
      <c r="G267" s="201"/>
      <c r="H267" s="200"/>
    </row>
    <row r="268" spans="2:8" s="1" customFormat="1">
      <c r="B268" s="40"/>
      <c r="C268" s="40"/>
      <c r="D268" s="40"/>
      <c r="E268" s="201"/>
      <c r="F268" s="201"/>
      <c r="G268" s="201"/>
      <c r="H268" s="200"/>
    </row>
    <row r="269" spans="2:8" s="1" customFormat="1">
      <c r="B269" s="40"/>
      <c r="C269" s="40"/>
      <c r="D269" s="40"/>
      <c r="E269" s="201"/>
      <c r="F269" s="201"/>
      <c r="G269" s="201"/>
      <c r="H269" s="200"/>
    </row>
    <row r="270" spans="2:8" s="1" customFormat="1">
      <c r="B270" s="40"/>
      <c r="C270" s="40"/>
      <c r="D270" s="40"/>
      <c r="E270" s="201"/>
      <c r="F270" s="201"/>
      <c r="G270" s="201"/>
      <c r="H270" s="200"/>
    </row>
    <row r="271" spans="2:8" s="1" customFormat="1" ht="15.75" thickBot="1">
      <c r="B271" s="40"/>
      <c r="C271" s="40"/>
      <c r="D271" s="40"/>
      <c r="E271" s="201"/>
      <c r="F271" s="201"/>
      <c r="G271" s="201"/>
      <c r="H271" s="200"/>
    </row>
    <row r="272" spans="2:8" s="1" customFormat="1" ht="15.6" customHeight="1" thickTop="1">
      <c r="B272" s="40"/>
      <c r="C272" s="854" t="s">
        <v>3432</v>
      </c>
      <c r="D272" s="40"/>
      <c r="E272" s="1203" t="s">
        <v>3431</v>
      </c>
      <c r="F272" s="1203"/>
      <c r="G272" s="1203"/>
      <c r="H272" s="200"/>
    </row>
    <row r="273" spans="2:8" s="1" customFormat="1">
      <c r="B273" s="40"/>
      <c r="C273" s="40"/>
      <c r="D273" s="40"/>
      <c r="E273" s="201"/>
      <c r="F273" s="201"/>
      <c r="G273" s="201"/>
      <c r="H273" s="200"/>
    </row>
    <row r="274" spans="2:8" s="1" customFormat="1">
      <c r="B274" s="40"/>
      <c r="C274" s="40"/>
      <c r="D274" s="40"/>
      <c r="E274" s="201"/>
      <c r="F274" s="201"/>
      <c r="G274" s="201"/>
      <c r="H274" s="200"/>
    </row>
    <row r="275" spans="2:8" s="1" customFormat="1" ht="15.75" thickBot="1">
      <c r="B275" s="40"/>
      <c r="C275" s="40"/>
      <c r="D275" s="40"/>
      <c r="E275" s="201"/>
      <c r="F275" s="201"/>
      <c r="G275" s="201"/>
      <c r="H275" s="200"/>
    </row>
    <row r="276" spans="2:8" s="1" customFormat="1" ht="15.75" thickTop="1">
      <c r="B276" s="40"/>
      <c r="C276" s="854" t="s">
        <v>3426</v>
      </c>
      <c r="D276" s="40"/>
      <c r="E276" s="1203" t="s">
        <v>3429</v>
      </c>
      <c r="F276" s="1203"/>
      <c r="G276" s="1203"/>
      <c r="H276" s="200"/>
    </row>
    <row r="277" spans="2:8" s="1" customFormat="1">
      <c r="E277" s="9"/>
      <c r="F277" s="9"/>
      <c r="G277" s="4"/>
      <c r="H277" s="4"/>
    </row>
    <row r="278" spans="2:8" s="1" customFormat="1" ht="15.75" thickBot="1">
      <c r="E278" s="9"/>
      <c r="F278" s="9"/>
      <c r="G278" s="4"/>
      <c r="H278" s="4"/>
    </row>
    <row r="279" spans="2:8" s="1" customFormat="1" ht="16.149999999999999" customHeight="1" thickBot="1">
      <c r="B279" s="1209" t="s">
        <v>2982</v>
      </c>
      <c r="C279" s="1210"/>
      <c r="D279" s="1210"/>
      <c r="E279" s="1210"/>
      <c r="F279" s="1210"/>
      <c r="G279" s="1210"/>
      <c r="H279" s="1211"/>
    </row>
    <row r="280" spans="2:8" s="1" customFormat="1" ht="15.75" customHeight="1" thickBot="1">
      <c r="B280" s="1006" t="s">
        <v>2578</v>
      </c>
      <c r="C280" s="1007"/>
      <c r="D280" s="1259" t="s">
        <v>3656</v>
      </c>
      <c r="E280" s="1273"/>
      <c r="F280" s="1273"/>
      <c r="G280" s="1273"/>
      <c r="H280" s="1274"/>
    </row>
    <row r="281" spans="2:8" s="1" customFormat="1" ht="14.45" customHeight="1">
      <c r="B281" s="1010" t="s">
        <v>3541</v>
      </c>
      <c r="C281" s="1011"/>
      <c r="D281" s="1010" t="s">
        <v>34</v>
      </c>
      <c r="E281" s="1011"/>
      <c r="F281" s="1011"/>
      <c r="G281" s="1011"/>
      <c r="H281" s="38" t="s">
        <v>1</v>
      </c>
    </row>
    <row r="282" spans="2:8" s="1" customFormat="1">
      <c r="B282" s="1012"/>
      <c r="C282" s="1013"/>
      <c r="D282" s="1016">
        <f>+ROUND(H303+H295+H291+H299,0)</f>
        <v>39708</v>
      </c>
      <c r="E282" s="1017"/>
      <c r="F282" s="1017"/>
      <c r="G282" s="1017"/>
      <c r="H282" s="1020" t="s">
        <v>2806</v>
      </c>
    </row>
    <row r="283" spans="2:8" s="1" customFormat="1" ht="15.75" thickBot="1">
      <c r="B283" s="1014"/>
      <c r="C283" s="1015"/>
      <c r="D283" s="1018"/>
      <c r="E283" s="1019"/>
      <c r="F283" s="1019"/>
      <c r="G283" s="1019"/>
      <c r="H283" s="1021"/>
    </row>
    <row r="284" spans="2:8" s="1" customFormat="1" ht="15.75" thickBot="1">
      <c r="E284" s="9"/>
      <c r="F284" s="9"/>
      <c r="G284" s="4"/>
      <c r="H284" s="4"/>
    </row>
    <row r="285" spans="2:8" s="1" customFormat="1" ht="24">
      <c r="B285" s="1028" t="s">
        <v>494</v>
      </c>
      <c r="C285" s="1029"/>
      <c r="D285" s="41" t="s">
        <v>495</v>
      </c>
      <c r="E285" s="25" t="s">
        <v>496</v>
      </c>
      <c r="F285" s="25" t="s">
        <v>2469</v>
      </c>
      <c r="G285" s="26" t="s">
        <v>492</v>
      </c>
      <c r="H285" s="27" t="s">
        <v>493</v>
      </c>
    </row>
    <row r="286" spans="2:8" s="1" customFormat="1">
      <c r="B286" s="169" t="s">
        <v>935</v>
      </c>
      <c r="C286" s="11" t="str">
        <f>VLOOKUP(B286,'LISTA DE PRECIOS'!A:B,2,FALSE)</f>
        <v>Llave terminal roscada de 1/2" pesada</v>
      </c>
      <c r="D286" s="12" t="str">
        <f>VLOOKUP(B286,'LISTA DE PRECIOS'!A:D,4,FALSE)</f>
        <v>Un</v>
      </c>
      <c r="E286" s="176">
        <v>1</v>
      </c>
      <c r="F286" s="12">
        <v>1</v>
      </c>
      <c r="G286" s="13">
        <f>VLOOKUP(B286,'LISTA DE PRECIOS'!A:E,5,FALSE)</f>
        <v>28900</v>
      </c>
      <c r="H286" s="39">
        <f>+ROUND(E286*F286*G286,0)</f>
        <v>28900</v>
      </c>
    </row>
    <row r="287" spans="2:8" s="1" customFormat="1">
      <c r="B287" s="169" t="s">
        <v>926</v>
      </c>
      <c r="C287" s="11" t="str">
        <f>VLOOKUP(B287,'LISTA DE PRECIOS'!A:B,2,FALSE)</f>
        <v>Limpiador removedor PVC 1/4</v>
      </c>
      <c r="D287" s="12" t="str">
        <f>VLOOKUP(B287,'LISTA DE PRECIOS'!A:D,4,FALSE)</f>
        <v>Un</v>
      </c>
      <c r="E287" s="176">
        <v>6.0000000000000001E-3</v>
      </c>
      <c r="F287" s="12">
        <v>1.03</v>
      </c>
      <c r="G287" s="13">
        <f>VLOOKUP(B287,'LISTA DE PRECIOS'!A:E,5,FALSE)</f>
        <v>37083</v>
      </c>
      <c r="H287" s="39">
        <f>+ROUND(E287*F287*G287,0)</f>
        <v>229</v>
      </c>
    </row>
    <row r="288" spans="2:8" s="1" customFormat="1">
      <c r="B288" s="169" t="s">
        <v>1111</v>
      </c>
      <c r="C288" s="11" t="str">
        <f>VLOOKUP(B288,'LISTA DE PRECIOS'!A:B,2,FALSE)</f>
        <v>Soldadura liquida para PVC 1/4</v>
      </c>
      <c r="D288" s="12" t="str">
        <f>VLOOKUP(B288,'LISTA DE PRECIOS'!A:D,4,FALSE)</f>
        <v>Un</v>
      </c>
      <c r="E288" s="176">
        <v>6.0000000000000001E-3</v>
      </c>
      <c r="F288" s="12">
        <v>1.03</v>
      </c>
      <c r="G288" s="13">
        <f>VLOOKUP(B288,'LISTA DE PRECIOS'!A:E,5,FALSE)</f>
        <v>62900</v>
      </c>
      <c r="H288" s="39">
        <f t="shared" ref="H288:H290" si="18">+ROUND(E288*F288*G288,0)</f>
        <v>389</v>
      </c>
    </row>
    <row r="289" spans="2:8" s="1" customFormat="1">
      <c r="B289" s="169" t="s">
        <v>761</v>
      </c>
      <c r="C289" s="11" t="str">
        <f>VLOOKUP(B289,'LISTA DE PRECIOS'!A:B,2,FALSE)</f>
        <v>Cinta de teflón 10 m</v>
      </c>
      <c r="D289" s="12" t="str">
        <f>VLOOKUP(B289,'LISTA DE PRECIOS'!A:D,4,FALSE)</f>
        <v>Un</v>
      </c>
      <c r="E289" s="176">
        <v>1</v>
      </c>
      <c r="F289" s="12">
        <v>0.02</v>
      </c>
      <c r="G289" s="13">
        <f>VLOOKUP(B289,'LISTA DE PRECIOS'!A:E,5,FALSE)</f>
        <v>1758</v>
      </c>
      <c r="H289" s="39">
        <f t="shared" si="18"/>
        <v>35</v>
      </c>
    </row>
    <row r="290" spans="2:8" s="1" customFormat="1" ht="15.75" thickBot="1">
      <c r="B290" s="167" t="s">
        <v>664</v>
      </c>
      <c r="C290" s="95" t="str">
        <f>VLOOKUP(B290,'LISTA DE PRECIOS'!A:B,2,FALSE)</f>
        <v>Adaptador PVC macho de 1/2" presión</v>
      </c>
      <c r="D290" s="92" t="str">
        <f>VLOOKUP(B290,'LISTA DE PRECIOS'!A:D,4,FALSE)</f>
        <v>Un</v>
      </c>
      <c r="E290" s="173">
        <v>2</v>
      </c>
      <c r="F290" s="173">
        <v>1</v>
      </c>
      <c r="G290" s="93">
        <f>VLOOKUP(B290,'LISTA DE PRECIOS'!A:E,5,FALSE)</f>
        <v>368</v>
      </c>
      <c r="H290" s="94">
        <f t="shared" si="18"/>
        <v>736</v>
      </c>
    </row>
    <row r="291" spans="2:8" s="1" customFormat="1" ht="15.75" thickBot="1">
      <c r="B291" s="1022"/>
      <c r="C291" s="1023"/>
      <c r="D291" s="1024"/>
      <c r="E291" s="1030" t="s">
        <v>497</v>
      </c>
      <c r="F291" s="1031"/>
      <c r="G291" s="1032"/>
      <c r="H291" s="29">
        <f>ROUND(SUM(H286:H290),0)</f>
        <v>30289</v>
      </c>
    </row>
    <row r="292" spans="2:8" s="1" customFormat="1" ht="15.75" thickBot="1">
      <c r="B292" s="1027"/>
      <c r="C292" s="1027"/>
      <c r="D292" s="1027"/>
      <c r="E292" s="1027"/>
      <c r="F292" s="1027"/>
      <c r="G292" s="1027"/>
      <c r="H292" s="1027"/>
    </row>
    <row r="293" spans="2:8" s="1" customFormat="1" ht="24">
      <c r="B293" s="1028" t="s">
        <v>489</v>
      </c>
      <c r="C293" s="1029"/>
      <c r="D293" s="41" t="s">
        <v>490</v>
      </c>
      <c r="E293" s="25" t="s">
        <v>491</v>
      </c>
      <c r="F293" s="25" t="s">
        <v>2530</v>
      </c>
      <c r="G293" s="26" t="s">
        <v>492</v>
      </c>
      <c r="H293" s="27" t="s">
        <v>493</v>
      </c>
    </row>
    <row r="294" spans="2:8" s="1" customFormat="1" ht="15.75" thickBot="1">
      <c r="B294" s="91" t="s">
        <v>543</v>
      </c>
      <c r="C294" s="11" t="str">
        <f>VLOOKUP(B294,'LISTA DE PRECIOS'!A:B,2,FALSE)</f>
        <v>Herramienta menor</v>
      </c>
      <c r="D294" s="12" t="str">
        <f>VLOOKUP(B294,'LISTA DE PRECIOS'!A:D,4,FALSE)</f>
        <v>%MO</v>
      </c>
      <c r="E294" s="155">
        <v>0.1</v>
      </c>
      <c r="F294" s="155"/>
      <c r="G294" s="93">
        <f>+H303</f>
        <v>8563</v>
      </c>
      <c r="H294" s="154">
        <f>+ROUND(E294*G294,0)</f>
        <v>856</v>
      </c>
    </row>
    <row r="295" spans="2:8" s="1" customFormat="1" ht="15.75" thickBot="1">
      <c r="B295" s="1022"/>
      <c r="C295" s="1023"/>
      <c r="D295" s="1024"/>
      <c r="E295" s="1030" t="s">
        <v>498</v>
      </c>
      <c r="F295" s="1031"/>
      <c r="G295" s="1032"/>
      <c r="H295" s="29">
        <f>ROUND(SUM(H294:H294),0)</f>
        <v>856</v>
      </c>
    </row>
    <row r="296" spans="2:8" s="1" customFormat="1" ht="15.75" thickBot="1">
      <c r="B296" s="42"/>
      <c r="C296" s="42"/>
      <c r="D296" s="42"/>
      <c r="E296" s="10"/>
      <c r="F296" s="10"/>
      <c r="G296" s="7"/>
      <c r="H296" s="8"/>
    </row>
    <row r="297" spans="2:8" s="1" customFormat="1" ht="36.75" thickBot="1">
      <c r="B297" s="1033" t="s">
        <v>499</v>
      </c>
      <c r="C297" s="1034"/>
      <c r="D297" s="30" t="s">
        <v>495</v>
      </c>
      <c r="E297" s="30" t="s">
        <v>501</v>
      </c>
      <c r="F297" s="25" t="s">
        <v>2530</v>
      </c>
      <c r="G297" s="31" t="s">
        <v>500</v>
      </c>
      <c r="H297" s="32" t="s">
        <v>493</v>
      </c>
    </row>
    <row r="298" spans="2:8" s="1" customFormat="1" ht="15.75" thickBot="1">
      <c r="B298" s="15">
        <v>3</v>
      </c>
      <c r="C298" s="16" t="s">
        <v>4</v>
      </c>
      <c r="D298" s="17"/>
      <c r="E298" s="18"/>
      <c r="F298" s="18"/>
      <c r="G298" s="19"/>
      <c r="H298" s="20">
        <f t="shared" ref="H298" si="19">+ROUND(E298*G298,0)</f>
        <v>0</v>
      </c>
    </row>
    <row r="299" spans="2:8" s="1" customFormat="1" ht="15.75" thickBot="1">
      <c r="B299" s="991"/>
      <c r="C299" s="991"/>
      <c r="D299" s="991"/>
      <c r="E299" s="992" t="s">
        <v>502</v>
      </c>
      <c r="F299" s="993"/>
      <c r="G299" s="994"/>
      <c r="H299" s="33">
        <f>ROUND(SUM(H298:H298),0)</f>
        <v>0</v>
      </c>
    </row>
    <row r="300" spans="2:8" s="1" customFormat="1" ht="15.75" thickBot="1">
      <c r="B300" s="1027"/>
      <c r="C300" s="1027"/>
      <c r="D300" s="1027"/>
      <c r="E300" s="1027"/>
      <c r="F300" s="1027"/>
      <c r="G300" s="1027"/>
      <c r="H300" s="1027"/>
    </row>
    <row r="301" spans="2:8" s="1" customFormat="1" ht="24">
      <c r="B301" s="1028" t="s">
        <v>503</v>
      </c>
      <c r="C301" s="1029"/>
      <c r="D301" s="41" t="s">
        <v>495</v>
      </c>
      <c r="E301" s="25" t="s">
        <v>504</v>
      </c>
      <c r="F301" s="25" t="s">
        <v>2530</v>
      </c>
      <c r="G301" s="26" t="s">
        <v>505</v>
      </c>
      <c r="H301" s="27" t="s">
        <v>493</v>
      </c>
    </row>
    <row r="302" spans="2:8" s="1" customFormat="1" ht="15.75" thickBot="1">
      <c r="B302" s="424" t="s">
        <v>2516</v>
      </c>
      <c r="C302" s="95" t="str">
        <f>VLOOKUP(B302,'LISTA DE PRECIOS'!A:B,2,FALSE)</f>
        <v>Oficial</v>
      </c>
      <c r="D302" s="92" t="str">
        <f>VLOOKUP(B302,'LISTA DE PRECIOS'!A:D,4,FALSE)</f>
        <v>Día</v>
      </c>
      <c r="E302" s="117">
        <v>7.0000000000000007E-2</v>
      </c>
      <c r="F302" s="117">
        <v>1</v>
      </c>
      <c r="G302" s="93">
        <f>VLOOKUP(B302,'LISTA DE PRECIOS'!A:E,5,FALSE)</f>
        <v>122335</v>
      </c>
      <c r="H302" s="116">
        <f>+ROUND(E302*F302*G302,0)</f>
        <v>8563</v>
      </c>
    </row>
    <row r="303" spans="2:8" s="1" customFormat="1" ht="15.75" thickBot="1">
      <c r="B303" s="991"/>
      <c r="C303" s="991"/>
      <c r="D303" s="991"/>
      <c r="E303" s="1042" t="s">
        <v>506</v>
      </c>
      <c r="F303" s="1043"/>
      <c r="G303" s="1031"/>
      <c r="H303" s="29">
        <f>ROUND(SUM(H302:H302),0)</f>
        <v>8563</v>
      </c>
    </row>
    <row r="304" spans="2:8" s="1" customFormat="1" ht="15.75" thickBot="1">
      <c r="B304" s="42"/>
      <c r="C304" s="42"/>
      <c r="D304" s="42"/>
      <c r="E304" s="42"/>
      <c r="F304" s="42"/>
      <c r="G304" s="42"/>
      <c r="H304" s="42"/>
    </row>
    <row r="305" spans="2:8" s="1" customFormat="1" ht="15.75" thickBot="1">
      <c r="B305" s="40"/>
      <c r="C305" s="40"/>
      <c r="D305" s="40"/>
      <c r="E305" s="995" t="s">
        <v>507</v>
      </c>
      <c r="F305" s="996"/>
      <c r="G305" s="997"/>
      <c r="H305" s="14">
        <f>+ROUND(H303+H295+H291+H299,0)</f>
        <v>39708</v>
      </c>
    </row>
    <row r="306" spans="2:8" s="1" customFormat="1">
      <c r="B306" s="40"/>
      <c r="C306" s="40"/>
      <c r="D306" s="40"/>
      <c r="E306" s="201"/>
      <c r="F306" s="201"/>
      <c r="G306" s="201"/>
      <c r="H306" s="200"/>
    </row>
    <row r="307" spans="2:8" s="1" customFormat="1">
      <c r="B307" s="40"/>
      <c r="C307" s="40"/>
      <c r="D307" s="40"/>
      <c r="E307" s="201"/>
      <c r="F307" s="201"/>
      <c r="G307" s="201"/>
      <c r="H307" s="200"/>
    </row>
    <row r="308" spans="2:8" s="1" customFormat="1">
      <c r="B308" s="40"/>
      <c r="C308" s="40"/>
      <c r="D308" s="40"/>
      <c r="E308" s="201"/>
      <c r="F308" s="201"/>
      <c r="G308" s="201"/>
      <c r="H308" s="200"/>
    </row>
    <row r="309" spans="2:8" s="1" customFormat="1">
      <c r="B309" s="40"/>
      <c r="C309" s="40"/>
      <c r="D309" s="40"/>
      <c r="E309" s="201"/>
      <c r="F309" s="201"/>
      <c r="G309" s="201"/>
      <c r="H309" s="200"/>
    </row>
    <row r="310" spans="2:8" s="1" customFormat="1" ht="15.75" thickBot="1">
      <c r="B310" s="40"/>
      <c r="C310" s="40"/>
      <c r="D310" s="40"/>
      <c r="E310" s="201"/>
      <c r="F310" s="201"/>
      <c r="G310" s="201"/>
      <c r="H310" s="200"/>
    </row>
    <row r="311" spans="2:8" s="1" customFormat="1" ht="15.6" customHeight="1" thickTop="1">
      <c r="B311" s="40"/>
      <c r="C311" s="854" t="s">
        <v>3432</v>
      </c>
      <c r="D311" s="40"/>
      <c r="E311" s="1203" t="s">
        <v>3431</v>
      </c>
      <c r="F311" s="1203"/>
      <c r="G311" s="1203"/>
      <c r="H311" s="200"/>
    </row>
    <row r="312" spans="2:8" s="1" customFormat="1">
      <c r="B312" s="40"/>
      <c r="C312" s="40"/>
      <c r="D312" s="40"/>
      <c r="E312" s="201"/>
      <c r="F312" s="201"/>
      <c r="G312" s="201"/>
      <c r="H312" s="200"/>
    </row>
    <row r="313" spans="2:8" s="1" customFormat="1">
      <c r="B313" s="40"/>
      <c r="C313" s="40"/>
      <c r="D313" s="40"/>
      <c r="E313" s="201"/>
      <c r="F313" s="201"/>
      <c r="G313" s="201"/>
      <c r="H313" s="200"/>
    </row>
    <row r="314" spans="2:8" s="1" customFormat="1" ht="15.75" thickBot="1">
      <c r="B314" s="40"/>
      <c r="C314" s="40"/>
      <c r="D314" s="40"/>
      <c r="E314" s="201"/>
      <c r="F314" s="201"/>
      <c r="G314" s="201"/>
      <c r="H314" s="200"/>
    </row>
    <row r="315" spans="2:8" s="1" customFormat="1" ht="15.75" thickTop="1">
      <c r="B315" s="40"/>
      <c r="C315" s="854" t="s">
        <v>3426</v>
      </c>
      <c r="D315" s="40"/>
      <c r="E315" s="1203" t="s">
        <v>3429</v>
      </c>
      <c r="F315" s="1203"/>
      <c r="G315" s="1203"/>
      <c r="H315" s="200"/>
    </row>
    <row r="316" spans="2:8" s="1" customFormat="1">
      <c r="E316" s="9"/>
      <c r="F316" s="9"/>
      <c r="G316" s="4"/>
      <c r="H316" s="4"/>
    </row>
    <row r="317" spans="2:8" s="1" customFormat="1" ht="15.75" thickBot="1">
      <c r="E317" s="9"/>
      <c r="F317" s="9"/>
      <c r="G317" s="4"/>
      <c r="H317" s="4"/>
    </row>
    <row r="318" spans="2:8" s="1" customFormat="1" ht="16.149999999999999" customHeight="1" thickBot="1">
      <c r="B318" s="1209" t="s">
        <v>2982</v>
      </c>
      <c r="C318" s="1210"/>
      <c r="D318" s="1210"/>
      <c r="E318" s="1210"/>
      <c r="F318" s="1210"/>
      <c r="G318" s="1210"/>
      <c r="H318" s="1211"/>
    </row>
    <row r="319" spans="2:8" s="1" customFormat="1" ht="15.75" customHeight="1" thickBot="1">
      <c r="B319" s="1006" t="s">
        <v>2578</v>
      </c>
      <c r="C319" s="1007"/>
      <c r="D319" s="1259" t="s">
        <v>3657</v>
      </c>
      <c r="E319" s="1273"/>
      <c r="F319" s="1273"/>
      <c r="G319" s="1273"/>
      <c r="H319" s="1274"/>
    </row>
    <row r="320" spans="2:8" s="1" customFormat="1" ht="14.45" customHeight="1">
      <c r="B320" s="1010" t="s">
        <v>3542</v>
      </c>
      <c r="C320" s="1011"/>
      <c r="D320" s="1010" t="s">
        <v>34</v>
      </c>
      <c r="E320" s="1011"/>
      <c r="F320" s="1011"/>
      <c r="G320" s="1011"/>
      <c r="H320" s="38" t="s">
        <v>1</v>
      </c>
    </row>
    <row r="321" spans="2:8" s="1" customFormat="1">
      <c r="B321" s="1012"/>
      <c r="C321" s="1013"/>
      <c r="D321" s="1016">
        <f>+ROUND(H339+H330+H326+H334,0)</f>
        <v>19620</v>
      </c>
      <c r="E321" s="1017"/>
      <c r="F321" s="1017"/>
      <c r="G321" s="1017"/>
      <c r="H321" s="1020" t="s">
        <v>2806</v>
      </c>
    </row>
    <row r="322" spans="2:8" s="1" customFormat="1" ht="15.75" thickBot="1">
      <c r="B322" s="1014"/>
      <c r="C322" s="1015"/>
      <c r="D322" s="1018"/>
      <c r="E322" s="1019"/>
      <c r="F322" s="1019"/>
      <c r="G322" s="1019"/>
      <c r="H322" s="1021"/>
    </row>
    <row r="323" spans="2:8" s="1" customFormat="1" ht="15.75" thickBot="1">
      <c r="E323" s="9"/>
      <c r="F323" s="9"/>
      <c r="G323" s="4"/>
      <c r="H323" s="4"/>
    </row>
    <row r="324" spans="2:8" s="1" customFormat="1" ht="24">
      <c r="B324" s="1028" t="s">
        <v>494</v>
      </c>
      <c r="C324" s="1029"/>
      <c r="D324" s="41" t="s">
        <v>495</v>
      </c>
      <c r="E324" s="25" t="s">
        <v>496</v>
      </c>
      <c r="F324" s="25" t="s">
        <v>2469</v>
      </c>
      <c r="G324" s="26" t="s">
        <v>492</v>
      </c>
      <c r="H324" s="27" t="s">
        <v>493</v>
      </c>
    </row>
    <row r="325" spans="2:8" s="1" customFormat="1" ht="15.75" thickBot="1">
      <c r="B325" s="167" t="s">
        <v>1137</v>
      </c>
      <c r="C325" s="95" t="str">
        <f>VLOOKUP(B325,'LISTA DE PRECIOS'!A:B,2,FALSE)</f>
        <v>Tapa plástica de registro de 0,20 x 0,20 m</v>
      </c>
      <c r="D325" s="92" t="str">
        <f>VLOOKUP(B325,'LISTA DE PRECIOS'!A:D,4,FALSE)</f>
        <v>Un</v>
      </c>
      <c r="E325" s="173">
        <v>1</v>
      </c>
      <c r="F325" s="173">
        <v>1</v>
      </c>
      <c r="G325" s="93">
        <f>VLOOKUP(B325,'LISTA DE PRECIOS'!A:E,5,FALSE)</f>
        <v>5347</v>
      </c>
      <c r="H325" s="94">
        <f t="shared" ref="H325" si="20">+ROUND(E325*F325*G325,0)</f>
        <v>5347</v>
      </c>
    </row>
    <row r="326" spans="2:8" s="1" customFormat="1" ht="15.75" thickBot="1">
      <c r="B326" s="1022"/>
      <c r="C326" s="1023"/>
      <c r="D326" s="1024"/>
      <c r="E326" s="1030" t="s">
        <v>497</v>
      </c>
      <c r="F326" s="1031"/>
      <c r="G326" s="1032"/>
      <c r="H326" s="29">
        <f>ROUND(SUM(H325:H325),0)</f>
        <v>5347</v>
      </c>
    </row>
    <row r="327" spans="2:8" s="1" customFormat="1" ht="15.75" thickBot="1">
      <c r="B327" s="1027"/>
      <c r="C327" s="1027"/>
      <c r="D327" s="1027"/>
      <c r="E327" s="1027"/>
      <c r="F327" s="1027"/>
      <c r="G327" s="1027"/>
      <c r="H327" s="1027"/>
    </row>
    <row r="328" spans="2:8" s="1" customFormat="1" ht="24">
      <c r="B328" s="1028" t="s">
        <v>489</v>
      </c>
      <c r="C328" s="1029"/>
      <c r="D328" s="41" t="s">
        <v>490</v>
      </c>
      <c r="E328" s="25" t="s">
        <v>491</v>
      </c>
      <c r="F328" s="25" t="s">
        <v>2530</v>
      </c>
      <c r="G328" s="26" t="s">
        <v>492</v>
      </c>
      <c r="H328" s="27" t="s">
        <v>493</v>
      </c>
    </row>
    <row r="329" spans="2:8" s="1" customFormat="1" ht="15.75" thickBot="1">
      <c r="B329" s="91" t="s">
        <v>543</v>
      </c>
      <c r="C329" s="95" t="str">
        <f>VLOOKUP(B329,'LISTA DE PRECIOS'!A:B,2,FALSE)</f>
        <v>Herramienta menor</v>
      </c>
      <c r="D329" s="92" t="str">
        <f>VLOOKUP(B329,'LISTA DE PRECIOS'!A:D,4,FALSE)</f>
        <v>%MO</v>
      </c>
      <c r="E329" s="155">
        <v>0.5</v>
      </c>
      <c r="F329" s="155"/>
      <c r="G329" s="93">
        <f>+H339</f>
        <v>9515</v>
      </c>
      <c r="H329" s="154">
        <f>+ROUND(E329*G329,0)</f>
        <v>4758</v>
      </c>
    </row>
    <row r="330" spans="2:8" s="1" customFormat="1" ht="15.75" thickBot="1">
      <c r="B330" s="1022"/>
      <c r="C330" s="1023"/>
      <c r="D330" s="1024"/>
      <c r="E330" s="1030" t="s">
        <v>498</v>
      </c>
      <c r="F330" s="1031"/>
      <c r="G330" s="1032"/>
      <c r="H330" s="29">
        <f>ROUND(SUM(H329:H329),0)</f>
        <v>4758</v>
      </c>
    </row>
    <row r="331" spans="2:8" s="1" customFormat="1" ht="15.75" thickBot="1">
      <c r="B331" s="42"/>
      <c r="C331" s="42"/>
      <c r="D331" s="42"/>
      <c r="E331" s="10"/>
      <c r="F331" s="10"/>
      <c r="G331" s="7"/>
      <c r="H331" s="8"/>
    </row>
    <row r="332" spans="2:8" s="1" customFormat="1" ht="36.75" thickBot="1">
      <c r="B332" s="1033" t="s">
        <v>499</v>
      </c>
      <c r="C332" s="1034"/>
      <c r="D332" s="30" t="s">
        <v>495</v>
      </c>
      <c r="E332" s="30" t="s">
        <v>501</v>
      </c>
      <c r="F332" s="25" t="s">
        <v>2530</v>
      </c>
      <c r="G332" s="31" t="s">
        <v>500</v>
      </c>
      <c r="H332" s="32" t="s">
        <v>493</v>
      </c>
    </row>
    <row r="333" spans="2:8" s="1" customFormat="1" ht="15.75" thickBot="1">
      <c r="B333" s="15">
        <v>3</v>
      </c>
      <c r="C333" s="16" t="s">
        <v>4</v>
      </c>
      <c r="D333" s="17"/>
      <c r="E333" s="18"/>
      <c r="F333" s="18"/>
      <c r="G333" s="19"/>
      <c r="H333" s="20">
        <f t="shared" ref="H333" si="21">+ROUND(E333*G333,0)</f>
        <v>0</v>
      </c>
    </row>
    <row r="334" spans="2:8" s="1" customFormat="1" ht="15.75" thickBot="1">
      <c r="B334" s="991"/>
      <c r="C334" s="991"/>
      <c r="D334" s="991"/>
      <c r="E334" s="992" t="s">
        <v>502</v>
      </c>
      <c r="F334" s="993"/>
      <c r="G334" s="994"/>
      <c r="H334" s="33">
        <f>ROUND(SUM(H333:H333),0)</f>
        <v>0</v>
      </c>
    </row>
    <row r="335" spans="2:8" s="1" customFormat="1" ht="15.75" thickBot="1">
      <c r="B335" s="1027"/>
      <c r="C335" s="1027"/>
      <c r="D335" s="1027"/>
      <c r="E335" s="1027"/>
      <c r="F335" s="1027"/>
      <c r="G335" s="1027"/>
      <c r="H335" s="1027"/>
    </row>
    <row r="336" spans="2:8" s="1" customFormat="1" ht="24">
      <c r="B336" s="1028" t="s">
        <v>503</v>
      </c>
      <c r="C336" s="1029"/>
      <c r="D336" s="41" t="s">
        <v>495</v>
      </c>
      <c r="E336" s="25" t="s">
        <v>504</v>
      </c>
      <c r="F336" s="25" t="s">
        <v>2530</v>
      </c>
      <c r="G336" s="26" t="s">
        <v>505</v>
      </c>
      <c r="H336" s="27" t="s">
        <v>493</v>
      </c>
    </row>
    <row r="337" spans="2:8" s="1" customFormat="1">
      <c r="B337" s="423" t="s">
        <v>2514</v>
      </c>
      <c r="C337" s="11" t="str">
        <f>VLOOKUP(B337,'LISTA DE PRECIOS'!A:B,2,FALSE)</f>
        <v>Ayudante</v>
      </c>
      <c r="D337" s="12" t="str">
        <f>VLOOKUP(B337,'LISTA DE PRECIOS'!A:D,4,FALSE)</f>
        <v>Día</v>
      </c>
      <c r="E337" s="23">
        <v>0.05</v>
      </c>
      <c r="F337" s="23">
        <v>1</v>
      </c>
      <c r="G337" s="13">
        <f>VLOOKUP(B337,'LISTA DE PRECIOS'!A:E,5,FALSE)</f>
        <v>67964</v>
      </c>
      <c r="H337" s="119">
        <f>+ROUND(E337*F337*G337,0)</f>
        <v>3398</v>
      </c>
    </row>
    <row r="338" spans="2:8" s="1" customFormat="1" ht="15.75" thickBot="1">
      <c r="B338" s="424" t="s">
        <v>2516</v>
      </c>
      <c r="C338" s="95" t="str">
        <f>VLOOKUP(B338,'LISTA DE PRECIOS'!A:B,2,FALSE)</f>
        <v>Oficial</v>
      </c>
      <c r="D338" s="92" t="str">
        <f>VLOOKUP(B338,'LISTA DE PRECIOS'!A:D,4,FALSE)</f>
        <v>Día</v>
      </c>
      <c r="E338" s="117">
        <v>0.05</v>
      </c>
      <c r="F338" s="117">
        <v>1</v>
      </c>
      <c r="G338" s="93">
        <f>VLOOKUP(B338,'LISTA DE PRECIOS'!A:E,5,FALSE)</f>
        <v>122335</v>
      </c>
      <c r="H338" s="116">
        <f>+ROUND(E338*F338*G338,0)</f>
        <v>6117</v>
      </c>
    </row>
    <row r="339" spans="2:8" s="1" customFormat="1" ht="15.75" thickBot="1">
      <c r="B339" s="991"/>
      <c r="C339" s="991"/>
      <c r="D339" s="991"/>
      <c r="E339" s="1042" t="s">
        <v>506</v>
      </c>
      <c r="F339" s="1043"/>
      <c r="G339" s="1031"/>
      <c r="H339" s="29">
        <f>ROUND(SUM(H337:H338),0)</f>
        <v>9515</v>
      </c>
    </row>
    <row r="340" spans="2:8" s="1" customFormat="1" ht="15.75" thickBot="1">
      <c r="B340" s="42"/>
      <c r="C340" s="42"/>
      <c r="D340" s="42"/>
      <c r="E340" s="42"/>
      <c r="F340" s="42"/>
      <c r="G340" s="42"/>
      <c r="H340" s="42"/>
    </row>
    <row r="341" spans="2:8" s="1" customFormat="1" ht="15.75" thickBot="1">
      <c r="B341" s="40"/>
      <c r="C341" s="40"/>
      <c r="D341" s="40"/>
      <c r="E341" s="995" t="s">
        <v>507</v>
      </c>
      <c r="F341" s="996"/>
      <c r="G341" s="997"/>
      <c r="H341" s="14">
        <f>+ROUND(H339+H330+H326+H334,0)</f>
        <v>19620</v>
      </c>
    </row>
    <row r="342" spans="2:8" s="1" customFormat="1">
      <c r="B342" s="40"/>
      <c r="C342" s="40"/>
      <c r="D342" s="40"/>
      <c r="E342" s="201"/>
      <c r="F342" s="201"/>
      <c r="G342" s="201"/>
      <c r="H342" s="200"/>
    </row>
    <row r="343" spans="2:8" s="1" customFormat="1">
      <c r="B343" s="40"/>
      <c r="C343" s="40"/>
      <c r="D343" s="40"/>
      <c r="E343" s="201"/>
      <c r="F343" s="201"/>
      <c r="G343" s="201"/>
      <c r="H343" s="200"/>
    </row>
    <row r="344" spans="2:8" s="1" customFormat="1">
      <c r="B344" s="40"/>
      <c r="C344" s="40"/>
      <c r="D344" s="40"/>
      <c r="E344" s="201"/>
      <c r="F344" s="201"/>
      <c r="G344" s="201"/>
      <c r="H344" s="200"/>
    </row>
    <row r="345" spans="2:8" s="1" customFormat="1">
      <c r="B345" s="40"/>
      <c r="C345" s="40"/>
      <c r="D345" s="40"/>
      <c r="E345" s="201"/>
      <c r="F345" s="201"/>
      <c r="G345" s="201"/>
      <c r="H345" s="200"/>
    </row>
    <row r="346" spans="2:8" s="1" customFormat="1" ht="15.75" thickBot="1">
      <c r="B346" s="40"/>
      <c r="C346" s="40"/>
      <c r="D346" s="40"/>
      <c r="E346" s="201"/>
      <c r="F346" s="201"/>
      <c r="G346" s="201"/>
      <c r="H346" s="200"/>
    </row>
    <row r="347" spans="2:8" s="1" customFormat="1" ht="15.6" customHeight="1" thickTop="1">
      <c r="B347" s="40"/>
      <c r="C347" s="854" t="s">
        <v>3432</v>
      </c>
      <c r="D347" s="40"/>
      <c r="E347" s="1203" t="s">
        <v>3431</v>
      </c>
      <c r="F347" s="1203"/>
      <c r="G347" s="1203"/>
      <c r="H347" s="200"/>
    </row>
    <row r="348" spans="2:8" s="1" customFormat="1">
      <c r="B348" s="40"/>
      <c r="C348" s="40"/>
      <c r="D348" s="40"/>
      <c r="E348" s="201"/>
      <c r="F348" s="201"/>
      <c r="G348" s="201"/>
      <c r="H348" s="200"/>
    </row>
    <row r="349" spans="2:8" s="1" customFormat="1">
      <c r="B349" s="40"/>
      <c r="C349" s="40"/>
      <c r="D349" s="40"/>
      <c r="E349" s="201"/>
      <c r="F349" s="201"/>
      <c r="G349" s="201"/>
      <c r="H349" s="200"/>
    </row>
    <row r="350" spans="2:8" s="1" customFormat="1" ht="15.75" thickBot="1">
      <c r="B350" s="40"/>
      <c r="C350" s="40"/>
      <c r="D350" s="40"/>
      <c r="E350" s="201"/>
      <c r="F350" s="201"/>
      <c r="G350" s="201"/>
      <c r="H350" s="200"/>
    </row>
    <row r="351" spans="2:8" s="1" customFormat="1" ht="15.75" thickTop="1">
      <c r="B351" s="40"/>
      <c r="C351" s="854" t="s">
        <v>3426</v>
      </c>
      <c r="D351" s="40"/>
      <c r="E351" s="1203" t="s">
        <v>3429</v>
      </c>
      <c r="F351" s="1203"/>
      <c r="G351" s="1203"/>
      <c r="H351" s="200"/>
    </row>
    <row r="352" spans="2:8" s="1" customFormat="1">
      <c r="B352" s="40"/>
      <c r="C352" s="40"/>
      <c r="D352" s="40"/>
      <c r="E352" s="201"/>
      <c r="F352" s="201"/>
      <c r="G352" s="201"/>
      <c r="H352" s="200"/>
    </row>
    <row r="353" spans="2:8" s="1" customFormat="1" ht="15.75" thickBot="1">
      <c r="E353" s="9"/>
      <c r="F353" s="9"/>
      <c r="G353" s="4"/>
      <c r="H353" s="4"/>
    </row>
    <row r="354" spans="2:8" s="1" customFormat="1" ht="16.149999999999999" customHeight="1" thickBot="1">
      <c r="B354" s="1209" t="s">
        <v>2982</v>
      </c>
      <c r="C354" s="1210"/>
      <c r="D354" s="1210"/>
      <c r="E354" s="1210"/>
      <c r="F354" s="1210"/>
      <c r="G354" s="1210"/>
      <c r="H354" s="1211"/>
    </row>
    <row r="355" spans="2:8" s="1" customFormat="1" ht="15.75" customHeight="1" thickBot="1">
      <c r="B355" s="1006" t="s">
        <v>2578</v>
      </c>
      <c r="C355" s="1007"/>
      <c r="D355" s="1259" t="s">
        <v>3658</v>
      </c>
      <c r="E355" s="1273"/>
      <c r="F355" s="1273"/>
      <c r="G355" s="1273"/>
      <c r="H355" s="1274"/>
    </row>
    <row r="356" spans="2:8" s="1" customFormat="1" ht="14.45" customHeight="1">
      <c r="B356" s="1010" t="s">
        <v>3543</v>
      </c>
      <c r="C356" s="1011"/>
      <c r="D356" s="1010" t="s">
        <v>34</v>
      </c>
      <c r="E356" s="1011"/>
      <c r="F356" s="1011"/>
      <c r="G356" s="1011"/>
      <c r="H356" s="38" t="s">
        <v>1</v>
      </c>
    </row>
    <row r="357" spans="2:8" s="1" customFormat="1">
      <c r="B357" s="1012"/>
      <c r="C357" s="1013"/>
      <c r="D357" s="1016">
        <f>+ROUND(H379+H370+H366+H374,0)</f>
        <v>571625</v>
      </c>
      <c r="E357" s="1017"/>
      <c r="F357" s="1017"/>
      <c r="G357" s="1017"/>
      <c r="H357" s="1020" t="s">
        <v>2806</v>
      </c>
    </row>
    <row r="358" spans="2:8" s="1" customFormat="1" ht="15.75" thickBot="1">
      <c r="B358" s="1014"/>
      <c r="C358" s="1015"/>
      <c r="D358" s="1018"/>
      <c r="E358" s="1019"/>
      <c r="F358" s="1019"/>
      <c r="G358" s="1019"/>
      <c r="H358" s="1021"/>
    </row>
    <row r="359" spans="2:8" s="1" customFormat="1" ht="15.75" thickBot="1">
      <c r="E359" s="9"/>
      <c r="F359" s="9"/>
      <c r="G359" s="4"/>
      <c r="H359" s="4"/>
    </row>
    <row r="360" spans="2:8" s="1" customFormat="1" ht="24">
      <c r="B360" s="1028" t="s">
        <v>494</v>
      </c>
      <c r="C360" s="1029"/>
      <c r="D360" s="41" t="s">
        <v>495</v>
      </c>
      <c r="E360" s="25" t="s">
        <v>496</v>
      </c>
      <c r="F360" s="25" t="s">
        <v>2469</v>
      </c>
      <c r="G360" s="26" t="s">
        <v>492</v>
      </c>
      <c r="H360" s="27" t="s">
        <v>493</v>
      </c>
    </row>
    <row r="361" spans="2:8" s="1" customFormat="1">
      <c r="B361" s="169" t="s">
        <v>663</v>
      </c>
      <c r="C361" s="11" t="str">
        <f>VLOOKUP(B361,'LISTA DE PRECIOS'!A:B,2,FALSE)</f>
        <v>Adaptador PVC macho de 1" presión</v>
      </c>
      <c r="D361" s="12" t="str">
        <f>VLOOKUP(B361,'LISTA DE PRECIOS'!A:D,4,FALSE)</f>
        <v>Un</v>
      </c>
      <c r="E361" s="176">
        <v>2</v>
      </c>
      <c r="F361" s="12">
        <v>1</v>
      </c>
      <c r="G361" s="13">
        <f>VLOOKUP(B361,'LISTA DE PRECIOS'!A:E,5,FALSE)</f>
        <v>1487</v>
      </c>
      <c r="H361" s="39">
        <f>+ROUND(E361*F361*G361,0)</f>
        <v>2974</v>
      </c>
    </row>
    <row r="362" spans="2:8" s="1" customFormat="1">
      <c r="B362" s="169" t="s">
        <v>926</v>
      </c>
      <c r="C362" s="11" t="str">
        <f>VLOOKUP(B362,'LISTA DE PRECIOS'!A:B,2,FALSE)</f>
        <v>Limpiador removedor PVC 1/4</v>
      </c>
      <c r="D362" s="12" t="str">
        <f>VLOOKUP(B362,'LISTA DE PRECIOS'!A:D,4,FALSE)</f>
        <v>Un</v>
      </c>
      <c r="E362" s="176">
        <v>0.01</v>
      </c>
      <c r="F362" s="12">
        <v>1.03</v>
      </c>
      <c r="G362" s="13">
        <f>VLOOKUP(B362,'LISTA DE PRECIOS'!A:E,5,FALSE)</f>
        <v>37083</v>
      </c>
      <c r="H362" s="39">
        <f>+ROUND(E362*F362*G362,0)</f>
        <v>382</v>
      </c>
    </row>
    <row r="363" spans="2:8" s="1" customFormat="1">
      <c r="B363" s="169" t="s">
        <v>1111</v>
      </c>
      <c r="C363" s="11" t="str">
        <f>VLOOKUP(B363,'LISTA DE PRECIOS'!A:B,2,FALSE)</f>
        <v>Soldadura liquida para PVC 1/4</v>
      </c>
      <c r="D363" s="12" t="str">
        <f>VLOOKUP(B363,'LISTA DE PRECIOS'!A:D,4,FALSE)</f>
        <v>Un</v>
      </c>
      <c r="E363" s="176">
        <v>0.01</v>
      </c>
      <c r="F363" s="12">
        <v>1.03</v>
      </c>
      <c r="G363" s="13">
        <f>VLOOKUP(B363,'LISTA DE PRECIOS'!A:E,5,FALSE)</f>
        <v>62900</v>
      </c>
      <c r="H363" s="39">
        <f t="shared" ref="H363:H365" si="22">+ROUND(E363*F363*G363,0)</f>
        <v>648</v>
      </c>
    </row>
    <row r="364" spans="2:8" s="1" customFormat="1">
      <c r="B364" s="169" t="s">
        <v>761</v>
      </c>
      <c r="C364" s="11" t="str">
        <f>VLOOKUP(B364,'LISTA DE PRECIOS'!A:B,2,FALSE)</f>
        <v>Cinta de teflón 10 m</v>
      </c>
      <c r="D364" s="12" t="str">
        <f>VLOOKUP(B364,'LISTA DE PRECIOS'!A:D,4,FALSE)</f>
        <v>Un</v>
      </c>
      <c r="E364" s="176">
        <v>1</v>
      </c>
      <c r="F364" s="12">
        <v>0.02</v>
      </c>
      <c r="G364" s="13">
        <f>VLOOKUP(B364,'LISTA DE PRECIOS'!A:E,5,FALSE)</f>
        <v>1758</v>
      </c>
      <c r="H364" s="39">
        <f t="shared" si="22"/>
        <v>35</v>
      </c>
    </row>
    <row r="365" spans="2:8" s="1" customFormat="1" ht="15.75" thickBot="1">
      <c r="B365" s="167" t="s">
        <v>967</v>
      </c>
      <c r="C365" s="95" t="str">
        <f>VLOOKUP(B365,'LISTA DE PRECIOS'!A:B,2,FALSE)</f>
        <v>Medidor de 1"    volumétrico tipo "B"</v>
      </c>
      <c r="D365" s="92" t="str">
        <f>VLOOKUP(B365,'LISTA DE PRECIOS'!A:D,4,FALSE)</f>
        <v>Un</v>
      </c>
      <c r="E365" s="173">
        <v>1</v>
      </c>
      <c r="F365" s="173">
        <v>1</v>
      </c>
      <c r="G365" s="93">
        <f>VLOOKUP(B365,'LISTA DE PRECIOS'!A:E,5,FALSE)</f>
        <v>532000</v>
      </c>
      <c r="H365" s="94">
        <f t="shared" si="22"/>
        <v>532000</v>
      </c>
    </row>
    <row r="366" spans="2:8" s="1" customFormat="1" ht="15.75" thickBot="1">
      <c r="B366" s="1022"/>
      <c r="C366" s="1023"/>
      <c r="D366" s="1024"/>
      <c r="E366" s="1030" t="s">
        <v>497</v>
      </c>
      <c r="F366" s="1031"/>
      <c r="G366" s="1032"/>
      <c r="H366" s="29">
        <f>ROUND(SUM(H361:H365),0)</f>
        <v>536039</v>
      </c>
    </row>
    <row r="367" spans="2:8" s="1" customFormat="1" ht="15.75" thickBot="1">
      <c r="B367" s="1027"/>
      <c r="C367" s="1027"/>
      <c r="D367" s="1027"/>
      <c r="E367" s="1027"/>
      <c r="F367" s="1027"/>
      <c r="G367" s="1027"/>
      <c r="H367" s="1027"/>
    </row>
    <row r="368" spans="2:8" s="1" customFormat="1" ht="24">
      <c r="B368" s="1028" t="s">
        <v>489</v>
      </c>
      <c r="C368" s="1029"/>
      <c r="D368" s="41" t="s">
        <v>490</v>
      </c>
      <c r="E368" s="25" t="s">
        <v>491</v>
      </c>
      <c r="F368" s="25" t="s">
        <v>2530</v>
      </c>
      <c r="G368" s="26" t="s">
        <v>492</v>
      </c>
      <c r="H368" s="27" t="s">
        <v>493</v>
      </c>
    </row>
    <row r="369" spans="2:8" s="1" customFormat="1" ht="15.75" thickBot="1">
      <c r="B369" s="91" t="s">
        <v>543</v>
      </c>
      <c r="C369" s="95" t="str">
        <f>VLOOKUP(B369,'LISTA DE PRECIOS'!A:B,2,FALSE)</f>
        <v>Herramienta menor</v>
      </c>
      <c r="D369" s="92" t="str">
        <f>VLOOKUP(B369,'LISTA DE PRECIOS'!A:D,4,FALSE)</f>
        <v>%MO</v>
      </c>
      <c r="E369" s="155">
        <v>0.1</v>
      </c>
      <c r="F369" s="155"/>
      <c r="G369" s="93">
        <f>+H379</f>
        <v>32351</v>
      </c>
      <c r="H369" s="154">
        <f>+ROUND(E369*G369,0)</f>
        <v>3235</v>
      </c>
    </row>
    <row r="370" spans="2:8" s="1" customFormat="1" ht="15.75" thickBot="1">
      <c r="B370" s="1022"/>
      <c r="C370" s="1023"/>
      <c r="D370" s="1024"/>
      <c r="E370" s="1030" t="s">
        <v>498</v>
      </c>
      <c r="F370" s="1031"/>
      <c r="G370" s="1032"/>
      <c r="H370" s="29">
        <f>ROUND(SUM(H369:H369),0)</f>
        <v>3235</v>
      </c>
    </row>
    <row r="371" spans="2:8" s="1" customFormat="1" ht="15.75" thickBot="1">
      <c r="B371" s="42"/>
      <c r="C371" s="42"/>
      <c r="D371" s="42"/>
      <c r="E371" s="10"/>
      <c r="F371" s="10"/>
      <c r="G371" s="7"/>
      <c r="H371" s="8"/>
    </row>
    <row r="372" spans="2:8" s="1" customFormat="1" ht="36.75" thickBot="1">
      <c r="B372" s="1033" t="s">
        <v>499</v>
      </c>
      <c r="C372" s="1034"/>
      <c r="D372" s="30" t="s">
        <v>495</v>
      </c>
      <c r="E372" s="30" t="s">
        <v>501</v>
      </c>
      <c r="F372" s="25" t="s">
        <v>2530</v>
      </c>
      <c r="G372" s="31" t="s">
        <v>500</v>
      </c>
      <c r="H372" s="32" t="s">
        <v>493</v>
      </c>
    </row>
    <row r="373" spans="2:8" s="1" customFormat="1" ht="15.75" thickBot="1">
      <c r="B373" s="15">
        <v>3</v>
      </c>
      <c r="C373" s="16" t="s">
        <v>4</v>
      </c>
      <c r="D373" s="17"/>
      <c r="E373" s="18"/>
      <c r="F373" s="18"/>
      <c r="G373" s="19"/>
      <c r="H373" s="20">
        <f t="shared" ref="H373" si="23">+ROUND(E373*G373,0)</f>
        <v>0</v>
      </c>
    </row>
    <row r="374" spans="2:8" s="1" customFormat="1" ht="15.75" thickBot="1">
      <c r="B374" s="991"/>
      <c r="C374" s="991"/>
      <c r="D374" s="991"/>
      <c r="E374" s="992" t="s">
        <v>502</v>
      </c>
      <c r="F374" s="993"/>
      <c r="G374" s="994"/>
      <c r="H374" s="33">
        <f>ROUND(SUM(H373:H373),0)</f>
        <v>0</v>
      </c>
    </row>
    <row r="375" spans="2:8" s="1" customFormat="1" ht="15.75" thickBot="1">
      <c r="B375" s="1027"/>
      <c r="C375" s="1027"/>
      <c r="D375" s="1027"/>
      <c r="E375" s="1027"/>
      <c r="F375" s="1027"/>
      <c r="G375" s="1027"/>
      <c r="H375" s="1027"/>
    </row>
    <row r="376" spans="2:8" s="1" customFormat="1" ht="24">
      <c r="B376" s="1028" t="s">
        <v>503</v>
      </c>
      <c r="C376" s="1029"/>
      <c r="D376" s="41" t="s">
        <v>495</v>
      </c>
      <c r="E376" s="25" t="s">
        <v>504</v>
      </c>
      <c r="F376" s="25" t="s">
        <v>2530</v>
      </c>
      <c r="G376" s="26" t="s">
        <v>505</v>
      </c>
      <c r="H376" s="27" t="s">
        <v>493</v>
      </c>
    </row>
    <row r="377" spans="2:8" s="1" customFormat="1">
      <c r="B377" s="423" t="s">
        <v>2514</v>
      </c>
      <c r="C377" s="11" t="str">
        <f>VLOOKUP(B377,'LISTA DE PRECIOS'!A:B,2,FALSE)</f>
        <v>Ayudante</v>
      </c>
      <c r="D377" s="12" t="str">
        <f>VLOOKUP(B377,'LISTA DE PRECIOS'!A:D,4,FALSE)</f>
        <v>Día</v>
      </c>
      <c r="E377" s="23">
        <v>0.17</v>
      </c>
      <c r="F377" s="23">
        <v>1</v>
      </c>
      <c r="G377" s="13">
        <f>VLOOKUP(B377,'LISTA DE PRECIOS'!A:E,5,FALSE)</f>
        <v>67964</v>
      </c>
      <c r="H377" s="119">
        <f>+ROUND(E377*F377*G377,0)</f>
        <v>11554</v>
      </c>
    </row>
    <row r="378" spans="2:8" s="1" customFormat="1" ht="15.75" thickBot="1">
      <c r="B378" s="424" t="s">
        <v>2516</v>
      </c>
      <c r="C378" s="95" t="str">
        <f>VLOOKUP(B378,'LISTA DE PRECIOS'!A:B,2,FALSE)</f>
        <v>Oficial</v>
      </c>
      <c r="D378" s="92" t="str">
        <f>VLOOKUP(B378,'LISTA DE PRECIOS'!A:D,4,FALSE)</f>
        <v>Día</v>
      </c>
      <c r="E378" s="117">
        <v>0.17</v>
      </c>
      <c r="F378" s="117">
        <v>1</v>
      </c>
      <c r="G378" s="93">
        <f>VLOOKUP(B378,'LISTA DE PRECIOS'!A:E,5,FALSE)</f>
        <v>122335</v>
      </c>
      <c r="H378" s="116">
        <f>+ROUND(E378*F378*G378,0)</f>
        <v>20797</v>
      </c>
    </row>
    <row r="379" spans="2:8" s="1" customFormat="1" ht="15.75" thickBot="1">
      <c r="B379" s="991"/>
      <c r="C379" s="991"/>
      <c r="D379" s="991"/>
      <c r="E379" s="1042" t="s">
        <v>506</v>
      </c>
      <c r="F379" s="1043"/>
      <c r="G379" s="1031"/>
      <c r="H379" s="29">
        <f>ROUND(SUM(H377:H378),0)</f>
        <v>32351</v>
      </c>
    </row>
    <row r="380" spans="2:8" s="1" customFormat="1" ht="15.75" thickBot="1">
      <c r="B380" s="42"/>
      <c r="C380" s="42"/>
      <c r="D380" s="42"/>
      <c r="E380" s="42"/>
      <c r="F380" s="42"/>
      <c r="G380" s="42"/>
      <c r="H380" s="42"/>
    </row>
    <row r="381" spans="2:8" s="1" customFormat="1" ht="15.75" thickBot="1">
      <c r="B381" s="40"/>
      <c r="C381" s="40"/>
      <c r="D381" s="40"/>
      <c r="E381" s="995" t="s">
        <v>507</v>
      </c>
      <c r="F381" s="996"/>
      <c r="G381" s="997"/>
      <c r="H381" s="14">
        <f>+ROUND(H379+H370+H366+H374,0)</f>
        <v>571625</v>
      </c>
    </row>
    <row r="382" spans="2:8" s="1" customFormat="1">
      <c r="B382" s="40"/>
      <c r="C382" s="40"/>
      <c r="D382" s="40"/>
      <c r="E382" s="201"/>
      <c r="F382" s="201"/>
      <c r="G382" s="201"/>
      <c r="H382" s="200"/>
    </row>
    <row r="383" spans="2:8" s="1" customFormat="1">
      <c r="B383" s="40"/>
      <c r="C383" s="40"/>
      <c r="D383" s="40"/>
      <c r="E383" s="201"/>
      <c r="F383" s="201"/>
      <c r="G383" s="201"/>
      <c r="H383" s="200"/>
    </row>
    <row r="384" spans="2:8" s="1" customFormat="1">
      <c r="B384" s="40"/>
      <c r="C384" s="40"/>
      <c r="D384" s="40"/>
      <c r="E384" s="201"/>
      <c r="F384" s="201"/>
      <c r="G384" s="201"/>
      <c r="H384" s="200"/>
    </row>
    <row r="385" spans="2:8" s="1" customFormat="1">
      <c r="B385" s="40"/>
      <c r="C385" s="40"/>
      <c r="D385" s="40"/>
      <c r="E385" s="201"/>
      <c r="F385" s="201"/>
      <c r="G385" s="201"/>
      <c r="H385" s="200"/>
    </row>
    <row r="386" spans="2:8" s="1" customFormat="1" ht="15.75" thickBot="1">
      <c r="B386" s="40"/>
      <c r="C386" s="40"/>
      <c r="D386" s="40"/>
      <c r="E386" s="201"/>
      <c r="F386" s="201"/>
      <c r="G386" s="201"/>
      <c r="H386" s="200"/>
    </row>
    <row r="387" spans="2:8" s="1" customFormat="1" ht="15.6" customHeight="1" thickTop="1">
      <c r="B387" s="40"/>
      <c r="C387" s="854" t="s">
        <v>3432</v>
      </c>
      <c r="D387" s="40"/>
      <c r="E387" s="1203" t="s">
        <v>3431</v>
      </c>
      <c r="F387" s="1203"/>
      <c r="G387" s="1203"/>
      <c r="H387" s="200"/>
    </row>
    <row r="388" spans="2:8" s="1" customFormat="1">
      <c r="B388" s="40"/>
      <c r="C388" s="40"/>
      <c r="D388" s="40"/>
      <c r="E388" s="201"/>
      <c r="F388" s="201"/>
      <c r="G388" s="201"/>
      <c r="H388" s="200"/>
    </row>
    <row r="389" spans="2:8" s="1" customFormat="1">
      <c r="B389" s="40"/>
      <c r="C389" s="40"/>
      <c r="D389" s="40"/>
      <c r="E389" s="201"/>
      <c r="F389" s="201"/>
      <c r="G389" s="201"/>
      <c r="H389" s="200"/>
    </row>
    <row r="390" spans="2:8" s="1" customFormat="1" ht="15.75" thickBot="1">
      <c r="B390" s="40"/>
      <c r="C390" s="40"/>
      <c r="D390" s="40"/>
      <c r="E390" s="201"/>
      <c r="F390" s="201"/>
      <c r="G390" s="201"/>
      <c r="H390" s="200"/>
    </row>
    <row r="391" spans="2:8" s="1" customFormat="1" ht="15.75" thickTop="1">
      <c r="B391" s="40"/>
      <c r="C391" s="854" t="s">
        <v>3426</v>
      </c>
      <c r="D391" s="40"/>
      <c r="E391" s="1203" t="s">
        <v>3429</v>
      </c>
      <c r="F391" s="1203"/>
      <c r="G391" s="1203"/>
      <c r="H391" s="200"/>
    </row>
    <row r="392" spans="2:8" s="1" customFormat="1">
      <c r="E392" s="9"/>
      <c r="F392" s="9"/>
      <c r="G392" s="4"/>
      <c r="H392" s="4"/>
    </row>
    <row r="393" spans="2:8" s="1" customFormat="1" ht="15.75" thickBot="1">
      <c r="E393" s="9"/>
      <c r="F393" s="9"/>
      <c r="G393" s="4"/>
      <c r="H393" s="4"/>
    </row>
    <row r="394" spans="2:8" s="1" customFormat="1" ht="16.5" customHeight="1" thickBot="1">
      <c r="B394" s="1209" t="s">
        <v>2982</v>
      </c>
      <c r="C394" s="1210"/>
      <c r="D394" s="1210"/>
      <c r="E394" s="1210"/>
      <c r="F394" s="1210"/>
      <c r="G394" s="1210"/>
      <c r="H394" s="1211"/>
    </row>
    <row r="395" spans="2:8" s="1" customFormat="1" ht="15.75" thickBot="1">
      <c r="B395" s="1006" t="s">
        <v>2578</v>
      </c>
      <c r="C395" s="1007"/>
      <c r="D395" s="1008" t="s">
        <v>3659</v>
      </c>
      <c r="E395" s="1007"/>
      <c r="F395" s="1007"/>
      <c r="G395" s="1007"/>
      <c r="H395" s="1009"/>
    </row>
    <row r="396" spans="2:8" s="1" customFormat="1" ht="14.45" customHeight="1">
      <c r="B396" s="1010" t="s">
        <v>3544</v>
      </c>
      <c r="C396" s="1011"/>
      <c r="D396" s="1010" t="s">
        <v>34</v>
      </c>
      <c r="E396" s="1011"/>
      <c r="F396" s="1011"/>
      <c r="G396" s="1011"/>
      <c r="H396" s="38" t="s">
        <v>1</v>
      </c>
    </row>
    <row r="397" spans="2:8" s="1" customFormat="1">
      <c r="B397" s="1012"/>
      <c r="C397" s="1013"/>
      <c r="D397" s="1016">
        <f>+ROUND(H417+H409+H405+H413,0)</f>
        <v>10085</v>
      </c>
      <c r="E397" s="1017"/>
      <c r="F397" s="1017"/>
      <c r="G397" s="1017"/>
      <c r="H397" s="1020" t="s">
        <v>3</v>
      </c>
    </row>
    <row r="398" spans="2:8" s="1" customFormat="1" ht="15.75" thickBot="1">
      <c r="B398" s="1014"/>
      <c r="C398" s="1015"/>
      <c r="D398" s="1018"/>
      <c r="E398" s="1019"/>
      <c r="F398" s="1019"/>
      <c r="G398" s="1019"/>
      <c r="H398" s="1021"/>
    </row>
    <row r="399" spans="2:8" s="1" customFormat="1" ht="15.75" thickBot="1">
      <c r="E399" s="9"/>
      <c r="F399" s="9"/>
      <c r="G399" s="4"/>
      <c r="H399" s="4"/>
    </row>
    <row r="400" spans="2:8" s="1" customFormat="1" ht="24">
      <c r="B400" s="1028" t="s">
        <v>494</v>
      </c>
      <c r="C400" s="1029"/>
      <c r="D400" s="41" t="s">
        <v>495</v>
      </c>
      <c r="E400" s="25" t="s">
        <v>496</v>
      </c>
      <c r="F400" s="25" t="s">
        <v>2469</v>
      </c>
      <c r="G400" s="26" t="s">
        <v>492</v>
      </c>
      <c r="H400" s="27" t="s">
        <v>493</v>
      </c>
    </row>
    <row r="401" spans="2:8" s="1" customFormat="1">
      <c r="B401" s="169" t="s">
        <v>1239</v>
      </c>
      <c r="C401" s="11" t="str">
        <f>VLOOKUP(B401,'LISTA DE PRECIOS'!A:B,2,FALSE)</f>
        <v>Tubería PVC presión de 1"    rde 21</v>
      </c>
      <c r="D401" s="12" t="str">
        <f>VLOOKUP(B401,'LISTA DE PRECIOS'!A:D,4,FALSE)</f>
        <v>M</v>
      </c>
      <c r="E401" s="12">
        <v>1</v>
      </c>
      <c r="F401" s="12">
        <v>1.05</v>
      </c>
      <c r="G401" s="13">
        <f>VLOOKUP(B401,'LISTA DE PRECIOS'!A:E,5,FALSE)</f>
        <v>4085</v>
      </c>
      <c r="H401" s="39">
        <f t="shared" ref="H401:H404" si="24">+ROUND(E401*F401*G401,0)</f>
        <v>4289</v>
      </c>
    </row>
    <row r="402" spans="2:8" s="1" customFormat="1">
      <c r="B402" s="169" t="s">
        <v>649</v>
      </c>
      <c r="C402" s="11" t="str">
        <f>VLOOKUP(B402,'LISTA DE PRECIOS'!A:B,2,FALSE)</f>
        <v>Accesorios PVC presión</v>
      </c>
      <c r="D402" s="12" t="str">
        <f>VLOOKUP(B402,'LISTA DE PRECIOS'!A:D,4,FALSE)</f>
        <v>%Tub</v>
      </c>
      <c r="E402" s="12">
        <v>0.17</v>
      </c>
      <c r="F402" s="12">
        <v>1</v>
      </c>
      <c r="G402" s="13">
        <f>+E402*H401</f>
        <v>729.13000000000011</v>
      </c>
      <c r="H402" s="39">
        <f>+ROUND(G402,0)</f>
        <v>729</v>
      </c>
    </row>
    <row r="403" spans="2:8" s="1" customFormat="1">
      <c r="B403" s="169" t="s">
        <v>926</v>
      </c>
      <c r="C403" s="11" t="str">
        <f>VLOOKUP(B403,'LISTA DE PRECIOS'!A:B,2,FALSE)</f>
        <v>Limpiador removedor PVC 1/4</v>
      </c>
      <c r="D403" s="12" t="str">
        <f>VLOOKUP(B403,'LISTA DE PRECIOS'!A:D,4,FALSE)</f>
        <v>Un</v>
      </c>
      <c r="E403" s="12">
        <v>0.01</v>
      </c>
      <c r="F403" s="12">
        <v>1.03</v>
      </c>
      <c r="G403" s="13">
        <f>VLOOKUP(B403,'LISTA DE PRECIOS'!A:E,5,FALSE)</f>
        <v>37083</v>
      </c>
      <c r="H403" s="39">
        <f t="shared" si="24"/>
        <v>382</v>
      </c>
    </row>
    <row r="404" spans="2:8" s="1" customFormat="1" ht="15.75" thickBot="1">
      <c r="B404" s="167" t="s">
        <v>1111</v>
      </c>
      <c r="C404" s="95" t="str">
        <f>VLOOKUP(B404,'LISTA DE PRECIOS'!A:B,2,FALSE)</f>
        <v>Soldadura liquida para PVC 1/4</v>
      </c>
      <c r="D404" s="92" t="str">
        <f>VLOOKUP(B404,'LISTA DE PRECIOS'!A:D,4,FALSE)</f>
        <v>Un</v>
      </c>
      <c r="E404" s="92">
        <v>0.01</v>
      </c>
      <c r="F404" s="92">
        <v>1.03</v>
      </c>
      <c r="G404" s="93">
        <f>VLOOKUP(B404,'LISTA DE PRECIOS'!A:E,5,FALSE)</f>
        <v>62900</v>
      </c>
      <c r="H404" s="94">
        <f t="shared" si="24"/>
        <v>648</v>
      </c>
    </row>
    <row r="405" spans="2:8" s="1" customFormat="1" ht="23.25" customHeight="1" thickBot="1">
      <c r="B405" s="1022"/>
      <c r="C405" s="1023"/>
      <c r="D405" s="1024"/>
      <c r="E405" s="1030" t="s">
        <v>497</v>
      </c>
      <c r="F405" s="1031"/>
      <c r="G405" s="1032"/>
      <c r="H405" s="29">
        <f>ROUND(SUM(H401:H404),0)</f>
        <v>6048</v>
      </c>
    </row>
    <row r="406" spans="2:8" s="1" customFormat="1" ht="23.25" customHeight="1" thickBot="1">
      <c r="B406" s="1027"/>
      <c r="C406" s="1027"/>
      <c r="D406" s="1027"/>
      <c r="E406" s="1027"/>
      <c r="F406" s="1027"/>
      <c r="G406" s="1027"/>
      <c r="H406" s="1027"/>
    </row>
    <row r="407" spans="2:8" s="1" customFormat="1" ht="25.15" customHeight="1">
      <c r="B407" s="1207" t="s">
        <v>489</v>
      </c>
      <c r="C407" s="1208"/>
      <c r="D407" s="124" t="s">
        <v>490</v>
      </c>
      <c r="E407" s="123" t="s">
        <v>491</v>
      </c>
      <c r="F407" s="123" t="s">
        <v>2530</v>
      </c>
      <c r="G407" s="122" t="s">
        <v>492</v>
      </c>
      <c r="H407" s="121" t="s">
        <v>493</v>
      </c>
    </row>
    <row r="408" spans="2:8" s="1" customFormat="1" ht="15.75" customHeight="1" thickBot="1">
      <c r="B408" s="91" t="s">
        <v>543</v>
      </c>
      <c r="C408" s="95" t="str">
        <f>VLOOKUP(B408,'LISTA DE PRECIOS'!A:B,2,FALSE)</f>
        <v>Herramienta menor</v>
      </c>
      <c r="D408" s="92" t="str">
        <f>VLOOKUP(B408,'LISTA DE PRECIOS'!A:D,4,FALSE)</f>
        <v>%MO</v>
      </c>
      <c r="E408" s="155">
        <v>0.1</v>
      </c>
      <c r="F408" s="155"/>
      <c r="G408" s="93">
        <f>+H417</f>
        <v>3670</v>
      </c>
      <c r="H408" s="154">
        <f>+ROUND(E408*G408,0)</f>
        <v>367</v>
      </c>
    </row>
    <row r="409" spans="2:8" s="1" customFormat="1" ht="23.25" customHeight="1" thickBot="1">
      <c r="B409" s="1022"/>
      <c r="C409" s="1023"/>
      <c r="D409" s="1024"/>
      <c r="E409" s="1030" t="s">
        <v>498</v>
      </c>
      <c r="F409" s="1031"/>
      <c r="G409" s="1032"/>
      <c r="H409" s="29">
        <f>ROUND(SUM(H408:H408),0)</f>
        <v>367</v>
      </c>
    </row>
    <row r="410" spans="2:8" s="1" customFormat="1" ht="15.75" thickBot="1">
      <c r="B410" s="42"/>
      <c r="C410" s="42"/>
      <c r="D410" s="42"/>
      <c r="E410" s="10"/>
      <c r="F410" s="10"/>
      <c r="G410" s="7"/>
      <c r="H410" s="8"/>
    </row>
    <row r="411" spans="2:8" s="1" customFormat="1" ht="36.75" thickBot="1">
      <c r="B411" s="1033" t="s">
        <v>499</v>
      </c>
      <c r="C411" s="1034"/>
      <c r="D411" s="30" t="s">
        <v>495</v>
      </c>
      <c r="E411" s="30" t="s">
        <v>501</v>
      </c>
      <c r="F411" s="25" t="s">
        <v>2530</v>
      </c>
      <c r="G411" s="31" t="s">
        <v>500</v>
      </c>
      <c r="H411" s="32" t="s">
        <v>493</v>
      </c>
    </row>
    <row r="412" spans="2:8" s="1" customFormat="1" ht="15.75" thickBot="1">
      <c r="B412" s="15">
        <v>3</v>
      </c>
      <c r="C412" s="16" t="s">
        <v>4</v>
      </c>
      <c r="D412" s="17"/>
      <c r="E412" s="18"/>
      <c r="F412" s="18"/>
      <c r="G412" s="19"/>
      <c r="H412" s="20">
        <f t="shared" ref="H412" si="25">+ROUND(E412*G412,0)</f>
        <v>0</v>
      </c>
    </row>
    <row r="413" spans="2:8" s="1" customFormat="1" ht="15.75" customHeight="1" thickBot="1">
      <c r="B413" s="991"/>
      <c r="C413" s="991"/>
      <c r="D413" s="991"/>
      <c r="E413" s="992" t="s">
        <v>502</v>
      </c>
      <c r="F413" s="993"/>
      <c r="G413" s="994"/>
      <c r="H413" s="33">
        <f>ROUND(SUM(H412:H412),0)</f>
        <v>0</v>
      </c>
    </row>
    <row r="414" spans="2:8" s="1" customFormat="1" ht="15.75" thickBot="1">
      <c r="B414" s="1027"/>
      <c r="C414" s="1027"/>
      <c r="D414" s="1027"/>
      <c r="E414" s="1027"/>
      <c r="F414" s="1027"/>
      <c r="G414" s="1027"/>
      <c r="H414" s="1027"/>
    </row>
    <row r="415" spans="2:8" s="1" customFormat="1" ht="24">
      <c r="B415" s="1207" t="s">
        <v>503</v>
      </c>
      <c r="C415" s="1208"/>
      <c r="D415" s="124" t="s">
        <v>495</v>
      </c>
      <c r="E415" s="123" t="s">
        <v>504</v>
      </c>
      <c r="F415" s="123" t="s">
        <v>2530</v>
      </c>
      <c r="G415" s="122" t="s">
        <v>505</v>
      </c>
      <c r="H415" s="121" t="s">
        <v>493</v>
      </c>
    </row>
    <row r="416" spans="2:8" s="1" customFormat="1" ht="15.75" thickBot="1">
      <c r="B416" s="424" t="s">
        <v>2516</v>
      </c>
      <c r="C416" s="95" t="str">
        <f>VLOOKUP(B416,'LISTA DE PRECIOS'!A:B,2,FALSE)</f>
        <v>Oficial</v>
      </c>
      <c r="D416" s="92" t="str">
        <f>VLOOKUP(B416,'LISTA DE PRECIOS'!A:D,4,FALSE)</f>
        <v>Día</v>
      </c>
      <c r="E416" s="117">
        <v>0.03</v>
      </c>
      <c r="F416" s="117">
        <v>1</v>
      </c>
      <c r="G416" s="93">
        <f>VLOOKUP(B416,'LISTA DE PRECIOS'!A:E,5,FALSE)</f>
        <v>122335</v>
      </c>
      <c r="H416" s="116">
        <f>+ROUND(E416*F416*G416,0)</f>
        <v>3670</v>
      </c>
    </row>
    <row r="417" spans="2:8" s="1" customFormat="1" ht="15.75" customHeight="1" thickBot="1">
      <c r="B417" s="991"/>
      <c r="C417" s="991"/>
      <c r="D417" s="991"/>
      <c r="E417" s="1042" t="s">
        <v>506</v>
      </c>
      <c r="F417" s="1043"/>
      <c r="G417" s="1031"/>
      <c r="H417" s="29">
        <f>ROUND(SUM(H416:H416),0)</f>
        <v>3670</v>
      </c>
    </row>
    <row r="418" spans="2:8" s="1" customFormat="1" ht="15.75" thickBot="1">
      <c r="B418" s="42"/>
      <c r="C418" s="42"/>
      <c r="D418" s="42"/>
      <c r="E418" s="42"/>
      <c r="F418" s="42"/>
      <c r="G418" s="42"/>
      <c r="H418" s="42"/>
    </row>
    <row r="419" spans="2:8" s="1" customFormat="1" ht="15.75" customHeight="1" thickBot="1">
      <c r="B419" s="40"/>
      <c r="C419" s="40"/>
      <c r="D419" s="40"/>
      <c r="E419" s="995" t="s">
        <v>507</v>
      </c>
      <c r="F419" s="996"/>
      <c r="G419" s="997"/>
      <c r="H419" s="14">
        <f>+ROUND(H417+H409+H405+H413,0)</f>
        <v>10085</v>
      </c>
    </row>
    <row r="420" spans="2:8" s="1" customFormat="1">
      <c r="B420" s="40"/>
      <c r="C420" s="40"/>
      <c r="D420" s="40"/>
      <c r="E420" s="201"/>
      <c r="F420" s="201"/>
      <c r="G420" s="201"/>
      <c r="H420" s="200"/>
    </row>
    <row r="421" spans="2:8" s="1" customFormat="1">
      <c r="B421" s="40"/>
      <c r="C421" s="40"/>
      <c r="D421" s="40"/>
      <c r="E421" s="201"/>
      <c r="F421" s="201"/>
      <c r="G421" s="201"/>
      <c r="H421" s="200"/>
    </row>
    <row r="422" spans="2:8" s="1" customFormat="1">
      <c r="B422" s="40"/>
      <c r="C422" s="40"/>
      <c r="D422" s="40"/>
      <c r="E422" s="201"/>
      <c r="F422" s="201"/>
      <c r="G422" s="201"/>
      <c r="H422" s="200"/>
    </row>
    <row r="423" spans="2:8" s="1" customFormat="1">
      <c r="B423" s="40"/>
      <c r="C423" s="40"/>
      <c r="D423" s="40"/>
      <c r="E423" s="201"/>
      <c r="F423" s="201"/>
      <c r="G423" s="201"/>
      <c r="H423" s="200"/>
    </row>
    <row r="424" spans="2:8" s="1" customFormat="1" ht="15.75" thickBot="1">
      <c r="B424" s="40"/>
      <c r="C424" s="40"/>
      <c r="D424" s="40"/>
      <c r="E424" s="201"/>
      <c r="F424" s="201"/>
      <c r="G424" s="201"/>
      <c r="H424" s="200"/>
    </row>
    <row r="425" spans="2:8" s="1" customFormat="1" ht="15.6" customHeight="1" thickTop="1">
      <c r="B425" s="40"/>
      <c r="C425" s="854" t="s">
        <v>3432</v>
      </c>
      <c r="D425" s="40"/>
      <c r="E425" s="1203" t="s">
        <v>3431</v>
      </c>
      <c r="F425" s="1203"/>
      <c r="G425" s="1203"/>
      <c r="H425" s="200"/>
    </row>
    <row r="426" spans="2:8" s="1" customFormat="1">
      <c r="B426" s="40"/>
      <c r="C426" s="40"/>
      <c r="D426" s="40"/>
      <c r="E426" s="201"/>
      <c r="F426" s="201"/>
      <c r="G426" s="201"/>
      <c r="H426" s="200"/>
    </row>
    <row r="427" spans="2:8" s="1" customFormat="1">
      <c r="B427" s="40"/>
      <c r="C427" s="40"/>
      <c r="D427" s="40"/>
      <c r="E427" s="201"/>
      <c r="F427" s="201"/>
      <c r="G427" s="201"/>
      <c r="H427" s="200"/>
    </row>
    <row r="428" spans="2:8" s="1" customFormat="1" ht="15.75" thickBot="1">
      <c r="B428" s="40"/>
      <c r="C428" s="40"/>
      <c r="D428" s="40"/>
      <c r="E428" s="201"/>
      <c r="F428" s="201"/>
      <c r="G428" s="201"/>
      <c r="H428" s="200"/>
    </row>
    <row r="429" spans="2:8" s="1" customFormat="1" ht="15.75" thickTop="1">
      <c r="B429" s="40"/>
      <c r="C429" s="854" t="s">
        <v>3426</v>
      </c>
      <c r="D429" s="40"/>
      <c r="E429" s="1203" t="s">
        <v>3429</v>
      </c>
      <c r="F429" s="1203"/>
      <c r="G429" s="1203"/>
      <c r="H429" s="200"/>
    </row>
    <row r="430" spans="2:8" s="1" customFormat="1">
      <c r="E430" s="9"/>
      <c r="F430" s="9"/>
      <c r="G430" s="4"/>
      <c r="H430" s="4"/>
    </row>
    <row r="431" spans="2:8" s="1" customFormat="1" ht="15.75" thickBot="1">
      <c r="E431" s="9"/>
      <c r="F431" s="9"/>
      <c r="G431" s="4"/>
      <c r="H431" s="4"/>
    </row>
    <row r="432" spans="2:8" s="1" customFormat="1" ht="16.149999999999999" customHeight="1" thickBot="1">
      <c r="B432" s="1209" t="s">
        <v>2982</v>
      </c>
      <c r="C432" s="1210"/>
      <c r="D432" s="1210"/>
      <c r="E432" s="1210"/>
      <c r="F432" s="1210"/>
      <c r="G432" s="1210"/>
      <c r="H432" s="1211"/>
    </row>
    <row r="433" spans="2:8" s="1" customFormat="1" ht="15.75" customHeight="1" thickBot="1">
      <c r="B433" s="1006" t="s">
        <v>2578</v>
      </c>
      <c r="C433" s="1007"/>
      <c r="D433" s="1008" t="s">
        <v>3660</v>
      </c>
      <c r="E433" s="1007"/>
      <c r="F433" s="1007"/>
      <c r="G433" s="1007"/>
      <c r="H433" s="1009"/>
    </row>
    <row r="434" spans="2:8" s="1" customFormat="1" ht="14.45" customHeight="1">
      <c r="B434" s="1010" t="s">
        <v>3545</v>
      </c>
      <c r="C434" s="1011"/>
      <c r="D434" s="1010" t="s">
        <v>34</v>
      </c>
      <c r="E434" s="1011"/>
      <c r="F434" s="1011"/>
      <c r="G434" s="1011"/>
      <c r="H434" s="38" t="s">
        <v>1</v>
      </c>
    </row>
    <row r="435" spans="2:8" s="1" customFormat="1">
      <c r="B435" s="1012"/>
      <c r="C435" s="1013"/>
      <c r="D435" s="1016">
        <f>+ROUND(H456+H448+H444+H452,0)</f>
        <v>120446</v>
      </c>
      <c r="E435" s="1017"/>
      <c r="F435" s="1017"/>
      <c r="G435" s="1017"/>
      <c r="H435" s="1020" t="s">
        <v>2806</v>
      </c>
    </row>
    <row r="436" spans="2:8" s="1" customFormat="1" ht="15.75" thickBot="1">
      <c r="B436" s="1014"/>
      <c r="C436" s="1015"/>
      <c r="D436" s="1018"/>
      <c r="E436" s="1019"/>
      <c r="F436" s="1019"/>
      <c r="G436" s="1019"/>
      <c r="H436" s="1021"/>
    </row>
    <row r="437" spans="2:8" s="1" customFormat="1" ht="15.75" thickBot="1">
      <c r="E437" s="9"/>
      <c r="F437" s="9"/>
      <c r="G437" s="4"/>
      <c r="H437" s="4"/>
    </row>
    <row r="438" spans="2:8" s="1" customFormat="1" ht="24">
      <c r="B438" s="1028" t="s">
        <v>494</v>
      </c>
      <c r="C438" s="1029"/>
      <c r="D438" s="41" t="s">
        <v>495</v>
      </c>
      <c r="E438" s="25" t="s">
        <v>496</v>
      </c>
      <c r="F438" s="25" t="s">
        <v>2469</v>
      </c>
      <c r="G438" s="26" t="s">
        <v>492</v>
      </c>
      <c r="H438" s="27" t="s">
        <v>493</v>
      </c>
    </row>
    <row r="439" spans="2:8" s="1" customFormat="1">
      <c r="B439" s="169" t="s">
        <v>663</v>
      </c>
      <c r="C439" s="11" t="str">
        <f>VLOOKUP(B439,'LISTA DE PRECIOS'!A:B,2,FALSE)</f>
        <v>Adaptador PVC macho de 1" presión</v>
      </c>
      <c r="D439" s="12" t="str">
        <f>VLOOKUP(B439,'LISTA DE PRECIOS'!A:D,4,FALSE)</f>
        <v>Un</v>
      </c>
      <c r="E439" s="176">
        <v>2</v>
      </c>
      <c r="F439" s="12">
        <v>1</v>
      </c>
      <c r="G439" s="13">
        <f>VLOOKUP(B439,'LISTA DE PRECIOS'!A:E,5,FALSE)</f>
        <v>1487</v>
      </c>
      <c r="H439" s="39">
        <f>+ROUND(E439*F439*G439,0)</f>
        <v>2974</v>
      </c>
    </row>
    <row r="440" spans="2:8" s="1" customFormat="1">
      <c r="B440" s="169" t="s">
        <v>926</v>
      </c>
      <c r="C440" s="11" t="str">
        <f>VLOOKUP(B440,'LISTA DE PRECIOS'!A:B,2,FALSE)</f>
        <v>Limpiador removedor PVC 1/4</v>
      </c>
      <c r="D440" s="12" t="str">
        <f>VLOOKUP(B440,'LISTA DE PRECIOS'!A:D,4,FALSE)</f>
        <v>Un</v>
      </c>
      <c r="E440" s="176">
        <v>0.01</v>
      </c>
      <c r="F440" s="12">
        <v>1.03</v>
      </c>
      <c r="G440" s="13">
        <f>VLOOKUP(B440,'LISTA DE PRECIOS'!A:E,5,FALSE)</f>
        <v>37083</v>
      </c>
      <c r="H440" s="39">
        <f>+ROUND(E440*F440*G440,0)</f>
        <v>382</v>
      </c>
    </row>
    <row r="441" spans="2:8" s="1" customFormat="1">
      <c r="B441" s="169" t="s">
        <v>1111</v>
      </c>
      <c r="C441" s="11" t="str">
        <f>VLOOKUP(B441,'LISTA DE PRECIOS'!A:B,2,FALSE)</f>
        <v>Soldadura liquida para PVC 1/4</v>
      </c>
      <c r="D441" s="12" t="str">
        <f>VLOOKUP(B441,'LISTA DE PRECIOS'!A:D,4,FALSE)</f>
        <v>Un</v>
      </c>
      <c r="E441" s="176">
        <v>0.01</v>
      </c>
      <c r="F441" s="12">
        <v>1.03</v>
      </c>
      <c r="G441" s="13">
        <f>VLOOKUP(B441,'LISTA DE PRECIOS'!A:E,5,FALSE)</f>
        <v>62900</v>
      </c>
      <c r="H441" s="39">
        <f>+ROUND(E441*F441*G441,0)</f>
        <v>648</v>
      </c>
    </row>
    <row r="442" spans="2:8" s="1" customFormat="1">
      <c r="B442" s="169" t="s">
        <v>1412</v>
      </c>
      <c r="C442" s="11" t="str">
        <f>VLOOKUP(B442,'LISTA DE PRECIOS'!A:B,2,FALSE)</f>
        <v>Cheque de 1" en bronce fundido</v>
      </c>
      <c r="D442" s="12" t="str">
        <f>VLOOKUP(B442,'LISTA DE PRECIOS'!A:D,4,FALSE)</f>
        <v>un</v>
      </c>
      <c r="E442" s="176">
        <v>1</v>
      </c>
      <c r="F442" s="12">
        <v>1</v>
      </c>
      <c r="G442" s="13">
        <f>VLOOKUP(B442,'LISTA DE PRECIOS'!A:E,5,FALSE)</f>
        <v>102950</v>
      </c>
      <c r="H442" s="39">
        <f t="shared" ref="H442:H443" si="26">+ROUND(E442*F442*G442,0)</f>
        <v>102950</v>
      </c>
    </row>
    <row r="443" spans="2:8" s="1" customFormat="1" ht="15.75" thickBot="1">
      <c r="B443" s="167" t="s">
        <v>761</v>
      </c>
      <c r="C443" s="95" t="str">
        <f>VLOOKUP(B443,'LISTA DE PRECIOS'!A:B,2,FALSE)</f>
        <v>Cinta de teflón 10 m</v>
      </c>
      <c r="D443" s="92" t="str">
        <f>VLOOKUP(B443,'LISTA DE PRECIOS'!A:D,4,FALSE)</f>
        <v>Un</v>
      </c>
      <c r="E443" s="173">
        <v>1</v>
      </c>
      <c r="F443" s="92">
        <v>0.02</v>
      </c>
      <c r="G443" s="93">
        <f>VLOOKUP(B443,'LISTA DE PRECIOS'!A:E,5,FALSE)</f>
        <v>1758</v>
      </c>
      <c r="H443" s="94">
        <f t="shared" si="26"/>
        <v>35</v>
      </c>
    </row>
    <row r="444" spans="2:8" s="1" customFormat="1" ht="15.75" thickBot="1">
      <c r="B444" s="1022"/>
      <c r="C444" s="1023"/>
      <c r="D444" s="1024"/>
      <c r="E444" s="1030" t="s">
        <v>497</v>
      </c>
      <c r="F444" s="1031"/>
      <c r="G444" s="1032"/>
      <c r="H444" s="29">
        <f>ROUND(SUM(H439:H443),0)</f>
        <v>106989</v>
      </c>
    </row>
    <row r="445" spans="2:8" s="1" customFormat="1" ht="15.75" thickBot="1">
      <c r="B445" s="1027"/>
      <c r="C445" s="1027"/>
      <c r="D445" s="1027"/>
      <c r="E445" s="1027"/>
      <c r="F445" s="1027"/>
      <c r="G445" s="1027"/>
      <c r="H445" s="1027"/>
    </row>
    <row r="446" spans="2:8" s="1" customFormat="1" ht="24">
      <c r="B446" s="1028" t="s">
        <v>489</v>
      </c>
      <c r="C446" s="1029"/>
      <c r="D446" s="41" t="s">
        <v>490</v>
      </c>
      <c r="E446" s="25" t="s">
        <v>491</v>
      </c>
      <c r="F446" s="25" t="s">
        <v>2530</v>
      </c>
      <c r="G446" s="26" t="s">
        <v>492</v>
      </c>
      <c r="H446" s="27" t="s">
        <v>493</v>
      </c>
    </row>
    <row r="447" spans="2:8" s="1" customFormat="1" ht="15.75" thickBot="1">
      <c r="B447" s="91" t="s">
        <v>543</v>
      </c>
      <c r="C447" s="95" t="str">
        <f>VLOOKUP(B447,'LISTA DE PRECIOS'!A:B,2,FALSE)</f>
        <v>Herramienta menor</v>
      </c>
      <c r="D447" s="92" t="str">
        <f>VLOOKUP(B447,'LISTA DE PRECIOS'!A:D,4,FALSE)</f>
        <v>%MO</v>
      </c>
      <c r="E447" s="155">
        <v>0.1</v>
      </c>
      <c r="F447" s="155"/>
      <c r="G447" s="93">
        <f>+H456</f>
        <v>12234</v>
      </c>
      <c r="H447" s="154">
        <f>+ROUND(E447*G447,0)</f>
        <v>1223</v>
      </c>
    </row>
    <row r="448" spans="2:8" s="1" customFormat="1" ht="15.75" thickBot="1">
      <c r="B448" s="1022"/>
      <c r="C448" s="1023"/>
      <c r="D448" s="1024"/>
      <c r="E448" s="1030" t="s">
        <v>498</v>
      </c>
      <c r="F448" s="1031"/>
      <c r="G448" s="1032"/>
      <c r="H448" s="29">
        <f>ROUND(SUM(H447:H447),0)</f>
        <v>1223</v>
      </c>
    </row>
    <row r="449" spans="2:8" s="1" customFormat="1" ht="15.75" thickBot="1">
      <c r="B449" s="42"/>
      <c r="C449" s="42"/>
      <c r="D449" s="42"/>
      <c r="E449" s="10"/>
      <c r="F449" s="10"/>
      <c r="G449" s="7"/>
      <c r="H449" s="8"/>
    </row>
    <row r="450" spans="2:8" s="1" customFormat="1" ht="36.75" thickBot="1">
      <c r="B450" s="1033" t="s">
        <v>499</v>
      </c>
      <c r="C450" s="1034"/>
      <c r="D450" s="30" t="s">
        <v>495</v>
      </c>
      <c r="E450" s="30" t="s">
        <v>501</v>
      </c>
      <c r="F450" s="25" t="s">
        <v>2530</v>
      </c>
      <c r="G450" s="31" t="s">
        <v>500</v>
      </c>
      <c r="H450" s="32" t="s">
        <v>493</v>
      </c>
    </row>
    <row r="451" spans="2:8" s="1" customFormat="1" ht="15.75" thickBot="1">
      <c r="B451" s="15">
        <v>3</v>
      </c>
      <c r="C451" s="16" t="s">
        <v>4</v>
      </c>
      <c r="D451" s="17"/>
      <c r="E451" s="18"/>
      <c r="F451" s="18"/>
      <c r="G451" s="19"/>
      <c r="H451" s="20">
        <f t="shared" ref="H451" si="27">+ROUND(E451*G451,0)</f>
        <v>0</v>
      </c>
    </row>
    <row r="452" spans="2:8" s="1" customFormat="1" ht="15.75" thickBot="1">
      <c r="B452" s="991"/>
      <c r="C452" s="991"/>
      <c r="D452" s="991"/>
      <c r="E452" s="992" t="s">
        <v>502</v>
      </c>
      <c r="F452" s="993"/>
      <c r="G452" s="994"/>
      <c r="H452" s="33">
        <f>ROUND(SUM(H451:H451),0)</f>
        <v>0</v>
      </c>
    </row>
    <row r="453" spans="2:8" s="1" customFormat="1" ht="15.75" thickBot="1">
      <c r="B453" s="1027"/>
      <c r="C453" s="1027"/>
      <c r="D453" s="1027"/>
      <c r="E453" s="1027"/>
      <c r="F453" s="1027"/>
      <c r="G453" s="1027"/>
      <c r="H453" s="1027"/>
    </row>
    <row r="454" spans="2:8" s="1" customFormat="1" ht="24">
      <c r="B454" s="1028" t="s">
        <v>503</v>
      </c>
      <c r="C454" s="1029"/>
      <c r="D454" s="41" t="s">
        <v>495</v>
      </c>
      <c r="E454" s="25" t="s">
        <v>504</v>
      </c>
      <c r="F454" s="25" t="s">
        <v>2530</v>
      </c>
      <c r="G454" s="26" t="s">
        <v>505</v>
      </c>
      <c r="H454" s="27" t="s">
        <v>493</v>
      </c>
    </row>
    <row r="455" spans="2:8" s="1" customFormat="1" ht="15.75" thickBot="1">
      <c r="B455" s="424" t="s">
        <v>2516</v>
      </c>
      <c r="C455" s="95" t="str">
        <f>VLOOKUP(B455,'LISTA DE PRECIOS'!A:B,2,FALSE)</f>
        <v>Oficial</v>
      </c>
      <c r="D455" s="92" t="str">
        <f>VLOOKUP(B455,'LISTA DE PRECIOS'!A:D,4,FALSE)</f>
        <v>Día</v>
      </c>
      <c r="E455" s="117">
        <v>0.1</v>
      </c>
      <c r="F455" s="117">
        <v>1</v>
      </c>
      <c r="G455" s="93">
        <f>VLOOKUP(B455,'LISTA DE PRECIOS'!A:E,5,FALSE)</f>
        <v>122335</v>
      </c>
      <c r="H455" s="116">
        <f>+ROUND(E455*F455*G455,0)</f>
        <v>12234</v>
      </c>
    </row>
    <row r="456" spans="2:8" s="1" customFormat="1" ht="15.75" thickBot="1">
      <c r="B456" s="991"/>
      <c r="C456" s="991"/>
      <c r="D456" s="991"/>
      <c r="E456" s="1042" t="s">
        <v>506</v>
      </c>
      <c r="F456" s="1043"/>
      <c r="G456" s="1031"/>
      <c r="H456" s="29">
        <f>ROUND(SUM(H455:H455),0)</f>
        <v>12234</v>
      </c>
    </row>
    <row r="457" spans="2:8" s="1" customFormat="1" ht="15.75" thickBot="1">
      <c r="B457" s="42"/>
      <c r="C457" s="42"/>
      <c r="D457" s="42"/>
      <c r="E457" s="42"/>
      <c r="F457" s="42"/>
      <c r="G457" s="42"/>
      <c r="H457" s="42"/>
    </row>
    <row r="458" spans="2:8" s="1" customFormat="1" ht="15.75" thickBot="1">
      <c r="B458" s="40"/>
      <c r="C458" s="40"/>
      <c r="D458" s="40"/>
      <c r="E458" s="995" t="s">
        <v>507</v>
      </c>
      <c r="F458" s="996"/>
      <c r="G458" s="997"/>
      <c r="H458" s="14">
        <f>+ROUND(H456+H448+H444+H452,0)</f>
        <v>120446</v>
      </c>
    </row>
    <row r="459" spans="2:8" s="1" customFormat="1">
      <c r="B459" s="40"/>
      <c r="C459" s="40"/>
      <c r="D459" s="40"/>
      <c r="E459" s="201"/>
      <c r="F459" s="201"/>
      <c r="G459" s="201"/>
      <c r="H459" s="200"/>
    </row>
    <row r="460" spans="2:8" s="1" customFormat="1">
      <c r="B460" s="40"/>
      <c r="C460" s="40"/>
      <c r="D460" s="40"/>
      <c r="E460" s="201"/>
      <c r="F460" s="201"/>
      <c r="G460" s="201"/>
      <c r="H460" s="200"/>
    </row>
    <row r="461" spans="2:8" s="1" customFormat="1">
      <c r="B461" s="40"/>
      <c r="C461" s="40"/>
      <c r="D461" s="40"/>
      <c r="E461" s="201"/>
      <c r="F461" s="201"/>
      <c r="G461" s="201"/>
      <c r="H461" s="200"/>
    </row>
    <row r="462" spans="2:8" s="1" customFormat="1">
      <c r="B462" s="40"/>
      <c r="C462" s="40"/>
      <c r="D462" s="40"/>
      <c r="E462" s="201"/>
      <c r="F462" s="201"/>
      <c r="G462" s="201"/>
      <c r="H462" s="200"/>
    </row>
    <row r="463" spans="2:8" s="1" customFormat="1" ht="15.75" thickBot="1">
      <c r="B463" s="40"/>
      <c r="C463" s="40"/>
      <c r="D463" s="40"/>
      <c r="E463" s="201"/>
      <c r="F463" s="201"/>
      <c r="G463" s="201"/>
      <c r="H463" s="200"/>
    </row>
    <row r="464" spans="2:8" s="1" customFormat="1" ht="15.6" customHeight="1" thickTop="1">
      <c r="B464" s="40"/>
      <c r="C464" s="854" t="s">
        <v>3432</v>
      </c>
      <c r="D464" s="40"/>
      <c r="E464" s="1203" t="s">
        <v>3431</v>
      </c>
      <c r="F464" s="1203"/>
      <c r="G464" s="1203"/>
      <c r="H464" s="200"/>
    </row>
    <row r="465" spans="2:8" s="1" customFormat="1">
      <c r="B465" s="40"/>
      <c r="C465" s="40"/>
      <c r="D465" s="40"/>
      <c r="E465" s="201"/>
      <c r="F465" s="201"/>
      <c r="G465" s="201"/>
      <c r="H465" s="200"/>
    </row>
    <row r="466" spans="2:8" s="1" customFormat="1">
      <c r="B466" s="40"/>
      <c r="C466" s="40"/>
      <c r="D466" s="40"/>
      <c r="E466" s="201"/>
      <c r="F466" s="201"/>
      <c r="G466" s="201"/>
      <c r="H466" s="200"/>
    </row>
    <row r="467" spans="2:8" s="1" customFormat="1" ht="15.75" thickBot="1">
      <c r="B467" s="40"/>
      <c r="C467" s="40"/>
      <c r="D467" s="40"/>
      <c r="E467" s="201"/>
      <c r="F467" s="201"/>
      <c r="G467" s="201"/>
      <c r="H467" s="200"/>
    </row>
    <row r="468" spans="2:8" s="1" customFormat="1" ht="15.75" thickTop="1">
      <c r="B468" s="40"/>
      <c r="C468" s="854" t="s">
        <v>3426</v>
      </c>
      <c r="D468" s="40"/>
      <c r="E468" s="1203" t="s">
        <v>3429</v>
      </c>
      <c r="F468" s="1203"/>
      <c r="G468" s="1203"/>
      <c r="H468" s="200"/>
    </row>
    <row r="469" spans="2:8" s="1" customFormat="1">
      <c r="E469" s="9"/>
      <c r="F469" s="9"/>
      <c r="G469" s="4"/>
      <c r="H469" s="4"/>
    </row>
    <row r="470" spans="2:8" s="1" customFormat="1" ht="16.899999999999999" customHeight="1" thickBot="1">
      <c r="B470" s="4"/>
      <c r="C470" s="4"/>
      <c r="D470" s="4"/>
      <c r="E470" s="4"/>
      <c r="F470" s="4"/>
      <c r="G470" s="4"/>
      <c r="H470" s="4"/>
    </row>
    <row r="471" spans="2:8" s="1" customFormat="1" ht="17.45" customHeight="1" thickBot="1">
      <c r="B471" s="1209" t="s">
        <v>2982</v>
      </c>
      <c r="C471" s="1210"/>
      <c r="D471" s="1210"/>
      <c r="E471" s="1210"/>
      <c r="F471" s="1210"/>
      <c r="G471" s="1210"/>
      <c r="H471" s="1211"/>
    </row>
    <row r="472" spans="2:8" s="1" customFormat="1" ht="15.75" thickBot="1">
      <c r="B472" s="1006" t="s">
        <v>2578</v>
      </c>
      <c r="C472" s="1007"/>
      <c r="D472" s="1008" t="s">
        <v>3661</v>
      </c>
      <c r="E472" s="1007"/>
      <c r="F472" s="1007"/>
      <c r="G472" s="1007"/>
      <c r="H472" s="1009"/>
    </row>
    <row r="473" spans="2:8" s="1" customFormat="1" ht="14.45" customHeight="1">
      <c r="B473" s="1010" t="s">
        <v>3532</v>
      </c>
      <c r="C473" s="1011"/>
      <c r="D473" s="1010" t="s">
        <v>34</v>
      </c>
      <c r="E473" s="1011"/>
      <c r="F473" s="1011"/>
      <c r="G473" s="1011"/>
      <c r="H473" s="38" t="s">
        <v>1</v>
      </c>
    </row>
    <row r="474" spans="2:8" s="1" customFormat="1" ht="9.6" customHeight="1">
      <c r="B474" s="1012"/>
      <c r="C474" s="1013"/>
      <c r="D474" s="1016">
        <f>+ROUND(H492+H484+H480+H488,0)</f>
        <v>603335</v>
      </c>
      <c r="E474" s="1017"/>
      <c r="F474" s="1017"/>
      <c r="G474" s="1017"/>
      <c r="H474" s="1020" t="s">
        <v>2806</v>
      </c>
    </row>
    <row r="475" spans="2:8" s="1" customFormat="1" ht="27" customHeight="1" thickBot="1">
      <c r="B475" s="1014"/>
      <c r="C475" s="1015"/>
      <c r="D475" s="1018"/>
      <c r="E475" s="1019"/>
      <c r="F475" s="1019"/>
      <c r="G475" s="1019"/>
      <c r="H475" s="1021"/>
    </row>
    <row r="476" spans="2:8" s="1" customFormat="1" ht="9.75" customHeight="1" thickBot="1">
      <c r="E476" s="9"/>
      <c r="F476" s="9"/>
      <c r="G476" s="4"/>
      <c r="H476" s="4"/>
    </row>
    <row r="477" spans="2:8" s="1" customFormat="1" ht="24">
      <c r="B477" s="1207" t="s">
        <v>494</v>
      </c>
      <c r="C477" s="1208"/>
      <c r="D477" s="124" t="s">
        <v>495</v>
      </c>
      <c r="E477" s="123" t="s">
        <v>496</v>
      </c>
      <c r="F477" s="123" t="s">
        <v>2542</v>
      </c>
      <c r="G477" s="122" t="s">
        <v>492</v>
      </c>
      <c r="H477" s="121" t="s">
        <v>493</v>
      </c>
    </row>
    <row r="478" spans="2:8" s="1" customFormat="1">
      <c r="B478" s="169" t="s">
        <v>727</v>
      </c>
      <c r="C478" s="11" t="str">
        <f>VLOOKUP(B478,'LISTA DE PRECIOS'!A:B,2,FALSE)</f>
        <v>Cemento blanco</v>
      </c>
      <c r="D478" s="12" t="str">
        <f>VLOOKUP(B478,'LISTA DE PRECIOS'!A:D,4,FALSE)</f>
        <v>Kg</v>
      </c>
      <c r="E478" s="12">
        <v>0.5</v>
      </c>
      <c r="F478" s="12">
        <v>1.05</v>
      </c>
      <c r="G478" s="13">
        <f>VLOOKUP(B478,'LISTA DE PRECIOS'!A:E,5,FALSE)</f>
        <v>1247</v>
      </c>
      <c r="H478" s="39">
        <f>+ROUND(E478*F478*G478,0)</f>
        <v>655</v>
      </c>
    </row>
    <row r="479" spans="2:8" s="1" customFormat="1">
      <c r="B479" s="169" t="s">
        <v>1422</v>
      </c>
      <c r="C479" s="11" t="str">
        <f>VLOOKUP(B479,'LISTA DE PRECIOS'!A:B,2,FALSE)</f>
        <v>Sanitario One Piece Solare Blanco corona</v>
      </c>
      <c r="D479" s="12" t="str">
        <f>VLOOKUP(B479,'LISTA DE PRECIOS'!A:D,4,FALSE)</f>
        <v>un</v>
      </c>
      <c r="E479" s="12">
        <v>1</v>
      </c>
      <c r="F479" s="12">
        <v>1.05</v>
      </c>
      <c r="G479" s="13">
        <f>VLOOKUP(B479,'LISTA DE PRECIOS'!A:E,5,FALSE)</f>
        <v>509900</v>
      </c>
      <c r="H479" s="39">
        <f>+ROUND(E479*F479*G479,0)</f>
        <v>535395</v>
      </c>
    </row>
    <row r="480" spans="2:8" s="1" customFormat="1" ht="15.75" thickBot="1">
      <c r="B480" s="1022"/>
      <c r="C480" s="1023"/>
      <c r="D480" s="1024"/>
      <c r="E480" s="1030" t="s">
        <v>497</v>
      </c>
      <c r="F480" s="1031"/>
      <c r="G480" s="1032"/>
      <c r="H480" s="29">
        <f>ROUND(SUM(H478:H479),0)</f>
        <v>536050</v>
      </c>
    </row>
    <row r="481" spans="2:8" s="1" customFormat="1" ht="10.9" customHeight="1" thickBot="1">
      <c r="B481" s="1027"/>
      <c r="C481" s="1027"/>
      <c r="D481" s="1027"/>
      <c r="E481" s="1027"/>
      <c r="F481" s="1027"/>
      <c r="G481" s="1027"/>
      <c r="H481" s="1027"/>
    </row>
    <row r="482" spans="2:8" s="1" customFormat="1" ht="24">
      <c r="B482" s="1028" t="s">
        <v>489</v>
      </c>
      <c r="C482" s="1029"/>
      <c r="D482" s="41" t="s">
        <v>490</v>
      </c>
      <c r="E482" s="25" t="s">
        <v>491</v>
      </c>
      <c r="F482" s="25" t="s">
        <v>2530</v>
      </c>
      <c r="G482" s="26" t="s">
        <v>492</v>
      </c>
      <c r="H482" s="27" t="s">
        <v>493</v>
      </c>
    </row>
    <row r="483" spans="2:8" s="1" customFormat="1" ht="15.75" thickBot="1">
      <c r="B483" s="91" t="s">
        <v>543</v>
      </c>
      <c r="C483" s="95" t="str">
        <f>VLOOKUP(B483,'LISTA DE PRECIOS'!A:B,2,FALSE)</f>
        <v>Herramienta menor</v>
      </c>
      <c r="D483" s="92" t="str">
        <f>VLOOKUP(B483,'LISTA DE PRECIOS'!A:D,4,FALSE)</f>
        <v>%MO</v>
      </c>
      <c r="E483" s="155">
        <v>0.1</v>
      </c>
      <c r="F483" s="155"/>
      <c r="G483" s="93">
        <f>+H492</f>
        <v>61168</v>
      </c>
      <c r="H483" s="154">
        <f>+ROUND(E483*G483,0)</f>
        <v>6117</v>
      </c>
    </row>
    <row r="484" spans="2:8" s="1" customFormat="1" ht="15.75" thickBot="1">
      <c r="B484" s="1022"/>
      <c r="C484" s="1023"/>
      <c r="D484" s="1024"/>
      <c r="E484" s="1030" t="s">
        <v>498</v>
      </c>
      <c r="F484" s="1031"/>
      <c r="G484" s="1032"/>
      <c r="H484" s="29">
        <f>ROUND(SUM(H483:H483),0)</f>
        <v>6117</v>
      </c>
    </row>
    <row r="485" spans="2:8" s="1" customFormat="1" ht="10.15" customHeight="1" thickBot="1">
      <c r="B485" s="42"/>
      <c r="C485" s="42"/>
      <c r="D485" s="42"/>
      <c r="E485" s="10"/>
      <c r="F485" s="10"/>
      <c r="G485" s="7"/>
      <c r="H485" s="8"/>
    </row>
    <row r="486" spans="2:8" s="1" customFormat="1" ht="36.75" thickBot="1">
      <c r="B486" s="1033" t="s">
        <v>499</v>
      </c>
      <c r="C486" s="1034"/>
      <c r="D486" s="30" t="s">
        <v>495</v>
      </c>
      <c r="E486" s="30" t="s">
        <v>501</v>
      </c>
      <c r="F486" s="25" t="s">
        <v>2530</v>
      </c>
      <c r="G486" s="31" t="s">
        <v>500</v>
      </c>
      <c r="H486" s="32" t="s">
        <v>493</v>
      </c>
    </row>
    <row r="487" spans="2:8" s="1" customFormat="1" ht="15.75" thickBot="1">
      <c r="B487" s="15">
        <v>3</v>
      </c>
      <c r="C487" s="16" t="s">
        <v>4</v>
      </c>
      <c r="D487" s="17"/>
      <c r="E487" s="18"/>
      <c r="F487" s="18"/>
      <c r="G487" s="19"/>
      <c r="H487" s="20">
        <f t="shared" ref="H487" si="28">+ROUND(E487*G487,0)</f>
        <v>0</v>
      </c>
    </row>
    <row r="488" spans="2:8" s="1" customFormat="1" ht="15.75" thickBot="1">
      <c r="B488" s="991"/>
      <c r="C488" s="991"/>
      <c r="D488" s="991"/>
      <c r="E488" s="992" t="s">
        <v>502</v>
      </c>
      <c r="F488" s="993"/>
      <c r="G488" s="994"/>
      <c r="H488" s="33">
        <f>ROUND(SUM(H487:H487),0)</f>
        <v>0</v>
      </c>
    </row>
    <row r="489" spans="2:8" s="1" customFormat="1" ht="15.75" thickBot="1">
      <c r="B489" s="1027"/>
      <c r="C489" s="1027"/>
      <c r="D489" s="1027"/>
      <c r="E489" s="1027"/>
      <c r="F489" s="1027"/>
      <c r="G489" s="1027"/>
      <c r="H489" s="1027"/>
    </row>
    <row r="490" spans="2:8" s="1" customFormat="1" ht="24">
      <c r="B490" s="1207" t="s">
        <v>503</v>
      </c>
      <c r="C490" s="1208"/>
      <c r="D490" s="124" t="s">
        <v>495</v>
      </c>
      <c r="E490" s="123" t="s">
        <v>504</v>
      </c>
      <c r="F490" s="123" t="s">
        <v>2530</v>
      </c>
      <c r="G490" s="122" t="s">
        <v>505</v>
      </c>
      <c r="H490" s="121" t="s">
        <v>493</v>
      </c>
    </row>
    <row r="491" spans="2:8" s="1" customFormat="1" ht="15.75" thickBot="1">
      <c r="B491" s="424" t="s">
        <v>2516</v>
      </c>
      <c r="C491" s="95" t="str">
        <f>VLOOKUP(B491,'LISTA DE PRECIOS'!A:B,2,FALSE)</f>
        <v>Oficial</v>
      </c>
      <c r="D491" s="92" t="str">
        <f>VLOOKUP(B491,'LISTA DE PRECIOS'!A:D,4,FALSE)</f>
        <v>Día</v>
      </c>
      <c r="E491" s="117">
        <v>0.5</v>
      </c>
      <c r="F491" s="117">
        <v>1</v>
      </c>
      <c r="G491" s="93">
        <f>VLOOKUP(B491,'LISTA DE PRECIOS'!A:E,5,FALSE)</f>
        <v>122335</v>
      </c>
      <c r="H491" s="116">
        <f>+ROUND(E491*F491*G491,0)</f>
        <v>61168</v>
      </c>
    </row>
    <row r="492" spans="2:8" s="1" customFormat="1" ht="15.75" thickBot="1">
      <c r="B492" s="991"/>
      <c r="C492" s="991"/>
      <c r="D492" s="991"/>
      <c r="E492" s="1042" t="s">
        <v>506</v>
      </c>
      <c r="F492" s="1043"/>
      <c r="G492" s="1031"/>
      <c r="H492" s="29">
        <f>ROUND(SUM(H491:H491),0)</f>
        <v>61168</v>
      </c>
    </row>
    <row r="493" spans="2:8" s="1" customFormat="1" ht="8.4499999999999993" customHeight="1" thickBot="1">
      <c r="B493" s="42"/>
      <c r="C493" s="42"/>
      <c r="D493" s="42"/>
      <c r="E493" s="42"/>
      <c r="F493" s="42"/>
      <c r="G493" s="42"/>
      <c r="H493" s="42"/>
    </row>
    <row r="494" spans="2:8" s="1" customFormat="1" ht="15.75" thickBot="1">
      <c r="B494" s="40"/>
      <c r="C494" s="40"/>
      <c r="D494" s="40"/>
      <c r="E494" s="995" t="s">
        <v>507</v>
      </c>
      <c r="F494" s="996"/>
      <c r="G494" s="997"/>
      <c r="H494" s="14">
        <f>+ROUND(H492+H484+H480+H488,0)</f>
        <v>603335</v>
      </c>
    </row>
    <row r="495" spans="2:8" s="1" customFormat="1">
      <c r="B495" s="40"/>
      <c r="C495" s="40"/>
      <c r="D495" s="40"/>
      <c r="E495" s="201"/>
      <c r="F495" s="201"/>
      <c r="G495" s="201"/>
      <c r="H495" s="200"/>
    </row>
    <row r="496" spans="2:8" s="1" customFormat="1">
      <c r="B496" s="40"/>
      <c r="C496" s="40"/>
      <c r="D496" s="40"/>
      <c r="E496" s="201"/>
      <c r="F496" s="201"/>
      <c r="G496" s="201"/>
      <c r="H496" s="200"/>
    </row>
    <row r="497" spans="2:8" s="1" customFormat="1">
      <c r="B497" s="40"/>
      <c r="C497" s="40"/>
      <c r="D497" s="40"/>
      <c r="E497" s="201"/>
      <c r="F497" s="201"/>
      <c r="G497" s="201"/>
      <c r="H497" s="200"/>
    </row>
    <row r="498" spans="2:8" s="1" customFormat="1">
      <c r="B498" s="40"/>
      <c r="C498" s="40"/>
      <c r="D498" s="40"/>
      <c r="E498" s="201"/>
      <c r="F498" s="201"/>
      <c r="G498" s="201"/>
      <c r="H498" s="200"/>
    </row>
    <row r="499" spans="2:8" s="1" customFormat="1" ht="15.75" thickBot="1">
      <c r="B499" s="40"/>
      <c r="C499" s="40"/>
      <c r="D499" s="40"/>
      <c r="E499" s="201"/>
      <c r="F499" s="201"/>
      <c r="G499" s="201"/>
      <c r="H499" s="200"/>
    </row>
    <row r="500" spans="2:8" s="1" customFormat="1" ht="15.6" customHeight="1" thickTop="1">
      <c r="B500" s="40"/>
      <c r="C500" s="854" t="s">
        <v>3432</v>
      </c>
      <c r="D500" s="40"/>
      <c r="E500" s="1203" t="s">
        <v>3431</v>
      </c>
      <c r="F500" s="1203"/>
      <c r="G500" s="1203"/>
      <c r="H500" s="200"/>
    </row>
    <row r="501" spans="2:8" s="1" customFormat="1">
      <c r="B501" s="40"/>
      <c r="C501" s="40"/>
      <c r="D501" s="40"/>
      <c r="E501" s="201"/>
      <c r="F501" s="201"/>
      <c r="G501" s="201"/>
      <c r="H501" s="200"/>
    </row>
    <row r="502" spans="2:8" s="1" customFormat="1">
      <c r="B502" s="40"/>
      <c r="C502" s="40"/>
      <c r="D502" s="40"/>
      <c r="E502" s="201"/>
      <c r="F502" s="201"/>
      <c r="G502" s="201"/>
      <c r="H502" s="200"/>
    </row>
    <row r="503" spans="2:8" s="1" customFormat="1" ht="15.75" thickBot="1">
      <c r="B503" s="40"/>
      <c r="C503" s="40"/>
      <c r="D503" s="40"/>
      <c r="E503" s="201"/>
      <c r="F503" s="201"/>
      <c r="G503" s="201"/>
      <c r="H503" s="200"/>
    </row>
    <row r="504" spans="2:8" s="1" customFormat="1" ht="15.75" thickTop="1">
      <c r="B504" s="40"/>
      <c r="C504" s="854" t="s">
        <v>3426</v>
      </c>
      <c r="D504" s="40"/>
      <c r="E504" s="1203" t="s">
        <v>3429</v>
      </c>
      <c r="F504" s="1203"/>
      <c r="G504" s="1203"/>
      <c r="H504" s="200"/>
    </row>
    <row r="505" spans="2:8" s="1" customFormat="1">
      <c r="B505" s="40"/>
      <c r="C505" s="40"/>
      <c r="D505" s="40"/>
      <c r="E505" s="201"/>
      <c r="F505" s="201"/>
      <c r="G505" s="201"/>
      <c r="H505" s="200"/>
    </row>
    <row r="506" spans="2:8" s="1" customFormat="1" ht="15.75" thickBot="1">
      <c r="E506" s="9"/>
      <c r="F506" s="9"/>
      <c r="G506" s="4"/>
      <c r="H506" s="4"/>
    </row>
    <row r="507" spans="2:8" s="1" customFormat="1" ht="16.149999999999999" customHeight="1" thickBot="1">
      <c r="B507" s="1209" t="s">
        <v>2982</v>
      </c>
      <c r="C507" s="1210"/>
      <c r="D507" s="1210"/>
      <c r="E507" s="1210"/>
      <c r="F507" s="1210"/>
      <c r="G507" s="1210"/>
      <c r="H507" s="1211"/>
    </row>
    <row r="508" spans="2:8" s="1" customFormat="1" ht="15.75" customHeight="1" thickBot="1">
      <c r="B508" s="1006" t="s">
        <v>2578</v>
      </c>
      <c r="C508" s="1007"/>
      <c r="D508" s="1008" t="s">
        <v>3662</v>
      </c>
      <c r="E508" s="1007"/>
      <c r="F508" s="1007"/>
      <c r="G508" s="1007"/>
      <c r="H508" s="1009"/>
    </row>
    <row r="509" spans="2:8" s="1" customFormat="1" ht="14.45" customHeight="1">
      <c r="B509" s="1010" t="s">
        <v>3546</v>
      </c>
      <c r="C509" s="1011"/>
      <c r="D509" s="1010" t="s">
        <v>34</v>
      </c>
      <c r="E509" s="1011"/>
      <c r="F509" s="1011"/>
      <c r="G509" s="1011"/>
      <c r="H509" s="38" t="s">
        <v>1</v>
      </c>
    </row>
    <row r="510" spans="2:8" s="1" customFormat="1">
      <c r="B510" s="1012"/>
      <c r="C510" s="1013"/>
      <c r="D510" s="1016">
        <f>+ROUND(H530+H522+H518+H526,0)</f>
        <v>180712</v>
      </c>
      <c r="E510" s="1017"/>
      <c r="F510" s="1017"/>
      <c r="G510" s="1017"/>
      <c r="H510" s="1020" t="s">
        <v>2806</v>
      </c>
    </row>
    <row r="511" spans="2:8" s="1" customFormat="1" ht="15.75" thickBot="1">
      <c r="B511" s="1014"/>
      <c r="C511" s="1015"/>
      <c r="D511" s="1018"/>
      <c r="E511" s="1019"/>
      <c r="F511" s="1019"/>
      <c r="G511" s="1019"/>
      <c r="H511" s="1021"/>
    </row>
    <row r="512" spans="2:8" s="1" customFormat="1" ht="15.75" thickBot="1">
      <c r="E512" s="9"/>
      <c r="F512" s="9"/>
      <c r="G512" s="4"/>
      <c r="H512" s="4"/>
    </row>
    <row r="513" spans="2:8" s="1" customFormat="1" ht="24" customHeight="1">
      <c r="B513" s="1207" t="s">
        <v>494</v>
      </c>
      <c r="C513" s="1208"/>
      <c r="D513" s="124" t="s">
        <v>495</v>
      </c>
      <c r="E513" s="123" t="s">
        <v>496</v>
      </c>
      <c r="F513" s="123" t="s">
        <v>2469</v>
      </c>
      <c r="G513" s="122" t="s">
        <v>492</v>
      </c>
      <c r="H513" s="121" t="s">
        <v>493</v>
      </c>
    </row>
    <row r="514" spans="2:8" s="1" customFormat="1">
      <c r="B514" s="169" t="s">
        <v>913</v>
      </c>
      <c r="C514" s="11" t="str">
        <f>VLOOKUP(B514,'LISTA DE PRECIOS'!A:B,2,FALSE)</f>
        <v>Lavamanos tipo Acuacer de colgar</v>
      </c>
      <c r="D514" s="12" t="str">
        <f>VLOOKUP(B514,'LISTA DE PRECIOS'!A:D,4,FALSE)</f>
        <v>Un</v>
      </c>
      <c r="E514" s="12">
        <v>1</v>
      </c>
      <c r="F514" s="12">
        <v>1</v>
      </c>
      <c r="G514" s="13">
        <f>VLOOKUP(B514,'LISTA DE PRECIOS'!A:E,5,FALSE)</f>
        <v>54734</v>
      </c>
      <c r="H514" s="39">
        <f>+ROUND(E514*F514*G514,0)</f>
        <v>54734</v>
      </c>
    </row>
    <row r="515" spans="2:8" s="1" customFormat="1">
      <c r="B515" s="169" t="s">
        <v>727</v>
      </c>
      <c r="C515" s="11" t="str">
        <f>VLOOKUP(B515,'LISTA DE PRECIOS'!A:B,2,FALSE)</f>
        <v>Cemento blanco</v>
      </c>
      <c r="D515" s="12" t="str">
        <f>VLOOKUP(B515,'LISTA DE PRECIOS'!A:D,4,FALSE)</f>
        <v>Kg</v>
      </c>
      <c r="E515" s="12">
        <v>0.3</v>
      </c>
      <c r="F515" s="12">
        <v>1.05</v>
      </c>
      <c r="G515" s="13">
        <f>VLOOKUP(B515,'LISTA DE PRECIOS'!A:E,5,FALSE)</f>
        <v>1247</v>
      </c>
      <c r="H515" s="39">
        <f t="shared" ref="H515:H516" si="29">+ROUND(E515*F515*G515,0)</f>
        <v>393</v>
      </c>
    </row>
    <row r="516" spans="2:8" s="1" customFormat="1">
      <c r="B516" s="169" t="s">
        <v>1333</v>
      </c>
      <c r="C516" s="11" t="str">
        <f>VLOOKUP(B516,'LISTA DE PRECIOS'!A:B,2,FALSE)</f>
        <v>Acople flexible</v>
      </c>
      <c r="D516" s="12" t="str">
        <f>VLOOKUP(B516,'LISTA DE PRECIOS'!A:D,4,FALSE)</f>
        <v>Un</v>
      </c>
      <c r="E516" s="12">
        <v>2</v>
      </c>
      <c r="F516" s="12">
        <v>1</v>
      </c>
      <c r="G516" s="13">
        <f>VLOOKUP(B516,'LISTA DE PRECIOS'!A:E,5,FALSE)</f>
        <v>4200</v>
      </c>
      <c r="H516" s="39">
        <f t="shared" si="29"/>
        <v>8400</v>
      </c>
    </row>
    <row r="517" spans="2:8" s="1" customFormat="1" ht="22.5" customHeight="1" thickBot="1">
      <c r="B517" s="167" t="s">
        <v>862</v>
      </c>
      <c r="C517" s="95" t="str">
        <f>VLOOKUP(B517,'LISTA DE PRECIOS'!A:B,2,FALSE)</f>
        <v>Grifería para lavamanos Artesa grival</v>
      </c>
      <c r="D517" s="92" t="str">
        <f>VLOOKUP(B517,'LISTA DE PRECIOS'!A:D,4,FALSE)</f>
        <v>Un</v>
      </c>
      <c r="E517" s="92">
        <v>1</v>
      </c>
      <c r="F517" s="92">
        <v>1</v>
      </c>
      <c r="G517" s="93">
        <f>VLOOKUP(B517,'LISTA DE PRECIOS'!A:E,5,FALSE)</f>
        <v>49900</v>
      </c>
      <c r="H517" s="94">
        <f t="shared" ref="H517" si="30">+ROUND(E517*F517*G517,0)</f>
        <v>49900</v>
      </c>
    </row>
    <row r="518" spans="2:8" s="1" customFormat="1" ht="15.75" thickBot="1">
      <c r="B518" s="1022"/>
      <c r="C518" s="1023"/>
      <c r="D518" s="1024"/>
      <c r="E518" s="1030" t="s">
        <v>497</v>
      </c>
      <c r="F518" s="1031"/>
      <c r="G518" s="1032"/>
      <c r="H518" s="29">
        <f>ROUND(SUM(H514:H517),0)</f>
        <v>113427</v>
      </c>
    </row>
    <row r="519" spans="2:8" s="1" customFormat="1" ht="15.75" thickBot="1">
      <c r="B519" s="1027"/>
      <c r="C519" s="1027"/>
      <c r="D519" s="1027"/>
      <c r="E519" s="1027"/>
      <c r="F519" s="1027"/>
      <c r="G519" s="1027"/>
      <c r="H519" s="1027"/>
    </row>
    <row r="520" spans="2:8" s="1" customFormat="1" ht="24">
      <c r="B520" s="1028" t="s">
        <v>489</v>
      </c>
      <c r="C520" s="1029"/>
      <c r="D520" s="41" t="s">
        <v>490</v>
      </c>
      <c r="E520" s="25" t="s">
        <v>491</v>
      </c>
      <c r="F520" s="25" t="s">
        <v>2530</v>
      </c>
      <c r="G520" s="26" t="s">
        <v>492</v>
      </c>
      <c r="H520" s="27" t="s">
        <v>493</v>
      </c>
    </row>
    <row r="521" spans="2:8" s="1" customFormat="1" ht="15.75" thickBot="1">
      <c r="B521" s="91" t="s">
        <v>543</v>
      </c>
      <c r="C521" s="11" t="str">
        <f>VLOOKUP(B521,'LISTA DE PRECIOS'!A:B,2,FALSE)</f>
        <v>Herramienta menor</v>
      </c>
      <c r="D521" s="12" t="str">
        <f>VLOOKUP(B521,'LISTA DE PRECIOS'!A:D,4,FALSE)</f>
        <v>%MO</v>
      </c>
      <c r="E521" s="155">
        <v>0.1</v>
      </c>
      <c r="F521" s="155"/>
      <c r="G521" s="93">
        <f>+H530</f>
        <v>61168</v>
      </c>
      <c r="H521" s="154">
        <f>+ROUND(E521*G521,0)</f>
        <v>6117</v>
      </c>
    </row>
    <row r="522" spans="2:8" s="1" customFormat="1" ht="15.75" thickBot="1">
      <c r="B522" s="1022"/>
      <c r="C522" s="1023"/>
      <c r="D522" s="1024"/>
      <c r="E522" s="1030" t="s">
        <v>498</v>
      </c>
      <c r="F522" s="1031"/>
      <c r="G522" s="1032"/>
      <c r="H522" s="29">
        <f>ROUND(SUM(H521:H521),0)</f>
        <v>6117</v>
      </c>
    </row>
    <row r="523" spans="2:8" s="1" customFormat="1" ht="15.75" thickBot="1">
      <c r="B523" s="42"/>
      <c r="C523" s="42"/>
      <c r="D523" s="42"/>
      <c r="E523" s="10"/>
      <c r="F523" s="10"/>
      <c r="G523" s="7"/>
      <c r="H523" s="8"/>
    </row>
    <row r="524" spans="2:8" s="1" customFormat="1" ht="36.75" thickBot="1">
      <c r="B524" s="1033" t="s">
        <v>499</v>
      </c>
      <c r="C524" s="1034"/>
      <c r="D524" s="30" t="s">
        <v>495</v>
      </c>
      <c r="E524" s="30" t="s">
        <v>501</v>
      </c>
      <c r="F524" s="25" t="s">
        <v>2530</v>
      </c>
      <c r="G524" s="31" t="s">
        <v>500</v>
      </c>
      <c r="H524" s="32" t="s">
        <v>493</v>
      </c>
    </row>
    <row r="525" spans="2:8" s="1" customFormat="1" ht="15.75" thickBot="1">
      <c r="B525" s="15">
        <v>3</v>
      </c>
      <c r="C525" s="16" t="s">
        <v>4</v>
      </c>
      <c r="D525" s="17"/>
      <c r="E525" s="18"/>
      <c r="F525" s="18"/>
      <c r="G525" s="19"/>
      <c r="H525" s="20">
        <f t="shared" ref="H525" si="31">+ROUND(E525*G525,0)</f>
        <v>0</v>
      </c>
    </row>
    <row r="526" spans="2:8" s="1" customFormat="1" ht="15.75" thickBot="1">
      <c r="B526" s="991"/>
      <c r="C526" s="991"/>
      <c r="D526" s="991"/>
      <c r="E526" s="992" t="s">
        <v>502</v>
      </c>
      <c r="F526" s="993"/>
      <c r="G526" s="994"/>
      <c r="H526" s="33">
        <f>ROUND(SUM(H525:H525),0)</f>
        <v>0</v>
      </c>
    </row>
    <row r="527" spans="2:8" s="1" customFormat="1" ht="15.75" thickBot="1">
      <c r="B527" s="1027"/>
      <c r="C527" s="1027"/>
      <c r="D527" s="1027"/>
      <c r="E527" s="1027"/>
      <c r="F527" s="1027"/>
      <c r="G527" s="1027"/>
      <c r="H527" s="1027"/>
    </row>
    <row r="528" spans="2:8" s="1" customFormat="1" ht="24">
      <c r="B528" s="1207" t="s">
        <v>503</v>
      </c>
      <c r="C528" s="1208"/>
      <c r="D528" s="124" t="s">
        <v>495</v>
      </c>
      <c r="E528" s="123" t="s">
        <v>504</v>
      </c>
      <c r="F528" s="123" t="s">
        <v>2530</v>
      </c>
      <c r="G528" s="122" t="s">
        <v>505</v>
      </c>
      <c r="H528" s="121" t="s">
        <v>493</v>
      </c>
    </row>
    <row r="529" spans="2:8" s="1" customFormat="1" ht="15.75" thickBot="1">
      <c r="B529" s="424" t="s">
        <v>2516</v>
      </c>
      <c r="C529" s="95" t="str">
        <f>VLOOKUP(B529,'LISTA DE PRECIOS'!A:B,2,FALSE)</f>
        <v>Oficial</v>
      </c>
      <c r="D529" s="92" t="str">
        <f>VLOOKUP(B529,'LISTA DE PRECIOS'!A:D,4,FALSE)</f>
        <v>Día</v>
      </c>
      <c r="E529" s="117">
        <v>0.5</v>
      </c>
      <c r="F529" s="117">
        <v>1</v>
      </c>
      <c r="G529" s="93">
        <f>VLOOKUP(B529,'LISTA DE PRECIOS'!A:E,5,FALSE)</f>
        <v>122335</v>
      </c>
      <c r="H529" s="116">
        <f>+ROUND(E529*F529*G529,0)</f>
        <v>61168</v>
      </c>
    </row>
    <row r="530" spans="2:8" s="1" customFormat="1" ht="15.75" thickBot="1">
      <c r="B530" s="991"/>
      <c r="C530" s="991"/>
      <c r="D530" s="991"/>
      <c r="E530" s="1042" t="s">
        <v>506</v>
      </c>
      <c r="F530" s="1043"/>
      <c r="G530" s="1031"/>
      <c r="H530" s="29">
        <f>ROUND(SUM(H529:H529),0)</f>
        <v>61168</v>
      </c>
    </row>
    <row r="531" spans="2:8" s="1" customFormat="1" ht="15.75" thickBot="1">
      <c r="B531" s="42"/>
      <c r="C531" s="42"/>
      <c r="D531" s="42"/>
      <c r="E531" s="42"/>
      <c r="F531" s="42"/>
      <c r="G531" s="42"/>
      <c r="H531" s="42"/>
    </row>
    <row r="532" spans="2:8" s="1" customFormat="1" ht="15.75" thickBot="1">
      <c r="B532" s="40"/>
      <c r="C532" s="40"/>
      <c r="D532" s="40"/>
      <c r="E532" s="995" t="s">
        <v>507</v>
      </c>
      <c r="F532" s="996"/>
      <c r="G532" s="997"/>
      <c r="H532" s="14">
        <f>+ROUND(H530+H522+H518+H526,0)</f>
        <v>180712</v>
      </c>
    </row>
    <row r="533" spans="2:8" s="1" customFormat="1">
      <c r="B533" s="40"/>
      <c r="C533" s="40"/>
      <c r="D533" s="40"/>
      <c r="E533" s="201"/>
      <c r="F533" s="201"/>
      <c r="G533" s="201"/>
      <c r="H533" s="200"/>
    </row>
    <row r="534" spans="2:8" s="1" customFormat="1">
      <c r="B534" s="40"/>
      <c r="C534" s="40"/>
      <c r="D534" s="40"/>
      <c r="E534" s="201"/>
      <c r="F534" s="201"/>
      <c r="G534" s="201"/>
      <c r="H534" s="200"/>
    </row>
    <row r="535" spans="2:8" s="1" customFormat="1">
      <c r="B535" s="40"/>
      <c r="C535" s="40"/>
      <c r="D535" s="40"/>
      <c r="E535" s="201"/>
      <c r="F535" s="201"/>
      <c r="G535" s="201"/>
      <c r="H535" s="200"/>
    </row>
    <row r="536" spans="2:8" s="1" customFormat="1">
      <c r="B536" s="40"/>
      <c r="C536" s="40"/>
      <c r="D536" s="40"/>
      <c r="E536" s="201"/>
      <c r="F536" s="201"/>
      <c r="G536" s="201"/>
      <c r="H536" s="200"/>
    </row>
    <row r="537" spans="2:8" s="1" customFormat="1" ht="15.75" thickBot="1">
      <c r="B537" s="40"/>
      <c r="C537" s="40"/>
      <c r="D537" s="40"/>
      <c r="E537" s="201"/>
      <c r="F537" s="201"/>
      <c r="G537" s="201"/>
      <c r="H537" s="200"/>
    </row>
    <row r="538" spans="2:8" s="1" customFormat="1" ht="15.6" customHeight="1" thickTop="1">
      <c r="B538" s="40"/>
      <c r="C538" s="854" t="s">
        <v>3432</v>
      </c>
      <c r="D538" s="40"/>
      <c r="E538" s="1203" t="s">
        <v>3431</v>
      </c>
      <c r="F538" s="1203"/>
      <c r="G538" s="1203"/>
      <c r="H538" s="200"/>
    </row>
    <row r="539" spans="2:8" s="1" customFormat="1">
      <c r="B539" s="40"/>
      <c r="C539" s="40"/>
      <c r="D539" s="40"/>
      <c r="E539" s="201"/>
      <c r="F539" s="201"/>
      <c r="G539" s="201"/>
      <c r="H539" s="200"/>
    </row>
    <row r="540" spans="2:8" s="1" customFormat="1">
      <c r="B540" s="40"/>
      <c r="C540" s="40"/>
      <c r="D540" s="40"/>
      <c r="E540" s="201"/>
      <c r="F540" s="201"/>
      <c r="G540" s="201"/>
      <c r="H540" s="200"/>
    </row>
    <row r="541" spans="2:8" s="1" customFormat="1" ht="15.75" thickBot="1">
      <c r="B541" s="40"/>
      <c r="C541" s="40"/>
      <c r="D541" s="40"/>
      <c r="E541" s="201"/>
      <c r="F541" s="201"/>
      <c r="G541" s="201"/>
      <c r="H541" s="200"/>
    </row>
    <row r="542" spans="2:8" s="1" customFormat="1" ht="15.75" thickTop="1">
      <c r="B542" s="40"/>
      <c r="C542" s="854" t="s">
        <v>3426</v>
      </c>
      <c r="D542" s="40"/>
      <c r="E542" s="1203" t="s">
        <v>3429</v>
      </c>
      <c r="F542" s="1203"/>
      <c r="G542" s="1203"/>
      <c r="H542" s="200"/>
    </row>
    <row r="543" spans="2:8" s="1" customFormat="1">
      <c r="E543" s="9"/>
      <c r="F543" s="9"/>
      <c r="G543" s="4"/>
      <c r="H543" s="4"/>
    </row>
    <row r="544" spans="2:8" s="1" customFormat="1" ht="15.75" thickBot="1">
      <c r="E544" s="9"/>
      <c r="F544" s="9"/>
      <c r="G544" s="4"/>
      <c r="H544" s="4"/>
    </row>
    <row r="545" spans="2:8" s="1" customFormat="1" ht="16.149999999999999" customHeight="1" thickBot="1">
      <c r="B545" s="1209" t="s">
        <v>2982</v>
      </c>
      <c r="C545" s="1210"/>
      <c r="D545" s="1210"/>
      <c r="E545" s="1210"/>
      <c r="F545" s="1210"/>
      <c r="G545" s="1210"/>
      <c r="H545" s="1211"/>
    </row>
    <row r="546" spans="2:8" s="1" customFormat="1" ht="15.75" customHeight="1" thickBot="1">
      <c r="B546" s="1006" t="s">
        <v>2578</v>
      </c>
      <c r="C546" s="1007"/>
      <c r="D546" s="1008" t="s">
        <v>3663</v>
      </c>
      <c r="E546" s="1007"/>
      <c r="F546" s="1007"/>
      <c r="G546" s="1007"/>
      <c r="H546" s="1009"/>
    </row>
    <row r="547" spans="2:8" s="1" customFormat="1" ht="14.45" customHeight="1">
      <c r="B547" s="1010" t="s">
        <v>3547</v>
      </c>
      <c r="C547" s="1011"/>
      <c r="D547" s="1010" t="s">
        <v>34</v>
      </c>
      <c r="E547" s="1011"/>
      <c r="F547" s="1011"/>
      <c r="G547" s="1011"/>
      <c r="H547" s="38" t="s">
        <v>1</v>
      </c>
    </row>
    <row r="548" spans="2:8" s="1" customFormat="1">
      <c r="B548" s="1012"/>
      <c r="C548" s="1013"/>
      <c r="D548" s="1016">
        <f>+ROUND(H567+H559+H555+H563,0)</f>
        <v>1001250</v>
      </c>
      <c r="E548" s="1017"/>
      <c r="F548" s="1017"/>
      <c r="G548" s="1017"/>
      <c r="H548" s="1020" t="s">
        <v>2806</v>
      </c>
    </row>
    <row r="549" spans="2:8" s="1" customFormat="1" ht="15.75" thickBot="1">
      <c r="B549" s="1014"/>
      <c r="C549" s="1015"/>
      <c r="D549" s="1018"/>
      <c r="E549" s="1019"/>
      <c r="F549" s="1019"/>
      <c r="G549" s="1019"/>
      <c r="H549" s="1021"/>
    </row>
    <row r="550" spans="2:8" s="1" customFormat="1" ht="15.75" thickBot="1">
      <c r="E550" s="9"/>
      <c r="F550" s="9"/>
      <c r="G550" s="4"/>
      <c r="H550" s="4"/>
    </row>
    <row r="551" spans="2:8" s="1" customFormat="1" ht="24">
      <c r="B551" s="1207" t="s">
        <v>494</v>
      </c>
      <c r="C551" s="1208"/>
      <c r="D551" s="124" t="s">
        <v>495</v>
      </c>
      <c r="E551" s="123" t="s">
        <v>496</v>
      </c>
      <c r="F551" s="123" t="s">
        <v>2469</v>
      </c>
      <c r="G551" s="122" t="s">
        <v>492</v>
      </c>
      <c r="H551" s="121" t="s">
        <v>493</v>
      </c>
    </row>
    <row r="552" spans="2:8" s="1" customFormat="1">
      <c r="B552" s="169" t="s">
        <v>727</v>
      </c>
      <c r="C552" s="11" t="str">
        <f>VLOOKUP(B552,'LISTA DE PRECIOS'!A:B,2,FALSE)</f>
        <v>Cemento blanco</v>
      </c>
      <c r="D552" s="12" t="str">
        <f>VLOOKUP(B552,'LISTA DE PRECIOS'!A:D,4,FALSE)</f>
        <v>Kg</v>
      </c>
      <c r="E552" s="12">
        <v>0.5</v>
      </c>
      <c r="F552" s="12">
        <v>1.05</v>
      </c>
      <c r="G552" s="13">
        <f>VLOOKUP(B552,'LISTA DE PRECIOS'!A:E,5,FALSE)</f>
        <v>1247</v>
      </c>
      <c r="H552" s="39">
        <f>+ROUND(E552*F552*G552,0)</f>
        <v>655</v>
      </c>
    </row>
    <row r="553" spans="2:8" s="1" customFormat="1">
      <c r="B553" s="169" t="s">
        <v>860</v>
      </c>
      <c r="C553" s="11" t="str">
        <f>VLOOKUP(B553,'LISTA DE PRECIOS'!A:B,2,FALSE)</f>
        <v>Grifería orinal a pared tipo push, entrada de 1/2"</v>
      </c>
      <c r="D553" s="12" t="str">
        <f>VLOOKUP(B553,'LISTA DE PRECIOS'!A:D,4,FALSE)</f>
        <v>Un</v>
      </c>
      <c r="E553" s="12">
        <v>1</v>
      </c>
      <c r="F553" s="12">
        <v>1</v>
      </c>
      <c r="G553" s="13">
        <f>VLOOKUP(B553,'LISTA DE PRECIOS'!A:E,5,FALSE)</f>
        <v>215796</v>
      </c>
      <c r="H553" s="39">
        <f t="shared" ref="H553:H554" si="32">+ROUND(E553*F553*G553,0)</f>
        <v>215796</v>
      </c>
    </row>
    <row r="554" spans="2:8" s="1" customFormat="1" ht="15.75" thickBot="1">
      <c r="B554" s="167" t="s">
        <v>992</v>
      </c>
      <c r="C554" s="95" t="str">
        <f>VLOOKUP(B554,'LISTA DE PRECIOS'!A:B,2,FALSE)</f>
        <v>Orinal gotta antibacterial</v>
      </c>
      <c r="D554" s="92" t="str">
        <f>VLOOKUP(B554,'LISTA DE PRECIOS'!A:D,4,FALSE)</f>
        <v>Un</v>
      </c>
      <c r="E554" s="92">
        <v>1</v>
      </c>
      <c r="F554" s="92">
        <v>1</v>
      </c>
      <c r="G554" s="93">
        <f>VLOOKUP(B554,'LISTA DE PRECIOS'!A:E,5,FALSE)</f>
        <v>694639</v>
      </c>
      <c r="H554" s="94">
        <f t="shared" si="32"/>
        <v>694639</v>
      </c>
    </row>
    <row r="555" spans="2:8" s="1" customFormat="1" ht="15.75" thickBot="1">
      <c r="B555" s="1022"/>
      <c r="C555" s="1023"/>
      <c r="D555" s="1024"/>
      <c r="E555" s="1030" t="s">
        <v>497</v>
      </c>
      <c r="F555" s="1031"/>
      <c r="G555" s="1032"/>
      <c r="H555" s="29">
        <f>ROUND(SUM(H552:H554),0)</f>
        <v>911090</v>
      </c>
    </row>
    <row r="556" spans="2:8" s="1" customFormat="1" ht="15.75" thickBot="1">
      <c r="B556" s="1027"/>
      <c r="C556" s="1027"/>
      <c r="D556" s="1027"/>
      <c r="E556" s="1027"/>
      <c r="F556" s="1027"/>
      <c r="G556" s="1027"/>
      <c r="H556" s="1027"/>
    </row>
    <row r="557" spans="2:8" s="1" customFormat="1" ht="24">
      <c r="B557" s="1028" t="s">
        <v>489</v>
      </c>
      <c r="C557" s="1029"/>
      <c r="D557" s="41" t="s">
        <v>490</v>
      </c>
      <c r="E557" s="25" t="s">
        <v>491</v>
      </c>
      <c r="F557" s="25" t="s">
        <v>2530</v>
      </c>
      <c r="G557" s="26" t="s">
        <v>492</v>
      </c>
      <c r="H557" s="27" t="s">
        <v>493</v>
      </c>
    </row>
    <row r="558" spans="2:8" s="1" customFormat="1" ht="15.75" thickBot="1">
      <c r="B558" s="91" t="s">
        <v>543</v>
      </c>
      <c r="C558" s="11" t="str">
        <f>VLOOKUP(B558,'LISTA DE PRECIOS'!A:B,2,FALSE)</f>
        <v>Herramienta menor</v>
      </c>
      <c r="D558" s="12" t="str">
        <f>VLOOKUP(B558,'LISTA DE PRECIOS'!A:D,4,FALSE)</f>
        <v>%MO</v>
      </c>
      <c r="E558" s="155">
        <v>0.1</v>
      </c>
      <c r="F558" s="155"/>
      <c r="G558" s="93">
        <f>+H567</f>
        <v>81964</v>
      </c>
      <c r="H558" s="154">
        <f>+ROUND(E558*G558,0)</f>
        <v>8196</v>
      </c>
    </row>
    <row r="559" spans="2:8" s="1" customFormat="1" ht="15.75" thickBot="1">
      <c r="B559" s="1022"/>
      <c r="C559" s="1023"/>
      <c r="D559" s="1024"/>
      <c r="E559" s="1030" t="s">
        <v>498</v>
      </c>
      <c r="F559" s="1031"/>
      <c r="G559" s="1032"/>
      <c r="H559" s="29">
        <f>ROUND(SUM(H558:H558),0)</f>
        <v>8196</v>
      </c>
    </row>
    <row r="560" spans="2:8" s="1" customFormat="1" ht="15.75" thickBot="1">
      <c r="B560" s="42"/>
      <c r="C560" s="42"/>
      <c r="D560" s="42"/>
      <c r="E560" s="10"/>
      <c r="F560" s="10"/>
      <c r="G560" s="7"/>
      <c r="H560" s="8"/>
    </row>
    <row r="561" spans="2:8" s="1" customFormat="1" ht="36.75" thickBot="1">
      <c r="B561" s="1033" t="s">
        <v>499</v>
      </c>
      <c r="C561" s="1034"/>
      <c r="D561" s="30" t="s">
        <v>495</v>
      </c>
      <c r="E561" s="30" t="s">
        <v>501</v>
      </c>
      <c r="F561" s="25" t="s">
        <v>2530</v>
      </c>
      <c r="G561" s="31" t="s">
        <v>500</v>
      </c>
      <c r="H561" s="32" t="s">
        <v>493</v>
      </c>
    </row>
    <row r="562" spans="2:8" s="1" customFormat="1" ht="15.75" thickBot="1">
      <c r="B562" s="15">
        <v>3</v>
      </c>
      <c r="C562" s="16" t="s">
        <v>4</v>
      </c>
      <c r="D562" s="17"/>
      <c r="E562" s="18"/>
      <c r="F562" s="18"/>
      <c r="G562" s="19"/>
      <c r="H562" s="20">
        <f t="shared" ref="H562" si="33">+ROUND(E562*G562,0)</f>
        <v>0</v>
      </c>
    </row>
    <row r="563" spans="2:8" s="1" customFormat="1" ht="15.75" thickBot="1">
      <c r="B563" s="991"/>
      <c r="C563" s="991"/>
      <c r="D563" s="991"/>
      <c r="E563" s="992" t="s">
        <v>502</v>
      </c>
      <c r="F563" s="993"/>
      <c r="G563" s="994"/>
      <c r="H563" s="33">
        <f>ROUND(SUM(H562:H562),0)</f>
        <v>0</v>
      </c>
    </row>
    <row r="564" spans="2:8" s="1" customFormat="1" ht="15.75" thickBot="1">
      <c r="B564" s="1027"/>
      <c r="C564" s="1027"/>
      <c r="D564" s="1027"/>
      <c r="E564" s="1027"/>
      <c r="F564" s="1027"/>
      <c r="G564" s="1027"/>
      <c r="H564" s="1027"/>
    </row>
    <row r="565" spans="2:8" s="1" customFormat="1" ht="24">
      <c r="B565" s="1028" t="s">
        <v>503</v>
      </c>
      <c r="C565" s="1029"/>
      <c r="D565" s="41" t="s">
        <v>495</v>
      </c>
      <c r="E565" s="25" t="s">
        <v>504</v>
      </c>
      <c r="F565" s="25" t="s">
        <v>2530</v>
      </c>
      <c r="G565" s="26" t="s">
        <v>505</v>
      </c>
      <c r="H565" s="27" t="s">
        <v>493</v>
      </c>
    </row>
    <row r="566" spans="2:8" s="1" customFormat="1" ht="15.75" thickBot="1">
      <c r="B566" s="424" t="s">
        <v>2516</v>
      </c>
      <c r="C566" s="95" t="str">
        <f>VLOOKUP(B566,'LISTA DE PRECIOS'!A:B,2,FALSE)</f>
        <v>Oficial</v>
      </c>
      <c r="D566" s="92" t="str">
        <f>VLOOKUP(B566,'LISTA DE PRECIOS'!A:D,4,FALSE)</f>
        <v>Día</v>
      </c>
      <c r="E566" s="117">
        <v>0.67</v>
      </c>
      <c r="F566" s="117">
        <v>1</v>
      </c>
      <c r="G566" s="93">
        <f>VLOOKUP(B566,'LISTA DE PRECIOS'!A:E,5,FALSE)</f>
        <v>122335</v>
      </c>
      <c r="H566" s="116">
        <f>+ROUND(E566*F566*G566,0)</f>
        <v>81964</v>
      </c>
    </row>
    <row r="567" spans="2:8" s="1" customFormat="1" ht="15.75" thickBot="1">
      <c r="B567" s="991"/>
      <c r="C567" s="991"/>
      <c r="D567" s="991"/>
      <c r="E567" s="1042" t="s">
        <v>506</v>
      </c>
      <c r="F567" s="1043"/>
      <c r="G567" s="1031"/>
      <c r="H567" s="29">
        <f>ROUND(SUM(H566:H566),0)</f>
        <v>81964</v>
      </c>
    </row>
    <row r="568" spans="2:8" s="1" customFormat="1" ht="15.75" thickBot="1">
      <c r="B568" s="42"/>
      <c r="C568" s="42"/>
      <c r="D568" s="42"/>
      <c r="E568" s="42"/>
      <c r="F568" s="42"/>
      <c r="G568" s="42"/>
      <c r="H568" s="42"/>
    </row>
    <row r="569" spans="2:8" s="1" customFormat="1" ht="15.75" thickBot="1">
      <c r="B569" s="40"/>
      <c r="C569" s="40"/>
      <c r="D569" s="40"/>
      <c r="E569" s="995" t="s">
        <v>507</v>
      </c>
      <c r="F569" s="996"/>
      <c r="G569" s="997"/>
      <c r="H569" s="14">
        <f>+ROUND(H567+H559+H555+H563,0)</f>
        <v>1001250</v>
      </c>
    </row>
    <row r="570" spans="2:8" s="1" customFormat="1">
      <c r="B570" s="40"/>
      <c r="C570" s="40"/>
      <c r="D570" s="40"/>
      <c r="E570" s="201"/>
      <c r="F570" s="201"/>
      <c r="G570" s="201"/>
      <c r="H570" s="200"/>
    </row>
    <row r="571" spans="2:8" s="1" customFormat="1">
      <c r="B571" s="40"/>
      <c r="C571" s="40"/>
      <c r="D571" s="40"/>
      <c r="E571" s="201"/>
      <c r="F571" s="201"/>
      <c r="G571" s="201"/>
      <c r="H571" s="200"/>
    </row>
    <row r="572" spans="2:8" s="1" customFormat="1">
      <c r="B572" s="40"/>
      <c r="C572" s="40"/>
      <c r="D572" s="40"/>
      <c r="E572" s="201"/>
      <c r="F572" s="201"/>
      <c r="G572" s="201"/>
      <c r="H572" s="200"/>
    </row>
    <row r="573" spans="2:8" s="1" customFormat="1">
      <c r="B573" s="40"/>
      <c r="C573" s="40"/>
      <c r="D573" s="40"/>
      <c r="E573" s="201"/>
      <c r="F573" s="201"/>
      <c r="G573" s="201"/>
      <c r="H573" s="200"/>
    </row>
    <row r="574" spans="2:8" s="1" customFormat="1" ht="15.75" thickBot="1">
      <c r="B574" s="40"/>
      <c r="C574" s="40"/>
      <c r="D574" s="40"/>
      <c r="E574" s="201"/>
      <c r="F574" s="201"/>
      <c r="G574" s="201"/>
      <c r="H574" s="200"/>
    </row>
    <row r="575" spans="2:8" s="1" customFormat="1" ht="15.6" customHeight="1" thickTop="1">
      <c r="B575" s="40"/>
      <c r="C575" s="854" t="s">
        <v>3432</v>
      </c>
      <c r="D575" s="40"/>
      <c r="E575" s="1203" t="s">
        <v>3431</v>
      </c>
      <c r="F575" s="1203"/>
      <c r="G575" s="1203"/>
      <c r="H575" s="200"/>
    </row>
    <row r="576" spans="2:8" s="1" customFormat="1">
      <c r="B576" s="40"/>
      <c r="C576" s="40"/>
      <c r="D576" s="40"/>
      <c r="E576" s="201"/>
      <c r="F576" s="201"/>
      <c r="G576" s="201"/>
      <c r="H576" s="200"/>
    </row>
    <row r="577" spans="2:8" s="1" customFormat="1">
      <c r="B577" s="40"/>
      <c r="C577" s="40"/>
      <c r="D577" s="40"/>
      <c r="E577" s="201"/>
      <c r="F577" s="201"/>
      <c r="G577" s="201"/>
      <c r="H577" s="200"/>
    </row>
    <row r="578" spans="2:8" s="1" customFormat="1" ht="15.75" thickBot="1">
      <c r="B578" s="40"/>
      <c r="C578" s="40"/>
      <c r="D578" s="40"/>
      <c r="E578" s="201"/>
      <c r="F578" s="201"/>
      <c r="G578" s="201"/>
      <c r="H578" s="200"/>
    </row>
    <row r="579" spans="2:8" s="1" customFormat="1" ht="15.75" thickTop="1">
      <c r="B579" s="40"/>
      <c r="C579" s="854" t="s">
        <v>3426</v>
      </c>
      <c r="D579" s="40"/>
      <c r="E579" s="1203" t="s">
        <v>3429</v>
      </c>
      <c r="F579" s="1203"/>
      <c r="G579" s="1203"/>
      <c r="H579" s="200"/>
    </row>
    <row r="580" spans="2:8" s="1" customFormat="1">
      <c r="E580" s="9"/>
      <c r="F580" s="9"/>
      <c r="G580" s="4"/>
      <c r="H580" s="4"/>
    </row>
    <row r="581" spans="2:8" s="1" customFormat="1" ht="15.75" thickBot="1">
      <c r="E581" s="9"/>
      <c r="F581" s="9"/>
      <c r="G581" s="4"/>
      <c r="H581" s="4"/>
    </row>
    <row r="582" spans="2:8" s="1" customFormat="1" ht="16.149999999999999" customHeight="1" thickBot="1">
      <c r="B582" s="1209" t="s">
        <v>2982</v>
      </c>
      <c r="C582" s="1210"/>
      <c r="D582" s="1210"/>
      <c r="E582" s="1210"/>
      <c r="F582" s="1210"/>
      <c r="G582" s="1210"/>
      <c r="H582" s="1211"/>
    </row>
    <row r="583" spans="2:8" s="1" customFormat="1" ht="15.75" thickBot="1">
      <c r="B583" s="1006" t="s">
        <v>2578</v>
      </c>
      <c r="C583" s="1007"/>
      <c r="D583" s="1008" t="s">
        <v>3664</v>
      </c>
      <c r="E583" s="1007"/>
      <c r="F583" s="1007"/>
      <c r="G583" s="1007"/>
      <c r="H583" s="1009"/>
    </row>
    <row r="584" spans="2:8" s="1" customFormat="1" ht="14.45" customHeight="1">
      <c r="B584" s="1010" t="s">
        <v>3548</v>
      </c>
      <c r="C584" s="1011"/>
      <c r="D584" s="1010" t="s">
        <v>34</v>
      </c>
      <c r="E584" s="1011"/>
      <c r="F584" s="1011"/>
      <c r="G584" s="1011"/>
      <c r="H584" s="38" t="s">
        <v>1</v>
      </c>
    </row>
    <row r="585" spans="2:8" s="1" customFormat="1">
      <c r="B585" s="1012"/>
      <c r="C585" s="1013"/>
      <c r="D585" s="1016">
        <f>+ROUND(H602+H594+H590+H598,0)</f>
        <v>365290</v>
      </c>
      <c r="E585" s="1017"/>
      <c r="F585" s="1017"/>
      <c r="G585" s="1017"/>
      <c r="H585" s="1020" t="s">
        <v>2806</v>
      </c>
    </row>
    <row r="586" spans="2:8" s="1" customFormat="1" ht="15.75" thickBot="1">
      <c r="B586" s="1014"/>
      <c r="C586" s="1015"/>
      <c r="D586" s="1018"/>
      <c r="E586" s="1019"/>
      <c r="F586" s="1019"/>
      <c r="G586" s="1019"/>
      <c r="H586" s="1021"/>
    </row>
    <row r="587" spans="2:8" s="1" customFormat="1" ht="15.75" thickBot="1">
      <c r="E587" s="9"/>
      <c r="F587" s="9"/>
      <c r="G587" s="4"/>
      <c r="H587" s="4"/>
    </row>
    <row r="588" spans="2:8" s="1" customFormat="1" ht="24">
      <c r="B588" s="1207" t="s">
        <v>494</v>
      </c>
      <c r="C588" s="1208"/>
      <c r="D588" s="124" t="s">
        <v>495</v>
      </c>
      <c r="E588" s="123" t="s">
        <v>496</v>
      </c>
      <c r="F588" s="123" t="s">
        <v>2469</v>
      </c>
      <c r="G588" s="122" t="s">
        <v>492</v>
      </c>
      <c r="H588" s="121" t="s">
        <v>493</v>
      </c>
    </row>
    <row r="589" spans="2:8" s="1" customFormat="1" ht="23.25" thickBot="1">
      <c r="B589" s="91" t="s">
        <v>804</v>
      </c>
      <c r="C589" s="95" t="str">
        <f>VLOOKUP(B589,'LISTA DE PRECIOS'!A:B,2,FALSE)</f>
        <v>Ducha antivándalica regadera tubular corta, incluye griferia tipo push</v>
      </c>
      <c r="D589" s="92" t="str">
        <f>VLOOKUP(B589,'LISTA DE PRECIOS'!A:D,4,FALSE)</f>
        <v>Un</v>
      </c>
      <c r="E589" s="92">
        <v>1</v>
      </c>
      <c r="F589" s="92">
        <v>1</v>
      </c>
      <c r="G589" s="93">
        <f>VLOOKUP(B589,'LISTA DE PRECIOS'!A:E,5,FALSE)</f>
        <v>320882</v>
      </c>
      <c r="H589" s="94">
        <f t="shared" ref="H589" si="34">+ROUND(E589*F589*G589,0)</f>
        <v>320882</v>
      </c>
    </row>
    <row r="590" spans="2:8" s="1" customFormat="1" ht="15.75" thickBot="1">
      <c r="B590" s="1022"/>
      <c r="C590" s="1023"/>
      <c r="D590" s="1024"/>
      <c r="E590" s="1030" t="s">
        <v>497</v>
      </c>
      <c r="F590" s="1031"/>
      <c r="G590" s="1032"/>
      <c r="H590" s="29">
        <f>ROUND(SUM(H589:H589),0)</f>
        <v>320882</v>
      </c>
    </row>
    <row r="591" spans="2:8" s="1" customFormat="1" ht="15.75" thickBot="1">
      <c r="B591" s="1027"/>
      <c r="C591" s="1027"/>
      <c r="D591" s="1027"/>
      <c r="E591" s="1027"/>
      <c r="F591" s="1027"/>
      <c r="G591" s="1027"/>
      <c r="H591" s="1027"/>
    </row>
    <row r="592" spans="2:8" s="1" customFormat="1" ht="24">
      <c r="B592" s="1207" t="s">
        <v>489</v>
      </c>
      <c r="C592" s="1208"/>
      <c r="D592" s="124" t="s">
        <v>490</v>
      </c>
      <c r="E592" s="123" t="s">
        <v>491</v>
      </c>
      <c r="F592" s="123" t="s">
        <v>2530</v>
      </c>
      <c r="G592" s="122" t="s">
        <v>492</v>
      </c>
      <c r="H592" s="121" t="s">
        <v>493</v>
      </c>
    </row>
    <row r="593" spans="2:8" s="1" customFormat="1" ht="15.75" thickBot="1">
      <c r="B593" s="91" t="s">
        <v>543</v>
      </c>
      <c r="C593" s="95" t="str">
        <f>VLOOKUP(B593,'LISTA DE PRECIOS'!A:B,2,FALSE)</f>
        <v>Herramienta menor</v>
      </c>
      <c r="D593" s="92" t="str">
        <f>VLOOKUP(B593,'LISTA DE PRECIOS'!A:D,4,FALSE)</f>
        <v>%MO</v>
      </c>
      <c r="E593" s="155">
        <v>0.1</v>
      </c>
      <c r="F593" s="155"/>
      <c r="G593" s="93">
        <f>+H602</f>
        <v>40371</v>
      </c>
      <c r="H593" s="154">
        <f>+ROUND(E593*G593,0)</f>
        <v>4037</v>
      </c>
    </row>
    <row r="594" spans="2:8" s="1" customFormat="1" ht="15.75" thickBot="1">
      <c r="B594" s="1022"/>
      <c r="C594" s="1023"/>
      <c r="D594" s="1024"/>
      <c r="E594" s="1030" t="s">
        <v>498</v>
      </c>
      <c r="F594" s="1031"/>
      <c r="G594" s="1032"/>
      <c r="H594" s="29">
        <f>ROUND(SUM(H593:H593),0)</f>
        <v>4037</v>
      </c>
    </row>
    <row r="595" spans="2:8" s="1" customFormat="1" ht="15.75" thickBot="1">
      <c r="B595" s="42"/>
      <c r="C595" s="42"/>
      <c r="D595" s="42"/>
      <c r="E595" s="10"/>
      <c r="F595" s="10"/>
      <c r="G595" s="7"/>
      <c r="H595" s="8"/>
    </row>
    <row r="596" spans="2:8" s="1" customFormat="1" ht="36.75" thickBot="1">
      <c r="B596" s="1033" t="s">
        <v>499</v>
      </c>
      <c r="C596" s="1034"/>
      <c r="D596" s="30" t="s">
        <v>495</v>
      </c>
      <c r="E596" s="30" t="s">
        <v>501</v>
      </c>
      <c r="F596" s="25" t="s">
        <v>2530</v>
      </c>
      <c r="G596" s="31" t="s">
        <v>500</v>
      </c>
      <c r="H596" s="32" t="s">
        <v>493</v>
      </c>
    </row>
    <row r="597" spans="2:8" s="1" customFormat="1" ht="15.75" thickBot="1">
      <c r="B597" s="15">
        <v>3</v>
      </c>
      <c r="C597" s="16" t="s">
        <v>4</v>
      </c>
      <c r="D597" s="17"/>
      <c r="E597" s="18"/>
      <c r="F597" s="18"/>
      <c r="G597" s="19"/>
      <c r="H597" s="20">
        <f t="shared" ref="H597" si="35">+ROUND(E597*G597,0)</f>
        <v>0</v>
      </c>
    </row>
    <row r="598" spans="2:8" s="1" customFormat="1" ht="15.75" thickBot="1">
      <c r="B598" s="991"/>
      <c r="C598" s="991"/>
      <c r="D598" s="991"/>
      <c r="E598" s="992" t="s">
        <v>502</v>
      </c>
      <c r="F598" s="993"/>
      <c r="G598" s="994"/>
      <c r="H598" s="33">
        <f>ROUND(SUM(H597:H597),0)</f>
        <v>0</v>
      </c>
    </row>
    <row r="599" spans="2:8" s="1" customFormat="1" ht="15.75" thickBot="1">
      <c r="B599" s="1027"/>
      <c r="C599" s="1027"/>
      <c r="D599" s="1027"/>
      <c r="E599" s="1027"/>
      <c r="F599" s="1027"/>
      <c r="G599" s="1027"/>
      <c r="H599" s="1027"/>
    </row>
    <row r="600" spans="2:8" s="1" customFormat="1" ht="24">
      <c r="B600" s="1207" t="s">
        <v>503</v>
      </c>
      <c r="C600" s="1208"/>
      <c r="D600" s="124" t="s">
        <v>495</v>
      </c>
      <c r="E600" s="123" t="s">
        <v>504</v>
      </c>
      <c r="F600" s="123" t="s">
        <v>2530</v>
      </c>
      <c r="G600" s="122" t="s">
        <v>505</v>
      </c>
      <c r="H600" s="121" t="s">
        <v>493</v>
      </c>
    </row>
    <row r="601" spans="2:8" s="1" customFormat="1" ht="15.75" thickBot="1">
      <c r="B601" s="424" t="s">
        <v>2516</v>
      </c>
      <c r="C601" s="95" t="str">
        <f>VLOOKUP(B601,'LISTA DE PRECIOS'!A:B,2,FALSE)</f>
        <v>Oficial</v>
      </c>
      <c r="D601" s="92" t="str">
        <f>VLOOKUP(B601,'LISTA DE PRECIOS'!A:D,4,FALSE)</f>
        <v>Día</v>
      </c>
      <c r="E601" s="117">
        <v>0.33</v>
      </c>
      <c r="F601" s="117">
        <v>1</v>
      </c>
      <c r="G601" s="93">
        <f>VLOOKUP(B601,'LISTA DE PRECIOS'!A:E,5,FALSE)</f>
        <v>122335</v>
      </c>
      <c r="H601" s="116">
        <f t="shared" ref="H601" si="36">+ROUND(E601*F601*G601,0)</f>
        <v>40371</v>
      </c>
    </row>
    <row r="602" spans="2:8" s="1" customFormat="1" ht="15.75" thickBot="1">
      <c r="B602" s="991"/>
      <c r="C602" s="991"/>
      <c r="D602" s="991"/>
      <c r="E602" s="1042" t="s">
        <v>506</v>
      </c>
      <c r="F602" s="1043"/>
      <c r="G602" s="1031"/>
      <c r="H602" s="29">
        <f>ROUND(SUM(H601:H601),0)</f>
        <v>40371</v>
      </c>
    </row>
    <row r="603" spans="2:8" s="1" customFormat="1" ht="15.75" thickBot="1">
      <c r="B603" s="42"/>
      <c r="C603" s="42"/>
      <c r="D603" s="42"/>
      <c r="E603" s="42"/>
      <c r="F603" s="42"/>
      <c r="G603" s="42"/>
      <c r="H603" s="42"/>
    </row>
    <row r="604" spans="2:8" s="1" customFormat="1" ht="15.75" thickBot="1">
      <c r="B604" s="40"/>
      <c r="C604" s="40"/>
      <c r="D604" s="40"/>
      <c r="E604" s="995" t="s">
        <v>507</v>
      </c>
      <c r="F604" s="996"/>
      <c r="G604" s="997"/>
      <c r="H604" s="14">
        <f>+ROUND(H602+H594+H590+H598,0)</f>
        <v>365290</v>
      </c>
    </row>
    <row r="605" spans="2:8" s="1" customFormat="1">
      <c r="B605" s="40"/>
      <c r="C605" s="40"/>
      <c r="D605" s="40"/>
      <c r="E605" s="201"/>
      <c r="F605" s="201"/>
      <c r="G605" s="201"/>
      <c r="H605" s="200"/>
    </row>
    <row r="606" spans="2:8" s="1" customFormat="1">
      <c r="B606" s="40"/>
      <c r="C606" s="40"/>
      <c r="D606" s="40"/>
      <c r="E606" s="201"/>
      <c r="F606" s="201"/>
      <c r="G606" s="201"/>
      <c r="H606" s="200"/>
    </row>
    <row r="607" spans="2:8" s="1" customFormat="1">
      <c r="B607" s="40"/>
      <c r="C607" s="40"/>
      <c r="D607" s="40"/>
      <c r="E607" s="201"/>
      <c r="F607" s="201"/>
      <c r="G607" s="201"/>
      <c r="H607" s="200"/>
    </row>
    <row r="608" spans="2:8" s="1" customFormat="1">
      <c r="B608" s="40"/>
      <c r="C608" s="40"/>
      <c r="D608" s="40"/>
      <c r="E608" s="201"/>
      <c r="F608" s="201"/>
      <c r="G608" s="201"/>
      <c r="H608" s="200"/>
    </row>
    <row r="609" spans="2:8" s="1" customFormat="1" ht="15.75" thickBot="1">
      <c r="B609" s="40"/>
      <c r="C609" s="40"/>
      <c r="D609" s="40"/>
      <c r="E609" s="201"/>
      <c r="F609" s="201"/>
      <c r="G609" s="201"/>
      <c r="H609" s="200"/>
    </row>
    <row r="610" spans="2:8" s="1" customFormat="1" ht="15.6" customHeight="1" thickTop="1">
      <c r="B610" s="40"/>
      <c r="C610" s="854" t="s">
        <v>3432</v>
      </c>
      <c r="D610" s="40"/>
      <c r="E610" s="1203" t="s">
        <v>3431</v>
      </c>
      <c r="F610" s="1203"/>
      <c r="G610" s="1203"/>
      <c r="H610" s="200"/>
    </row>
    <row r="611" spans="2:8" s="1" customFormat="1">
      <c r="B611" s="40"/>
      <c r="C611" s="40"/>
      <c r="D611" s="40"/>
      <c r="E611" s="201"/>
      <c r="F611" s="201"/>
      <c r="G611" s="201"/>
      <c r="H611" s="200"/>
    </row>
    <row r="612" spans="2:8" s="1" customFormat="1">
      <c r="B612" s="40"/>
      <c r="C612" s="40"/>
      <c r="D612" s="40"/>
      <c r="E612" s="201"/>
      <c r="F612" s="201"/>
      <c r="G612" s="201"/>
      <c r="H612" s="200"/>
    </row>
    <row r="613" spans="2:8" s="1" customFormat="1" ht="15.75" thickBot="1">
      <c r="B613" s="40"/>
      <c r="C613" s="40"/>
      <c r="D613" s="40"/>
      <c r="E613" s="201"/>
      <c r="F613" s="201"/>
      <c r="G613" s="201"/>
      <c r="H613" s="200"/>
    </row>
    <row r="614" spans="2:8" s="1" customFormat="1" ht="15.75" thickTop="1">
      <c r="B614" s="40"/>
      <c r="C614" s="854" t="s">
        <v>3426</v>
      </c>
      <c r="D614" s="40"/>
      <c r="E614" s="1203" t="s">
        <v>3429</v>
      </c>
      <c r="F614" s="1203"/>
      <c r="G614" s="1203"/>
      <c r="H614" s="200"/>
    </row>
    <row r="615" spans="2:8" s="1" customFormat="1">
      <c r="E615" s="9"/>
      <c r="F615" s="9"/>
      <c r="G615" s="4"/>
      <c r="H615" s="4"/>
    </row>
    <row r="616" spans="2:8" s="1" customFormat="1" ht="15.75" thickBot="1">
      <c r="E616" s="9"/>
      <c r="F616" s="9"/>
      <c r="G616" s="4"/>
      <c r="H616" s="4"/>
    </row>
    <row r="617" spans="2:8" s="1" customFormat="1" ht="16.149999999999999" customHeight="1" thickBot="1">
      <c r="B617" s="1209" t="s">
        <v>2982</v>
      </c>
      <c r="C617" s="1210"/>
      <c r="D617" s="1210"/>
      <c r="E617" s="1210"/>
      <c r="F617" s="1210"/>
      <c r="G617" s="1210"/>
      <c r="H617" s="1211"/>
    </row>
    <row r="618" spans="2:8" s="1" customFormat="1" ht="15.75" thickBot="1">
      <c r="B618" s="1006" t="s">
        <v>2578</v>
      </c>
      <c r="C618" s="1007"/>
      <c r="D618" s="1008" t="s">
        <v>3665</v>
      </c>
      <c r="E618" s="1007"/>
      <c r="F618" s="1007"/>
      <c r="G618" s="1007"/>
      <c r="H618" s="1009"/>
    </row>
    <row r="619" spans="2:8" s="1" customFormat="1" ht="14.45" customHeight="1">
      <c r="B619" s="1010" t="s">
        <v>3549</v>
      </c>
      <c r="C619" s="1011"/>
      <c r="D619" s="1010" t="s">
        <v>34</v>
      </c>
      <c r="E619" s="1011"/>
      <c r="F619" s="1011"/>
      <c r="G619" s="1011"/>
      <c r="H619" s="38" t="s">
        <v>1</v>
      </c>
    </row>
    <row r="620" spans="2:8" s="1" customFormat="1">
      <c r="B620" s="1012"/>
      <c r="C620" s="1013"/>
      <c r="D620" s="1016">
        <f>+ROUND(H637+H629+H625+H633,0)</f>
        <v>93357</v>
      </c>
      <c r="E620" s="1017"/>
      <c r="F620" s="1017"/>
      <c r="G620" s="1017"/>
      <c r="H620" s="1020" t="s">
        <v>2806</v>
      </c>
    </row>
    <row r="621" spans="2:8" s="1" customFormat="1" ht="15.75" thickBot="1">
      <c r="B621" s="1014"/>
      <c r="C621" s="1015"/>
      <c r="D621" s="1018"/>
      <c r="E621" s="1019"/>
      <c r="F621" s="1019"/>
      <c r="G621" s="1019"/>
      <c r="H621" s="1021"/>
    </row>
    <row r="622" spans="2:8" s="1" customFormat="1" ht="15.75" thickBot="1">
      <c r="E622" s="9"/>
      <c r="F622" s="9"/>
      <c r="G622" s="4"/>
      <c r="H622" s="4"/>
    </row>
    <row r="623" spans="2:8" s="1" customFormat="1" ht="24">
      <c r="B623" s="1207" t="s">
        <v>494</v>
      </c>
      <c r="C623" s="1208"/>
      <c r="D623" s="124" t="s">
        <v>495</v>
      </c>
      <c r="E623" s="123" t="s">
        <v>496</v>
      </c>
      <c r="F623" s="123" t="s">
        <v>2469</v>
      </c>
      <c r="G623" s="122" t="s">
        <v>492</v>
      </c>
      <c r="H623" s="121" t="s">
        <v>493</v>
      </c>
    </row>
    <row r="624" spans="2:8" s="1" customFormat="1" ht="15.75" thickBot="1">
      <c r="B624" s="91" t="s">
        <v>887</v>
      </c>
      <c r="C624" s="95" t="str">
        <f>VLOOKUP(B624,'LISTA DE PRECIOS'!A:B,2,FALSE)</f>
        <v>Incrustaciones tipo allegro (5 un)</v>
      </c>
      <c r="D624" s="92" t="str">
        <f>VLOOKUP(B624,'LISTA DE PRECIOS'!A:D,4,FALSE)</f>
        <v>Un</v>
      </c>
      <c r="E624" s="92">
        <v>1</v>
      </c>
      <c r="F624" s="92">
        <v>1</v>
      </c>
      <c r="G624" s="93">
        <f>VLOOKUP(B624,'LISTA DE PRECIOS'!A:E,5,FALSE)</f>
        <v>79900</v>
      </c>
      <c r="H624" s="94">
        <f>+ROUND(E624*F624*G624,0)</f>
        <v>79900</v>
      </c>
    </row>
    <row r="625" spans="2:8" s="1" customFormat="1" ht="15.75" thickBot="1">
      <c r="B625" s="1022"/>
      <c r="C625" s="1023"/>
      <c r="D625" s="1024"/>
      <c r="E625" s="1030" t="s">
        <v>497</v>
      </c>
      <c r="F625" s="1031"/>
      <c r="G625" s="1032"/>
      <c r="H625" s="29">
        <f>ROUND(SUM(H624:H624),0)</f>
        <v>79900</v>
      </c>
    </row>
    <row r="626" spans="2:8" s="1" customFormat="1" ht="15.75" thickBot="1">
      <c r="B626" s="1027"/>
      <c r="C626" s="1027"/>
      <c r="D626" s="1027"/>
      <c r="E626" s="1027"/>
      <c r="F626" s="1027"/>
      <c r="G626" s="1027"/>
      <c r="H626" s="1027"/>
    </row>
    <row r="627" spans="2:8" s="1" customFormat="1" ht="24">
      <c r="B627" s="1207" t="s">
        <v>489</v>
      </c>
      <c r="C627" s="1208"/>
      <c r="D627" s="124" t="s">
        <v>490</v>
      </c>
      <c r="E627" s="123" t="s">
        <v>491</v>
      </c>
      <c r="F627" s="123" t="s">
        <v>2530</v>
      </c>
      <c r="G627" s="122" t="s">
        <v>492</v>
      </c>
      <c r="H627" s="121" t="s">
        <v>493</v>
      </c>
    </row>
    <row r="628" spans="2:8" s="1" customFormat="1" ht="15.75" thickBot="1">
      <c r="B628" s="91" t="s">
        <v>543</v>
      </c>
      <c r="C628" s="95" t="str">
        <f>VLOOKUP(B628,'LISTA DE PRECIOS'!A:B,2,FALSE)</f>
        <v>Herramienta menor</v>
      </c>
      <c r="D628" s="92" t="str">
        <f>VLOOKUP(B628,'LISTA DE PRECIOS'!A:D,4,FALSE)</f>
        <v>%MO</v>
      </c>
      <c r="E628" s="155">
        <v>0.1</v>
      </c>
      <c r="F628" s="155"/>
      <c r="G628" s="93">
        <f>+H637</f>
        <v>12234</v>
      </c>
      <c r="H628" s="154">
        <f>+ROUND(E628*G628,0)</f>
        <v>1223</v>
      </c>
    </row>
    <row r="629" spans="2:8" s="1" customFormat="1" ht="15.75" thickBot="1">
      <c r="B629" s="1022"/>
      <c r="C629" s="1023"/>
      <c r="D629" s="1024"/>
      <c r="E629" s="1030" t="s">
        <v>498</v>
      </c>
      <c r="F629" s="1031"/>
      <c r="G629" s="1032"/>
      <c r="H629" s="29">
        <f>ROUND(SUM(H628:H628),0)</f>
        <v>1223</v>
      </c>
    </row>
    <row r="630" spans="2:8" s="1" customFormat="1" ht="15.75" thickBot="1">
      <c r="B630" s="42"/>
      <c r="C630" s="42"/>
      <c r="D630" s="42"/>
      <c r="E630" s="10"/>
      <c r="F630" s="10"/>
      <c r="G630" s="7"/>
      <c r="H630" s="8"/>
    </row>
    <row r="631" spans="2:8" s="1" customFormat="1" ht="36.75" thickBot="1">
      <c r="B631" s="1033" t="s">
        <v>499</v>
      </c>
      <c r="C631" s="1034"/>
      <c r="D631" s="30" t="s">
        <v>495</v>
      </c>
      <c r="E631" s="30" t="s">
        <v>501</v>
      </c>
      <c r="F631" s="25" t="s">
        <v>2530</v>
      </c>
      <c r="G631" s="31" t="s">
        <v>500</v>
      </c>
      <c r="H631" s="32" t="s">
        <v>493</v>
      </c>
    </row>
    <row r="632" spans="2:8" s="1" customFormat="1" ht="15.75" thickBot="1">
      <c r="B632" s="15">
        <v>3</v>
      </c>
      <c r="C632" s="16" t="s">
        <v>4</v>
      </c>
      <c r="D632" s="17"/>
      <c r="E632" s="18"/>
      <c r="F632" s="18"/>
      <c r="G632" s="19"/>
      <c r="H632" s="20">
        <f t="shared" ref="H632" si="37">+ROUND(E632*G632,0)</f>
        <v>0</v>
      </c>
    </row>
    <row r="633" spans="2:8" s="1" customFormat="1" ht="15.75" thickBot="1">
      <c r="B633" s="991"/>
      <c r="C633" s="991"/>
      <c r="D633" s="991"/>
      <c r="E633" s="992" t="s">
        <v>502</v>
      </c>
      <c r="F633" s="993"/>
      <c r="G633" s="994"/>
      <c r="H633" s="33">
        <f>ROUND(SUM(H632:H632),0)</f>
        <v>0</v>
      </c>
    </row>
    <row r="634" spans="2:8" s="1" customFormat="1" ht="15.75" thickBot="1">
      <c r="B634" s="1027"/>
      <c r="C634" s="1027"/>
      <c r="D634" s="1027"/>
      <c r="E634" s="1027"/>
      <c r="F634" s="1027"/>
      <c r="G634" s="1027"/>
      <c r="H634" s="1027"/>
    </row>
    <row r="635" spans="2:8" s="1" customFormat="1" ht="24">
      <c r="B635" s="1207" t="s">
        <v>503</v>
      </c>
      <c r="C635" s="1208"/>
      <c r="D635" s="124" t="s">
        <v>495</v>
      </c>
      <c r="E635" s="123" t="s">
        <v>504</v>
      </c>
      <c r="F635" s="123" t="s">
        <v>2530</v>
      </c>
      <c r="G635" s="122" t="s">
        <v>505</v>
      </c>
      <c r="H635" s="121" t="s">
        <v>493</v>
      </c>
    </row>
    <row r="636" spans="2:8" s="1" customFormat="1" ht="15.75" thickBot="1">
      <c r="B636" s="424" t="s">
        <v>2516</v>
      </c>
      <c r="C636" s="95" t="str">
        <f>VLOOKUP(B636,'LISTA DE PRECIOS'!A:B,2,FALSE)</f>
        <v>Oficial</v>
      </c>
      <c r="D636" s="92" t="str">
        <f>VLOOKUP(B636,'LISTA DE PRECIOS'!A:D,4,FALSE)</f>
        <v>Día</v>
      </c>
      <c r="E636" s="117">
        <v>0.1</v>
      </c>
      <c r="F636" s="117">
        <v>1</v>
      </c>
      <c r="G636" s="93">
        <f>VLOOKUP(B636,'LISTA DE PRECIOS'!A:E,5,FALSE)</f>
        <v>122335</v>
      </c>
      <c r="H636" s="116">
        <f t="shared" ref="H636" si="38">+ROUND(E636*F636*G636,0)</f>
        <v>12234</v>
      </c>
    </row>
    <row r="637" spans="2:8" s="1" customFormat="1" ht="15.75" thickBot="1">
      <c r="B637" s="991"/>
      <c r="C637" s="991"/>
      <c r="D637" s="991"/>
      <c r="E637" s="1042" t="s">
        <v>506</v>
      </c>
      <c r="F637" s="1043"/>
      <c r="G637" s="1031"/>
      <c r="H637" s="29">
        <f>ROUND(SUM(H636:H636),0)</f>
        <v>12234</v>
      </c>
    </row>
    <row r="638" spans="2:8" s="1" customFormat="1" ht="15.75" thickBot="1">
      <c r="B638" s="42"/>
      <c r="C638" s="42"/>
      <c r="D638" s="42"/>
      <c r="E638" s="42"/>
      <c r="F638" s="42"/>
      <c r="G638" s="42"/>
      <c r="H638" s="42"/>
    </row>
    <row r="639" spans="2:8" s="1" customFormat="1" ht="15.75" thickBot="1">
      <c r="B639" s="40"/>
      <c r="C639" s="40"/>
      <c r="D639" s="40"/>
      <c r="E639" s="995" t="s">
        <v>507</v>
      </c>
      <c r="F639" s="996"/>
      <c r="G639" s="997"/>
      <c r="H639" s="14">
        <f>+ROUND(H637+H629+H625+H633,0)</f>
        <v>93357</v>
      </c>
    </row>
    <row r="640" spans="2:8" s="1" customFormat="1">
      <c r="B640" s="40"/>
      <c r="C640" s="40"/>
      <c r="D640" s="40"/>
      <c r="E640" s="201"/>
      <c r="F640" s="201"/>
      <c r="G640" s="201"/>
      <c r="H640" s="200"/>
    </row>
    <row r="641" spans="2:8" s="1" customFormat="1">
      <c r="B641" s="40"/>
      <c r="C641" s="40"/>
      <c r="D641" s="40"/>
      <c r="E641" s="201"/>
      <c r="F641" s="201"/>
      <c r="G641" s="201"/>
      <c r="H641" s="200"/>
    </row>
    <row r="642" spans="2:8" s="1" customFormat="1">
      <c r="B642" s="40"/>
      <c r="C642" s="40"/>
      <c r="D642" s="40"/>
      <c r="E642" s="201"/>
      <c r="F642" s="201"/>
      <c r="G642" s="201"/>
      <c r="H642" s="200"/>
    </row>
    <row r="643" spans="2:8" s="1" customFormat="1">
      <c r="B643" s="40"/>
      <c r="C643" s="40"/>
      <c r="D643" s="40"/>
      <c r="E643" s="201"/>
      <c r="F643" s="201"/>
      <c r="G643" s="201"/>
      <c r="H643" s="200"/>
    </row>
    <row r="644" spans="2:8" s="1" customFormat="1" ht="15.75" thickBot="1">
      <c r="B644" s="40"/>
      <c r="C644" s="40"/>
      <c r="D644" s="40"/>
      <c r="E644" s="201"/>
      <c r="F644" s="201"/>
      <c r="G644" s="201"/>
      <c r="H644" s="200"/>
    </row>
    <row r="645" spans="2:8" s="1" customFormat="1" ht="15.6" customHeight="1" thickTop="1">
      <c r="B645" s="40"/>
      <c r="C645" s="854" t="s">
        <v>3432</v>
      </c>
      <c r="D645" s="40"/>
      <c r="E645" s="1203" t="s">
        <v>3431</v>
      </c>
      <c r="F645" s="1203"/>
      <c r="G645" s="1203"/>
      <c r="H645" s="200"/>
    </row>
    <row r="646" spans="2:8" s="1" customFormat="1">
      <c r="B646" s="40"/>
      <c r="C646" s="40"/>
      <c r="D646" s="40"/>
      <c r="E646" s="201"/>
      <c r="F646" s="201"/>
      <c r="G646" s="201"/>
      <c r="H646" s="200"/>
    </row>
    <row r="647" spans="2:8" s="1" customFormat="1">
      <c r="B647" s="40"/>
      <c r="C647" s="40"/>
      <c r="D647" s="40"/>
      <c r="E647" s="201"/>
      <c r="F647" s="201"/>
      <c r="G647" s="201"/>
      <c r="H647" s="200"/>
    </row>
    <row r="648" spans="2:8" s="1" customFormat="1" ht="15.75" thickBot="1">
      <c r="B648" s="40"/>
      <c r="C648" s="40"/>
      <c r="D648" s="40"/>
      <c r="E648" s="201"/>
      <c r="F648" s="201"/>
      <c r="G648" s="201"/>
      <c r="H648" s="200"/>
    </row>
    <row r="649" spans="2:8" s="1" customFormat="1" ht="15.75" thickTop="1">
      <c r="B649" s="40"/>
      <c r="C649" s="854" t="s">
        <v>3426</v>
      </c>
      <c r="D649" s="40"/>
      <c r="E649" s="1203" t="s">
        <v>3429</v>
      </c>
      <c r="F649" s="1203"/>
      <c r="G649" s="1203"/>
      <c r="H649" s="200"/>
    </row>
    <row r="650" spans="2:8" s="1" customFormat="1">
      <c r="E650" s="9"/>
      <c r="F650" s="9"/>
      <c r="G650" s="4"/>
      <c r="H650" s="4"/>
    </row>
    <row r="651" spans="2:8" s="1" customFormat="1" ht="15.75" thickBot="1">
      <c r="E651" s="9"/>
      <c r="F651" s="9"/>
      <c r="G651" s="4"/>
      <c r="H651" s="4"/>
    </row>
    <row r="652" spans="2:8" s="1" customFormat="1" ht="16.149999999999999" customHeight="1" thickBot="1">
      <c r="B652" s="1209" t="s">
        <v>2982</v>
      </c>
      <c r="C652" s="1210"/>
      <c r="D652" s="1210"/>
      <c r="E652" s="1210"/>
      <c r="F652" s="1210"/>
      <c r="G652" s="1210"/>
      <c r="H652" s="1211"/>
    </row>
    <row r="653" spans="2:8" s="1" customFormat="1" ht="15.75" thickBot="1">
      <c r="B653" s="1006" t="s">
        <v>2578</v>
      </c>
      <c r="C653" s="1007"/>
      <c r="D653" s="1008" t="s">
        <v>3666</v>
      </c>
      <c r="E653" s="1007"/>
      <c r="F653" s="1007"/>
      <c r="G653" s="1007"/>
      <c r="H653" s="1009"/>
    </row>
    <row r="654" spans="2:8" s="1" customFormat="1" ht="14.45" customHeight="1">
      <c r="B654" s="1010" t="s">
        <v>3550</v>
      </c>
      <c r="C654" s="1011"/>
      <c r="D654" s="1010" t="s">
        <v>34</v>
      </c>
      <c r="E654" s="1011"/>
      <c r="F654" s="1011"/>
      <c r="G654" s="1011"/>
      <c r="H654" s="38" t="s">
        <v>1</v>
      </c>
    </row>
    <row r="655" spans="2:8" s="1" customFormat="1">
      <c r="B655" s="1012"/>
      <c r="C655" s="1013"/>
      <c r="D655" s="1016">
        <f>+ROUND(H672+H664+H660+H668,0)</f>
        <v>135693</v>
      </c>
      <c r="E655" s="1017"/>
      <c r="F655" s="1017"/>
      <c r="G655" s="1017"/>
      <c r="H655" s="1020" t="s">
        <v>2648</v>
      </c>
    </row>
    <row r="656" spans="2:8" s="1" customFormat="1" ht="15.75" thickBot="1">
      <c r="B656" s="1014"/>
      <c r="C656" s="1015"/>
      <c r="D656" s="1018"/>
      <c r="E656" s="1019"/>
      <c r="F656" s="1019"/>
      <c r="G656" s="1019"/>
      <c r="H656" s="1021"/>
    </row>
    <row r="657" spans="2:8" s="1" customFormat="1" ht="15.75" thickBot="1">
      <c r="E657" s="9"/>
      <c r="F657" s="9"/>
      <c r="G657" s="4"/>
      <c r="H657" s="4"/>
    </row>
    <row r="658" spans="2:8" s="1" customFormat="1" ht="24">
      <c r="B658" s="1207" t="s">
        <v>494</v>
      </c>
      <c r="C658" s="1208"/>
      <c r="D658" s="124" t="s">
        <v>495</v>
      </c>
      <c r="E658" s="123" t="s">
        <v>496</v>
      </c>
      <c r="F658" s="123" t="s">
        <v>2469</v>
      </c>
      <c r="G658" s="122" t="s">
        <v>492</v>
      </c>
      <c r="H658" s="121" t="s">
        <v>493</v>
      </c>
    </row>
    <row r="659" spans="2:8" s="1" customFormat="1" ht="23.25" thickBot="1">
      <c r="B659" s="91" t="s">
        <v>1365</v>
      </c>
      <c r="C659" s="95" t="str">
        <f>VLOOKUP(B659,'LISTA DE PRECIOS'!A:B,2,FALSE)</f>
        <v>Espejo de 4 mm biselado incluye accesorios de instalación</v>
      </c>
      <c r="D659" s="92" t="str">
        <f>VLOOKUP(B659,'LISTA DE PRECIOS'!A:D,4,FALSE)</f>
        <v>M2</v>
      </c>
      <c r="E659" s="92">
        <v>1</v>
      </c>
      <c r="F659" s="92">
        <v>1</v>
      </c>
      <c r="G659" s="93">
        <f>VLOOKUP(B659,'LISTA DE PRECIOS'!A:E,5,FALSE)</f>
        <v>122235.91800000001</v>
      </c>
      <c r="H659" s="94">
        <f>+ROUND(E659*F659*G659,0)</f>
        <v>122236</v>
      </c>
    </row>
    <row r="660" spans="2:8" s="1" customFormat="1" ht="15.75" thickBot="1">
      <c r="B660" s="1022"/>
      <c r="C660" s="1023"/>
      <c r="D660" s="1024"/>
      <c r="E660" s="1030" t="s">
        <v>497</v>
      </c>
      <c r="F660" s="1031"/>
      <c r="G660" s="1032"/>
      <c r="H660" s="29">
        <f>ROUND(SUM(H659:H659),0)</f>
        <v>122236</v>
      </c>
    </row>
    <row r="661" spans="2:8" s="1" customFormat="1" ht="15.75" thickBot="1">
      <c r="B661" s="1027"/>
      <c r="C661" s="1027"/>
      <c r="D661" s="1027"/>
      <c r="E661" s="1027"/>
      <c r="F661" s="1027"/>
      <c r="G661" s="1027"/>
      <c r="H661" s="1027"/>
    </row>
    <row r="662" spans="2:8" s="1" customFormat="1" ht="24">
      <c r="B662" s="1207" t="s">
        <v>489</v>
      </c>
      <c r="C662" s="1208"/>
      <c r="D662" s="124" t="s">
        <v>490</v>
      </c>
      <c r="E662" s="123" t="s">
        <v>491</v>
      </c>
      <c r="F662" s="123" t="s">
        <v>2530</v>
      </c>
      <c r="G662" s="122" t="s">
        <v>492</v>
      </c>
      <c r="H662" s="121" t="s">
        <v>493</v>
      </c>
    </row>
    <row r="663" spans="2:8" s="1" customFormat="1" ht="15.75" thickBot="1">
      <c r="B663" s="91" t="s">
        <v>543</v>
      </c>
      <c r="C663" s="95" t="str">
        <f>VLOOKUP(B663,'LISTA DE PRECIOS'!A:B,2,FALSE)</f>
        <v>Herramienta menor</v>
      </c>
      <c r="D663" s="92" t="str">
        <f>VLOOKUP(B663,'LISTA DE PRECIOS'!A:D,4,FALSE)</f>
        <v>%MO</v>
      </c>
      <c r="E663" s="155">
        <v>0.1</v>
      </c>
      <c r="F663" s="155"/>
      <c r="G663" s="93">
        <f>+H672</f>
        <v>12234</v>
      </c>
      <c r="H663" s="154">
        <f>+ROUND(E663*G663,0)</f>
        <v>1223</v>
      </c>
    </row>
    <row r="664" spans="2:8" s="1" customFormat="1" ht="15.75" thickBot="1">
      <c r="B664" s="1022"/>
      <c r="C664" s="1023"/>
      <c r="D664" s="1024"/>
      <c r="E664" s="1030" t="s">
        <v>498</v>
      </c>
      <c r="F664" s="1031"/>
      <c r="G664" s="1032"/>
      <c r="H664" s="29">
        <f>ROUND(SUM(H663:H663),0)</f>
        <v>1223</v>
      </c>
    </row>
    <row r="665" spans="2:8" s="1" customFormat="1" ht="15.75" thickBot="1">
      <c r="B665" s="42"/>
      <c r="C665" s="42"/>
      <c r="D665" s="42"/>
      <c r="E665" s="10"/>
      <c r="F665" s="10"/>
      <c r="G665" s="7"/>
      <c r="H665" s="8"/>
    </row>
    <row r="666" spans="2:8" s="1" customFormat="1" ht="36.75" thickBot="1">
      <c r="B666" s="1033" t="s">
        <v>499</v>
      </c>
      <c r="C666" s="1034"/>
      <c r="D666" s="30" t="s">
        <v>495</v>
      </c>
      <c r="E666" s="30" t="s">
        <v>501</v>
      </c>
      <c r="F666" s="25" t="s">
        <v>2530</v>
      </c>
      <c r="G666" s="31" t="s">
        <v>500</v>
      </c>
      <c r="H666" s="32" t="s">
        <v>493</v>
      </c>
    </row>
    <row r="667" spans="2:8" s="1" customFormat="1" ht="15.75" thickBot="1">
      <c r="B667" s="15">
        <v>3</v>
      </c>
      <c r="C667" s="16" t="s">
        <v>4</v>
      </c>
      <c r="D667" s="17"/>
      <c r="E667" s="18"/>
      <c r="F667" s="18"/>
      <c r="G667" s="19"/>
      <c r="H667" s="20">
        <f t="shared" ref="H667" si="39">+ROUND(E667*G667,0)</f>
        <v>0</v>
      </c>
    </row>
    <row r="668" spans="2:8" s="1" customFormat="1" ht="15.75" thickBot="1">
      <c r="B668" s="991"/>
      <c r="C668" s="991"/>
      <c r="D668" s="991"/>
      <c r="E668" s="992" t="s">
        <v>502</v>
      </c>
      <c r="F668" s="993"/>
      <c r="G668" s="994"/>
      <c r="H668" s="33">
        <f>ROUND(SUM(H667:H667),0)</f>
        <v>0</v>
      </c>
    </row>
    <row r="669" spans="2:8" s="1" customFormat="1" ht="15.75" thickBot="1">
      <c r="B669" s="1027"/>
      <c r="C669" s="1027"/>
      <c r="D669" s="1027"/>
      <c r="E669" s="1027"/>
      <c r="F669" s="1027"/>
      <c r="G669" s="1027"/>
      <c r="H669" s="1027"/>
    </row>
    <row r="670" spans="2:8" s="1" customFormat="1" ht="24">
      <c r="B670" s="1207" t="s">
        <v>503</v>
      </c>
      <c r="C670" s="1208"/>
      <c r="D670" s="124" t="s">
        <v>495</v>
      </c>
      <c r="E670" s="123" t="s">
        <v>504</v>
      </c>
      <c r="F670" s="123" t="s">
        <v>2530</v>
      </c>
      <c r="G670" s="122" t="s">
        <v>505</v>
      </c>
      <c r="H670" s="121" t="s">
        <v>493</v>
      </c>
    </row>
    <row r="671" spans="2:8" s="1" customFormat="1" ht="15.75" thickBot="1">
      <c r="B671" s="424" t="s">
        <v>2516</v>
      </c>
      <c r="C671" s="95" t="str">
        <f>VLOOKUP(B671,'LISTA DE PRECIOS'!A:B,2,FALSE)</f>
        <v>Oficial</v>
      </c>
      <c r="D671" s="92" t="str">
        <f>VLOOKUP(B671,'LISTA DE PRECIOS'!A:D,4,FALSE)</f>
        <v>Día</v>
      </c>
      <c r="E671" s="117">
        <v>0.1</v>
      </c>
      <c r="F671" s="117">
        <v>1</v>
      </c>
      <c r="G671" s="93">
        <f>VLOOKUP(B671,'LISTA DE PRECIOS'!A:E,5,FALSE)</f>
        <v>122335</v>
      </c>
      <c r="H671" s="116">
        <f t="shared" ref="H671" si="40">+ROUND(E671*F671*G671,0)</f>
        <v>12234</v>
      </c>
    </row>
    <row r="672" spans="2:8" s="1" customFormat="1" ht="15.75" thickBot="1">
      <c r="B672" s="991"/>
      <c r="C672" s="991"/>
      <c r="D672" s="991"/>
      <c r="E672" s="1042" t="s">
        <v>506</v>
      </c>
      <c r="F672" s="1043"/>
      <c r="G672" s="1031"/>
      <c r="H672" s="29">
        <f>ROUND(SUM(H671:H671),0)</f>
        <v>12234</v>
      </c>
    </row>
    <row r="673" spans="2:8" s="1" customFormat="1" ht="15.75" thickBot="1">
      <c r="B673" s="42"/>
      <c r="C673" s="42"/>
      <c r="D673" s="42"/>
      <c r="E673" s="42"/>
      <c r="F673" s="42"/>
      <c r="G673" s="42"/>
      <c r="H673" s="42"/>
    </row>
    <row r="674" spans="2:8" s="1" customFormat="1" ht="15.75" thickBot="1">
      <c r="B674" s="40"/>
      <c r="C674" s="40"/>
      <c r="D674" s="40"/>
      <c r="E674" s="995" t="s">
        <v>507</v>
      </c>
      <c r="F674" s="996"/>
      <c r="G674" s="997"/>
      <c r="H674" s="14">
        <f>+ROUND(H672+H664+H660+H668,0)</f>
        <v>135693</v>
      </c>
    </row>
    <row r="675" spans="2:8" s="1" customFormat="1">
      <c r="B675" s="40"/>
      <c r="C675" s="40"/>
      <c r="D675" s="40"/>
      <c r="E675" s="201"/>
      <c r="F675" s="201"/>
      <c r="G675" s="201"/>
      <c r="H675" s="200"/>
    </row>
    <row r="676" spans="2:8" s="1" customFormat="1">
      <c r="B676" s="40"/>
      <c r="C676" s="40"/>
      <c r="D676" s="40"/>
      <c r="E676" s="201"/>
      <c r="F676" s="201"/>
      <c r="G676" s="201"/>
      <c r="H676" s="200"/>
    </row>
    <row r="677" spans="2:8" s="1" customFormat="1">
      <c r="B677" s="40"/>
      <c r="C677" s="40"/>
      <c r="D677" s="40"/>
      <c r="E677" s="201"/>
      <c r="F677" s="201"/>
      <c r="G677" s="201"/>
      <c r="H677" s="200"/>
    </row>
    <row r="678" spans="2:8" s="1" customFormat="1">
      <c r="B678" s="40"/>
      <c r="C678" s="40"/>
      <c r="D678" s="40"/>
      <c r="E678" s="201"/>
      <c r="F678" s="201"/>
      <c r="G678" s="201"/>
      <c r="H678" s="200"/>
    </row>
    <row r="679" spans="2:8" s="1" customFormat="1" ht="15.75" thickBot="1">
      <c r="B679" s="40"/>
      <c r="C679" s="40"/>
      <c r="D679" s="40"/>
      <c r="E679" s="201"/>
      <c r="F679" s="201"/>
      <c r="G679" s="201"/>
      <c r="H679" s="200"/>
    </row>
    <row r="680" spans="2:8" s="1" customFormat="1" ht="15.6" customHeight="1" thickTop="1">
      <c r="B680" s="40"/>
      <c r="C680" s="854" t="s">
        <v>3432</v>
      </c>
      <c r="D680" s="40"/>
      <c r="E680" s="1203" t="s">
        <v>3431</v>
      </c>
      <c r="F680" s="1203"/>
      <c r="G680" s="1203"/>
      <c r="H680" s="200"/>
    </row>
    <row r="681" spans="2:8" s="1" customFormat="1">
      <c r="B681" s="40"/>
      <c r="C681" s="40"/>
      <c r="D681" s="40"/>
      <c r="E681" s="201"/>
      <c r="F681" s="201"/>
      <c r="G681" s="201"/>
      <c r="H681" s="200"/>
    </row>
    <row r="682" spans="2:8" s="1" customFormat="1">
      <c r="B682" s="40"/>
      <c r="C682" s="40"/>
      <c r="D682" s="40"/>
      <c r="E682" s="201"/>
      <c r="F682" s="201"/>
      <c r="G682" s="201"/>
      <c r="H682" s="200"/>
    </row>
    <row r="683" spans="2:8" s="1" customFormat="1" ht="15.75" thickBot="1">
      <c r="B683" s="40"/>
      <c r="C683" s="40"/>
      <c r="D683" s="40"/>
      <c r="E683" s="201"/>
      <c r="F683" s="201"/>
      <c r="G683" s="201"/>
      <c r="H683" s="200"/>
    </row>
    <row r="684" spans="2:8" s="1" customFormat="1" ht="15.75" thickTop="1">
      <c r="B684" s="40"/>
      <c r="C684" s="854" t="s">
        <v>3426</v>
      </c>
      <c r="D684" s="40"/>
      <c r="E684" s="1203" t="s">
        <v>3429</v>
      </c>
      <c r="F684" s="1203"/>
      <c r="G684" s="1203"/>
      <c r="H684" s="200"/>
    </row>
    <row r="685" spans="2:8" s="1" customFormat="1">
      <c r="E685" s="9"/>
      <c r="F685" s="9"/>
      <c r="G685" s="4"/>
      <c r="H685" s="4"/>
    </row>
    <row r="686" spans="2:8" s="1" customFormat="1" ht="15.75" thickBot="1">
      <c r="E686" s="9"/>
      <c r="F686" s="9"/>
      <c r="G686" s="4"/>
      <c r="H686" s="4"/>
    </row>
    <row r="687" spans="2:8" s="1" customFormat="1" ht="16.149999999999999" customHeight="1" thickBot="1">
      <c r="B687" s="1209" t="s">
        <v>2982</v>
      </c>
      <c r="C687" s="1210"/>
      <c r="D687" s="1210"/>
      <c r="E687" s="1210"/>
      <c r="F687" s="1210"/>
      <c r="G687" s="1210"/>
      <c r="H687" s="1211"/>
    </row>
    <row r="688" spans="2:8" s="1" customFormat="1" ht="15.75" thickBot="1">
      <c r="B688" s="1006" t="s">
        <v>2578</v>
      </c>
      <c r="C688" s="1007"/>
      <c r="D688" s="1008" t="s">
        <v>3667</v>
      </c>
      <c r="E688" s="1007"/>
      <c r="F688" s="1007"/>
      <c r="G688" s="1007"/>
      <c r="H688" s="1009"/>
    </row>
    <row r="689" spans="2:8" s="1" customFormat="1" ht="14.45" customHeight="1">
      <c r="B689" s="1010" t="s">
        <v>3472</v>
      </c>
      <c r="C689" s="1011"/>
      <c r="D689" s="1010" t="s">
        <v>34</v>
      </c>
      <c r="E689" s="1011"/>
      <c r="F689" s="1011"/>
      <c r="G689" s="1011"/>
      <c r="H689" s="38" t="s">
        <v>1</v>
      </c>
    </row>
    <row r="690" spans="2:8" s="1" customFormat="1">
      <c r="B690" s="1012"/>
      <c r="C690" s="1013"/>
      <c r="D690" s="1016">
        <f>+ROUND(H709+H701+H697+H705,0)</f>
        <v>380893</v>
      </c>
      <c r="E690" s="1017"/>
      <c r="F690" s="1017"/>
      <c r="G690" s="1017"/>
      <c r="H690" s="1020" t="s">
        <v>2806</v>
      </c>
    </row>
    <row r="691" spans="2:8" s="1" customFormat="1" ht="15.75" thickBot="1">
      <c r="B691" s="1014"/>
      <c r="C691" s="1015"/>
      <c r="D691" s="1018"/>
      <c r="E691" s="1019"/>
      <c r="F691" s="1019"/>
      <c r="G691" s="1019"/>
      <c r="H691" s="1021"/>
    </row>
    <row r="692" spans="2:8" s="1" customFormat="1" ht="15.75" thickBot="1">
      <c r="E692" s="9"/>
      <c r="F692" s="9"/>
      <c r="G692" s="4"/>
      <c r="H692" s="4"/>
    </row>
    <row r="693" spans="2:8" s="1" customFormat="1" ht="24">
      <c r="B693" s="1207" t="s">
        <v>494</v>
      </c>
      <c r="C693" s="1208"/>
      <c r="D693" s="124" t="s">
        <v>495</v>
      </c>
      <c r="E693" s="123" t="s">
        <v>496</v>
      </c>
      <c r="F693" s="123" t="s">
        <v>2469</v>
      </c>
      <c r="G693" s="122" t="s">
        <v>492</v>
      </c>
      <c r="H693" s="121" t="s">
        <v>493</v>
      </c>
    </row>
    <row r="694" spans="2:8" s="1" customFormat="1">
      <c r="B694" s="169" t="s">
        <v>1158</v>
      </c>
      <c r="C694" s="11" t="str">
        <f>VLOOKUP(B694,'LISTA DE PRECIOS'!A:B,2,FALSE)</f>
        <v xml:space="preserve">Tornillo autoperforante </v>
      </c>
      <c r="D694" s="12" t="str">
        <f>VLOOKUP(B694,'LISTA DE PRECIOS'!A:D,4,FALSE)</f>
        <v>Un</v>
      </c>
      <c r="E694" s="12">
        <v>12</v>
      </c>
      <c r="F694" s="12">
        <v>1</v>
      </c>
      <c r="G694" s="13">
        <f>VLOOKUP(B694,'LISTA DE PRECIOS'!A:E,5,FALSE)</f>
        <v>53</v>
      </c>
      <c r="H694" s="39">
        <f t="shared" ref="H694" si="41">+ROUND(E694*F694*G694,0)</f>
        <v>636</v>
      </c>
    </row>
    <row r="695" spans="2:8" s="1" customFormat="1">
      <c r="B695" s="852"/>
      <c r="C695" s="11" t="s">
        <v>3474</v>
      </c>
      <c r="D695" s="12" t="s">
        <v>35</v>
      </c>
      <c r="E695" s="12">
        <v>1</v>
      </c>
      <c r="F695" s="12">
        <v>1</v>
      </c>
      <c r="G695" s="13">
        <v>128900</v>
      </c>
      <c r="H695" s="39">
        <f>+ROUND(E695*F695*G695,0)</f>
        <v>128900</v>
      </c>
    </row>
    <row r="696" spans="2:8" s="1" customFormat="1" ht="15.75" thickBot="1">
      <c r="B696" s="91"/>
      <c r="C696" s="95" t="s">
        <v>3473</v>
      </c>
      <c r="D696" s="92" t="s">
        <v>35</v>
      </c>
      <c r="E696" s="92">
        <v>1</v>
      </c>
      <c r="F696" s="92">
        <v>1</v>
      </c>
      <c r="G696" s="93">
        <v>237900</v>
      </c>
      <c r="H696" s="94">
        <f>+ROUND(E696*F696*G696,0)</f>
        <v>237900</v>
      </c>
    </row>
    <row r="697" spans="2:8" s="1" customFormat="1" ht="15.75" thickBot="1">
      <c r="B697" s="1022"/>
      <c r="C697" s="1023"/>
      <c r="D697" s="1024"/>
      <c r="E697" s="1030" t="s">
        <v>497</v>
      </c>
      <c r="F697" s="1031"/>
      <c r="G697" s="1032"/>
      <c r="H697" s="29">
        <f>ROUND(SUM(H694:H696),0)</f>
        <v>367436</v>
      </c>
    </row>
    <row r="698" spans="2:8" s="1" customFormat="1" ht="15.75" thickBot="1">
      <c r="B698" s="1027"/>
      <c r="C698" s="1027"/>
      <c r="D698" s="1027"/>
      <c r="E698" s="1027"/>
      <c r="F698" s="1027"/>
      <c r="G698" s="1027"/>
      <c r="H698" s="1027"/>
    </row>
    <row r="699" spans="2:8" s="1" customFormat="1" ht="24">
      <c r="B699" s="1207" t="s">
        <v>489</v>
      </c>
      <c r="C699" s="1208"/>
      <c r="D699" s="124" t="s">
        <v>490</v>
      </c>
      <c r="E699" s="123" t="s">
        <v>491</v>
      </c>
      <c r="F699" s="123" t="s">
        <v>2530</v>
      </c>
      <c r="G699" s="122" t="s">
        <v>492</v>
      </c>
      <c r="H699" s="121" t="s">
        <v>493</v>
      </c>
    </row>
    <row r="700" spans="2:8" s="1" customFormat="1" ht="15.75" thickBot="1">
      <c r="B700" s="91" t="s">
        <v>543</v>
      </c>
      <c r="C700" s="95" t="str">
        <f>VLOOKUP(B700,'LISTA DE PRECIOS'!A:B,2,FALSE)</f>
        <v>Herramienta menor</v>
      </c>
      <c r="D700" s="92" t="str">
        <f>VLOOKUP(B700,'LISTA DE PRECIOS'!A:D,4,FALSE)</f>
        <v>%MO</v>
      </c>
      <c r="E700" s="155">
        <v>0.1</v>
      </c>
      <c r="F700" s="155"/>
      <c r="G700" s="93">
        <f>+H709</f>
        <v>12234</v>
      </c>
      <c r="H700" s="154">
        <f>+ROUND(E700*G700,0)</f>
        <v>1223</v>
      </c>
    </row>
    <row r="701" spans="2:8" s="1" customFormat="1" ht="15.75" thickBot="1">
      <c r="B701" s="1022"/>
      <c r="C701" s="1023"/>
      <c r="D701" s="1024"/>
      <c r="E701" s="1030" t="s">
        <v>498</v>
      </c>
      <c r="F701" s="1031"/>
      <c r="G701" s="1032"/>
      <c r="H701" s="29">
        <f>ROUND(SUM(H700:H700),0)</f>
        <v>1223</v>
      </c>
    </row>
    <row r="702" spans="2:8" s="1" customFormat="1" ht="15.75" thickBot="1">
      <c r="B702" s="42"/>
      <c r="C702" s="42"/>
      <c r="D702" s="42"/>
      <c r="E702" s="10"/>
      <c r="F702" s="10"/>
      <c r="G702" s="7"/>
      <c r="H702" s="8"/>
    </row>
    <row r="703" spans="2:8" s="1" customFormat="1" ht="36.75" thickBot="1">
      <c r="B703" s="1033" t="s">
        <v>499</v>
      </c>
      <c r="C703" s="1034"/>
      <c r="D703" s="30" t="s">
        <v>495</v>
      </c>
      <c r="E703" s="30" t="s">
        <v>501</v>
      </c>
      <c r="F703" s="25" t="s">
        <v>2530</v>
      </c>
      <c r="G703" s="31" t="s">
        <v>500</v>
      </c>
      <c r="H703" s="32" t="s">
        <v>493</v>
      </c>
    </row>
    <row r="704" spans="2:8" s="1" customFormat="1" ht="15.75" thickBot="1">
      <c r="B704" s="15">
        <v>3</v>
      </c>
      <c r="C704" s="16" t="s">
        <v>4</v>
      </c>
      <c r="D704" s="17"/>
      <c r="E704" s="18"/>
      <c r="F704" s="18"/>
      <c r="G704" s="19"/>
      <c r="H704" s="20">
        <f t="shared" ref="H704" si="42">+ROUND(E704*G704,0)</f>
        <v>0</v>
      </c>
    </row>
    <row r="705" spans="2:8" s="1" customFormat="1" ht="15.75" thickBot="1">
      <c r="B705" s="991"/>
      <c r="C705" s="991"/>
      <c r="D705" s="991"/>
      <c r="E705" s="992" t="s">
        <v>502</v>
      </c>
      <c r="F705" s="993"/>
      <c r="G705" s="994"/>
      <c r="H705" s="33">
        <f>ROUND(SUM(H704:H704),0)</f>
        <v>0</v>
      </c>
    </row>
    <row r="706" spans="2:8" s="1" customFormat="1" ht="15.75" thickBot="1">
      <c r="B706" s="1027"/>
      <c r="C706" s="1027"/>
      <c r="D706" s="1027"/>
      <c r="E706" s="1027"/>
      <c r="F706" s="1027"/>
      <c r="G706" s="1027"/>
      <c r="H706" s="1027"/>
    </row>
    <row r="707" spans="2:8" s="1" customFormat="1" ht="24">
      <c r="B707" s="1207" t="s">
        <v>503</v>
      </c>
      <c r="C707" s="1208"/>
      <c r="D707" s="124" t="s">
        <v>495</v>
      </c>
      <c r="E707" s="123" t="s">
        <v>504</v>
      </c>
      <c r="F707" s="123" t="s">
        <v>2530</v>
      </c>
      <c r="G707" s="122" t="s">
        <v>505</v>
      </c>
      <c r="H707" s="121" t="s">
        <v>493</v>
      </c>
    </row>
    <row r="708" spans="2:8" s="1" customFormat="1" ht="15.75" thickBot="1">
      <c r="B708" s="424" t="s">
        <v>2516</v>
      </c>
      <c r="C708" s="95" t="str">
        <f>VLOOKUP(B708,'LISTA DE PRECIOS'!A:B,2,FALSE)</f>
        <v>Oficial</v>
      </c>
      <c r="D708" s="92" t="str">
        <f>VLOOKUP(B708,'LISTA DE PRECIOS'!A:D,4,FALSE)</f>
        <v>Día</v>
      </c>
      <c r="E708" s="117">
        <v>0.1</v>
      </c>
      <c r="F708" s="117">
        <v>1</v>
      </c>
      <c r="G708" s="93">
        <f>VLOOKUP(B708,'LISTA DE PRECIOS'!A:E,5,FALSE)</f>
        <v>122335</v>
      </c>
      <c r="H708" s="116">
        <f t="shared" ref="H708" si="43">+ROUND(E708*F708*G708,0)</f>
        <v>12234</v>
      </c>
    </row>
    <row r="709" spans="2:8" s="1" customFormat="1" ht="15.75" thickBot="1">
      <c r="B709" s="991"/>
      <c r="C709" s="991"/>
      <c r="D709" s="991"/>
      <c r="E709" s="1042" t="s">
        <v>506</v>
      </c>
      <c r="F709" s="1043"/>
      <c r="G709" s="1031"/>
      <c r="H709" s="29">
        <f>ROUND(SUM(H708:H708),0)</f>
        <v>12234</v>
      </c>
    </row>
    <row r="710" spans="2:8" s="1" customFormat="1" ht="15.75" thickBot="1">
      <c r="B710" s="42"/>
      <c r="C710" s="42"/>
      <c r="D710" s="42"/>
      <c r="E710" s="42"/>
      <c r="F710" s="42"/>
      <c r="G710" s="42"/>
      <c r="H710" s="42"/>
    </row>
    <row r="711" spans="2:8" s="1" customFormat="1" ht="15.75" thickBot="1">
      <c r="B711" s="40"/>
      <c r="C711" s="40"/>
      <c r="D711" s="40"/>
      <c r="E711" s="995" t="s">
        <v>507</v>
      </c>
      <c r="F711" s="996"/>
      <c r="G711" s="997"/>
      <c r="H711" s="14">
        <f>+ROUND(H709+H701+H697+H705,0)</f>
        <v>380893</v>
      </c>
    </row>
    <row r="712" spans="2:8" s="1" customFormat="1">
      <c r="B712" s="40"/>
      <c r="C712" s="40"/>
      <c r="D712" s="40"/>
      <c r="E712" s="201"/>
      <c r="F712" s="201"/>
      <c r="G712" s="201"/>
      <c r="H712" s="200"/>
    </row>
    <row r="713" spans="2:8" s="1" customFormat="1">
      <c r="B713" s="40"/>
      <c r="C713" s="40"/>
      <c r="D713" s="40"/>
      <c r="E713" s="201"/>
      <c r="F713" s="201"/>
      <c r="G713" s="201"/>
      <c r="H713" s="200"/>
    </row>
    <row r="714" spans="2:8" s="1" customFormat="1">
      <c r="B714" s="40"/>
      <c r="C714" s="40"/>
      <c r="D714" s="40"/>
      <c r="E714" s="201"/>
      <c r="F714" s="201"/>
      <c r="G714" s="201"/>
      <c r="H714" s="200"/>
    </row>
    <row r="715" spans="2:8" s="1" customFormat="1">
      <c r="B715" s="40"/>
      <c r="C715" s="40"/>
      <c r="D715" s="40"/>
      <c r="E715" s="201"/>
      <c r="F715" s="201"/>
      <c r="G715" s="201"/>
      <c r="H715" s="200"/>
    </row>
    <row r="716" spans="2:8" s="1" customFormat="1" ht="15.75" thickBot="1">
      <c r="B716" s="40"/>
      <c r="C716" s="40"/>
      <c r="D716" s="40"/>
      <c r="E716" s="201"/>
      <c r="F716" s="201"/>
      <c r="G716" s="201"/>
      <c r="H716" s="200"/>
    </row>
    <row r="717" spans="2:8" s="1" customFormat="1" ht="15.6" customHeight="1" thickTop="1">
      <c r="B717" s="40"/>
      <c r="C717" s="854" t="s">
        <v>3432</v>
      </c>
      <c r="D717" s="40"/>
      <c r="E717" s="1203" t="s">
        <v>3431</v>
      </c>
      <c r="F717" s="1203"/>
      <c r="G717" s="1203"/>
      <c r="H717" s="200"/>
    </row>
    <row r="718" spans="2:8" s="1" customFormat="1">
      <c r="B718" s="40"/>
      <c r="C718" s="40"/>
      <c r="D718" s="40"/>
      <c r="E718" s="201"/>
      <c r="F718" s="201"/>
      <c r="G718" s="201"/>
      <c r="H718" s="200"/>
    </row>
    <row r="719" spans="2:8" s="1" customFormat="1">
      <c r="B719" s="40"/>
      <c r="C719" s="40"/>
      <c r="D719" s="40"/>
      <c r="E719" s="201"/>
      <c r="F719" s="201"/>
      <c r="G719" s="201"/>
      <c r="H719" s="200"/>
    </row>
    <row r="720" spans="2:8" s="1" customFormat="1" ht="15.75" thickBot="1">
      <c r="B720" s="40"/>
      <c r="C720" s="40"/>
      <c r="D720" s="40"/>
      <c r="E720" s="201"/>
      <c r="F720" s="201"/>
      <c r="G720" s="201"/>
      <c r="H720" s="200"/>
    </row>
    <row r="721" spans="2:8" s="1" customFormat="1" ht="15.75" thickTop="1">
      <c r="B721" s="40"/>
      <c r="C721" s="854" t="s">
        <v>3426</v>
      </c>
      <c r="D721" s="40"/>
      <c r="E721" s="1203" t="s">
        <v>3429</v>
      </c>
      <c r="F721" s="1203"/>
      <c r="G721" s="1203"/>
      <c r="H721" s="200"/>
    </row>
    <row r="722" spans="2:8" s="1" customFormat="1">
      <c r="E722" s="9"/>
      <c r="F722" s="9"/>
      <c r="G722" s="4"/>
      <c r="H722" s="4"/>
    </row>
  </sheetData>
  <mergeCells count="456">
    <mergeCell ref="B251:D251"/>
    <mergeCell ref="E251:G251"/>
    <mergeCell ref="E295:G295"/>
    <mergeCell ref="B299:D299"/>
    <mergeCell ref="B281:C283"/>
    <mergeCell ref="E34:G34"/>
    <mergeCell ref="E38:G38"/>
    <mergeCell ref="E73:G73"/>
    <mergeCell ref="E77:G77"/>
    <mergeCell ref="E112:G112"/>
    <mergeCell ref="E116:G116"/>
    <mergeCell ref="E152:G152"/>
    <mergeCell ref="E156:G156"/>
    <mergeCell ref="E192:G192"/>
    <mergeCell ref="B81:C81"/>
    <mergeCell ref="D81:H81"/>
    <mergeCell ref="B61:D61"/>
    <mergeCell ref="E61:G61"/>
    <mergeCell ref="B62:H62"/>
    <mergeCell ref="H44:H45"/>
    <mergeCell ref="B47:C47"/>
    <mergeCell ref="B53:D53"/>
    <mergeCell ref="B42:C42"/>
    <mergeCell ref="D42:H42"/>
    <mergeCell ref="B2:H2"/>
    <mergeCell ref="B3:C3"/>
    <mergeCell ref="D3:H3"/>
    <mergeCell ref="B4:C6"/>
    <mergeCell ref="D4:G4"/>
    <mergeCell ref="D5:G6"/>
    <mergeCell ref="H5:H6"/>
    <mergeCell ref="B20:C20"/>
    <mergeCell ref="B22:D22"/>
    <mergeCell ref="E22:G22"/>
    <mergeCell ref="B8:C8"/>
    <mergeCell ref="B14:D14"/>
    <mergeCell ref="E14:G14"/>
    <mergeCell ref="B15:H15"/>
    <mergeCell ref="B16:C16"/>
    <mergeCell ref="B18:D18"/>
    <mergeCell ref="E18:G18"/>
    <mergeCell ref="B63:C63"/>
    <mergeCell ref="B65:D65"/>
    <mergeCell ref="E65:G65"/>
    <mergeCell ref="E67:G67"/>
    <mergeCell ref="B80:H80"/>
    <mergeCell ref="E53:G53"/>
    <mergeCell ref="B54:H54"/>
    <mergeCell ref="B55:C55"/>
    <mergeCell ref="B57:D57"/>
    <mergeCell ref="E57:G57"/>
    <mergeCell ref="B59:C59"/>
    <mergeCell ref="B26:D26"/>
    <mergeCell ref="E26:G26"/>
    <mergeCell ref="E28:G28"/>
    <mergeCell ref="B41:H41"/>
    <mergeCell ref="B43:C45"/>
    <mergeCell ref="D43:G43"/>
    <mergeCell ref="D44:G45"/>
    <mergeCell ref="B23:H23"/>
    <mergeCell ref="B24:C24"/>
    <mergeCell ref="E237:G237"/>
    <mergeCell ref="B201:C203"/>
    <mergeCell ref="D201:G201"/>
    <mergeCell ref="D202:G203"/>
    <mergeCell ref="H202:H203"/>
    <mergeCell ref="E146:G146"/>
    <mergeCell ref="B159:H159"/>
    <mergeCell ref="B160:C160"/>
    <mergeCell ref="B200:C200"/>
    <mergeCell ref="D200:H200"/>
    <mergeCell ref="B178:C178"/>
    <mergeCell ref="B180:D180"/>
    <mergeCell ref="E180:G180"/>
    <mergeCell ref="B181:H181"/>
    <mergeCell ref="B182:C182"/>
    <mergeCell ref="B184:D184"/>
    <mergeCell ref="E184:G184"/>
    <mergeCell ref="E176:G176"/>
    <mergeCell ref="E196:G196"/>
    <mergeCell ref="B221:H221"/>
    <mergeCell ref="B222:C222"/>
    <mergeCell ref="D281:G281"/>
    <mergeCell ref="D282:G283"/>
    <mergeCell ref="E299:G299"/>
    <mergeCell ref="B300:H300"/>
    <mergeCell ref="B301:C301"/>
    <mergeCell ref="B303:D303"/>
    <mergeCell ref="E303:G303"/>
    <mergeCell ref="E272:G272"/>
    <mergeCell ref="E276:G276"/>
    <mergeCell ref="H282:H283"/>
    <mergeCell ref="B285:C285"/>
    <mergeCell ref="B291:D291"/>
    <mergeCell ref="E291:G291"/>
    <mergeCell ref="B292:H292"/>
    <mergeCell ref="B293:C293"/>
    <mergeCell ref="B297:C297"/>
    <mergeCell ref="B396:C398"/>
    <mergeCell ref="D396:G396"/>
    <mergeCell ref="D397:G398"/>
    <mergeCell ref="H397:H398"/>
    <mergeCell ref="B394:H394"/>
    <mergeCell ref="B395:C395"/>
    <mergeCell ref="D395:H395"/>
    <mergeCell ref="E387:G387"/>
    <mergeCell ref="E391:G391"/>
    <mergeCell ref="E444:G444"/>
    <mergeCell ref="E413:G413"/>
    <mergeCell ref="B407:C407"/>
    <mergeCell ref="B409:D409"/>
    <mergeCell ref="E409:G409"/>
    <mergeCell ref="B411:C411"/>
    <mergeCell ref="B413:D413"/>
    <mergeCell ref="B414:H414"/>
    <mergeCell ref="B415:C415"/>
    <mergeCell ref="B417:D417"/>
    <mergeCell ref="B132:D132"/>
    <mergeCell ref="E132:G132"/>
    <mergeCell ref="B120:C120"/>
    <mergeCell ref="E106:G106"/>
    <mergeCell ref="B94:C94"/>
    <mergeCell ref="B96:D96"/>
    <mergeCell ref="E96:G96"/>
    <mergeCell ref="B82:C84"/>
    <mergeCell ref="D82:G82"/>
    <mergeCell ref="B98:C98"/>
    <mergeCell ref="B100:D100"/>
    <mergeCell ref="E100:G100"/>
    <mergeCell ref="B101:H101"/>
    <mergeCell ref="B102:C102"/>
    <mergeCell ref="B104:D104"/>
    <mergeCell ref="E104:G104"/>
    <mergeCell ref="D83:G84"/>
    <mergeCell ref="H83:H84"/>
    <mergeCell ref="B86:C86"/>
    <mergeCell ref="B92:D92"/>
    <mergeCell ref="E92:G92"/>
    <mergeCell ref="B93:H93"/>
    <mergeCell ref="D120:H120"/>
    <mergeCell ref="B141:H141"/>
    <mergeCell ref="B142:C142"/>
    <mergeCell ref="B144:D144"/>
    <mergeCell ref="E144:G144"/>
    <mergeCell ref="B119:H119"/>
    <mergeCell ref="B260:H260"/>
    <mergeCell ref="B134:C134"/>
    <mergeCell ref="B136:D136"/>
    <mergeCell ref="E136:G136"/>
    <mergeCell ref="B133:H133"/>
    <mergeCell ref="B240:H240"/>
    <mergeCell ref="B241:C241"/>
    <mergeCell ref="B246:C246"/>
    <mergeCell ref="B205:C205"/>
    <mergeCell ref="B212:D212"/>
    <mergeCell ref="E212:G212"/>
    <mergeCell ref="B213:H213"/>
    <mergeCell ref="B214:C214"/>
    <mergeCell ref="B216:D216"/>
    <mergeCell ref="E216:G216"/>
    <mergeCell ref="B218:C218"/>
    <mergeCell ref="B220:D220"/>
    <mergeCell ref="E220:G220"/>
    <mergeCell ref="D241:H241"/>
    <mergeCell ref="E305:G305"/>
    <mergeCell ref="B295:D295"/>
    <mergeCell ref="B121:C123"/>
    <mergeCell ref="D121:G121"/>
    <mergeCell ref="D122:G123"/>
    <mergeCell ref="H122:H123"/>
    <mergeCell ref="B125:C125"/>
    <mergeCell ref="E186:G186"/>
    <mergeCell ref="B199:H199"/>
    <mergeCell ref="D160:H160"/>
    <mergeCell ref="B161:C163"/>
    <mergeCell ref="D161:G161"/>
    <mergeCell ref="D162:G163"/>
    <mergeCell ref="H162:H163"/>
    <mergeCell ref="B165:C165"/>
    <mergeCell ref="B172:D172"/>
    <mergeCell ref="E172:G172"/>
    <mergeCell ref="B173:H173"/>
    <mergeCell ref="B174:C174"/>
    <mergeCell ref="B176:D176"/>
    <mergeCell ref="B138:C138"/>
    <mergeCell ref="B140:D140"/>
    <mergeCell ref="E140:G140"/>
    <mergeCell ref="E227:G227"/>
    <mergeCell ref="E264:G264"/>
    <mergeCell ref="E266:G266"/>
    <mergeCell ref="B279:H279"/>
    <mergeCell ref="B280:C280"/>
    <mergeCell ref="D280:H280"/>
    <mergeCell ref="B252:H252"/>
    <mergeCell ref="B255:D255"/>
    <mergeCell ref="E255:G255"/>
    <mergeCell ref="B257:C257"/>
    <mergeCell ref="B259:D259"/>
    <mergeCell ref="E259:G259"/>
    <mergeCell ref="B253:C253"/>
    <mergeCell ref="B261:C261"/>
    <mergeCell ref="B264:D264"/>
    <mergeCell ref="B242:C244"/>
    <mergeCell ref="D242:G242"/>
    <mergeCell ref="D243:G244"/>
    <mergeCell ref="H243:H244"/>
    <mergeCell ref="B225:D225"/>
    <mergeCell ref="E225:G225"/>
    <mergeCell ref="E233:G233"/>
    <mergeCell ref="D356:G356"/>
    <mergeCell ref="D357:G358"/>
    <mergeCell ref="H357:H358"/>
    <mergeCell ref="B332:C332"/>
    <mergeCell ref="B334:D334"/>
    <mergeCell ref="E334:G334"/>
    <mergeCell ref="B328:C328"/>
    <mergeCell ref="B330:D330"/>
    <mergeCell ref="E330:G330"/>
    <mergeCell ref="E311:G311"/>
    <mergeCell ref="E315:G315"/>
    <mergeCell ref="B318:H318"/>
    <mergeCell ref="D319:H319"/>
    <mergeCell ref="H321:H322"/>
    <mergeCell ref="B326:D326"/>
    <mergeCell ref="E326:G326"/>
    <mergeCell ref="B324:C324"/>
    <mergeCell ref="B327:H327"/>
    <mergeCell ref="B320:C322"/>
    <mergeCell ref="D320:G320"/>
    <mergeCell ref="D321:G322"/>
    <mergeCell ref="B319:C319"/>
    <mergeCell ref="B335:H335"/>
    <mergeCell ref="B336:C336"/>
    <mergeCell ref="B339:D339"/>
    <mergeCell ref="E339:G339"/>
    <mergeCell ref="E341:G341"/>
    <mergeCell ref="B354:H354"/>
    <mergeCell ref="B360:C360"/>
    <mergeCell ref="B366:D366"/>
    <mergeCell ref="B453:H453"/>
    <mergeCell ref="B376:C376"/>
    <mergeCell ref="B372:C372"/>
    <mergeCell ref="B374:D374"/>
    <mergeCell ref="E374:G374"/>
    <mergeCell ref="B375:H375"/>
    <mergeCell ref="E366:G366"/>
    <mergeCell ref="B367:H367"/>
    <mergeCell ref="B368:C368"/>
    <mergeCell ref="E347:G347"/>
    <mergeCell ref="E351:G351"/>
    <mergeCell ref="B370:D370"/>
    <mergeCell ref="E370:G370"/>
    <mergeCell ref="B355:C355"/>
    <mergeCell ref="D355:H355"/>
    <mergeCell ref="B356:C358"/>
    <mergeCell ref="B379:D379"/>
    <mergeCell ref="E379:G379"/>
    <mergeCell ref="E381:G381"/>
    <mergeCell ref="B438:C438"/>
    <mergeCell ref="B454:C454"/>
    <mergeCell ref="B445:H445"/>
    <mergeCell ref="B446:C446"/>
    <mergeCell ref="B448:D448"/>
    <mergeCell ref="E448:G448"/>
    <mergeCell ref="B450:C450"/>
    <mergeCell ref="B400:C400"/>
    <mergeCell ref="B405:D405"/>
    <mergeCell ref="E405:G405"/>
    <mergeCell ref="B406:H406"/>
    <mergeCell ref="B452:D452"/>
    <mergeCell ref="E452:G452"/>
    <mergeCell ref="B432:H432"/>
    <mergeCell ref="B433:C433"/>
    <mergeCell ref="D433:H433"/>
    <mergeCell ref="B434:C436"/>
    <mergeCell ref="D434:G434"/>
    <mergeCell ref="E417:G417"/>
    <mergeCell ref="E419:G419"/>
    <mergeCell ref="D435:G436"/>
    <mergeCell ref="H435:H436"/>
    <mergeCell ref="E425:G425"/>
    <mergeCell ref="E429:G429"/>
    <mergeCell ref="B444:D444"/>
    <mergeCell ref="B477:C477"/>
    <mergeCell ref="B480:D480"/>
    <mergeCell ref="E480:G480"/>
    <mergeCell ref="B456:D456"/>
    <mergeCell ref="E458:G458"/>
    <mergeCell ref="B471:H471"/>
    <mergeCell ref="B472:C472"/>
    <mergeCell ref="D472:H472"/>
    <mergeCell ref="E456:G456"/>
    <mergeCell ref="B473:C475"/>
    <mergeCell ref="D473:G473"/>
    <mergeCell ref="D474:G475"/>
    <mergeCell ref="H474:H475"/>
    <mergeCell ref="E464:G464"/>
    <mergeCell ref="E468:G468"/>
    <mergeCell ref="B489:H489"/>
    <mergeCell ref="B490:C490"/>
    <mergeCell ref="B492:D492"/>
    <mergeCell ref="E492:G492"/>
    <mergeCell ref="E494:G494"/>
    <mergeCell ref="B507:H507"/>
    <mergeCell ref="B481:H481"/>
    <mergeCell ref="B482:C482"/>
    <mergeCell ref="B484:D484"/>
    <mergeCell ref="E484:G484"/>
    <mergeCell ref="B486:C486"/>
    <mergeCell ref="B488:D488"/>
    <mergeCell ref="E488:G488"/>
    <mergeCell ref="E500:G500"/>
    <mergeCell ref="E504:G504"/>
    <mergeCell ref="B513:C513"/>
    <mergeCell ref="B518:D518"/>
    <mergeCell ref="E518:G518"/>
    <mergeCell ref="B519:H519"/>
    <mergeCell ref="B520:C520"/>
    <mergeCell ref="B522:D522"/>
    <mergeCell ref="E522:G522"/>
    <mergeCell ref="B508:C508"/>
    <mergeCell ref="D508:H508"/>
    <mergeCell ref="B509:C511"/>
    <mergeCell ref="D509:G509"/>
    <mergeCell ref="D510:G511"/>
    <mergeCell ref="H510:H511"/>
    <mergeCell ref="E532:G532"/>
    <mergeCell ref="B545:H545"/>
    <mergeCell ref="B546:C546"/>
    <mergeCell ref="D546:H546"/>
    <mergeCell ref="B524:C524"/>
    <mergeCell ref="B526:D526"/>
    <mergeCell ref="E526:G526"/>
    <mergeCell ref="B527:H527"/>
    <mergeCell ref="B528:C528"/>
    <mergeCell ref="B530:D530"/>
    <mergeCell ref="E530:G530"/>
    <mergeCell ref="E538:G538"/>
    <mergeCell ref="E542:G542"/>
    <mergeCell ref="B556:H556"/>
    <mergeCell ref="B557:C557"/>
    <mergeCell ref="B559:D559"/>
    <mergeCell ref="E559:G559"/>
    <mergeCell ref="B561:C561"/>
    <mergeCell ref="B563:D563"/>
    <mergeCell ref="E563:G563"/>
    <mergeCell ref="B547:C549"/>
    <mergeCell ref="D547:G547"/>
    <mergeCell ref="D548:G549"/>
    <mergeCell ref="H548:H549"/>
    <mergeCell ref="B551:C551"/>
    <mergeCell ref="B555:D555"/>
    <mergeCell ref="E555:G555"/>
    <mergeCell ref="B583:C583"/>
    <mergeCell ref="D583:H583"/>
    <mergeCell ref="B584:C586"/>
    <mergeCell ref="D584:G584"/>
    <mergeCell ref="D585:G586"/>
    <mergeCell ref="H585:H586"/>
    <mergeCell ref="B564:H564"/>
    <mergeCell ref="B565:C565"/>
    <mergeCell ref="B567:D567"/>
    <mergeCell ref="E567:G567"/>
    <mergeCell ref="E569:G569"/>
    <mergeCell ref="B582:H582"/>
    <mergeCell ref="E575:G575"/>
    <mergeCell ref="E579:G579"/>
    <mergeCell ref="B596:C596"/>
    <mergeCell ref="B598:D598"/>
    <mergeCell ref="E598:G598"/>
    <mergeCell ref="B599:H599"/>
    <mergeCell ref="B600:C600"/>
    <mergeCell ref="B602:D602"/>
    <mergeCell ref="E602:G602"/>
    <mergeCell ref="B588:C588"/>
    <mergeCell ref="B590:D590"/>
    <mergeCell ref="E590:G590"/>
    <mergeCell ref="B591:H591"/>
    <mergeCell ref="B592:C592"/>
    <mergeCell ref="B594:D594"/>
    <mergeCell ref="E594:G594"/>
    <mergeCell ref="B619:C621"/>
    <mergeCell ref="D619:G619"/>
    <mergeCell ref="D620:G621"/>
    <mergeCell ref="H620:H621"/>
    <mergeCell ref="B623:C623"/>
    <mergeCell ref="B625:D625"/>
    <mergeCell ref="E625:G625"/>
    <mergeCell ref="E604:G604"/>
    <mergeCell ref="B617:H617"/>
    <mergeCell ref="B618:C618"/>
    <mergeCell ref="D618:H618"/>
    <mergeCell ref="E610:G610"/>
    <mergeCell ref="E614:G614"/>
    <mergeCell ref="B634:H634"/>
    <mergeCell ref="B635:C635"/>
    <mergeCell ref="B637:D637"/>
    <mergeCell ref="E637:G637"/>
    <mergeCell ref="E639:G639"/>
    <mergeCell ref="E645:G645"/>
    <mergeCell ref="E649:G649"/>
    <mergeCell ref="B626:H626"/>
    <mergeCell ref="B627:C627"/>
    <mergeCell ref="B629:D629"/>
    <mergeCell ref="E629:G629"/>
    <mergeCell ref="B631:C631"/>
    <mergeCell ref="B633:D633"/>
    <mergeCell ref="E633:G633"/>
    <mergeCell ref="B652:H652"/>
    <mergeCell ref="B653:C653"/>
    <mergeCell ref="D653:H653"/>
    <mergeCell ref="B654:C656"/>
    <mergeCell ref="D654:G654"/>
    <mergeCell ref="D655:G656"/>
    <mergeCell ref="H655:H656"/>
    <mergeCell ref="B658:C658"/>
    <mergeCell ref="B660:D660"/>
    <mergeCell ref="E660:G660"/>
    <mergeCell ref="B672:D672"/>
    <mergeCell ref="E672:G672"/>
    <mergeCell ref="E674:G674"/>
    <mergeCell ref="E680:G680"/>
    <mergeCell ref="E684:G684"/>
    <mergeCell ref="B687:H687"/>
    <mergeCell ref="B688:C688"/>
    <mergeCell ref="D688:H688"/>
    <mergeCell ref="B661:H661"/>
    <mergeCell ref="B662:C662"/>
    <mergeCell ref="B664:D664"/>
    <mergeCell ref="E664:G664"/>
    <mergeCell ref="B666:C666"/>
    <mergeCell ref="B668:D668"/>
    <mergeCell ref="E668:G668"/>
    <mergeCell ref="B669:H669"/>
    <mergeCell ref="B670:C670"/>
    <mergeCell ref="B689:C691"/>
    <mergeCell ref="D689:G689"/>
    <mergeCell ref="D690:G691"/>
    <mergeCell ref="H690:H691"/>
    <mergeCell ref="B693:C693"/>
    <mergeCell ref="B697:D697"/>
    <mergeCell ref="E697:G697"/>
    <mergeCell ref="B698:H698"/>
    <mergeCell ref="B699:C699"/>
    <mergeCell ref="E711:G711"/>
    <mergeCell ref="E717:G717"/>
    <mergeCell ref="E721:G721"/>
    <mergeCell ref="B701:D701"/>
    <mergeCell ref="E701:G701"/>
    <mergeCell ref="B703:C703"/>
    <mergeCell ref="B705:D705"/>
    <mergeCell ref="E705:G705"/>
    <mergeCell ref="B706:H706"/>
    <mergeCell ref="B707:C707"/>
    <mergeCell ref="B709:D709"/>
    <mergeCell ref="E709:G709"/>
  </mergeCells>
  <phoneticPr fontId="12" type="noConversion"/>
  <dataValidations disablePrompts="1" count="2">
    <dataValidation type="list" allowBlank="1" showInputMessage="1" showErrorMessage="1" sqref="B17 B56 B95 B135 B175 B215 B254 B294 B329 B369 B408 B447">
      <formula1>#REF!</formula1>
    </dataValidation>
    <dataValidation type="list" allowBlank="1" showInputMessage="1" showErrorMessage="1" sqref="B25 B64 B103 B143 B183 B223:B224 B262:B263 B302 B337:B338 B377:B378 B416 B455 B521 B558 B593 B628 B483 B491 B529 B566 B601 B636 B663 B671 B700 B708">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19" manualBreakCount="19">
    <brk id="39" max="16383" man="1"/>
    <brk id="78" max="16383" man="1"/>
    <brk id="117" max="16383" man="1"/>
    <brk id="157" max="16383" man="1"/>
    <brk id="197" max="16383" man="1"/>
    <brk id="238" max="16383" man="1"/>
    <brk id="277" max="16383" man="1"/>
    <brk id="316" max="16383" man="1"/>
    <brk id="352" max="16383" man="1"/>
    <brk id="392" max="16383" man="1"/>
    <brk id="430" max="16383" man="1"/>
    <brk id="469" max="16383" man="1"/>
    <brk id="505" max="16383" man="1"/>
    <brk id="543" max="16383" man="1"/>
    <brk id="580" max="16383" man="1"/>
    <brk id="615" max="16383" man="1"/>
    <brk id="650" max="16383" man="1"/>
    <brk id="685" max="16383" man="1"/>
    <brk id="722" max="16383" man="1"/>
  </rowBreaks>
  <colBreaks count="1" manualBreakCount="1">
    <brk id="9" max="1048575" man="1"/>
  </colBreaks>
  <drawing r:id="rId2"/>
  <legacyDrawingHF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75"/>
  <sheetViews>
    <sheetView view="pageBreakPreview" topLeftCell="A466"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5703125" customWidth="1"/>
    <col min="9" max="9" width="5.5703125" customWidth="1"/>
    <col min="10" max="10" width="12.7109375" customWidth="1"/>
    <col min="11" max="11" width="27.7109375" customWidth="1"/>
  </cols>
  <sheetData>
    <row r="1" spans="2:8" s="1" customFormat="1" ht="15.75" thickBot="1">
      <c r="E1" s="9"/>
      <c r="F1" s="9"/>
      <c r="G1" s="4"/>
      <c r="H1" s="4"/>
    </row>
    <row r="2" spans="2:8" s="1" customFormat="1" ht="17.45" customHeight="1" thickBot="1">
      <c r="B2" s="1209" t="s">
        <v>2982</v>
      </c>
      <c r="C2" s="1210"/>
      <c r="D2" s="1210"/>
      <c r="E2" s="1210"/>
      <c r="F2" s="1210"/>
      <c r="G2" s="1210"/>
      <c r="H2" s="1211"/>
    </row>
    <row r="3" spans="2:8" s="1" customFormat="1" ht="15.75" thickBot="1">
      <c r="B3" s="1006" t="s">
        <v>2578</v>
      </c>
      <c r="C3" s="1007"/>
      <c r="D3" s="1008" t="s">
        <v>3668</v>
      </c>
      <c r="E3" s="1007"/>
      <c r="F3" s="1007"/>
      <c r="G3" s="1007"/>
      <c r="H3" s="1009"/>
    </row>
    <row r="4" spans="2:8" s="1" customFormat="1" ht="14.45" customHeight="1">
      <c r="B4" s="1010" t="s">
        <v>3551</v>
      </c>
      <c r="C4" s="1011"/>
      <c r="D4" s="1010" t="s">
        <v>34</v>
      </c>
      <c r="E4" s="1011"/>
      <c r="F4" s="1011"/>
      <c r="G4" s="1011"/>
      <c r="H4" s="38" t="s">
        <v>1</v>
      </c>
    </row>
    <row r="5" spans="2:8" s="1" customFormat="1" ht="9.6" customHeight="1">
      <c r="B5" s="1012"/>
      <c r="C5" s="1013"/>
      <c r="D5" s="1016">
        <f>+ROUND(H26+H17+H13+H21,0)</f>
        <v>20380</v>
      </c>
      <c r="E5" s="1017"/>
      <c r="F5" s="1017"/>
      <c r="G5" s="1017"/>
      <c r="H5" s="1020" t="s">
        <v>3</v>
      </c>
    </row>
    <row r="6" spans="2:8" s="1" customFormat="1" ht="27" customHeight="1" thickBot="1">
      <c r="B6" s="1014"/>
      <c r="C6" s="1015"/>
      <c r="D6" s="1018"/>
      <c r="E6" s="1019"/>
      <c r="F6" s="1019"/>
      <c r="G6" s="1019"/>
      <c r="H6" s="1021"/>
    </row>
    <row r="7" spans="2:8" s="1" customFormat="1" ht="9.75" customHeight="1" thickBot="1">
      <c r="E7" s="9"/>
      <c r="F7" s="9"/>
      <c r="G7" s="4"/>
      <c r="H7" s="4"/>
    </row>
    <row r="8" spans="2:8" s="1" customFormat="1" ht="24">
      <c r="B8" s="1207" t="s">
        <v>494</v>
      </c>
      <c r="C8" s="1208"/>
      <c r="D8" s="124" t="s">
        <v>495</v>
      </c>
      <c r="E8" s="123" t="s">
        <v>496</v>
      </c>
      <c r="F8" s="123" t="s">
        <v>2542</v>
      </c>
      <c r="G8" s="122" t="s">
        <v>492</v>
      </c>
      <c r="H8" s="121" t="s">
        <v>493</v>
      </c>
    </row>
    <row r="9" spans="2:8" s="1" customFormat="1">
      <c r="B9" s="169" t="s">
        <v>1244</v>
      </c>
      <c r="C9" s="11" t="str">
        <f>VLOOKUP(B9,'LISTA DE PRECIOS'!A:B,2,FALSE)</f>
        <v>Tubería PVC sanitaria de 2"</v>
      </c>
      <c r="D9" s="12" t="str">
        <f>VLOOKUP(B9,'LISTA DE PRECIOS'!A:D,4,FALSE)</f>
        <v>M</v>
      </c>
      <c r="E9" s="12">
        <v>1</v>
      </c>
      <c r="F9" s="12">
        <v>1.05</v>
      </c>
      <c r="G9" s="13">
        <f>VLOOKUP(B9,'LISTA DE PRECIOS'!A:E,5,FALSE)</f>
        <v>9801</v>
      </c>
      <c r="H9" s="39">
        <f>+ROUND(E9*F9*G9,0)</f>
        <v>10291</v>
      </c>
    </row>
    <row r="10" spans="2:8" s="1" customFormat="1">
      <c r="B10" s="169" t="s">
        <v>1340</v>
      </c>
      <c r="C10" s="11" t="str">
        <f>VLOOKUP(B10,'LISTA DE PRECIOS'!A:B,2,FALSE)</f>
        <v>Accesorios PVC sanitaria (% tubería)</v>
      </c>
      <c r="D10" s="12" t="str">
        <f>VLOOKUP(B10,'LISTA DE PRECIOS'!A:D,4,FALSE)</f>
        <v>%Tub</v>
      </c>
      <c r="E10" s="12">
        <v>0.17</v>
      </c>
      <c r="F10" s="12">
        <v>1</v>
      </c>
      <c r="G10" s="13">
        <f>+H9</f>
        <v>10291</v>
      </c>
      <c r="H10" s="39">
        <f>+ROUND(E10*G10,0)</f>
        <v>1749</v>
      </c>
    </row>
    <row r="11" spans="2:8" s="1" customFormat="1">
      <c r="B11" s="169" t="s">
        <v>926</v>
      </c>
      <c r="C11" s="11" t="str">
        <f>VLOOKUP(B11,'LISTA DE PRECIOS'!A:B,2,FALSE)</f>
        <v>Limpiador removedor PVC 1/4</v>
      </c>
      <c r="D11" s="12" t="str">
        <f>VLOOKUP(B11,'LISTA DE PRECIOS'!A:D,4,FALSE)</f>
        <v>Un</v>
      </c>
      <c r="E11" s="12">
        <v>0.02</v>
      </c>
      <c r="F11" s="12">
        <v>1.03</v>
      </c>
      <c r="G11" s="13">
        <f>VLOOKUP(B11,'LISTA DE PRECIOS'!A:E,5,FALSE)</f>
        <v>37083</v>
      </c>
      <c r="H11" s="39">
        <f>+ROUND(E11*F11*G11,0)</f>
        <v>764</v>
      </c>
    </row>
    <row r="12" spans="2:8" s="1" customFormat="1" ht="15.75" thickBot="1">
      <c r="B12" s="167" t="s">
        <v>1111</v>
      </c>
      <c r="C12" s="95" t="str">
        <f>VLOOKUP(B12,'LISTA DE PRECIOS'!A:B,2,FALSE)</f>
        <v>Soldadura liquida para PVC 1/4</v>
      </c>
      <c r="D12" s="92" t="str">
        <f>VLOOKUP(B12,'LISTA DE PRECIOS'!A:D,4,FALSE)</f>
        <v>Un</v>
      </c>
      <c r="E12" s="92">
        <v>0.02</v>
      </c>
      <c r="F12" s="92">
        <v>1.03</v>
      </c>
      <c r="G12" s="93">
        <f>VLOOKUP(B12,'LISTA DE PRECIOS'!A:E,5,FALSE)</f>
        <v>62900</v>
      </c>
      <c r="H12" s="94">
        <f>+ROUND(E12*F12*G12,0)</f>
        <v>1296</v>
      </c>
    </row>
    <row r="13" spans="2:8" s="1" customFormat="1" ht="15.75" thickBot="1">
      <c r="B13" s="1022"/>
      <c r="C13" s="1023"/>
      <c r="D13" s="1024"/>
      <c r="E13" s="1030" t="s">
        <v>497</v>
      </c>
      <c r="F13" s="1031"/>
      <c r="G13" s="1032"/>
      <c r="H13" s="29">
        <f>ROUND(SUM(H9:H12),0)</f>
        <v>14100</v>
      </c>
    </row>
    <row r="14" spans="2:8" s="1" customFormat="1" ht="10.9" customHeight="1" thickBot="1">
      <c r="B14" s="1027"/>
      <c r="C14" s="1027"/>
      <c r="D14" s="1027"/>
      <c r="E14" s="1027"/>
      <c r="F14" s="1027"/>
      <c r="G14" s="1027"/>
      <c r="H14" s="1027"/>
    </row>
    <row r="15" spans="2:8" s="1" customFormat="1" ht="24">
      <c r="B15" s="1028" t="s">
        <v>489</v>
      </c>
      <c r="C15" s="1029"/>
      <c r="D15" s="41" t="s">
        <v>490</v>
      </c>
      <c r="E15" s="25" t="s">
        <v>491</v>
      </c>
      <c r="F15" s="25" t="s">
        <v>2530</v>
      </c>
      <c r="G15" s="26" t="s">
        <v>492</v>
      </c>
      <c r="H15" s="27" t="s">
        <v>493</v>
      </c>
    </row>
    <row r="16" spans="2:8" s="1" customFormat="1" ht="15.75" thickBot="1">
      <c r="B16" s="91" t="s">
        <v>543</v>
      </c>
      <c r="C16" s="95" t="str">
        <f>VLOOKUP(B16,'LISTA DE PRECIOS'!A:B,2,FALSE)</f>
        <v>Herramienta menor</v>
      </c>
      <c r="D16" s="92" t="str">
        <f>VLOOKUP(B16,'LISTA DE PRECIOS'!A:D,4,FALSE)</f>
        <v>%MO</v>
      </c>
      <c r="E16" s="155">
        <v>0.1</v>
      </c>
      <c r="F16" s="155"/>
      <c r="G16" s="93">
        <f>+H26</f>
        <v>5709</v>
      </c>
      <c r="H16" s="154">
        <f>+ROUND(E16*G16,0)</f>
        <v>571</v>
      </c>
    </row>
    <row r="17" spans="2:8" s="1" customFormat="1" ht="15.75" thickBot="1">
      <c r="B17" s="1022"/>
      <c r="C17" s="1023"/>
      <c r="D17" s="1024"/>
      <c r="E17" s="1030" t="s">
        <v>498</v>
      </c>
      <c r="F17" s="1031"/>
      <c r="G17" s="1032"/>
      <c r="H17" s="29">
        <f>ROUND(SUM(H16:H16),0)</f>
        <v>571</v>
      </c>
    </row>
    <row r="18" spans="2:8" s="1" customFormat="1" ht="10.15" customHeight="1" thickBot="1">
      <c r="B18" s="42"/>
      <c r="C18" s="42"/>
      <c r="D18" s="42"/>
      <c r="E18" s="10"/>
      <c r="F18" s="10"/>
      <c r="G18" s="7"/>
      <c r="H18" s="8"/>
    </row>
    <row r="19" spans="2:8" s="1" customFormat="1" ht="36.75" thickBot="1">
      <c r="B19" s="1033" t="s">
        <v>499</v>
      </c>
      <c r="C19" s="1034"/>
      <c r="D19" s="30" t="s">
        <v>495</v>
      </c>
      <c r="E19" s="30" t="s">
        <v>501</v>
      </c>
      <c r="F19" s="25" t="s">
        <v>2530</v>
      </c>
      <c r="G19" s="31" t="s">
        <v>500</v>
      </c>
      <c r="H19" s="32" t="s">
        <v>493</v>
      </c>
    </row>
    <row r="20" spans="2:8" s="1" customFormat="1" ht="15.75" thickBot="1">
      <c r="B20" s="15">
        <v>3</v>
      </c>
      <c r="C20" s="16" t="s">
        <v>4</v>
      </c>
      <c r="D20" s="17"/>
      <c r="E20" s="18"/>
      <c r="F20" s="18"/>
      <c r="G20" s="19"/>
      <c r="H20" s="20">
        <f>+ROUND(E20*G20,0)</f>
        <v>0</v>
      </c>
    </row>
    <row r="21" spans="2:8" s="1" customFormat="1" ht="15.75" thickBot="1">
      <c r="B21" s="991"/>
      <c r="C21" s="991"/>
      <c r="D21" s="991"/>
      <c r="E21" s="992" t="s">
        <v>502</v>
      </c>
      <c r="F21" s="993"/>
      <c r="G21" s="994"/>
      <c r="H21" s="33">
        <f>ROUND(SUM(H20:H20),0)</f>
        <v>0</v>
      </c>
    </row>
    <row r="22" spans="2:8" s="1" customFormat="1" ht="15.75" thickBot="1">
      <c r="B22" s="1027"/>
      <c r="C22" s="1027"/>
      <c r="D22" s="1027"/>
      <c r="E22" s="1027"/>
      <c r="F22" s="1027"/>
      <c r="G22" s="1027"/>
      <c r="H22" s="1027"/>
    </row>
    <row r="23" spans="2:8" s="1" customFormat="1" ht="24">
      <c r="B23" s="1207" t="s">
        <v>503</v>
      </c>
      <c r="C23" s="1208"/>
      <c r="D23" s="124" t="s">
        <v>495</v>
      </c>
      <c r="E23" s="123" t="s">
        <v>504</v>
      </c>
      <c r="F23" s="123" t="s">
        <v>2530</v>
      </c>
      <c r="G23" s="122" t="s">
        <v>505</v>
      </c>
      <c r="H23" s="121" t="s">
        <v>493</v>
      </c>
    </row>
    <row r="24" spans="2:8" s="1" customFormat="1">
      <c r="B24" s="423" t="s">
        <v>2514</v>
      </c>
      <c r="C24" s="11" t="str">
        <f>VLOOKUP(B24,'LISTA DE PRECIOS'!A:B,2,FALSE)</f>
        <v>Ayudante</v>
      </c>
      <c r="D24" s="12" t="str">
        <f>VLOOKUP(B24,'LISTA DE PRECIOS'!A:D,4,FALSE)</f>
        <v>Día</v>
      </c>
      <c r="E24" s="23">
        <v>0.03</v>
      </c>
      <c r="F24" s="23">
        <v>1</v>
      </c>
      <c r="G24" s="13">
        <f>VLOOKUP(B24,'LISTA DE PRECIOS'!A:E,5,FALSE)</f>
        <v>67964</v>
      </c>
      <c r="H24" s="119">
        <f>+ROUND(E24*F24*G24,0)</f>
        <v>2039</v>
      </c>
    </row>
    <row r="25" spans="2:8" s="1" customFormat="1" ht="15.75" thickBot="1">
      <c r="B25" s="424" t="s">
        <v>2516</v>
      </c>
      <c r="C25" s="95" t="s">
        <v>2500</v>
      </c>
      <c r="D25" s="92" t="s">
        <v>52</v>
      </c>
      <c r="E25" s="117">
        <v>0.03</v>
      </c>
      <c r="F25" s="117">
        <v>1</v>
      </c>
      <c r="G25" s="93">
        <f>VLOOKUP(B25,'LISTA DE PRECIOS'!A:E,5,FALSE)</f>
        <v>122335</v>
      </c>
      <c r="H25" s="116">
        <f>+ROUND(E25*F25*G25,0)</f>
        <v>3670</v>
      </c>
    </row>
    <row r="26" spans="2:8" s="1" customFormat="1" ht="15.75" thickBot="1">
      <c r="B26" s="991"/>
      <c r="C26" s="991"/>
      <c r="D26" s="991"/>
      <c r="E26" s="1042" t="s">
        <v>506</v>
      </c>
      <c r="F26" s="1043"/>
      <c r="G26" s="1031"/>
      <c r="H26" s="29">
        <f>ROUND(SUM(H24:H25),0)</f>
        <v>5709</v>
      </c>
    </row>
    <row r="27" spans="2:8" s="1" customFormat="1" ht="8.4499999999999993" customHeight="1" thickBot="1">
      <c r="B27" s="42"/>
      <c r="C27" s="42"/>
      <c r="D27" s="42"/>
      <c r="E27" s="42"/>
      <c r="F27" s="42"/>
      <c r="G27" s="42"/>
      <c r="H27" s="42"/>
    </row>
    <row r="28" spans="2:8" s="1" customFormat="1" ht="15.75" thickBot="1">
      <c r="B28" s="40"/>
      <c r="C28" s="40"/>
      <c r="D28" s="40"/>
      <c r="E28" s="995" t="s">
        <v>507</v>
      </c>
      <c r="F28" s="996"/>
      <c r="G28" s="997"/>
      <c r="H28" s="14">
        <f>+ROUND(H26+H17+H13+H21,0)</f>
        <v>20380</v>
      </c>
    </row>
    <row r="29" spans="2:8" s="1" customFormat="1">
      <c r="B29" s="40"/>
      <c r="C29" s="40"/>
      <c r="D29" s="40"/>
      <c r="E29" s="201"/>
      <c r="F29" s="201"/>
      <c r="G29" s="201"/>
      <c r="H29" s="200"/>
    </row>
    <row r="30" spans="2:8" s="1" customFormat="1">
      <c r="B30" s="40"/>
      <c r="C30" s="40"/>
      <c r="D30" s="40"/>
      <c r="E30" s="201"/>
      <c r="F30" s="201"/>
      <c r="G30" s="201"/>
      <c r="H30" s="200"/>
    </row>
    <row r="31" spans="2:8" s="1" customFormat="1">
      <c r="B31" s="40"/>
      <c r="C31" s="40"/>
      <c r="D31" s="40"/>
      <c r="E31" s="201"/>
      <c r="F31" s="201"/>
      <c r="G31" s="201"/>
      <c r="H31" s="200"/>
    </row>
    <row r="32" spans="2:8" s="1" customFormat="1">
      <c r="B32" s="40"/>
      <c r="C32" s="40"/>
      <c r="D32" s="40"/>
      <c r="E32" s="201"/>
      <c r="F32" s="201"/>
      <c r="G32" s="201"/>
      <c r="H32" s="200"/>
    </row>
    <row r="33" spans="2:8" s="1" customFormat="1" ht="15.75" thickBot="1">
      <c r="B33" s="40"/>
      <c r="C33" s="40"/>
      <c r="D33" s="40"/>
      <c r="E33" s="201"/>
      <c r="F33" s="201"/>
      <c r="G33" s="201"/>
      <c r="H33" s="200"/>
    </row>
    <row r="34" spans="2:8" s="1" customFormat="1" ht="15.6" customHeight="1" thickTop="1">
      <c r="B34" s="40"/>
      <c r="C34" s="854" t="s">
        <v>3432</v>
      </c>
      <c r="D34" s="40"/>
      <c r="E34" s="1203" t="s">
        <v>3431</v>
      </c>
      <c r="F34" s="1203"/>
      <c r="G34" s="1203"/>
      <c r="H34" s="200"/>
    </row>
    <row r="35" spans="2:8" s="1" customFormat="1">
      <c r="B35" s="40"/>
      <c r="C35" s="40"/>
      <c r="D35" s="40"/>
      <c r="E35" s="201"/>
      <c r="F35" s="201"/>
      <c r="G35" s="201"/>
      <c r="H35" s="200"/>
    </row>
    <row r="36" spans="2:8" s="1" customFormat="1">
      <c r="B36" s="40"/>
      <c r="C36" s="40"/>
      <c r="D36" s="40"/>
      <c r="E36" s="201"/>
      <c r="F36" s="201"/>
      <c r="G36" s="201"/>
      <c r="H36" s="200"/>
    </row>
    <row r="37" spans="2:8" s="1" customFormat="1" ht="15.75" thickBot="1">
      <c r="B37" s="40"/>
      <c r="C37" s="40"/>
      <c r="D37" s="40"/>
      <c r="E37" s="201"/>
      <c r="F37" s="201"/>
      <c r="G37" s="201"/>
      <c r="H37" s="200"/>
    </row>
    <row r="38" spans="2:8" s="1" customFormat="1" ht="15.75" thickTop="1">
      <c r="B38" s="40"/>
      <c r="C38" s="854" t="s">
        <v>3426</v>
      </c>
      <c r="D38" s="40"/>
      <c r="E38" s="1203" t="s">
        <v>3429</v>
      </c>
      <c r="F38" s="1203"/>
      <c r="G38" s="1203"/>
      <c r="H38" s="200"/>
    </row>
    <row r="39" spans="2:8" s="1" customFormat="1">
      <c r="E39" s="9"/>
      <c r="F39" s="9"/>
      <c r="G39" s="4"/>
      <c r="H39" s="4"/>
    </row>
    <row r="40" spans="2:8" s="1" customFormat="1" ht="15.75" thickBot="1">
      <c r="E40" s="9"/>
      <c r="F40" s="9"/>
      <c r="G40" s="4"/>
      <c r="H40" s="4"/>
    </row>
    <row r="41" spans="2:8" s="1" customFormat="1" ht="17.45" customHeight="1" thickBot="1">
      <c r="B41" s="1209" t="s">
        <v>2982</v>
      </c>
      <c r="C41" s="1210"/>
      <c r="D41" s="1210"/>
      <c r="E41" s="1210"/>
      <c r="F41" s="1210"/>
      <c r="G41" s="1210"/>
      <c r="H41" s="1211"/>
    </row>
    <row r="42" spans="2:8" s="1" customFormat="1" ht="15.75" thickBot="1">
      <c r="B42" s="1006" t="s">
        <v>2578</v>
      </c>
      <c r="C42" s="1007"/>
      <c r="D42" s="1008" t="s">
        <v>3669</v>
      </c>
      <c r="E42" s="1007"/>
      <c r="F42" s="1007"/>
      <c r="G42" s="1007"/>
      <c r="H42" s="1009"/>
    </row>
    <row r="43" spans="2:8" s="1" customFormat="1" ht="14.45" customHeight="1">
      <c r="B43" s="1010" t="s">
        <v>3552</v>
      </c>
      <c r="C43" s="1011"/>
      <c r="D43" s="1010" t="s">
        <v>34</v>
      </c>
      <c r="E43" s="1011"/>
      <c r="F43" s="1011"/>
      <c r="G43" s="1011"/>
      <c r="H43" s="38" t="s">
        <v>1</v>
      </c>
    </row>
    <row r="44" spans="2:8" s="1" customFormat="1" ht="9.6" customHeight="1">
      <c r="B44" s="1012"/>
      <c r="C44" s="1013"/>
      <c r="D44" s="1016">
        <f>+ROUND(H67+H58+H53+H62,0)</f>
        <v>21193</v>
      </c>
      <c r="E44" s="1017"/>
      <c r="F44" s="1017"/>
      <c r="G44" s="1017"/>
      <c r="H44" s="1020" t="s">
        <v>3</v>
      </c>
    </row>
    <row r="45" spans="2:8" s="1" customFormat="1" ht="27" customHeight="1" thickBot="1">
      <c r="B45" s="1014"/>
      <c r="C45" s="1015"/>
      <c r="D45" s="1018"/>
      <c r="E45" s="1019"/>
      <c r="F45" s="1019"/>
      <c r="G45" s="1019"/>
      <c r="H45" s="1021"/>
    </row>
    <row r="46" spans="2:8" s="1" customFormat="1" ht="9.75" customHeight="1" thickBot="1">
      <c r="E46" s="9"/>
      <c r="F46" s="9"/>
      <c r="G46" s="4"/>
      <c r="H46" s="4"/>
    </row>
    <row r="47" spans="2:8" s="1" customFormat="1" ht="24">
      <c r="B47" s="1207" t="s">
        <v>494</v>
      </c>
      <c r="C47" s="1208"/>
      <c r="D47" s="124" t="s">
        <v>495</v>
      </c>
      <c r="E47" s="123" t="s">
        <v>496</v>
      </c>
      <c r="F47" s="123" t="s">
        <v>2542</v>
      </c>
      <c r="G47" s="122" t="s">
        <v>492</v>
      </c>
      <c r="H47" s="121" t="s">
        <v>493</v>
      </c>
    </row>
    <row r="48" spans="2:8" s="1" customFormat="1">
      <c r="B48" s="169" t="s">
        <v>1235</v>
      </c>
      <c r="C48" s="11" t="str">
        <f>VLOOKUP(B48,'LISTA DE PRECIOS'!A:B,2,FALSE)</f>
        <v>Tubería PVC de ventilación de 2"</v>
      </c>
      <c r="D48" s="12" t="str">
        <f>VLOOKUP(B48,'LISTA DE PRECIOS'!A:D,4,FALSE)</f>
        <v>M</v>
      </c>
      <c r="E48" s="12">
        <v>1</v>
      </c>
      <c r="F48" s="12">
        <v>1.05</v>
      </c>
      <c r="G48" s="13">
        <f>VLOOKUP(B48,'LISTA DE PRECIOS'!A:E,5,FALSE)</f>
        <v>7375</v>
      </c>
      <c r="H48" s="39">
        <f>+ROUND(E48*F48*G48,0)</f>
        <v>7744</v>
      </c>
    </row>
    <row r="49" spans="2:8" s="1" customFormat="1">
      <c r="B49" s="169" t="s">
        <v>648</v>
      </c>
      <c r="C49" s="11" t="str">
        <f>VLOOKUP(B49,'LISTA DE PRECIOS'!A:B,2,FALSE)</f>
        <v>Accesorios PVC agua lluvia (% tubería)</v>
      </c>
      <c r="D49" s="12" t="str">
        <f>VLOOKUP(B49,'LISTA DE PRECIOS'!A:D,4,FALSE)</f>
        <v>%Tub</v>
      </c>
      <c r="E49" s="12">
        <v>0.17</v>
      </c>
      <c r="F49" s="12">
        <v>1</v>
      </c>
      <c r="G49" s="13">
        <f>+H48</f>
        <v>7744</v>
      </c>
      <c r="H49" s="39">
        <f>+ROUND(E49*G49,0)</f>
        <v>1316</v>
      </c>
    </row>
    <row r="50" spans="2:8" s="1" customFormat="1">
      <c r="B50" s="169" t="s">
        <v>1339</v>
      </c>
      <c r="C50" s="11" t="str">
        <f>VLOOKUP(B50,'LISTA DE PRECIOS'!A:B,2,FALSE)</f>
        <v xml:space="preserve">Soporte bajante PVC </v>
      </c>
      <c r="D50" s="12" t="str">
        <f>VLOOKUP(B50,'LISTA DE PRECIOS'!A:D,4,FALSE)</f>
        <v>Un</v>
      </c>
      <c r="E50" s="12">
        <v>1.5</v>
      </c>
      <c r="F50" s="12">
        <v>1</v>
      </c>
      <c r="G50" s="13">
        <f>VLOOKUP(B50,'LISTA DE PRECIOS'!A:E,5,FALSE)</f>
        <v>2300</v>
      </c>
      <c r="H50" s="39">
        <f>+ROUND(E50*F50*G50,0)</f>
        <v>3450</v>
      </c>
    </row>
    <row r="51" spans="2:8" s="1" customFormat="1">
      <c r="B51" s="169" t="s">
        <v>926</v>
      </c>
      <c r="C51" s="11" t="str">
        <f>VLOOKUP(B51,'LISTA DE PRECIOS'!A:B,2,FALSE)</f>
        <v>Limpiador removedor PVC 1/4</v>
      </c>
      <c r="D51" s="12" t="str">
        <f>VLOOKUP(B51,'LISTA DE PRECIOS'!A:D,4,FALSE)</f>
        <v>Un</v>
      </c>
      <c r="E51" s="12">
        <v>0.02</v>
      </c>
      <c r="F51" s="12">
        <v>1.03</v>
      </c>
      <c r="G51" s="13">
        <f>VLOOKUP(B51,'LISTA DE PRECIOS'!A:E,5,FALSE)</f>
        <v>37083</v>
      </c>
      <c r="H51" s="39">
        <f>+ROUND(E51*F51*G51,0)</f>
        <v>764</v>
      </c>
    </row>
    <row r="52" spans="2:8" s="1" customFormat="1" ht="15.75" thickBot="1">
      <c r="B52" s="167" t="s">
        <v>1111</v>
      </c>
      <c r="C52" s="95" t="str">
        <f>VLOOKUP(B52,'LISTA DE PRECIOS'!A:B,2,FALSE)</f>
        <v>Soldadura liquida para PVC 1/4</v>
      </c>
      <c r="D52" s="92" t="str">
        <f>VLOOKUP(B52,'LISTA DE PRECIOS'!A:D,4,FALSE)</f>
        <v>Un</v>
      </c>
      <c r="E52" s="92">
        <v>0.02</v>
      </c>
      <c r="F52" s="92">
        <v>1.03</v>
      </c>
      <c r="G52" s="93">
        <f>VLOOKUP(B52,'LISTA DE PRECIOS'!A:E,5,FALSE)</f>
        <v>62900</v>
      </c>
      <c r="H52" s="94">
        <f>+ROUND(E52*F52*G52,0)</f>
        <v>1296</v>
      </c>
    </row>
    <row r="53" spans="2:8" s="1" customFormat="1" ht="15.75" thickBot="1">
      <c r="B53" s="1022"/>
      <c r="C53" s="1023"/>
      <c r="D53" s="1024"/>
      <c r="E53" s="1030" t="s">
        <v>497</v>
      </c>
      <c r="F53" s="1031"/>
      <c r="G53" s="1032"/>
      <c r="H53" s="29">
        <f>ROUND(SUM(H48:H52),0)</f>
        <v>14570</v>
      </c>
    </row>
    <row r="54" spans="2:8" s="1" customFormat="1" ht="10.9" customHeight="1" thickBot="1">
      <c r="B54" s="1027"/>
      <c r="C54" s="1027"/>
      <c r="D54" s="1027"/>
      <c r="E54" s="1027"/>
      <c r="F54" s="1027"/>
      <c r="G54" s="1027"/>
      <c r="H54" s="1027"/>
    </row>
    <row r="55" spans="2:8" s="1" customFormat="1" ht="24">
      <c r="B55" s="1207" t="s">
        <v>489</v>
      </c>
      <c r="C55" s="1208"/>
      <c r="D55" s="124" t="s">
        <v>490</v>
      </c>
      <c r="E55" s="123" t="s">
        <v>491</v>
      </c>
      <c r="F55" s="123" t="s">
        <v>2530</v>
      </c>
      <c r="G55" s="122" t="s">
        <v>492</v>
      </c>
      <c r="H55" s="121" t="s">
        <v>493</v>
      </c>
    </row>
    <row r="56" spans="2:8" s="1" customFormat="1">
      <c r="B56" s="114" t="s">
        <v>548</v>
      </c>
      <c r="C56" s="11" t="str">
        <f>VLOOKUP(B56,'LISTA DE PRECIOS'!A:B,2,FALSE)</f>
        <v xml:space="preserve">Andamio certificado </v>
      </c>
      <c r="D56" s="12" t="str">
        <f>VLOOKUP(B56,'LISTA DE PRECIOS'!A:D,4,FALSE)</f>
        <v>Día</v>
      </c>
      <c r="E56" s="55">
        <v>0.06</v>
      </c>
      <c r="F56" s="55"/>
      <c r="G56" s="13">
        <f>+H67</f>
        <v>5709</v>
      </c>
      <c r="H56" s="24">
        <f>+ROUND(E56*G56,0)</f>
        <v>343</v>
      </c>
    </row>
    <row r="57" spans="2:8" s="1" customFormat="1" ht="15.75" thickBot="1">
      <c r="B57" s="91" t="s">
        <v>543</v>
      </c>
      <c r="C57" s="95" t="str">
        <f>VLOOKUP(B57,'LISTA DE PRECIOS'!A:B,2,FALSE)</f>
        <v>Herramienta menor</v>
      </c>
      <c r="D57" s="92" t="str">
        <f>VLOOKUP(B57,'LISTA DE PRECIOS'!A:D,4,FALSE)</f>
        <v>%MO</v>
      </c>
      <c r="E57" s="155">
        <v>0.1</v>
      </c>
      <c r="F57" s="155"/>
      <c r="G57" s="93">
        <f>+H67</f>
        <v>5709</v>
      </c>
      <c r="H57" s="154">
        <f>+ROUND(E57*G57,0)</f>
        <v>571</v>
      </c>
    </row>
    <row r="58" spans="2:8" s="1" customFormat="1" ht="15.75" thickBot="1">
      <c r="B58" s="1022"/>
      <c r="C58" s="1023"/>
      <c r="D58" s="1024"/>
      <c r="E58" s="1030" t="s">
        <v>498</v>
      </c>
      <c r="F58" s="1031"/>
      <c r="G58" s="1032"/>
      <c r="H58" s="29">
        <f>ROUND(SUM(H56:H57),0)</f>
        <v>914</v>
      </c>
    </row>
    <row r="59" spans="2:8" s="1" customFormat="1" ht="10.15" customHeight="1" thickBot="1">
      <c r="B59" s="42"/>
      <c r="C59" s="42"/>
      <c r="D59" s="42"/>
      <c r="E59" s="10"/>
      <c r="F59" s="10"/>
      <c r="G59" s="7"/>
      <c r="H59" s="8"/>
    </row>
    <row r="60" spans="2:8" s="1" customFormat="1" ht="36.75" thickBot="1">
      <c r="B60" s="1033" t="s">
        <v>499</v>
      </c>
      <c r="C60" s="1034"/>
      <c r="D60" s="30" t="s">
        <v>495</v>
      </c>
      <c r="E60" s="30" t="s">
        <v>501</v>
      </c>
      <c r="F60" s="25" t="s">
        <v>2530</v>
      </c>
      <c r="G60" s="31" t="s">
        <v>500</v>
      </c>
      <c r="H60" s="32" t="s">
        <v>493</v>
      </c>
    </row>
    <row r="61" spans="2:8" s="1" customFormat="1" ht="15.75" thickBot="1">
      <c r="B61" s="15">
        <v>3</v>
      </c>
      <c r="C61" s="16" t="s">
        <v>4</v>
      </c>
      <c r="D61" s="17"/>
      <c r="E61" s="18"/>
      <c r="F61" s="18"/>
      <c r="G61" s="19"/>
      <c r="H61" s="20">
        <f>+ROUND(E61*G61,0)</f>
        <v>0</v>
      </c>
    </row>
    <row r="62" spans="2:8" s="1" customFormat="1" ht="15.75" thickBot="1">
      <c r="B62" s="991"/>
      <c r="C62" s="991"/>
      <c r="D62" s="991"/>
      <c r="E62" s="992" t="s">
        <v>502</v>
      </c>
      <c r="F62" s="993"/>
      <c r="G62" s="994"/>
      <c r="H62" s="33">
        <f>ROUND(SUM(H61:H61),0)</f>
        <v>0</v>
      </c>
    </row>
    <row r="63" spans="2:8" s="1" customFormat="1" ht="15.75" thickBot="1">
      <c r="B63" s="1027"/>
      <c r="C63" s="1027"/>
      <c r="D63" s="1027"/>
      <c r="E63" s="1027"/>
      <c r="F63" s="1027"/>
      <c r="G63" s="1027"/>
      <c r="H63" s="1027"/>
    </row>
    <row r="64" spans="2:8" s="1" customFormat="1" ht="24">
      <c r="B64" s="1207" t="s">
        <v>503</v>
      </c>
      <c r="C64" s="1208"/>
      <c r="D64" s="124" t="s">
        <v>495</v>
      </c>
      <c r="E64" s="123" t="s">
        <v>504</v>
      </c>
      <c r="F64" s="123" t="s">
        <v>2530</v>
      </c>
      <c r="G64" s="122" t="s">
        <v>505</v>
      </c>
      <c r="H64" s="121" t="s">
        <v>493</v>
      </c>
    </row>
    <row r="65" spans="2:8" s="1" customFormat="1">
      <c r="B65" s="111" t="s">
        <v>2514</v>
      </c>
      <c r="C65" s="11" t="str">
        <f>VLOOKUP(B65,'LISTA DE PRECIOS'!A:B,2,FALSE)</f>
        <v>Ayudante</v>
      </c>
      <c r="D65" s="12" t="str">
        <f>VLOOKUP(B65,'LISTA DE PRECIOS'!A:D,4,FALSE)</f>
        <v>Día</v>
      </c>
      <c r="E65" s="23">
        <v>0.03</v>
      </c>
      <c r="F65" s="23">
        <v>1</v>
      </c>
      <c r="G65" s="13">
        <f>VLOOKUP(B65,'LISTA DE PRECIOS'!A:E,5,FALSE)</f>
        <v>67964</v>
      </c>
      <c r="H65" s="119">
        <f>+ROUND(E65*F65*G65,0)</f>
        <v>2039</v>
      </c>
    </row>
    <row r="66" spans="2:8" s="1" customFormat="1" ht="15.75" thickBot="1">
      <c r="B66" s="118" t="s">
        <v>2516</v>
      </c>
      <c r="C66" s="95" t="str">
        <f>VLOOKUP(B66,'LISTA DE PRECIOS'!A:B,2,FALSE)</f>
        <v>Oficial</v>
      </c>
      <c r="D66" s="92" t="str">
        <f>VLOOKUP(B66,'LISTA DE PRECIOS'!A:D,4,FALSE)</f>
        <v>Día</v>
      </c>
      <c r="E66" s="117">
        <v>0.03</v>
      </c>
      <c r="F66" s="117">
        <v>1</v>
      </c>
      <c r="G66" s="93">
        <f>VLOOKUP(B66,'LISTA DE PRECIOS'!A:E,5,FALSE)</f>
        <v>122335</v>
      </c>
      <c r="H66" s="116">
        <f>+ROUND(E66*F66*G66,0)</f>
        <v>3670</v>
      </c>
    </row>
    <row r="67" spans="2:8" s="1" customFormat="1" ht="15.75" thickBot="1">
      <c r="B67" s="991"/>
      <c r="C67" s="991"/>
      <c r="D67" s="991"/>
      <c r="E67" s="1042" t="s">
        <v>506</v>
      </c>
      <c r="F67" s="1043"/>
      <c r="G67" s="1031"/>
      <c r="H67" s="29">
        <f>ROUND(SUM(H65:H66),0)</f>
        <v>5709</v>
      </c>
    </row>
    <row r="68" spans="2:8" s="1" customFormat="1" ht="8.4499999999999993" customHeight="1" thickBot="1">
      <c r="B68" s="42"/>
      <c r="C68" s="42"/>
      <c r="D68" s="42"/>
      <c r="E68" s="42"/>
      <c r="F68" s="42"/>
      <c r="G68" s="42"/>
      <c r="H68" s="42"/>
    </row>
    <row r="69" spans="2:8" s="1" customFormat="1" ht="15.75" thickBot="1">
      <c r="B69" s="40"/>
      <c r="C69" s="40"/>
      <c r="D69" s="40"/>
      <c r="E69" s="995" t="s">
        <v>507</v>
      </c>
      <c r="F69" s="996"/>
      <c r="G69" s="997"/>
      <c r="H69" s="14">
        <f>+ROUND(H67+H58+H53+H62,0)</f>
        <v>21193</v>
      </c>
    </row>
    <row r="70" spans="2:8" s="1" customFormat="1">
      <c r="B70" s="40"/>
      <c r="C70" s="40"/>
      <c r="D70" s="40"/>
      <c r="E70" s="201"/>
      <c r="F70" s="201"/>
      <c r="G70" s="201"/>
      <c r="H70" s="200"/>
    </row>
    <row r="71" spans="2:8" s="1" customFormat="1">
      <c r="B71" s="40"/>
      <c r="C71" s="40"/>
      <c r="D71" s="40"/>
      <c r="E71" s="201"/>
      <c r="F71" s="201"/>
      <c r="G71" s="201"/>
      <c r="H71" s="200"/>
    </row>
    <row r="72" spans="2:8" s="1" customFormat="1">
      <c r="B72" s="40"/>
      <c r="C72" s="40"/>
      <c r="D72" s="40"/>
      <c r="E72" s="201"/>
      <c r="F72" s="201"/>
      <c r="G72" s="201"/>
      <c r="H72" s="200"/>
    </row>
    <row r="73" spans="2:8" s="1" customFormat="1">
      <c r="B73" s="40"/>
      <c r="C73" s="40"/>
      <c r="D73" s="40"/>
      <c r="E73" s="201"/>
      <c r="F73" s="201"/>
      <c r="G73" s="201"/>
      <c r="H73" s="200"/>
    </row>
    <row r="74" spans="2:8" s="1" customFormat="1" ht="15.75" thickBot="1">
      <c r="B74" s="40"/>
      <c r="C74" s="40"/>
      <c r="D74" s="40"/>
      <c r="E74" s="201"/>
      <c r="F74" s="201"/>
      <c r="G74" s="201"/>
      <c r="H74" s="200"/>
    </row>
    <row r="75" spans="2:8" s="1" customFormat="1" ht="15.6" customHeight="1" thickTop="1">
      <c r="B75" s="40"/>
      <c r="C75" s="854" t="s">
        <v>3432</v>
      </c>
      <c r="D75" s="40"/>
      <c r="E75" s="1203" t="s">
        <v>3431</v>
      </c>
      <c r="F75" s="1203"/>
      <c r="G75" s="1203"/>
      <c r="H75" s="200"/>
    </row>
    <row r="76" spans="2:8" s="1" customFormat="1">
      <c r="B76" s="40"/>
      <c r="C76" s="40"/>
      <c r="D76" s="40"/>
      <c r="E76" s="201"/>
      <c r="F76" s="201"/>
      <c r="G76" s="201"/>
      <c r="H76" s="200"/>
    </row>
    <row r="77" spans="2:8" s="1" customFormat="1">
      <c r="B77" s="40"/>
      <c r="C77" s="40"/>
      <c r="D77" s="40"/>
      <c r="E77" s="201"/>
      <c r="F77" s="201"/>
      <c r="G77" s="201"/>
      <c r="H77" s="200"/>
    </row>
    <row r="78" spans="2:8" s="1" customFormat="1" ht="15.75" thickBot="1">
      <c r="B78" s="40"/>
      <c r="C78" s="40"/>
      <c r="D78" s="40"/>
      <c r="E78" s="201"/>
      <c r="F78" s="201"/>
      <c r="G78" s="201"/>
      <c r="H78" s="200"/>
    </row>
    <row r="79" spans="2:8" s="1" customFormat="1" ht="15.75" thickTop="1">
      <c r="B79" s="40"/>
      <c r="C79" s="854" t="s">
        <v>3426</v>
      </c>
      <c r="D79" s="40"/>
      <c r="E79" s="1203" t="s">
        <v>3429</v>
      </c>
      <c r="F79" s="1203"/>
      <c r="G79" s="1203"/>
      <c r="H79" s="200"/>
    </row>
    <row r="80" spans="2:8" s="1" customFormat="1">
      <c r="C80" s="1" t="s">
        <v>3426</v>
      </c>
      <c r="E80" s="9"/>
      <c r="F80" s="9"/>
      <c r="G80" s="4"/>
      <c r="H80" s="4"/>
    </row>
    <row r="81" spans="2:8" s="1" customFormat="1" ht="15.75" thickBot="1">
      <c r="E81" s="9"/>
      <c r="F81" s="9"/>
      <c r="G81" s="4"/>
      <c r="H81" s="4"/>
    </row>
    <row r="82" spans="2:8" s="1" customFormat="1" ht="17.45" customHeight="1" thickBot="1">
      <c r="B82" s="1209" t="s">
        <v>2982</v>
      </c>
      <c r="C82" s="1210"/>
      <c r="D82" s="1210"/>
      <c r="E82" s="1210"/>
      <c r="F82" s="1210"/>
      <c r="G82" s="1210"/>
      <c r="H82" s="1211"/>
    </row>
    <row r="83" spans="2:8" s="1" customFormat="1" ht="15.75" thickBot="1">
      <c r="B83" s="1006" t="s">
        <v>2578</v>
      </c>
      <c r="C83" s="1007"/>
      <c r="D83" s="1008" t="s">
        <v>3670</v>
      </c>
      <c r="E83" s="1007"/>
      <c r="F83" s="1007"/>
      <c r="G83" s="1007"/>
      <c r="H83" s="1009"/>
    </row>
    <row r="84" spans="2:8" s="1" customFormat="1" ht="14.45" customHeight="1">
      <c r="B84" s="1010" t="s">
        <v>3553</v>
      </c>
      <c r="C84" s="1011"/>
      <c r="D84" s="1010" t="s">
        <v>34</v>
      </c>
      <c r="E84" s="1011"/>
      <c r="F84" s="1011"/>
      <c r="G84" s="1011"/>
      <c r="H84" s="38" t="s">
        <v>1</v>
      </c>
    </row>
    <row r="85" spans="2:8" s="1" customFormat="1" ht="9.6" customHeight="1">
      <c r="B85" s="1012"/>
      <c r="C85" s="1013"/>
      <c r="D85" s="1016">
        <f>+ROUND(H106+H97+H93+H101,0)</f>
        <v>34019</v>
      </c>
      <c r="E85" s="1017"/>
      <c r="F85" s="1017"/>
      <c r="G85" s="1017"/>
      <c r="H85" s="1020" t="s">
        <v>3</v>
      </c>
    </row>
    <row r="86" spans="2:8" s="1" customFormat="1" ht="27" customHeight="1" thickBot="1">
      <c r="B86" s="1014"/>
      <c r="C86" s="1015"/>
      <c r="D86" s="1018"/>
      <c r="E86" s="1019"/>
      <c r="F86" s="1019"/>
      <c r="G86" s="1019"/>
      <c r="H86" s="1021"/>
    </row>
    <row r="87" spans="2:8" s="1" customFormat="1" ht="9.75" customHeight="1" thickBot="1">
      <c r="E87" s="9"/>
      <c r="F87" s="9"/>
      <c r="G87" s="4"/>
      <c r="H87" s="4"/>
    </row>
    <row r="88" spans="2:8" s="1" customFormat="1" ht="24">
      <c r="B88" s="1207" t="s">
        <v>494</v>
      </c>
      <c r="C88" s="1208"/>
      <c r="D88" s="124" t="s">
        <v>495</v>
      </c>
      <c r="E88" s="123" t="s">
        <v>496</v>
      </c>
      <c r="F88" s="123" t="s">
        <v>2542</v>
      </c>
      <c r="G88" s="122" t="s">
        <v>492</v>
      </c>
      <c r="H88" s="121" t="s">
        <v>493</v>
      </c>
    </row>
    <row r="89" spans="2:8" s="1" customFormat="1">
      <c r="B89" s="169" t="s">
        <v>1248</v>
      </c>
      <c r="C89" s="11" t="str">
        <f>VLOOKUP(B89,'LISTA DE PRECIOS'!A:B,2,FALSE)</f>
        <v>Tubería PVC sanitaria de 4"</v>
      </c>
      <c r="D89" s="12" t="str">
        <f>VLOOKUP(B89,'LISTA DE PRECIOS'!A:D,4,FALSE)</f>
        <v>M</v>
      </c>
      <c r="E89" s="12">
        <v>1</v>
      </c>
      <c r="F89" s="12">
        <v>1.05</v>
      </c>
      <c r="G89" s="13">
        <f>VLOOKUP(B89,'LISTA DE PRECIOS'!A:E,5,FALSE)</f>
        <v>19227</v>
      </c>
      <c r="H89" s="39">
        <f>+ROUND(E89*F89*G89,0)</f>
        <v>20188</v>
      </c>
    </row>
    <row r="90" spans="2:8" s="1" customFormat="1">
      <c r="B90" s="169" t="s">
        <v>1340</v>
      </c>
      <c r="C90" s="11" t="s">
        <v>1341</v>
      </c>
      <c r="D90" s="12" t="s">
        <v>36</v>
      </c>
      <c r="E90" s="12">
        <v>0.17</v>
      </c>
      <c r="F90" s="12">
        <v>1</v>
      </c>
      <c r="G90" s="13">
        <f>+H89</f>
        <v>20188</v>
      </c>
      <c r="H90" s="39">
        <f>+ROUND(E90*G90,0)</f>
        <v>3432</v>
      </c>
    </row>
    <row r="91" spans="2:8" s="1" customFormat="1">
      <c r="B91" s="169" t="s">
        <v>926</v>
      </c>
      <c r="C91" s="11" t="s">
        <v>927</v>
      </c>
      <c r="D91" s="12" t="s">
        <v>35</v>
      </c>
      <c r="E91" s="12">
        <v>0.04</v>
      </c>
      <c r="F91" s="12">
        <v>1.03</v>
      </c>
      <c r="G91" s="13">
        <f>VLOOKUP(B91,'LISTA DE PRECIOS'!A:E,5,FALSE)</f>
        <v>37083</v>
      </c>
      <c r="H91" s="39">
        <f>+ROUND(E91*F91*G91,0)</f>
        <v>1528</v>
      </c>
    </row>
    <row r="92" spans="2:8" s="1" customFormat="1" ht="15.75" thickBot="1">
      <c r="B92" s="167" t="s">
        <v>1111</v>
      </c>
      <c r="C92" s="95" t="s">
        <v>1112</v>
      </c>
      <c r="D92" s="92" t="s">
        <v>35</v>
      </c>
      <c r="E92" s="92">
        <v>0.04</v>
      </c>
      <c r="F92" s="92">
        <v>1.03</v>
      </c>
      <c r="G92" s="13">
        <f>VLOOKUP(B92,'LISTA DE PRECIOS'!A:E,5,FALSE)</f>
        <v>62900</v>
      </c>
      <c r="H92" s="94">
        <f>+ROUND(E92*F92*G92,0)</f>
        <v>2591</v>
      </c>
    </row>
    <row r="93" spans="2:8" s="1" customFormat="1" ht="15.75" thickBot="1">
      <c r="B93" s="1022"/>
      <c r="C93" s="1023"/>
      <c r="D93" s="1024"/>
      <c r="E93" s="1030" t="s">
        <v>497</v>
      </c>
      <c r="F93" s="1031"/>
      <c r="G93" s="1032"/>
      <c r="H93" s="29">
        <f>ROUND(SUM(H89:H92),0)</f>
        <v>27739</v>
      </c>
    </row>
    <row r="94" spans="2:8" s="1" customFormat="1" ht="10.9" customHeight="1" thickBot="1">
      <c r="B94" s="1027"/>
      <c r="C94" s="1027"/>
      <c r="D94" s="1027"/>
      <c r="E94" s="1027"/>
      <c r="F94" s="1027"/>
      <c r="G94" s="1027"/>
      <c r="H94" s="1027"/>
    </row>
    <row r="95" spans="2:8" s="1" customFormat="1" ht="24">
      <c r="B95" s="1207" t="s">
        <v>489</v>
      </c>
      <c r="C95" s="1208"/>
      <c r="D95" s="124" t="s">
        <v>490</v>
      </c>
      <c r="E95" s="123" t="s">
        <v>491</v>
      </c>
      <c r="F95" s="123" t="s">
        <v>2530</v>
      </c>
      <c r="G95" s="122" t="s">
        <v>492</v>
      </c>
      <c r="H95" s="121" t="s">
        <v>493</v>
      </c>
    </row>
    <row r="96" spans="2:8" s="1" customFormat="1" ht="15.75" thickBot="1">
      <c r="B96" s="91" t="s">
        <v>543</v>
      </c>
      <c r="C96" s="95" t="str">
        <f>VLOOKUP(B96,'LISTA DE PRECIOS'!A:B,2,FALSE)</f>
        <v>Herramienta menor</v>
      </c>
      <c r="D96" s="92" t="str">
        <f>VLOOKUP(B96,'LISTA DE PRECIOS'!A:D,4,FALSE)</f>
        <v>%MO</v>
      </c>
      <c r="E96" s="155">
        <v>0.1</v>
      </c>
      <c r="F96" s="155"/>
      <c r="G96" s="93">
        <f>+H106</f>
        <v>5709</v>
      </c>
      <c r="H96" s="154">
        <f>+ROUND(E96*G96,0)</f>
        <v>571</v>
      </c>
    </row>
    <row r="97" spans="2:8" s="1" customFormat="1" ht="15.75" thickBot="1">
      <c r="B97" s="1022"/>
      <c r="C97" s="1023"/>
      <c r="D97" s="1024"/>
      <c r="E97" s="1030" t="s">
        <v>498</v>
      </c>
      <c r="F97" s="1031"/>
      <c r="G97" s="1032"/>
      <c r="H97" s="29">
        <f>ROUND(SUM(H96:H96),0)</f>
        <v>571</v>
      </c>
    </row>
    <row r="98" spans="2:8" s="1" customFormat="1" ht="10.15" customHeight="1" thickBot="1">
      <c r="B98" s="42"/>
      <c r="C98" s="42"/>
      <c r="D98" s="42"/>
      <c r="E98" s="10"/>
      <c r="F98" s="10"/>
      <c r="G98" s="7"/>
      <c r="H98" s="8"/>
    </row>
    <row r="99" spans="2:8" s="1" customFormat="1" ht="36.75" thickBot="1">
      <c r="B99" s="1033" t="s">
        <v>499</v>
      </c>
      <c r="C99" s="1034"/>
      <c r="D99" s="30" t="s">
        <v>495</v>
      </c>
      <c r="E99" s="30" t="s">
        <v>501</v>
      </c>
      <c r="F99" s="25" t="s">
        <v>2530</v>
      </c>
      <c r="G99" s="31" t="s">
        <v>500</v>
      </c>
      <c r="H99" s="32" t="s">
        <v>493</v>
      </c>
    </row>
    <row r="100" spans="2:8" s="1" customFormat="1" ht="15.75" thickBot="1">
      <c r="B100" s="15">
        <v>3</v>
      </c>
      <c r="C100" s="16" t="s">
        <v>4</v>
      </c>
      <c r="D100" s="17"/>
      <c r="E100" s="18"/>
      <c r="F100" s="18"/>
      <c r="G100" s="19"/>
      <c r="H100" s="20">
        <f>+ROUND(E100*G100,0)</f>
        <v>0</v>
      </c>
    </row>
    <row r="101" spans="2:8" s="1" customFormat="1" ht="15.75" thickBot="1">
      <c r="B101" s="991"/>
      <c r="C101" s="991"/>
      <c r="D101" s="991"/>
      <c r="E101" s="992" t="s">
        <v>502</v>
      </c>
      <c r="F101" s="993"/>
      <c r="G101" s="994"/>
      <c r="H101" s="33">
        <f>ROUND(SUM(H100:H100),0)</f>
        <v>0</v>
      </c>
    </row>
    <row r="102" spans="2:8" s="1" customFormat="1" ht="15.75" thickBot="1">
      <c r="B102" s="1027"/>
      <c r="C102" s="1027"/>
      <c r="D102" s="1027"/>
      <c r="E102" s="1027"/>
      <c r="F102" s="1027"/>
      <c r="G102" s="1027"/>
      <c r="H102" s="1027"/>
    </row>
    <row r="103" spans="2:8" s="1" customFormat="1" ht="24">
      <c r="B103" s="1207" t="s">
        <v>503</v>
      </c>
      <c r="C103" s="1208"/>
      <c r="D103" s="124" t="s">
        <v>495</v>
      </c>
      <c r="E103" s="123" t="s">
        <v>504</v>
      </c>
      <c r="F103" s="123" t="s">
        <v>2530</v>
      </c>
      <c r="G103" s="122" t="s">
        <v>505</v>
      </c>
      <c r="H103" s="121" t="s">
        <v>493</v>
      </c>
    </row>
    <row r="104" spans="2:8" s="1" customFormat="1">
      <c r="B104" s="423" t="s">
        <v>2514</v>
      </c>
      <c r="C104" s="11" t="str">
        <f>VLOOKUP(B104,'LISTA DE PRECIOS'!A:B,2,FALSE)</f>
        <v>Ayudante</v>
      </c>
      <c r="D104" s="12" t="str">
        <f>VLOOKUP(B104,'LISTA DE PRECIOS'!A:D,4,FALSE)</f>
        <v>Día</v>
      </c>
      <c r="E104" s="23">
        <v>0.03</v>
      </c>
      <c r="F104" s="23">
        <v>1</v>
      </c>
      <c r="G104" s="13">
        <f>VLOOKUP(B104,'LISTA DE PRECIOS'!A:E,5,FALSE)</f>
        <v>67964</v>
      </c>
      <c r="H104" s="119">
        <f>+ROUND(E104*F104*G104,0)</f>
        <v>2039</v>
      </c>
    </row>
    <row r="105" spans="2:8" s="1" customFormat="1" ht="15.75" thickBot="1">
      <c r="B105" s="424" t="s">
        <v>2516</v>
      </c>
      <c r="C105" s="95" t="str">
        <f>VLOOKUP(B105,'LISTA DE PRECIOS'!A:B,2,FALSE)</f>
        <v>Oficial</v>
      </c>
      <c r="D105" s="92" t="str">
        <f>VLOOKUP(B105,'LISTA DE PRECIOS'!A:D,4,FALSE)</f>
        <v>Día</v>
      </c>
      <c r="E105" s="117">
        <v>0.03</v>
      </c>
      <c r="F105" s="117">
        <v>1</v>
      </c>
      <c r="G105" s="93">
        <f>VLOOKUP(B105,'LISTA DE PRECIOS'!A:E,5,FALSE)</f>
        <v>122335</v>
      </c>
      <c r="H105" s="116">
        <f>+ROUND(E105*F105*G105,0)</f>
        <v>3670</v>
      </c>
    </row>
    <row r="106" spans="2:8" s="1" customFormat="1" ht="15.75" thickBot="1">
      <c r="B106" s="991"/>
      <c r="C106" s="991"/>
      <c r="D106" s="991"/>
      <c r="E106" s="1042" t="s">
        <v>506</v>
      </c>
      <c r="F106" s="1043"/>
      <c r="G106" s="1031"/>
      <c r="H106" s="29">
        <f>ROUND(SUM(H104:H105),0)</f>
        <v>5709</v>
      </c>
    </row>
    <row r="107" spans="2:8" s="1" customFormat="1" ht="8.4499999999999993" customHeight="1" thickBot="1">
      <c r="B107" s="42"/>
      <c r="C107" s="42"/>
      <c r="D107" s="42"/>
      <c r="E107" s="42"/>
      <c r="F107" s="42"/>
      <c r="G107" s="42"/>
      <c r="H107" s="42"/>
    </row>
    <row r="108" spans="2:8" s="1" customFormat="1" ht="15.75" thickBot="1">
      <c r="B108" s="40"/>
      <c r="C108" s="40"/>
      <c r="D108" s="40"/>
      <c r="E108" s="995" t="s">
        <v>507</v>
      </c>
      <c r="F108" s="996"/>
      <c r="G108" s="997"/>
      <c r="H108" s="14">
        <f>+ROUND(H106+H97+H93+H101,0)</f>
        <v>34019</v>
      </c>
    </row>
    <row r="109" spans="2:8" s="1" customFormat="1">
      <c r="B109" s="40"/>
      <c r="C109" s="40"/>
      <c r="D109" s="40"/>
      <c r="E109" s="201"/>
      <c r="F109" s="201"/>
      <c r="G109" s="201"/>
      <c r="H109" s="200"/>
    </row>
    <row r="110" spans="2:8" s="1" customFormat="1">
      <c r="B110" s="40"/>
      <c r="C110" s="40"/>
      <c r="D110" s="40"/>
      <c r="E110" s="201"/>
      <c r="F110" s="201"/>
      <c r="G110" s="201"/>
      <c r="H110" s="200"/>
    </row>
    <row r="111" spans="2:8" s="1" customFormat="1">
      <c r="B111" s="40"/>
      <c r="C111" s="40"/>
      <c r="D111" s="40"/>
      <c r="E111" s="201"/>
      <c r="F111" s="201"/>
      <c r="G111" s="201"/>
      <c r="H111" s="200"/>
    </row>
    <row r="112" spans="2:8" s="1" customFormat="1">
      <c r="B112" s="40"/>
      <c r="C112" s="40"/>
      <c r="D112" s="40"/>
      <c r="E112" s="201"/>
      <c r="F112" s="201"/>
      <c r="G112" s="201"/>
      <c r="H112" s="200"/>
    </row>
    <row r="113" spans="2:8" s="1" customFormat="1" ht="15.75" thickBot="1">
      <c r="B113" s="40"/>
      <c r="C113" s="40"/>
      <c r="D113" s="40"/>
      <c r="E113" s="201"/>
      <c r="F113" s="201"/>
      <c r="G113" s="201"/>
      <c r="H113" s="200"/>
    </row>
    <row r="114" spans="2:8" s="1" customFormat="1" ht="15.6" customHeight="1" thickTop="1">
      <c r="B114" s="40"/>
      <c r="C114" s="854" t="s">
        <v>3432</v>
      </c>
      <c r="D114" s="40"/>
      <c r="E114" s="1203" t="s">
        <v>3431</v>
      </c>
      <c r="F114" s="1203"/>
      <c r="G114" s="1203"/>
      <c r="H114" s="200"/>
    </row>
    <row r="115" spans="2:8" s="1" customFormat="1">
      <c r="B115" s="40"/>
      <c r="C115" s="40"/>
      <c r="D115" s="40"/>
      <c r="E115" s="201"/>
      <c r="F115" s="201"/>
      <c r="G115" s="201"/>
      <c r="H115" s="200"/>
    </row>
    <row r="116" spans="2:8" s="1" customFormat="1">
      <c r="B116" s="40"/>
      <c r="C116" s="40"/>
      <c r="D116" s="40"/>
      <c r="E116" s="201"/>
      <c r="F116" s="201"/>
      <c r="G116" s="201"/>
      <c r="H116" s="200"/>
    </row>
    <row r="117" spans="2:8" s="1" customFormat="1" ht="15.75" thickBot="1">
      <c r="B117" s="40"/>
      <c r="C117" s="40"/>
      <c r="D117" s="40"/>
      <c r="E117" s="201"/>
      <c r="F117" s="201"/>
      <c r="G117" s="201"/>
      <c r="H117" s="200"/>
    </row>
    <row r="118" spans="2:8" s="1" customFormat="1" ht="15.75" thickTop="1">
      <c r="B118" s="40"/>
      <c r="C118" s="854" t="s">
        <v>3426</v>
      </c>
      <c r="D118" s="40"/>
      <c r="E118" s="1203" t="s">
        <v>3429</v>
      </c>
      <c r="F118" s="1203"/>
      <c r="G118" s="1203"/>
      <c r="H118" s="200"/>
    </row>
    <row r="119" spans="2:8" s="1" customFormat="1">
      <c r="E119" s="9"/>
      <c r="F119" s="9"/>
      <c r="G119" s="4"/>
      <c r="H119" s="4"/>
    </row>
    <row r="120" spans="2:8" s="1" customFormat="1" ht="15.75" thickBot="1">
      <c r="E120" s="9"/>
      <c r="F120" s="9"/>
      <c r="G120" s="4"/>
      <c r="H120" s="4"/>
    </row>
    <row r="121" spans="2:8" s="1" customFormat="1" ht="17.45" customHeight="1" thickBot="1">
      <c r="B121" s="1209" t="s">
        <v>2982</v>
      </c>
      <c r="C121" s="1210"/>
      <c r="D121" s="1210"/>
      <c r="E121" s="1210"/>
      <c r="F121" s="1210"/>
      <c r="G121" s="1210"/>
      <c r="H121" s="1211"/>
    </row>
    <row r="122" spans="2:8" s="1" customFormat="1" ht="15.75" thickBot="1">
      <c r="B122" s="1006" t="s">
        <v>2578</v>
      </c>
      <c r="C122" s="1007"/>
      <c r="D122" s="1008" t="s">
        <v>3671</v>
      </c>
      <c r="E122" s="1007"/>
      <c r="F122" s="1007"/>
      <c r="G122" s="1007"/>
      <c r="H122" s="1009"/>
    </row>
    <row r="123" spans="2:8" s="1" customFormat="1" ht="14.45" customHeight="1">
      <c r="B123" s="1010" t="s">
        <v>3554</v>
      </c>
      <c r="C123" s="1011"/>
      <c r="D123" s="1010" t="s">
        <v>34</v>
      </c>
      <c r="E123" s="1011"/>
      <c r="F123" s="1011"/>
      <c r="G123" s="1011"/>
      <c r="H123" s="38" t="s">
        <v>1</v>
      </c>
    </row>
    <row r="124" spans="2:8" s="1" customFormat="1" ht="9.6" customHeight="1">
      <c r="B124" s="1012"/>
      <c r="C124" s="1013"/>
      <c r="D124" s="1016">
        <f>+ROUND(H142+H134+H130+H138,0)</f>
        <v>29326</v>
      </c>
      <c r="E124" s="1017"/>
      <c r="F124" s="1017"/>
      <c r="G124" s="1017"/>
      <c r="H124" s="1020" t="s">
        <v>2806</v>
      </c>
    </row>
    <row r="125" spans="2:8" s="1" customFormat="1" ht="27" customHeight="1" thickBot="1">
      <c r="B125" s="1014"/>
      <c r="C125" s="1015"/>
      <c r="D125" s="1018"/>
      <c r="E125" s="1019"/>
      <c r="F125" s="1019"/>
      <c r="G125" s="1019"/>
      <c r="H125" s="1021"/>
    </row>
    <row r="126" spans="2:8" s="1" customFormat="1" ht="9.75" customHeight="1" thickBot="1">
      <c r="E126" s="9"/>
      <c r="F126" s="9"/>
      <c r="G126" s="4"/>
      <c r="H126" s="4"/>
    </row>
    <row r="127" spans="2:8" s="1" customFormat="1" ht="24">
      <c r="B127" s="1207" t="s">
        <v>494</v>
      </c>
      <c r="C127" s="1208"/>
      <c r="D127" s="124" t="s">
        <v>495</v>
      </c>
      <c r="E127" s="123" t="s">
        <v>496</v>
      </c>
      <c r="F127" s="123" t="s">
        <v>2542</v>
      </c>
      <c r="G127" s="122" t="s">
        <v>492</v>
      </c>
      <c r="H127" s="121" t="s">
        <v>493</v>
      </c>
    </row>
    <row r="128" spans="2:8" s="1" customFormat="1">
      <c r="B128" s="169" t="s">
        <v>1081</v>
      </c>
      <c r="C128" s="11" t="str">
        <f>VLOOKUP(B128,'LISTA DE PRECIOS'!A:B,2,FALSE)</f>
        <v>Rejilla para piso corriente de 3" x 2" bronce</v>
      </c>
      <c r="D128" s="12" t="s">
        <v>35</v>
      </c>
      <c r="E128" s="12">
        <v>1</v>
      </c>
      <c r="F128" s="12">
        <v>1</v>
      </c>
      <c r="G128" s="13">
        <f>VLOOKUP(B128,'LISTA DE PRECIOS'!A:E,5,FALSE)</f>
        <v>19900</v>
      </c>
      <c r="H128" s="39">
        <f>+ROUND(E128*F128*G128,0)</f>
        <v>19900</v>
      </c>
    </row>
    <row r="129" spans="2:8" s="1" customFormat="1" ht="15.75" thickBot="1">
      <c r="B129" s="167" t="s">
        <v>727</v>
      </c>
      <c r="C129" s="95" t="str">
        <f>VLOOKUP(B129,'LISTA DE PRECIOS'!A:B,2,FALSE)</f>
        <v>Cemento blanco</v>
      </c>
      <c r="D129" s="92" t="s">
        <v>35</v>
      </c>
      <c r="E129" s="92">
        <v>5.0000000000000001E-3</v>
      </c>
      <c r="F129" s="92">
        <v>1.05</v>
      </c>
      <c r="G129" s="93">
        <f>VLOOKUP(B129,'LISTA DE PRECIOS'!A:E,5,FALSE)</f>
        <v>1247</v>
      </c>
      <c r="H129" s="94">
        <f>+ROUND(E129*F129*G129,0)</f>
        <v>7</v>
      </c>
    </row>
    <row r="130" spans="2:8" s="1" customFormat="1" ht="15.75" thickBot="1">
      <c r="B130" s="1022"/>
      <c r="C130" s="1023"/>
      <c r="D130" s="1024"/>
      <c r="E130" s="1030" t="s">
        <v>497</v>
      </c>
      <c r="F130" s="1031"/>
      <c r="G130" s="1032"/>
      <c r="H130" s="29">
        <f>ROUND(SUM(H128:H129),0)</f>
        <v>19907</v>
      </c>
    </row>
    <row r="131" spans="2:8" s="1" customFormat="1" ht="10.9" customHeight="1" thickBot="1">
      <c r="B131" s="1027"/>
      <c r="C131" s="1027"/>
      <c r="D131" s="1027"/>
      <c r="E131" s="1027"/>
      <c r="F131" s="1027"/>
      <c r="G131" s="1027"/>
      <c r="H131" s="1027"/>
    </row>
    <row r="132" spans="2:8" s="1" customFormat="1" ht="24">
      <c r="B132" s="1207" t="s">
        <v>489</v>
      </c>
      <c r="C132" s="1208"/>
      <c r="D132" s="124" t="s">
        <v>490</v>
      </c>
      <c r="E132" s="123" t="s">
        <v>491</v>
      </c>
      <c r="F132" s="123" t="s">
        <v>2530</v>
      </c>
      <c r="G132" s="122" t="s">
        <v>492</v>
      </c>
      <c r="H132" s="121" t="s">
        <v>493</v>
      </c>
    </row>
    <row r="133" spans="2:8" s="1" customFormat="1" ht="15.75" thickBot="1">
      <c r="B133" s="91" t="s">
        <v>543</v>
      </c>
      <c r="C133" s="95" t="str">
        <f>VLOOKUP(B133,'LISTA DE PRECIOS'!A:B,2,FALSE)</f>
        <v>Herramienta menor</v>
      </c>
      <c r="D133" s="92" t="str">
        <f>VLOOKUP(B133,'LISTA DE PRECIOS'!A:D,4,FALSE)</f>
        <v>%MO</v>
      </c>
      <c r="E133" s="155">
        <v>0.1</v>
      </c>
      <c r="F133" s="155"/>
      <c r="G133" s="93">
        <f>+H142</f>
        <v>8563</v>
      </c>
      <c r="H133" s="154">
        <f>+ROUND(E133*G133,0)</f>
        <v>856</v>
      </c>
    </row>
    <row r="134" spans="2:8" s="1" customFormat="1" ht="15.75" thickBot="1">
      <c r="B134" s="1022"/>
      <c r="C134" s="1023"/>
      <c r="D134" s="1024"/>
      <c r="E134" s="1030" t="s">
        <v>498</v>
      </c>
      <c r="F134" s="1031"/>
      <c r="G134" s="1032"/>
      <c r="H134" s="29">
        <f>ROUND(SUM(H133:H133),0)</f>
        <v>856</v>
      </c>
    </row>
    <row r="135" spans="2:8" s="1" customFormat="1" ht="10.15" customHeight="1" thickBot="1">
      <c r="B135" s="42"/>
      <c r="C135" s="42"/>
      <c r="D135" s="42"/>
      <c r="E135" s="10"/>
      <c r="F135" s="10"/>
      <c r="G135" s="7"/>
      <c r="H135" s="8"/>
    </row>
    <row r="136" spans="2:8" s="1" customFormat="1" ht="36.75" thickBot="1">
      <c r="B136" s="1033" t="s">
        <v>499</v>
      </c>
      <c r="C136" s="1034"/>
      <c r="D136" s="30" t="s">
        <v>495</v>
      </c>
      <c r="E136" s="30" t="s">
        <v>501</v>
      </c>
      <c r="F136" s="25" t="s">
        <v>2530</v>
      </c>
      <c r="G136" s="31" t="s">
        <v>500</v>
      </c>
      <c r="H136" s="32" t="s">
        <v>493</v>
      </c>
    </row>
    <row r="137" spans="2:8" s="1" customFormat="1" ht="15.75" thickBot="1">
      <c r="B137" s="15">
        <v>3</v>
      </c>
      <c r="C137" s="16" t="s">
        <v>4</v>
      </c>
      <c r="D137" s="17"/>
      <c r="E137" s="18"/>
      <c r="F137" s="18"/>
      <c r="G137" s="19"/>
      <c r="H137" s="20">
        <f>+ROUND(E137*G137,0)</f>
        <v>0</v>
      </c>
    </row>
    <row r="138" spans="2:8" s="1" customFormat="1" ht="15.75" thickBot="1">
      <c r="B138" s="991"/>
      <c r="C138" s="991"/>
      <c r="D138" s="991"/>
      <c r="E138" s="992" t="s">
        <v>502</v>
      </c>
      <c r="F138" s="993"/>
      <c r="G138" s="994"/>
      <c r="H138" s="33">
        <f>ROUND(SUM(H137:H137),0)</f>
        <v>0</v>
      </c>
    </row>
    <row r="139" spans="2:8" s="1" customFormat="1" ht="15.75" thickBot="1">
      <c r="B139" s="1027"/>
      <c r="C139" s="1027"/>
      <c r="D139" s="1027"/>
      <c r="E139" s="1027"/>
      <c r="F139" s="1027"/>
      <c r="G139" s="1027"/>
      <c r="H139" s="1027"/>
    </row>
    <row r="140" spans="2:8" s="1" customFormat="1" ht="24">
      <c r="B140" s="1207" t="s">
        <v>503</v>
      </c>
      <c r="C140" s="1208"/>
      <c r="D140" s="124" t="s">
        <v>495</v>
      </c>
      <c r="E140" s="123" t="s">
        <v>504</v>
      </c>
      <c r="F140" s="123" t="s">
        <v>2530</v>
      </c>
      <c r="G140" s="122" t="s">
        <v>505</v>
      </c>
      <c r="H140" s="121" t="s">
        <v>493</v>
      </c>
    </row>
    <row r="141" spans="2:8" s="1" customFormat="1" ht="15.75" thickBot="1">
      <c r="B141" s="424" t="s">
        <v>2516</v>
      </c>
      <c r="C141" s="95" t="str">
        <f>VLOOKUP(B141,'LISTA DE PRECIOS'!A:B,2,FALSE)</f>
        <v>Oficial</v>
      </c>
      <c r="D141" s="92" t="str">
        <f>VLOOKUP(B141,'LISTA DE PRECIOS'!A:D,4,FALSE)</f>
        <v>Día</v>
      </c>
      <c r="E141" s="117">
        <v>7.0000000000000007E-2</v>
      </c>
      <c r="F141" s="117">
        <v>1</v>
      </c>
      <c r="G141" s="93">
        <f>VLOOKUP(B141,'LISTA DE PRECIOS'!A:E,5,FALSE)</f>
        <v>122335</v>
      </c>
      <c r="H141" s="116">
        <f>+ROUND(E141*F141*G141,0)</f>
        <v>8563</v>
      </c>
    </row>
    <row r="142" spans="2:8" s="1" customFormat="1" ht="15.75" thickBot="1">
      <c r="B142" s="991"/>
      <c r="C142" s="991"/>
      <c r="D142" s="991"/>
      <c r="E142" s="1042" t="s">
        <v>506</v>
      </c>
      <c r="F142" s="1043"/>
      <c r="G142" s="1031"/>
      <c r="H142" s="29">
        <f>ROUND(SUM(H141:H141),0)</f>
        <v>8563</v>
      </c>
    </row>
    <row r="143" spans="2:8" s="1" customFormat="1" ht="8.4499999999999993" customHeight="1" thickBot="1">
      <c r="B143" s="42"/>
      <c r="C143" s="42"/>
      <c r="D143" s="42"/>
      <c r="E143" s="42"/>
      <c r="F143" s="42"/>
      <c r="G143" s="42"/>
      <c r="H143" s="42"/>
    </row>
    <row r="144" spans="2:8" s="1" customFormat="1" ht="15.75" thickBot="1">
      <c r="B144" s="40"/>
      <c r="C144" s="40"/>
      <c r="D144" s="40"/>
      <c r="E144" s="995" t="s">
        <v>507</v>
      </c>
      <c r="F144" s="996"/>
      <c r="G144" s="997"/>
      <c r="H144" s="14">
        <f>+ROUND(H142+H134+H130+H138,0)</f>
        <v>29326</v>
      </c>
    </row>
    <row r="145" spans="2:8" s="1" customFormat="1">
      <c r="B145" s="40"/>
      <c r="C145" s="40"/>
      <c r="D145" s="40"/>
      <c r="E145" s="201"/>
      <c r="F145" s="201"/>
      <c r="G145" s="201"/>
      <c r="H145" s="200"/>
    </row>
    <row r="146" spans="2:8" s="1" customFormat="1">
      <c r="B146" s="40"/>
      <c r="C146" s="40"/>
      <c r="D146" s="40"/>
      <c r="E146" s="201"/>
      <c r="F146" s="201"/>
      <c r="G146" s="201"/>
      <c r="H146" s="200"/>
    </row>
    <row r="147" spans="2:8" s="1" customFormat="1">
      <c r="B147" s="40"/>
      <c r="C147" s="40"/>
      <c r="D147" s="40"/>
      <c r="E147" s="201"/>
      <c r="F147" s="201"/>
      <c r="G147" s="201"/>
      <c r="H147" s="200"/>
    </row>
    <row r="148" spans="2:8" s="1" customFormat="1">
      <c r="B148" s="40"/>
      <c r="C148" s="40"/>
      <c r="D148" s="40"/>
      <c r="E148" s="201"/>
      <c r="F148" s="201"/>
      <c r="G148" s="201"/>
      <c r="H148" s="200"/>
    </row>
    <row r="149" spans="2:8" s="1" customFormat="1" ht="15.75" thickBot="1">
      <c r="B149" s="40"/>
      <c r="C149" s="40"/>
      <c r="D149" s="40"/>
      <c r="E149" s="201"/>
      <c r="F149" s="201"/>
      <c r="G149" s="201"/>
      <c r="H149" s="200"/>
    </row>
    <row r="150" spans="2:8" s="1" customFormat="1" ht="15.6" customHeight="1" thickTop="1">
      <c r="B150" s="40"/>
      <c r="C150" s="854" t="s">
        <v>3432</v>
      </c>
      <c r="D150" s="40"/>
      <c r="E150" s="1203" t="s">
        <v>3431</v>
      </c>
      <c r="F150" s="1203"/>
      <c r="G150" s="1203"/>
      <c r="H150" s="200"/>
    </row>
    <row r="151" spans="2:8" s="1" customFormat="1">
      <c r="B151" s="40"/>
      <c r="C151" s="40"/>
      <c r="D151" s="40"/>
      <c r="E151" s="201"/>
      <c r="F151" s="201"/>
      <c r="G151" s="201"/>
      <c r="H151" s="200"/>
    </row>
    <row r="152" spans="2:8" s="1" customFormat="1">
      <c r="B152" s="40"/>
      <c r="C152" s="40"/>
      <c r="D152" s="40"/>
      <c r="E152" s="201"/>
      <c r="F152" s="201"/>
      <c r="G152" s="201"/>
      <c r="H152" s="200"/>
    </row>
    <row r="153" spans="2:8" s="1" customFormat="1" ht="15.75" thickBot="1">
      <c r="B153" s="40"/>
      <c r="C153" s="40"/>
      <c r="D153" s="40"/>
      <c r="E153" s="201"/>
      <c r="F153" s="201"/>
      <c r="G153" s="201"/>
      <c r="H153" s="200"/>
    </row>
    <row r="154" spans="2:8" s="1" customFormat="1" ht="15.75" thickTop="1">
      <c r="B154" s="40"/>
      <c r="C154" s="854" t="s">
        <v>3426</v>
      </c>
      <c r="D154" s="40"/>
      <c r="E154" s="1203" t="s">
        <v>3429</v>
      </c>
      <c r="F154" s="1203"/>
      <c r="G154" s="1203"/>
      <c r="H154" s="200"/>
    </row>
    <row r="155" spans="2:8" s="1" customFormat="1">
      <c r="E155" s="9"/>
      <c r="F155" s="9"/>
      <c r="G155" s="4"/>
      <c r="H155" s="4"/>
    </row>
    <row r="156" spans="2:8" s="1" customFormat="1" ht="15.75" thickBot="1">
      <c r="E156" s="9"/>
      <c r="F156" s="9"/>
      <c r="G156" s="4"/>
      <c r="H156" s="4"/>
    </row>
    <row r="157" spans="2:8" s="1" customFormat="1" ht="17.45" customHeight="1" thickBot="1">
      <c r="B157" s="1209" t="s">
        <v>2982</v>
      </c>
      <c r="C157" s="1210"/>
      <c r="D157" s="1210"/>
      <c r="E157" s="1210"/>
      <c r="F157" s="1210"/>
      <c r="G157" s="1210"/>
      <c r="H157" s="1211"/>
    </row>
    <row r="158" spans="2:8" s="1" customFormat="1" ht="15.75" thickBot="1">
      <c r="B158" s="1006" t="s">
        <v>2578</v>
      </c>
      <c r="C158" s="1007"/>
      <c r="D158" s="1008" t="s">
        <v>3672</v>
      </c>
      <c r="E158" s="1007"/>
      <c r="F158" s="1007"/>
      <c r="G158" s="1007"/>
      <c r="H158" s="1009"/>
    </row>
    <row r="159" spans="2:8" s="1" customFormat="1" ht="14.45" customHeight="1">
      <c r="B159" s="1010" t="s">
        <v>2195</v>
      </c>
      <c r="C159" s="1011"/>
      <c r="D159" s="1010" t="s">
        <v>34</v>
      </c>
      <c r="E159" s="1011"/>
      <c r="F159" s="1011"/>
      <c r="G159" s="1011"/>
      <c r="H159" s="38" t="s">
        <v>1</v>
      </c>
    </row>
    <row r="160" spans="2:8" s="1" customFormat="1" ht="9.6" customHeight="1">
      <c r="B160" s="1012"/>
      <c r="C160" s="1013"/>
      <c r="D160" s="1016">
        <f>+ROUND(H182+H173+H169+H177,0)</f>
        <v>84364</v>
      </c>
      <c r="E160" s="1017"/>
      <c r="F160" s="1017"/>
      <c r="G160" s="1017"/>
      <c r="H160" s="1020" t="s">
        <v>3453</v>
      </c>
    </row>
    <row r="161" spans="2:8" s="1" customFormat="1" ht="27" customHeight="1" thickBot="1">
      <c r="B161" s="1014"/>
      <c r="C161" s="1015"/>
      <c r="D161" s="1018"/>
      <c r="E161" s="1019"/>
      <c r="F161" s="1019"/>
      <c r="G161" s="1019"/>
      <c r="H161" s="1021"/>
    </row>
    <row r="162" spans="2:8" s="1" customFormat="1" ht="9.75" customHeight="1" thickBot="1">
      <c r="E162" s="9"/>
      <c r="F162" s="9"/>
      <c r="G162" s="4"/>
      <c r="H162" s="4"/>
    </row>
    <row r="163" spans="2:8" s="1" customFormat="1" ht="24">
      <c r="B163" s="1207" t="s">
        <v>494</v>
      </c>
      <c r="C163" s="1208"/>
      <c r="D163" s="124" t="s">
        <v>495</v>
      </c>
      <c r="E163" s="123" t="s">
        <v>496</v>
      </c>
      <c r="F163" s="123" t="s">
        <v>2542</v>
      </c>
      <c r="G163" s="122" t="s">
        <v>492</v>
      </c>
      <c r="H163" s="121" t="s">
        <v>493</v>
      </c>
    </row>
    <row r="164" spans="2:8" s="1" customFormat="1">
      <c r="B164" s="169" t="s">
        <v>1244</v>
      </c>
      <c r="C164" s="11" t="str">
        <f>VLOOKUP(B164,'LISTA DE PRECIOS'!A:B,2,FALSE)</f>
        <v>Tubería PVC sanitaria de 2"</v>
      </c>
      <c r="D164" s="12" t="str">
        <f>VLOOKUP(B164,'LISTA DE PRECIOS'!A:D,4,FALSE)</f>
        <v>M</v>
      </c>
      <c r="E164" s="12">
        <v>3</v>
      </c>
      <c r="F164" s="12">
        <v>1.05</v>
      </c>
      <c r="G164" s="13">
        <f>VLOOKUP(B164,'LISTA DE PRECIOS'!A:E,5,FALSE)</f>
        <v>9801</v>
      </c>
      <c r="H164" s="39">
        <f>+ROUND(E164*F164*G164,0)</f>
        <v>30873</v>
      </c>
    </row>
    <row r="165" spans="2:8" s="1" customFormat="1">
      <c r="B165" s="169" t="s">
        <v>650</v>
      </c>
      <c r="C165" s="11" t="str">
        <f>VLOOKUP(B165,'LISTA DE PRECIOS'!A:B,2,FALSE)</f>
        <v>Accesorios PVC sanitaria 2" promedio</v>
      </c>
      <c r="D165" s="12" t="str">
        <f>VLOOKUP(B165,'LISTA DE PRECIOS'!A:D,4,FALSE)</f>
        <v>Un</v>
      </c>
      <c r="E165" s="12">
        <v>2</v>
      </c>
      <c r="F165" s="12">
        <v>1</v>
      </c>
      <c r="G165" s="13">
        <f>VLOOKUP(B165,'LISTA DE PRECIOS'!A:E,5,FALSE)</f>
        <v>2550</v>
      </c>
      <c r="H165" s="39">
        <f>+ROUND(E165*G165,0)</f>
        <v>5100</v>
      </c>
    </row>
    <row r="166" spans="2:8" s="1" customFormat="1">
      <c r="B166" s="169" t="s">
        <v>926</v>
      </c>
      <c r="C166" s="11" t="str">
        <f>VLOOKUP(B166,'LISTA DE PRECIOS'!A:B,2,FALSE)</f>
        <v>Limpiador removedor PVC 1/4</v>
      </c>
      <c r="D166" s="12" t="str">
        <f>VLOOKUP(B166,'LISTA DE PRECIOS'!A:D,4,FALSE)</f>
        <v>Un</v>
      </c>
      <c r="E166" s="12">
        <v>0.06</v>
      </c>
      <c r="F166" s="12">
        <v>1.03</v>
      </c>
      <c r="G166" s="13">
        <f>VLOOKUP(B166,'LISTA DE PRECIOS'!A:E,5,FALSE)</f>
        <v>37083</v>
      </c>
      <c r="H166" s="39">
        <f>+ROUND(E166*F166*G166,0)</f>
        <v>2292</v>
      </c>
    </row>
    <row r="167" spans="2:8" s="1" customFormat="1">
      <c r="B167" s="169" t="s">
        <v>1111</v>
      </c>
      <c r="C167" s="11" t="str">
        <f>VLOOKUP(B167,'LISTA DE PRECIOS'!A:B,2,FALSE)</f>
        <v>Soldadura liquida para PVC 1/4</v>
      </c>
      <c r="D167" s="12" t="str">
        <f>VLOOKUP(B167,'LISTA DE PRECIOS'!A:D,4,FALSE)</f>
        <v>Un</v>
      </c>
      <c r="E167" s="12">
        <v>0.06</v>
      </c>
      <c r="F167" s="12">
        <v>1.03</v>
      </c>
      <c r="G167" s="13">
        <f>VLOOKUP(B167,'LISTA DE PRECIOS'!A:E,5,FALSE)</f>
        <v>62900</v>
      </c>
      <c r="H167" s="39">
        <f>+ROUND(E167*F167*G167,0)</f>
        <v>3887</v>
      </c>
    </row>
    <row r="168" spans="2:8" s="1" customFormat="1" ht="15.75" thickBot="1">
      <c r="B168" s="167" t="s">
        <v>2427</v>
      </c>
      <c r="C168" s="95" t="str">
        <f>VLOOKUP(B168,'LISTA DE PRECIOS'!A:B,2,FALSE)</f>
        <v>Mortero 1:3 (producción)</v>
      </c>
      <c r="D168" s="92" t="str">
        <f>VLOOKUP(B168,'LISTA DE PRECIOS'!A:D,4,FALSE)</f>
        <v>M3</v>
      </c>
      <c r="E168" s="173">
        <v>1E-3</v>
      </c>
      <c r="F168" s="92">
        <v>1.03</v>
      </c>
      <c r="G168" s="93">
        <f>VLOOKUP(B168,'LISTA DE PRECIOS'!A:E,5,FALSE)</f>
        <v>335812</v>
      </c>
      <c r="H168" s="94">
        <f>+ROUND(E168*F168*G168,0)</f>
        <v>346</v>
      </c>
    </row>
    <row r="169" spans="2:8" s="1" customFormat="1" ht="15.75" thickBot="1">
      <c r="B169" s="1022"/>
      <c r="C169" s="1023"/>
      <c r="D169" s="1024"/>
      <c r="E169" s="1030" t="s">
        <v>497</v>
      </c>
      <c r="F169" s="1031"/>
      <c r="G169" s="1032"/>
      <c r="H169" s="29">
        <f>ROUND(SUM(H164:H168),0)</f>
        <v>42498</v>
      </c>
    </row>
    <row r="170" spans="2:8" s="1" customFormat="1" ht="10.9" customHeight="1" thickBot="1">
      <c r="B170" s="1027" t="s">
        <v>2427</v>
      </c>
      <c r="C170" s="1027"/>
      <c r="D170" s="1027"/>
      <c r="E170" s="1027"/>
      <c r="F170" s="1027"/>
      <c r="G170" s="1027"/>
      <c r="H170" s="1027"/>
    </row>
    <row r="171" spans="2:8" s="1" customFormat="1" ht="24">
      <c r="B171" s="1028" t="s">
        <v>489</v>
      </c>
      <c r="C171" s="1029"/>
      <c r="D171" s="41" t="s">
        <v>490</v>
      </c>
      <c r="E171" s="25" t="s">
        <v>491</v>
      </c>
      <c r="F171" s="25" t="s">
        <v>2530</v>
      </c>
      <c r="G171" s="26" t="s">
        <v>492</v>
      </c>
      <c r="H171" s="27" t="s">
        <v>493</v>
      </c>
    </row>
    <row r="172" spans="2:8" s="1" customFormat="1" ht="15.75" thickBot="1">
      <c r="B172" s="91" t="s">
        <v>543</v>
      </c>
      <c r="C172" s="95" t="str">
        <f>VLOOKUP(B172,'LISTA DE PRECIOS'!A:B,2,FALSE)</f>
        <v>Herramienta menor</v>
      </c>
      <c r="D172" s="92" t="str">
        <f>VLOOKUP(B172,'LISTA DE PRECIOS'!A:D,4,FALSE)</f>
        <v>%MO</v>
      </c>
      <c r="E172" s="155">
        <v>0.1</v>
      </c>
      <c r="F172" s="155"/>
      <c r="G172" s="93">
        <f>+H182</f>
        <v>38060</v>
      </c>
      <c r="H172" s="154">
        <f>+ROUND(E172*G172,0)</f>
        <v>3806</v>
      </c>
    </row>
    <row r="173" spans="2:8" s="1" customFormat="1" ht="15.75" thickBot="1">
      <c r="B173" s="1022"/>
      <c r="C173" s="1023"/>
      <c r="D173" s="1024"/>
      <c r="E173" s="1030" t="s">
        <v>498</v>
      </c>
      <c r="F173" s="1031"/>
      <c r="G173" s="1032"/>
      <c r="H173" s="29">
        <f>ROUND(SUM(H172:H172),0)</f>
        <v>3806</v>
      </c>
    </row>
    <row r="174" spans="2:8" s="1" customFormat="1" ht="10.15" customHeight="1" thickBot="1">
      <c r="B174" s="42"/>
      <c r="C174" s="42"/>
      <c r="D174" s="42"/>
      <c r="E174" s="10"/>
      <c r="F174" s="10"/>
      <c r="G174" s="7"/>
      <c r="H174" s="8"/>
    </row>
    <row r="175" spans="2:8" s="1" customFormat="1" ht="36.75" thickBot="1">
      <c r="B175" s="1033" t="s">
        <v>499</v>
      </c>
      <c r="C175" s="1034"/>
      <c r="D175" s="30" t="s">
        <v>495</v>
      </c>
      <c r="E175" s="30" t="s">
        <v>501</v>
      </c>
      <c r="F175" s="25" t="s">
        <v>2530</v>
      </c>
      <c r="G175" s="31" t="s">
        <v>500</v>
      </c>
      <c r="H175" s="32" t="s">
        <v>493</v>
      </c>
    </row>
    <row r="176" spans="2:8" s="1" customFormat="1" ht="15.75" thickBot="1">
      <c r="B176" s="15">
        <v>3</v>
      </c>
      <c r="C176" s="16" t="s">
        <v>4</v>
      </c>
      <c r="D176" s="17"/>
      <c r="E176" s="18"/>
      <c r="F176" s="18"/>
      <c r="G176" s="19"/>
      <c r="H176" s="20">
        <f>+ROUND(E176*G176,0)</f>
        <v>0</v>
      </c>
    </row>
    <row r="177" spans="2:8" s="1" customFormat="1" ht="15.75" thickBot="1">
      <c r="B177" s="991"/>
      <c r="C177" s="991"/>
      <c r="D177" s="991"/>
      <c r="E177" s="992" t="s">
        <v>502</v>
      </c>
      <c r="F177" s="993"/>
      <c r="G177" s="994"/>
      <c r="H177" s="33">
        <f>ROUND(SUM(H176:H176),0)</f>
        <v>0</v>
      </c>
    </row>
    <row r="178" spans="2:8" s="1" customFormat="1" ht="15.75" thickBot="1">
      <c r="B178" s="1027"/>
      <c r="C178" s="1027"/>
      <c r="D178" s="1027"/>
      <c r="E178" s="1027"/>
      <c r="F178" s="1027"/>
      <c r="G178" s="1027"/>
      <c r="H178" s="1027"/>
    </row>
    <row r="179" spans="2:8" s="1" customFormat="1" ht="24">
      <c r="B179" s="1207" t="s">
        <v>503</v>
      </c>
      <c r="C179" s="1208"/>
      <c r="D179" s="124" t="s">
        <v>495</v>
      </c>
      <c r="E179" s="123" t="s">
        <v>504</v>
      </c>
      <c r="F179" s="123" t="s">
        <v>2530</v>
      </c>
      <c r="G179" s="122" t="s">
        <v>505</v>
      </c>
      <c r="H179" s="121" t="s">
        <v>493</v>
      </c>
    </row>
    <row r="180" spans="2:8" s="1" customFormat="1">
      <c r="B180" s="423" t="s">
        <v>2514</v>
      </c>
      <c r="C180" s="11" t="str">
        <f>VLOOKUP(B180,'LISTA DE PRECIOS'!A:B,2,FALSE)</f>
        <v>Ayudante</v>
      </c>
      <c r="D180" s="12" t="str">
        <f>VLOOKUP(B180,'LISTA DE PRECIOS'!A:D,4,FALSE)</f>
        <v>Día</v>
      </c>
      <c r="E180" s="23">
        <v>0.2</v>
      </c>
      <c r="F180" s="23">
        <v>1</v>
      </c>
      <c r="G180" s="13">
        <f>VLOOKUP(B180,'LISTA DE PRECIOS'!A:E,5,FALSE)</f>
        <v>67964</v>
      </c>
      <c r="H180" s="119">
        <f>+ROUND(E180*F180*G180,0)</f>
        <v>13593</v>
      </c>
    </row>
    <row r="181" spans="2:8" s="1" customFormat="1" ht="15.75" thickBot="1">
      <c r="B181" s="424" t="s">
        <v>2516</v>
      </c>
      <c r="C181" s="95" t="str">
        <f>VLOOKUP(B181,'LISTA DE PRECIOS'!A:B,2,FALSE)</f>
        <v>Oficial</v>
      </c>
      <c r="D181" s="92" t="str">
        <f>VLOOKUP(B181,'LISTA DE PRECIOS'!A:D,4,FALSE)</f>
        <v>Día</v>
      </c>
      <c r="E181" s="117">
        <v>0.2</v>
      </c>
      <c r="F181" s="117">
        <v>1</v>
      </c>
      <c r="G181" s="93">
        <f>VLOOKUP(B181,'LISTA DE PRECIOS'!A:E,5,FALSE)</f>
        <v>122335</v>
      </c>
      <c r="H181" s="116">
        <f>+ROUND(E181*F181*G181,0)</f>
        <v>24467</v>
      </c>
    </row>
    <row r="182" spans="2:8" s="1" customFormat="1" ht="15.75" thickBot="1">
      <c r="B182" s="991"/>
      <c r="C182" s="991"/>
      <c r="D182" s="991"/>
      <c r="E182" s="1042" t="s">
        <v>506</v>
      </c>
      <c r="F182" s="1043"/>
      <c r="G182" s="1031"/>
      <c r="H182" s="29">
        <f>ROUND(SUM(H180:H181),0)</f>
        <v>38060</v>
      </c>
    </row>
    <row r="183" spans="2:8" s="1" customFormat="1" ht="8.4499999999999993" customHeight="1" thickBot="1">
      <c r="B183" s="42"/>
      <c r="C183" s="42"/>
      <c r="D183" s="42"/>
      <c r="E183" s="42"/>
      <c r="F183" s="42"/>
      <c r="G183" s="42"/>
      <c r="H183" s="42"/>
    </row>
    <row r="184" spans="2:8" s="1" customFormat="1" ht="15.75" thickBot="1">
      <c r="B184" s="40"/>
      <c r="C184" s="40"/>
      <c r="D184" s="40"/>
      <c r="E184" s="995" t="s">
        <v>507</v>
      </c>
      <c r="F184" s="996"/>
      <c r="G184" s="997"/>
      <c r="H184" s="14">
        <f>+ROUND(H182+H173+H169+H177,0)</f>
        <v>84364</v>
      </c>
    </row>
    <row r="185" spans="2:8" s="1" customFormat="1">
      <c r="B185" s="40"/>
      <c r="C185" s="40"/>
      <c r="D185" s="40"/>
      <c r="E185" s="201"/>
      <c r="F185" s="201"/>
      <c r="G185" s="201"/>
      <c r="H185" s="200"/>
    </row>
    <row r="186" spans="2:8" s="1" customFormat="1">
      <c r="B186" s="40"/>
      <c r="C186" s="40"/>
      <c r="D186" s="40"/>
      <c r="E186" s="201"/>
      <c r="F186" s="201"/>
      <c r="G186" s="201"/>
      <c r="H186" s="200"/>
    </row>
    <row r="187" spans="2:8" s="1" customFormat="1">
      <c r="B187" s="40"/>
      <c r="C187" s="40"/>
      <c r="D187" s="40"/>
      <c r="E187" s="201"/>
      <c r="F187" s="201"/>
      <c r="G187" s="201"/>
      <c r="H187" s="200"/>
    </row>
    <row r="188" spans="2:8" s="1" customFormat="1">
      <c r="B188" s="40"/>
      <c r="C188" s="40"/>
      <c r="D188" s="40"/>
      <c r="E188" s="201"/>
      <c r="F188" s="201"/>
      <c r="G188" s="201"/>
      <c r="H188" s="200"/>
    </row>
    <row r="189" spans="2:8" s="1" customFormat="1" ht="15.75" thickBot="1">
      <c r="B189" s="40"/>
      <c r="C189" s="40"/>
      <c r="D189" s="40"/>
      <c r="E189" s="201"/>
      <c r="F189" s="201"/>
      <c r="G189" s="201"/>
      <c r="H189" s="200"/>
    </row>
    <row r="190" spans="2:8" s="1" customFormat="1" ht="15.6" customHeight="1" thickTop="1">
      <c r="B190" s="40"/>
      <c r="C190" s="854" t="s">
        <v>3432</v>
      </c>
      <c r="D190" s="40"/>
      <c r="E190" s="1203" t="s">
        <v>3431</v>
      </c>
      <c r="F190" s="1203"/>
      <c r="G190" s="1203"/>
      <c r="H190" s="200"/>
    </row>
    <row r="191" spans="2:8" s="1" customFormat="1">
      <c r="B191" s="40"/>
      <c r="C191" s="40"/>
      <c r="D191" s="40"/>
      <c r="E191" s="201"/>
      <c r="F191" s="201"/>
      <c r="G191" s="201"/>
      <c r="H191" s="200"/>
    </row>
    <row r="192" spans="2:8" s="1" customFormat="1">
      <c r="B192" s="40"/>
      <c r="C192" s="40"/>
      <c r="D192" s="40"/>
      <c r="E192" s="201"/>
      <c r="F192" s="201"/>
      <c r="G192" s="201"/>
      <c r="H192" s="200"/>
    </row>
    <row r="193" spans="2:8" s="1" customFormat="1" ht="15.75" thickBot="1">
      <c r="B193" s="40"/>
      <c r="C193" s="40"/>
      <c r="D193" s="40"/>
      <c r="E193" s="201"/>
      <c r="F193" s="201"/>
      <c r="G193" s="201"/>
      <c r="H193" s="200"/>
    </row>
    <row r="194" spans="2:8" s="1" customFormat="1" ht="15.75" thickTop="1">
      <c r="B194" s="40"/>
      <c r="C194" s="854" t="s">
        <v>3426</v>
      </c>
      <c r="D194" s="40"/>
      <c r="E194" s="1203" t="s">
        <v>3429</v>
      </c>
      <c r="F194" s="1203"/>
      <c r="G194" s="1203"/>
      <c r="H194" s="200"/>
    </row>
    <row r="195" spans="2:8" s="1" customFormat="1">
      <c r="E195" s="9"/>
      <c r="F195" s="9"/>
      <c r="G195" s="4"/>
      <c r="H195" s="4"/>
    </row>
    <row r="196" spans="2:8" s="1" customFormat="1" ht="15.75" thickBot="1">
      <c r="E196" s="9"/>
      <c r="F196" s="9"/>
      <c r="G196" s="4"/>
      <c r="H196" s="4"/>
    </row>
    <row r="197" spans="2:8" s="1" customFormat="1" ht="17.45" customHeight="1" thickBot="1">
      <c r="B197" s="1209" t="s">
        <v>2982</v>
      </c>
      <c r="C197" s="1210"/>
      <c r="D197" s="1210"/>
      <c r="E197" s="1210"/>
      <c r="F197" s="1210"/>
      <c r="G197" s="1210"/>
      <c r="H197" s="1211"/>
    </row>
    <row r="198" spans="2:8" s="1" customFormat="1" ht="15.75" thickBot="1">
      <c r="B198" s="1006" t="s">
        <v>2578</v>
      </c>
      <c r="C198" s="1007"/>
      <c r="D198" s="1008" t="s">
        <v>3673</v>
      </c>
      <c r="E198" s="1007"/>
      <c r="F198" s="1007"/>
      <c r="G198" s="1007"/>
      <c r="H198" s="1009"/>
    </row>
    <row r="199" spans="2:8" s="1" customFormat="1" ht="14.45" customHeight="1">
      <c r="B199" s="1010" t="s">
        <v>2199</v>
      </c>
      <c r="C199" s="1011"/>
      <c r="D199" s="1010" t="s">
        <v>34</v>
      </c>
      <c r="E199" s="1011"/>
      <c r="F199" s="1011"/>
      <c r="G199" s="1011"/>
      <c r="H199" s="38" t="s">
        <v>1</v>
      </c>
    </row>
    <row r="200" spans="2:8" s="1" customFormat="1" ht="9.6" customHeight="1">
      <c r="B200" s="1012"/>
      <c r="C200" s="1013"/>
      <c r="D200" s="1016">
        <f>+ROUND(H222+H213+H209+H217,0)</f>
        <v>135634</v>
      </c>
      <c r="E200" s="1017"/>
      <c r="F200" s="1017"/>
      <c r="G200" s="1017"/>
      <c r="H200" s="1020" t="s">
        <v>3453</v>
      </c>
    </row>
    <row r="201" spans="2:8" s="1" customFormat="1" ht="27" customHeight="1" thickBot="1">
      <c r="B201" s="1014"/>
      <c r="C201" s="1015"/>
      <c r="D201" s="1018"/>
      <c r="E201" s="1019"/>
      <c r="F201" s="1019"/>
      <c r="G201" s="1019"/>
      <c r="H201" s="1021"/>
    </row>
    <row r="202" spans="2:8" s="1" customFormat="1" ht="9.75" customHeight="1" thickBot="1">
      <c r="E202" s="9"/>
      <c r="F202" s="9"/>
      <c r="G202" s="4"/>
      <c r="H202" s="4"/>
    </row>
    <row r="203" spans="2:8" s="1" customFormat="1" ht="24">
      <c r="B203" s="1207" t="s">
        <v>494</v>
      </c>
      <c r="C203" s="1208"/>
      <c r="D203" s="124" t="s">
        <v>495</v>
      </c>
      <c r="E203" s="123" t="s">
        <v>496</v>
      </c>
      <c r="F203" s="123" t="s">
        <v>2542</v>
      </c>
      <c r="G203" s="122" t="s">
        <v>492</v>
      </c>
      <c r="H203" s="121" t="s">
        <v>493</v>
      </c>
    </row>
    <row r="204" spans="2:8" s="1" customFormat="1">
      <c r="B204" s="169" t="s">
        <v>1248</v>
      </c>
      <c r="C204" s="11" t="str">
        <f>VLOOKUP(B204,'LISTA DE PRECIOS'!A:B,2,FALSE)</f>
        <v>Tubería PVC sanitaria de 4"</v>
      </c>
      <c r="D204" s="12" t="str">
        <f>VLOOKUP(B204,'LISTA DE PRECIOS'!A:D,4,FALSE)</f>
        <v>M</v>
      </c>
      <c r="E204" s="12">
        <v>3</v>
      </c>
      <c r="F204" s="12">
        <v>1.05</v>
      </c>
      <c r="G204" s="13">
        <f>VLOOKUP(B204,'LISTA DE PRECIOS'!A:E,5,FALSE)</f>
        <v>19227</v>
      </c>
      <c r="H204" s="39">
        <f>+ROUND(E204*F204*G204,0)</f>
        <v>60565</v>
      </c>
    </row>
    <row r="205" spans="2:8" s="1" customFormat="1">
      <c r="B205" s="169" t="s">
        <v>652</v>
      </c>
      <c r="C205" s="11" t="str">
        <f>VLOOKUP(B205,'LISTA DE PRECIOS'!A:B,2,FALSE)</f>
        <v>Accesorios PVC sanitaria 4" promedio</v>
      </c>
      <c r="D205" s="12" t="str">
        <f>VLOOKUP(B205,'LISTA DE PRECIOS'!A:D,4,FALSE)</f>
        <v>Un</v>
      </c>
      <c r="E205" s="12">
        <v>2</v>
      </c>
      <c r="F205" s="12">
        <v>1</v>
      </c>
      <c r="G205" s="13">
        <f>VLOOKUP(B205,'LISTA DE PRECIOS'!A:E,5,FALSE)</f>
        <v>10250</v>
      </c>
      <c r="H205" s="39">
        <f>+ROUND(E205*G205,0)</f>
        <v>20500</v>
      </c>
    </row>
    <row r="206" spans="2:8" s="1" customFormat="1">
      <c r="B206" s="169" t="s">
        <v>926</v>
      </c>
      <c r="C206" s="11" t="str">
        <f>VLOOKUP(B206,'LISTA DE PRECIOS'!A:B,2,FALSE)</f>
        <v>Limpiador removedor PVC 1/4</v>
      </c>
      <c r="D206" s="12" t="str">
        <f>VLOOKUP(B206,'LISTA DE PRECIOS'!A:D,4,FALSE)</f>
        <v>Un</v>
      </c>
      <c r="E206" s="12">
        <v>0.12</v>
      </c>
      <c r="F206" s="12">
        <v>1.03</v>
      </c>
      <c r="G206" s="13">
        <f>VLOOKUP(B206,'LISTA DE PRECIOS'!A:E,5,FALSE)</f>
        <v>37083</v>
      </c>
      <c r="H206" s="39">
        <f>+ROUND(E206*F206*G206,0)</f>
        <v>4583</v>
      </c>
    </row>
    <row r="207" spans="2:8" s="1" customFormat="1">
      <c r="B207" s="169" t="s">
        <v>1111</v>
      </c>
      <c r="C207" s="11" t="str">
        <f>VLOOKUP(B207,'LISTA DE PRECIOS'!A:B,2,FALSE)</f>
        <v>Soldadura liquida para PVC 1/4</v>
      </c>
      <c r="D207" s="12" t="str">
        <f>VLOOKUP(B207,'LISTA DE PRECIOS'!A:D,4,FALSE)</f>
        <v>Un</v>
      </c>
      <c r="E207" s="12">
        <v>0.12</v>
      </c>
      <c r="F207" s="12">
        <v>1.03</v>
      </c>
      <c r="G207" s="13">
        <f>VLOOKUP(B207,'LISTA DE PRECIOS'!A:E,5,FALSE)</f>
        <v>62900</v>
      </c>
      <c r="H207" s="39">
        <f>+ROUND(E207*F207*G207,0)</f>
        <v>7774</v>
      </c>
    </row>
    <row r="208" spans="2:8" s="1" customFormat="1" ht="15.75" thickBot="1">
      <c r="B208" s="167" t="s">
        <v>2427</v>
      </c>
      <c r="C208" s="95" t="str">
        <f>VLOOKUP(B208,'LISTA DE PRECIOS'!A:B,2,FALSE)</f>
        <v>Mortero 1:3 (producción)</v>
      </c>
      <c r="D208" s="92" t="str">
        <f>VLOOKUP(B208,'LISTA DE PRECIOS'!A:D,4,FALSE)</f>
        <v>M3</v>
      </c>
      <c r="E208" s="173">
        <v>1E-3</v>
      </c>
      <c r="F208" s="92">
        <v>1.03</v>
      </c>
      <c r="G208" s="93">
        <f>VLOOKUP(B208,'LISTA DE PRECIOS'!A:E,5,FALSE)</f>
        <v>335812</v>
      </c>
      <c r="H208" s="94">
        <f>+ROUND(E208*F208*G208,0)</f>
        <v>346</v>
      </c>
    </row>
    <row r="209" spans="2:8" s="1" customFormat="1" ht="15.75" thickBot="1">
      <c r="B209" s="1022"/>
      <c r="C209" s="1023"/>
      <c r="D209" s="1024"/>
      <c r="E209" s="1030" t="s">
        <v>497</v>
      </c>
      <c r="F209" s="1031"/>
      <c r="G209" s="1032"/>
      <c r="H209" s="29">
        <f>ROUND(SUM(H204:H208),0)</f>
        <v>93768</v>
      </c>
    </row>
    <row r="210" spans="2:8" s="1" customFormat="1" ht="10.9" customHeight="1" thickBot="1">
      <c r="B210" s="1027" t="s">
        <v>2427</v>
      </c>
      <c r="C210" s="1027"/>
      <c r="D210" s="1027"/>
      <c r="E210" s="1027"/>
      <c r="F210" s="1027"/>
      <c r="G210" s="1027"/>
      <c r="H210" s="1027"/>
    </row>
    <row r="211" spans="2:8" s="1" customFormat="1" ht="24">
      <c r="B211" s="1028" t="s">
        <v>489</v>
      </c>
      <c r="C211" s="1029"/>
      <c r="D211" s="41" t="s">
        <v>490</v>
      </c>
      <c r="E211" s="25" t="s">
        <v>491</v>
      </c>
      <c r="F211" s="25" t="s">
        <v>2530</v>
      </c>
      <c r="G211" s="26" t="s">
        <v>492</v>
      </c>
      <c r="H211" s="27" t="s">
        <v>493</v>
      </c>
    </row>
    <row r="212" spans="2:8" s="1" customFormat="1" ht="15.75" thickBot="1">
      <c r="B212" s="91" t="s">
        <v>543</v>
      </c>
      <c r="C212" s="95" t="str">
        <f>VLOOKUP(B212,'LISTA DE PRECIOS'!A:B,2,FALSE)</f>
        <v>Herramienta menor</v>
      </c>
      <c r="D212" s="92" t="str">
        <f>VLOOKUP(B212,'LISTA DE PRECIOS'!A:D,4,FALSE)</f>
        <v>%MO</v>
      </c>
      <c r="E212" s="155">
        <v>0.1</v>
      </c>
      <c r="F212" s="155"/>
      <c r="G212" s="93">
        <f>+H222</f>
        <v>38060</v>
      </c>
      <c r="H212" s="154">
        <f>+ROUND(E212*G212,0)</f>
        <v>3806</v>
      </c>
    </row>
    <row r="213" spans="2:8" s="1" customFormat="1" ht="15.75" thickBot="1">
      <c r="B213" s="1022"/>
      <c r="C213" s="1023"/>
      <c r="D213" s="1024"/>
      <c r="E213" s="1030" t="s">
        <v>498</v>
      </c>
      <c r="F213" s="1031"/>
      <c r="G213" s="1032"/>
      <c r="H213" s="29">
        <f>ROUND(SUM(H212:H212),0)</f>
        <v>3806</v>
      </c>
    </row>
    <row r="214" spans="2:8" s="1" customFormat="1" ht="10.15" customHeight="1" thickBot="1">
      <c r="B214" s="42"/>
      <c r="C214" s="42"/>
      <c r="D214" s="42"/>
      <c r="E214" s="10"/>
      <c r="F214" s="10"/>
      <c r="G214" s="7"/>
      <c r="H214" s="8"/>
    </row>
    <row r="215" spans="2:8" s="1" customFormat="1" ht="36.75" thickBot="1">
      <c r="B215" s="1033" t="s">
        <v>499</v>
      </c>
      <c r="C215" s="1034"/>
      <c r="D215" s="30" t="s">
        <v>495</v>
      </c>
      <c r="E215" s="30" t="s">
        <v>501</v>
      </c>
      <c r="F215" s="25" t="s">
        <v>2530</v>
      </c>
      <c r="G215" s="31" t="s">
        <v>500</v>
      </c>
      <c r="H215" s="32" t="s">
        <v>493</v>
      </c>
    </row>
    <row r="216" spans="2:8" s="1" customFormat="1" ht="15.75" thickBot="1">
      <c r="B216" s="15">
        <v>3</v>
      </c>
      <c r="C216" s="16" t="s">
        <v>4</v>
      </c>
      <c r="D216" s="17"/>
      <c r="E216" s="18"/>
      <c r="F216" s="18"/>
      <c r="G216" s="19"/>
      <c r="H216" s="20">
        <f>+ROUND(E216*G216,0)</f>
        <v>0</v>
      </c>
    </row>
    <row r="217" spans="2:8" s="1" customFormat="1" ht="15.75" thickBot="1">
      <c r="B217" s="991"/>
      <c r="C217" s="991"/>
      <c r="D217" s="991"/>
      <c r="E217" s="992" t="s">
        <v>502</v>
      </c>
      <c r="F217" s="993"/>
      <c r="G217" s="994"/>
      <c r="H217" s="33">
        <f>ROUND(SUM(H216:H216),0)</f>
        <v>0</v>
      </c>
    </row>
    <row r="218" spans="2:8" s="1" customFormat="1" ht="15.75" thickBot="1">
      <c r="B218" s="1027"/>
      <c r="C218" s="1027"/>
      <c r="D218" s="1027"/>
      <c r="E218" s="1027"/>
      <c r="F218" s="1027"/>
      <c r="G218" s="1027"/>
      <c r="H218" s="1027"/>
    </row>
    <row r="219" spans="2:8" s="1" customFormat="1" ht="24">
      <c r="B219" s="1207" t="s">
        <v>503</v>
      </c>
      <c r="C219" s="1208"/>
      <c r="D219" s="124" t="s">
        <v>495</v>
      </c>
      <c r="E219" s="123" t="s">
        <v>504</v>
      </c>
      <c r="F219" s="123" t="s">
        <v>2530</v>
      </c>
      <c r="G219" s="122" t="s">
        <v>505</v>
      </c>
      <c r="H219" s="121" t="s">
        <v>493</v>
      </c>
    </row>
    <row r="220" spans="2:8" s="1" customFormat="1">
      <c r="B220" s="423" t="s">
        <v>2514</v>
      </c>
      <c r="C220" s="11" t="str">
        <f>VLOOKUP(B220,'LISTA DE PRECIOS'!A:B,2,FALSE)</f>
        <v>Ayudante</v>
      </c>
      <c r="D220" s="12" t="str">
        <f>VLOOKUP(B220,'LISTA DE PRECIOS'!A:D,4,FALSE)</f>
        <v>Día</v>
      </c>
      <c r="E220" s="23">
        <v>0.2</v>
      </c>
      <c r="F220" s="23">
        <v>1</v>
      </c>
      <c r="G220" s="13">
        <f>VLOOKUP(B220,'LISTA DE PRECIOS'!A:E,5,FALSE)</f>
        <v>67964</v>
      </c>
      <c r="H220" s="119">
        <f>+ROUND(E220*F220*G220,0)</f>
        <v>13593</v>
      </c>
    </row>
    <row r="221" spans="2:8" s="1" customFormat="1" ht="15.75" thickBot="1">
      <c r="B221" s="424" t="s">
        <v>2516</v>
      </c>
      <c r="C221" s="95" t="str">
        <f>VLOOKUP(B221,'LISTA DE PRECIOS'!A:B,2,FALSE)</f>
        <v>Oficial</v>
      </c>
      <c r="D221" s="92" t="str">
        <f>VLOOKUP(B221,'LISTA DE PRECIOS'!A:D,4,FALSE)</f>
        <v>Día</v>
      </c>
      <c r="E221" s="117">
        <v>0.2</v>
      </c>
      <c r="F221" s="117">
        <v>1</v>
      </c>
      <c r="G221" s="93">
        <f>VLOOKUP(B221,'LISTA DE PRECIOS'!A:E,5,FALSE)</f>
        <v>122335</v>
      </c>
      <c r="H221" s="116">
        <f>+ROUND(E221*F221*G221,0)</f>
        <v>24467</v>
      </c>
    </row>
    <row r="222" spans="2:8" s="1" customFormat="1" ht="15.75" thickBot="1">
      <c r="B222" s="991"/>
      <c r="C222" s="991"/>
      <c r="D222" s="991"/>
      <c r="E222" s="1042" t="s">
        <v>506</v>
      </c>
      <c r="F222" s="1043"/>
      <c r="G222" s="1031"/>
      <c r="H222" s="29">
        <f>ROUND(SUM(H220:H221),0)</f>
        <v>38060</v>
      </c>
    </row>
    <row r="223" spans="2:8" s="1" customFormat="1" ht="8.4499999999999993" customHeight="1" thickBot="1">
      <c r="B223" s="42"/>
      <c r="C223" s="42"/>
      <c r="D223" s="42"/>
      <c r="E223" s="42"/>
      <c r="F223" s="42"/>
      <c r="G223" s="42"/>
      <c r="H223" s="42"/>
    </row>
    <row r="224" spans="2:8" s="1" customFormat="1" ht="15.75" thickBot="1">
      <c r="B224" s="40"/>
      <c r="C224" s="40"/>
      <c r="D224" s="40"/>
      <c r="E224" s="995" t="s">
        <v>507</v>
      </c>
      <c r="F224" s="996"/>
      <c r="G224" s="997"/>
      <c r="H224" s="14">
        <f>+ROUND(H222+H213+H209+H217,0)</f>
        <v>135634</v>
      </c>
    </row>
    <row r="225" spans="2:8" s="1" customFormat="1">
      <c r="B225" s="40"/>
      <c r="C225" s="40"/>
      <c r="D225" s="40"/>
      <c r="E225" s="201"/>
      <c r="F225" s="201"/>
      <c r="G225" s="201"/>
      <c r="H225" s="200"/>
    </row>
    <row r="226" spans="2:8" s="1" customFormat="1">
      <c r="B226" s="40"/>
      <c r="C226" s="40"/>
      <c r="D226" s="40"/>
      <c r="E226" s="201"/>
      <c r="F226" s="201"/>
      <c r="G226" s="201"/>
      <c r="H226" s="200"/>
    </row>
    <row r="227" spans="2:8" s="1" customFormat="1">
      <c r="B227" s="40"/>
      <c r="C227" s="40"/>
      <c r="D227" s="40"/>
      <c r="E227" s="201"/>
      <c r="F227" s="201"/>
      <c r="G227" s="201"/>
      <c r="H227" s="200"/>
    </row>
    <row r="228" spans="2:8" s="1" customFormat="1">
      <c r="B228" s="40"/>
      <c r="C228" s="40"/>
      <c r="D228" s="40"/>
      <c r="E228" s="201"/>
      <c r="F228" s="201"/>
      <c r="G228" s="201"/>
      <c r="H228" s="200"/>
    </row>
    <row r="229" spans="2:8" s="1" customFormat="1" ht="15.75" thickBot="1">
      <c r="B229" s="40"/>
      <c r="C229" s="40"/>
      <c r="D229" s="40"/>
      <c r="E229" s="201"/>
      <c r="F229" s="201"/>
      <c r="G229" s="201"/>
      <c r="H229" s="200"/>
    </row>
    <row r="230" spans="2:8" s="1" customFormat="1" ht="15.6" customHeight="1" thickTop="1">
      <c r="B230" s="40"/>
      <c r="C230" s="854" t="s">
        <v>3432</v>
      </c>
      <c r="D230" s="40"/>
      <c r="E230" s="1203" t="s">
        <v>3431</v>
      </c>
      <c r="F230" s="1203"/>
      <c r="G230" s="1203"/>
      <c r="H230" s="200"/>
    </row>
    <row r="231" spans="2:8" s="1" customFormat="1">
      <c r="B231" s="40"/>
      <c r="C231" s="40"/>
      <c r="D231" s="40"/>
      <c r="E231" s="201"/>
      <c r="F231" s="201"/>
      <c r="G231" s="201"/>
      <c r="H231" s="200"/>
    </row>
    <row r="232" spans="2:8" s="1" customFormat="1">
      <c r="B232" s="40"/>
      <c r="C232" s="40"/>
      <c r="D232" s="40"/>
      <c r="E232" s="201"/>
      <c r="F232" s="201"/>
      <c r="G232" s="201"/>
      <c r="H232" s="200"/>
    </row>
    <row r="233" spans="2:8" s="1" customFormat="1" ht="15.75" thickBot="1">
      <c r="B233" s="40"/>
      <c r="C233" s="40"/>
      <c r="D233" s="40"/>
      <c r="E233" s="201"/>
      <c r="F233" s="201"/>
      <c r="G233" s="201"/>
      <c r="H233" s="200"/>
    </row>
    <row r="234" spans="2:8" s="1" customFormat="1" ht="15.75" thickTop="1">
      <c r="B234" s="40"/>
      <c r="C234" s="854" t="s">
        <v>3426</v>
      </c>
      <c r="D234" s="40"/>
      <c r="E234" s="1203" t="s">
        <v>3429</v>
      </c>
      <c r="F234" s="1203"/>
      <c r="G234" s="1203"/>
      <c r="H234" s="200"/>
    </row>
    <row r="235" spans="2:8" s="1" customFormat="1">
      <c r="E235" s="9"/>
      <c r="F235" s="9"/>
      <c r="G235" s="4"/>
      <c r="H235" s="4"/>
    </row>
    <row r="236" spans="2:8" ht="15.75" thickBot="1"/>
    <row r="237" spans="2:8" s="1" customFormat="1" ht="17.45" customHeight="1" thickBot="1">
      <c r="B237" s="1209" t="s">
        <v>2982</v>
      </c>
      <c r="C237" s="1210"/>
      <c r="D237" s="1210"/>
      <c r="E237" s="1210"/>
      <c r="F237" s="1210"/>
      <c r="G237" s="1210"/>
      <c r="H237" s="1211"/>
    </row>
    <row r="238" spans="2:8" s="1" customFormat="1" ht="15.75" thickBot="1">
      <c r="B238" s="1006" t="s">
        <v>2578</v>
      </c>
      <c r="C238" s="1007"/>
      <c r="D238" s="1008" t="s">
        <v>3674</v>
      </c>
      <c r="E238" s="1007"/>
      <c r="F238" s="1007"/>
      <c r="G238" s="1007"/>
      <c r="H238" s="1009"/>
    </row>
    <row r="239" spans="2:8" s="1" customFormat="1" ht="14.45" customHeight="1">
      <c r="B239" s="1010" t="s">
        <v>3555</v>
      </c>
      <c r="C239" s="1011"/>
      <c r="D239" s="1010" t="s">
        <v>34</v>
      </c>
      <c r="E239" s="1011"/>
      <c r="F239" s="1011"/>
      <c r="G239" s="1011"/>
      <c r="H239" s="38" t="s">
        <v>1</v>
      </c>
    </row>
    <row r="240" spans="2:8" s="1" customFormat="1" ht="9.6" customHeight="1">
      <c r="B240" s="1012"/>
      <c r="C240" s="1013"/>
      <c r="D240" s="1016">
        <f>+ROUND(H261+H252+H248+H256,0)</f>
        <v>62161</v>
      </c>
      <c r="E240" s="1017"/>
      <c r="F240" s="1017"/>
      <c r="G240" s="1017"/>
      <c r="H240" s="1020" t="s">
        <v>3</v>
      </c>
    </row>
    <row r="241" spans="2:8" s="1" customFormat="1" ht="27" customHeight="1" thickBot="1">
      <c r="B241" s="1014"/>
      <c r="C241" s="1015"/>
      <c r="D241" s="1018"/>
      <c r="E241" s="1019"/>
      <c r="F241" s="1019"/>
      <c r="G241" s="1019"/>
      <c r="H241" s="1021"/>
    </row>
    <row r="242" spans="2:8" s="1" customFormat="1" ht="9.75" customHeight="1" thickBot="1">
      <c r="E242" s="9"/>
      <c r="F242" s="9"/>
      <c r="G242" s="4"/>
      <c r="H242" s="4"/>
    </row>
    <row r="243" spans="2:8" s="1" customFormat="1" ht="24">
      <c r="B243" s="1207" t="s">
        <v>494</v>
      </c>
      <c r="C243" s="1208"/>
      <c r="D243" s="124" t="s">
        <v>495</v>
      </c>
      <c r="E243" s="123" t="s">
        <v>496</v>
      </c>
      <c r="F243" s="123" t="s">
        <v>2542</v>
      </c>
      <c r="G243" s="122" t="s">
        <v>492</v>
      </c>
      <c r="H243" s="121" t="s">
        <v>493</v>
      </c>
    </row>
    <row r="244" spans="2:8" s="1" customFormat="1">
      <c r="B244" s="169" t="s">
        <v>1250</v>
      </c>
      <c r="C244" s="11" t="str">
        <f>VLOOKUP(B244,'LISTA DE PRECIOS'!A:B,2,FALSE)</f>
        <v>Tubería PVC sanitaria de 6"</v>
      </c>
      <c r="D244" s="12" t="str">
        <f>VLOOKUP(B244,'LISTA DE PRECIOS'!A:D,4,FALSE)</f>
        <v>M</v>
      </c>
      <c r="E244" s="12">
        <v>1</v>
      </c>
      <c r="F244" s="12">
        <v>1.05</v>
      </c>
      <c r="G244" s="13">
        <f>VLOOKUP(B244,'LISTA DE PRECIOS'!A:E,5,FALSE)</f>
        <v>39947</v>
      </c>
      <c r="H244" s="39">
        <f>+ROUND(E244*F244*G244,0)</f>
        <v>41944</v>
      </c>
    </row>
    <row r="245" spans="2:8" s="1" customFormat="1">
      <c r="B245" s="169" t="s">
        <v>1340</v>
      </c>
      <c r="C245" s="11" t="str">
        <f>VLOOKUP(B245,'LISTA DE PRECIOS'!A:B,2,FALSE)</f>
        <v>Accesorios PVC sanitaria (% tubería)</v>
      </c>
      <c r="D245" s="12" t="str">
        <f>VLOOKUP(B245,'LISTA DE PRECIOS'!A:D,4,FALSE)</f>
        <v>%Tub</v>
      </c>
      <c r="E245" s="12">
        <v>0.17</v>
      </c>
      <c r="F245" s="12">
        <v>1</v>
      </c>
      <c r="G245" s="13">
        <f>+H244</f>
        <v>41944</v>
      </c>
      <c r="H245" s="39">
        <f>+ROUND(E245*G245,0)</f>
        <v>7130</v>
      </c>
    </row>
    <row r="246" spans="2:8" s="1" customFormat="1">
      <c r="B246" s="169" t="s">
        <v>926</v>
      </c>
      <c r="C246" s="11" t="str">
        <f>VLOOKUP(B246,'LISTA DE PRECIOS'!A:B,2,FALSE)</f>
        <v>Limpiador removedor PVC 1/4</v>
      </c>
      <c r="D246" s="12" t="str">
        <f>VLOOKUP(B246,'LISTA DE PRECIOS'!A:D,4,FALSE)</f>
        <v>Un</v>
      </c>
      <c r="E246" s="12">
        <v>0.06</v>
      </c>
      <c r="F246" s="12">
        <v>1.03</v>
      </c>
      <c r="G246" s="13">
        <f>VLOOKUP(B246,'LISTA DE PRECIOS'!A:E,5,FALSE)</f>
        <v>37083</v>
      </c>
      <c r="H246" s="39">
        <f>+ROUND(E246*F246*G246,0)</f>
        <v>2292</v>
      </c>
    </row>
    <row r="247" spans="2:8" s="1" customFormat="1" ht="15.75" thickBot="1">
      <c r="B247" s="167" t="s">
        <v>1111</v>
      </c>
      <c r="C247" s="95" t="str">
        <f>VLOOKUP(B247,'LISTA DE PRECIOS'!A:B,2,FALSE)</f>
        <v>Soldadura liquida para PVC 1/4</v>
      </c>
      <c r="D247" s="92" t="str">
        <f>VLOOKUP(B247,'LISTA DE PRECIOS'!A:D,4,FALSE)</f>
        <v>Un</v>
      </c>
      <c r="E247" s="92">
        <v>0.06</v>
      </c>
      <c r="F247" s="92">
        <v>1.03</v>
      </c>
      <c r="G247" s="93">
        <f>VLOOKUP(B247,'LISTA DE PRECIOS'!A:E,5,FALSE)</f>
        <v>62900</v>
      </c>
      <c r="H247" s="94">
        <f>+ROUND(E247*F247*G247,0)</f>
        <v>3887</v>
      </c>
    </row>
    <row r="248" spans="2:8" s="1" customFormat="1" ht="15.75" thickBot="1">
      <c r="B248" s="1022"/>
      <c r="C248" s="1023"/>
      <c r="D248" s="1024"/>
      <c r="E248" s="1030" t="s">
        <v>497</v>
      </c>
      <c r="F248" s="1031"/>
      <c r="G248" s="1032"/>
      <c r="H248" s="29">
        <f>ROUND(SUM(H244:H247),0)</f>
        <v>55253</v>
      </c>
    </row>
    <row r="249" spans="2:8" s="1" customFormat="1" ht="10.9" customHeight="1" thickBot="1">
      <c r="B249" s="1027"/>
      <c r="C249" s="1027"/>
      <c r="D249" s="1027"/>
      <c r="E249" s="1027"/>
      <c r="F249" s="1027"/>
      <c r="G249" s="1027"/>
      <c r="H249" s="1027"/>
    </row>
    <row r="250" spans="2:8" s="1" customFormat="1" ht="24">
      <c r="B250" s="1028" t="s">
        <v>489</v>
      </c>
      <c r="C250" s="1029"/>
      <c r="D250" s="41" t="s">
        <v>490</v>
      </c>
      <c r="E250" s="25" t="s">
        <v>491</v>
      </c>
      <c r="F250" s="25" t="s">
        <v>2530</v>
      </c>
      <c r="G250" s="26" t="s">
        <v>492</v>
      </c>
      <c r="H250" s="27" t="s">
        <v>493</v>
      </c>
    </row>
    <row r="251" spans="2:8" s="1" customFormat="1" ht="15.75" thickBot="1">
      <c r="B251" s="91" t="s">
        <v>543</v>
      </c>
      <c r="C251" s="95" t="str">
        <f>VLOOKUP(B251,'LISTA DE PRECIOS'!A:B,2,FALSE)</f>
        <v>Herramienta menor</v>
      </c>
      <c r="D251" s="92" t="str">
        <f>VLOOKUP(B251,'LISTA DE PRECIOS'!A:D,4,FALSE)</f>
        <v>%MO</v>
      </c>
      <c r="E251" s="155">
        <v>0.1</v>
      </c>
      <c r="F251" s="155"/>
      <c r="G251" s="93">
        <f>+H261</f>
        <v>6280</v>
      </c>
      <c r="H251" s="154">
        <f>+ROUND(E251*G251,0)</f>
        <v>628</v>
      </c>
    </row>
    <row r="252" spans="2:8" s="1" customFormat="1" ht="15.75" thickBot="1">
      <c r="B252" s="1022"/>
      <c r="C252" s="1023"/>
      <c r="D252" s="1024"/>
      <c r="E252" s="1030" t="s">
        <v>498</v>
      </c>
      <c r="F252" s="1031"/>
      <c r="G252" s="1032"/>
      <c r="H252" s="29">
        <f>ROUND(SUM(H251:H251),0)</f>
        <v>628</v>
      </c>
    </row>
    <row r="253" spans="2:8" s="1" customFormat="1" ht="10.15" customHeight="1" thickBot="1">
      <c r="B253" s="42"/>
      <c r="C253" s="42"/>
      <c r="D253" s="42"/>
      <c r="E253" s="10"/>
      <c r="F253" s="10"/>
      <c r="G253" s="7"/>
      <c r="H253" s="8"/>
    </row>
    <row r="254" spans="2:8" s="1" customFormat="1" ht="36.75" thickBot="1">
      <c r="B254" s="1033" t="s">
        <v>499</v>
      </c>
      <c r="C254" s="1034"/>
      <c r="D254" s="30" t="s">
        <v>495</v>
      </c>
      <c r="E254" s="30" t="s">
        <v>501</v>
      </c>
      <c r="F254" s="25" t="s">
        <v>2530</v>
      </c>
      <c r="G254" s="31" t="s">
        <v>500</v>
      </c>
      <c r="H254" s="32" t="s">
        <v>493</v>
      </c>
    </row>
    <row r="255" spans="2:8" s="1" customFormat="1" ht="15.75" thickBot="1">
      <c r="B255" s="15">
        <v>3</v>
      </c>
      <c r="C255" s="16" t="s">
        <v>4</v>
      </c>
      <c r="D255" s="17"/>
      <c r="E255" s="18"/>
      <c r="F255" s="18"/>
      <c r="G255" s="19"/>
      <c r="H255" s="20">
        <f>+ROUND(E255*G255,0)</f>
        <v>0</v>
      </c>
    </row>
    <row r="256" spans="2:8" s="1" customFormat="1" ht="15.75" thickBot="1">
      <c r="B256" s="991"/>
      <c r="C256" s="991"/>
      <c r="D256" s="991"/>
      <c r="E256" s="992" t="s">
        <v>502</v>
      </c>
      <c r="F256" s="993"/>
      <c r="G256" s="994"/>
      <c r="H256" s="33">
        <f>ROUND(SUM(H255:H255),0)</f>
        <v>0</v>
      </c>
    </row>
    <row r="257" spans="2:8" s="1" customFormat="1" ht="15.75" thickBot="1">
      <c r="B257" s="1027"/>
      <c r="C257" s="1027"/>
      <c r="D257" s="1027"/>
      <c r="E257" s="1027"/>
      <c r="F257" s="1027"/>
      <c r="G257" s="1027"/>
      <c r="H257" s="1027"/>
    </row>
    <row r="258" spans="2:8" s="1" customFormat="1" ht="24">
      <c r="B258" s="1207" t="s">
        <v>503</v>
      </c>
      <c r="C258" s="1208"/>
      <c r="D258" s="124" t="s">
        <v>495</v>
      </c>
      <c r="E258" s="123" t="s">
        <v>504</v>
      </c>
      <c r="F258" s="123" t="s">
        <v>2530</v>
      </c>
      <c r="G258" s="122" t="s">
        <v>505</v>
      </c>
      <c r="H258" s="121" t="s">
        <v>493</v>
      </c>
    </row>
    <row r="259" spans="2:8" s="1" customFormat="1">
      <c r="B259" s="423" t="s">
        <v>2514</v>
      </c>
      <c r="C259" s="11" t="str">
        <f>VLOOKUP(B259,'LISTA DE PRECIOS'!A:B,2,FALSE)</f>
        <v>Ayudante</v>
      </c>
      <c r="D259" s="12" t="str">
        <f>VLOOKUP(B259,'LISTA DE PRECIOS'!A:D,4,FALSE)</f>
        <v>Día</v>
      </c>
      <c r="E259" s="23">
        <v>3.3000000000000002E-2</v>
      </c>
      <c r="F259" s="23">
        <v>1</v>
      </c>
      <c r="G259" s="13">
        <f>VLOOKUP(B259,'LISTA DE PRECIOS'!A:E,5,FALSE)</f>
        <v>67964</v>
      </c>
      <c r="H259" s="119">
        <f>+ROUND(E259*F259*G259,0)</f>
        <v>2243</v>
      </c>
    </row>
    <row r="260" spans="2:8" s="1" customFormat="1" ht="15.75" thickBot="1">
      <c r="B260" s="424" t="s">
        <v>2516</v>
      </c>
      <c r="C260" s="95" t="str">
        <f>VLOOKUP(B260,'LISTA DE PRECIOS'!A:B,2,FALSE)</f>
        <v>Oficial</v>
      </c>
      <c r="D260" s="92" t="str">
        <f>VLOOKUP(B260,'LISTA DE PRECIOS'!A:D,4,FALSE)</f>
        <v>Día</v>
      </c>
      <c r="E260" s="117">
        <v>3.3000000000000002E-2</v>
      </c>
      <c r="F260" s="117">
        <v>1</v>
      </c>
      <c r="G260" s="93">
        <f>VLOOKUP(B260,'LISTA DE PRECIOS'!A:E,5,FALSE)</f>
        <v>122335</v>
      </c>
      <c r="H260" s="116">
        <f>+ROUND(E260*F260*G260,0)</f>
        <v>4037</v>
      </c>
    </row>
    <row r="261" spans="2:8" s="1" customFormat="1" ht="15.75" thickBot="1">
      <c r="B261" s="991"/>
      <c r="C261" s="991"/>
      <c r="D261" s="991"/>
      <c r="E261" s="1042" t="s">
        <v>506</v>
      </c>
      <c r="F261" s="1043"/>
      <c r="G261" s="1031"/>
      <c r="H261" s="29">
        <f>ROUND(SUM(H259:H260),0)</f>
        <v>6280</v>
      </c>
    </row>
    <row r="262" spans="2:8" s="1" customFormat="1" ht="8.4499999999999993" customHeight="1" thickBot="1">
      <c r="B262" s="42"/>
      <c r="C262" s="42"/>
      <c r="D262" s="42"/>
      <c r="E262" s="42"/>
      <c r="F262" s="42"/>
      <c r="G262" s="42"/>
      <c r="H262" s="42"/>
    </row>
    <row r="263" spans="2:8" s="1" customFormat="1" ht="15.75" thickBot="1">
      <c r="B263" s="40"/>
      <c r="C263" s="40"/>
      <c r="D263" s="40"/>
      <c r="E263" s="995" t="s">
        <v>507</v>
      </c>
      <c r="F263" s="996"/>
      <c r="G263" s="997"/>
      <c r="H263" s="14">
        <f>+ROUND(H261+H252+H248+H256,0)</f>
        <v>62161</v>
      </c>
    </row>
    <row r="264" spans="2:8" s="1" customFormat="1">
      <c r="B264" s="40"/>
      <c r="C264" s="40"/>
      <c r="D264" s="40"/>
      <c r="E264" s="201"/>
      <c r="F264" s="201"/>
      <c r="G264" s="201"/>
      <c r="H264" s="200"/>
    </row>
    <row r="265" spans="2:8" s="1" customFormat="1">
      <c r="B265" s="40"/>
      <c r="C265" s="40"/>
      <c r="D265" s="40"/>
      <c r="E265" s="201"/>
      <c r="F265" s="201"/>
      <c r="G265" s="201"/>
      <c r="H265" s="200"/>
    </row>
    <row r="266" spans="2:8" s="1" customFormat="1">
      <c r="B266" s="40"/>
      <c r="C266" s="40"/>
      <c r="D266" s="40"/>
      <c r="E266" s="201"/>
      <c r="F266" s="201"/>
      <c r="G266" s="201"/>
      <c r="H266" s="200"/>
    </row>
    <row r="267" spans="2:8" s="1" customFormat="1">
      <c r="B267" s="40"/>
      <c r="C267" s="40"/>
      <c r="D267" s="40"/>
      <c r="E267" s="201"/>
      <c r="F267" s="201"/>
      <c r="G267" s="201"/>
      <c r="H267" s="200"/>
    </row>
    <row r="268" spans="2:8" s="1" customFormat="1" ht="15.75" thickBot="1">
      <c r="B268" s="40"/>
      <c r="C268" s="40"/>
      <c r="D268" s="40"/>
      <c r="E268" s="201"/>
      <c r="F268" s="201"/>
      <c r="G268" s="201"/>
      <c r="H268" s="200"/>
    </row>
    <row r="269" spans="2:8" s="1" customFormat="1" ht="15.6" customHeight="1" thickTop="1">
      <c r="B269" s="40"/>
      <c r="C269" s="854" t="s">
        <v>3432</v>
      </c>
      <c r="D269" s="40"/>
      <c r="E269" s="1203" t="s">
        <v>3431</v>
      </c>
      <c r="F269" s="1203"/>
      <c r="G269" s="1203"/>
      <c r="H269" s="200"/>
    </row>
    <row r="270" spans="2:8" s="1" customFormat="1">
      <c r="B270" s="40"/>
      <c r="C270" s="40"/>
      <c r="D270" s="40"/>
      <c r="E270" s="201"/>
      <c r="F270" s="201"/>
      <c r="G270" s="201"/>
      <c r="H270" s="200"/>
    </row>
    <row r="271" spans="2:8" s="1" customFormat="1">
      <c r="B271" s="40"/>
      <c r="C271" s="40"/>
      <c r="D271" s="40"/>
      <c r="E271" s="201"/>
      <c r="F271" s="201"/>
      <c r="G271" s="201"/>
      <c r="H271" s="200"/>
    </row>
    <row r="272" spans="2:8" s="1" customFormat="1" ht="15.75" thickBot="1">
      <c r="B272" s="40"/>
      <c r="C272" s="40"/>
      <c r="D272" s="40"/>
      <c r="E272" s="201"/>
      <c r="F272" s="201"/>
      <c r="G272" s="201"/>
      <c r="H272" s="200"/>
    </row>
    <row r="273" spans="2:8" s="1" customFormat="1" ht="15.75" thickTop="1">
      <c r="B273" s="40"/>
      <c r="C273" s="854" t="s">
        <v>3426</v>
      </c>
      <c r="D273" s="40"/>
      <c r="E273" s="1203" t="s">
        <v>3429</v>
      </c>
      <c r="F273" s="1203"/>
      <c r="G273" s="1203"/>
      <c r="H273" s="200"/>
    </row>
    <row r="274" spans="2:8" s="1" customFormat="1">
      <c r="E274" s="9"/>
      <c r="F274" s="9"/>
      <c r="G274" s="4"/>
      <c r="H274" s="4"/>
    </row>
    <row r="275" spans="2:8" s="1" customFormat="1" ht="15.75" thickBot="1">
      <c r="E275" s="9"/>
      <c r="F275" s="9"/>
      <c r="G275" s="4"/>
      <c r="H275" s="4"/>
    </row>
    <row r="276" spans="2:8" s="1" customFormat="1" ht="16.149999999999999" customHeight="1" thickBot="1">
      <c r="B276" s="1209" t="s">
        <v>2982</v>
      </c>
      <c r="C276" s="1210"/>
      <c r="D276" s="1210"/>
      <c r="E276" s="1210"/>
      <c r="F276" s="1210"/>
      <c r="G276" s="1210"/>
      <c r="H276" s="1211"/>
    </row>
    <row r="277" spans="2:8" s="1" customFormat="1" ht="15.75" thickBot="1">
      <c r="B277" s="1006" t="s">
        <v>488</v>
      </c>
      <c r="C277" s="1007"/>
      <c r="D277" s="1259" t="s">
        <v>3675</v>
      </c>
      <c r="E277" s="1260"/>
      <c r="F277" s="1260"/>
      <c r="G277" s="1260"/>
      <c r="H277" s="1261"/>
    </row>
    <row r="278" spans="2:8" s="1" customFormat="1" ht="14.45" customHeight="1">
      <c r="B278" s="1010" t="s">
        <v>1605</v>
      </c>
      <c r="C278" s="1011"/>
      <c r="D278" s="1010" t="s">
        <v>34</v>
      </c>
      <c r="E278" s="1011"/>
      <c r="F278" s="1011"/>
      <c r="G278" s="1011"/>
      <c r="H278" s="38" t="s">
        <v>1</v>
      </c>
    </row>
    <row r="279" spans="2:8" s="1" customFormat="1">
      <c r="B279" s="1012"/>
      <c r="C279" s="1013"/>
      <c r="D279" s="1016">
        <f>+ROUND(H304+H295+H291+H299,0)</f>
        <v>531356</v>
      </c>
      <c r="E279" s="1017"/>
      <c r="F279" s="1017"/>
      <c r="G279" s="1017"/>
      <c r="H279" s="1020" t="s">
        <v>2806</v>
      </c>
    </row>
    <row r="280" spans="2:8" s="1" customFormat="1" ht="15.75" thickBot="1">
      <c r="B280" s="1014"/>
      <c r="C280" s="1015"/>
      <c r="D280" s="1018"/>
      <c r="E280" s="1019"/>
      <c r="F280" s="1019"/>
      <c r="G280" s="1019"/>
      <c r="H280" s="1021"/>
    </row>
    <row r="281" spans="2:8" s="1" customFormat="1" ht="15.75" thickBot="1">
      <c r="E281" s="9"/>
      <c r="F281" s="9"/>
      <c r="G281" s="4"/>
      <c r="H281" s="4"/>
    </row>
    <row r="282" spans="2:8" s="1" customFormat="1" ht="24">
      <c r="B282" s="1028" t="s">
        <v>494</v>
      </c>
      <c r="C282" s="1029"/>
      <c r="D282" s="41" t="s">
        <v>495</v>
      </c>
      <c r="E282" s="25" t="s">
        <v>496</v>
      </c>
      <c r="F282" s="25" t="s">
        <v>2542</v>
      </c>
      <c r="G282" s="26" t="s">
        <v>492</v>
      </c>
      <c r="H282" s="27" t="s">
        <v>493</v>
      </c>
    </row>
    <row r="283" spans="2:8" s="1" customFormat="1">
      <c r="B283" s="169" t="s">
        <v>1306</v>
      </c>
      <c r="C283" s="56" t="str">
        <f>VLOOKUP(B283,'LISTA DE PRECIOS'!A:B,2,FALSE)</f>
        <v>Ángulo de 2" x 1/8"</v>
      </c>
      <c r="D283" s="12" t="str">
        <f>VLOOKUP(B283,'LISTA DE PRECIOS'!A:D,4,FALSE)</f>
        <v>M</v>
      </c>
      <c r="E283" s="208">
        <v>6.8</v>
      </c>
      <c r="F283" s="12">
        <v>1.05</v>
      </c>
      <c r="G283" s="13">
        <f>VLOOKUP(B283,'LISTA DE PRECIOS'!A:E,5,FALSE)</f>
        <v>9542</v>
      </c>
      <c r="H283" s="39">
        <f t="shared" ref="H283:H290" si="0">+ROUND(E283*F283*G283,0)</f>
        <v>68130</v>
      </c>
    </row>
    <row r="284" spans="2:8" s="1" customFormat="1">
      <c r="B284" s="169" t="s">
        <v>928</v>
      </c>
      <c r="C284" s="56" t="str">
        <f>VLOOKUP(B284,'LISTA DE PRECIOS'!A:B,2,FALSE)</f>
        <v>Listón sajo de 5 x 3 cm x 2,5 m (varilla)</v>
      </c>
      <c r="D284" s="12" t="str">
        <f>VLOOKUP(B284,'LISTA DE PRECIOS'!A:D,4,FALSE)</f>
        <v>M</v>
      </c>
      <c r="E284" s="12">
        <v>2</v>
      </c>
      <c r="F284" s="12">
        <v>1.03</v>
      </c>
      <c r="G284" s="13">
        <f>VLOOKUP(B284,'LISTA DE PRECIOS'!A:E,5,FALSE)</f>
        <v>5424</v>
      </c>
      <c r="H284" s="39">
        <f t="shared" si="0"/>
        <v>11173</v>
      </c>
    </row>
    <row r="285" spans="2:8" s="1" customFormat="1">
      <c r="B285" s="169" t="s">
        <v>1073</v>
      </c>
      <c r="C285" s="56" t="str">
        <f>VLOOKUP(B285,'LISTA DE PRECIOS'!A:B,2,FALSE)</f>
        <v>Puntilla (promedio)</v>
      </c>
      <c r="D285" s="12" t="str">
        <f>VLOOKUP(B285,'LISTA DE PRECIOS'!A:D,4,FALSE)</f>
        <v>Lb</v>
      </c>
      <c r="E285" s="208">
        <v>1</v>
      </c>
      <c r="F285" s="12">
        <v>1.03</v>
      </c>
      <c r="G285" s="13">
        <f>VLOOKUP(B285,'LISTA DE PRECIOS'!A:E,5,FALSE)</f>
        <v>3500</v>
      </c>
      <c r="H285" s="39">
        <f t="shared" si="0"/>
        <v>3605</v>
      </c>
    </row>
    <row r="286" spans="2:8" s="1" customFormat="1">
      <c r="B286" s="169" t="s">
        <v>1114</v>
      </c>
      <c r="C286" s="56" t="str">
        <f>VLOOKUP(B286,'LISTA DE PRECIOS'!A:B,2,FALSE)</f>
        <v>Tabla para formaleta de 1" x 10" x 2,9 m</v>
      </c>
      <c r="D286" s="12" t="str">
        <f>VLOOKUP(B286,'LISTA DE PRECIOS'!A:D,4,FALSE)</f>
        <v>M</v>
      </c>
      <c r="E286" s="208">
        <v>6</v>
      </c>
      <c r="F286" s="12">
        <v>1.03</v>
      </c>
      <c r="G286" s="13">
        <f>VLOOKUP(B286,'LISTA DE PRECIOS'!A:E,5,FALSE)</f>
        <v>5377</v>
      </c>
      <c r="H286" s="39">
        <f t="shared" si="0"/>
        <v>33230</v>
      </c>
    </row>
    <row r="287" spans="2:8" s="1" customFormat="1">
      <c r="B287" s="169" t="s">
        <v>658</v>
      </c>
      <c r="C287" s="56" t="str">
        <f>VLOOKUP(B287,'LISTA DE PRECIOS'!A:B,2,FALSE)</f>
        <v>ACPM</v>
      </c>
      <c r="D287" s="12" t="str">
        <f>VLOOKUP(B287,'LISTA DE PRECIOS'!A:D,4,FALSE)</f>
        <v>Gl</v>
      </c>
      <c r="E287" s="208">
        <v>0.3</v>
      </c>
      <c r="F287" s="12">
        <v>1.05</v>
      </c>
      <c r="G287" s="13">
        <f>VLOOKUP(B287,'LISTA DE PRECIOS'!A:E,5,FALSE)</f>
        <v>8725</v>
      </c>
      <c r="H287" s="39">
        <f t="shared" si="0"/>
        <v>2748</v>
      </c>
    </row>
    <row r="288" spans="2:8" s="1" customFormat="1">
      <c r="B288" s="169" t="s">
        <v>2415</v>
      </c>
      <c r="C288" s="56" t="str">
        <f>VLOOKUP(B288,'LISTA DE PRECIOS'!A:B,2,FALSE)</f>
        <v>Concreto de 17,2 Mpa (2500 psi) (producción)</v>
      </c>
      <c r="D288" s="12" t="str">
        <f>VLOOKUP(B288,'LISTA DE PRECIOS'!A:D,4,FALSE)</f>
        <v>M3</v>
      </c>
      <c r="E288" s="12">
        <v>0.45</v>
      </c>
      <c r="F288" s="12">
        <v>1.05</v>
      </c>
      <c r="G288" s="13">
        <f>VLOOKUP(B288,'LISTA DE PRECIOS'!A:E,5,FALSE)</f>
        <v>332595</v>
      </c>
      <c r="H288" s="39">
        <f t="shared" si="0"/>
        <v>157151</v>
      </c>
    </row>
    <row r="289" spans="2:8" s="1" customFormat="1">
      <c r="B289" s="169" t="s">
        <v>2416</v>
      </c>
      <c r="C289" s="56" t="str">
        <f>VLOOKUP(B289,'LISTA DE PRECIOS'!A:B,2,FALSE)</f>
        <v>Concreto de 20,7 Mpa (3000 psi) (producción)</v>
      </c>
      <c r="D289" s="12" t="str">
        <f>VLOOKUP(B289,'LISTA DE PRECIOS'!A:D,4,FALSE)</f>
        <v>M3</v>
      </c>
      <c r="E289" s="176">
        <v>0.04</v>
      </c>
      <c r="F289" s="12">
        <v>1.05</v>
      </c>
      <c r="G289" s="13">
        <f>VLOOKUP(B289,'LISTA DE PRECIOS'!A:E,5,FALSE)</f>
        <v>349675</v>
      </c>
      <c r="H289" s="39">
        <f t="shared" si="0"/>
        <v>14686</v>
      </c>
    </row>
    <row r="290" spans="2:8" s="1" customFormat="1" ht="15.75" thickBot="1">
      <c r="B290" s="167" t="s">
        <v>2432</v>
      </c>
      <c r="C290" s="112" t="str">
        <f>VLOOKUP(B290,'LISTA DE PRECIOS'!A:B,2,FALSE)</f>
        <v>Acero Fy = 60.000 psi d&gt;1/4"</v>
      </c>
      <c r="D290" s="92" t="str">
        <f>VLOOKUP(B290,'LISTA DE PRECIOS'!A:D,4,FALSE)</f>
        <v>Kg</v>
      </c>
      <c r="E290" s="319">
        <v>4</v>
      </c>
      <c r="F290" s="92">
        <v>1.03</v>
      </c>
      <c r="G290" s="13">
        <f>VLOOKUP(B290,'LISTA DE PRECIOS'!A:E,5,FALSE)</f>
        <v>7598</v>
      </c>
      <c r="H290" s="94">
        <f t="shared" si="0"/>
        <v>31304</v>
      </c>
    </row>
    <row r="291" spans="2:8" s="1" customFormat="1" ht="15.75" thickBot="1">
      <c r="B291" s="1022"/>
      <c r="C291" s="1023"/>
      <c r="D291" s="1024"/>
      <c r="E291" s="1030" t="s">
        <v>497</v>
      </c>
      <c r="F291" s="1031"/>
      <c r="G291" s="1032"/>
      <c r="H291" s="29">
        <f>ROUND(SUM(H283:H290),0)</f>
        <v>322027</v>
      </c>
    </row>
    <row r="292" spans="2:8" s="1" customFormat="1" ht="15.75" thickBot="1">
      <c r="B292" s="1027"/>
      <c r="C292" s="1027"/>
      <c r="D292" s="1027"/>
      <c r="E292" s="1027"/>
      <c r="F292" s="1027"/>
      <c r="G292" s="1027"/>
      <c r="H292" s="1027"/>
    </row>
    <row r="293" spans="2:8" s="1" customFormat="1" ht="24">
      <c r="B293" s="1028" t="s">
        <v>489</v>
      </c>
      <c r="C293" s="1029"/>
      <c r="D293" s="41" t="s">
        <v>490</v>
      </c>
      <c r="E293" s="25" t="s">
        <v>491</v>
      </c>
      <c r="F293" s="25" t="s">
        <v>2530</v>
      </c>
      <c r="G293" s="26" t="s">
        <v>492</v>
      </c>
      <c r="H293" s="27" t="s">
        <v>493</v>
      </c>
    </row>
    <row r="294" spans="2:8" s="1" customFormat="1" ht="15.75" thickBot="1">
      <c r="B294" s="91" t="s">
        <v>543</v>
      </c>
      <c r="C294" s="112" t="str">
        <f>VLOOKUP(B294,'LISTA DE PRECIOS'!A:B,2,FALSE)</f>
        <v>Herramienta menor</v>
      </c>
      <c r="D294" s="92" t="str">
        <f>VLOOKUP(B294,'LISTA DE PRECIOS'!A:D,4,FALSE)</f>
        <v>%MO</v>
      </c>
      <c r="E294" s="155">
        <v>0.1</v>
      </c>
      <c r="F294" s="155"/>
      <c r="G294" s="93">
        <f>+H304</f>
        <v>190299</v>
      </c>
      <c r="H294" s="154">
        <f>+ROUND(E294*G294,0)</f>
        <v>19030</v>
      </c>
    </row>
    <row r="295" spans="2:8" s="1" customFormat="1" ht="15.75" thickBot="1">
      <c r="B295" s="1022"/>
      <c r="C295" s="1023"/>
      <c r="D295" s="1024"/>
      <c r="E295" s="1030" t="s">
        <v>498</v>
      </c>
      <c r="F295" s="1031"/>
      <c r="G295" s="1032"/>
      <c r="H295" s="29">
        <f>ROUND(SUM(H294:H294),0)</f>
        <v>19030</v>
      </c>
    </row>
    <row r="296" spans="2:8" s="1" customFormat="1" ht="15.75" thickBot="1">
      <c r="B296" s="42"/>
      <c r="C296" s="42"/>
      <c r="D296" s="42"/>
      <c r="E296" s="10"/>
      <c r="F296" s="10"/>
      <c r="G296" s="7"/>
      <c r="H296" s="8"/>
    </row>
    <row r="297" spans="2:8" s="1" customFormat="1" ht="36.75" thickBot="1">
      <c r="B297" s="1033" t="s">
        <v>499</v>
      </c>
      <c r="C297" s="1034"/>
      <c r="D297" s="30" t="s">
        <v>495</v>
      </c>
      <c r="E297" s="30" t="s">
        <v>501</v>
      </c>
      <c r="F297" s="25" t="s">
        <v>2530</v>
      </c>
      <c r="G297" s="31" t="s">
        <v>500</v>
      </c>
      <c r="H297" s="32" t="s">
        <v>493</v>
      </c>
    </row>
    <row r="298" spans="2:8" s="1" customFormat="1" ht="15.75" thickBot="1">
      <c r="B298" s="15">
        <v>3</v>
      </c>
      <c r="C298" s="16" t="s">
        <v>4</v>
      </c>
      <c r="D298" s="17"/>
      <c r="E298" s="18"/>
      <c r="F298" s="18"/>
      <c r="G298" s="19"/>
      <c r="H298" s="20">
        <f>+ROUND(E298*G298,0)</f>
        <v>0</v>
      </c>
    </row>
    <row r="299" spans="2:8" s="1" customFormat="1" ht="15.75" thickBot="1">
      <c r="B299" s="991"/>
      <c r="C299" s="991"/>
      <c r="D299" s="991"/>
      <c r="E299" s="992" t="s">
        <v>502</v>
      </c>
      <c r="F299" s="993"/>
      <c r="G299" s="994"/>
      <c r="H299" s="33">
        <f>ROUND(SUM(H298:H298),0)</f>
        <v>0</v>
      </c>
    </row>
    <row r="300" spans="2:8" s="1" customFormat="1" ht="15.75" thickBot="1">
      <c r="B300" s="1027"/>
      <c r="C300" s="1027"/>
      <c r="D300" s="1027"/>
      <c r="E300" s="1027"/>
      <c r="F300" s="1027"/>
      <c r="G300" s="1027"/>
      <c r="H300" s="1027"/>
    </row>
    <row r="301" spans="2:8" s="1" customFormat="1" ht="24">
      <c r="B301" s="1028" t="s">
        <v>503</v>
      </c>
      <c r="C301" s="1029"/>
      <c r="D301" s="41" t="s">
        <v>495</v>
      </c>
      <c r="E301" s="25" t="s">
        <v>504</v>
      </c>
      <c r="F301" s="25" t="s">
        <v>2530</v>
      </c>
      <c r="G301" s="26" t="s">
        <v>505</v>
      </c>
      <c r="H301" s="27" t="s">
        <v>493</v>
      </c>
    </row>
    <row r="302" spans="2:8" s="1" customFormat="1">
      <c r="B302" s="111" t="s">
        <v>2514</v>
      </c>
      <c r="C302" s="56" t="str">
        <f>VLOOKUP(B302,'LISTA DE PRECIOS'!A:B,2,FALSE)</f>
        <v>Ayudante</v>
      </c>
      <c r="D302" s="12" t="str">
        <f>VLOOKUP(B302,'LISTA DE PRECIOS'!A:D,4,FALSE)</f>
        <v>Día</v>
      </c>
      <c r="E302" s="23">
        <v>1</v>
      </c>
      <c r="F302" s="23">
        <v>1</v>
      </c>
      <c r="G302" s="13">
        <f>VLOOKUP(B302,'LISTA DE PRECIOS'!A:E,5,FALSE)</f>
        <v>67964</v>
      </c>
      <c r="H302" s="119">
        <f>+ROUND(E302*F302*G302,0)</f>
        <v>67964</v>
      </c>
    </row>
    <row r="303" spans="2:8" s="1" customFormat="1" ht="15.75" thickBot="1">
      <c r="B303" s="135" t="s">
        <v>2516</v>
      </c>
      <c r="C303" s="112" t="str">
        <f>VLOOKUP(B303,'LISTA DE PRECIOS'!A:B,2,FALSE)</f>
        <v>Oficial</v>
      </c>
      <c r="D303" s="92" t="str">
        <f>VLOOKUP(B303,'LISTA DE PRECIOS'!A:D,4,FALSE)</f>
        <v>Día</v>
      </c>
      <c r="E303" s="125">
        <v>1</v>
      </c>
      <c r="F303" s="125">
        <v>1</v>
      </c>
      <c r="G303" s="93">
        <f>VLOOKUP(B303,'LISTA DE PRECIOS'!A:E,5,FALSE)</f>
        <v>122335</v>
      </c>
      <c r="H303" s="131">
        <f>+ROUND(E303*F303*G303,0)</f>
        <v>122335</v>
      </c>
    </row>
    <row r="304" spans="2:8" s="1" customFormat="1" ht="15.75" thickBot="1">
      <c r="B304" s="991"/>
      <c r="C304" s="991"/>
      <c r="D304" s="991"/>
      <c r="E304" s="1042" t="s">
        <v>506</v>
      </c>
      <c r="F304" s="1043"/>
      <c r="G304" s="1031"/>
      <c r="H304" s="29">
        <f>ROUND(SUM(H302:H303),0)</f>
        <v>190299</v>
      </c>
    </row>
    <row r="305" spans="2:8" s="1" customFormat="1" ht="15.75" thickBot="1">
      <c r="B305" s="42"/>
      <c r="C305" s="42"/>
      <c r="D305" s="42"/>
      <c r="E305" s="42"/>
      <c r="F305" s="42"/>
      <c r="G305" s="42"/>
      <c r="H305" s="42"/>
    </row>
    <row r="306" spans="2:8" s="1" customFormat="1" ht="15.75" thickBot="1">
      <c r="B306" s="40"/>
      <c r="C306" s="40"/>
      <c r="D306" s="40"/>
      <c r="E306" s="995" t="s">
        <v>507</v>
      </c>
      <c r="F306" s="996"/>
      <c r="G306" s="997"/>
      <c r="H306" s="14">
        <f>+ROUND(H304+H295+H291+H299,0)</f>
        <v>531356</v>
      </c>
    </row>
    <row r="307" spans="2:8" s="1" customFormat="1">
      <c r="B307" s="40"/>
      <c r="C307" s="40"/>
      <c r="D307" s="40"/>
      <c r="E307" s="201"/>
      <c r="F307" s="201"/>
      <c r="G307" s="201"/>
      <c r="H307" s="200"/>
    </row>
    <row r="308" spans="2:8" s="1" customFormat="1">
      <c r="B308" s="40"/>
      <c r="C308" s="40"/>
      <c r="D308" s="40"/>
      <c r="E308" s="201"/>
      <c r="F308" s="201"/>
      <c r="G308" s="201"/>
      <c r="H308" s="200"/>
    </row>
    <row r="309" spans="2:8" s="1" customFormat="1">
      <c r="B309" s="40"/>
      <c r="C309" s="40"/>
      <c r="D309" s="40"/>
      <c r="E309" s="201"/>
      <c r="F309" s="201"/>
      <c r="G309" s="201"/>
      <c r="H309" s="200"/>
    </row>
    <row r="310" spans="2:8" s="1" customFormat="1">
      <c r="B310" s="40"/>
      <c r="C310" s="40"/>
      <c r="D310" s="40"/>
      <c r="E310" s="201"/>
      <c r="F310" s="201"/>
      <c r="G310" s="201"/>
      <c r="H310" s="200"/>
    </row>
    <row r="311" spans="2:8" s="1" customFormat="1" ht="15.75" thickBot="1">
      <c r="B311" s="40"/>
      <c r="C311" s="40"/>
      <c r="D311" s="40"/>
      <c r="E311" s="201"/>
      <c r="F311" s="201"/>
      <c r="G311" s="201"/>
      <c r="H311" s="200"/>
    </row>
    <row r="312" spans="2:8" s="1" customFormat="1" ht="15.6" customHeight="1" thickTop="1">
      <c r="B312" s="40"/>
      <c r="C312" s="854" t="s">
        <v>3432</v>
      </c>
      <c r="D312" s="40"/>
      <c r="E312" s="1203" t="s">
        <v>3431</v>
      </c>
      <c r="F312" s="1203"/>
      <c r="G312" s="1203"/>
      <c r="H312" s="200"/>
    </row>
    <row r="313" spans="2:8" s="1" customFormat="1">
      <c r="B313" s="40"/>
      <c r="C313" s="40"/>
      <c r="D313" s="40"/>
      <c r="E313" s="201"/>
      <c r="F313" s="201"/>
      <c r="G313" s="201"/>
      <c r="H313" s="200"/>
    </row>
    <row r="314" spans="2:8" s="1" customFormat="1">
      <c r="B314" s="40"/>
      <c r="C314" s="40"/>
      <c r="D314" s="40"/>
      <c r="E314" s="201"/>
      <c r="F314" s="201"/>
      <c r="G314" s="201"/>
      <c r="H314" s="200"/>
    </row>
    <row r="315" spans="2:8" s="1" customFormat="1" ht="15.75" thickBot="1">
      <c r="B315" s="40"/>
      <c r="C315" s="40"/>
      <c r="D315" s="40"/>
      <c r="E315" s="201"/>
      <c r="F315" s="201"/>
      <c r="G315" s="201"/>
      <c r="H315" s="200"/>
    </row>
    <row r="316" spans="2:8" s="1" customFormat="1" ht="15.75" thickTop="1">
      <c r="B316" s="40"/>
      <c r="C316" s="854" t="s">
        <v>3426</v>
      </c>
      <c r="D316" s="40"/>
      <c r="E316" s="1203" t="s">
        <v>3429</v>
      </c>
      <c r="F316" s="1203"/>
      <c r="G316" s="1203"/>
      <c r="H316" s="200"/>
    </row>
    <row r="317" spans="2:8" s="1" customFormat="1">
      <c r="E317" s="9"/>
      <c r="F317" s="9"/>
      <c r="G317" s="4"/>
      <c r="H317" s="4"/>
    </row>
    <row r="318" spans="2:8" s="1" customFormat="1" ht="15.75" thickBot="1">
      <c r="E318" s="9"/>
      <c r="F318" s="9"/>
      <c r="G318" s="4"/>
      <c r="H318" s="4"/>
    </row>
    <row r="319" spans="2:8" s="1" customFormat="1" ht="16.149999999999999" customHeight="1" thickBot="1">
      <c r="B319" s="1209" t="s">
        <v>2982</v>
      </c>
      <c r="C319" s="1210"/>
      <c r="D319" s="1210"/>
      <c r="E319" s="1210"/>
      <c r="F319" s="1210"/>
      <c r="G319" s="1210"/>
      <c r="H319" s="1211"/>
    </row>
    <row r="320" spans="2:8" s="1" customFormat="1" ht="15.75" thickBot="1">
      <c r="B320" s="1006" t="s">
        <v>488</v>
      </c>
      <c r="C320" s="1007"/>
      <c r="D320" s="1259" t="s">
        <v>3676</v>
      </c>
      <c r="E320" s="1260"/>
      <c r="F320" s="1260"/>
      <c r="G320" s="1260"/>
      <c r="H320" s="1261"/>
    </row>
    <row r="321" spans="2:8" s="1" customFormat="1" ht="14.45" customHeight="1">
      <c r="B321" s="1010" t="s">
        <v>3218</v>
      </c>
      <c r="C321" s="1011"/>
      <c r="D321" s="1010" t="s">
        <v>34</v>
      </c>
      <c r="E321" s="1011"/>
      <c r="F321" s="1011"/>
      <c r="G321" s="1011"/>
      <c r="H321" s="38" t="s">
        <v>1</v>
      </c>
    </row>
    <row r="322" spans="2:8" s="1" customFormat="1">
      <c r="B322" s="1012"/>
      <c r="C322" s="1013"/>
      <c r="D322" s="1016">
        <f>+ROUND(H343+H334+H330+H338,0)</f>
        <v>384766</v>
      </c>
      <c r="E322" s="1017"/>
      <c r="F322" s="1017"/>
      <c r="G322" s="1017"/>
      <c r="H322" s="1020" t="s">
        <v>2806</v>
      </c>
    </row>
    <row r="323" spans="2:8" s="1" customFormat="1" ht="15.75" thickBot="1">
      <c r="B323" s="1014"/>
      <c r="C323" s="1015"/>
      <c r="D323" s="1018"/>
      <c r="E323" s="1019"/>
      <c r="F323" s="1019"/>
      <c r="G323" s="1019"/>
      <c r="H323" s="1021"/>
    </row>
    <row r="324" spans="2:8" s="1" customFormat="1" ht="15.75" thickBot="1">
      <c r="E324" s="9"/>
      <c r="F324" s="9"/>
      <c r="G324" s="4"/>
      <c r="H324" s="4"/>
    </row>
    <row r="325" spans="2:8" s="1" customFormat="1" ht="24">
      <c r="B325" s="1028" t="s">
        <v>494</v>
      </c>
      <c r="C325" s="1029"/>
      <c r="D325" s="41" t="s">
        <v>495</v>
      </c>
      <c r="E325" s="25" t="s">
        <v>496</v>
      </c>
      <c r="F325" s="25" t="s">
        <v>2542</v>
      </c>
      <c r="G325" s="26" t="s">
        <v>492</v>
      </c>
      <c r="H325" s="27" t="s">
        <v>493</v>
      </c>
    </row>
    <row r="326" spans="2:8" s="1" customFormat="1">
      <c r="B326" s="169" t="s">
        <v>1114</v>
      </c>
      <c r="C326" s="56" t="str">
        <f>VLOOKUP(B326,'LISTA DE PRECIOS'!A:B,2,FALSE)</f>
        <v>Tabla para formaleta de 1" x 10" x 2,9 m</v>
      </c>
      <c r="D326" s="12" t="str">
        <f>VLOOKUP(B326,'LISTA DE PRECIOS'!A:D,4,FALSE)</f>
        <v>M</v>
      </c>
      <c r="E326" s="208">
        <v>4</v>
      </c>
      <c r="F326" s="12">
        <v>0.5</v>
      </c>
      <c r="G326" s="13">
        <f>VLOOKUP(B326,'LISTA DE PRECIOS'!A:E,5,FALSE)</f>
        <v>5377</v>
      </c>
      <c r="H326" s="39">
        <f t="shared" ref="H326:H329" si="1">+ROUND(E326*F326*G326,0)</f>
        <v>10754</v>
      </c>
    </row>
    <row r="327" spans="2:8" s="1" customFormat="1">
      <c r="B327" s="169" t="s">
        <v>928</v>
      </c>
      <c r="C327" s="56" t="str">
        <f>VLOOKUP(B327,'LISTA DE PRECIOS'!A:B,2,FALSE)</f>
        <v>Listón sajo de 5 x 3 cm x 2,5 m (varilla)</v>
      </c>
      <c r="D327" s="12" t="str">
        <f>VLOOKUP(B327,'LISTA DE PRECIOS'!A:D,4,FALSE)</f>
        <v>M</v>
      </c>
      <c r="E327" s="12">
        <v>2</v>
      </c>
      <c r="F327" s="12">
        <v>0.5</v>
      </c>
      <c r="G327" s="13">
        <f>VLOOKUP(B327,'LISTA DE PRECIOS'!A:E,5,FALSE)</f>
        <v>5424</v>
      </c>
      <c r="H327" s="39">
        <f t="shared" si="1"/>
        <v>5424</v>
      </c>
    </row>
    <row r="328" spans="2:8" s="1" customFormat="1">
      <c r="B328" s="169" t="s">
        <v>1073</v>
      </c>
      <c r="C328" s="56" t="str">
        <f>VLOOKUP(B328,'LISTA DE PRECIOS'!A:B,2,FALSE)</f>
        <v>Puntilla (promedio)</v>
      </c>
      <c r="D328" s="12" t="str">
        <f>VLOOKUP(B328,'LISTA DE PRECIOS'!A:D,4,FALSE)</f>
        <v>Lb</v>
      </c>
      <c r="E328" s="208">
        <v>0.2</v>
      </c>
      <c r="F328" s="12">
        <v>1</v>
      </c>
      <c r="G328" s="13">
        <f>VLOOKUP(B328,'LISTA DE PRECIOS'!A:E,5,FALSE)</f>
        <v>3500</v>
      </c>
      <c r="H328" s="39">
        <f t="shared" si="1"/>
        <v>700</v>
      </c>
    </row>
    <row r="329" spans="2:8" s="1" customFormat="1" ht="15.75" thickBot="1">
      <c r="B329" s="167" t="s">
        <v>2416</v>
      </c>
      <c r="C329" s="112" t="str">
        <f>VLOOKUP(B329,'LISTA DE PRECIOS'!A:B,2,FALSE)</f>
        <v>Concreto de 20,7 Mpa (3000 psi) (producción)</v>
      </c>
      <c r="D329" s="92" t="str">
        <f>VLOOKUP(B329,'LISTA DE PRECIOS'!A:D,4,FALSE)</f>
        <v>M3</v>
      </c>
      <c r="E329" s="173">
        <v>0.62</v>
      </c>
      <c r="F329" s="92">
        <v>1.05</v>
      </c>
      <c r="G329" s="93">
        <f>VLOOKUP(B329,'LISTA DE PRECIOS'!A:E,5,FALSE)</f>
        <v>349675</v>
      </c>
      <c r="H329" s="94">
        <f t="shared" si="1"/>
        <v>227638</v>
      </c>
    </row>
    <row r="330" spans="2:8" s="1" customFormat="1" ht="15.75" thickBot="1">
      <c r="B330" s="1022"/>
      <c r="C330" s="1023"/>
      <c r="D330" s="1024"/>
      <c r="E330" s="1030" t="s">
        <v>497</v>
      </c>
      <c r="F330" s="1031"/>
      <c r="G330" s="1032"/>
      <c r="H330" s="29">
        <f>ROUND(SUM(H326:H329),0)</f>
        <v>244516</v>
      </c>
    </row>
    <row r="331" spans="2:8" s="1" customFormat="1" ht="15.75" thickBot="1">
      <c r="B331" s="1027"/>
      <c r="C331" s="1027"/>
      <c r="D331" s="1027"/>
      <c r="E331" s="1027"/>
      <c r="F331" s="1027"/>
      <c r="G331" s="1027"/>
      <c r="H331" s="1027"/>
    </row>
    <row r="332" spans="2:8" s="1" customFormat="1" ht="24">
      <c r="B332" s="1028" t="s">
        <v>489</v>
      </c>
      <c r="C332" s="1029"/>
      <c r="D332" s="41" t="s">
        <v>490</v>
      </c>
      <c r="E332" s="25" t="s">
        <v>491</v>
      </c>
      <c r="F332" s="25" t="s">
        <v>2530</v>
      </c>
      <c r="G332" s="26" t="s">
        <v>492</v>
      </c>
      <c r="H332" s="27" t="s">
        <v>493</v>
      </c>
    </row>
    <row r="333" spans="2:8" s="1" customFormat="1" ht="15.75" thickBot="1">
      <c r="B333" s="91" t="s">
        <v>543</v>
      </c>
      <c r="C333" s="112" t="str">
        <f>VLOOKUP(B333,'LISTA DE PRECIOS'!A:B,2,FALSE)</f>
        <v>Herramienta menor</v>
      </c>
      <c r="D333" s="92" t="str">
        <f>VLOOKUP(B333,'LISTA DE PRECIOS'!A:D,4,FALSE)</f>
        <v>%MO</v>
      </c>
      <c r="E333" s="155">
        <v>0.1</v>
      </c>
      <c r="F333" s="155"/>
      <c r="G333" s="93">
        <f>+H343</f>
        <v>127500</v>
      </c>
      <c r="H333" s="154">
        <f>+ROUND(E333*G333,0)</f>
        <v>12750</v>
      </c>
    </row>
    <row r="334" spans="2:8" s="1" customFormat="1" ht="15.75" thickBot="1">
      <c r="B334" s="1022"/>
      <c r="C334" s="1023"/>
      <c r="D334" s="1024"/>
      <c r="E334" s="1030" t="s">
        <v>498</v>
      </c>
      <c r="F334" s="1031"/>
      <c r="G334" s="1032"/>
      <c r="H334" s="29">
        <f>ROUND(SUM(H333:H333),0)</f>
        <v>12750</v>
      </c>
    </row>
    <row r="335" spans="2:8" s="1" customFormat="1" ht="15.75" thickBot="1">
      <c r="B335" s="42"/>
      <c r="C335" s="42"/>
      <c r="D335" s="42"/>
      <c r="E335" s="10"/>
      <c r="F335" s="10"/>
      <c r="G335" s="7"/>
      <c r="H335" s="8"/>
    </row>
    <row r="336" spans="2:8" s="1" customFormat="1" ht="36.75" thickBot="1">
      <c r="B336" s="1033" t="s">
        <v>499</v>
      </c>
      <c r="C336" s="1034"/>
      <c r="D336" s="30" t="s">
        <v>495</v>
      </c>
      <c r="E336" s="30" t="s">
        <v>501</v>
      </c>
      <c r="F336" s="25" t="s">
        <v>2530</v>
      </c>
      <c r="G336" s="31" t="s">
        <v>500</v>
      </c>
      <c r="H336" s="32" t="s">
        <v>493</v>
      </c>
    </row>
    <row r="337" spans="2:8" s="1" customFormat="1" ht="15.75" thickBot="1">
      <c r="B337" s="15">
        <v>3</v>
      </c>
      <c r="C337" s="16" t="s">
        <v>4</v>
      </c>
      <c r="D337" s="17"/>
      <c r="E337" s="18"/>
      <c r="F337" s="18"/>
      <c r="G337" s="19"/>
      <c r="H337" s="20">
        <f>+ROUND(E337*G337,0)</f>
        <v>0</v>
      </c>
    </row>
    <row r="338" spans="2:8" s="1" customFormat="1" ht="15.75" thickBot="1">
      <c r="B338" s="991"/>
      <c r="C338" s="991"/>
      <c r="D338" s="991"/>
      <c r="E338" s="992" t="s">
        <v>502</v>
      </c>
      <c r="F338" s="993"/>
      <c r="G338" s="994"/>
      <c r="H338" s="33">
        <f>ROUND(SUM(H337:H337),0)</f>
        <v>0</v>
      </c>
    </row>
    <row r="339" spans="2:8" s="1" customFormat="1" ht="15.75" thickBot="1">
      <c r="B339" s="1027"/>
      <c r="C339" s="1027"/>
      <c r="D339" s="1027"/>
      <c r="E339" s="1027"/>
      <c r="F339" s="1027"/>
      <c r="G339" s="1027"/>
      <c r="H339" s="1027"/>
    </row>
    <row r="340" spans="2:8" s="1" customFormat="1" ht="24">
      <c r="B340" s="1028" t="s">
        <v>503</v>
      </c>
      <c r="C340" s="1029"/>
      <c r="D340" s="41" t="s">
        <v>495</v>
      </c>
      <c r="E340" s="25" t="s">
        <v>504</v>
      </c>
      <c r="F340" s="25" t="s">
        <v>2530</v>
      </c>
      <c r="G340" s="26" t="s">
        <v>505</v>
      </c>
      <c r="H340" s="27" t="s">
        <v>493</v>
      </c>
    </row>
    <row r="341" spans="2:8" s="1" customFormat="1">
      <c r="B341" s="423" t="s">
        <v>2514</v>
      </c>
      <c r="C341" s="56" t="str">
        <f>VLOOKUP(B341,'LISTA DE PRECIOS'!A:B,2,FALSE)</f>
        <v>Ayudante</v>
      </c>
      <c r="D341" s="12" t="str">
        <f>VLOOKUP(B341,'LISTA DE PRECIOS'!A:D,4,FALSE)</f>
        <v>Día</v>
      </c>
      <c r="E341" s="23">
        <v>0.67</v>
      </c>
      <c r="F341" s="23">
        <v>1</v>
      </c>
      <c r="G341" s="13">
        <f>VLOOKUP(B341,'LISTA DE PRECIOS'!A:E,5,FALSE)</f>
        <v>67964</v>
      </c>
      <c r="H341" s="119">
        <f>+ROUND(E341*F341*G341,0)</f>
        <v>45536</v>
      </c>
    </row>
    <row r="342" spans="2:8" s="1" customFormat="1" ht="15.75" thickBot="1">
      <c r="B342" s="431" t="s">
        <v>2516</v>
      </c>
      <c r="C342" s="112" t="str">
        <f>VLOOKUP(B342,'LISTA DE PRECIOS'!A:B,2,FALSE)</f>
        <v>Oficial</v>
      </c>
      <c r="D342" s="92" t="str">
        <f>VLOOKUP(B342,'LISTA DE PRECIOS'!A:D,4,FALSE)</f>
        <v>Día</v>
      </c>
      <c r="E342" s="125">
        <v>0.67</v>
      </c>
      <c r="F342" s="125">
        <v>1</v>
      </c>
      <c r="G342" s="93">
        <f>VLOOKUP(B342,'LISTA DE PRECIOS'!A:E,5,FALSE)</f>
        <v>122335</v>
      </c>
      <c r="H342" s="131">
        <f>+ROUND(E342*F342*G342,0)</f>
        <v>81964</v>
      </c>
    </row>
    <row r="343" spans="2:8" s="1" customFormat="1" ht="15.75" thickBot="1">
      <c r="B343" s="991"/>
      <c r="C343" s="991"/>
      <c r="D343" s="991"/>
      <c r="E343" s="1042" t="s">
        <v>506</v>
      </c>
      <c r="F343" s="1043"/>
      <c r="G343" s="1031"/>
      <c r="H343" s="29">
        <f>ROUND(SUM(H341:H342),0)</f>
        <v>127500</v>
      </c>
    </row>
    <row r="344" spans="2:8" s="1" customFormat="1" ht="15.75" thickBot="1">
      <c r="B344" s="42"/>
      <c r="C344" s="42"/>
      <c r="D344" s="42"/>
      <c r="E344" s="42"/>
      <c r="F344" s="42"/>
      <c r="G344" s="42"/>
      <c r="H344" s="42"/>
    </row>
    <row r="345" spans="2:8" s="1" customFormat="1" ht="15.75" thickBot="1">
      <c r="B345" s="40"/>
      <c r="C345" s="40"/>
      <c r="D345" s="40"/>
      <c r="E345" s="995" t="s">
        <v>507</v>
      </c>
      <c r="F345" s="996"/>
      <c r="G345" s="997"/>
      <c r="H345" s="14">
        <f>+ROUND(H343+H334+H330+H338,0)</f>
        <v>384766</v>
      </c>
    </row>
    <row r="346" spans="2:8" s="1" customFormat="1">
      <c r="B346" s="40"/>
      <c r="C346" s="40"/>
      <c r="D346" s="40"/>
      <c r="E346" s="201"/>
      <c r="F346" s="201"/>
      <c r="G346" s="201"/>
      <c r="H346" s="200"/>
    </row>
    <row r="347" spans="2:8" s="1" customFormat="1">
      <c r="B347" s="40"/>
      <c r="C347" s="40"/>
      <c r="D347" s="40"/>
      <c r="E347" s="201"/>
      <c r="F347" s="201"/>
      <c r="G347" s="201"/>
      <c r="H347" s="200"/>
    </row>
    <row r="348" spans="2:8" s="1" customFormat="1">
      <c r="B348" s="40"/>
      <c r="C348" s="40"/>
      <c r="D348" s="40"/>
      <c r="E348" s="201"/>
      <c r="F348" s="201"/>
      <c r="G348" s="201"/>
      <c r="H348" s="200"/>
    </row>
    <row r="349" spans="2:8" s="1" customFormat="1">
      <c r="B349" s="40"/>
      <c r="C349" s="40"/>
      <c r="D349" s="40"/>
      <c r="E349" s="201"/>
      <c r="F349" s="201"/>
      <c r="G349" s="201"/>
      <c r="H349" s="200"/>
    </row>
    <row r="350" spans="2:8" s="1" customFormat="1" ht="15.75" thickBot="1">
      <c r="B350" s="40"/>
      <c r="C350" s="40"/>
      <c r="D350" s="40"/>
      <c r="E350" s="201"/>
      <c r="F350" s="201"/>
      <c r="G350" s="201"/>
      <c r="H350" s="200"/>
    </row>
    <row r="351" spans="2:8" s="1" customFormat="1" ht="15.6" customHeight="1" thickTop="1">
      <c r="B351" s="40"/>
      <c r="C351" s="854" t="s">
        <v>3432</v>
      </c>
      <c r="D351" s="40"/>
      <c r="E351" s="1203" t="s">
        <v>3431</v>
      </c>
      <c r="F351" s="1203"/>
      <c r="G351" s="1203"/>
      <c r="H351" s="200"/>
    </row>
    <row r="352" spans="2:8" s="1" customFormat="1">
      <c r="B352" s="40"/>
      <c r="C352" s="40"/>
      <c r="D352" s="40"/>
      <c r="E352" s="201"/>
      <c r="F352" s="201"/>
      <c r="G352" s="201"/>
      <c r="H352" s="200"/>
    </row>
    <row r="353" spans="2:8" s="1" customFormat="1">
      <c r="B353" s="40"/>
      <c r="C353" s="40"/>
      <c r="D353" s="40"/>
      <c r="E353" s="201"/>
      <c r="F353" s="201"/>
      <c r="G353" s="201"/>
      <c r="H353" s="200"/>
    </row>
    <row r="354" spans="2:8" s="1" customFormat="1" ht="15.75" thickBot="1">
      <c r="B354" s="40"/>
      <c r="C354" s="40"/>
      <c r="D354" s="40"/>
      <c r="E354" s="201"/>
      <c r="F354" s="201"/>
      <c r="G354" s="201"/>
      <c r="H354" s="200"/>
    </row>
    <row r="355" spans="2:8" s="1" customFormat="1" ht="15.75" thickTop="1">
      <c r="B355" s="40"/>
      <c r="C355" s="854" t="s">
        <v>3426</v>
      </c>
      <c r="D355" s="40"/>
      <c r="E355" s="1203" t="s">
        <v>3429</v>
      </c>
      <c r="F355" s="1203"/>
      <c r="G355" s="1203"/>
      <c r="H355" s="200"/>
    </row>
    <row r="356" spans="2:8" s="1" customFormat="1">
      <c r="E356" s="9"/>
      <c r="F356" s="9"/>
      <c r="G356" s="4"/>
      <c r="H356" s="4"/>
    </row>
    <row r="357" spans="2:8" s="1" customFormat="1" ht="15.75" thickBot="1">
      <c r="E357" s="9"/>
      <c r="F357" s="9"/>
      <c r="G357" s="4"/>
      <c r="H357" s="4"/>
    </row>
    <row r="358" spans="2:8" s="1" customFormat="1" ht="16.149999999999999" customHeight="1" thickBot="1">
      <c r="B358" s="1209" t="s">
        <v>2982</v>
      </c>
      <c r="C358" s="1210"/>
      <c r="D358" s="1210"/>
      <c r="E358" s="1210"/>
      <c r="F358" s="1210"/>
      <c r="G358" s="1210"/>
      <c r="H358" s="1211"/>
    </row>
    <row r="359" spans="2:8" s="1" customFormat="1" ht="15.75" thickBot="1">
      <c r="B359" s="1006" t="s">
        <v>488</v>
      </c>
      <c r="C359" s="1007"/>
      <c r="D359" s="1259" t="s">
        <v>3677</v>
      </c>
      <c r="E359" s="1260"/>
      <c r="F359" s="1260"/>
      <c r="G359" s="1260"/>
      <c r="H359" s="1261"/>
    </row>
    <row r="360" spans="2:8" s="1" customFormat="1" ht="14.45" customHeight="1">
      <c r="B360" s="1010" t="s">
        <v>3220</v>
      </c>
      <c r="C360" s="1011"/>
      <c r="D360" s="1010" t="s">
        <v>34</v>
      </c>
      <c r="E360" s="1011"/>
      <c r="F360" s="1011"/>
      <c r="G360" s="1011"/>
      <c r="H360" s="38" t="s">
        <v>1</v>
      </c>
    </row>
    <row r="361" spans="2:8" s="1" customFormat="1">
      <c r="B361" s="1012"/>
      <c r="C361" s="1013"/>
      <c r="D361" s="1016">
        <f>+ROUND(H386+H377+H371+H381,0)</f>
        <v>614733</v>
      </c>
      <c r="E361" s="1017"/>
      <c r="F361" s="1017"/>
      <c r="G361" s="1017"/>
      <c r="H361" s="1020" t="s">
        <v>3</v>
      </c>
    </row>
    <row r="362" spans="2:8" s="1" customFormat="1" ht="15.75" thickBot="1">
      <c r="B362" s="1014"/>
      <c r="C362" s="1015"/>
      <c r="D362" s="1018"/>
      <c r="E362" s="1019"/>
      <c r="F362" s="1019"/>
      <c r="G362" s="1019"/>
      <c r="H362" s="1021"/>
    </row>
    <row r="363" spans="2:8" s="1" customFormat="1" ht="15.75" thickBot="1">
      <c r="E363" s="9"/>
      <c r="F363" s="9"/>
      <c r="G363" s="4"/>
      <c r="H363" s="4"/>
    </row>
    <row r="364" spans="2:8" s="1" customFormat="1" ht="24">
      <c r="B364" s="1028" t="s">
        <v>494</v>
      </c>
      <c r="C364" s="1029"/>
      <c r="D364" s="41" t="s">
        <v>495</v>
      </c>
      <c r="E364" s="25" t="s">
        <v>496</v>
      </c>
      <c r="F364" s="25" t="s">
        <v>2542</v>
      </c>
      <c r="G364" s="26" t="s">
        <v>492</v>
      </c>
      <c r="H364" s="27" t="s">
        <v>493</v>
      </c>
    </row>
    <row r="365" spans="2:8" s="1" customFormat="1">
      <c r="B365" s="169" t="s">
        <v>1306</v>
      </c>
      <c r="C365" s="56" t="str">
        <f>VLOOKUP(B365,'LISTA DE PRECIOS'!A:B,2,FALSE)</f>
        <v>Ángulo de 2" x 1/8"</v>
      </c>
      <c r="D365" s="12" t="str">
        <f>VLOOKUP(B365,'LISTA DE PRECIOS'!A:D,4,FALSE)</f>
        <v>M</v>
      </c>
      <c r="E365" s="208">
        <v>6.8</v>
      </c>
      <c r="F365" s="12">
        <v>1.05</v>
      </c>
      <c r="G365" s="13">
        <f>VLOOKUP(B365,'LISTA DE PRECIOS'!A:E,5,FALSE)</f>
        <v>9542</v>
      </c>
      <c r="H365" s="39">
        <f t="shared" ref="H365:H370" si="2">+ROUND(E365*F365*G365,0)</f>
        <v>68130</v>
      </c>
    </row>
    <row r="366" spans="2:8" s="1" customFormat="1">
      <c r="B366" s="169" t="s">
        <v>928</v>
      </c>
      <c r="C366" s="56" t="str">
        <f>VLOOKUP(B366,'LISTA DE PRECIOS'!A:B,2,FALSE)</f>
        <v>Listón sajo de 5 x 3 cm x 2,5 m (varilla)</v>
      </c>
      <c r="D366" s="12" t="str">
        <f>VLOOKUP(B366,'LISTA DE PRECIOS'!A:D,4,FALSE)</f>
        <v>M</v>
      </c>
      <c r="E366" s="12">
        <v>2</v>
      </c>
      <c r="F366" s="12">
        <v>1.03</v>
      </c>
      <c r="G366" s="13">
        <f>VLOOKUP(B366,'LISTA DE PRECIOS'!A:E,5,FALSE)</f>
        <v>5424</v>
      </c>
      <c r="H366" s="39">
        <f t="shared" si="2"/>
        <v>11173</v>
      </c>
    </row>
    <row r="367" spans="2:8" s="1" customFormat="1">
      <c r="B367" s="169" t="s">
        <v>1073</v>
      </c>
      <c r="C367" s="56" t="str">
        <f>VLOOKUP(B367,'LISTA DE PRECIOS'!A:B,2,FALSE)</f>
        <v>Puntilla (promedio)</v>
      </c>
      <c r="D367" s="12" t="str">
        <f>VLOOKUP(B367,'LISTA DE PRECIOS'!A:D,4,FALSE)</f>
        <v>Lb</v>
      </c>
      <c r="E367" s="208">
        <v>1</v>
      </c>
      <c r="F367" s="12">
        <v>1.03</v>
      </c>
      <c r="G367" s="13">
        <f>VLOOKUP(B367,'LISTA DE PRECIOS'!A:E,5,FALSE)</f>
        <v>3500</v>
      </c>
      <c r="H367" s="39">
        <f t="shared" si="2"/>
        <v>3605</v>
      </c>
    </row>
    <row r="368" spans="2:8" s="1" customFormat="1">
      <c r="B368" s="169" t="s">
        <v>1114</v>
      </c>
      <c r="C368" s="56" t="str">
        <f>VLOOKUP(B368,'LISTA DE PRECIOS'!A:B,2,FALSE)</f>
        <v>Tabla para formaleta de 1" x 10" x 2,9 m</v>
      </c>
      <c r="D368" s="12" t="str">
        <f>VLOOKUP(B368,'LISTA DE PRECIOS'!A:D,4,FALSE)</f>
        <v>M</v>
      </c>
      <c r="E368" s="208">
        <v>6</v>
      </c>
      <c r="F368" s="12">
        <v>1.03</v>
      </c>
      <c r="G368" s="13">
        <f>VLOOKUP(B368,'LISTA DE PRECIOS'!A:E,5,FALSE)</f>
        <v>5377</v>
      </c>
      <c r="H368" s="39">
        <f t="shared" si="2"/>
        <v>33230</v>
      </c>
    </row>
    <row r="369" spans="2:8" s="1" customFormat="1">
      <c r="B369" s="169" t="s">
        <v>658</v>
      </c>
      <c r="C369" s="56" t="str">
        <f>VLOOKUP(B369,'LISTA DE PRECIOS'!A:B,2,FALSE)</f>
        <v>ACPM</v>
      </c>
      <c r="D369" s="12" t="str">
        <f>VLOOKUP(B369,'LISTA DE PRECIOS'!A:D,4,FALSE)</f>
        <v>Gl</v>
      </c>
      <c r="E369" s="208">
        <v>0.3</v>
      </c>
      <c r="F369" s="12">
        <v>1.05</v>
      </c>
      <c r="G369" s="13">
        <f>VLOOKUP(B369,'LISTA DE PRECIOS'!A:E,5,FALSE)</f>
        <v>8725</v>
      </c>
      <c r="H369" s="39">
        <f t="shared" si="2"/>
        <v>2748</v>
      </c>
    </row>
    <row r="370" spans="2:8" s="1" customFormat="1" ht="15.75" thickBot="1">
      <c r="B370" s="167" t="s">
        <v>2416</v>
      </c>
      <c r="C370" s="112" t="str">
        <f>VLOOKUP(B370,'LISTA DE PRECIOS'!A:B,2,FALSE)</f>
        <v>Concreto de 20,7 Mpa (3000 psi) (producción)</v>
      </c>
      <c r="D370" s="92" t="str">
        <f>VLOOKUP(B370,'LISTA DE PRECIOS'!A:D,4,FALSE)</f>
        <v>M3</v>
      </c>
      <c r="E370" s="173">
        <v>0.76</v>
      </c>
      <c r="F370" s="92">
        <v>1.05</v>
      </c>
      <c r="G370" s="93">
        <f>VLOOKUP(B370,'LISTA DE PRECIOS'!A:E,5,FALSE)</f>
        <v>349675</v>
      </c>
      <c r="H370" s="94">
        <f t="shared" si="2"/>
        <v>279041</v>
      </c>
    </row>
    <row r="371" spans="2:8" s="1" customFormat="1" ht="15.75" thickBot="1">
      <c r="B371" s="1022"/>
      <c r="C371" s="1023"/>
      <c r="D371" s="1024"/>
      <c r="E371" s="1030" t="s">
        <v>497</v>
      </c>
      <c r="F371" s="1031"/>
      <c r="G371" s="1032"/>
      <c r="H371" s="29">
        <f>ROUND(SUM(H365:H370),0)</f>
        <v>397927</v>
      </c>
    </row>
    <row r="372" spans="2:8" s="1" customFormat="1" ht="15.75" thickBot="1">
      <c r="B372" s="1027"/>
      <c r="C372" s="1027"/>
      <c r="D372" s="1027"/>
      <c r="E372" s="1027"/>
      <c r="F372" s="1027"/>
      <c r="G372" s="1027"/>
      <c r="H372" s="1027"/>
    </row>
    <row r="373" spans="2:8" s="1" customFormat="1" ht="24">
      <c r="B373" s="1028" t="s">
        <v>489</v>
      </c>
      <c r="C373" s="1029"/>
      <c r="D373" s="41" t="s">
        <v>490</v>
      </c>
      <c r="E373" s="25" t="s">
        <v>491</v>
      </c>
      <c r="F373" s="25" t="s">
        <v>2530</v>
      </c>
      <c r="G373" s="26" t="s">
        <v>492</v>
      </c>
      <c r="H373" s="27" t="s">
        <v>493</v>
      </c>
    </row>
    <row r="374" spans="2:8" s="1" customFormat="1">
      <c r="B374" s="169" t="s">
        <v>564</v>
      </c>
      <c r="C374" s="11" t="str">
        <f>VLOOKUP(B374,'LISTA DE PRECIOS'!A:B,2,FALSE)</f>
        <v>Vibrador eléctrico o a gasolina</v>
      </c>
      <c r="D374" s="12" t="str">
        <f>VLOOKUP(B374,'LISTA DE PRECIOS'!A:D,4,FALSE)</f>
        <v>Día</v>
      </c>
      <c r="E374" s="176">
        <v>0.05</v>
      </c>
      <c r="F374" s="12">
        <v>1</v>
      </c>
      <c r="G374" s="13">
        <f>VLOOKUP(B374,'LISTA DE PRECIOS'!A:E,5,FALSE)</f>
        <v>53550</v>
      </c>
      <c r="H374" s="39">
        <f t="shared" ref="H374" si="3">+ROUND(E374*F374*G374,0)</f>
        <v>2678</v>
      </c>
    </row>
    <row r="375" spans="2:8" s="1" customFormat="1">
      <c r="B375" s="169" t="s">
        <v>577</v>
      </c>
      <c r="C375" s="11" t="str">
        <f>VLOOKUP(B375,'LISTA DE PRECIOS'!A:B,2,FALSE)</f>
        <v>Formaleta cuerpo cámara inspección 1,20 m</v>
      </c>
      <c r="D375" s="12" t="str">
        <f>VLOOKUP(B375,'LISTA DE PRECIOS'!A:D,4,FALSE)</f>
        <v>Día</v>
      </c>
      <c r="E375" s="176">
        <v>1</v>
      </c>
      <c r="F375" s="12">
        <v>1</v>
      </c>
      <c r="G375" s="13">
        <f>VLOOKUP(B375,'LISTA DE PRECIOS'!A:E,5,FALSE)</f>
        <v>17850</v>
      </c>
      <c r="H375" s="39">
        <f t="shared" ref="H375" si="4">+ROUND(E375*F375*G375,0)</f>
        <v>17850</v>
      </c>
    </row>
    <row r="376" spans="2:8" s="1" customFormat="1" ht="15.75" thickBot="1">
      <c r="B376" s="91" t="s">
        <v>543</v>
      </c>
      <c r="C376" s="95" t="str">
        <f>VLOOKUP(B376,'LISTA DE PRECIOS'!A:B,2,FALSE)</f>
        <v>Herramienta menor</v>
      </c>
      <c r="D376" s="92" t="str">
        <f>VLOOKUP(B376,'LISTA DE PRECIOS'!A:D,4,FALSE)</f>
        <v>%MO</v>
      </c>
      <c r="E376" s="155">
        <v>0.1</v>
      </c>
      <c r="F376" s="155"/>
      <c r="G376" s="93">
        <f>+H386</f>
        <v>197096</v>
      </c>
      <c r="H376" s="154">
        <f>+ROUND(E376*G376,0)</f>
        <v>19710</v>
      </c>
    </row>
    <row r="377" spans="2:8" s="1" customFormat="1" ht="15.75" thickBot="1">
      <c r="B377" s="1022"/>
      <c r="C377" s="1023"/>
      <c r="D377" s="1024"/>
      <c r="E377" s="1030" t="s">
        <v>498</v>
      </c>
      <c r="F377" s="1031"/>
      <c r="G377" s="1032"/>
      <c r="H377" s="29">
        <f>ROUND(SUM(H376:H376),0)</f>
        <v>19710</v>
      </c>
    </row>
    <row r="378" spans="2:8" s="1" customFormat="1" ht="15.75" thickBot="1">
      <c r="B378" s="42"/>
      <c r="C378" s="42"/>
      <c r="D378" s="42"/>
      <c r="E378" s="10"/>
      <c r="F378" s="10"/>
      <c r="G378" s="7"/>
      <c r="H378" s="8"/>
    </row>
    <row r="379" spans="2:8" s="1" customFormat="1" ht="36.75" thickBot="1">
      <c r="B379" s="1033" t="s">
        <v>499</v>
      </c>
      <c r="C379" s="1034"/>
      <c r="D379" s="30" t="s">
        <v>495</v>
      </c>
      <c r="E379" s="30" t="s">
        <v>501</v>
      </c>
      <c r="F379" s="25" t="s">
        <v>2530</v>
      </c>
      <c r="G379" s="31" t="s">
        <v>500</v>
      </c>
      <c r="H379" s="32" t="s">
        <v>493</v>
      </c>
    </row>
    <row r="380" spans="2:8" s="1" customFormat="1" ht="15.75" thickBot="1">
      <c r="B380" s="15">
        <v>3</v>
      </c>
      <c r="C380" s="16" t="s">
        <v>4</v>
      </c>
      <c r="D380" s="17"/>
      <c r="E380" s="18"/>
      <c r="F380" s="18"/>
      <c r="G380" s="19"/>
      <c r="H380" s="20">
        <f>+ROUND(E380*G380,0)</f>
        <v>0</v>
      </c>
    </row>
    <row r="381" spans="2:8" s="1" customFormat="1" ht="15.75" thickBot="1">
      <c r="B381" s="991"/>
      <c r="C381" s="991"/>
      <c r="D381" s="991"/>
      <c r="E381" s="992" t="s">
        <v>502</v>
      </c>
      <c r="F381" s="993"/>
      <c r="G381" s="994"/>
      <c r="H381" s="33">
        <f>ROUND(SUM(H380:H380),0)</f>
        <v>0</v>
      </c>
    </row>
    <row r="382" spans="2:8" s="1" customFormat="1" ht="15.75" thickBot="1">
      <c r="B382" s="1027"/>
      <c r="C382" s="1027"/>
      <c r="D382" s="1027"/>
      <c r="E382" s="1027"/>
      <c r="F382" s="1027"/>
      <c r="G382" s="1027"/>
      <c r="H382" s="1027"/>
    </row>
    <row r="383" spans="2:8" s="1" customFormat="1" ht="24">
      <c r="B383" s="1028" t="s">
        <v>503</v>
      </c>
      <c r="C383" s="1029"/>
      <c r="D383" s="41" t="s">
        <v>495</v>
      </c>
      <c r="E383" s="25" t="s">
        <v>504</v>
      </c>
      <c r="F383" s="25" t="s">
        <v>2530</v>
      </c>
      <c r="G383" s="26" t="s">
        <v>505</v>
      </c>
      <c r="H383" s="27" t="s">
        <v>493</v>
      </c>
    </row>
    <row r="384" spans="2:8" s="1" customFormat="1">
      <c r="B384" s="423" t="s">
        <v>2514</v>
      </c>
      <c r="C384" s="56" t="str">
        <f>VLOOKUP(B384,'LISTA DE PRECIOS'!A:B,2,FALSE)</f>
        <v>Ayudante</v>
      </c>
      <c r="D384" s="12" t="str">
        <f>VLOOKUP(B384,'LISTA DE PRECIOS'!A:D,4,FALSE)</f>
        <v>Día</v>
      </c>
      <c r="E384" s="23">
        <v>0.5</v>
      </c>
      <c r="F384" s="23">
        <v>4</v>
      </c>
      <c r="G384" s="13">
        <f>VLOOKUP(B384,'LISTA DE PRECIOS'!A:E,5,FALSE)</f>
        <v>67964</v>
      </c>
      <c r="H384" s="119">
        <f>+ROUND(E384*F384*G384,0)</f>
        <v>135928</v>
      </c>
    </row>
    <row r="385" spans="2:8" s="1" customFormat="1" ht="15.75" thickBot="1">
      <c r="B385" s="431" t="s">
        <v>2516</v>
      </c>
      <c r="C385" s="112" t="str">
        <f>VLOOKUP(B385,'LISTA DE PRECIOS'!A:B,2,FALSE)</f>
        <v>Oficial</v>
      </c>
      <c r="D385" s="92" t="str">
        <f>VLOOKUP(B385,'LISTA DE PRECIOS'!A:D,4,FALSE)</f>
        <v>Día</v>
      </c>
      <c r="E385" s="125">
        <v>0.5</v>
      </c>
      <c r="F385" s="125">
        <v>1</v>
      </c>
      <c r="G385" s="93">
        <f>VLOOKUP(B385,'LISTA DE PRECIOS'!A:E,5,FALSE)</f>
        <v>122335</v>
      </c>
      <c r="H385" s="131">
        <f>+ROUND(E385*F385*G385,0)</f>
        <v>61168</v>
      </c>
    </row>
    <row r="386" spans="2:8" s="1" customFormat="1" ht="15.75" thickBot="1">
      <c r="B386" s="991"/>
      <c r="C386" s="991"/>
      <c r="D386" s="991"/>
      <c r="E386" s="1042" t="s">
        <v>506</v>
      </c>
      <c r="F386" s="1043"/>
      <c r="G386" s="1031"/>
      <c r="H386" s="29">
        <f>ROUND(SUM(H384:H385),0)</f>
        <v>197096</v>
      </c>
    </row>
    <row r="387" spans="2:8" s="1" customFormat="1" ht="15.75" thickBot="1">
      <c r="B387" s="42"/>
      <c r="C387" s="42"/>
      <c r="D387" s="42"/>
      <c r="E387" s="42"/>
      <c r="F387" s="42"/>
      <c r="G387" s="42"/>
      <c r="H387" s="42"/>
    </row>
    <row r="388" spans="2:8" s="1" customFormat="1" ht="15.75" thickBot="1">
      <c r="B388" s="40"/>
      <c r="C388" s="40"/>
      <c r="D388" s="40"/>
      <c r="E388" s="995" t="s">
        <v>507</v>
      </c>
      <c r="F388" s="996"/>
      <c r="G388" s="997"/>
      <c r="H388" s="14">
        <f>+ROUND(H386+H377+H371+H381,0)</f>
        <v>614733</v>
      </c>
    </row>
    <row r="389" spans="2:8" s="1" customFormat="1">
      <c r="B389" s="40"/>
      <c r="C389" s="40"/>
      <c r="D389" s="40"/>
      <c r="E389" s="201"/>
      <c r="F389" s="201"/>
      <c r="G389" s="201"/>
      <c r="H389" s="200"/>
    </row>
    <row r="390" spans="2:8" s="1" customFormat="1">
      <c r="B390" s="40"/>
      <c r="C390" s="40"/>
      <c r="D390" s="40"/>
      <c r="E390" s="201"/>
      <c r="F390" s="201"/>
      <c r="G390" s="201"/>
      <c r="H390" s="200"/>
    </row>
    <row r="391" spans="2:8" s="1" customFormat="1">
      <c r="B391" s="40"/>
      <c r="C391" s="40"/>
      <c r="D391" s="40"/>
      <c r="E391" s="201"/>
      <c r="F391" s="201"/>
      <c r="G391" s="201"/>
      <c r="H391" s="200"/>
    </row>
    <row r="392" spans="2:8" s="1" customFormat="1">
      <c r="B392" s="40"/>
      <c r="C392" s="40"/>
      <c r="D392" s="40"/>
      <c r="E392" s="201"/>
      <c r="F392" s="201"/>
      <c r="G392" s="201"/>
      <c r="H392" s="200"/>
    </row>
    <row r="393" spans="2:8" s="1" customFormat="1" ht="15.75" thickBot="1">
      <c r="B393" s="40"/>
      <c r="C393" s="40"/>
      <c r="D393" s="40"/>
      <c r="E393" s="201"/>
      <c r="F393" s="201"/>
      <c r="G393" s="201"/>
      <c r="H393" s="200"/>
    </row>
    <row r="394" spans="2:8" s="1" customFormat="1" ht="15.6" customHeight="1" thickTop="1">
      <c r="B394" s="40"/>
      <c r="C394" s="854" t="s">
        <v>3432</v>
      </c>
      <c r="D394" s="40"/>
      <c r="E394" s="1203" t="s">
        <v>3431</v>
      </c>
      <c r="F394" s="1203"/>
      <c r="G394" s="1203"/>
      <c r="H394" s="200"/>
    </row>
    <row r="395" spans="2:8" s="1" customFormat="1">
      <c r="B395" s="40"/>
      <c r="C395" s="40"/>
      <c r="D395" s="40"/>
      <c r="E395" s="201"/>
      <c r="F395" s="201"/>
      <c r="G395" s="201"/>
      <c r="H395" s="200"/>
    </row>
    <row r="396" spans="2:8" s="1" customFormat="1">
      <c r="B396" s="40"/>
      <c r="C396" s="40"/>
      <c r="D396" s="40"/>
      <c r="E396" s="201"/>
      <c r="F396" s="201"/>
      <c r="G396" s="201"/>
      <c r="H396" s="200"/>
    </row>
    <row r="397" spans="2:8" s="1" customFormat="1" ht="15.75" thickBot="1">
      <c r="B397" s="40"/>
      <c r="C397" s="40"/>
      <c r="D397" s="40"/>
      <c r="E397" s="201"/>
      <c r="F397" s="201"/>
      <c r="G397" s="201"/>
      <c r="H397" s="200"/>
    </row>
    <row r="398" spans="2:8" s="1" customFormat="1" ht="15.75" thickTop="1">
      <c r="B398" s="40"/>
      <c r="C398" s="854" t="s">
        <v>3426</v>
      </c>
      <c r="D398" s="40"/>
      <c r="E398" s="1203" t="s">
        <v>3429</v>
      </c>
      <c r="F398" s="1203"/>
      <c r="G398" s="1203"/>
      <c r="H398" s="200"/>
    </row>
    <row r="399" spans="2:8" s="1" customFormat="1">
      <c r="E399" s="9"/>
      <c r="F399" s="9"/>
      <c r="G399" s="4"/>
      <c r="H399" s="4"/>
    </row>
    <row r="400" spans="2:8" s="1" customFormat="1" ht="15.75" thickBot="1">
      <c r="E400" s="9"/>
      <c r="F400" s="9"/>
      <c r="G400" s="4"/>
      <c r="H400" s="4"/>
    </row>
    <row r="401" spans="2:8" s="1" customFormat="1" ht="16.149999999999999" customHeight="1" thickBot="1">
      <c r="B401" s="1209" t="s">
        <v>2982</v>
      </c>
      <c r="C401" s="1210"/>
      <c r="D401" s="1210"/>
      <c r="E401" s="1210"/>
      <c r="F401" s="1210"/>
      <c r="G401" s="1210"/>
      <c r="H401" s="1211"/>
    </row>
    <row r="402" spans="2:8" s="1" customFormat="1" ht="15.75" thickBot="1">
      <c r="B402" s="1006" t="s">
        <v>488</v>
      </c>
      <c r="C402" s="1007"/>
      <c r="D402" s="1259" t="s">
        <v>3678</v>
      </c>
      <c r="E402" s="1260"/>
      <c r="F402" s="1260"/>
      <c r="G402" s="1260"/>
      <c r="H402" s="1261"/>
    </row>
    <row r="403" spans="2:8" s="1" customFormat="1" ht="14.45" customHeight="1">
      <c r="B403" s="1010" t="s">
        <v>3224</v>
      </c>
      <c r="C403" s="1011"/>
      <c r="D403" s="1010" t="s">
        <v>34</v>
      </c>
      <c r="E403" s="1011"/>
      <c r="F403" s="1011"/>
      <c r="G403" s="1011"/>
      <c r="H403" s="38" t="s">
        <v>1</v>
      </c>
    </row>
    <row r="404" spans="2:8" s="1" customFormat="1">
      <c r="B404" s="1012"/>
      <c r="C404" s="1013"/>
      <c r="D404" s="1016">
        <f>+ROUND(H424+H415+H411+H419,0)</f>
        <v>549479</v>
      </c>
      <c r="E404" s="1017"/>
      <c r="F404" s="1017"/>
      <c r="G404" s="1017"/>
      <c r="H404" s="1020" t="s">
        <v>2806</v>
      </c>
    </row>
    <row r="405" spans="2:8" s="1" customFormat="1" ht="15.75" thickBot="1">
      <c r="B405" s="1014"/>
      <c r="C405" s="1015"/>
      <c r="D405" s="1018"/>
      <c r="E405" s="1019"/>
      <c r="F405" s="1019"/>
      <c r="G405" s="1019"/>
      <c r="H405" s="1021"/>
    </row>
    <row r="406" spans="2:8" s="1" customFormat="1" ht="15.75" thickBot="1">
      <c r="E406" s="9"/>
      <c r="F406" s="9"/>
      <c r="G406" s="4"/>
      <c r="H406" s="4"/>
    </row>
    <row r="407" spans="2:8" s="1" customFormat="1" ht="24">
      <c r="B407" s="1207" t="s">
        <v>494</v>
      </c>
      <c r="C407" s="1208"/>
      <c r="D407" s="124" t="s">
        <v>495</v>
      </c>
      <c r="E407" s="123" t="s">
        <v>496</v>
      </c>
      <c r="F407" s="123" t="s">
        <v>2542</v>
      </c>
      <c r="G407" s="122" t="s">
        <v>492</v>
      </c>
      <c r="H407" s="121" t="s">
        <v>493</v>
      </c>
    </row>
    <row r="408" spans="2:8" s="1" customFormat="1">
      <c r="B408" s="169" t="s">
        <v>695</v>
      </c>
      <c r="C408" s="11" t="str">
        <f>VLOOKUP(B408,'LISTA DE PRECIOS'!A:B,2,FALSE)</f>
        <v>Aro base y aro tapa de H. F. d = 0,60 m</v>
      </c>
      <c r="D408" s="12" t="str">
        <f>VLOOKUP(B408,'LISTA DE PRECIOS'!A:D,4,FALSE)</f>
        <v>Un</v>
      </c>
      <c r="E408" s="208">
        <v>1</v>
      </c>
      <c r="F408" s="12">
        <v>1.05</v>
      </c>
      <c r="G408" s="13">
        <f>VLOOKUP(B408,'LISTA DE PRECIOS'!A:E,5,FALSE)</f>
        <v>365448.66000000003</v>
      </c>
      <c r="H408" s="39">
        <f t="shared" ref="H408:H410" si="5">+ROUND(E408*F408*G408,0)</f>
        <v>383721</v>
      </c>
    </row>
    <row r="409" spans="2:8" s="1" customFormat="1">
      <c r="B409" s="169" t="s">
        <v>2432</v>
      </c>
      <c r="C409" s="11" t="str">
        <f>VLOOKUP(B409,'LISTA DE PRECIOS'!A:B,2,FALSE)</f>
        <v>Acero Fy = 60.000 psi d&gt;1/4"</v>
      </c>
      <c r="D409" s="12" t="str">
        <f>VLOOKUP(B409,'LISTA DE PRECIOS'!A:D,4,FALSE)</f>
        <v>Kg</v>
      </c>
      <c r="E409" s="176">
        <v>4.3</v>
      </c>
      <c r="F409" s="12">
        <v>1.05</v>
      </c>
      <c r="G409" s="13">
        <f>VLOOKUP(B409,'LISTA DE PRECIOS'!A:E,5,FALSE)</f>
        <v>7598</v>
      </c>
      <c r="H409" s="39">
        <f t="shared" ref="H409" si="6">+ROUND(E409*F409*G409,0)</f>
        <v>34305</v>
      </c>
    </row>
    <row r="410" spans="2:8" s="1" customFormat="1" ht="15.75" thickBot="1">
      <c r="B410" s="167" t="s">
        <v>2416</v>
      </c>
      <c r="C410" s="95" t="str">
        <f>VLOOKUP(B410,'LISTA DE PRECIOS'!A:B,2,FALSE)</f>
        <v>Concreto de 20,7 Mpa (3000 psi) (producción)</v>
      </c>
      <c r="D410" s="92" t="str">
        <f>VLOOKUP(B410,'LISTA DE PRECIOS'!A:D,4,FALSE)</f>
        <v>M3</v>
      </c>
      <c r="E410" s="173">
        <v>0.06</v>
      </c>
      <c r="F410" s="92">
        <v>1.05</v>
      </c>
      <c r="G410" s="93">
        <f>VLOOKUP(B410,'LISTA DE PRECIOS'!A:E,5,FALSE)</f>
        <v>349675</v>
      </c>
      <c r="H410" s="94">
        <f t="shared" si="5"/>
        <v>22030</v>
      </c>
    </row>
    <row r="411" spans="2:8" s="1" customFormat="1" ht="15.75" thickBot="1">
      <c r="B411" s="1022"/>
      <c r="C411" s="1023"/>
      <c r="D411" s="1024"/>
      <c r="E411" s="1030" t="s">
        <v>497</v>
      </c>
      <c r="F411" s="1031"/>
      <c r="G411" s="1032"/>
      <c r="H411" s="29">
        <f>ROUND(SUM(H408:H410),0)</f>
        <v>440056</v>
      </c>
    </row>
    <row r="412" spans="2:8" s="1" customFormat="1" ht="15.75" thickBot="1">
      <c r="B412" s="1027"/>
      <c r="C412" s="1027"/>
      <c r="D412" s="1027"/>
      <c r="E412" s="1027"/>
      <c r="F412" s="1027"/>
      <c r="G412" s="1027"/>
      <c r="H412" s="1027"/>
    </row>
    <row r="413" spans="2:8" s="1" customFormat="1" ht="24">
      <c r="B413" s="1028" t="s">
        <v>489</v>
      </c>
      <c r="C413" s="1029"/>
      <c r="D413" s="41" t="s">
        <v>490</v>
      </c>
      <c r="E413" s="25" t="s">
        <v>491</v>
      </c>
      <c r="F413" s="25" t="s">
        <v>2530</v>
      </c>
      <c r="G413" s="26" t="s">
        <v>492</v>
      </c>
      <c r="H413" s="27" t="s">
        <v>493</v>
      </c>
    </row>
    <row r="414" spans="2:8" s="1" customFormat="1" ht="15.75" thickBot="1">
      <c r="B414" s="91" t="s">
        <v>543</v>
      </c>
      <c r="C414" s="95" t="str">
        <f>VLOOKUP(B414,'LISTA DE PRECIOS'!A:B,2,FALSE)</f>
        <v>Herramienta menor</v>
      </c>
      <c r="D414" s="92" t="str">
        <f>VLOOKUP(B414,'LISTA DE PRECIOS'!A:D,4,FALSE)</f>
        <v>%MO</v>
      </c>
      <c r="E414" s="155">
        <v>0.15</v>
      </c>
      <c r="F414" s="155"/>
      <c r="G414" s="93">
        <f>+H424</f>
        <v>95150</v>
      </c>
      <c r="H414" s="154">
        <f>+ROUND(E414*G414,0)</f>
        <v>14273</v>
      </c>
    </row>
    <row r="415" spans="2:8" s="1" customFormat="1" ht="15.75" thickBot="1">
      <c r="B415" s="1022"/>
      <c r="C415" s="1023"/>
      <c r="D415" s="1024"/>
      <c r="E415" s="1030" t="s">
        <v>498</v>
      </c>
      <c r="F415" s="1031"/>
      <c r="G415" s="1032"/>
      <c r="H415" s="29">
        <f>ROUND(SUM(H414:H414),0)</f>
        <v>14273</v>
      </c>
    </row>
    <row r="416" spans="2:8" s="1" customFormat="1" ht="15.75" thickBot="1">
      <c r="B416" s="42"/>
      <c r="C416" s="42"/>
      <c r="D416" s="42"/>
      <c r="E416" s="10"/>
      <c r="F416" s="10"/>
      <c r="G416" s="7"/>
      <c r="H416" s="8"/>
    </row>
    <row r="417" spans="2:8" s="1" customFormat="1" ht="36.75" thickBot="1">
      <c r="B417" s="1033" t="s">
        <v>499</v>
      </c>
      <c r="C417" s="1034"/>
      <c r="D417" s="30" t="s">
        <v>495</v>
      </c>
      <c r="E417" s="30" t="s">
        <v>501</v>
      </c>
      <c r="F417" s="25" t="s">
        <v>2530</v>
      </c>
      <c r="G417" s="31" t="s">
        <v>500</v>
      </c>
      <c r="H417" s="32" t="s">
        <v>493</v>
      </c>
    </row>
    <row r="418" spans="2:8" s="1" customFormat="1" ht="15.75" thickBot="1">
      <c r="B418" s="15">
        <v>3</v>
      </c>
      <c r="C418" s="16" t="s">
        <v>4</v>
      </c>
      <c r="D418" s="17"/>
      <c r="E418" s="18"/>
      <c r="F418" s="18"/>
      <c r="G418" s="19"/>
      <c r="H418" s="20">
        <f>+ROUND(E418*G418,0)</f>
        <v>0</v>
      </c>
    </row>
    <row r="419" spans="2:8" s="1" customFormat="1" ht="15.75" thickBot="1">
      <c r="B419" s="991"/>
      <c r="C419" s="991"/>
      <c r="D419" s="991"/>
      <c r="E419" s="992" t="s">
        <v>502</v>
      </c>
      <c r="F419" s="993"/>
      <c r="G419" s="994"/>
      <c r="H419" s="33">
        <f>ROUND(SUM(H418:H418),0)</f>
        <v>0</v>
      </c>
    </row>
    <row r="420" spans="2:8" s="1" customFormat="1" ht="15.75" thickBot="1">
      <c r="B420" s="1027"/>
      <c r="C420" s="1027"/>
      <c r="D420" s="1027"/>
      <c r="E420" s="1027"/>
      <c r="F420" s="1027"/>
      <c r="G420" s="1027"/>
      <c r="H420" s="1027"/>
    </row>
    <row r="421" spans="2:8" s="1" customFormat="1" ht="24">
      <c r="B421" s="1028" t="s">
        <v>503</v>
      </c>
      <c r="C421" s="1029"/>
      <c r="D421" s="41" t="s">
        <v>495</v>
      </c>
      <c r="E421" s="25" t="s">
        <v>504</v>
      </c>
      <c r="F421" s="25" t="s">
        <v>2530</v>
      </c>
      <c r="G421" s="26" t="s">
        <v>505</v>
      </c>
      <c r="H421" s="27" t="s">
        <v>493</v>
      </c>
    </row>
    <row r="422" spans="2:8" s="1" customFormat="1">
      <c r="B422" s="423" t="s">
        <v>2514</v>
      </c>
      <c r="C422" s="56" t="str">
        <f>VLOOKUP(B422,'LISTA DE PRECIOS'!A:B,2,FALSE)</f>
        <v>Ayudante</v>
      </c>
      <c r="D422" s="12" t="str">
        <f>VLOOKUP(B422,'LISTA DE PRECIOS'!A:D,4,FALSE)</f>
        <v>Día</v>
      </c>
      <c r="E422" s="23">
        <v>0.5</v>
      </c>
      <c r="F422" s="23">
        <v>1</v>
      </c>
      <c r="G422" s="13">
        <f>VLOOKUP(B422,'LISTA DE PRECIOS'!A:E,5,FALSE)</f>
        <v>67964</v>
      </c>
      <c r="H422" s="119">
        <f>+ROUND(E422*F422*G422,0)</f>
        <v>33982</v>
      </c>
    </row>
    <row r="423" spans="2:8" s="1" customFormat="1" ht="15.75" thickBot="1">
      <c r="B423" s="431" t="s">
        <v>2516</v>
      </c>
      <c r="C423" s="112" t="str">
        <f>VLOOKUP(B423,'LISTA DE PRECIOS'!A:B,2,FALSE)</f>
        <v>Oficial</v>
      </c>
      <c r="D423" s="92" t="str">
        <f>VLOOKUP(B423,'LISTA DE PRECIOS'!A:D,4,FALSE)</f>
        <v>Día</v>
      </c>
      <c r="E423" s="125">
        <v>0.5</v>
      </c>
      <c r="F423" s="125">
        <v>1</v>
      </c>
      <c r="G423" s="93">
        <f>VLOOKUP(B423,'LISTA DE PRECIOS'!A:E,5,FALSE)</f>
        <v>122335</v>
      </c>
      <c r="H423" s="131">
        <f>+ROUND(E423*F423*G423,0)</f>
        <v>61168</v>
      </c>
    </row>
    <row r="424" spans="2:8" s="1" customFormat="1" ht="15.75" thickBot="1">
      <c r="B424" s="991"/>
      <c r="C424" s="991"/>
      <c r="D424" s="991"/>
      <c r="E424" s="1042" t="s">
        <v>506</v>
      </c>
      <c r="F424" s="1043"/>
      <c r="G424" s="1031"/>
      <c r="H424" s="29">
        <f>ROUND(SUM(H422:H423),0)</f>
        <v>95150</v>
      </c>
    </row>
    <row r="425" spans="2:8" s="1" customFormat="1" ht="15.75" thickBot="1">
      <c r="B425" s="42"/>
      <c r="C425" s="42"/>
      <c r="D425" s="42"/>
      <c r="E425" s="42"/>
      <c r="F425" s="42"/>
      <c r="G425" s="42"/>
      <c r="H425" s="42"/>
    </row>
    <row r="426" spans="2:8" s="1" customFormat="1" ht="15.75" thickBot="1">
      <c r="B426" s="40"/>
      <c r="C426" s="40"/>
      <c r="D426" s="40"/>
      <c r="E426" s="995" t="s">
        <v>507</v>
      </c>
      <c r="F426" s="996"/>
      <c r="G426" s="997"/>
      <c r="H426" s="14">
        <f>+ROUND(H424+H415+H411+H419,0)</f>
        <v>549479</v>
      </c>
    </row>
    <row r="427" spans="2:8" s="1" customFormat="1">
      <c r="B427" s="40"/>
      <c r="C427" s="40"/>
      <c r="D427" s="40"/>
      <c r="E427" s="201"/>
      <c r="F427" s="201"/>
      <c r="G427" s="201"/>
      <c r="H427" s="200"/>
    </row>
    <row r="428" spans="2:8" s="1" customFormat="1">
      <c r="B428" s="40"/>
      <c r="C428" s="40"/>
      <c r="D428" s="40"/>
      <c r="E428" s="201"/>
      <c r="F428" s="201"/>
      <c r="G428" s="201"/>
      <c r="H428" s="200"/>
    </row>
    <row r="429" spans="2:8" s="1" customFormat="1">
      <c r="B429" s="40"/>
      <c r="C429" s="40"/>
      <c r="D429" s="40"/>
      <c r="E429" s="201"/>
      <c r="F429" s="201"/>
      <c r="G429" s="201"/>
      <c r="H429" s="200"/>
    </row>
    <row r="430" spans="2:8" s="1" customFormat="1">
      <c r="B430" s="40"/>
      <c r="C430" s="40"/>
      <c r="D430" s="40"/>
      <c r="E430" s="201"/>
      <c r="F430" s="201"/>
      <c r="G430" s="201"/>
      <c r="H430" s="200"/>
    </row>
    <row r="431" spans="2:8" s="1" customFormat="1" ht="15.75" thickBot="1">
      <c r="B431" s="40"/>
      <c r="C431" s="40"/>
      <c r="D431" s="40"/>
      <c r="E431" s="201"/>
      <c r="F431" s="201"/>
      <c r="G431" s="201"/>
      <c r="H431" s="200"/>
    </row>
    <row r="432" spans="2:8" s="1" customFormat="1" ht="15.6" customHeight="1" thickTop="1">
      <c r="B432" s="40"/>
      <c r="C432" s="854" t="s">
        <v>3432</v>
      </c>
      <c r="D432" s="40"/>
      <c r="E432" s="1203" t="s">
        <v>3431</v>
      </c>
      <c r="F432" s="1203"/>
      <c r="G432" s="1203"/>
      <c r="H432" s="200"/>
    </row>
    <row r="433" spans="2:8" s="1" customFormat="1">
      <c r="B433" s="40"/>
      <c r="C433" s="40"/>
      <c r="D433" s="40"/>
      <c r="E433" s="201"/>
      <c r="F433" s="201"/>
      <c r="G433" s="201"/>
      <c r="H433" s="200"/>
    </row>
    <row r="434" spans="2:8" s="1" customFormat="1">
      <c r="B434" s="40"/>
      <c r="C434" s="40"/>
      <c r="D434" s="40"/>
      <c r="E434" s="201"/>
      <c r="F434" s="201"/>
      <c r="G434" s="201"/>
      <c r="H434" s="200"/>
    </row>
    <row r="435" spans="2:8" s="1" customFormat="1" ht="15.75" thickBot="1">
      <c r="B435" s="40"/>
      <c r="C435" s="40"/>
      <c r="D435" s="40"/>
      <c r="E435" s="201"/>
      <c r="F435" s="201"/>
      <c r="G435" s="201"/>
      <c r="H435" s="200"/>
    </row>
    <row r="436" spans="2:8" s="1" customFormat="1" ht="15.75" thickTop="1">
      <c r="B436" s="40"/>
      <c r="C436" s="854" t="s">
        <v>3426</v>
      </c>
      <c r="D436" s="40"/>
      <c r="E436" s="1203" t="s">
        <v>3429</v>
      </c>
      <c r="F436" s="1203"/>
      <c r="G436" s="1203"/>
      <c r="H436" s="200"/>
    </row>
    <row r="437" spans="2:8" s="1" customFormat="1">
      <c r="E437" s="9"/>
      <c r="F437" s="9"/>
      <c r="G437" s="4"/>
      <c r="H437" s="4"/>
    </row>
    <row r="438" spans="2:8" s="1" customFormat="1" ht="15.75" thickBot="1">
      <c r="E438" s="9"/>
      <c r="F438" s="9"/>
      <c r="G438" s="4"/>
      <c r="H438" s="4"/>
    </row>
    <row r="439" spans="2:8" s="1" customFormat="1" ht="16.149999999999999" customHeight="1" thickBot="1">
      <c r="B439" s="1209" t="s">
        <v>2982</v>
      </c>
      <c r="C439" s="1210"/>
      <c r="D439" s="1210"/>
      <c r="E439" s="1210"/>
      <c r="F439" s="1210"/>
      <c r="G439" s="1210"/>
      <c r="H439" s="1211"/>
    </row>
    <row r="440" spans="2:8" s="1" customFormat="1" ht="15.75" thickBot="1">
      <c r="B440" s="1006" t="s">
        <v>488</v>
      </c>
      <c r="C440" s="1007"/>
      <c r="D440" s="1259" t="s">
        <v>3679</v>
      </c>
      <c r="E440" s="1260"/>
      <c r="F440" s="1260"/>
      <c r="G440" s="1260"/>
      <c r="H440" s="1261"/>
    </row>
    <row r="441" spans="2:8" s="1" customFormat="1" ht="14.45" customHeight="1">
      <c r="B441" s="1010" t="s">
        <v>3556</v>
      </c>
      <c r="C441" s="1011"/>
      <c r="D441" s="1010" t="s">
        <v>34</v>
      </c>
      <c r="E441" s="1011"/>
      <c r="F441" s="1011"/>
      <c r="G441" s="1011"/>
      <c r="H441" s="38" t="s">
        <v>1</v>
      </c>
    </row>
    <row r="442" spans="2:8" s="1" customFormat="1">
      <c r="B442" s="1012"/>
      <c r="C442" s="1013"/>
      <c r="D442" s="1016">
        <f>+ROUND(H461+H452+H448+H456,0)</f>
        <v>79837</v>
      </c>
      <c r="E442" s="1017"/>
      <c r="F442" s="1017"/>
      <c r="G442" s="1017"/>
      <c r="H442" s="1020" t="s">
        <v>3</v>
      </c>
    </row>
    <row r="443" spans="2:8" s="1" customFormat="1" ht="15.75" thickBot="1">
      <c r="B443" s="1014"/>
      <c r="C443" s="1015"/>
      <c r="D443" s="1018"/>
      <c r="E443" s="1019"/>
      <c r="F443" s="1019"/>
      <c r="G443" s="1019"/>
      <c r="H443" s="1021"/>
    </row>
    <row r="444" spans="2:8" s="1" customFormat="1" ht="15.75" thickBot="1">
      <c r="E444" s="9"/>
      <c r="F444" s="9"/>
      <c r="G444" s="4"/>
      <c r="H444" s="4"/>
    </row>
    <row r="445" spans="2:8" s="1" customFormat="1" ht="24">
      <c r="B445" s="1207" t="s">
        <v>494</v>
      </c>
      <c r="C445" s="1208"/>
      <c r="D445" s="124" t="s">
        <v>495</v>
      </c>
      <c r="E445" s="123" t="s">
        <v>496</v>
      </c>
      <c r="F445" s="123" t="s">
        <v>2542</v>
      </c>
      <c r="G445" s="122" t="s">
        <v>492</v>
      </c>
      <c r="H445" s="121" t="s">
        <v>493</v>
      </c>
    </row>
    <row r="446" spans="2:8" s="1" customFormat="1" ht="24.6" customHeight="1">
      <c r="B446" s="169" t="s">
        <v>1205</v>
      </c>
      <c r="C446" s="11" t="str">
        <f>VLOOKUP(B446,'LISTA DE PRECIOS'!A:B,2,FALSE)</f>
        <v>Tubería PVC de alcantarillado de pared estructural d =  10", exterior corrugado</v>
      </c>
      <c r="D446" s="12" t="str">
        <f>VLOOKUP(B446,'LISTA DE PRECIOS'!A:D,4,FALSE)</f>
        <v>M</v>
      </c>
      <c r="E446" s="208">
        <v>1</v>
      </c>
      <c r="F446" s="12">
        <v>1.05</v>
      </c>
      <c r="G446" s="13">
        <f>VLOOKUP(B446,'LISTA DE PRECIOS'!A:E,5,FALSE)</f>
        <v>59722</v>
      </c>
      <c r="H446" s="39">
        <f t="shared" ref="H446:H447" si="7">+ROUND(E446*F446*G446,0)</f>
        <v>62708</v>
      </c>
    </row>
    <row r="447" spans="2:8" s="1" customFormat="1" ht="15.75" thickBot="1">
      <c r="B447" s="167" t="s">
        <v>1270</v>
      </c>
      <c r="C447" s="95" t="str">
        <f>VLOOKUP(B447,'LISTA DE PRECIOS'!A:B,2,FALSE)</f>
        <v>Vaselina</v>
      </c>
      <c r="D447" s="92" t="str">
        <f>VLOOKUP(B447,'LISTA DE PRECIOS'!A:D,4,FALSE)</f>
        <v>Lb</v>
      </c>
      <c r="E447" s="173">
        <v>1.4999999999999999E-2</v>
      </c>
      <c r="F447" s="92">
        <v>1.05</v>
      </c>
      <c r="G447" s="93">
        <f>VLOOKUP(B447,'LISTA DE PRECIOS'!A:E,5,FALSE)</f>
        <v>5263.5</v>
      </c>
      <c r="H447" s="94">
        <f t="shared" si="7"/>
        <v>83</v>
      </c>
    </row>
    <row r="448" spans="2:8" s="1" customFormat="1" ht="15.75" thickBot="1">
      <c r="B448" s="1022"/>
      <c r="C448" s="1023"/>
      <c r="D448" s="1024"/>
      <c r="E448" s="1030" t="s">
        <v>497</v>
      </c>
      <c r="F448" s="1031"/>
      <c r="G448" s="1032"/>
      <c r="H448" s="29">
        <f>ROUND(SUM(H446:H447),0)</f>
        <v>62791</v>
      </c>
    </row>
    <row r="449" spans="2:8" s="1" customFormat="1" ht="15.75" thickBot="1">
      <c r="B449" s="1027"/>
      <c r="C449" s="1027"/>
      <c r="D449" s="1027"/>
      <c r="E449" s="1027"/>
      <c r="F449" s="1027"/>
      <c r="G449" s="1027"/>
      <c r="H449" s="1027"/>
    </row>
    <row r="450" spans="2:8" s="1" customFormat="1" ht="24">
      <c r="B450" s="1028" t="s">
        <v>489</v>
      </c>
      <c r="C450" s="1029"/>
      <c r="D450" s="41" t="s">
        <v>490</v>
      </c>
      <c r="E450" s="25" t="s">
        <v>491</v>
      </c>
      <c r="F450" s="25" t="s">
        <v>2530</v>
      </c>
      <c r="G450" s="26" t="s">
        <v>492</v>
      </c>
      <c r="H450" s="27" t="s">
        <v>493</v>
      </c>
    </row>
    <row r="451" spans="2:8" s="1" customFormat="1" ht="15.75" thickBot="1">
      <c r="B451" s="91" t="s">
        <v>543</v>
      </c>
      <c r="C451" s="95" t="str">
        <f>VLOOKUP(B451,'LISTA DE PRECIOS'!A:B,2,FALSE)</f>
        <v>Herramienta menor</v>
      </c>
      <c r="D451" s="92" t="str">
        <f>VLOOKUP(B451,'LISTA DE PRECIOS'!A:D,4,FALSE)</f>
        <v>%MO</v>
      </c>
      <c r="E451" s="155">
        <v>0.1</v>
      </c>
      <c r="F451" s="155"/>
      <c r="G451" s="93">
        <f>+H461</f>
        <v>15496</v>
      </c>
      <c r="H451" s="154">
        <f>+ROUND(E451*G451,0)</f>
        <v>1550</v>
      </c>
    </row>
    <row r="452" spans="2:8" s="1" customFormat="1" ht="15.75" thickBot="1">
      <c r="B452" s="1022"/>
      <c r="C452" s="1023"/>
      <c r="D452" s="1024"/>
      <c r="E452" s="1030" t="s">
        <v>498</v>
      </c>
      <c r="F452" s="1031"/>
      <c r="G452" s="1032"/>
      <c r="H452" s="29">
        <f>ROUND(SUM(H451:H451),0)</f>
        <v>1550</v>
      </c>
    </row>
    <row r="453" spans="2:8" s="1" customFormat="1" ht="15.75" thickBot="1">
      <c r="B453" s="42"/>
      <c r="C453" s="42"/>
      <c r="D453" s="42"/>
      <c r="E453" s="10"/>
      <c r="F453" s="10"/>
      <c r="G453" s="7"/>
      <c r="H453" s="8"/>
    </row>
    <row r="454" spans="2:8" s="1" customFormat="1" ht="36.75" thickBot="1">
      <c r="B454" s="1033" t="s">
        <v>499</v>
      </c>
      <c r="C454" s="1034"/>
      <c r="D454" s="30" t="s">
        <v>495</v>
      </c>
      <c r="E454" s="30" t="s">
        <v>501</v>
      </c>
      <c r="F454" s="25" t="s">
        <v>2530</v>
      </c>
      <c r="G454" s="31" t="s">
        <v>500</v>
      </c>
      <c r="H454" s="32" t="s">
        <v>493</v>
      </c>
    </row>
    <row r="455" spans="2:8" s="1" customFormat="1" ht="15.75" thickBot="1">
      <c r="B455" s="15">
        <v>3</v>
      </c>
      <c r="C455" s="16" t="s">
        <v>4</v>
      </c>
      <c r="D455" s="17"/>
      <c r="E455" s="18"/>
      <c r="F455" s="18"/>
      <c r="G455" s="19"/>
      <c r="H455" s="20">
        <f>+ROUND(E455*G455,0)</f>
        <v>0</v>
      </c>
    </row>
    <row r="456" spans="2:8" s="1" customFormat="1" ht="15.75" thickBot="1">
      <c r="B456" s="991"/>
      <c r="C456" s="991"/>
      <c r="D456" s="991"/>
      <c r="E456" s="992" t="s">
        <v>502</v>
      </c>
      <c r="F456" s="993"/>
      <c r="G456" s="994"/>
      <c r="H456" s="33">
        <f>ROUND(SUM(H455:H455),0)</f>
        <v>0</v>
      </c>
    </row>
    <row r="457" spans="2:8" s="1" customFormat="1" ht="15.75" thickBot="1">
      <c r="B457" s="1027"/>
      <c r="C457" s="1027"/>
      <c r="D457" s="1027"/>
      <c r="E457" s="1027"/>
      <c r="F457" s="1027"/>
      <c r="G457" s="1027"/>
      <c r="H457" s="1027"/>
    </row>
    <row r="458" spans="2:8" s="1" customFormat="1" ht="24">
      <c r="B458" s="1028" t="s">
        <v>503</v>
      </c>
      <c r="C458" s="1029"/>
      <c r="D458" s="41" t="s">
        <v>495</v>
      </c>
      <c r="E458" s="25" t="s">
        <v>504</v>
      </c>
      <c r="F458" s="25" t="s">
        <v>2530</v>
      </c>
      <c r="G458" s="26" t="s">
        <v>505</v>
      </c>
      <c r="H458" s="27" t="s">
        <v>493</v>
      </c>
    </row>
    <row r="459" spans="2:8" s="1" customFormat="1">
      <c r="B459" s="423" t="s">
        <v>2514</v>
      </c>
      <c r="C459" s="56" t="str">
        <f>VLOOKUP(B459,'LISTA DE PRECIOS'!A:B,2,FALSE)</f>
        <v>Ayudante</v>
      </c>
      <c r="D459" s="12" t="str">
        <f>VLOOKUP(B459,'LISTA DE PRECIOS'!A:D,4,FALSE)</f>
        <v>Día</v>
      </c>
      <c r="E459" s="23">
        <v>0.06</v>
      </c>
      <c r="F459" s="23">
        <v>2</v>
      </c>
      <c r="G459" s="13">
        <f>VLOOKUP(B459,'LISTA DE PRECIOS'!A:E,5,FALSE)</f>
        <v>67964</v>
      </c>
      <c r="H459" s="119">
        <f>+ROUND(E459*F459*G459,0)</f>
        <v>8156</v>
      </c>
    </row>
    <row r="460" spans="2:8" s="1" customFormat="1" ht="15.75" thickBot="1">
      <c r="B460" s="431" t="s">
        <v>2516</v>
      </c>
      <c r="C460" s="112" t="str">
        <f>VLOOKUP(B460,'LISTA DE PRECIOS'!A:B,2,FALSE)</f>
        <v>Oficial</v>
      </c>
      <c r="D460" s="92" t="str">
        <f>VLOOKUP(B460,'LISTA DE PRECIOS'!A:D,4,FALSE)</f>
        <v>Día</v>
      </c>
      <c r="E460" s="125">
        <v>0.06</v>
      </c>
      <c r="F460" s="125">
        <v>1</v>
      </c>
      <c r="G460" s="93">
        <f>VLOOKUP(B460,'LISTA DE PRECIOS'!A:E,5,FALSE)</f>
        <v>122335</v>
      </c>
      <c r="H460" s="131">
        <f>+ROUND(E460*F460*G460,0)</f>
        <v>7340</v>
      </c>
    </row>
    <row r="461" spans="2:8" s="1" customFormat="1" ht="15.75" thickBot="1">
      <c r="B461" s="991"/>
      <c r="C461" s="991"/>
      <c r="D461" s="991"/>
      <c r="E461" s="1042" t="s">
        <v>506</v>
      </c>
      <c r="F461" s="1043"/>
      <c r="G461" s="1031"/>
      <c r="H461" s="29">
        <f>ROUND(SUM(H459:H460),0)</f>
        <v>15496</v>
      </c>
    </row>
    <row r="462" spans="2:8" s="1" customFormat="1" ht="15.75" thickBot="1">
      <c r="B462" s="42"/>
      <c r="C462" s="42"/>
      <c r="D462" s="42"/>
      <c r="E462" s="42"/>
      <c r="F462" s="42"/>
      <c r="G462" s="42"/>
      <c r="H462" s="42"/>
    </row>
    <row r="463" spans="2:8" s="1" customFormat="1" ht="15.75" thickBot="1">
      <c r="B463" s="40"/>
      <c r="C463" s="40"/>
      <c r="D463" s="40"/>
      <c r="E463" s="995" t="s">
        <v>507</v>
      </c>
      <c r="F463" s="996"/>
      <c r="G463" s="997"/>
      <c r="H463" s="14">
        <f>+ROUND(H461+H452+H448+H456,0)</f>
        <v>79837</v>
      </c>
    </row>
    <row r="464" spans="2:8" s="1" customFormat="1">
      <c r="B464" s="40"/>
      <c r="C464" s="40"/>
      <c r="D464" s="40"/>
      <c r="E464" s="201"/>
      <c r="F464" s="201"/>
      <c r="G464" s="201"/>
      <c r="H464" s="200"/>
    </row>
    <row r="465" spans="2:8" s="1" customFormat="1">
      <c r="B465" s="40"/>
      <c r="C465" s="40"/>
      <c r="D465" s="40"/>
      <c r="E465" s="201"/>
      <c r="F465" s="201"/>
      <c r="G465" s="201"/>
      <c r="H465" s="200"/>
    </row>
    <row r="466" spans="2:8" s="1" customFormat="1">
      <c r="B466" s="40"/>
      <c r="C466" s="40"/>
      <c r="D466" s="40"/>
      <c r="E466" s="201"/>
      <c r="F466" s="201"/>
      <c r="G466" s="201"/>
      <c r="H466" s="200"/>
    </row>
    <row r="467" spans="2:8" s="1" customFormat="1">
      <c r="B467" s="40"/>
      <c r="C467" s="40"/>
      <c r="D467" s="40"/>
      <c r="E467" s="201"/>
      <c r="F467" s="201"/>
      <c r="G467" s="201"/>
      <c r="H467" s="200"/>
    </row>
    <row r="468" spans="2:8" s="1" customFormat="1" ht="15.75" thickBot="1">
      <c r="B468" s="40"/>
      <c r="C468" s="40"/>
      <c r="D468" s="40"/>
      <c r="E468" s="201"/>
      <c r="F468" s="201"/>
      <c r="G468" s="201"/>
      <c r="H468" s="200"/>
    </row>
    <row r="469" spans="2:8" s="1" customFormat="1" ht="15.6" customHeight="1" thickTop="1">
      <c r="B469" s="40"/>
      <c r="C469" s="854" t="s">
        <v>3432</v>
      </c>
      <c r="D469" s="40"/>
      <c r="E469" s="1203" t="s">
        <v>3431</v>
      </c>
      <c r="F469" s="1203"/>
      <c r="G469" s="1203"/>
      <c r="H469" s="200"/>
    </row>
    <row r="470" spans="2:8" s="1" customFormat="1">
      <c r="B470" s="40"/>
      <c r="C470" s="40"/>
      <c r="D470" s="40"/>
      <c r="E470" s="201"/>
      <c r="F470" s="201"/>
      <c r="G470" s="201"/>
      <c r="H470" s="200"/>
    </row>
    <row r="471" spans="2:8" s="1" customFormat="1">
      <c r="B471" s="40"/>
      <c r="C471" s="40"/>
      <c r="D471" s="40"/>
      <c r="E471" s="201"/>
      <c r="F471" s="201"/>
      <c r="G471" s="201"/>
      <c r="H471" s="200"/>
    </row>
    <row r="472" spans="2:8" s="1" customFormat="1" ht="15.75" thickBot="1">
      <c r="B472" s="40"/>
      <c r="C472" s="40"/>
      <c r="D472" s="40"/>
      <c r="E472" s="201"/>
      <c r="F472" s="201"/>
      <c r="G472" s="201"/>
      <c r="H472" s="200"/>
    </row>
    <row r="473" spans="2:8" s="1" customFormat="1" ht="15.75" thickTop="1">
      <c r="B473" s="40"/>
      <c r="C473" s="854" t="s">
        <v>3426</v>
      </c>
      <c r="D473" s="40"/>
      <c r="E473" s="1203" t="s">
        <v>3429</v>
      </c>
      <c r="F473" s="1203"/>
      <c r="G473" s="1203"/>
      <c r="H473" s="200"/>
    </row>
    <row r="474" spans="2:8" s="1" customFormat="1">
      <c r="E474" s="9"/>
      <c r="F474" s="9"/>
      <c r="G474" s="4"/>
      <c r="H474" s="4"/>
    </row>
    <row r="475" spans="2:8" s="1" customFormat="1">
      <c r="E475" s="9"/>
      <c r="F475" s="9"/>
      <c r="G475" s="4"/>
      <c r="H475" s="4"/>
    </row>
  </sheetData>
  <mergeCells count="288">
    <mergeCell ref="E316:G316"/>
    <mergeCell ref="E190:G190"/>
    <mergeCell ref="E194:G194"/>
    <mergeCell ref="E114:G114"/>
    <mergeCell ref="E118:G118"/>
    <mergeCell ref="B2:H2"/>
    <mergeCell ref="B13:D13"/>
    <mergeCell ref="E13:G13"/>
    <mergeCell ref="B14:H14"/>
    <mergeCell ref="B15:C15"/>
    <mergeCell ref="B17:D17"/>
    <mergeCell ref="E17:G17"/>
    <mergeCell ref="B8:C8"/>
    <mergeCell ref="B3:C3"/>
    <mergeCell ref="D3:H3"/>
    <mergeCell ref="B4:C6"/>
    <mergeCell ref="D4:G4"/>
    <mergeCell ref="D5:G6"/>
    <mergeCell ref="H5:H6"/>
    <mergeCell ref="B47:C47"/>
    <mergeCell ref="B53:D53"/>
    <mergeCell ref="E53:G53"/>
    <mergeCell ref="B41:H41"/>
    <mergeCell ref="B19:C19"/>
    <mergeCell ref="B21:D21"/>
    <mergeCell ref="E21:G21"/>
    <mergeCell ref="B22:H22"/>
    <mergeCell ref="B23:C23"/>
    <mergeCell ref="B26:D26"/>
    <mergeCell ref="E26:G26"/>
    <mergeCell ref="E28:G28"/>
    <mergeCell ref="E312:G312"/>
    <mergeCell ref="E34:G34"/>
    <mergeCell ref="E38:G38"/>
    <mergeCell ref="B130:D130"/>
    <mergeCell ref="E130:G130"/>
    <mergeCell ref="B127:C127"/>
    <mergeCell ref="E106:G106"/>
    <mergeCell ref="B106:D106"/>
    <mergeCell ref="E108:G108"/>
    <mergeCell ref="B103:C103"/>
    <mergeCell ref="B84:C86"/>
    <mergeCell ref="D84:G84"/>
    <mergeCell ref="D85:G86"/>
    <mergeCell ref="B121:H121"/>
    <mergeCell ref="B122:C122"/>
    <mergeCell ref="D122:H122"/>
    <mergeCell ref="B123:C125"/>
    <mergeCell ref="B42:C42"/>
    <mergeCell ref="D42:H42"/>
    <mergeCell ref="B169:D169"/>
    <mergeCell ref="E169:G169"/>
    <mergeCell ref="B170:H170"/>
    <mergeCell ref="B97:D97"/>
    <mergeCell ref="E97:G97"/>
    <mergeCell ref="B99:C99"/>
    <mergeCell ref="E101:G101"/>
    <mergeCell ref="B43:C45"/>
    <mergeCell ref="D43:G43"/>
    <mergeCell ref="D44:G45"/>
    <mergeCell ref="H44:H45"/>
    <mergeCell ref="B102:H102"/>
    <mergeCell ref="E67:G67"/>
    <mergeCell ref="B62:D62"/>
    <mergeCell ref="E62:G62"/>
    <mergeCell ref="B63:H63"/>
    <mergeCell ref="B64:C64"/>
    <mergeCell ref="B93:D93"/>
    <mergeCell ref="B54:H54"/>
    <mergeCell ref="B55:C55"/>
    <mergeCell ref="B67:D67"/>
    <mergeCell ref="B159:C161"/>
    <mergeCell ref="E306:G306"/>
    <mergeCell ref="B300:H300"/>
    <mergeCell ref="B282:C282"/>
    <mergeCell ref="B291:D291"/>
    <mergeCell ref="E291:G291"/>
    <mergeCell ref="B258:C258"/>
    <mergeCell ref="B261:D261"/>
    <mergeCell ref="E263:G263"/>
    <mergeCell ref="B238:C238"/>
    <mergeCell ref="D238:H238"/>
    <mergeCell ref="B239:C241"/>
    <mergeCell ref="D239:G239"/>
    <mergeCell ref="B301:C301"/>
    <mergeCell ref="B304:D304"/>
    <mergeCell ref="E304:G304"/>
    <mergeCell ref="D240:G241"/>
    <mergeCell ref="H240:H241"/>
    <mergeCell ref="B243:C243"/>
    <mergeCell ref="B248:D248"/>
    <mergeCell ref="E248:G248"/>
    <mergeCell ref="B249:H249"/>
    <mergeCell ref="B250:C250"/>
    <mergeCell ref="B252:D252"/>
    <mergeCell ref="E252:G252"/>
    <mergeCell ref="E224:G224"/>
    <mergeCell ref="B237:H237"/>
    <mergeCell ref="E230:G230"/>
    <mergeCell ref="E234:G234"/>
    <mergeCell ref="B218:H218"/>
    <mergeCell ref="B219:C219"/>
    <mergeCell ref="B222:D222"/>
    <mergeCell ref="E222:G222"/>
    <mergeCell ref="B203:C203"/>
    <mergeCell ref="B209:D209"/>
    <mergeCell ref="E209:G209"/>
    <mergeCell ref="B217:D217"/>
    <mergeCell ref="E217:G217"/>
    <mergeCell ref="B213:D213"/>
    <mergeCell ref="E213:G213"/>
    <mergeCell ref="B215:C215"/>
    <mergeCell ref="B199:C201"/>
    <mergeCell ref="D199:G199"/>
    <mergeCell ref="D200:G201"/>
    <mergeCell ref="B210:H210"/>
    <mergeCell ref="B211:C211"/>
    <mergeCell ref="B131:H131"/>
    <mergeCell ref="B132:C132"/>
    <mergeCell ref="B134:D134"/>
    <mergeCell ref="E134:G134"/>
    <mergeCell ref="B171:C171"/>
    <mergeCell ref="B173:D173"/>
    <mergeCell ref="E173:G173"/>
    <mergeCell ref="B157:H157"/>
    <mergeCell ref="B139:H139"/>
    <mergeCell ref="B140:C140"/>
    <mergeCell ref="B142:D142"/>
    <mergeCell ref="E142:G142"/>
    <mergeCell ref="E144:G144"/>
    <mergeCell ref="E150:G150"/>
    <mergeCell ref="E154:G154"/>
    <mergeCell ref="B136:C136"/>
    <mergeCell ref="B138:D138"/>
    <mergeCell ref="E138:G138"/>
    <mergeCell ref="B163:C163"/>
    <mergeCell ref="D159:G159"/>
    <mergeCell ref="D160:G161"/>
    <mergeCell ref="H160:H161"/>
    <mergeCell ref="E93:G93"/>
    <mergeCell ref="E69:G69"/>
    <mergeCell ref="B82:H82"/>
    <mergeCell ref="B83:C83"/>
    <mergeCell ref="D83:H83"/>
    <mergeCell ref="E75:G75"/>
    <mergeCell ref="E79:G79"/>
    <mergeCell ref="H85:H86"/>
    <mergeCell ref="B88:C88"/>
    <mergeCell ref="D123:G123"/>
    <mergeCell ref="D124:G125"/>
    <mergeCell ref="H124:H125"/>
    <mergeCell ref="B101:D101"/>
    <mergeCell ref="B175:C175"/>
    <mergeCell ref="B158:C158"/>
    <mergeCell ref="D158:H158"/>
    <mergeCell ref="B58:D58"/>
    <mergeCell ref="E58:G58"/>
    <mergeCell ref="B60:C60"/>
    <mergeCell ref="E261:G261"/>
    <mergeCell ref="B254:C254"/>
    <mergeCell ref="B256:D256"/>
    <mergeCell ref="E256:G256"/>
    <mergeCell ref="B257:H257"/>
    <mergeCell ref="H200:H201"/>
    <mergeCell ref="B179:C179"/>
    <mergeCell ref="B182:D182"/>
    <mergeCell ref="E182:G182"/>
    <mergeCell ref="E184:G184"/>
    <mergeCell ref="B197:H197"/>
    <mergeCell ref="B198:C198"/>
    <mergeCell ref="D198:H198"/>
    <mergeCell ref="B177:D177"/>
    <mergeCell ref="E177:G177"/>
    <mergeCell ref="B178:H178"/>
    <mergeCell ref="B94:H94"/>
    <mergeCell ref="B95:C95"/>
    <mergeCell ref="B292:H292"/>
    <mergeCell ref="B293:C293"/>
    <mergeCell ref="B295:D295"/>
    <mergeCell ref="E295:G295"/>
    <mergeCell ref="E269:G269"/>
    <mergeCell ref="E273:G273"/>
    <mergeCell ref="B297:C297"/>
    <mergeCell ref="B299:D299"/>
    <mergeCell ref="E299:G299"/>
    <mergeCell ref="B276:H276"/>
    <mergeCell ref="B277:C277"/>
    <mergeCell ref="D277:H277"/>
    <mergeCell ref="B278:C280"/>
    <mergeCell ref="D278:G278"/>
    <mergeCell ref="D279:G280"/>
    <mergeCell ref="H279:H280"/>
    <mergeCell ref="B319:H319"/>
    <mergeCell ref="B320:C320"/>
    <mergeCell ref="D320:H320"/>
    <mergeCell ref="B321:C323"/>
    <mergeCell ref="D321:G321"/>
    <mergeCell ref="D322:G323"/>
    <mergeCell ref="H322:H323"/>
    <mergeCell ref="B325:C325"/>
    <mergeCell ref="B330:D330"/>
    <mergeCell ref="E330:G330"/>
    <mergeCell ref="B331:H331"/>
    <mergeCell ref="B332:C332"/>
    <mergeCell ref="B334:D334"/>
    <mergeCell ref="E334:G334"/>
    <mergeCell ref="B336:C336"/>
    <mergeCell ref="B338:D338"/>
    <mergeCell ref="E338:G338"/>
    <mergeCell ref="B339:H339"/>
    <mergeCell ref="B340:C340"/>
    <mergeCell ref="B343:D343"/>
    <mergeCell ref="E343:G343"/>
    <mergeCell ref="E345:G345"/>
    <mergeCell ref="E351:G351"/>
    <mergeCell ref="E355:G355"/>
    <mergeCell ref="B358:H358"/>
    <mergeCell ref="B359:C359"/>
    <mergeCell ref="D359:H359"/>
    <mergeCell ref="B360:C362"/>
    <mergeCell ref="D360:G360"/>
    <mergeCell ref="D361:G362"/>
    <mergeCell ref="H361:H362"/>
    <mergeCell ref="B364:C364"/>
    <mergeCell ref="B371:D371"/>
    <mergeCell ref="E371:G371"/>
    <mergeCell ref="B372:H372"/>
    <mergeCell ref="B373:C373"/>
    <mergeCell ref="B377:D377"/>
    <mergeCell ref="E377:G377"/>
    <mergeCell ref="B379:C379"/>
    <mergeCell ref="B381:D381"/>
    <mergeCell ref="E381:G381"/>
    <mergeCell ref="B382:H382"/>
    <mergeCell ref="B383:C383"/>
    <mergeCell ref="B386:D386"/>
    <mergeCell ref="E386:G386"/>
    <mergeCell ref="E388:G388"/>
    <mergeCell ref="E394:G394"/>
    <mergeCell ref="E398:G398"/>
    <mergeCell ref="B401:H401"/>
    <mergeCell ref="B402:C402"/>
    <mergeCell ref="D402:H402"/>
    <mergeCell ref="B403:C405"/>
    <mergeCell ref="D403:G403"/>
    <mergeCell ref="D404:G405"/>
    <mergeCell ref="H404:H405"/>
    <mergeCell ref="B407:C407"/>
    <mergeCell ref="B411:D411"/>
    <mergeCell ref="E411:G411"/>
    <mergeCell ref="B412:H412"/>
    <mergeCell ref="B413:C413"/>
    <mergeCell ref="B415:D415"/>
    <mergeCell ref="E415:G415"/>
    <mergeCell ref="B417:C417"/>
    <mergeCell ref="B419:D419"/>
    <mergeCell ref="E419:G419"/>
    <mergeCell ref="B420:H420"/>
    <mergeCell ref="B421:C421"/>
    <mergeCell ref="B424:D424"/>
    <mergeCell ref="E424:G424"/>
    <mergeCell ref="E426:G426"/>
    <mergeCell ref="E432:G432"/>
    <mergeCell ref="E436:G436"/>
    <mergeCell ref="B439:H439"/>
    <mergeCell ref="B440:C440"/>
    <mergeCell ref="D440:H440"/>
    <mergeCell ref="B441:C443"/>
    <mergeCell ref="D441:G441"/>
    <mergeCell ref="D442:G443"/>
    <mergeCell ref="H442:H443"/>
    <mergeCell ref="B457:H457"/>
    <mergeCell ref="B458:C458"/>
    <mergeCell ref="B461:D461"/>
    <mergeCell ref="E461:G461"/>
    <mergeCell ref="E463:G463"/>
    <mergeCell ref="E469:G469"/>
    <mergeCell ref="E473:G473"/>
    <mergeCell ref="B445:C445"/>
    <mergeCell ref="B448:D448"/>
    <mergeCell ref="E448:G448"/>
    <mergeCell ref="B449:H449"/>
    <mergeCell ref="B450:C450"/>
    <mergeCell ref="B452:D452"/>
    <mergeCell ref="E452:G452"/>
    <mergeCell ref="B454:C454"/>
    <mergeCell ref="B456:D456"/>
    <mergeCell ref="E456:G456"/>
  </mergeCells>
  <phoneticPr fontId="12" type="noConversion"/>
  <dataValidations disablePrompts="1" count="2">
    <dataValidation type="list" allowBlank="1" showInputMessage="1" showErrorMessage="1" sqref="B24:B25 B16 B56:B57 B65:B66 B104:B105 B96 B251 B133 B180:B181 B172 B220:B221 B212 B259:B260 B141">
      <formula1>#REF!</formula1>
    </dataValidation>
    <dataValidation type="list" allowBlank="1" showInputMessage="1" showErrorMessage="1" sqref="B302:B303 B294 B341:B342 B333 B384:B385 B374:B376 B422:B423 B414 B459:B460 B451">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12" manualBreakCount="12">
    <brk id="39" max="16383" man="1"/>
    <brk id="80" max="16383" man="1"/>
    <brk id="119" max="16383" man="1"/>
    <brk id="155" max="16383" man="1"/>
    <brk id="195" max="16383" man="1"/>
    <brk id="235" max="16383" man="1"/>
    <brk id="274" max="16383" man="1"/>
    <brk id="317" max="8" man="1"/>
    <brk id="356" max="16383" man="1"/>
    <brk id="399" max="16383" man="1"/>
    <brk id="437" max="16383" man="1"/>
    <brk id="491" max="8" man="1"/>
  </rowBreaks>
  <colBreaks count="1" manualBreakCount="1">
    <brk id="9" max="1048575" man="1"/>
  </colBreaks>
  <drawing r:id="rId2"/>
  <legacyDrawingHF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80"/>
  <sheetViews>
    <sheetView view="pageBreakPreview" topLeftCell="A73" zoomScale="115" zoomScaleNormal="100" zoomScaleSheetLayoutView="115" workbookViewId="0">
      <selection activeCell="N264" sqref="N264"/>
    </sheetView>
  </sheetViews>
  <sheetFormatPr baseColWidth="10" defaultColWidth="11.5703125" defaultRowHeight="15"/>
  <cols>
    <col min="1" max="1" width="3.7109375" customWidth="1"/>
    <col min="2" max="2" width="10.28515625" customWidth="1"/>
    <col min="3" max="3" width="37.7109375" customWidth="1"/>
    <col min="4" max="4" width="7" customWidth="1"/>
    <col min="5" max="5" width="13.85546875" customWidth="1"/>
    <col min="6" max="6" width="6.42578125" customWidth="1"/>
    <col min="7" max="7" width="15.140625" customWidth="1"/>
    <col min="8" max="8" width="14.5703125" customWidth="1"/>
    <col min="9" max="9" width="5.5703125" customWidth="1"/>
    <col min="10" max="10" width="12.7109375" customWidth="1"/>
    <col min="11" max="11" width="27.7109375" customWidth="1"/>
  </cols>
  <sheetData>
    <row r="1" spans="2:8" s="1" customFormat="1" ht="15.75" thickBot="1">
      <c r="E1" s="9"/>
      <c r="F1" s="9"/>
      <c r="G1" s="4"/>
      <c r="H1" s="4"/>
    </row>
    <row r="2" spans="2:8" s="1" customFormat="1" ht="17.45" customHeight="1" thickBot="1">
      <c r="B2" s="1209" t="s">
        <v>2982</v>
      </c>
      <c r="C2" s="1210"/>
      <c r="D2" s="1210"/>
      <c r="E2" s="1210"/>
      <c r="F2" s="1210"/>
      <c r="G2" s="1210"/>
      <c r="H2" s="1211"/>
    </row>
    <row r="3" spans="2:8" s="1" customFormat="1" ht="15.75" thickBot="1">
      <c r="B3" s="1006" t="s">
        <v>2578</v>
      </c>
      <c r="C3" s="1007"/>
      <c r="D3" s="1008" t="s">
        <v>3680</v>
      </c>
      <c r="E3" s="1007"/>
      <c r="F3" s="1007"/>
      <c r="G3" s="1007"/>
      <c r="H3" s="1009"/>
    </row>
    <row r="4" spans="2:8" s="1" customFormat="1">
      <c r="B4" s="1010" t="s">
        <v>3557</v>
      </c>
      <c r="C4" s="1011"/>
      <c r="D4" s="1010" t="s">
        <v>34</v>
      </c>
      <c r="E4" s="1011"/>
      <c r="F4" s="1011"/>
      <c r="G4" s="1011"/>
      <c r="H4" s="38" t="s">
        <v>1</v>
      </c>
    </row>
    <row r="5" spans="2:8" s="1" customFormat="1" ht="9.6" customHeight="1">
      <c r="B5" s="1012"/>
      <c r="C5" s="1013"/>
      <c r="D5" s="1016">
        <f>+ROUND(H26+H17+H13+H21,0)</f>
        <v>30872</v>
      </c>
      <c r="E5" s="1017"/>
      <c r="F5" s="1017"/>
      <c r="G5" s="1017"/>
      <c r="H5" s="1020" t="s">
        <v>3</v>
      </c>
    </row>
    <row r="6" spans="2:8" s="1" customFormat="1" ht="27" customHeight="1" thickBot="1">
      <c r="B6" s="1014"/>
      <c r="C6" s="1015"/>
      <c r="D6" s="1018"/>
      <c r="E6" s="1019"/>
      <c r="F6" s="1019"/>
      <c r="G6" s="1019"/>
      <c r="H6" s="1021"/>
    </row>
    <row r="7" spans="2:8" s="1" customFormat="1" ht="9.75" customHeight="1" thickBot="1">
      <c r="E7" s="9"/>
      <c r="F7" s="9"/>
      <c r="G7" s="4"/>
      <c r="H7" s="4"/>
    </row>
    <row r="8" spans="2:8" s="1" customFormat="1" ht="24">
      <c r="B8" s="1207" t="s">
        <v>494</v>
      </c>
      <c r="C8" s="1208"/>
      <c r="D8" s="124" t="s">
        <v>495</v>
      </c>
      <c r="E8" s="123" t="s">
        <v>496</v>
      </c>
      <c r="F8" s="123" t="s">
        <v>2542</v>
      </c>
      <c r="G8" s="122" t="s">
        <v>492</v>
      </c>
      <c r="H8" s="121" t="s">
        <v>493</v>
      </c>
    </row>
    <row r="9" spans="2:8" s="1" customFormat="1" ht="15.75" thickBot="1">
      <c r="B9" s="169" t="s">
        <v>1198</v>
      </c>
      <c r="C9" s="11" t="str">
        <f>VLOOKUP(B9,'LISTA DE PRECIOS'!A:B,2,FALSE)</f>
        <v>Tubería PVC agua lluvia de 4"</v>
      </c>
      <c r="D9" s="133" t="str">
        <f>VLOOKUP(B9,'LISTA DE PRECIOS'!A:D,4,FALSE)</f>
        <v>M</v>
      </c>
      <c r="E9" s="12">
        <v>1</v>
      </c>
      <c r="F9" s="12">
        <v>1.05</v>
      </c>
      <c r="G9" s="13">
        <f>VLOOKUP(B9,'LISTA DE PRECIOS'!A:E,5,FALSE)</f>
        <v>18369</v>
      </c>
      <c r="H9" s="39">
        <f>+ROUND(E9*F9*G9,0)</f>
        <v>19287</v>
      </c>
    </row>
    <row r="10" spans="2:8" s="1" customFormat="1" ht="15.75" thickBot="1">
      <c r="B10" s="169" t="s">
        <v>648</v>
      </c>
      <c r="C10" s="11" t="str">
        <f>VLOOKUP(B10,'LISTA DE PRECIOS'!A:B,2,FALSE)</f>
        <v>Accesorios PVC agua lluvia (% tubería)</v>
      </c>
      <c r="D10" s="133" t="str">
        <f>VLOOKUP(B10,'LISTA DE PRECIOS'!A:D,4,FALSE)</f>
        <v>%Tub</v>
      </c>
      <c r="E10" s="12">
        <v>0.17</v>
      </c>
      <c r="F10" s="12">
        <v>1</v>
      </c>
      <c r="G10" s="13">
        <f>+H9</f>
        <v>19287</v>
      </c>
      <c r="H10" s="39">
        <f>+ROUND(E10*G10,0)</f>
        <v>3279</v>
      </c>
    </row>
    <row r="11" spans="2:8" s="1" customFormat="1" ht="15.75" thickBot="1">
      <c r="B11" s="169" t="s">
        <v>926</v>
      </c>
      <c r="C11" s="11" t="str">
        <f>VLOOKUP(B11,'LISTA DE PRECIOS'!A:B,2,FALSE)</f>
        <v>Limpiador removedor PVC 1/4</v>
      </c>
      <c r="D11" s="133" t="str">
        <f>VLOOKUP(B11,'LISTA DE PRECIOS'!A:D,4,FALSE)</f>
        <v>Un</v>
      </c>
      <c r="E11" s="12">
        <v>0.04</v>
      </c>
      <c r="F11" s="12">
        <v>1.03</v>
      </c>
      <c r="G11" s="13">
        <f>VLOOKUP(B11,'LISTA DE PRECIOS'!A:E,5,FALSE)</f>
        <v>37083</v>
      </c>
      <c r="H11" s="39">
        <f>+ROUND(E11*F11*G11,0)</f>
        <v>1528</v>
      </c>
    </row>
    <row r="12" spans="2:8" s="1" customFormat="1" ht="15.75" thickBot="1">
      <c r="B12" s="167" t="s">
        <v>1111</v>
      </c>
      <c r="C12" s="95" t="str">
        <f>VLOOKUP(B12,'LISTA DE PRECIOS'!A:B,2,FALSE)</f>
        <v>Soldadura liquida para PVC 1/4</v>
      </c>
      <c r="D12" s="133" t="str">
        <f>VLOOKUP(B12,'LISTA DE PRECIOS'!A:D,4,FALSE)</f>
        <v>Un</v>
      </c>
      <c r="E12" s="92">
        <v>0.04</v>
      </c>
      <c r="F12" s="92">
        <v>1.03</v>
      </c>
      <c r="G12" s="93">
        <f>VLOOKUP(B12,'LISTA DE PRECIOS'!A:E,5,FALSE)</f>
        <v>62900</v>
      </c>
      <c r="H12" s="94">
        <f>+ROUND(E12*F12*G12,0)</f>
        <v>2591</v>
      </c>
    </row>
    <row r="13" spans="2:8" s="1" customFormat="1" ht="15.75" thickBot="1">
      <c r="B13" s="1022"/>
      <c r="C13" s="1023"/>
      <c r="D13" s="1024"/>
      <c r="E13" s="1030" t="s">
        <v>497</v>
      </c>
      <c r="F13" s="1031"/>
      <c r="G13" s="1032"/>
      <c r="H13" s="29">
        <f>ROUND(SUM(H9:H12),0)</f>
        <v>26685</v>
      </c>
    </row>
    <row r="14" spans="2:8" s="1" customFormat="1" ht="10.9" customHeight="1" thickBot="1">
      <c r="B14" s="1027"/>
      <c r="C14" s="1027"/>
      <c r="D14" s="1027"/>
      <c r="E14" s="1027"/>
      <c r="F14" s="1027"/>
      <c r="G14" s="1027"/>
      <c r="H14" s="1027"/>
    </row>
    <row r="15" spans="2:8" s="1" customFormat="1" ht="24">
      <c r="B15" s="1028" t="s">
        <v>489</v>
      </c>
      <c r="C15" s="1029"/>
      <c r="D15" s="41" t="s">
        <v>490</v>
      </c>
      <c r="E15" s="25" t="s">
        <v>491</v>
      </c>
      <c r="F15" s="25" t="s">
        <v>2530</v>
      </c>
      <c r="G15" s="26" t="s">
        <v>492</v>
      </c>
      <c r="H15" s="27" t="s">
        <v>493</v>
      </c>
    </row>
    <row r="16" spans="2:8" s="1" customFormat="1" ht="15.75" thickBot="1">
      <c r="B16" s="91" t="s">
        <v>543</v>
      </c>
      <c r="C16" s="95" t="str">
        <f>VLOOKUP(B16,'LISTA DE PRECIOS'!A:B,2,FALSE)</f>
        <v>Herramienta menor</v>
      </c>
      <c r="D16" s="133" t="str">
        <f>VLOOKUP(B16,'LISTA DE PRECIOS'!A:D,4,FALSE)</f>
        <v>%MO</v>
      </c>
      <c r="E16" s="155">
        <v>0.1</v>
      </c>
      <c r="F16" s="155"/>
      <c r="G16" s="93">
        <f>+H26</f>
        <v>3806</v>
      </c>
      <c r="H16" s="154">
        <f>+ROUND(E16*G16,0)</f>
        <v>381</v>
      </c>
    </row>
    <row r="17" spans="2:8" s="1" customFormat="1" ht="15.75" thickBot="1">
      <c r="B17" s="1022"/>
      <c r="C17" s="1023"/>
      <c r="D17" s="1024"/>
      <c r="E17" s="1030" t="s">
        <v>498</v>
      </c>
      <c r="F17" s="1031"/>
      <c r="G17" s="1032"/>
      <c r="H17" s="29">
        <f>ROUND(SUM(H16:H16),0)</f>
        <v>381</v>
      </c>
    </row>
    <row r="18" spans="2:8" s="1" customFormat="1" ht="10.15" customHeight="1" thickBot="1">
      <c r="B18" s="42"/>
      <c r="C18" s="42"/>
      <c r="D18" s="42"/>
      <c r="E18" s="10"/>
      <c r="F18" s="10"/>
      <c r="G18" s="7"/>
      <c r="H18" s="8"/>
    </row>
    <row r="19" spans="2:8" s="1" customFormat="1" ht="36.75" thickBot="1">
      <c r="B19" s="1033" t="s">
        <v>499</v>
      </c>
      <c r="C19" s="1034"/>
      <c r="D19" s="30" t="s">
        <v>495</v>
      </c>
      <c r="E19" s="30" t="s">
        <v>501</v>
      </c>
      <c r="F19" s="25" t="s">
        <v>2530</v>
      </c>
      <c r="G19" s="31" t="s">
        <v>500</v>
      </c>
      <c r="H19" s="32" t="s">
        <v>493</v>
      </c>
    </row>
    <row r="20" spans="2:8" s="1" customFormat="1" ht="15.75" thickBot="1">
      <c r="B20" s="15">
        <v>3</v>
      </c>
      <c r="C20" s="16" t="s">
        <v>4</v>
      </c>
      <c r="D20" s="17"/>
      <c r="E20" s="18"/>
      <c r="F20" s="18"/>
      <c r="G20" s="19"/>
      <c r="H20" s="20">
        <f>+ROUND(E20*G20,0)</f>
        <v>0</v>
      </c>
    </row>
    <row r="21" spans="2:8" s="1" customFormat="1" ht="15.75" thickBot="1">
      <c r="B21" s="991"/>
      <c r="C21" s="991"/>
      <c r="D21" s="991"/>
      <c r="E21" s="992" t="s">
        <v>502</v>
      </c>
      <c r="F21" s="993"/>
      <c r="G21" s="994"/>
      <c r="H21" s="33">
        <f>ROUND(SUM(H20:H20),0)</f>
        <v>0</v>
      </c>
    </row>
    <row r="22" spans="2:8" s="1" customFormat="1" ht="15.75" thickBot="1">
      <c r="B22" s="1027"/>
      <c r="C22" s="1027"/>
      <c r="D22" s="1027"/>
      <c r="E22" s="1027"/>
      <c r="F22" s="1027"/>
      <c r="G22" s="1027"/>
      <c r="H22" s="1027"/>
    </row>
    <row r="23" spans="2:8" s="1" customFormat="1" ht="24">
      <c r="B23" s="1207" t="s">
        <v>503</v>
      </c>
      <c r="C23" s="1208"/>
      <c r="D23" s="124" t="s">
        <v>495</v>
      </c>
      <c r="E23" s="123" t="s">
        <v>504</v>
      </c>
      <c r="F23" s="123" t="s">
        <v>2530</v>
      </c>
      <c r="G23" s="122" t="s">
        <v>505</v>
      </c>
      <c r="H23" s="121" t="s">
        <v>493</v>
      </c>
    </row>
    <row r="24" spans="2:8" s="1" customFormat="1">
      <c r="B24" s="423" t="s">
        <v>2514</v>
      </c>
      <c r="C24" s="11" t="str">
        <f>VLOOKUP(B24,'LISTA DE PRECIOS'!A:B,2,FALSE)</f>
        <v>Ayudante</v>
      </c>
      <c r="D24" s="12" t="str">
        <f>VLOOKUP(B24,'LISTA DE PRECIOS'!A:D,4,FALSE)</f>
        <v>Día</v>
      </c>
      <c r="E24" s="23">
        <v>0.02</v>
      </c>
      <c r="F24" s="23">
        <v>1</v>
      </c>
      <c r="G24" s="13">
        <f>VLOOKUP(B24,'LISTA DE PRECIOS'!A:E,5,FALSE)</f>
        <v>67964</v>
      </c>
      <c r="H24" s="119">
        <f>+ROUND(E24*F24*G24,0)</f>
        <v>1359</v>
      </c>
    </row>
    <row r="25" spans="2:8" s="1" customFormat="1" ht="15.75" thickBot="1">
      <c r="B25" s="424" t="s">
        <v>2516</v>
      </c>
      <c r="C25" s="95" t="str">
        <f>VLOOKUP(B25,'LISTA DE PRECIOS'!A:B,2,FALSE)</f>
        <v>Oficial</v>
      </c>
      <c r="D25" s="92" t="str">
        <f>VLOOKUP(B25,'LISTA DE PRECIOS'!A:D,4,FALSE)</f>
        <v>Día</v>
      </c>
      <c r="E25" s="117">
        <v>0.02</v>
      </c>
      <c r="F25" s="117">
        <v>1</v>
      </c>
      <c r="G25" s="93">
        <f>VLOOKUP(B25,'LISTA DE PRECIOS'!A:E,5,FALSE)</f>
        <v>122335</v>
      </c>
      <c r="H25" s="116">
        <f>+ROUND(E25*F25*G25,0)</f>
        <v>2447</v>
      </c>
    </row>
    <row r="26" spans="2:8" s="1" customFormat="1" ht="15.75" thickBot="1">
      <c r="B26" s="991"/>
      <c r="C26" s="991"/>
      <c r="D26" s="991"/>
      <c r="E26" s="1042" t="s">
        <v>506</v>
      </c>
      <c r="F26" s="1043"/>
      <c r="G26" s="1031"/>
      <c r="H26" s="29">
        <f>ROUND(SUM(H24:H25),0)</f>
        <v>3806</v>
      </c>
    </row>
    <row r="27" spans="2:8" s="1" customFormat="1" ht="8.4499999999999993" customHeight="1" thickBot="1">
      <c r="B27" s="42"/>
      <c r="C27" s="42"/>
      <c r="D27" s="42"/>
      <c r="E27" s="42"/>
      <c r="F27" s="42"/>
      <c r="G27" s="42"/>
      <c r="H27" s="42"/>
    </row>
    <row r="28" spans="2:8" s="1" customFormat="1" ht="15.75" thickBot="1">
      <c r="B28" s="40"/>
      <c r="C28" s="40"/>
      <c r="D28" s="40"/>
      <c r="E28" s="995" t="s">
        <v>507</v>
      </c>
      <c r="F28" s="996"/>
      <c r="G28" s="997"/>
      <c r="H28" s="14">
        <f>+ROUND(H26+H17+H13+H21,0)</f>
        <v>30872</v>
      </c>
    </row>
    <row r="29" spans="2:8" s="1" customFormat="1">
      <c r="B29" s="40"/>
      <c r="C29" s="40"/>
      <c r="D29" s="40"/>
      <c r="E29" s="201"/>
      <c r="F29" s="201"/>
      <c r="G29" s="201"/>
      <c r="H29" s="200"/>
    </row>
    <row r="30" spans="2:8" s="1" customFormat="1">
      <c r="B30" s="40"/>
      <c r="C30" s="40"/>
      <c r="D30" s="40"/>
      <c r="E30" s="201"/>
      <c r="F30" s="201"/>
      <c r="G30" s="201"/>
      <c r="H30" s="200"/>
    </row>
    <row r="31" spans="2:8" s="1" customFormat="1">
      <c r="B31" s="40"/>
      <c r="C31" s="40"/>
      <c r="D31" s="40"/>
      <c r="E31" s="201"/>
      <c r="F31" s="201"/>
      <c r="G31" s="201"/>
      <c r="H31" s="200"/>
    </row>
    <row r="32" spans="2:8" s="1" customFormat="1">
      <c r="B32" s="40"/>
      <c r="C32" s="40"/>
      <c r="D32" s="40"/>
      <c r="E32" s="201"/>
      <c r="F32" s="201"/>
      <c r="G32" s="201"/>
      <c r="H32" s="200"/>
    </row>
    <row r="33" spans="2:8" s="1" customFormat="1" ht="15.75" thickBot="1">
      <c r="B33" s="40"/>
      <c r="C33" s="40"/>
      <c r="D33" s="40"/>
      <c r="E33" s="201"/>
      <c r="F33" s="201"/>
      <c r="G33" s="201"/>
      <c r="H33" s="200"/>
    </row>
    <row r="34" spans="2:8" s="1" customFormat="1" ht="15.6" customHeight="1" thickTop="1">
      <c r="B34" s="40"/>
      <c r="C34" s="854" t="s">
        <v>3432</v>
      </c>
      <c r="D34" s="40"/>
      <c r="E34" s="1203" t="s">
        <v>3431</v>
      </c>
      <c r="F34" s="1203"/>
      <c r="G34" s="1203"/>
      <c r="H34" s="200"/>
    </row>
    <row r="35" spans="2:8" s="1" customFormat="1">
      <c r="B35" s="40"/>
      <c r="C35" s="40"/>
      <c r="D35" s="40"/>
      <c r="E35" s="201"/>
      <c r="F35" s="201"/>
      <c r="G35" s="201"/>
      <c r="H35" s="200"/>
    </row>
    <row r="36" spans="2:8" s="1" customFormat="1">
      <c r="B36" s="40"/>
      <c r="C36" s="40"/>
      <c r="D36" s="40"/>
      <c r="E36" s="201"/>
      <c r="F36" s="201"/>
      <c r="G36" s="201"/>
      <c r="H36" s="200"/>
    </row>
    <row r="37" spans="2:8" s="1" customFormat="1" ht="15.75" thickBot="1">
      <c r="B37" s="40"/>
      <c r="C37" s="40"/>
      <c r="D37" s="40"/>
      <c r="E37" s="201"/>
      <c r="F37" s="201"/>
      <c r="G37" s="201"/>
      <c r="H37" s="200"/>
    </row>
    <row r="38" spans="2:8" s="1" customFormat="1" ht="15.75" thickTop="1">
      <c r="B38" s="40"/>
      <c r="C38" s="854" t="s">
        <v>3426</v>
      </c>
      <c r="D38" s="40"/>
      <c r="E38" s="1203" t="s">
        <v>3429</v>
      </c>
      <c r="F38" s="1203"/>
      <c r="G38" s="1203"/>
      <c r="H38" s="200"/>
    </row>
    <row r="39" spans="2:8" s="1" customFormat="1">
      <c r="E39" s="9"/>
      <c r="F39" s="9"/>
      <c r="G39" s="4"/>
      <c r="H39" s="4"/>
    </row>
    <row r="40" spans="2:8" s="1" customFormat="1" ht="15.75" thickBot="1">
      <c r="E40" s="9"/>
      <c r="F40" s="9"/>
      <c r="G40" s="4"/>
      <c r="H40" s="4"/>
    </row>
    <row r="41" spans="2:8" s="1" customFormat="1" ht="17.45" customHeight="1" thickBot="1">
      <c r="B41" s="1209" t="s">
        <v>2982</v>
      </c>
      <c r="C41" s="1210"/>
      <c r="D41" s="1210"/>
      <c r="E41" s="1210"/>
      <c r="F41" s="1210"/>
      <c r="G41" s="1210"/>
      <c r="H41" s="1211"/>
    </row>
    <row r="42" spans="2:8" s="1" customFormat="1" ht="15.75" thickBot="1">
      <c r="B42" s="1006" t="s">
        <v>2578</v>
      </c>
      <c r="C42" s="1007"/>
      <c r="D42" s="1008" t="s">
        <v>3681</v>
      </c>
      <c r="E42" s="1007"/>
      <c r="F42" s="1007"/>
      <c r="G42" s="1007"/>
      <c r="H42" s="1009"/>
    </row>
    <row r="43" spans="2:8" s="1" customFormat="1" ht="14.45" customHeight="1">
      <c r="B43" s="1010" t="s">
        <v>3555</v>
      </c>
      <c r="C43" s="1011"/>
      <c r="D43" s="1010" t="s">
        <v>34</v>
      </c>
      <c r="E43" s="1011"/>
      <c r="F43" s="1011"/>
      <c r="G43" s="1011"/>
      <c r="H43" s="38" t="s">
        <v>1</v>
      </c>
    </row>
    <row r="44" spans="2:8" s="1" customFormat="1" ht="9.6" customHeight="1">
      <c r="B44" s="1012"/>
      <c r="C44" s="1013"/>
      <c r="D44" s="1016">
        <f>+ROUND(H65+H56+H52+H60,0)</f>
        <v>62161</v>
      </c>
      <c r="E44" s="1017"/>
      <c r="F44" s="1017"/>
      <c r="G44" s="1017"/>
      <c r="H44" s="1020" t="s">
        <v>3</v>
      </c>
    </row>
    <row r="45" spans="2:8" s="1" customFormat="1" ht="27" customHeight="1" thickBot="1">
      <c r="B45" s="1014"/>
      <c r="C45" s="1015"/>
      <c r="D45" s="1018"/>
      <c r="E45" s="1019"/>
      <c r="F45" s="1019"/>
      <c r="G45" s="1019"/>
      <c r="H45" s="1021"/>
    </row>
    <row r="46" spans="2:8" s="1" customFormat="1" ht="9.75" customHeight="1" thickBot="1">
      <c r="E46" s="9"/>
      <c r="F46" s="9"/>
      <c r="G46" s="4"/>
      <c r="H46" s="4"/>
    </row>
    <row r="47" spans="2:8" s="1" customFormat="1" ht="24">
      <c r="B47" s="1207" t="s">
        <v>494</v>
      </c>
      <c r="C47" s="1208"/>
      <c r="D47" s="124" t="s">
        <v>495</v>
      </c>
      <c r="E47" s="123" t="s">
        <v>496</v>
      </c>
      <c r="F47" s="123" t="s">
        <v>2542</v>
      </c>
      <c r="G47" s="122" t="s">
        <v>492</v>
      </c>
      <c r="H47" s="121" t="s">
        <v>493</v>
      </c>
    </row>
    <row r="48" spans="2:8" s="1" customFormat="1">
      <c r="B48" s="169" t="s">
        <v>1250</v>
      </c>
      <c r="C48" s="11" t="str">
        <f>VLOOKUP(B48,'LISTA DE PRECIOS'!A:B,2,FALSE)</f>
        <v>Tubería PVC sanitaria de 6"</v>
      </c>
      <c r="D48" s="12" t="str">
        <f>VLOOKUP(B48,'LISTA DE PRECIOS'!A:D,4,FALSE)</f>
        <v>M</v>
      </c>
      <c r="E48" s="12">
        <v>1</v>
      </c>
      <c r="F48" s="12">
        <v>1.05</v>
      </c>
      <c r="G48" s="13">
        <f>VLOOKUP(B48,'LISTA DE PRECIOS'!A:E,5,FALSE)</f>
        <v>39947</v>
      </c>
      <c r="H48" s="39">
        <f>+ROUND(E48*F48*G48,0)</f>
        <v>41944</v>
      </c>
    </row>
    <row r="49" spans="2:8" s="1" customFormat="1">
      <c r="B49" s="169" t="s">
        <v>1340</v>
      </c>
      <c r="C49" s="11" t="str">
        <f>VLOOKUP(B49,'LISTA DE PRECIOS'!A:B,2,FALSE)</f>
        <v>Accesorios PVC sanitaria (% tubería)</v>
      </c>
      <c r="D49" s="12" t="str">
        <f>VLOOKUP(B49,'LISTA DE PRECIOS'!A:D,4,FALSE)</f>
        <v>%Tub</v>
      </c>
      <c r="E49" s="12">
        <v>0.17</v>
      </c>
      <c r="F49" s="12">
        <v>1</v>
      </c>
      <c r="G49" s="13">
        <f>+H48</f>
        <v>41944</v>
      </c>
      <c r="H49" s="39">
        <f>+ROUND(E49*G49,0)</f>
        <v>7130</v>
      </c>
    </row>
    <row r="50" spans="2:8" s="1" customFormat="1">
      <c r="B50" s="169" t="s">
        <v>926</v>
      </c>
      <c r="C50" s="11" t="str">
        <f>VLOOKUP(B50,'LISTA DE PRECIOS'!A:B,2,FALSE)</f>
        <v>Limpiador removedor PVC 1/4</v>
      </c>
      <c r="D50" s="12" t="str">
        <f>VLOOKUP(B50,'LISTA DE PRECIOS'!A:D,4,FALSE)</f>
        <v>Un</v>
      </c>
      <c r="E50" s="12">
        <v>0.06</v>
      </c>
      <c r="F50" s="12">
        <v>1.03</v>
      </c>
      <c r="G50" s="13">
        <f>VLOOKUP(B50,'LISTA DE PRECIOS'!A:E,5,FALSE)</f>
        <v>37083</v>
      </c>
      <c r="H50" s="39">
        <f>+ROUND(E50*F50*G50,0)</f>
        <v>2292</v>
      </c>
    </row>
    <row r="51" spans="2:8" s="1" customFormat="1" ht="15.75" thickBot="1">
      <c r="B51" s="167" t="s">
        <v>1111</v>
      </c>
      <c r="C51" s="95" t="str">
        <f>VLOOKUP(B51,'LISTA DE PRECIOS'!A:B,2,FALSE)</f>
        <v>Soldadura liquida para PVC 1/4</v>
      </c>
      <c r="D51" s="92" t="str">
        <f>VLOOKUP(B51,'LISTA DE PRECIOS'!A:D,4,FALSE)</f>
        <v>Un</v>
      </c>
      <c r="E51" s="92">
        <v>0.06</v>
      </c>
      <c r="F51" s="92">
        <v>1.03</v>
      </c>
      <c r="G51" s="93">
        <f>VLOOKUP(B51,'LISTA DE PRECIOS'!A:E,5,FALSE)</f>
        <v>62900</v>
      </c>
      <c r="H51" s="94">
        <f>+ROUND(E51*F51*G51,0)</f>
        <v>3887</v>
      </c>
    </row>
    <row r="52" spans="2:8" s="1" customFormat="1" ht="15.75" thickBot="1">
      <c r="B52" s="1022"/>
      <c r="C52" s="1023"/>
      <c r="D52" s="1024"/>
      <c r="E52" s="1030" t="s">
        <v>497</v>
      </c>
      <c r="F52" s="1031"/>
      <c r="G52" s="1032"/>
      <c r="H52" s="29">
        <f>ROUND(SUM(H48:H51),0)</f>
        <v>55253</v>
      </c>
    </row>
    <row r="53" spans="2:8" s="1" customFormat="1" ht="10.9" customHeight="1" thickBot="1">
      <c r="B53" s="1027"/>
      <c r="C53" s="1027"/>
      <c r="D53" s="1027"/>
      <c r="E53" s="1027"/>
      <c r="F53" s="1027"/>
      <c r="G53" s="1027"/>
      <c r="H53" s="1027"/>
    </row>
    <row r="54" spans="2:8" s="1" customFormat="1" ht="24">
      <c r="B54" s="1028" t="s">
        <v>489</v>
      </c>
      <c r="C54" s="1029"/>
      <c r="D54" s="41" t="s">
        <v>490</v>
      </c>
      <c r="E54" s="25" t="s">
        <v>491</v>
      </c>
      <c r="F54" s="25" t="s">
        <v>2530</v>
      </c>
      <c r="G54" s="26" t="s">
        <v>492</v>
      </c>
      <c r="H54" s="27" t="s">
        <v>493</v>
      </c>
    </row>
    <row r="55" spans="2:8" s="1" customFormat="1" ht="15.75" thickBot="1">
      <c r="B55" s="91" t="s">
        <v>543</v>
      </c>
      <c r="C55" s="95" t="str">
        <f>VLOOKUP(B55,'LISTA DE PRECIOS'!A:B,2,FALSE)</f>
        <v>Herramienta menor</v>
      </c>
      <c r="D55" s="92" t="str">
        <f>VLOOKUP(B55,'LISTA DE PRECIOS'!A:D,4,FALSE)</f>
        <v>%MO</v>
      </c>
      <c r="E55" s="155">
        <v>0.1</v>
      </c>
      <c r="F55" s="155"/>
      <c r="G55" s="93">
        <f>+H65</f>
        <v>6280</v>
      </c>
      <c r="H55" s="154">
        <f>+ROUND(E55*G55,0)</f>
        <v>628</v>
      </c>
    </row>
    <row r="56" spans="2:8" s="1" customFormat="1" ht="15.75" thickBot="1">
      <c r="B56" s="1022"/>
      <c r="C56" s="1023"/>
      <c r="D56" s="1024"/>
      <c r="E56" s="1030" t="s">
        <v>498</v>
      </c>
      <c r="F56" s="1031"/>
      <c r="G56" s="1032"/>
      <c r="H56" s="29">
        <f>ROUND(SUM(H55:H55),0)</f>
        <v>628</v>
      </c>
    </row>
    <row r="57" spans="2:8" s="1" customFormat="1" ht="10.15" customHeight="1" thickBot="1">
      <c r="B57" s="42"/>
      <c r="C57" s="42"/>
      <c r="D57" s="42"/>
      <c r="E57" s="10"/>
      <c r="F57" s="10"/>
      <c r="G57" s="7"/>
      <c r="H57" s="8"/>
    </row>
    <row r="58" spans="2:8" s="1" customFormat="1" ht="36.75" thickBot="1">
      <c r="B58" s="1033" t="s">
        <v>499</v>
      </c>
      <c r="C58" s="1034"/>
      <c r="D58" s="30" t="s">
        <v>495</v>
      </c>
      <c r="E58" s="30" t="s">
        <v>501</v>
      </c>
      <c r="F58" s="25" t="s">
        <v>2530</v>
      </c>
      <c r="G58" s="31" t="s">
        <v>500</v>
      </c>
      <c r="H58" s="32" t="s">
        <v>493</v>
      </c>
    </row>
    <row r="59" spans="2:8" s="1" customFormat="1" ht="15.75" thickBot="1">
      <c r="B59" s="15">
        <v>3</v>
      </c>
      <c r="C59" s="16" t="s">
        <v>4</v>
      </c>
      <c r="D59" s="17"/>
      <c r="E59" s="18"/>
      <c r="F59" s="18"/>
      <c r="G59" s="19"/>
      <c r="H59" s="20">
        <f>+ROUND(E59*G59,0)</f>
        <v>0</v>
      </c>
    </row>
    <row r="60" spans="2:8" s="1" customFormat="1" ht="15.75" thickBot="1">
      <c r="B60" s="991"/>
      <c r="C60" s="991"/>
      <c r="D60" s="991"/>
      <c r="E60" s="992" t="s">
        <v>502</v>
      </c>
      <c r="F60" s="993"/>
      <c r="G60" s="994"/>
      <c r="H60" s="33">
        <f>ROUND(SUM(H59:H59),0)</f>
        <v>0</v>
      </c>
    </row>
    <row r="61" spans="2:8" s="1" customFormat="1" ht="15.75" thickBot="1">
      <c r="B61" s="1027"/>
      <c r="C61" s="1027"/>
      <c r="D61" s="1027"/>
      <c r="E61" s="1027"/>
      <c r="F61" s="1027"/>
      <c r="G61" s="1027"/>
      <c r="H61" s="1027"/>
    </row>
    <row r="62" spans="2:8" s="1" customFormat="1" ht="24">
      <c r="B62" s="1207" t="s">
        <v>503</v>
      </c>
      <c r="C62" s="1208"/>
      <c r="D62" s="124" t="s">
        <v>495</v>
      </c>
      <c r="E62" s="123" t="s">
        <v>504</v>
      </c>
      <c r="F62" s="123" t="s">
        <v>2530</v>
      </c>
      <c r="G62" s="122" t="s">
        <v>505</v>
      </c>
      <c r="H62" s="121" t="s">
        <v>493</v>
      </c>
    </row>
    <row r="63" spans="2:8" s="1" customFormat="1">
      <c r="B63" s="423" t="s">
        <v>2514</v>
      </c>
      <c r="C63" s="11" t="str">
        <f>VLOOKUP(B63,'LISTA DE PRECIOS'!A:B,2,FALSE)</f>
        <v>Ayudante</v>
      </c>
      <c r="D63" s="12" t="str">
        <f>VLOOKUP(B63,'LISTA DE PRECIOS'!A:D,4,FALSE)</f>
        <v>Día</v>
      </c>
      <c r="E63" s="23">
        <v>3.3000000000000002E-2</v>
      </c>
      <c r="F63" s="23">
        <v>1</v>
      </c>
      <c r="G63" s="13">
        <f>VLOOKUP(B63,'LISTA DE PRECIOS'!A:E,5,FALSE)</f>
        <v>67964</v>
      </c>
      <c r="H63" s="119">
        <f>+ROUND(E63*F63*G63,0)</f>
        <v>2243</v>
      </c>
    </row>
    <row r="64" spans="2:8" s="1" customFormat="1" ht="15.75" thickBot="1">
      <c r="B64" s="424" t="s">
        <v>2516</v>
      </c>
      <c r="C64" s="95" t="str">
        <f>VLOOKUP(B64,'LISTA DE PRECIOS'!A:B,2,FALSE)</f>
        <v>Oficial</v>
      </c>
      <c r="D64" s="92" t="str">
        <f>VLOOKUP(B64,'LISTA DE PRECIOS'!A:D,4,FALSE)</f>
        <v>Día</v>
      </c>
      <c r="E64" s="117">
        <v>3.3000000000000002E-2</v>
      </c>
      <c r="F64" s="117">
        <v>1</v>
      </c>
      <c r="G64" s="93">
        <f>VLOOKUP(B64,'LISTA DE PRECIOS'!A:E,5,FALSE)</f>
        <v>122335</v>
      </c>
      <c r="H64" s="116">
        <f>+ROUND(E64*F64*G64,0)</f>
        <v>4037</v>
      </c>
    </row>
    <row r="65" spans="2:8" s="1" customFormat="1" ht="15.75" thickBot="1">
      <c r="B65" s="991"/>
      <c r="C65" s="991"/>
      <c r="D65" s="991"/>
      <c r="E65" s="1042" t="s">
        <v>506</v>
      </c>
      <c r="F65" s="1043"/>
      <c r="G65" s="1031"/>
      <c r="H65" s="29">
        <f>ROUND(SUM(H63:H64),0)</f>
        <v>6280</v>
      </c>
    </row>
    <row r="66" spans="2:8" s="1" customFormat="1" ht="8.4499999999999993" customHeight="1" thickBot="1">
      <c r="B66" s="42"/>
      <c r="C66" s="42"/>
      <c r="D66" s="42"/>
      <c r="E66" s="42"/>
      <c r="F66" s="42"/>
      <c r="G66" s="42"/>
      <c r="H66" s="42"/>
    </row>
    <row r="67" spans="2:8" s="1" customFormat="1" ht="15.75" thickBot="1">
      <c r="B67" s="40"/>
      <c r="C67" s="40"/>
      <c r="D67" s="40"/>
      <c r="E67" s="995" t="s">
        <v>507</v>
      </c>
      <c r="F67" s="996"/>
      <c r="G67" s="997"/>
      <c r="H67" s="14">
        <f>+ROUND(H65+H56+H52+H60,0)</f>
        <v>62161</v>
      </c>
    </row>
    <row r="68" spans="2:8" s="1" customFormat="1">
      <c r="B68" s="40"/>
      <c r="C68" s="40"/>
      <c r="D68" s="40"/>
      <c r="E68" s="201"/>
      <c r="F68" s="201"/>
      <c r="G68" s="201"/>
      <c r="H68" s="200"/>
    </row>
    <row r="69" spans="2:8" s="1" customFormat="1">
      <c r="B69" s="40"/>
      <c r="C69" s="40"/>
      <c r="D69" s="40"/>
      <c r="E69" s="201"/>
      <c r="F69" s="201"/>
      <c r="G69" s="201"/>
      <c r="H69" s="200"/>
    </row>
    <row r="70" spans="2:8" s="1" customFormat="1">
      <c r="B70" s="40"/>
      <c r="C70" s="40"/>
      <c r="D70" s="40"/>
      <c r="E70" s="201"/>
      <c r="F70" s="201"/>
      <c r="G70" s="201"/>
      <c r="H70" s="200"/>
    </row>
    <row r="71" spans="2:8" s="1" customFormat="1">
      <c r="B71" s="40"/>
      <c r="C71" s="40"/>
      <c r="D71" s="40"/>
      <c r="E71" s="201"/>
      <c r="F71" s="201"/>
      <c r="G71" s="201"/>
      <c r="H71" s="200"/>
    </row>
    <row r="72" spans="2:8" s="1" customFormat="1" ht="15.75" thickBot="1">
      <c r="B72" s="40"/>
      <c r="C72" s="40"/>
      <c r="D72" s="40"/>
      <c r="E72" s="201"/>
      <c r="F72" s="201"/>
      <c r="G72" s="201"/>
      <c r="H72" s="200"/>
    </row>
    <row r="73" spans="2:8" s="1" customFormat="1" ht="15.6" customHeight="1" thickTop="1">
      <c r="B73" s="40"/>
      <c r="C73" s="854" t="s">
        <v>3432</v>
      </c>
      <c r="D73" s="40"/>
      <c r="E73" s="1203" t="s">
        <v>3431</v>
      </c>
      <c r="F73" s="1203"/>
      <c r="G73" s="1203"/>
      <c r="H73" s="200"/>
    </row>
    <row r="74" spans="2:8" s="1" customFormat="1">
      <c r="B74" s="40"/>
      <c r="C74" s="40"/>
      <c r="D74" s="40"/>
      <c r="E74" s="201"/>
      <c r="F74" s="201"/>
      <c r="G74" s="201"/>
      <c r="H74" s="200"/>
    </row>
    <row r="75" spans="2:8" s="1" customFormat="1">
      <c r="B75" s="40"/>
      <c r="C75" s="40"/>
      <c r="D75" s="40"/>
      <c r="E75" s="201"/>
      <c r="F75" s="201"/>
      <c r="G75" s="201"/>
      <c r="H75" s="200"/>
    </row>
    <row r="76" spans="2:8" s="1" customFormat="1" ht="15.75" thickBot="1">
      <c r="B76" s="40"/>
      <c r="C76" s="40"/>
      <c r="D76" s="40"/>
      <c r="E76" s="201"/>
      <c r="F76" s="201"/>
      <c r="G76" s="201"/>
      <c r="H76" s="200"/>
    </row>
    <row r="77" spans="2:8" s="1" customFormat="1" ht="15.75" thickTop="1">
      <c r="B77" s="40"/>
      <c r="C77" s="854" t="s">
        <v>3426</v>
      </c>
      <c r="D77" s="40"/>
      <c r="E77" s="1203" t="s">
        <v>3429</v>
      </c>
      <c r="F77" s="1203"/>
      <c r="G77" s="1203"/>
      <c r="H77" s="200"/>
    </row>
    <row r="78" spans="2:8" s="1" customFormat="1">
      <c r="E78" s="9"/>
      <c r="F78" s="9"/>
      <c r="G78" s="4"/>
      <c r="H78" s="4"/>
    </row>
    <row r="80" spans="2:8">
      <c r="C80" t="s">
        <v>3426</v>
      </c>
    </row>
  </sheetData>
  <mergeCells count="48">
    <mergeCell ref="E73:G73"/>
    <mergeCell ref="E77:G77"/>
    <mergeCell ref="B4:C6"/>
    <mergeCell ref="D4:G4"/>
    <mergeCell ref="D5:G6"/>
    <mergeCell ref="B22:H22"/>
    <mergeCell ref="B23:C23"/>
    <mergeCell ref="E28:G28"/>
    <mergeCell ref="B41:H41"/>
    <mergeCell ref="B42:C42"/>
    <mergeCell ref="D42:H42"/>
    <mergeCell ref="B43:C45"/>
    <mergeCell ref="D43:G43"/>
    <mergeCell ref="D44:G45"/>
    <mergeCell ref="H44:H45"/>
    <mergeCell ref="E34:G34"/>
    <mergeCell ref="H5:H6"/>
    <mergeCell ref="B2:H2"/>
    <mergeCell ref="B3:C3"/>
    <mergeCell ref="D3:H3"/>
    <mergeCell ref="B26:D26"/>
    <mergeCell ref="E26:G26"/>
    <mergeCell ref="B8:C8"/>
    <mergeCell ref="B13:D13"/>
    <mergeCell ref="E13:G13"/>
    <mergeCell ref="B14:H14"/>
    <mergeCell ref="B15:C15"/>
    <mergeCell ref="B17:D17"/>
    <mergeCell ref="E17:G17"/>
    <mergeCell ref="B19:C19"/>
    <mergeCell ref="B21:D21"/>
    <mergeCell ref="E21:G21"/>
    <mergeCell ref="E38:G38"/>
    <mergeCell ref="B58:C58"/>
    <mergeCell ref="B60:D60"/>
    <mergeCell ref="B47:C47"/>
    <mergeCell ref="E67:G67"/>
    <mergeCell ref="E60:G60"/>
    <mergeCell ref="B61:H61"/>
    <mergeCell ref="B62:C62"/>
    <mergeCell ref="B65:D65"/>
    <mergeCell ref="E65:G65"/>
    <mergeCell ref="B52:D52"/>
    <mergeCell ref="E52:G52"/>
    <mergeCell ref="B53:H53"/>
    <mergeCell ref="B54:C54"/>
    <mergeCell ref="B56:D56"/>
    <mergeCell ref="E56:G56"/>
  </mergeCells>
  <phoneticPr fontId="12" type="noConversion"/>
  <dataValidations count="1">
    <dataValidation type="list" allowBlank="1" showInputMessage="1" showErrorMessage="1" sqref="B16 B24:B25 B63:B64 B55">
      <formula1>#REF!</formula1>
    </dataValidation>
  </dataValidations>
  <printOptions horizontalCentered="1"/>
  <pageMargins left="0.70866141732283472" right="0.70866141732283472" top="1.1417322834645669" bottom="0.74803149606299213" header="0.19685039370078741" footer="0.31496062992125984"/>
  <pageSetup scale="73" orientation="portrait" r:id="rId1"/>
  <headerFooter>
    <oddHeader>&amp;C&amp;G</oddHeader>
    <oddFooter>&amp;C&amp;G</oddFooter>
  </headerFooter>
  <rowBreaks count="1" manualBreakCount="1">
    <brk id="39" max="8" man="1"/>
  </rowBreaks>
  <colBreaks count="1" manualBreakCount="1">
    <brk id="9" max="1048575" man="1"/>
  </colBreaks>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77"/>
  <sheetViews>
    <sheetView view="pageBreakPreview" topLeftCell="A566" zoomScaleNormal="100" zoomScaleSheetLayoutView="100" workbookViewId="0">
      <selection activeCell="N264" sqref="N264"/>
    </sheetView>
  </sheetViews>
  <sheetFormatPr baseColWidth="10" defaultRowHeight="15"/>
  <cols>
    <col min="1" max="1" width="7.28515625" customWidth="1"/>
    <col min="2" max="2" width="12.28515625" customWidth="1"/>
    <col min="3" max="3" width="33" customWidth="1"/>
    <col min="4" max="4" width="10.140625" customWidth="1"/>
    <col min="5" max="5" width="13.140625" customWidth="1"/>
    <col min="7" max="7" width="16.42578125" customWidth="1"/>
    <col min="8" max="8" width="15.28515625" customWidth="1"/>
    <col min="9" max="9" width="4.7109375" customWidth="1"/>
  </cols>
  <sheetData>
    <row r="1" spans="2:8" ht="15.75" thickBot="1"/>
    <row r="2" spans="2:8" s="1" customFormat="1" ht="15" customHeight="1" thickBot="1">
      <c r="B2" s="1209" t="s">
        <v>2982</v>
      </c>
      <c r="C2" s="1210"/>
      <c r="D2" s="1210"/>
      <c r="E2" s="1210"/>
      <c r="F2" s="1210"/>
      <c r="G2" s="1210"/>
      <c r="H2" s="1211"/>
    </row>
    <row r="3" spans="2:8" s="1" customFormat="1" ht="15.75" thickBot="1">
      <c r="B3" s="1006" t="s">
        <v>2578</v>
      </c>
      <c r="C3" s="1007"/>
      <c r="D3" s="1008" t="s">
        <v>3682</v>
      </c>
      <c r="E3" s="1007"/>
      <c r="F3" s="1007"/>
      <c r="G3" s="1007"/>
      <c r="H3" s="1009"/>
    </row>
    <row r="4" spans="2:8" s="1" customFormat="1">
      <c r="B4" s="1010" t="s">
        <v>3441</v>
      </c>
      <c r="C4" s="1011"/>
      <c r="D4" s="1010" t="s">
        <v>34</v>
      </c>
      <c r="E4" s="1011"/>
      <c r="F4" s="1011"/>
      <c r="G4" s="1011"/>
      <c r="H4" s="38" t="s">
        <v>1</v>
      </c>
    </row>
    <row r="5" spans="2:8" s="1" customFormat="1" ht="21" customHeight="1">
      <c r="B5" s="1012"/>
      <c r="C5" s="1013"/>
      <c r="D5" s="1016">
        <f>+ROUND(H27+H18+H14+H22,0)</f>
        <v>13722</v>
      </c>
      <c r="E5" s="1017"/>
      <c r="F5" s="1017"/>
      <c r="G5" s="1017"/>
      <c r="H5" s="1020" t="s">
        <v>3</v>
      </c>
    </row>
    <row r="6" spans="2:8" s="1" customFormat="1" ht="15.75" thickBot="1">
      <c r="B6" s="1014"/>
      <c r="C6" s="1015"/>
      <c r="D6" s="1018"/>
      <c r="E6" s="1019"/>
      <c r="F6" s="1019"/>
      <c r="G6" s="1019"/>
      <c r="H6" s="1021"/>
    </row>
    <row r="7" spans="2:8" s="1" customFormat="1" ht="19.899999999999999" customHeight="1" thickBot="1">
      <c r="E7" s="9"/>
      <c r="F7" s="9"/>
      <c r="G7" s="4"/>
      <c r="H7" s="4"/>
    </row>
    <row r="8" spans="2:8" s="1" customFormat="1">
      <c r="B8" s="1207" t="s">
        <v>494</v>
      </c>
      <c r="C8" s="1208"/>
      <c r="D8" s="124" t="s">
        <v>495</v>
      </c>
      <c r="E8" s="123" t="s">
        <v>496</v>
      </c>
      <c r="F8" s="123" t="s">
        <v>2542</v>
      </c>
      <c r="G8" s="122" t="s">
        <v>492</v>
      </c>
      <c r="H8" s="121" t="s">
        <v>493</v>
      </c>
    </row>
    <row r="9" spans="2:8" s="1" customFormat="1">
      <c r="B9" s="169"/>
      <c r="C9" s="11" t="s">
        <v>2835</v>
      </c>
      <c r="D9" s="12" t="s">
        <v>2813</v>
      </c>
      <c r="E9" s="12">
        <v>0.5</v>
      </c>
      <c r="F9" s="12">
        <v>1</v>
      </c>
      <c r="G9" s="13">
        <v>460</v>
      </c>
      <c r="H9" s="39">
        <f>+ROUND(E9*F9*G9,0)</f>
        <v>230</v>
      </c>
    </row>
    <row r="10" spans="2:8" s="1" customFormat="1">
      <c r="B10" s="169"/>
      <c r="C10" s="11" t="s">
        <v>2836</v>
      </c>
      <c r="D10" s="12" t="s">
        <v>2813</v>
      </c>
      <c r="E10" s="12">
        <v>0.33</v>
      </c>
      <c r="F10" s="12">
        <v>1</v>
      </c>
      <c r="G10" s="13">
        <v>1200</v>
      </c>
      <c r="H10" s="39">
        <f>+ROUND(G10*E10,0)</f>
        <v>396</v>
      </c>
    </row>
    <row r="11" spans="2:8" s="1" customFormat="1">
      <c r="B11" s="169"/>
      <c r="C11" s="11" t="s">
        <v>2837</v>
      </c>
      <c r="D11" s="12" t="s">
        <v>2813</v>
      </c>
      <c r="E11" s="12">
        <v>0.33</v>
      </c>
      <c r="F11" s="12">
        <v>1</v>
      </c>
      <c r="G11" s="13">
        <v>17900</v>
      </c>
      <c r="H11" s="39">
        <f>+ROUND(E11*F11*G11,0)</f>
        <v>5907</v>
      </c>
    </row>
    <row r="12" spans="2:8" s="1" customFormat="1">
      <c r="B12" s="169"/>
      <c r="C12" s="11" t="s">
        <v>2838</v>
      </c>
      <c r="D12" s="12" t="s">
        <v>2813</v>
      </c>
      <c r="E12" s="12">
        <v>0.05</v>
      </c>
      <c r="F12" s="12">
        <v>1</v>
      </c>
      <c r="G12" s="13">
        <v>2600</v>
      </c>
      <c r="H12" s="39">
        <f t="shared" ref="H12:H13" si="0">+ROUND(E12*F12*G12,0)</f>
        <v>130</v>
      </c>
    </row>
    <row r="13" spans="2:8" s="1" customFormat="1" ht="15.75" thickBot="1">
      <c r="B13" s="167"/>
      <c r="C13" s="95" t="s">
        <v>2839</v>
      </c>
      <c r="D13" s="92" t="s">
        <v>2813</v>
      </c>
      <c r="E13" s="92">
        <v>0.05</v>
      </c>
      <c r="F13" s="92">
        <v>1.1200000000000001</v>
      </c>
      <c r="G13" s="93">
        <v>5900</v>
      </c>
      <c r="H13" s="94">
        <f t="shared" si="0"/>
        <v>330</v>
      </c>
    </row>
    <row r="14" spans="2:8" s="1" customFormat="1" ht="15.75" thickBot="1">
      <c r="B14" s="1022"/>
      <c r="C14" s="1023"/>
      <c r="D14" s="1024"/>
      <c r="E14" s="1030" t="s">
        <v>497</v>
      </c>
      <c r="F14" s="1031"/>
      <c r="G14" s="1032"/>
      <c r="H14" s="29">
        <f>ROUND(SUM(H9:H13),0)</f>
        <v>6993</v>
      </c>
    </row>
    <row r="15" spans="2:8" s="1" customFormat="1" ht="10.9" customHeight="1" thickBot="1">
      <c r="B15" s="1027"/>
      <c r="C15" s="1027"/>
      <c r="D15" s="1027"/>
      <c r="E15" s="1027"/>
      <c r="F15" s="1027"/>
      <c r="G15" s="1027"/>
      <c r="H15" s="1027"/>
    </row>
    <row r="16" spans="2:8" s="1" customFormat="1">
      <c r="B16" s="1028" t="s">
        <v>489</v>
      </c>
      <c r="C16" s="1029"/>
      <c r="D16" s="41" t="s">
        <v>490</v>
      </c>
      <c r="E16" s="25" t="s">
        <v>491</v>
      </c>
      <c r="F16" s="25" t="s">
        <v>2530</v>
      </c>
      <c r="G16" s="26" t="s">
        <v>492</v>
      </c>
      <c r="H16" s="27" t="s">
        <v>493</v>
      </c>
    </row>
    <row r="17" spans="2:8" s="1" customFormat="1" ht="15.75" thickBot="1">
      <c r="B17" s="91" t="s">
        <v>543</v>
      </c>
      <c r="C17" s="95" t="str">
        <f>VLOOKUP(B17,'LISTA DE PRECIOS'!A:B,2,FALSE)</f>
        <v>Herramienta menor</v>
      </c>
      <c r="D17" s="92" t="str">
        <f>VLOOKUP(B17,'LISTA DE PRECIOS'!A:D,4,FALSE)</f>
        <v>%MO</v>
      </c>
      <c r="E17" s="155">
        <v>0.1</v>
      </c>
      <c r="F17" s="155"/>
      <c r="G17" s="93">
        <f>+H27</f>
        <v>6117</v>
      </c>
      <c r="H17" s="154">
        <f>+ROUND(E17*G17,0)</f>
        <v>612</v>
      </c>
    </row>
    <row r="18" spans="2:8" s="1" customFormat="1" ht="15.75" thickBot="1">
      <c r="B18" s="1022"/>
      <c r="C18" s="1023"/>
      <c r="D18" s="1024"/>
      <c r="E18" s="1030" t="s">
        <v>498</v>
      </c>
      <c r="F18" s="1031"/>
      <c r="G18" s="1032"/>
      <c r="H18" s="29">
        <f>ROUND(SUM(H17:H17),0)</f>
        <v>612</v>
      </c>
    </row>
    <row r="19" spans="2:8" s="1" customFormat="1" ht="10.15" customHeight="1" thickBot="1">
      <c r="B19" s="42"/>
      <c r="C19" s="42"/>
      <c r="D19" s="42"/>
      <c r="E19" s="10"/>
      <c r="F19" s="10"/>
      <c r="G19" s="7"/>
      <c r="H19" s="8"/>
    </row>
    <row r="20" spans="2:8" s="1" customFormat="1" ht="24.75" thickBot="1">
      <c r="B20" s="1033" t="s">
        <v>499</v>
      </c>
      <c r="C20" s="1034"/>
      <c r="D20" s="30" t="s">
        <v>495</v>
      </c>
      <c r="E20" s="30" t="s">
        <v>501</v>
      </c>
      <c r="F20" s="25" t="s">
        <v>2530</v>
      </c>
      <c r="G20" s="31" t="s">
        <v>500</v>
      </c>
      <c r="H20" s="32" t="s">
        <v>493</v>
      </c>
    </row>
    <row r="21" spans="2:8" s="1" customFormat="1" ht="19.899999999999999" customHeight="1" thickBot="1">
      <c r="B21" s="15">
        <v>3</v>
      </c>
      <c r="C21" s="16" t="s">
        <v>4</v>
      </c>
      <c r="D21" s="17"/>
      <c r="E21" s="18"/>
      <c r="F21" s="18"/>
      <c r="G21" s="19"/>
      <c r="H21" s="20">
        <f>+ROUND(E21*G21,0)</f>
        <v>0</v>
      </c>
    </row>
    <row r="22" spans="2:8" s="1" customFormat="1" ht="15.75" thickBot="1">
      <c r="B22" s="991"/>
      <c r="C22" s="991"/>
      <c r="D22" s="991"/>
      <c r="E22" s="992" t="s">
        <v>502</v>
      </c>
      <c r="F22" s="993"/>
      <c r="G22" s="994"/>
      <c r="H22" s="33">
        <f>ROUND(SUM(H21:H21),0)</f>
        <v>0</v>
      </c>
    </row>
    <row r="23" spans="2:8" s="1" customFormat="1" ht="15.75" thickBot="1">
      <c r="B23" s="1027"/>
      <c r="C23" s="1027"/>
      <c r="D23" s="1027"/>
      <c r="E23" s="1027"/>
      <c r="F23" s="1027"/>
      <c r="G23" s="1027"/>
      <c r="H23" s="1027"/>
    </row>
    <row r="24" spans="2:8" s="1" customFormat="1">
      <c r="B24" s="1207" t="s">
        <v>503</v>
      </c>
      <c r="C24" s="1208"/>
      <c r="D24" s="124" t="s">
        <v>495</v>
      </c>
      <c r="E24" s="123" t="s">
        <v>504</v>
      </c>
      <c r="F24" s="123" t="s">
        <v>2530</v>
      </c>
      <c r="G24" s="122" t="s">
        <v>505</v>
      </c>
      <c r="H24" s="121" t="s">
        <v>493</v>
      </c>
    </row>
    <row r="25" spans="2:8" s="1" customFormat="1">
      <c r="B25" s="423" t="s">
        <v>2514</v>
      </c>
      <c r="C25" s="11" t="str">
        <f>VLOOKUP(B25,'LISTA DE PRECIOS'!A:B,2,FALSE)</f>
        <v>Ayudante</v>
      </c>
      <c r="D25" s="12" t="str">
        <f>VLOOKUP(B25,'LISTA DE PRECIOS'!A:D,4,FALSE)</f>
        <v>Día</v>
      </c>
      <c r="E25" s="23">
        <v>0.03</v>
      </c>
      <c r="F25" s="23">
        <v>1</v>
      </c>
      <c r="G25" s="13">
        <f>VLOOKUP(B25,'LISTA DE PRECIOS'!A:E,5,FALSE)</f>
        <v>67964</v>
      </c>
      <c r="H25" s="119">
        <f>+ROUND(E25*F25*G25,0)</f>
        <v>2039</v>
      </c>
    </row>
    <row r="26" spans="2:8" s="1" customFormat="1" ht="15.75" thickBot="1">
      <c r="B26" s="424" t="s">
        <v>2523</v>
      </c>
      <c r="C26" s="95" t="str">
        <f>VLOOKUP(B26,'LISTA DE PRECIOS'!A:B,2,FALSE)</f>
        <v>Oficial eléctrico</v>
      </c>
      <c r="D26" s="92" t="str">
        <f>VLOOKUP(B26,'LISTA DE PRECIOS'!A:D,4,FALSE)</f>
        <v>Día</v>
      </c>
      <c r="E26" s="117">
        <v>0.03</v>
      </c>
      <c r="F26" s="117">
        <v>1</v>
      </c>
      <c r="G26" s="93">
        <f>VLOOKUP(B26,'LISTA DE PRECIOS'!A:E,5,FALSE)</f>
        <v>135928</v>
      </c>
      <c r="H26" s="116">
        <f>+ROUND(E26*F26*G26,0)</f>
        <v>4078</v>
      </c>
    </row>
    <row r="27" spans="2:8" s="1" customFormat="1" ht="15.75" thickBot="1">
      <c r="B27" s="991"/>
      <c r="C27" s="991"/>
      <c r="D27" s="991"/>
      <c r="E27" s="1042" t="s">
        <v>506</v>
      </c>
      <c r="F27" s="1043"/>
      <c r="G27" s="1031"/>
      <c r="H27" s="29">
        <f>ROUND(SUM(H25:H26),0)</f>
        <v>6117</v>
      </c>
    </row>
    <row r="28" spans="2:8" s="1" customFormat="1" ht="8.4499999999999993" customHeight="1" thickBot="1">
      <c r="B28" s="42"/>
      <c r="C28" s="42"/>
      <c r="D28" s="42"/>
      <c r="E28" s="42"/>
      <c r="F28" s="42"/>
      <c r="G28" s="42"/>
      <c r="H28" s="42"/>
    </row>
    <row r="29" spans="2:8" s="1" customFormat="1" ht="15.75" thickBot="1">
      <c r="B29" s="40"/>
      <c r="C29" s="40"/>
      <c r="D29" s="40"/>
      <c r="E29" s="995" t="s">
        <v>507</v>
      </c>
      <c r="F29" s="996"/>
      <c r="G29" s="997"/>
      <c r="H29" s="14">
        <f>+ROUND(H27+H18+H14+H22,0)</f>
        <v>13722</v>
      </c>
    </row>
    <row r="30" spans="2:8" s="1" customFormat="1">
      <c r="B30" s="40"/>
      <c r="C30" s="40"/>
      <c r="D30" s="40"/>
      <c r="E30" s="201"/>
      <c r="F30" s="201"/>
      <c r="G30" s="201"/>
      <c r="H30" s="200"/>
    </row>
    <row r="31" spans="2:8" s="1" customFormat="1">
      <c r="B31" s="40"/>
      <c r="C31" s="40"/>
      <c r="D31" s="40"/>
      <c r="E31" s="201"/>
      <c r="F31" s="201"/>
      <c r="G31" s="201"/>
      <c r="H31" s="200"/>
    </row>
    <row r="32" spans="2:8" s="1" customFormat="1">
      <c r="B32" s="40"/>
      <c r="C32" s="40"/>
      <c r="D32" s="40"/>
      <c r="E32" s="201"/>
      <c r="F32" s="201"/>
      <c r="G32" s="201"/>
      <c r="H32" s="200"/>
    </row>
    <row r="33" spans="2:8" s="1" customFormat="1">
      <c r="B33" s="40"/>
      <c r="C33" s="40"/>
      <c r="D33" s="40"/>
      <c r="E33" s="201"/>
      <c r="F33" s="201"/>
      <c r="G33" s="201"/>
      <c r="H33" s="200"/>
    </row>
    <row r="34" spans="2:8" s="1" customFormat="1" ht="15.75" thickBot="1">
      <c r="B34" s="40"/>
      <c r="C34" s="40"/>
      <c r="D34" s="40"/>
      <c r="E34" s="201"/>
      <c r="F34" s="201"/>
      <c r="G34" s="201"/>
      <c r="H34" s="200"/>
    </row>
    <row r="35" spans="2:8" s="1" customFormat="1" ht="15.6" customHeight="1" thickTop="1">
      <c r="B35" s="40"/>
      <c r="C35" s="854" t="s">
        <v>3432</v>
      </c>
      <c r="D35" s="40"/>
      <c r="E35" s="1203" t="s">
        <v>3431</v>
      </c>
      <c r="F35" s="1203"/>
      <c r="G35" s="1203"/>
      <c r="H35" s="200"/>
    </row>
    <row r="36" spans="2:8" s="1" customFormat="1">
      <c r="B36" s="40"/>
      <c r="C36" s="40"/>
      <c r="D36" s="40"/>
      <c r="E36" s="201"/>
      <c r="F36" s="201"/>
      <c r="G36" s="201"/>
      <c r="H36" s="200"/>
    </row>
    <row r="37" spans="2:8" s="1" customFormat="1">
      <c r="B37" s="40"/>
      <c r="C37" s="40"/>
      <c r="D37" s="40"/>
      <c r="E37" s="201"/>
      <c r="F37" s="201"/>
      <c r="G37" s="201"/>
      <c r="H37" s="200"/>
    </row>
    <row r="38" spans="2:8" s="1" customFormat="1" ht="15.75" thickBot="1">
      <c r="B38" s="40"/>
      <c r="C38" s="40"/>
      <c r="D38" s="40"/>
      <c r="E38" s="201"/>
      <c r="F38" s="201"/>
      <c r="G38" s="201"/>
      <c r="H38" s="200"/>
    </row>
    <row r="39" spans="2:8" s="1" customFormat="1" ht="15.75" thickTop="1">
      <c r="B39" s="40"/>
      <c r="C39" s="854" t="s">
        <v>3426</v>
      </c>
      <c r="D39" s="40"/>
      <c r="E39" s="1203" t="s">
        <v>3429</v>
      </c>
      <c r="F39" s="1203"/>
      <c r="G39" s="1203"/>
      <c r="H39" s="200"/>
    </row>
    <row r="40" spans="2:8" s="1" customFormat="1">
      <c r="B40" s="40"/>
      <c r="C40" s="40"/>
      <c r="D40" s="40"/>
      <c r="E40" s="201"/>
      <c r="F40" s="201"/>
      <c r="G40" s="201"/>
      <c r="H40" s="200"/>
    </row>
    <row r="41" spans="2:8" ht="15.75" thickBot="1"/>
    <row r="42" spans="2:8" s="1" customFormat="1" ht="15" customHeight="1" thickBot="1">
      <c r="B42" s="1209" t="s">
        <v>2982</v>
      </c>
      <c r="C42" s="1210"/>
      <c r="D42" s="1210"/>
      <c r="E42" s="1210"/>
      <c r="F42" s="1210"/>
      <c r="G42" s="1210"/>
      <c r="H42" s="1211"/>
    </row>
    <row r="43" spans="2:8" s="1" customFormat="1" ht="15" customHeight="1" thickBot="1">
      <c r="B43" s="1264" t="s">
        <v>2578</v>
      </c>
      <c r="C43" s="1265"/>
      <c r="D43" s="1035" t="s">
        <v>3683</v>
      </c>
      <c r="E43" s="1036"/>
      <c r="F43" s="1036"/>
      <c r="G43" s="1036"/>
      <c r="H43" s="1037"/>
    </row>
    <row r="44" spans="2:8" s="1" customFormat="1" ht="14.45" customHeight="1">
      <c r="B44" s="1010" t="s">
        <v>2841</v>
      </c>
      <c r="C44" s="1204"/>
      <c r="D44" s="1010" t="s">
        <v>34</v>
      </c>
      <c r="E44" s="1011"/>
      <c r="F44" s="1011"/>
      <c r="G44" s="1204"/>
      <c r="H44" s="38" t="s">
        <v>1</v>
      </c>
    </row>
    <row r="45" spans="2:8" s="1" customFormat="1" ht="21" customHeight="1">
      <c r="B45" s="1012"/>
      <c r="C45" s="1205"/>
      <c r="D45" s="1016">
        <f>+ROUND(H65+H56+H51+H60,0)</f>
        <v>22919</v>
      </c>
      <c r="E45" s="1017"/>
      <c r="F45" s="1017"/>
      <c r="G45" s="1267"/>
      <c r="H45" s="1020" t="s">
        <v>3</v>
      </c>
    </row>
    <row r="46" spans="2:8" s="1" customFormat="1" ht="15.75" thickBot="1">
      <c r="B46" s="1014"/>
      <c r="C46" s="1206"/>
      <c r="D46" s="1018"/>
      <c r="E46" s="1019"/>
      <c r="F46" s="1019"/>
      <c r="G46" s="1268"/>
      <c r="H46" s="1021"/>
    </row>
    <row r="47" spans="2:8" s="1" customFormat="1" ht="19.899999999999999" customHeight="1" thickBot="1">
      <c r="E47" s="9"/>
      <c r="F47" s="9"/>
      <c r="G47" s="4"/>
      <c r="H47" s="4"/>
    </row>
    <row r="48" spans="2:8" s="1" customFormat="1">
      <c r="B48" s="1262" t="s">
        <v>494</v>
      </c>
      <c r="C48" s="1263"/>
      <c r="D48" s="124" t="s">
        <v>495</v>
      </c>
      <c r="E48" s="123" t="s">
        <v>496</v>
      </c>
      <c r="F48" s="123" t="s">
        <v>2542</v>
      </c>
      <c r="G48" s="122" t="s">
        <v>492</v>
      </c>
      <c r="H48" s="121" t="s">
        <v>493</v>
      </c>
    </row>
    <row r="49" spans="2:8" s="1" customFormat="1" ht="22.5">
      <c r="B49" s="169"/>
      <c r="C49" s="11" t="s">
        <v>2840</v>
      </c>
      <c r="D49" s="12" t="s">
        <v>2813</v>
      </c>
      <c r="E49" s="12">
        <v>0.41</v>
      </c>
      <c r="F49" s="12">
        <v>1</v>
      </c>
      <c r="G49" s="13">
        <v>35000</v>
      </c>
      <c r="H49" s="39">
        <f>+ROUND(E49*F49*G49,0)</f>
        <v>14350</v>
      </c>
    </row>
    <row r="50" spans="2:8" s="1" customFormat="1" ht="15.75" thickBot="1">
      <c r="B50" s="167"/>
      <c r="C50" s="95" t="s">
        <v>2835</v>
      </c>
      <c r="D50" s="92" t="s">
        <v>2813</v>
      </c>
      <c r="E50" s="92">
        <v>4</v>
      </c>
      <c r="F50" s="92">
        <v>1</v>
      </c>
      <c r="G50" s="93">
        <v>460</v>
      </c>
      <c r="H50" s="94">
        <f>+ROUND(E50*F50*G50,0)</f>
        <v>1840</v>
      </c>
    </row>
    <row r="51" spans="2:8" s="1" customFormat="1" ht="15.75" thickBot="1">
      <c r="B51" s="1022"/>
      <c r="C51" s="1023"/>
      <c r="D51" s="1024"/>
      <c r="E51" s="1030" t="s">
        <v>497</v>
      </c>
      <c r="F51" s="1031"/>
      <c r="G51" s="1032"/>
      <c r="H51" s="29">
        <f>ROUND(SUM(H49:H50),0)</f>
        <v>16190</v>
      </c>
    </row>
    <row r="52" spans="2:8" s="1" customFormat="1" ht="10.9" customHeight="1" thickBot="1">
      <c r="B52" s="1027"/>
      <c r="C52" s="1027"/>
      <c r="D52" s="1027"/>
      <c r="E52" s="1027"/>
      <c r="F52" s="1027"/>
      <c r="G52" s="1027"/>
      <c r="H52" s="1027"/>
    </row>
    <row r="53" spans="2:8" s="1" customFormat="1">
      <c r="B53" s="1207" t="s">
        <v>489</v>
      </c>
      <c r="C53" s="1208"/>
      <c r="D53" s="124" t="s">
        <v>490</v>
      </c>
      <c r="E53" s="123" t="s">
        <v>491</v>
      </c>
      <c r="F53" s="123" t="s">
        <v>2530</v>
      </c>
      <c r="G53" s="122" t="s">
        <v>492</v>
      </c>
      <c r="H53" s="121" t="s">
        <v>493</v>
      </c>
    </row>
    <row r="54" spans="2:8" s="1" customFormat="1">
      <c r="B54" s="114" t="s">
        <v>543</v>
      </c>
      <c r="C54" s="11" t="str">
        <f>VLOOKUP(B54,'LISTA DE PRECIOS'!A:B,2,FALSE)</f>
        <v>Herramienta menor</v>
      </c>
      <c r="D54" s="12" t="str">
        <f>VLOOKUP(B54,'LISTA DE PRECIOS'!A:D,4,FALSE)</f>
        <v>%MO</v>
      </c>
      <c r="E54" s="55">
        <v>0.1</v>
      </c>
      <c r="F54" s="55"/>
      <c r="G54" s="13">
        <f>+H65</f>
        <v>6117</v>
      </c>
      <c r="H54" s="24">
        <f>+ROUND(E54*G54,0)</f>
        <v>612</v>
      </c>
    </row>
    <row r="55" spans="2:8" s="1" customFormat="1" ht="15.75" thickBot="1">
      <c r="B55" s="91" t="s">
        <v>548</v>
      </c>
      <c r="C55" s="95" t="str">
        <f>VLOOKUP(B55,'LISTA DE PRECIOS'!A:B,2,FALSE)</f>
        <v xml:space="preserve">Andamio certificado </v>
      </c>
      <c r="D55" s="92" t="s">
        <v>39</v>
      </c>
      <c r="E55" s="155">
        <v>0.1</v>
      </c>
      <c r="F55" s="92">
        <v>1</v>
      </c>
      <c r="G55" s="93">
        <f>VLOOKUP(B55,'LISTA DE PRECIOS'!A:E,5,FALSE)</f>
        <v>28560</v>
      </c>
      <c r="H55" s="154">
        <f t="shared" ref="H55" si="1">+ROUND(E55*G55,0)</f>
        <v>2856</v>
      </c>
    </row>
    <row r="56" spans="2:8" s="1" customFormat="1" ht="15.75" thickBot="1">
      <c r="B56" s="1022"/>
      <c r="C56" s="1023"/>
      <c r="D56" s="1024"/>
      <c r="E56" s="1030" t="s">
        <v>498</v>
      </c>
      <c r="F56" s="1031"/>
      <c r="G56" s="1032"/>
      <c r="H56" s="29">
        <f>ROUND(SUM(H54:H54),0)</f>
        <v>612</v>
      </c>
    </row>
    <row r="57" spans="2:8" s="1" customFormat="1" ht="10.15" customHeight="1" thickBot="1">
      <c r="B57" s="42"/>
      <c r="C57" s="42"/>
      <c r="D57" s="42"/>
      <c r="E57" s="10"/>
      <c r="F57" s="10"/>
      <c r="G57" s="7"/>
      <c r="H57" s="8"/>
    </row>
    <row r="58" spans="2:8" s="1" customFormat="1" ht="24.75" thickBot="1">
      <c r="B58" s="1033" t="s">
        <v>499</v>
      </c>
      <c r="C58" s="1034"/>
      <c r="D58" s="30" t="s">
        <v>495</v>
      </c>
      <c r="E58" s="30" t="s">
        <v>501</v>
      </c>
      <c r="F58" s="25" t="s">
        <v>2530</v>
      </c>
      <c r="G58" s="31" t="s">
        <v>500</v>
      </c>
      <c r="H58" s="32" t="s">
        <v>493</v>
      </c>
    </row>
    <row r="59" spans="2:8" s="1" customFormat="1" ht="19.899999999999999" customHeight="1" thickBot="1">
      <c r="B59" s="15">
        <v>3</v>
      </c>
      <c r="C59" s="16" t="s">
        <v>4</v>
      </c>
      <c r="D59" s="17"/>
      <c r="E59" s="18"/>
      <c r="F59" s="18"/>
      <c r="G59" s="19"/>
      <c r="H59" s="20">
        <f>+ROUND(E59*G59,0)</f>
        <v>0</v>
      </c>
    </row>
    <row r="60" spans="2:8" s="1" customFormat="1" ht="15.75" thickBot="1">
      <c r="B60" s="991"/>
      <c r="C60" s="991"/>
      <c r="D60" s="991"/>
      <c r="E60" s="992" t="s">
        <v>502</v>
      </c>
      <c r="F60" s="993"/>
      <c r="G60" s="994"/>
      <c r="H60" s="33">
        <f>ROUND(SUM(H59:H59),0)</f>
        <v>0</v>
      </c>
    </row>
    <row r="61" spans="2:8" s="1" customFormat="1" ht="15.75" thickBot="1">
      <c r="B61" s="1027"/>
      <c r="C61" s="1027"/>
      <c r="D61" s="1027"/>
      <c r="E61" s="1027"/>
      <c r="F61" s="1027"/>
      <c r="G61" s="1027"/>
      <c r="H61" s="1027"/>
    </row>
    <row r="62" spans="2:8" s="1" customFormat="1">
      <c r="B62" s="1207" t="s">
        <v>503</v>
      </c>
      <c r="C62" s="1208"/>
      <c r="D62" s="124" t="s">
        <v>495</v>
      </c>
      <c r="E62" s="123" t="s">
        <v>504</v>
      </c>
      <c r="F62" s="123" t="s">
        <v>2530</v>
      </c>
      <c r="G62" s="122" t="s">
        <v>505</v>
      </c>
      <c r="H62" s="121" t="s">
        <v>493</v>
      </c>
    </row>
    <row r="63" spans="2:8" s="1" customFormat="1">
      <c r="B63" s="423" t="s">
        <v>2514</v>
      </c>
      <c r="C63" s="11" t="str">
        <f>VLOOKUP(B63,'LISTA DE PRECIOS'!A:B,2,FALSE)</f>
        <v>Ayudante</v>
      </c>
      <c r="D63" s="12" t="str">
        <f>VLOOKUP(B63,'LISTA DE PRECIOS'!A:D,4,FALSE)</f>
        <v>Día</v>
      </c>
      <c r="E63" s="23">
        <v>0.03</v>
      </c>
      <c r="F63" s="23">
        <v>1</v>
      </c>
      <c r="G63" s="13">
        <f>VLOOKUP(B63,'LISTA DE PRECIOS'!A:E,5,FALSE)</f>
        <v>67964</v>
      </c>
      <c r="H63" s="119">
        <f>+ROUND(E63*F63*G63,0)</f>
        <v>2039</v>
      </c>
    </row>
    <row r="64" spans="2:8" s="1" customFormat="1" ht="15.75" thickBot="1">
      <c r="B64" s="424" t="s">
        <v>2523</v>
      </c>
      <c r="C64" s="95" t="str">
        <f>VLOOKUP(B64,'LISTA DE PRECIOS'!A:B,2,FALSE)</f>
        <v>Oficial eléctrico</v>
      </c>
      <c r="D64" s="92" t="str">
        <f>VLOOKUP(B64,'LISTA DE PRECIOS'!A:D,4,FALSE)</f>
        <v>Día</v>
      </c>
      <c r="E64" s="117">
        <v>0.03</v>
      </c>
      <c r="F64" s="117">
        <v>1</v>
      </c>
      <c r="G64" s="93">
        <f>VLOOKUP(B64,'LISTA DE PRECIOS'!A:E,5,FALSE)</f>
        <v>135928</v>
      </c>
      <c r="H64" s="116">
        <f>+ROUND(E64*F64*G64,0)</f>
        <v>4078</v>
      </c>
    </row>
    <row r="65" spans="2:8" s="1" customFormat="1" ht="15.75" thickBot="1">
      <c r="B65" s="991"/>
      <c r="C65" s="991"/>
      <c r="D65" s="991"/>
      <c r="E65" s="1042" t="s">
        <v>506</v>
      </c>
      <c r="F65" s="1043"/>
      <c r="G65" s="1031"/>
      <c r="H65" s="29">
        <f>ROUND(SUM(H63:H64),0)</f>
        <v>6117</v>
      </c>
    </row>
    <row r="66" spans="2:8" s="1" customFormat="1" ht="8.4499999999999993" customHeight="1" thickBot="1">
      <c r="B66" s="42"/>
      <c r="C66" s="42"/>
      <c r="D66" s="42"/>
      <c r="E66" s="42"/>
      <c r="F66" s="42"/>
      <c r="G66" s="42"/>
      <c r="H66" s="42"/>
    </row>
    <row r="67" spans="2:8" s="1" customFormat="1" ht="15.75" thickBot="1">
      <c r="B67" s="40"/>
      <c r="C67" s="40"/>
      <c r="D67" s="40"/>
      <c r="E67" s="995" t="s">
        <v>507</v>
      </c>
      <c r="F67" s="996"/>
      <c r="G67" s="997"/>
      <c r="H67" s="14">
        <f>+ROUND(H65+H56+H51+H60,0)</f>
        <v>22919</v>
      </c>
    </row>
    <row r="68" spans="2:8" s="1" customFormat="1">
      <c r="B68" s="40"/>
      <c r="C68" s="40"/>
      <c r="D68" s="40"/>
      <c r="E68" s="201"/>
      <c r="F68" s="201"/>
      <c r="G68" s="201"/>
      <c r="H68" s="200"/>
    </row>
    <row r="69" spans="2:8" s="1" customFormat="1">
      <c r="B69" s="40"/>
      <c r="C69" s="40"/>
      <c r="D69" s="40"/>
      <c r="E69" s="201"/>
      <c r="F69" s="201"/>
      <c r="G69" s="201"/>
      <c r="H69" s="200"/>
    </row>
    <row r="70" spans="2:8" s="1" customFormat="1">
      <c r="B70" s="40"/>
      <c r="C70" s="40"/>
      <c r="D70" s="40"/>
      <c r="E70" s="201"/>
      <c r="F70" s="201"/>
      <c r="G70" s="201"/>
      <c r="H70" s="200"/>
    </row>
    <row r="71" spans="2:8" s="1" customFormat="1">
      <c r="B71" s="40"/>
      <c r="C71" s="40"/>
      <c r="D71" s="40"/>
      <c r="E71" s="201"/>
      <c r="F71" s="201"/>
      <c r="G71" s="201"/>
      <c r="H71" s="200"/>
    </row>
    <row r="72" spans="2:8" s="1" customFormat="1" ht="15.75" thickBot="1">
      <c r="B72" s="40"/>
      <c r="C72" s="40"/>
      <c r="D72" s="40"/>
      <c r="E72" s="201"/>
      <c r="F72" s="201"/>
      <c r="G72" s="201"/>
      <c r="H72" s="200"/>
    </row>
    <row r="73" spans="2:8" s="1" customFormat="1" ht="15.6" customHeight="1" thickTop="1">
      <c r="B73" s="40"/>
      <c r="C73" s="854" t="s">
        <v>3432</v>
      </c>
      <c r="D73" s="40"/>
      <c r="E73" s="1203" t="s">
        <v>3431</v>
      </c>
      <c r="F73" s="1203"/>
      <c r="G73" s="1203"/>
      <c r="H73" s="200"/>
    </row>
    <row r="74" spans="2:8" s="1" customFormat="1">
      <c r="B74" s="40"/>
      <c r="C74" s="40"/>
      <c r="D74" s="40"/>
      <c r="E74" s="201"/>
      <c r="F74" s="201"/>
      <c r="G74" s="201"/>
      <c r="H74" s="200"/>
    </row>
    <row r="75" spans="2:8" s="1" customFormat="1">
      <c r="B75" s="40"/>
      <c r="C75" s="40"/>
      <c r="D75" s="40"/>
      <c r="E75" s="201"/>
      <c r="F75" s="201"/>
      <c r="G75" s="201"/>
      <c r="H75" s="200"/>
    </row>
    <row r="76" spans="2:8" s="1" customFormat="1" ht="15.75" thickBot="1">
      <c r="B76" s="40"/>
      <c r="C76" s="40"/>
      <c r="D76" s="40"/>
      <c r="E76" s="201"/>
      <c r="F76" s="201"/>
      <c r="G76" s="201"/>
      <c r="H76" s="200"/>
    </row>
    <row r="77" spans="2:8" s="1" customFormat="1" ht="15.75" thickTop="1">
      <c r="B77" s="40"/>
      <c r="C77" s="854" t="s">
        <v>3426</v>
      </c>
      <c r="D77" s="40"/>
      <c r="E77" s="1203" t="s">
        <v>3429</v>
      </c>
      <c r="F77" s="1203"/>
      <c r="G77" s="1203"/>
      <c r="H77" s="200"/>
    </row>
    <row r="78" spans="2:8" s="1" customFormat="1">
      <c r="B78" s="40"/>
      <c r="C78" s="40"/>
      <c r="D78" s="40"/>
      <c r="E78" s="201"/>
      <c r="F78" s="201"/>
      <c r="G78" s="201"/>
      <c r="H78" s="200"/>
    </row>
    <row r="79" spans="2:8" ht="15.75" thickBot="1"/>
    <row r="80" spans="2:8" s="1" customFormat="1" ht="15" customHeight="1" thickBot="1">
      <c r="B80" s="1209" t="s">
        <v>2982</v>
      </c>
      <c r="C80" s="1210"/>
      <c r="D80" s="1210"/>
      <c r="E80" s="1210"/>
      <c r="F80" s="1210"/>
      <c r="G80" s="1210"/>
      <c r="H80" s="1211"/>
    </row>
    <row r="81" spans="2:8" s="1" customFormat="1" ht="15.75" thickBot="1">
      <c r="B81" s="1006" t="s">
        <v>2578</v>
      </c>
      <c r="C81" s="1007"/>
      <c r="D81" s="1008" t="s">
        <v>3684</v>
      </c>
      <c r="E81" s="1007"/>
      <c r="F81" s="1007"/>
      <c r="G81" s="1007"/>
      <c r="H81" s="1009"/>
    </row>
    <row r="82" spans="2:8" s="1" customFormat="1">
      <c r="B82" s="1010" t="s">
        <v>3488</v>
      </c>
      <c r="C82" s="1011"/>
      <c r="D82" s="1010" t="s">
        <v>34</v>
      </c>
      <c r="E82" s="1011"/>
      <c r="F82" s="1011"/>
      <c r="G82" s="1011"/>
      <c r="H82" s="38" t="s">
        <v>1</v>
      </c>
    </row>
    <row r="83" spans="2:8" s="1" customFormat="1" ht="21" customHeight="1">
      <c r="B83" s="1012"/>
      <c r="C83" s="1013"/>
      <c r="D83" s="1016">
        <f>+ROUND(H100+H92+H88+H96,0)</f>
        <v>2963</v>
      </c>
      <c r="E83" s="1017"/>
      <c r="F83" s="1017"/>
      <c r="G83" s="1017"/>
      <c r="H83" s="1020" t="s">
        <v>3</v>
      </c>
    </row>
    <row r="84" spans="2:8" s="1" customFormat="1" ht="15.75" thickBot="1">
      <c r="B84" s="1014"/>
      <c r="C84" s="1015"/>
      <c r="D84" s="1018"/>
      <c r="E84" s="1019"/>
      <c r="F84" s="1019"/>
      <c r="G84" s="1019"/>
      <c r="H84" s="1021"/>
    </row>
    <row r="85" spans="2:8" s="1" customFormat="1" ht="19.899999999999999" customHeight="1" thickBot="1">
      <c r="E85" s="9"/>
      <c r="F85" s="9"/>
      <c r="G85" s="4"/>
      <c r="H85" s="4"/>
    </row>
    <row r="86" spans="2:8" s="1" customFormat="1">
      <c r="B86" s="1207" t="s">
        <v>494</v>
      </c>
      <c r="C86" s="1208"/>
      <c r="D86" s="124" t="s">
        <v>495</v>
      </c>
      <c r="E86" s="123" t="s">
        <v>496</v>
      </c>
      <c r="F86" s="123" t="s">
        <v>2542</v>
      </c>
      <c r="G86" s="122" t="s">
        <v>492</v>
      </c>
      <c r="H86" s="121" t="s">
        <v>493</v>
      </c>
    </row>
    <row r="87" spans="2:8" s="1" customFormat="1" ht="15.75" thickBot="1">
      <c r="B87" s="167"/>
      <c r="C87" s="95" t="s">
        <v>2842</v>
      </c>
      <c r="D87" s="92" t="s">
        <v>42</v>
      </c>
      <c r="E87" s="92">
        <v>0.01</v>
      </c>
      <c r="F87" s="92">
        <v>1</v>
      </c>
      <c r="G87" s="93">
        <v>221499</v>
      </c>
      <c r="H87" s="94">
        <f>+ROUND(E87*F87*G87,0)</f>
        <v>2215</v>
      </c>
    </row>
    <row r="88" spans="2:8" s="1" customFormat="1" ht="15.75" thickBot="1">
      <c r="B88" s="1022"/>
      <c r="C88" s="1023"/>
      <c r="D88" s="1024"/>
      <c r="E88" s="1030" t="s">
        <v>497</v>
      </c>
      <c r="F88" s="1031"/>
      <c r="G88" s="1032"/>
      <c r="H88" s="29">
        <f>ROUND(SUM(H87:H87),0)</f>
        <v>2215</v>
      </c>
    </row>
    <row r="89" spans="2:8" s="1" customFormat="1" ht="10.9" customHeight="1" thickBot="1">
      <c r="B89" s="1027"/>
      <c r="C89" s="1027"/>
      <c r="D89" s="1027"/>
      <c r="E89" s="1027"/>
      <c r="F89" s="1027"/>
      <c r="G89" s="1027"/>
      <c r="H89" s="1027"/>
    </row>
    <row r="90" spans="2:8" s="1" customFormat="1">
      <c r="B90" s="1207" t="s">
        <v>489</v>
      </c>
      <c r="C90" s="1208"/>
      <c r="D90" s="124" t="s">
        <v>490</v>
      </c>
      <c r="E90" s="123" t="s">
        <v>491</v>
      </c>
      <c r="F90" s="123" t="s">
        <v>2530</v>
      </c>
      <c r="G90" s="122" t="s">
        <v>492</v>
      </c>
      <c r="H90" s="121" t="s">
        <v>493</v>
      </c>
    </row>
    <row r="91" spans="2:8" s="1" customFormat="1" ht="15.75" thickBot="1">
      <c r="B91" s="91" t="s">
        <v>543</v>
      </c>
      <c r="C91" s="95" t="str">
        <f>VLOOKUP(B91,'LISTA DE PRECIOS'!A:B,2,FALSE)</f>
        <v>Herramienta menor</v>
      </c>
      <c r="D91" s="92" t="str">
        <f>VLOOKUP(B91,'LISTA DE PRECIOS'!A:D,4,FALSE)</f>
        <v>%MO</v>
      </c>
      <c r="E91" s="155">
        <v>0.1</v>
      </c>
      <c r="F91" s="155"/>
      <c r="G91" s="93">
        <f>+H100</f>
        <v>680</v>
      </c>
      <c r="H91" s="154">
        <f>+ROUND(E91*G91,0)</f>
        <v>68</v>
      </c>
    </row>
    <row r="92" spans="2:8" s="1" customFormat="1" ht="15.75" thickBot="1">
      <c r="B92" s="1022"/>
      <c r="C92" s="1023"/>
      <c r="D92" s="1024"/>
      <c r="E92" s="1030" t="s">
        <v>498</v>
      </c>
      <c r="F92" s="1031"/>
      <c r="G92" s="1032"/>
      <c r="H92" s="29">
        <f>ROUND(SUM(H91:H91),0)</f>
        <v>68</v>
      </c>
    </row>
    <row r="93" spans="2:8" s="1" customFormat="1" ht="10.15" customHeight="1" thickBot="1">
      <c r="B93" s="42"/>
      <c r="C93" s="42"/>
      <c r="D93" s="42"/>
      <c r="E93" s="10"/>
      <c r="F93" s="10"/>
      <c r="G93" s="7"/>
      <c r="H93" s="8"/>
    </row>
    <row r="94" spans="2:8" s="1" customFormat="1" ht="24.75" thickBot="1">
      <c r="B94" s="1033" t="s">
        <v>499</v>
      </c>
      <c r="C94" s="1034"/>
      <c r="D94" s="30" t="s">
        <v>495</v>
      </c>
      <c r="E94" s="30" t="s">
        <v>501</v>
      </c>
      <c r="F94" s="25" t="s">
        <v>2530</v>
      </c>
      <c r="G94" s="31" t="s">
        <v>500</v>
      </c>
      <c r="H94" s="32" t="s">
        <v>493</v>
      </c>
    </row>
    <row r="95" spans="2:8" s="1" customFormat="1" ht="19.899999999999999" customHeight="1" thickBot="1">
      <c r="B95" s="15">
        <v>3</v>
      </c>
      <c r="C95" s="16" t="s">
        <v>4</v>
      </c>
      <c r="D95" s="17"/>
      <c r="E95" s="18"/>
      <c r="F95" s="18"/>
      <c r="G95" s="19"/>
      <c r="H95" s="20">
        <f>+ROUND(E95*G95,0)</f>
        <v>0</v>
      </c>
    </row>
    <row r="96" spans="2:8" s="1" customFormat="1" ht="15.75" thickBot="1">
      <c r="B96" s="991"/>
      <c r="C96" s="991"/>
      <c r="D96" s="991"/>
      <c r="E96" s="992" t="s">
        <v>502</v>
      </c>
      <c r="F96" s="993"/>
      <c r="G96" s="994"/>
      <c r="H96" s="33">
        <f>ROUND(SUM(H95:H95),0)</f>
        <v>0</v>
      </c>
    </row>
    <row r="97" spans="2:8" s="1" customFormat="1" ht="15.75" thickBot="1">
      <c r="B97" s="1027"/>
      <c r="C97" s="1027"/>
      <c r="D97" s="1027"/>
      <c r="E97" s="1027"/>
      <c r="F97" s="1027"/>
      <c r="G97" s="1027"/>
      <c r="H97" s="1027"/>
    </row>
    <row r="98" spans="2:8" s="1" customFormat="1">
      <c r="B98" s="1207" t="s">
        <v>503</v>
      </c>
      <c r="C98" s="1208"/>
      <c r="D98" s="124" t="s">
        <v>495</v>
      </c>
      <c r="E98" s="123" t="s">
        <v>504</v>
      </c>
      <c r="F98" s="123" t="s">
        <v>2530</v>
      </c>
      <c r="G98" s="122" t="s">
        <v>505</v>
      </c>
      <c r="H98" s="121" t="s">
        <v>493</v>
      </c>
    </row>
    <row r="99" spans="2:8" s="1" customFormat="1" ht="15.75" thickBot="1">
      <c r="B99" s="424" t="s">
        <v>2523</v>
      </c>
      <c r="C99" s="95" t="str">
        <f>VLOOKUP(B99,'LISTA DE PRECIOS'!A:B,2,FALSE)</f>
        <v>Oficial eléctrico</v>
      </c>
      <c r="D99" s="92" t="str">
        <f>VLOOKUP(B99,'LISTA DE PRECIOS'!A:D,4,FALSE)</f>
        <v>Día</v>
      </c>
      <c r="E99" s="117">
        <v>5.0000000000000001E-3</v>
      </c>
      <c r="F99" s="117">
        <v>1</v>
      </c>
      <c r="G99" s="93">
        <f>VLOOKUP(B99,'LISTA DE PRECIOS'!A:E,5,FALSE)</f>
        <v>135928</v>
      </c>
      <c r="H99" s="116">
        <f>+ROUND(E99*F99*G99,0)</f>
        <v>680</v>
      </c>
    </row>
    <row r="100" spans="2:8" s="1" customFormat="1" ht="15.75" thickBot="1">
      <c r="B100" s="991"/>
      <c r="C100" s="991"/>
      <c r="D100" s="991"/>
      <c r="E100" s="1042" t="s">
        <v>506</v>
      </c>
      <c r="F100" s="1043"/>
      <c r="G100" s="1031"/>
      <c r="H100" s="29">
        <f>ROUND(SUM(H99:H99),0)</f>
        <v>680</v>
      </c>
    </row>
    <row r="101" spans="2:8" s="1" customFormat="1" ht="8.4499999999999993" customHeight="1" thickBot="1">
      <c r="B101" s="42"/>
      <c r="C101" s="42"/>
      <c r="D101" s="42"/>
      <c r="E101" s="42"/>
      <c r="F101" s="42"/>
      <c r="G101" s="42"/>
      <c r="H101" s="42"/>
    </row>
    <row r="102" spans="2:8" s="1" customFormat="1" ht="15.75" thickBot="1">
      <c r="B102" s="40"/>
      <c r="C102" s="40"/>
      <c r="D102" s="40"/>
      <c r="E102" s="995" t="s">
        <v>507</v>
      </c>
      <c r="F102" s="996"/>
      <c r="G102" s="997"/>
      <c r="H102" s="14">
        <f>+ROUND(H100+H92+H88+H96,0)</f>
        <v>2963</v>
      </c>
    </row>
    <row r="103" spans="2:8" s="1" customFormat="1">
      <c r="B103" s="40"/>
      <c r="C103" s="40"/>
      <c r="D103" s="40"/>
      <c r="E103" s="201"/>
      <c r="F103" s="201"/>
      <c r="G103" s="201"/>
      <c r="H103" s="200"/>
    </row>
    <row r="104" spans="2:8" s="1" customFormat="1">
      <c r="B104" s="40"/>
      <c r="C104" s="40"/>
      <c r="D104" s="40"/>
      <c r="E104" s="201"/>
      <c r="F104" s="201"/>
      <c r="G104" s="201"/>
      <c r="H104" s="200"/>
    </row>
    <row r="105" spans="2:8" s="1" customFormat="1">
      <c r="B105" s="40"/>
      <c r="C105" s="40"/>
      <c r="D105" s="40"/>
      <c r="E105" s="201"/>
      <c r="F105" s="201"/>
      <c r="G105" s="201"/>
      <c r="H105" s="200"/>
    </row>
    <row r="106" spans="2:8" s="1" customFormat="1">
      <c r="B106" s="40"/>
      <c r="C106" s="40"/>
      <c r="D106" s="40"/>
      <c r="E106" s="201"/>
      <c r="F106" s="201"/>
      <c r="G106" s="201"/>
      <c r="H106" s="200"/>
    </row>
    <row r="107" spans="2:8" s="1" customFormat="1" ht="15.75" thickBot="1">
      <c r="B107" s="40"/>
      <c r="C107" s="40"/>
      <c r="D107" s="40"/>
      <c r="E107" s="201"/>
      <c r="F107" s="201"/>
      <c r="G107" s="201"/>
      <c r="H107" s="200"/>
    </row>
    <row r="108" spans="2:8" s="1" customFormat="1" ht="15.6" customHeight="1" thickTop="1">
      <c r="B108" s="40"/>
      <c r="C108" s="854" t="s">
        <v>3432</v>
      </c>
      <c r="D108" s="40"/>
      <c r="E108" s="1203" t="s">
        <v>3431</v>
      </c>
      <c r="F108" s="1203"/>
      <c r="G108" s="1203"/>
      <c r="H108" s="200"/>
    </row>
    <row r="109" spans="2:8" s="1" customFormat="1">
      <c r="B109" s="40"/>
      <c r="C109" s="40"/>
      <c r="D109" s="40"/>
      <c r="E109" s="201"/>
      <c r="F109" s="201"/>
      <c r="G109" s="201"/>
      <c r="H109" s="200"/>
    </row>
    <row r="110" spans="2:8" s="1" customFormat="1">
      <c r="B110" s="40"/>
      <c r="C110" s="40"/>
      <c r="D110" s="40"/>
      <c r="E110" s="201"/>
      <c r="F110" s="201"/>
      <c r="G110" s="201"/>
      <c r="H110" s="200"/>
    </row>
    <row r="111" spans="2:8" s="1" customFormat="1" ht="15.75" thickBot="1">
      <c r="B111" s="40"/>
      <c r="C111" s="40"/>
      <c r="D111" s="40"/>
      <c r="E111" s="201"/>
      <c r="F111" s="201"/>
      <c r="G111" s="201"/>
      <c r="H111" s="200"/>
    </row>
    <row r="112" spans="2:8" s="1" customFormat="1" ht="15.75" thickTop="1">
      <c r="B112" s="40"/>
      <c r="C112" s="854" t="s">
        <v>3426</v>
      </c>
      <c r="D112" s="40"/>
      <c r="E112" s="1203" t="s">
        <v>3429</v>
      </c>
      <c r="F112" s="1203"/>
      <c r="G112" s="1203"/>
      <c r="H112" s="200"/>
    </row>
    <row r="113" spans="2:8" s="1" customFormat="1">
      <c r="B113" s="40"/>
      <c r="C113" s="40"/>
      <c r="D113" s="40"/>
      <c r="E113" s="201"/>
      <c r="F113" s="201"/>
      <c r="G113" s="201"/>
      <c r="H113" s="200"/>
    </row>
    <row r="114" spans="2:8" ht="15.75" thickBot="1"/>
    <row r="115" spans="2:8" s="1" customFormat="1" ht="15" customHeight="1" thickBot="1">
      <c r="B115" s="1209" t="s">
        <v>2982</v>
      </c>
      <c r="C115" s="1210"/>
      <c r="D115" s="1210"/>
      <c r="E115" s="1210"/>
      <c r="F115" s="1210"/>
      <c r="G115" s="1210"/>
      <c r="H115" s="1211"/>
    </row>
    <row r="116" spans="2:8" s="1" customFormat="1" ht="15.75" thickBot="1">
      <c r="B116" s="1006" t="s">
        <v>2578</v>
      </c>
      <c r="C116" s="1007"/>
      <c r="D116" s="1008" t="s">
        <v>3685</v>
      </c>
      <c r="E116" s="1007"/>
      <c r="F116" s="1007"/>
      <c r="G116" s="1007"/>
      <c r="H116" s="1009"/>
    </row>
    <row r="117" spans="2:8" s="1" customFormat="1">
      <c r="B117" s="1010" t="s">
        <v>3487</v>
      </c>
      <c r="C117" s="1011"/>
      <c r="D117" s="1010" t="s">
        <v>34</v>
      </c>
      <c r="E117" s="1011"/>
      <c r="F117" s="1011"/>
      <c r="G117" s="1011"/>
      <c r="H117" s="38" t="s">
        <v>1</v>
      </c>
    </row>
    <row r="118" spans="2:8" s="1" customFormat="1" ht="21" customHeight="1">
      <c r="B118" s="1012"/>
      <c r="C118" s="1013"/>
      <c r="D118" s="1016">
        <f>+ROUND(H135+H127+H123+H131,0)</f>
        <v>4097</v>
      </c>
      <c r="E118" s="1017"/>
      <c r="F118" s="1017"/>
      <c r="G118" s="1017"/>
      <c r="H118" s="1020" t="s">
        <v>3</v>
      </c>
    </row>
    <row r="119" spans="2:8" s="1" customFormat="1" ht="15.75" thickBot="1">
      <c r="B119" s="1014"/>
      <c r="C119" s="1015"/>
      <c r="D119" s="1018"/>
      <c r="E119" s="1019"/>
      <c r="F119" s="1019"/>
      <c r="G119" s="1019"/>
      <c r="H119" s="1021"/>
    </row>
    <row r="120" spans="2:8" s="1" customFormat="1" ht="19.899999999999999" customHeight="1" thickBot="1">
      <c r="E120" s="9"/>
      <c r="F120" s="9"/>
      <c r="G120" s="4"/>
      <c r="H120" s="4"/>
    </row>
    <row r="121" spans="2:8" s="1" customFormat="1">
      <c r="B121" s="1207" t="s">
        <v>494</v>
      </c>
      <c r="C121" s="1208"/>
      <c r="D121" s="124" t="s">
        <v>495</v>
      </c>
      <c r="E121" s="123" t="s">
        <v>496</v>
      </c>
      <c r="F121" s="123" t="s">
        <v>2542</v>
      </c>
      <c r="G121" s="122" t="s">
        <v>492</v>
      </c>
      <c r="H121" s="121" t="s">
        <v>493</v>
      </c>
    </row>
    <row r="122" spans="2:8" s="1" customFormat="1" ht="15.75" thickBot="1">
      <c r="B122" s="167"/>
      <c r="C122" s="95" t="s">
        <v>2843</v>
      </c>
      <c r="D122" s="92" t="s">
        <v>42</v>
      </c>
      <c r="E122" s="92">
        <v>0.01</v>
      </c>
      <c r="F122" s="92">
        <v>1</v>
      </c>
      <c r="G122" s="93">
        <v>334900</v>
      </c>
      <c r="H122" s="94">
        <f>+ROUND(E122*F122*G122,0)</f>
        <v>3349</v>
      </c>
    </row>
    <row r="123" spans="2:8" s="1" customFormat="1" ht="15.75" thickBot="1">
      <c r="B123" s="1022"/>
      <c r="C123" s="1023"/>
      <c r="D123" s="1024"/>
      <c r="E123" s="1030" t="s">
        <v>497</v>
      </c>
      <c r="F123" s="1031"/>
      <c r="G123" s="1032"/>
      <c r="H123" s="29">
        <f>ROUND(SUM(H122:H122),0)</f>
        <v>3349</v>
      </c>
    </row>
    <row r="124" spans="2:8" s="1" customFormat="1" ht="10.9" customHeight="1" thickBot="1">
      <c r="B124" s="1027"/>
      <c r="C124" s="1027"/>
      <c r="D124" s="1027"/>
      <c r="E124" s="1027"/>
      <c r="F124" s="1027"/>
      <c r="G124" s="1027"/>
      <c r="H124" s="1027"/>
    </row>
    <row r="125" spans="2:8" s="1" customFormat="1">
      <c r="B125" s="1207" t="s">
        <v>489</v>
      </c>
      <c r="C125" s="1208"/>
      <c r="D125" s="124" t="s">
        <v>490</v>
      </c>
      <c r="E125" s="123" t="s">
        <v>491</v>
      </c>
      <c r="F125" s="123" t="s">
        <v>2530</v>
      </c>
      <c r="G125" s="122" t="s">
        <v>492</v>
      </c>
      <c r="H125" s="121" t="s">
        <v>493</v>
      </c>
    </row>
    <row r="126" spans="2:8" s="1" customFormat="1" ht="15.75" thickBot="1">
      <c r="B126" s="91" t="s">
        <v>543</v>
      </c>
      <c r="C126" s="95" t="str">
        <f>VLOOKUP(B126,'LISTA DE PRECIOS'!A:B,2,FALSE)</f>
        <v>Herramienta menor</v>
      </c>
      <c r="D126" s="92" t="str">
        <f>VLOOKUP(B126,'LISTA DE PRECIOS'!A:D,4,FALSE)</f>
        <v>%MO</v>
      </c>
      <c r="E126" s="155">
        <v>0.1</v>
      </c>
      <c r="F126" s="155"/>
      <c r="G126" s="93">
        <f>+H135</f>
        <v>680</v>
      </c>
      <c r="H126" s="154">
        <f>+ROUND(E126*G126,0)</f>
        <v>68</v>
      </c>
    </row>
    <row r="127" spans="2:8" s="1" customFormat="1" ht="15.75" thickBot="1">
      <c r="B127" s="1022"/>
      <c r="C127" s="1023"/>
      <c r="D127" s="1024"/>
      <c r="E127" s="1030" t="s">
        <v>498</v>
      </c>
      <c r="F127" s="1031"/>
      <c r="G127" s="1032"/>
      <c r="H127" s="29">
        <f>ROUND(SUM(H126:H126),0)</f>
        <v>68</v>
      </c>
    </row>
    <row r="128" spans="2:8" s="1" customFormat="1" ht="10.15" customHeight="1" thickBot="1">
      <c r="B128" s="42"/>
      <c r="C128" s="42"/>
      <c r="D128" s="42"/>
      <c r="E128" s="10"/>
      <c r="F128" s="10"/>
      <c r="G128" s="7"/>
      <c r="H128" s="8"/>
    </row>
    <row r="129" spans="2:8" s="1" customFormat="1" ht="24.75" thickBot="1">
      <c r="B129" s="1033" t="s">
        <v>499</v>
      </c>
      <c r="C129" s="1034"/>
      <c r="D129" s="30" t="s">
        <v>495</v>
      </c>
      <c r="E129" s="30" t="s">
        <v>501</v>
      </c>
      <c r="F129" s="25" t="s">
        <v>2530</v>
      </c>
      <c r="G129" s="31" t="s">
        <v>500</v>
      </c>
      <c r="H129" s="32" t="s">
        <v>493</v>
      </c>
    </row>
    <row r="130" spans="2:8" s="1" customFormat="1" ht="19.899999999999999" customHeight="1" thickBot="1">
      <c r="B130" s="15">
        <v>3</v>
      </c>
      <c r="C130" s="16" t="s">
        <v>4</v>
      </c>
      <c r="D130" s="17"/>
      <c r="E130" s="18"/>
      <c r="F130" s="18"/>
      <c r="G130" s="19"/>
      <c r="H130" s="20">
        <f>+ROUND(E130*G130,0)</f>
        <v>0</v>
      </c>
    </row>
    <row r="131" spans="2:8" s="1" customFormat="1" ht="15.75" thickBot="1">
      <c r="B131" s="991"/>
      <c r="C131" s="991"/>
      <c r="D131" s="991"/>
      <c r="E131" s="992" t="s">
        <v>502</v>
      </c>
      <c r="F131" s="993"/>
      <c r="G131" s="994"/>
      <c r="H131" s="33">
        <f>ROUND(SUM(H130:H130),0)</f>
        <v>0</v>
      </c>
    </row>
    <row r="132" spans="2:8" s="1" customFormat="1" ht="15.75" thickBot="1">
      <c r="B132" s="1027"/>
      <c r="C132" s="1027"/>
      <c r="D132" s="1027"/>
      <c r="E132" s="1027"/>
      <c r="F132" s="1027"/>
      <c r="G132" s="1027"/>
      <c r="H132" s="1027"/>
    </row>
    <row r="133" spans="2:8" s="1" customFormat="1">
      <c r="B133" s="1207" t="s">
        <v>503</v>
      </c>
      <c r="C133" s="1208"/>
      <c r="D133" s="124" t="s">
        <v>495</v>
      </c>
      <c r="E133" s="123" t="s">
        <v>504</v>
      </c>
      <c r="F133" s="123" t="s">
        <v>2530</v>
      </c>
      <c r="G133" s="122" t="s">
        <v>505</v>
      </c>
      <c r="H133" s="121" t="s">
        <v>493</v>
      </c>
    </row>
    <row r="134" spans="2:8" s="1" customFormat="1" ht="15.75" thickBot="1">
      <c r="B134" s="424" t="s">
        <v>2523</v>
      </c>
      <c r="C134" s="95" t="str">
        <f>VLOOKUP(B134,'LISTA DE PRECIOS'!A:B,2,FALSE)</f>
        <v>Oficial eléctrico</v>
      </c>
      <c r="D134" s="92" t="str">
        <f>VLOOKUP(B134,'LISTA DE PRECIOS'!A:D,4,FALSE)</f>
        <v>Día</v>
      </c>
      <c r="E134" s="117">
        <v>5.0000000000000001E-3</v>
      </c>
      <c r="F134" s="117">
        <v>1</v>
      </c>
      <c r="G134" s="93">
        <f>VLOOKUP(B134,'LISTA DE PRECIOS'!A:E,5,FALSE)</f>
        <v>135928</v>
      </c>
      <c r="H134" s="116">
        <f>+ROUND(E134*F134*G134,0)</f>
        <v>680</v>
      </c>
    </row>
    <row r="135" spans="2:8" s="1" customFormat="1" ht="15.75" thickBot="1">
      <c r="B135" s="991"/>
      <c r="C135" s="991"/>
      <c r="D135" s="991"/>
      <c r="E135" s="1042" t="s">
        <v>506</v>
      </c>
      <c r="F135" s="1043"/>
      <c r="G135" s="1031"/>
      <c r="H135" s="29">
        <f>ROUND(SUM(H134:H134),0)</f>
        <v>680</v>
      </c>
    </row>
    <row r="136" spans="2:8" s="1" customFormat="1" ht="8.4499999999999993" customHeight="1" thickBot="1">
      <c r="B136" s="42"/>
      <c r="C136" s="42"/>
      <c r="D136" s="42"/>
      <c r="E136" s="42"/>
      <c r="F136" s="42"/>
      <c r="G136" s="42"/>
      <c r="H136" s="42"/>
    </row>
    <row r="137" spans="2:8" s="1" customFormat="1" ht="15.75" thickBot="1">
      <c r="B137" s="40"/>
      <c r="C137" s="40"/>
      <c r="D137" s="40"/>
      <c r="E137" s="995" t="s">
        <v>507</v>
      </c>
      <c r="F137" s="996"/>
      <c r="G137" s="997"/>
      <c r="H137" s="14">
        <f>+ROUND(H135+H127+H123+H131,0)</f>
        <v>4097</v>
      </c>
    </row>
    <row r="138" spans="2:8" s="1" customFormat="1">
      <c r="B138" s="40"/>
      <c r="C138" s="40"/>
      <c r="D138" s="40"/>
      <c r="E138" s="201"/>
      <c r="F138" s="201"/>
      <c r="G138" s="201"/>
      <c r="H138" s="200"/>
    </row>
    <row r="139" spans="2:8" s="1" customFormat="1">
      <c r="B139" s="40"/>
      <c r="C139" s="40"/>
      <c r="D139" s="40"/>
      <c r="E139" s="201"/>
      <c r="F139" s="201"/>
      <c r="G139" s="201"/>
      <c r="H139" s="200"/>
    </row>
    <row r="140" spans="2:8" s="1" customFormat="1">
      <c r="B140" s="40"/>
      <c r="C140" s="40"/>
      <c r="D140" s="40"/>
      <c r="E140" s="201"/>
      <c r="F140" s="201"/>
      <c r="G140" s="201"/>
      <c r="H140" s="200"/>
    </row>
    <row r="141" spans="2:8" s="1" customFormat="1">
      <c r="B141" s="40"/>
      <c r="C141" s="40"/>
      <c r="D141" s="40"/>
      <c r="E141" s="201"/>
      <c r="F141" s="201"/>
      <c r="G141" s="201"/>
      <c r="H141" s="200"/>
    </row>
    <row r="142" spans="2:8" s="1" customFormat="1" ht="15.75" thickBot="1">
      <c r="B142" s="40"/>
      <c r="C142" s="40"/>
      <c r="D142" s="40"/>
      <c r="E142" s="201"/>
      <c r="F142" s="201"/>
      <c r="G142" s="201"/>
      <c r="H142" s="200"/>
    </row>
    <row r="143" spans="2:8" s="1" customFormat="1" ht="15.6" customHeight="1" thickTop="1">
      <c r="B143" s="40"/>
      <c r="C143" s="854" t="s">
        <v>3432</v>
      </c>
      <c r="D143" s="40"/>
      <c r="E143" s="1203" t="s">
        <v>3431</v>
      </c>
      <c r="F143" s="1203"/>
      <c r="G143" s="1203"/>
      <c r="H143" s="200"/>
    </row>
    <row r="144" spans="2:8" s="1" customFormat="1">
      <c r="B144" s="40"/>
      <c r="C144" s="40"/>
      <c r="D144" s="40"/>
      <c r="E144" s="201"/>
      <c r="F144" s="201"/>
      <c r="G144" s="201"/>
      <c r="H144" s="200"/>
    </row>
    <row r="145" spans="2:8" s="1" customFormat="1">
      <c r="B145" s="40"/>
      <c r="C145" s="40"/>
      <c r="D145" s="40"/>
      <c r="E145" s="201"/>
      <c r="F145" s="201"/>
      <c r="G145" s="201"/>
      <c r="H145" s="200"/>
    </row>
    <row r="146" spans="2:8" s="1" customFormat="1" ht="15.75" thickBot="1">
      <c r="B146" s="40"/>
      <c r="C146" s="40"/>
      <c r="D146" s="40"/>
      <c r="E146" s="201"/>
      <c r="F146" s="201"/>
      <c r="G146" s="201"/>
      <c r="H146" s="200"/>
    </row>
    <row r="147" spans="2:8" s="1" customFormat="1" ht="15.75" thickTop="1">
      <c r="B147" s="40"/>
      <c r="C147" s="854" t="s">
        <v>3426</v>
      </c>
      <c r="D147" s="40"/>
      <c r="E147" s="1203" t="s">
        <v>3429</v>
      </c>
      <c r="F147" s="1203"/>
      <c r="G147" s="1203"/>
      <c r="H147" s="200"/>
    </row>
    <row r="148" spans="2:8" s="1" customFormat="1">
      <c r="B148" s="40"/>
      <c r="C148" s="40"/>
      <c r="D148" s="40"/>
      <c r="E148" s="201"/>
      <c r="F148" s="201"/>
      <c r="G148" s="201"/>
      <c r="H148" s="200"/>
    </row>
    <row r="149" spans="2:8" ht="15.75" thickBot="1"/>
    <row r="150" spans="2:8" s="1" customFormat="1" ht="15" customHeight="1" thickBot="1">
      <c r="B150" s="1209" t="s">
        <v>2982</v>
      </c>
      <c r="C150" s="1210"/>
      <c r="D150" s="1210"/>
      <c r="E150" s="1210"/>
      <c r="F150" s="1210"/>
      <c r="G150" s="1210"/>
      <c r="H150" s="1211"/>
    </row>
    <row r="151" spans="2:8" s="1" customFormat="1" ht="15.75" thickBot="1">
      <c r="B151" s="1006" t="s">
        <v>2578</v>
      </c>
      <c r="C151" s="1007"/>
      <c r="D151" s="1008" t="s">
        <v>3686</v>
      </c>
      <c r="E151" s="1007"/>
      <c r="F151" s="1007"/>
      <c r="G151" s="1007"/>
      <c r="H151" s="1009"/>
    </row>
    <row r="152" spans="2:8" s="1" customFormat="1">
      <c r="B152" s="1010" t="s">
        <v>3486</v>
      </c>
      <c r="C152" s="1011"/>
      <c r="D152" s="1010" t="s">
        <v>34</v>
      </c>
      <c r="E152" s="1011"/>
      <c r="F152" s="1011"/>
      <c r="G152" s="1011"/>
      <c r="H152" s="38" t="s">
        <v>1</v>
      </c>
    </row>
    <row r="153" spans="2:8" s="1" customFormat="1" ht="21" customHeight="1">
      <c r="B153" s="1012"/>
      <c r="C153" s="1013"/>
      <c r="D153" s="1016">
        <f>+ROUND(H170+H162+H158+H166,0)</f>
        <v>5537</v>
      </c>
      <c r="E153" s="1017"/>
      <c r="F153" s="1017"/>
      <c r="G153" s="1017"/>
      <c r="H153" s="1020" t="s">
        <v>3</v>
      </c>
    </row>
    <row r="154" spans="2:8" s="1" customFormat="1" ht="15.75" thickBot="1">
      <c r="B154" s="1014"/>
      <c r="C154" s="1015"/>
      <c r="D154" s="1018"/>
      <c r="E154" s="1019"/>
      <c r="F154" s="1019"/>
      <c r="G154" s="1019"/>
      <c r="H154" s="1021"/>
    </row>
    <row r="155" spans="2:8" s="1" customFormat="1" ht="19.899999999999999" customHeight="1" thickBot="1">
      <c r="E155" s="9"/>
      <c r="F155" s="9"/>
      <c r="G155" s="4"/>
      <c r="H155" s="4"/>
    </row>
    <row r="156" spans="2:8" s="1" customFormat="1">
      <c r="B156" s="1207" t="s">
        <v>494</v>
      </c>
      <c r="C156" s="1208"/>
      <c r="D156" s="124" t="s">
        <v>495</v>
      </c>
      <c r="E156" s="123" t="s">
        <v>496</v>
      </c>
      <c r="F156" s="123" t="s">
        <v>2542</v>
      </c>
      <c r="G156" s="122" t="s">
        <v>492</v>
      </c>
      <c r="H156" s="121" t="s">
        <v>493</v>
      </c>
    </row>
    <row r="157" spans="2:8" s="1" customFormat="1" ht="15.75" thickBot="1">
      <c r="B157" s="167"/>
      <c r="C157" s="95" t="s">
        <v>2844</v>
      </c>
      <c r="D157" s="92" t="s">
        <v>42</v>
      </c>
      <c r="E157" s="92">
        <v>0.01</v>
      </c>
      <c r="F157" s="92">
        <v>1</v>
      </c>
      <c r="G157" s="93">
        <v>478900</v>
      </c>
      <c r="H157" s="94">
        <f>+ROUND(E157*F157*G157,0)</f>
        <v>4789</v>
      </c>
    </row>
    <row r="158" spans="2:8" s="1" customFormat="1" ht="15.75" thickBot="1">
      <c r="B158" s="1022"/>
      <c r="C158" s="1023"/>
      <c r="D158" s="1024"/>
      <c r="E158" s="1030" t="s">
        <v>497</v>
      </c>
      <c r="F158" s="1031"/>
      <c r="G158" s="1032"/>
      <c r="H158" s="29">
        <f>ROUND(SUM(H157:H157),0)</f>
        <v>4789</v>
      </c>
    </row>
    <row r="159" spans="2:8" s="1" customFormat="1" ht="10.9" customHeight="1" thickBot="1">
      <c r="B159" s="1027"/>
      <c r="C159" s="1027"/>
      <c r="D159" s="1027"/>
      <c r="E159" s="1027"/>
      <c r="F159" s="1027"/>
      <c r="G159" s="1027"/>
      <c r="H159" s="1027"/>
    </row>
    <row r="160" spans="2:8" s="1" customFormat="1">
      <c r="B160" s="1207" t="s">
        <v>489</v>
      </c>
      <c r="C160" s="1208"/>
      <c r="D160" s="124" t="s">
        <v>490</v>
      </c>
      <c r="E160" s="123" t="s">
        <v>491</v>
      </c>
      <c r="F160" s="123" t="s">
        <v>2530</v>
      </c>
      <c r="G160" s="122" t="s">
        <v>492</v>
      </c>
      <c r="H160" s="121" t="s">
        <v>493</v>
      </c>
    </row>
    <row r="161" spans="2:8" s="1" customFormat="1" ht="15.75" thickBot="1">
      <c r="B161" s="91" t="s">
        <v>543</v>
      </c>
      <c r="C161" s="95" t="str">
        <f>VLOOKUP(B161,'LISTA DE PRECIOS'!A:B,2,FALSE)</f>
        <v>Herramienta menor</v>
      </c>
      <c r="D161" s="92" t="str">
        <f>VLOOKUP(B161,'LISTA DE PRECIOS'!A:D,4,FALSE)</f>
        <v>%MO</v>
      </c>
      <c r="E161" s="155">
        <v>0.1</v>
      </c>
      <c r="F161" s="155"/>
      <c r="G161" s="93">
        <f>+H170</f>
        <v>680</v>
      </c>
      <c r="H161" s="154">
        <f>+ROUND(E161*G161,0)</f>
        <v>68</v>
      </c>
    </row>
    <row r="162" spans="2:8" s="1" customFormat="1" ht="15.75" thickBot="1">
      <c r="B162" s="1022"/>
      <c r="C162" s="1023"/>
      <c r="D162" s="1024"/>
      <c r="E162" s="1030" t="s">
        <v>498</v>
      </c>
      <c r="F162" s="1031"/>
      <c r="G162" s="1032"/>
      <c r="H162" s="29">
        <f>ROUND(SUM(H161:H161),0)</f>
        <v>68</v>
      </c>
    </row>
    <row r="163" spans="2:8" s="1" customFormat="1" ht="10.15" customHeight="1" thickBot="1">
      <c r="B163" s="42"/>
      <c r="C163" s="42"/>
      <c r="D163" s="42"/>
      <c r="E163" s="10"/>
      <c r="F163" s="10"/>
      <c r="G163" s="7"/>
      <c r="H163" s="8"/>
    </row>
    <row r="164" spans="2:8" s="1" customFormat="1" ht="24.75" thickBot="1">
      <c r="B164" s="1033" t="s">
        <v>499</v>
      </c>
      <c r="C164" s="1034"/>
      <c r="D164" s="30" t="s">
        <v>495</v>
      </c>
      <c r="E164" s="30" t="s">
        <v>501</v>
      </c>
      <c r="F164" s="25" t="s">
        <v>2530</v>
      </c>
      <c r="G164" s="31" t="s">
        <v>500</v>
      </c>
      <c r="H164" s="32" t="s">
        <v>493</v>
      </c>
    </row>
    <row r="165" spans="2:8" s="1" customFormat="1" ht="19.899999999999999" customHeight="1" thickBot="1">
      <c r="B165" s="15">
        <v>3</v>
      </c>
      <c r="C165" s="16" t="s">
        <v>4</v>
      </c>
      <c r="D165" s="17"/>
      <c r="E165" s="18"/>
      <c r="F165" s="18"/>
      <c r="G165" s="19"/>
      <c r="H165" s="20">
        <f>+ROUND(E165*G165,0)</f>
        <v>0</v>
      </c>
    </row>
    <row r="166" spans="2:8" s="1" customFormat="1" ht="15.75" thickBot="1">
      <c r="B166" s="991"/>
      <c r="C166" s="991"/>
      <c r="D166" s="991"/>
      <c r="E166" s="992" t="s">
        <v>502</v>
      </c>
      <c r="F166" s="993"/>
      <c r="G166" s="994"/>
      <c r="H166" s="33">
        <f>ROUND(SUM(H165:H165),0)</f>
        <v>0</v>
      </c>
    </row>
    <row r="167" spans="2:8" s="1" customFormat="1" ht="15.75" thickBot="1">
      <c r="B167" s="1027"/>
      <c r="C167" s="1027"/>
      <c r="D167" s="1027"/>
      <c r="E167" s="1027"/>
      <c r="F167" s="1027"/>
      <c r="G167" s="1027"/>
      <c r="H167" s="1027"/>
    </row>
    <row r="168" spans="2:8" s="1" customFormat="1">
      <c r="B168" s="1207" t="s">
        <v>503</v>
      </c>
      <c r="C168" s="1208"/>
      <c r="D168" s="124" t="s">
        <v>495</v>
      </c>
      <c r="E168" s="123" t="s">
        <v>504</v>
      </c>
      <c r="F168" s="123" t="s">
        <v>2530</v>
      </c>
      <c r="G168" s="122" t="s">
        <v>505</v>
      </c>
      <c r="H168" s="121" t="s">
        <v>493</v>
      </c>
    </row>
    <row r="169" spans="2:8" s="1" customFormat="1" ht="15.75" thickBot="1">
      <c r="B169" s="424" t="s">
        <v>2523</v>
      </c>
      <c r="C169" s="95" t="str">
        <f>VLOOKUP(B169,'LISTA DE PRECIOS'!A:B,2,FALSE)</f>
        <v>Oficial eléctrico</v>
      </c>
      <c r="D169" s="92" t="str">
        <f>VLOOKUP(B169,'LISTA DE PRECIOS'!A:D,4,FALSE)</f>
        <v>Día</v>
      </c>
      <c r="E169" s="117">
        <v>5.0000000000000001E-3</v>
      </c>
      <c r="F169" s="117">
        <v>1</v>
      </c>
      <c r="G169" s="93">
        <f>VLOOKUP(B169,'LISTA DE PRECIOS'!A:E,5,FALSE)</f>
        <v>135928</v>
      </c>
      <c r="H169" s="116">
        <f>+ROUND(E169*F169*G169,0)</f>
        <v>680</v>
      </c>
    </row>
    <row r="170" spans="2:8" s="1" customFormat="1" ht="15.75" thickBot="1">
      <c r="B170" s="991"/>
      <c r="C170" s="991"/>
      <c r="D170" s="991"/>
      <c r="E170" s="1042" t="s">
        <v>506</v>
      </c>
      <c r="F170" s="1043"/>
      <c r="G170" s="1031"/>
      <c r="H170" s="29">
        <f>ROUND(SUM(H169:H169),0)</f>
        <v>680</v>
      </c>
    </row>
    <row r="171" spans="2:8" s="1" customFormat="1" ht="8.4499999999999993" customHeight="1" thickBot="1">
      <c r="B171" s="42"/>
      <c r="C171" s="42"/>
      <c r="D171" s="42"/>
      <c r="E171" s="42"/>
      <c r="F171" s="42"/>
      <c r="G171" s="42"/>
      <c r="H171" s="42"/>
    </row>
    <row r="172" spans="2:8" s="1" customFormat="1" ht="15.75" thickBot="1">
      <c r="B172" s="40"/>
      <c r="C172" s="40"/>
      <c r="D172" s="40"/>
      <c r="E172" s="995" t="s">
        <v>507</v>
      </c>
      <c r="F172" s="996"/>
      <c r="G172" s="997"/>
      <c r="H172" s="14">
        <f>+ROUND(H170+H162+H158+H166,0)</f>
        <v>5537</v>
      </c>
    </row>
    <row r="173" spans="2:8" s="1" customFormat="1">
      <c r="B173" s="40"/>
      <c r="C173" s="40"/>
      <c r="D173" s="40"/>
      <c r="E173" s="201"/>
      <c r="F173" s="201"/>
      <c r="G173" s="201"/>
      <c r="H173" s="200"/>
    </row>
    <row r="174" spans="2:8" s="1" customFormat="1">
      <c r="B174" s="40"/>
      <c r="C174" s="40"/>
      <c r="D174" s="40"/>
      <c r="E174" s="201"/>
      <c r="F174" s="201"/>
      <c r="G174" s="201"/>
      <c r="H174" s="200"/>
    </row>
    <row r="175" spans="2:8" s="1" customFormat="1">
      <c r="B175" s="40"/>
      <c r="C175" s="40"/>
      <c r="D175" s="40"/>
      <c r="E175" s="201"/>
      <c r="F175" s="201"/>
      <c r="G175" s="201"/>
      <c r="H175" s="200"/>
    </row>
    <row r="176" spans="2:8" s="1" customFormat="1">
      <c r="B176" s="40"/>
      <c r="C176" s="40"/>
      <c r="D176" s="40"/>
      <c r="E176" s="201"/>
      <c r="F176" s="201"/>
      <c r="G176" s="201"/>
      <c r="H176" s="200"/>
    </row>
    <row r="177" spans="2:8" s="1" customFormat="1" ht="15.75" thickBot="1">
      <c r="B177" s="40"/>
      <c r="C177" s="40"/>
      <c r="D177" s="40"/>
      <c r="E177" s="201"/>
      <c r="F177" s="201"/>
      <c r="G177" s="201"/>
      <c r="H177" s="200"/>
    </row>
    <row r="178" spans="2:8" s="1" customFormat="1" ht="15.6" customHeight="1" thickTop="1">
      <c r="B178" s="40"/>
      <c r="C178" s="854" t="s">
        <v>3432</v>
      </c>
      <c r="D178" s="40"/>
      <c r="E178" s="1203" t="s">
        <v>3431</v>
      </c>
      <c r="F178" s="1203"/>
      <c r="G178" s="1203"/>
      <c r="H178" s="200"/>
    </row>
    <row r="179" spans="2:8" s="1" customFormat="1">
      <c r="B179" s="40"/>
      <c r="C179" s="40"/>
      <c r="D179" s="40"/>
      <c r="E179" s="201"/>
      <c r="F179" s="201"/>
      <c r="G179" s="201"/>
      <c r="H179" s="200"/>
    </row>
    <row r="180" spans="2:8" s="1" customFormat="1">
      <c r="B180" s="40"/>
      <c r="C180" s="40"/>
      <c r="D180" s="40"/>
      <c r="E180" s="201"/>
      <c r="F180" s="201"/>
      <c r="G180" s="201"/>
      <c r="H180" s="200"/>
    </row>
    <row r="181" spans="2:8" s="1" customFormat="1" ht="15.75" thickBot="1">
      <c r="B181" s="40"/>
      <c r="C181" s="40"/>
      <c r="D181" s="40"/>
      <c r="E181" s="201"/>
      <c r="F181" s="201"/>
      <c r="G181" s="201"/>
      <c r="H181" s="200"/>
    </row>
    <row r="182" spans="2:8" s="1" customFormat="1" ht="15.75" thickTop="1">
      <c r="B182" s="40"/>
      <c r="C182" s="854" t="s">
        <v>3426</v>
      </c>
      <c r="D182" s="40"/>
      <c r="E182" s="1203" t="s">
        <v>3429</v>
      </c>
      <c r="F182" s="1203"/>
      <c r="G182" s="1203"/>
      <c r="H182" s="200"/>
    </row>
    <row r="183" spans="2:8" s="1" customFormat="1">
      <c r="B183" s="40"/>
      <c r="C183" s="40"/>
      <c r="D183" s="40"/>
      <c r="E183" s="201"/>
      <c r="F183" s="201"/>
      <c r="G183" s="201"/>
      <c r="H183" s="200"/>
    </row>
    <row r="184" spans="2:8" s="1" customFormat="1" ht="15" customHeight="1" thickBot="1">
      <c r="B184" s="4"/>
      <c r="C184" s="4"/>
      <c r="D184" s="4"/>
      <c r="E184" s="4"/>
      <c r="F184" s="4"/>
      <c r="G184" s="4"/>
      <c r="H184" s="4"/>
    </row>
    <row r="185" spans="2:8" s="1" customFormat="1" ht="15" customHeight="1" thickBot="1">
      <c r="B185" s="1209" t="s">
        <v>2982</v>
      </c>
      <c r="C185" s="1210"/>
      <c r="D185" s="1210"/>
      <c r="E185" s="1210"/>
      <c r="F185" s="1210"/>
      <c r="G185" s="1210"/>
      <c r="H185" s="1211"/>
    </row>
    <row r="186" spans="2:8" s="1" customFormat="1" ht="15.75" thickBot="1">
      <c r="B186" s="1006" t="s">
        <v>2578</v>
      </c>
      <c r="C186" s="1007"/>
      <c r="D186" s="1008" t="s">
        <v>3687</v>
      </c>
      <c r="E186" s="1007"/>
      <c r="F186" s="1007"/>
      <c r="G186" s="1007"/>
      <c r="H186" s="1009"/>
    </row>
    <row r="187" spans="2:8" s="1" customFormat="1">
      <c r="B187" s="1010" t="s">
        <v>2847</v>
      </c>
      <c r="C187" s="1011"/>
      <c r="D187" s="1010" t="s">
        <v>34</v>
      </c>
      <c r="E187" s="1011"/>
      <c r="F187" s="1011"/>
      <c r="G187" s="1011"/>
      <c r="H187" s="38" t="s">
        <v>1</v>
      </c>
    </row>
    <row r="188" spans="2:8" s="1" customFormat="1" ht="21" customHeight="1">
      <c r="B188" s="1012"/>
      <c r="C188" s="1013"/>
      <c r="D188" s="1016">
        <f>+ROUND(H215+H206+H202+H210,0)</f>
        <v>116095</v>
      </c>
      <c r="E188" s="1017"/>
      <c r="F188" s="1017"/>
      <c r="G188" s="1017"/>
      <c r="H188" s="1020" t="s">
        <v>3</v>
      </c>
    </row>
    <row r="189" spans="2:8" s="1" customFormat="1" ht="15.75" thickBot="1">
      <c r="B189" s="1014"/>
      <c r="C189" s="1015"/>
      <c r="D189" s="1018"/>
      <c r="E189" s="1019"/>
      <c r="F189" s="1019"/>
      <c r="G189" s="1019"/>
      <c r="H189" s="1021"/>
    </row>
    <row r="190" spans="2:8" s="1" customFormat="1" ht="19.899999999999999" customHeight="1" thickBot="1">
      <c r="E190" s="9"/>
      <c r="F190" s="9"/>
      <c r="G190" s="4"/>
      <c r="H190" s="4"/>
    </row>
    <row r="191" spans="2:8" s="1" customFormat="1">
      <c r="B191" s="1207" t="s">
        <v>494</v>
      </c>
      <c r="C191" s="1208"/>
      <c r="D191" s="124" t="s">
        <v>495</v>
      </c>
      <c r="E191" s="123" t="s">
        <v>496</v>
      </c>
      <c r="F191" s="123" t="s">
        <v>2542</v>
      </c>
      <c r="G191" s="122" t="s">
        <v>492</v>
      </c>
      <c r="H191" s="121" t="s">
        <v>493</v>
      </c>
    </row>
    <row r="192" spans="2:8" s="1" customFormat="1">
      <c r="B192" s="169"/>
      <c r="C192" s="11" t="s">
        <v>2720</v>
      </c>
      <c r="D192" s="12" t="s">
        <v>35</v>
      </c>
      <c r="E192" s="12">
        <v>0.33</v>
      </c>
      <c r="F192" s="12">
        <v>1</v>
      </c>
      <c r="G192" s="13">
        <v>17900</v>
      </c>
      <c r="H192" s="39">
        <f>+ROUND(E192*F192*G192,0)</f>
        <v>5907</v>
      </c>
    </row>
    <row r="193" spans="2:8" s="1" customFormat="1">
      <c r="B193" s="169"/>
      <c r="C193" s="11" t="s">
        <v>2721</v>
      </c>
      <c r="D193" s="12" t="s">
        <v>35</v>
      </c>
      <c r="E193" s="12">
        <v>0.2</v>
      </c>
      <c r="F193" s="12">
        <v>1</v>
      </c>
      <c r="G193" s="13">
        <v>5900</v>
      </c>
      <c r="H193" s="39">
        <f>+ROUND(G193*E193,0)</f>
        <v>1180</v>
      </c>
    </row>
    <row r="194" spans="2:8" s="1" customFormat="1">
      <c r="B194" s="169"/>
      <c r="C194" s="11" t="s">
        <v>2722</v>
      </c>
      <c r="D194" s="12" t="s">
        <v>35</v>
      </c>
      <c r="E194" s="12">
        <v>0.1</v>
      </c>
      <c r="F194" s="12">
        <v>1</v>
      </c>
      <c r="G194" s="13">
        <v>2600</v>
      </c>
      <c r="H194" s="39">
        <f>+ROUND(E194*F194*G194,0)</f>
        <v>260</v>
      </c>
    </row>
    <row r="195" spans="2:8" s="1" customFormat="1">
      <c r="B195" s="169" t="s">
        <v>2723</v>
      </c>
      <c r="C195" s="11" t="str">
        <f>VLOOKUP(B195,'LISTA DE PRECIOS'!A:B,2,FALSE)</f>
        <v xml:space="preserve">Caja 2x 4 metalica galvanizada </v>
      </c>
      <c r="D195" s="12" t="str">
        <f>VLOOKUP(B195,'LISTA DE PRECIOS'!A:D,4,FALSE)</f>
        <v>Un</v>
      </c>
      <c r="E195" s="12">
        <v>1</v>
      </c>
      <c r="F195" s="12">
        <v>1</v>
      </c>
      <c r="G195" s="13">
        <f>VLOOKUP(B195,'LISTA DE PRECIOS'!A:E,5,FALSE)</f>
        <v>5000</v>
      </c>
      <c r="H195" s="39">
        <f t="shared" ref="H195:H196" si="2">+ROUND(E195*F195*G195,0)</f>
        <v>5000</v>
      </c>
    </row>
    <row r="196" spans="2:8" s="1" customFormat="1">
      <c r="B196" s="169" t="s">
        <v>2725</v>
      </c>
      <c r="C196" s="11" t="str">
        <f>VLOOKUP(B196,'LISTA DE PRECIOS'!A:B,2,FALSE)</f>
        <v xml:space="preserve">Cable Cu aislado # 12 AWGTHHN/THWN </v>
      </c>
      <c r="D196" s="12" t="str">
        <f>VLOOKUP(B196,'LISTA DE PRECIOS'!A:D,4,FALSE)</f>
        <v>M</v>
      </c>
      <c r="E196" s="12">
        <v>1</v>
      </c>
      <c r="F196" s="12">
        <v>1</v>
      </c>
      <c r="G196" s="13">
        <f>VLOOKUP(B196,'LISTA DE PRECIOS'!A:E,5,FALSE)</f>
        <v>1400</v>
      </c>
      <c r="H196" s="39">
        <f t="shared" si="2"/>
        <v>1400</v>
      </c>
    </row>
    <row r="197" spans="2:8" s="1" customFormat="1">
      <c r="B197" s="169" t="s">
        <v>2727</v>
      </c>
      <c r="C197" s="11" t="str">
        <f>VLOOKUP(B197,'LISTA DE PRECIOS'!A:B,2,FALSE)</f>
        <v>Conector tipo resorte para cable No 14/12</v>
      </c>
      <c r="D197" s="12" t="str">
        <f>VLOOKUP(B197,'LISTA DE PRECIOS'!A:D,4,FALSE)</f>
        <v>Un</v>
      </c>
      <c r="E197" s="12">
        <v>3</v>
      </c>
      <c r="F197" s="12">
        <v>1</v>
      </c>
      <c r="G197" s="13">
        <f>VLOOKUP(B197,'LISTA DE PRECIOS'!A:E,5,FALSE)</f>
        <v>6200</v>
      </c>
      <c r="H197" s="39">
        <f>+ROUND(E197*F197*G197,0)</f>
        <v>18600</v>
      </c>
    </row>
    <row r="198" spans="2:8" s="1" customFormat="1">
      <c r="B198" s="169" t="s">
        <v>755</v>
      </c>
      <c r="C198" s="11" t="str">
        <f>VLOOKUP(B198,'LISTA DE PRECIOS'!A:B,2,FALSE)</f>
        <v>Cinta aislante  rollo 19 mm x 20 m.3/4</v>
      </c>
      <c r="D198" s="12" t="str">
        <f>VLOOKUP(B198,'LISTA DE PRECIOS'!A:D,4,FALSE)</f>
        <v>Un</v>
      </c>
      <c r="E198" s="12">
        <v>1</v>
      </c>
      <c r="F198" s="12">
        <v>1</v>
      </c>
      <c r="G198" s="13">
        <f>VLOOKUP(B198,'LISTA DE PRECIOS'!A:E,5,FALSE)</f>
        <v>1450</v>
      </c>
      <c r="H198" s="39">
        <f t="shared" ref="H198:H200" si="3">+ROUND(E198*F198*G198,0)</f>
        <v>1450</v>
      </c>
    </row>
    <row r="199" spans="2:8" s="1" customFormat="1" ht="22.5">
      <c r="B199" s="169" t="s">
        <v>2845</v>
      </c>
      <c r="C199" s="11" t="str">
        <f>VLOOKUP(B199,'LISTA DE PRECIOS'!A:B,2,FALSE)</f>
        <v xml:space="preserve">Toma corriente doble con polo a tierra marca luminex </v>
      </c>
      <c r="D199" s="12" t="str">
        <f>VLOOKUP(B199,'LISTA DE PRECIOS'!A:D,4,FALSE)</f>
        <v>Un</v>
      </c>
      <c r="E199" s="12">
        <v>1</v>
      </c>
      <c r="F199" s="12">
        <v>1</v>
      </c>
      <c r="G199" s="13">
        <f>VLOOKUP(B199,'LISTA DE PRECIOS'!A:E,5,FALSE)</f>
        <v>37237</v>
      </c>
      <c r="H199" s="39">
        <f t="shared" si="3"/>
        <v>37237</v>
      </c>
    </row>
    <row r="200" spans="2:8" s="1" customFormat="1">
      <c r="B200" s="169" t="s">
        <v>1380</v>
      </c>
      <c r="C200" s="11" t="str">
        <f>VLOOKUP(B200,'LISTA DE PRECIOS'!A:B,2,FALSE)</f>
        <v xml:space="preserve">Marquilla identificacion salida </v>
      </c>
      <c r="D200" s="12" t="str">
        <f>VLOOKUP(B200,'LISTA DE PRECIOS'!A:D,4,FALSE)</f>
        <v xml:space="preserve">und </v>
      </c>
      <c r="E200" s="12">
        <v>1</v>
      </c>
      <c r="F200" s="12">
        <v>1</v>
      </c>
      <c r="G200" s="13">
        <f>VLOOKUP(B200,'LISTA DE PRECIOS'!A:E,5,FALSE)</f>
        <v>1038</v>
      </c>
      <c r="H200" s="39">
        <f t="shared" si="3"/>
        <v>1038</v>
      </c>
    </row>
    <row r="201" spans="2:8" s="1" customFormat="1" ht="15.75" thickBot="1">
      <c r="B201" s="91" t="s">
        <v>2427</v>
      </c>
      <c r="C201" s="95" t="str">
        <f>VLOOKUP(B201,'LISTA DE PRECIOS'!A:B,2,FALSE)</f>
        <v>Mortero 1:3 (producción)</v>
      </c>
      <c r="D201" s="92" t="str">
        <f>VLOOKUP(B201,'LISTA DE PRECIOS'!A:D,4,FALSE)</f>
        <v>M3</v>
      </c>
      <c r="E201" s="173">
        <v>4.0000000000000001E-3</v>
      </c>
      <c r="F201" s="92">
        <v>1.05</v>
      </c>
      <c r="G201" s="93">
        <f>VLOOKUP(B201,'LISTA DE PRECIOS'!A:E,5,FALSE)</f>
        <v>335812</v>
      </c>
      <c r="H201" s="94">
        <f>+ROUND(E201*F201*G201,0)</f>
        <v>1410</v>
      </c>
    </row>
    <row r="202" spans="2:8" s="1" customFormat="1" ht="15.75" thickBot="1">
      <c r="B202" s="1022"/>
      <c r="C202" s="1023"/>
      <c r="D202" s="1024"/>
      <c r="E202" s="1030" t="s">
        <v>497</v>
      </c>
      <c r="F202" s="1031"/>
      <c r="G202" s="1032"/>
      <c r="H202" s="29">
        <f>ROUND(SUM(H192:H201),0)</f>
        <v>73482</v>
      </c>
    </row>
    <row r="203" spans="2:8" s="1" customFormat="1" ht="10.9" customHeight="1" thickBot="1">
      <c r="B203" s="1027"/>
      <c r="C203" s="1027"/>
      <c r="D203" s="1027"/>
      <c r="E203" s="1027"/>
      <c r="F203" s="1027"/>
      <c r="G203" s="1027"/>
      <c r="H203" s="1027"/>
    </row>
    <row r="204" spans="2:8" s="1" customFormat="1">
      <c r="B204" s="1028" t="s">
        <v>489</v>
      </c>
      <c r="C204" s="1029"/>
      <c r="D204" s="41" t="s">
        <v>490</v>
      </c>
      <c r="E204" s="25" t="s">
        <v>491</v>
      </c>
      <c r="F204" s="25" t="s">
        <v>2530</v>
      </c>
      <c r="G204" s="26" t="s">
        <v>492</v>
      </c>
      <c r="H204" s="27" t="s">
        <v>493</v>
      </c>
    </row>
    <row r="205" spans="2:8" s="1" customFormat="1" ht="15.75" thickBot="1">
      <c r="B205" s="91" t="s">
        <v>543</v>
      </c>
      <c r="C205" s="95" t="str">
        <f>VLOOKUP(B205,'LISTA DE PRECIOS'!A:B,2,FALSE)</f>
        <v>Herramienta menor</v>
      </c>
      <c r="D205" s="92" t="str">
        <f>VLOOKUP(B205,'LISTA DE PRECIOS'!A:D,4,FALSE)</f>
        <v>%MO</v>
      </c>
      <c r="E205" s="155">
        <v>0.1</v>
      </c>
      <c r="F205" s="155"/>
      <c r="G205" s="93">
        <f>+H215</f>
        <v>38739</v>
      </c>
      <c r="H205" s="154">
        <f>+ROUND(E205*G205,0)</f>
        <v>3874</v>
      </c>
    </row>
    <row r="206" spans="2:8" s="1" customFormat="1" ht="15.75" thickBot="1">
      <c r="B206" s="1022"/>
      <c r="C206" s="1023"/>
      <c r="D206" s="1024"/>
      <c r="E206" s="1030" t="s">
        <v>498</v>
      </c>
      <c r="F206" s="1031"/>
      <c r="G206" s="1032"/>
      <c r="H206" s="29">
        <f>ROUND(SUM(H205:H205),0)</f>
        <v>3874</v>
      </c>
    </row>
    <row r="207" spans="2:8" s="1" customFormat="1" ht="10.15" customHeight="1" thickBot="1">
      <c r="B207" s="42"/>
      <c r="C207" s="42"/>
      <c r="D207" s="42"/>
      <c r="E207" s="10"/>
      <c r="F207" s="10"/>
      <c r="G207" s="7"/>
      <c r="H207" s="8"/>
    </row>
    <row r="208" spans="2:8" s="1" customFormat="1" ht="24.75" thickBot="1">
      <c r="B208" s="1033" t="s">
        <v>499</v>
      </c>
      <c r="C208" s="1034"/>
      <c r="D208" s="30" t="s">
        <v>495</v>
      </c>
      <c r="E208" s="30" t="s">
        <v>501</v>
      </c>
      <c r="F208" s="25" t="s">
        <v>2530</v>
      </c>
      <c r="G208" s="31" t="s">
        <v>500</v>
      </c>
      <c r="H208" s="32" t="s">
        <v>493</v>
      </c>
    </row>
    <row r="209" spans="2:8" s="1" customFormat="1" ht="19.899999999999999" customHeight="1" thickBot="1">
      <c r="B209" s="15">
        <v>3</v>
      </c>
      <c r="C209" s="16" t="s">
        <v>4</v>
      </c>
      <c r="D209" s="17"/>
      <c r="E209" s="18"/>
      <c r="F209" s="18"/>
      <c r="G209" s="19"/>
      <c r="H209" s="20">
        <f>+ROUND(E209*G209,0)</f>
        <v>0</v>
      </c>
    </row>
    <row r="210" spans="2:8" s="1" customFormat="1" ht="15.75" thickBot="1">
      <c r="B210" s="991"/>
      <c r="C210" s="991"/>
      <c r="D210" s="991"/>
      <c r="E210" s="992" t="s">
        <v>502</v>
      </c>
      <c r="F210" s="993"/>
      <c r="G210" s="994"/>
      <c r="H210" s="33">
        <f>ROUND(SUM(H209:H209),0)</f>
        <v>0</v>
      </c>
    </row>
    <row r="211" spans="2:8" s="1" customFormat="1" ht="15.75" thickBot="1">
      <c r="B211" s="1027"/>
      <c r="C211" s="1027"/>
      <c r="D211" s="1027"/>
      <c r="E211" s="1027"/>
      <c r="F211" s="1027"/>
      <c r="G211" s="1027"/>
      <c r="H211" s="1027"/>
    </row>
    <row r="212" spans="2:8" s="1" customFormat="1">
      <c r="B212" s="1207" t="s">
        <v>503</v>
      </c>
      <c r="C212" s="1208"/>
      <c r="D212" s="124" t="s">
        <v>495</v>
      </c>
      <c r="E212" s="123" t="s">
        <v>504</v>
      </c>
      <c r="F212" s="123" t="s">
        <v>2530</v>
      </c>
      <c r="G212" s="122" t="s">
        <v>505</v>
      </c>
      <c r="H212" s="121" t="s">
        <v>493</v>
      </c>
    </row>
    <row r="213" spans="2:8" s="1" customFormat="1">
      <c r="B213" s="423" t="s">
        <v>2514</v>
      </c>
      <c r="C213" s="11" t="str">
        <f>VLOOKUP(B213,'LISTA DE PRECIOS'!A:B,2,FALSE)</f>
        <v>Ayudante</v>
      </c>
      <c r="D213" s="12" t="str">
        <f>VLOOKUP(B213,'LISTA DE PRECIOS'!A:D,4,FALSE)</f>
        <v>Día</v>
      </c>
      <c r="E213" s="23">
        <v>0.19</v>
      </c>
      <c r="F213" s="23">
        <v>1</v>
      </c>
      <c r="G213" s="13">
        <f>VLOOKUP(B213,'LISTA DE PRECIOS'!A:E,5,FALSE)</f>
        <v>67964</v>
      </c>
      <c r="H213" s="119">
        <f>+ROUND(E213*F213*G213,0)</f>
        <v>12913</v>
      </c>
    </row>
    <row r="214" spans="2:8" s="1" customFormat="1" ht="15.75" thickBot="1">
      <c r="B214" s="424" t="s">
        <v>2523</v>
      </c>
      <c r="C214" s="95" t="str">
        <f>VLOOKUP(B214,'LISTA DE PRECIOS'!A:B,2,FALSE)</f>
        <v>Oficial eléctrico</v>
      </c>
      <c r="D214" s="92" t="str">
        <f>VLOOKUP(B214,'LISTA DE PRECIOS'!A:D,4,FALSE)</f>
        <v>Día</v>
      </c>
      <c r="E214" s="117">
        <v>0.19</v>
      </c>
      <c r="F214" s="117">
        <v>1</v>
      </c>
      <c r="G214" s="93">
        <f>VLOOKUP(B214,'LISTA DE PRECIOS'!A:E,5,FALSE)</f>
        <v>135928</v>
      </c>
      <c r="H214" s="116">
        <f>+ROUND(E214*F214*G214,0)</f>
        <v>25826</v>
      </c>
    </row>
    <row r="215" spans="2:8" s="1" customFormat="1" ht="15.75" thickBot="1">
      <c r="B215" s="991"/>
      <c r="C215" s="991"/>
      <c r="D215" s="991"/>
      <c r="E215" s="1042" t="s">
        <v>506</v>
      </c>
      <c r="F215" s="1043"/>
      <c r="G215" s="1031"/>
      <c r="H215" s="29">
        <f>ROUND(SUM(H213:H214),0)</f>
        <v>38739</v>
      </c>
    </row>
    <row r="216" spans="2:8" s="1" customFormat="1" ht="8.4499999999999993" customHeight="1" thickBot="1">
      <c r="B216" s="42"/>
      <c r="C216" s="42"/>
      <c r="D216" s="42"/>
      <c r="E216" s="42"/>
      <c r="F216" s="42"/>
      <c r="G216" s="42"/>
      <c r="H216" s="42"/>
    </row>
    <row r="217" spans="2:8" s="1" customFormat="1" ht="15.75" thickBot="1">
      <c r="B217" s="40"/>
      <c r="C217" s="40"/>
      <c r="D217" s="40"/>
      <c r="E217" s="995" t="s">
        <v>507</v>
      </c>
      <c r="F217" s="996"/>
      <c r="G217" s="997"/>
      <c r="H217" s="14">
        <f>+ROUND(H215+H206+H202+H210,0)</f>
        <v>116095</v>
      </c>
    </row>
    <row r="218" spans="2:8" s="1" customFormat="1">
      <c r="B218" s="40"/>
      <c r="C218" s="40"/>
      <c r="D218" s="40"/>
      <c r="E218" s="201"/>
      <c r="F218" s="201"/>
      <c r="G218" s="201"/>
      <c r="H218" s="200"/>
    </row>
    <row r="219" spans="2:8" s="1" customFormat="1">
      <c r="B219" s="40"/>
      <c r="C219" s="40"/>
      <c r="D219" s="40"/>
      <c r="E219" s="201"/>
      <c r="F219" s="201"/>
      <c r="G219" s="201"/>
      <c r="H219" s="200"/>
    </row>
    <row r="220" spans="2:8" s="1" customFormat="1">
      <c r="B220" s="40"/>
      <c r="C220" s="40"/>
      <c r="D220" s="40"/>
      <c r="E220" s="201"/>
      <c r="F220" s="201"/>
      <c r="G220" s="201"/>
      <c r="H220" s="200"/>
    </row>
    <row r="221" spans="2:8" s="1" customFormat="1">
      <c r="B221" s="40"/>
      <c r="C221" s="40"/>
      <c r="D221" s="40"/>
      <c r="E221" s="201"/>
      <c r="F221" s="201"/>
      <c r="G221" s="201"/>
      <c r="H221" s="200"/>
    </row>
    <row r="222" spans="2:8" s="1" customFormat="1" ht="15.75" thickBot="1">
      <c r="B222" s="40"/>
      <c r="C222" s="40"/>
      <c r="D222" s="40"/>
      <c r="E222" s="201"/>
      <c r="F222" s="201"/>
      <c r="G222" s="201"/>
      <c r="H222" s="200"/>
    </row>
    <row r="223" spans="2:8" s="1" customFormat="1" ht="15.6" customHeight="1" thickTop="1">
      <c r="B223" s="40"/>
      <c r="C223" s="854" t="s">
        <v>3432</v>
      </c>
      <c r="D223" s="40"/>
      <c r="E223" s="1203" t="s">
        <v>3431</v>
      </c>
      <c r="F223" s="1203"/>
      <c r="G223" s="1203"/>
      <c r="H223" s="200"/>
    </row>
    <row r="224" spans="2:8" s="1" customFormat="1">
      <c r="B224" s="40"/>
      <c r="C224" s="40"/>
      <c r="D224" s="40"/>
      <c r="E224" s="201"/>
      <c r="F224" s="201"/>
      <c r="G224" s="201"/>
      <c r="H224" s="200"/>
    </row>
    <row r="225" spans="2:8" s="1" customFormat="1">
      <c r="B225" s="40"/>
      <c r="C225" s="40"/>
      <c r="D225" s="40"/>
      <c r="E225" s="201"/>
      <c r="F225" s="201"/>
      <c r="G225" s="201"/>
      <c r="H225" s="200"/>
    </row>
    <row r="226" spans="2:8" s="1" customFormat="1" ht="15.75" thickBot="1">
      <c r="B226" s="40"/>
      <c r="C226" s="40"/>
      <c r="D226" s="40"/>
      <c r="E226" s="201"/>
      <c r="F226" s="201"/>
      <c r="G226" s="201"/>
      <c r="H226" s="200"/>
    </row>
    <row r="227" spans="2:8" s="1" customFormat="1" ht="15.75" thickTop="1">
      <c r="B227" s="40"/>
      <c r="C227" s="854" t="s">
        <v>3426</v>
      </c>
      <c r="D227" s="40"/>
      <c r="E227" s="1203" t="s">
        <v>3429</v>
      </c>
      <c r="F227" s="1203"/>
      <c r="G227" s="1203"/>
      <c r="H227" s="200"/>
    </row>
    <row r="228" spans="2:8" s="1" customFormat="1">
      <c r="B228" s="40"/>
      <c r="C228" s="40"/>
      <c r="D228" s="40"/>
      <c r="E228" s="201"/>
      <c r="F228" s="201"/>
      <c r="G228" s="201"/>
      <c r="H228" s="200"/>
    </row>
    <row r="229" spans="2:8" s="1" customFormat="1" ht="15" customHeight="1" thickBot="1">
      <c r="B229" s="4"/>
      <c r="C229" s="4"/>
      <c r="D229" s="4"/>
      <c r="E229" s="4"/>
      <c r="F229" s="4"/>
      <c r="G229" s="4"/>
      <c r="H229" s="4"/>
    </row>
    <row r="230" spans="2:8" s="1" customFormat="1" ht="15" customHeight="1" thickBot="1">
      <c r="B230" s="1209" t="s">
        <v>2982</v>
      </c>
      <c r="C230" s="1210"/>
      <c r="D230" s="1210"/>
      <c r="E230" s="1210"/>
      <c r="F230" s="1210"/>
      <c r="G230" s="1210"/>
      <c r="H230" s="1211"/>
    </row>
    <row r="231" spans="2:8" s="1" customFormat="1" ht="15.75" thickBot="1">
      <c r="B231" s="1006" t="s">
        <v>2578</v>
      </c>
      <c r="C231" s="1007"/>
      <c r="D231" s="1008" t="s">
        <v>3688</v>
      </c>
      <c r="E231" s="1007"/>
      <c r="F231" s="1007"/>
      <c r="G231" s="1007"/>
      <c r="H231" s="1009"/>
    </row>
    <row r="232" spans="2:8" s="1" customFormat="1">
      <c r="B232" s="1010" t="s">
        <v>2851</v>
      </c>
      <c r="C232" s="1011"/>
      <c r="D232" s="1010" t="s">
        <v>34</v>
      </c>
      <c r="E232" s="1011"/>
      <c r="F232" s="1011"/>
      <c r="G232" s="1011"/>
      <c r="H232" s="38" t="s">
        <v>1</v>
      </c>
    </row>
    <row r="233" spans="2:8" s="1" customFormat="1" ht="21" customHeight="1">
      <c r="B233" s="1012"/>
      <c r="C233" s="1013"/>
      <c r="D233" s="1016">
        <f>+ROUND(H259+H250+H246+H254,0)</f>
        <v>86070</v>
      </c>
      <c r="E233" s="1017"/>
      <c r="F233" s="1017"/>
      <c r="G233" s="1017"/>
      <c r="H233" s="1020" t="s">
        <v>3</v>
      </c>
    </row>
    <row r="234" spans="2:8" s="1" customFormat="1" ht="15.75" thickBot="1">
      <c r="B234" s="1014"/>
      <c r="C234" s="1015"/>
      <c r="D234" s="1018"/>
      <c r="E234" s="1019"/>
      <c r="F234" s="1019"/>
      <c r="G234" s="1019"/>
      <c r="H234" s="1021"/>
    </row>
    <row r="235" spans="2:8" s="1" customFormat="1" ht="19.899999999999999" customHeight="1" thickBot="1">
      <c r="E235" s="9"/>
      <c r="F235" s="9"/>
      <c r="G235" s="4"/>
      <c r="H235" s="4"/>
    </row>
    <row r="236" spans="2:8" s="1" customFormat="1">
      <c r="B236" s="1207" t="s">
        <v>494</v>
      </c>
      <c r="C236" s="1208"/>
      <c r="D236" s="124" t="s">
        <v>495</v>
      </c>
      <c r="E236" s="123" t="s">
        <v>496</v>
      </c>
      <c r="F236" s="123" t="s">
        <v>2542</v>
      </c>
      <c r="G236" s="122" t="s">
        <v>492</v>
      </c>
      <c r="H236" s="121" t="s">
        <v>493</v>
      </c>
    </row>
    <row r="237" spans="2:8" s="1" customFormat="1">
      <c r="B237" s="169"/>
      <c r="C237" s="11" t="s">
        <v>2720</v>
      </c>
      <c r="D237" s="12" t="s">
        <v>35</v>
      </c>
      <c r="E237" s="12">
        <v>0.33</v>
      </c>
      <c r="F237" s="12">
        <v>1</v>
      </c>
      <c r="G237" s="13">
        <v>17900</v>
      </c>
      <c r="H237" s="39">
        <f>+ROUND(E237*F237*G237,0)</f>
        <v>5907</v>
      </c>
    </row>
    <row r="238" spans="2:8" s="1" customFormat="1">
      <c r="B238" s="169"/>
      <c r="C238" s="11" t="s">
        <v>2721</v>
      </c>
      <c r="D238" s="12" t="s">
        <v>35</v>
      </c>
      <c r="E238" s="12">
        <v>0.2</v>
      </c>
      <c r="F238" s="12">
        <v>1</v>
      </c>
      <c r="G238" s="13">
        <v>5900</v>
      </c>
      <c r="H238" s="39">
        <f>+ROUND(G238*E238,0)</f>
        <v>1180</v>
      </c>
    </row>
    <row r="239" spans="2:8" s="1" customFormat="1">
      <c r="B239" s="169"/>
      <c r="C239" s="11" t="s">
        <v>2722</v>
      </c>
      <c r="D239" s="12" t="s">
        <v>35</v>
      </c>
      <c r="E239" s="12">
        <v>0.1</v>
      </c>
      <c r="F239" s="12">
        <v>1</v>
      </c>
      <c r="G239" s="13">
        <v>2600</v>
      </c>
      <c r="H239" s="39">
        <f>+ROUND(E239*F239*G239,0)</f>
        <v>260</v>
      </c>
    </row>
    <row r="240" spans="2:8" s="1" customFormat="1">
      <c r="B240" s="169" t="s">
        <v>2723</v>
      </c>
      <c r="C240" s="11" t="str">
        <f>VLOOKUP(B240,'LISTA DE PRECIOS'!A:B,2,FALSE)</f>
        <v xml:space="preserve">Caja 2x 4 metalica galvanizada </v>
      </c>
      <c r="D240" s="12" t="str">
        <f>VLOOKUP(B240,'LISTA DE PRECIOS'!A:D,4,FALSE)</f>
        <v>Un</v>
      </c>
      <c r="E240" s="12">
        <v>1</v>
      </c>
      <c r="F240" s="12">
        <v>1</v>
      </c>
      <c r="G240" s="13">
        <f>VLOOKUP(B240,'LISTA DE PRECIOS'!A:E,5,FALSE)</f>
        <v>5000</v>
      </c>
      <c r="H240" s="39">
        <f t="shared" ref="H240:H241" si="4">+ROUND(E240*F240*G240,0)</f>
        <v>5000</v>
      </c>
    </row>
    <row r="241" spans="2:8" s="1" customFormat="1">
      <c r="B241" s="169" t="s">
        <v>2725</v>
      </c>
      <c r="C241" s="11" t="str">
        <f>VLOOKUP(B241,'LISTA DE PRECIOS'!A:B,2,FALSE)</f>
        <v xml:space="preserve">Cable Cu aislado # 12 AWGTHHN/THWN </v>
      </c>
      <c r="D241" s="12" t="str">
        <f>VLOOKUP(B241,'LISTA DE PRECIOS'!A:D,4,FALSE)</f>
        <v>M</v>
      </c>
      <c r="E241" s="12">
        <v>1</v>
      </c>
      <c r="F241" s="12">
        <v>1</v>
      </c>
      <c r="G241" s="13">
        <f>VLOOKUP(B241,'LISTA DE PRECIOS'!A:E,5,FALSE)</f>
        <v>1400</v>
      </c>
      <c r="H241" s="39">
        <f t="shared" si="4"/>
        <v>1400</v>
      </c>
    </row>
    <row r="242" spans="2:8" s="1" customFormat="1">
      <c r="B242" s="169" t="s">
        <v>2727</v>
      </c>
      <c r="C242" s="11" t="str">
        <f>VLOOKUP(B242,'LISTA DE PRECIOS'!A:B,2,FALSE)</f>
        <v>Conector tipo resorte para cable No 14/12</v>
      </c>
      <c r="D242" s="12" t="str">
        <f>VLOOKUP(B242,'LISTA DE PRECIOS'!A:D,4,FALSE)</f>
        <v>Un</v>
      </c>
      <c r="E242" s="12">
        <v>3</v>
      </c>
      <c r="F242" s="12">
        <v>1</v>
      </c>
      <c r="G242" s="13">
        <f>VLOOKUP(B242,'LISTA DE PRECIOS'!A:E,5,FALSE)</f>
        <v>6200</v>
      </c>
      <c r="H242" s="39">
        <f>+ROUND(E242*F242*G242,0)</f>
        <v>18600</v>
      </c>
    </row>
    <row r="243" spans="2:8" s="1" customFormat="1">
      <c r="B243" s="169" t="s">
        <v>755</v>
      </c>
      <c r="C243" s="11" t="str">
        <f>VLOOKUP(B243,'LISTA DE PRECIOS'!A:B,2,FALSE)</f>
        <v>Cinta aislante  rollo 19 mm x 20 m.3/4</v>
      </c>
      <c r="D243" s="12" t="str">
        <f>VLOOKUP(B243,'LISTA DE PRECIOS'!A:D,4,FALSE)</f>
        <v>Un</v>
      </c>
      <c r="E243" s="12">
        <v>1</v>
      </c>
      <c r="F243" s="12">
        <v>1</v>
      </c>
      <c r="G243" s="13">
        <f>VLOOKUP(B243,'LISTA DE PRECIOS'!A:E,5,FALSE)</f>
        <v>1450</v>
      </c>
      <c r="H243" s="39">
        <f t="shared" ref="H243:H244" si="5">+ROUND(E243*F243*G243,0)</f>
        <v>1450</v>
      </c>
    </row>
    <row r="244" spans="2:8" s="1" customFormat="1" ht="22.5">
      <c r="B244" s="169" t="s">
        <v>2849</v>
      </c>
      <c r="C244" s="11" t="str">
        <f>VLOOKUP(B244,'LISTA DE PRECIOS'!A:B,2,FALSE)</f>
        <v xml:space="preserve">Interruptor sencillo sin luz piloto  marca luminez o similar </v>
      </c>
      <c r="D244" s="12" t="str">
        <f>VLOOKUP(B244,'LISTA DE PRECIOS'!A:D,4,FALSE)</f>
        <v>Un</v>
      </c>
      <c r="E244" s="12">
        <v>1</v>
      </c>
      <c r="F244" s="12">
        <v>1</v>
      </c>
      <c r="G244" s="13">
        <f>VLOOKUP(B244,'LISTA DE PRECIOS'!A:E,5,FALSE)</f>
        <v>8250</v>
      </c>
      <c r="H244" s="39">
        <f t="shared" si="5"/>
        <v>8250</v>
      </c>
    </row>
    <row r="245" spans="2:8" s="1" customFormat="1" ht="15.75" thickBot="1">
      <c r="B245" s="91" t="s">
        <v>2427</v>
      </c>
      <c r="C245" s="95" t="str">
        <f>VLOOKUP(B245,'LISTA DE PRECIOS'!A:B,2,FALSE)</f>
        <v>Mortero 1:3 (producción)</v>
      </c>
      <c r="D245" s="92" t="str">
        <f>VLOOKUP(B245,'LISTA DE PRECIOS'!A:D,4,FALSE)</f>
        <v>M3</v>
      </c>
      <c r="E245" s="173">
        <v>4.0000000000000001E-3</v>
      </c>
      <c r="F245" s="92">
        <v>1.05</v>
      </c>
      <c r="G245" s="93">
        <f>VLOOKUP(B245,'LISTA DE PRECIOS'!A:E,5,FALSE)</f>
        <v>335812</v>
      </c>
      <c r="H245" s="94">
        <f>+ROUND(E245*F245*G245,0)</f>
        <v>1410</v>
      </c>
    </row>
    <row r="246" spans="2:8" s="1" customFormat="1" ht="15.75" thickBot="1">
      <c r="B246" s="1022"/>
      <c r="C246" s="1023"/>
      <c r="D246" s="1024"/>
      <c r="E246" s="1030" t="s">
        <v>497</v>
      </c>
      <c r="F246" s="1031"/>
      <c r="G246" s="1032"/>
      <c r="H246" s="29">
        <f>ROUND(SUM(H237:H245),0)</f>
        <v>43457</v>
      </c>
    </row>
    <row r="247" spans="2:8" s="1" customFormat="1" ht="10.9" customHeight="1" thickBot="1">
      <c r="B247" s="1027"/>
      <c r="C247" s="1027"/>
      <c r="D247" s="1027"/>
      <c r="E247" s="1027"/>
      <c r="F247" s="1027"/>
      <c r="G247" s="1027"/>
      <c r="H247" s="1027"/>
    </row>
    <row r="248" spans="2:8" s="1" customFormat="1">
      <c r="B248" s="1028" t="s">
        <v>489</v>
      </c>
      <c r="C248" s="1029"/>
      <c r="D248" s="41" t="s">
        <v>490</v>
      </c>
      <c r="E248" s="25" t="s">
        <v>491</v>
      </c>
      <c r="F248" s="25" t="s">
        <v>2530</v>
      </c>
      <c r="G248" s="26" t="s">
        <v>492</v>
      </c>
      <c r="H248" s="27" t="s">
        <v>493</v>
      </c>
    </row>
    <row r="249" spans="2:8" s="1" customFormat="1" ht="15.75" thickBot="1">
      <c r="B249" s="91" t="s">
        <v>543</v>
      </c>
      <c r="C249" s="95" t="str">
        <f>VLOOKUP(B249,'LISTA DE PRECIOS'!A:B,2,FALSE)</f>
        <v>Herramienta menor</v>
      </c>
      <c r="D249" s="92" t="str">
        <f>VLOOKUP(B249,'LISTA DE PRECIOS'!A:D,4,FALSE)</f>
        <v>%MO</v>
      </c>
      <c r="E249" s="155">
        <v>0.1</v>
      </c>
      <c r="F249" s="155"/>
      <c r="G249" s="93">
        <f>+H259</f>
        <v>38739</v>
      </c>
      <c r="H249" s="154">
        <f>+ROUND(E249*G249,0)</f>
        <v>3874</v>
      </c>
    </row>
    <row r="250" spans="2:8" s="1" customFormat="1" ht="15.75" thickBot="1">
      <c r="B250" s="1022"/>
      <c r="C250" s="1023"/>
      <c r="D250" s="1024"/>
      <c r="E250" s="1030" t="s">
        <v>498</v>
      </c>
      <c r="F250" s="1031"/>
      <c r="G250" s="1032"/>
      <c r="H250" s="29">
        <f>ROUND(SUM(H249:H249),0)</f>
        <v>3874</v>
      </c>
    </row>
    <row r="251" spans="2:8" s="1" customFormat="1" ht="10.15" customHeight="1" thickBot="1">
      <c r="B251" s="42"/>
      <c r="C251" s="42"/>
      <c r="D251" s="42"/>
      <c r="E251" s="10"/>
      <c r="F251" s="10"/>
      <c r="G251" s="7"/>
      <c r="H251" s="8"/>
    </row>
    <row r="252" spans="2:8" s="1" customFormat="1" ht="24.75" thickBot="1">
      <c r="B252" s="1033" t="s">
        <v>499</v>
      </c>
      <c r="C252" s="1034"/>
      <c r="D252" s="30" t="s">
        <v>495</v>
      </c>
      <c r="E252" s="30" t="s">
        <v>501</v>
      </c>
      <c r="F252" s="25" t="s">
        <v>2530</v>
      </c>
      <c r="G252" s="31" t="s">
        <v>500</v>
      </c>
      <c r="H252" s="32" t="s">
        <v>493</v>
      </c>
    </row>
    <row r="253" spans="2:8" s="1" customFormat="1" ht="19.899999999999999" customHeight="1" thickBot="1">
      <c r="B253" s="15">
        <v>3</v>
      </c>
      <c r="C253" s="16" t="s">
        <v>4</v>
      </c>
      <c r="D253" s="17"/>
      <c r="E253" s="18"/>
      <c r="F253" s="18"/>
      <c r="G253" s="19"/>
      <c r="H253" s="20">
        <f>+ROUND(E253*G253,0)</f>
        <v>0</v>
      </c>
    </row>
    <row r="254" spans="2:8" s="1" customFormat="1" ht="15.75" thickBot="1">
      <c r="B254" s="991"/>
      <c r="C254" s="991"/>
      <c r="D254" s="991"/>
      <c r="E254" s="992" t="s">
        <v>502</v>
      </c>
      <c r="F254" s="993"/>
      <c r="G254" s="994"/>
      <c r="H254" s="33">
        <f>ROUND(SUM(H253:H253),0)</f>
        <v>0</v>
      </c>
    </row>
    <row r="255" spans="2:8" s="1" customFormat="1" ht="15.75" thickBot="1">
      <c r="B255" s="1027"/>
      <c r="C255" s="1027"/>
      <c r="D255" s="1027"/>
      <c r="E255" s="1027"/>
      <c r="F255" s="1027"/>
      <c r="G255" s="1027"/>
      <c r="H255" s="1027"/>
    </row>
    <row r="256" spans="2:8" s="1" customFormat="1">
      <c r="B256" s="1207" t="s">
        <v>503</v>
      </c>
      <c r="C256" s="1208"/>
      <c r="D256" s="124" t="s">
        <v>495</v>
      </c>
      <c r="E256" s="123" t="s">
        <v>504</v>
      </c>
      <c r="F256" s="123" t="s">
        <v>2530</v>
      </c>
      <c r="G256" s="122" t="s">
        <v>505</v>
      </c>
      <c r="H256" s="121" t="s">
        <v>493</v>
      </c>
    </row>
    <row r="257" spans="2:8" s="1" customFormat="1">
      <c r="B257" s="423" t="s">
        <v>2514</v>
      </c>
      <c r="C257" s="11" t="str">
        <f>VLOOKUP(B257,'LISTA DE PRECIOS'!A:B,2,FALSE)</f>
        <v>Ayudante</v>
      </c>
      <c r="D257" s="12" t="str">
        <f>VLOOKUP(B257,'LISTA DE PRECIOS'!A:D,4,FALSE)</f>
        <v>Día</v>
      </c>
      <c r="E257" s="23">
        <v>0.19</v>
      </c>
      <c r="F257" s="23">
        <v>1</v>
      </c>
      <c r="G257" s="13">
        <f>VLOOKUP(B257,'LISTA DE PRECIOS'!A:E,5,FALSE)</f>
        <v>67964</v>
      </c>
      <c r="H257" s="119">
        <f>+ROUND(E257*F257*G257,0)</f>
        <v>12913</v>
      </c>
    </row>
    <row r="258" spans="2:8" s="1" customFormat="1" ht="15.75" thickBot="1">
      <c r="B258" s="424" t="s">
        <v>2523</v>
      </c>
      <c r="C258" s="95" t="str">
        <f>VLOOKUP(B258,'LISTA DE PRECIOS'!A:B,2,FALSE)</f>
        <v>Oficial eléctrico</v>
      </c>
      <c r="D258" s="92" t="str">
        <f>VLOOKUP(B258,'LISTA DE PRECIOS'!A:D,4,FALSE)</f>
        <v>Día</v>
      </c>
      <c r="E258" s="117">
        <v>0.19</v>
      </c>
      <c r="F258" s="117">
        <v>1</v>
      </c>
      <c r="G258" s="93">
        <f>VLOOKUP(B258,'LISTA DE PRECIOS'!A:E,5,FALSE)</f>
        <v>135928</v>
      </c>
      <c r="H258" s="116">
        <f>+ROUND(E258*F258*G258,0)</f>
        <v>25826</v>
      </c>
    </row>
    <row r="259" spans="2:8" s="1" customFormat="1" ht="15.75" thickBot="1">
      <c r="B259" s="991"/>
      <c r="C259" s="991"/>
      <c r="D259" s="991"/>
      <c r="E259" s="1042" t="s">
        <v>506</v>
      </c>
      <c r="F259" s="1043"/>
      <c r="G259" s="1031"/>
      <c r="H259" s="29">
        <f>ROUND(SUM(H257:H258),0)</f>
        <v>38739</v>
      </c>
    </row>
    <row r="260" spans="2:8" s="1" customFormat="1" ht="8.4499999999999993" customHeight="1" thickBot="1">
      <c r="B260" s="42"/>
      <c r="C260" s="42"/>
      <c r="D260" s="42"/>
      <c r="E260" s="42"/>
      <c r="F260" s="42"/>
      <c r="G260" s="42"/>
      <c r="H260" s="42"/>
    </row>
    <row r="261" spans="2:8" s="1" customFormat="1" ht="15.75" thickBot="1">
      <c r="B261" s="40"/>
      <c r="C261" s="40"/>
      <c r="D261" s="40"/>
      <c r="E261" s="995" t="s">
        <v>507</v>
      </c>
      <c r="F261" s="996"/>
      <c r="G261" s="997"/>
      <c r="H261" s="14">
        <f>+ROUND(H259+H250+H246+H254,0)</f>
        <v>86070</v>
      </c>
    </row>
    <row r="262" spans="2:8" s="1" customFormat="1">
      <c r="B262" s="40"/>
      <c r="C262" s="40"/>
      <c r="D262" s="40"/>
      <c r="E262" s="201"/>
      <c r="F262" s="201"/>
      <c r="G262" s="201"/>
      <c r="H262" s="200"/>
    </row>
    <row r="263" spans="2:8" s="1" customFormat="1">
      <c r="B263" s="40"/>
      <c r="C263" s="40"/>
      <c r="D263" s="40"/>
      <c r="E263" s="201"/>
      <c r="F263" s="201"/>
      <c r="G263" s="201"/>
      <c r="H263" s="200"/>
    </row>
    <row r="264" spans="2:8" s="1" customFormat="1">
      <c r="B264" s="40"/>
      <c r="C264" s="40"/>
      <c r="D264" s="40"/>
      <c r="E264" s="201"/>
      <c r="F264" s="201"/>
      <c r="G264" s="201"/>
      <c r="H264" s="200"/>
    </row>
    <row r="265" spans="2:8" s="1" customFormat="1">
      <c r="B265" s="40"/>
      <c r="C265" s="40"/>
      <c r="D265" s="40"/>
      <c r="E265" s="201"/>
      <c r="F265" s="201"/>
      <c r="G265" s="201"/>
      <c r="H265" s="200"/>
    </row>
    <row r="266" spans="2:8" s="1" customFormat="1" ht="15.75" thickBot="1">
      <c r="B266" s="40"/>
      <c r="C266" s="40"/>
      <c r="D266" s="40"/>
      <c r="E266" s="201"/>
      <c r="F266" s="201"/>
      <c r="G266" s="201"/>
      <c r="H266" s="200"/>
    </row>
    <row r="267" spans="2:8" s="1" customFormat="1" ht="15.6" customHeight="1" thickTop="1">
      <c r="B267" s="40"/>
      <c r="C267" s="854" t="s">
        <v>3432</v>
      </c>
      <c r="D267" s="40"/>
      <c r="E267" s="1203" t="s">
        <v>3431</v>
      </c>
      <c r="F267" s="1203"/>
      <c r="G267" s="1203"/>
      <c r="H267" s="200"/>
    </row>
    <row r="268" spans="2:8" s="1" customFormat="1">
      <c r="B268" s="40"/>
      <c r="C268" s="40"/>
      <c r="D268" s="40"/>
      <c r="E268" s="201"/>
      <c r="F268" s="201"/>
      <c r="G268" s="201"/>
      <c r="H268" s="200"/>
    </row>
    <row r="269" spans="2:8" s="1" customFormat="1">
      <c r="B269" s="40"/>
      <c r="C269" s="40"/>
      <c r="D269" s="40"/>
      <c r="E269" s="201"/>
      <c r="F269" s="201"/>
      <c r="G269" s="201"/>
      <c r="H269" s="200"/>
    </row>
    <row r="270" spans="2:8" s="1" customFormat="1" ht="15.75" thickBot="1">
      <c r="B270" s="40"/>
      <c r="C270" s="40"/>
      <c r="D270" s="40"/>
      <c r="E270" s="201"/>
      <c r="F270" s="201"/>
      <c r="G270" s="201"/>
      <c r="H270" s="200"/>
    </row>
    <row r="271" spans="2:8" s="1" customFormat="1" ht="15.75" thickTop="1">
      <c r="B271" s="40"/>
      <c r="C271" s="854" t="s">
        <v>3426</v>
      </c>
      <c r="D271" s="40"/>
      <c r="E271" s="1203" t="s">
        <v>3429</v>
      </c>
      <c r="F271" s="1203"/>
      <c r="G271" s="1203"/>
      <c r="H271" s="200"/>
    </row>
    <row r="272" spans="2:8" s="1" customFormat="1">
      <c r="B272" s="40"/>
      <c r="C272" s="40"/>
      <c r="D272" s="40"/>
      <c r="E272" s="201"/>
      <c r="F272" s="201"/>
      <c r="G272" s="201"/>
      <c r="H272" s="200"/>
    </row>
    <row r="273" spans="2:8" s="1" customFormat="1" ht="15" customHeight="1" thickBot="1">
      <c r="B273" s="4"/>
      <c r="C273" s="4"/>
      <c r="D273" s="4"/>
      <c r="E273" s="4"/>
      <c r="F273" s="4"/>
      <c r="G273" s="4"/>
      <c r="H273" s="4"/>
    </row>
    <row r="274" spans="2:8" s="1" customFormat="1" ht="15" customHeight="1" thickBot="1">
      <c r="B274" s="1209" t="s">
        <v>2982</v>
      </c>
      <c r="C274" s="1210"/>
      <c r="D274" s="1210"/>
      <c r="E274" s="1210"/>
      <c r="F274" s="1210"/>
      <c r="G274" s="1210"/>
      <c r="H274" s="1211"/>
    </row>
    <row r="275" spans="2:8" s="1" customFormat="1" ht="15.75" thickBot="1">
      <c r="B275" s="1006" t="s">
        <v>2578</v>
      </c>
      <c r="C275" s="1007"/>
      <c r="D275" s="1008" t="s">
        <v>3689</v>
      </c>
      <c r="E275" s="1007"/>
      <c r="F275" s="1007"/>
      <c r="G275" s="1007"/>
      <c r="H275" s="1009"/>
    </row>
    <row r="276" spans="2:8" s="1" customFormat="1">
      <c r="B276" s="1010" t="s">
        <v>2848</v>
      </c>
      <c r="C276" s="1011"/>
      <c r="D276" s="1010" t="s">
        <v>34</v>
      </c>
      <c r="E276" s="1011"/>
      <c r="F276" s="1011"/>
      <c r="G276" s="1011"/>
      <c r="H276" s="38" t="s">
        <v>1</v>
      </c>
    </row>
    <row r="277" spans="2:8" s="1" customFormat="1" ht="21" customHeight="1">
      <c r="B277" s="1012"/>
      <c r="C277" s="1013"/>
      <c r="D277" s="1016">
        <f>+ROUND(H304+H295+H291+H299,0)</f>
        <v>215858</v>
      </c>
      <c r="E277" s="1017"/>
      <c r="F277" s="1017"/>
      <c r="G277" s="1017"/>
      <c r="H277" s="1020" t="s">
        <v>2806</v>
      </c>
    </row>
    <row r="278" spans="2:8" s="1" customFormat="1" ht="15.75" thickBot="1">
      <c r="B278" s="1014"/>
      <c r="C278" s="1015"/>
      <c r="D278" s="1018"/>
      <c r="E278" s="1019"/>
      <c r="F278" s="1019"/>
      <c r="G278" s="1019"/>
      <c r="H278" s="1021"/>
    </row>
    <row r="279" spans="2:8" s="1" customFormat="1" ht="19.899999999999999" customHeight="1" thickBot="1">
      <c r="E279" s="9"/>
      <c r="F279" s="9"/>
      <c r="G279" s="4"/>
      <c r="H279" s="4"/>
    </row>
    <row r="280" spans="2:8" s="1" customFormat="1">
      <c r="B280" s="1207" t="s">
        <v>494</v>
      </c>
      <c r="C280" s="1208"/>
      <c r="D280" s="124" t="s">
        <v>495</v>
      </c>
      <c r="E280" s="123" t="s">
        <v>496</v>
      </c>
      <c r="F280" s="123" t="s">
        <v>2542</v>
      </c>
      <c r="G280" s="122" t="s">
        <v>492</v>
      </c>
      <c r="H280" s="121" t="s">
        <v>493</v>
      </c>
    </row>
    <row r="281" spans="2:8" s="1" customFormat="1">
      <c r="B281" s="169"/>
      <c r="C281" s="11" t="s">
        <v>2720</v>
      </c>
      <c r="D281" s="12" t="s">
        <v>35</v>
      </c>
      <c r="E281" s="12">
        <v>0.33</v>
      </c>
      <c r="F281" s="12">
        <v>1</v>
      </c>
      <c r="G281" s="13">
        <v>17900</v>
      </c>
      <c r="H281" s="39">
        <f>+ROUND(E281*F281*G281,0)</f>
        <v>5907</v>
      </c>
    </row>
    <row r="282" spans="2:8" s="1" customFormat="1">
      <c r="B282" s="169"/>
      <c r="C282" s="11" t="s">
        <v>2721</v>
      </c>
      <c r="D282" s="12" t="s">
        <v>35</v>
      </c>
      <c r="E282" s="12">
        <v>0.2</v>
      </c>
      <c r="F282" s="12">
        <v>1</v>
      </c>
      <c r="G282" s="13">
        <v>5900</v>
      </c>
      <c r="H282" s="39">
        <f>+ROUND(G282*E282,0)</f>
        <v>1180</v>
      </c>
    </row>
    <row r="283" spans="2:8" s="1" customFormat="1">
      <c r="B283" s="169"/>
      <c r="C283" s="11" t="s">
        <v>2722</v>
      </c>
      <c r="D283" s="12" t="s">
        <v>35</v>
      </c>
      <c r="E283" s="12">
        <v>0.1</v>
      </c>
      <c r="F283" s="12">
        <v>1</v>
      </c>
      <c r="G283" s="13">
        <v>2600</v>
      </c>
      <c r="H283" s="39">
        <f>+ROUND(E283*F283*G283,0)</f>
        <v>260</v>
      </c>
    </row>
    <row r="284" spans="2:8" s="1" customFormat="1">
      <c r="B284" s="169" t="s">
        <v>2723</v>
      </c>
      <c r="C284" s="11" t="str">
        <f>VLOOKUP(B284,'LISTA DE PRECIOS'!A:B,2,FALSE)</f>
        <v xml:space="preserve">Caja 2x 4 metalica galvanizada </v>
      </c>
      <c r="D284" s="12" t="str">
        <f>VLOOKUP(B284,'LISTA DE PRECIOS'!A:D,4,FALSE)</f>
        <v>Un</v>
      </c>
      <c r="E284" s="12">
        <v>1</v>
      </c>
      <c r="F284" s="12">
        <v>1</v>
      </c>
      <c r="G284" s="13">
        <f>VLOOKUP(B284,'LISTA DE PRECIOS'!A:E,5,FALSE)</f>
        <v>5000</v>
      </c>
      <c r="H284" s="39">
        <f t="shared" ref="H284:H285" si="6">+ROUND(E284*F284*G284,0)</f>
        <v>5000</v>
      </c>
    </row>
    <row r="285" spans="2:8" s="1" customFormat="1">
      <c r="B285" s="169" t="s">
        <v>2725</v>
      </c>
      <c r="C285" s="11" t="str">
        <f>VLOOKUP(B285,'LISTA DE PRECIOS'!A:B,2,FALSE)</f>
        <v xml:space="preserve">Cable Cu aislado # 12 AWGTHHN/THWN </v>
      </c>
      <c r="D285" s="12" t="str">
        <f>VLOOKUP(B285,'LISTA DE PRECIOS'!A:D,4,FALSE)</f>
        <v>M</v>
      </c>
      <c r="E285" s="12">
        <v>1</v>
      </c>
      <c r="F285" s="12">
        <v>1</v>
      </c>
      <c r="G285" s="13">
        <f>VLOOKUP(B285,'LISTA DE PRECIOS'!A:E,5,FALSE)</f>
        <v>1400</v>
      </c>
      <c r="H285" s="39">
        <f t="shared" si="6"/>
        <v>1400</v>
      </c>
    </row>
    <row r="286" spans="2:8" s="1" customFormat="1">
      <c r="B286" s="169" t="s">
        <v>2727</v>
      </c>
      <c r="C286" s="11" t="str">
        <f>VLOOKUP(B286,'LISTA DE PRECIOS'!A:B,2,FALSE)</f>
        <v>Conector tipo resorte para cable No 14/12</v>
      </c>
      <c r="D286" s="12" t="str">
        <f>VLOOKUP(B286,'LISTA DE PRECIOS'!A:D,4,FALSE)</f>
        <v>Un</v>
      </c>
      <c r="E286" s="12">
        <v>3</v>
      </c>
      <c r="F286" s="12">
        <v>1</v>
      </c>
      <c r="G286" s="13">
        <f>VLOOKUP(B286,'LISTA DE PRECIOS'!A:E,5,FALSE)</f>
        <v>6200</v>
      </c>
      <c r="H286" s="39">
        <f>+ROUND(E286*F286*G286,0)</f>
        <v>18600</v>
      </c>
    </row>
    <row r="287" spans="2:8" s="1" customFormat="1">
      <c r="B287" s="169" t="s">
        <v>755</v>
      </c>
      <c r="C287" s="11" t="str">
        <f>VLOOKUP(B287,'LISTA DE PRECIOS'!A:B,2,FALSE)</f>
        <v>Cinta aislante  rollo 19 mm x 20 m.3/4</v>
      </c>
      <c r="D287" s="12" t="str">
        <f>VLOOKUP(B287,'LISTA DE PRECIOS'!A:D,4,FALSE)</f>
        <v>Un</v>
      </c>
      <c r="E287" s="12">
        <v>1</v>
      </c>
      <c r="F287" s="12">
        <v>1</v>
      </c>
      <c r="G287" s="13">
        <f>VLOOKUP(B287,'LISTA DE PRECIOS'!A:E,5,FALSE)</f>
        <v>1450</v>
      </c>
      <c r="H287" s="39">
        <f t="shared" ref="H287:H289" si="7">+ROUND(E287*F287*G287,0)</f>
        <v>1450</v>
      </c>
    </row>
    <row r="288" spans="2:8" s="1" customFormat="1">
      <c r="B288" s="169" t="s">
        <v>2729</v>
      </c>
      <c r="C288" s="11" t="str">
        <f>VLOOKUP(B288,'LISTA DE PRECIOS'!A:B,2,FALSE)</f>
        <v xml:space="preserve">Toma corriente doble GFCI </v>
      </c>
      <c r="D288" s="12" t="str">
        <f>VLOOKUP(B288,'LISTA DE PRECIOS'!A:D,4,FALSE)</f>
        <v>Un</v>
      </c>
      <c r="E288" s="12">
        <v>1</v>
      </c>
      <c r="F288" s="12">
        <v>1</v>
      </c>
      <c r="G288" s="13">
        <f>VLOOKUP(B288,'LISTA DE PRECIOS'!A:E,5,FALSE)</f>
        <v>137000</v>
      </c>
      <c r="H288" s="39">
        <f t="shared" si="7"/>
        <v>137000</v>
      </c>
    </row>
    <row r="289" spans="2:8" s="1" customFormat="1">
      <c r="B289" s="169" t="s">
        <v>1380</v>
      </c>
      <c r="C289" s="11" t="str">
        <f>VLOOKUP(B289,'LISTA DE PRECIOS'!A:B,2,FALSE)</f>
        <v xml:space="preserve">Marquilla identificacion salida </v>
      </c>
      <c r="D289" s="12" t="str">
        <f>VLOOKUP(B289,'LISTA DE PRECIOS'!A:D,4,FALSE)</f>
        <v xml:space="preserve">und </v>
      </c>
      <c r="E289" s="12">
        <v>1</v>
      </c>
      <c r="F289" s="12">
        <v>1</v>
      </c>
      <c r="G289" s="13">
        <f>VLOOKUP(B289,'LISTA DE PRECIOS'!A:E,5,FALSE)</f>
        <v>1038</v>
      </c>
      <c r="H289" s="39">
        <f t="shared" si="7"/>
        <v>1038</v>
      </c>
    </row>
    <row r="290" spans="2:8" s="1" customFormat="1" ht="15.75" thickBot="1">
      <c r="B290" s="91" t="s">
        <v>2427</v>
      </c>
      <c r="C290" s="95" t="str">
        <f>VLOOKUP(B290,'LISTA DE PRECIOS'!A:B,2,FALSE)</f>
        <v>Mortero 1:3 (producción)</v>
      </c>
      <c r="D290" s="92" t="str">
        <f>VLOOKUP(B290,'LISTA DE PRECIOS'!A:D,4,FALSE)</f>
        <v>M3</v>
      </c>
      <c r="E290" s="173">
        <v>4.0000000000000001E-3</v>
      </c>
      <c r="F290" s="92">
        <v>1.05</v>
      </c>
      <c r="G290" s="93">
        <f>VLOOKUP(B290,'LISTA DE PRECIOS'!A:E,5,FALSE)</f>
        <v>335812</v>
      </c>
      <c r="H290" s="94">
        <f>+ROUND(E290*F290*G290,0)</f>
        <v>1410</v>
      </c>
    </row>
    <row r="291" spans="2:8" s="1" customFormat="1" ht="15.75" thickBot="1">
      <c r="B291" s="1022"/>
      <c r="C291" s="1023"/>
      <c r="D291" s="1024"/>
      <c r="E291" s="1030" t="s">
        <v>497</v>
      </c>
      <c r="F291" s="1031"/>
      <c r="G291" s="1032"/>
      <c r="H291" s="29">
        <f>ROUND(SUM(H281:H290),0)</f>
        <v>173245</v>
      </c>
    </row>
    <row r="292" spans="2:8" s="1" customFormat="1" ht="10.9" customHeight="1" thickBot="1">
      <c r="B292" s="1027"/>
      <c r="C292" s="1027"/>
      <c r="D292" s="1027"/>
      <c r="E292" s="1027"/>
      <c r="F292" s="1027"/>
      <c r="G292" s="1027"/>
      <c r="H292" s="1027"/>
    </row>
    <row r="293" spans="2:8" s="1" customFormat="1">
      <c r="B293" s="1028" t="s">
        <v>489</v>
      </c>
      <c r="C293" s="1029"/>
      <c r="D293" s="41" t="s">
        <v>490</v>
      </c>
      <c r="E293" s="25" t="s">
        <v>491</v>
      </c>
      <c r="F293" s="25" t="s">
        <v>2530</v>
      </c>
      <c r="G293" s="26" t="s">
        <v>492</v>
      </c>
      <c r="H293" s="27" t="s">
        <v>493</v>
      </c>
    </row>
    <row r="294" spans="2:8" s="1" customFormat="1" ht="15.75" thickBot="1">
      <c r="B294" s="91" t="s">
        <v>543</v>
      </c>
      <c r="C294" s="95" t="str">
        <f>VLOOKUP(B294,'LISTA DE PRECIOS'!A:B,2,FALSE)</f>
        <v>Herramienta menor</v>
      </c>
      <c r="D294" s="92" t="str">
        <f>VLOOKUP(B294,'LISTA DE PRECIOS'!A:D,4,FALSE)</f>
        <v>%MO</v>
      </c>
      <c r="E294" s="155">
        <v>0.1</v>
      </c>
      <c r="F294" s="155"/>
      <c r="G294" s="93">
        <f>+H304</f>
        <v>38739</v>
      </c>
      <c r="H294" s="154">
        <f>+ROUND(E294*G294,0)</f>
        <v>3874</v>
      </c>
    </row>
    <row r="295" spans="2:8" s="1" customFormat="1" ht="15.75" thickBot="1">
      <c r="B295" s="1022"/>
      <c r="C295" s="1023"/>
      <c r="D295" s="1024"/>
      <c r="E295" s="1030" t="s">
        <v>498</v>
      </c>
      <c r="F295" s="1031"/>
      <c r="G295" s="1032"/>
      <c r="H295" s="29">
        <f>ROUND(SUM(H294:H294),0)</f>
        <v>3874</v>
      </c>
    </row>
    <row r="296" spans="2:8" s="1" customFormat="1" ht="10.15" customHeight="1" thickBot="1">
      <c r="B296" s="42"/>
      <c r="C296" s="42"/>
      <c r="D296" s="42"/>
      <c r="E296" s="10"/>
      <c r="F296" s="10"/>
      <c r="G296" s="7"/>
      <c r="H296" s="8"/>
    </row>
    <row r="297" spans="2:8" s="1" customFormat="1" ht="24.75" thickBot="1">
      <c r="B297" s="1033" t="s">
        <v>499</v>
      </c>
      <c r="C297" s="1034"/>
      <c r="D297" s="30" t="s">
        <v>495</v>
      </c>
      <c r="E297" s="30" t="s">
        <v>501</v>
      </c>
      <c r="F297" s="25" t="s">
        <v>2530</v>
      </c>
      <c r="G297" s="31" t="s">
        <v>500</v>
      </c>
      <c r="H297" s="32" t="s">
        <v>493</v>
      </c>
    </row>
    <row r="298" spans="2:8" s="1" customFormat="1" ht="19.899999999999999" customHeight="1" thickBot="1">
      <c r="B298" s="15">
        <v>3</v>
      </c>
      <c r="C298" s="16" t="s">
        <v>4</v>
      </c>
      <c r="D298" s="17"/>
      <c r="E298" s="18"/>
      <c r="F298" s="18"/>
      <c r="G298" s="19"/>
      <c r="H298" s="20">
        <f>+ROUND(E298*G298,0)</f>
        <v>0</v>
      </c>
    </row>
    <row r="299" spans="2:8" s="1" customFormat="1" ht="15.75" thickBot="1">
      <c r="B299" s="991"/>
      <c r="C299" s="991"/>
      <c r="D299" s="991"/>
      <c r="E299" s="992" t="s">
        <v>502</v>
      </c>
      <c r="F299" s="993"/>
      <c r="G299" s="994"/>
      <c r="H299" s="33">
        <f>ROUND(SUM(H298:H298),0)</f>
        <v>0</v>
      </c>
    </row>
    <row r="300" spans="2:8" s="1" customFormat="1" ht="15.75" thickBot="1">
      <c r="B300" s="1027"/>
      <c r="C300" s="1027"/>
      <c r="D300" s="1027"/>
      <c r="E300" s="1027"/>
      <c r="F300" s="1027"/>
      <c r="G300" s="1027"/>
      <c r="H300" s="1027"/>
    </row>
    <row r="301" spans="2:8" s="1" customFormat="1">
      <c r="B301" s="1207" t="s">
        <v>503</v>
      </c>
      <c r="C301" s="1208"/>
      <c r="D301" s="124" t="s">
        <v>495</v>
      </c>
      <c r="E301" s="123" t="s">
        <v>504</v>
      </c>
      <c r="F301" s="123" t="s">
        <v>2530</v>
      </c>
      <c r="G301" s="122" t="s">
        <v>505</v>
      </c>
      <c r="H301" s="121" t="s">
        <v>493</v>
      </c>
    </row>
    <row r="302" spans="2:8" s="1" customFormat="1">
      <c r="B302" s="423" t="s">
        <v>2514</v>
      </c>
      <c r="C302" s="11" t="str">
        <f>VLOOKUP(B302,'LISTA DE PRECIOS'!A:B,2,FALSE)</f>
        <v>Ayudante</v>
      </c>
      <c r="D302" s="12" t="str">
        <f>VLOOKUP(B302,'LISTA DE PRECIOS'!A:D,4,FALSE)</f>
        <v>Día</v>
      </c>
      <c r="E302" s="23">
        <v>0.19</v>
      </c>
      <c r="F302" s="23">
        <v>1</v>
      </c>
      <c r="G302" s="13">
        <f>VLOOKUP(B302,'LISTA DE PRECIOS'!A:E,5,FALSE)</f>
        <v>67964</v>
      </c>
      <c r="H302" s="119">
        <f>+ROUND(E302*F302*G302,0)</f>
        <v>12913</v>
      </c>
    </row>
    <row r="303" spans="2:8" s="1" customFormat="1" ht="15.75" thickBot="1">
      <c r="B303" s="424" t="s">
        <v>2523</v>
      </c>
      <c r="C303" s="95" t="str">
        <f>VLOOKUP(B303,'LISTA DE PRECIOS'!A:B,2,FALSE)</f>
        <v>Oficial eléctrico</v>
      </c>
      <c r="D303" s="92" t="str">
        <f>VLOOKUP(B303,'LISTA DE PRECIOS'!A:D,4,FALSE)</f>
        <v>Día</v>
      </c>
      <c r="E303" s="117">
        <v>0.19</v>
      </c>
      <c r="F303" s="117">
        <v>1</v>
      </c>
      <c r="G303" s="93">
        <f>VLOOKUP(B303,'LISTA DE PRECIOS'!A:E,5,FALSE)</f>
        <v>135928</v>
      </c>
      <c r="H303" s="116">
        <f>+ROUND(E303*F303*G303,0)</f>
        <v>25826</v>
      </c>
    </row>
    <row r="304" spans="2:8" s="1" customFormat="1" ht="15.75" thickBot="1">
      <c r="B304" s="991"/>
      <c r="C304" s="991"/>
      <c r="D304" s="991"/>
      <c r="E304" s="1042" t="s">
        <v>506</v>
      </c>
      <c r="F304" s="1043"/>
      <c r="G304" s="1031"/>
      <c r="H304" s="29">
        <f>ROUND(SUM(H302:H303),0)</f>
        <v>38739</v>
      </c>
    </row>
    <row r="305" spans="2:8" s="1" customFormat="1" ht="8.4499999999999993" customHeight="1" thickBot="1">
      <c r="B305" s="42"/>
      <c r="C305" s="42"/>
      <c r="D305" s="42"/>
      <c r="E305" s="42"/>
      <c r="F305" s="42"/>
      <c r="G305" s="42"/>
      <c r="H305" s="42"/>
    </row>
    <row r="306" spans="2:8" s="1" customFormat="1" ht="15.75" thickBot="1">
      <c r="B306" s="40"/>
      <c r="C306" s="40"/>
      <c r="D306" s="40"/>
      <c r="E306" s="995" t="s">
        <v>507</v>
      </c>
      <c r="F306" s="996"/>
      <c r="G306" s="997"/>
      <c r="H306" s="14">
        <f>+ROUND(H304+H295+H291+H299,0)</f>
        <v>215858</v>
      </c>
    </row>
    <row r="307" spans="2:8" s="1" customFormat="1">
      <c r="B307" s="40"/>
      <c r="C307" s="40"/>
      <c r="D307" s="40"/>
      <c r="E307" s="201"/>
      <c r="F307" s="201"/>
      <c r="G307" s="201"/>
      <c r="H307" s="200"/>
    </row>
    <row r="308" spans="2:8" s="1" customFormat="1">
      <c r="B308" s="40"/>
      <c r="C308" s="40"/>
      <c r="D308" s="40"/>
      <c r="E308" s="201"/>
      <c r="F308" s="201"/>
      <c r="G308" s="201"/>
      <c r="H308" s="200"/>
    </row>
    <row r="309" spans="2:8" s="1" customFormat="1">
      <c r="B309" s="40"/>
      <c r="C309" s="40"/>
      <c r="D309" s="40"/>
      <c r="E309" s="201"/>
      <c r="F309" s="201"/>
      <c r="G309" s="201"/>
      <c r="H309" s="200"/>
    </row>
    <row r="310" spans="2:8" s="1" customFormat="1">
      <c r="B310" s="40"/>
      <c r="C310" s="40"/>
      <c r="D310" s="40"/>
      <c r="E310" s="201"/>
      <c r="F310" s="201"/>
      <c r="G310" s="201"/>
      <c r="H310" s="200"/>
    </row>
    <row r="311" spans="2:8" s="1" customFormat="1" ht="15.75" thickBot="1">
      <c r="B311" s="40"/>
      <c r="C311" s="40"/>
      <c r="D311" s="40"/>
      <c r="E311" s="201"/>
      <c r="F311" s="201"/>
      <c r="G311" s="201"/>
      <c r="H311" s="200"/>
    </row>
    <row r="312" spans="2:8" s="1" customFormat="1" ht="15.6" customHeight="1" thickTop="1">
      <c r="B312" s="40"/>
      <c r="C312" s="854" t="s">
        <v>3432</v>
      </c>
      <c r="D312" s="40"/>
      <c r="E312" s="1203" t="s">
        <v>3431</v>
      </c>
      <c r="F312" s="1203"/>
      <c r="G312" s="1203"/>
      <c r="H312" s="200"/>
    </row>
    <row r="313" spans="2:8" s="1" customFormat="1">
      <c r="B313" s="40"/>
      <c r="C313" s="40"/>
      <c r="D313" s="40"/>
      <c r="E313" s="201"/>
      <c r="F313" s="201"/>
      <c r="G313" s="201"/>
      <c r="H313" s="200"/>
    </row>
    <row r="314" spans="2:8" s="1" customFormat="1">
      <c r="B314" s="40"/>
      <c r="C314" s="40"/>
      <c r="D314" s="40"/>
      <c r="E314" s="201"/>
      <c r="F314" s="201"/>
      <c r="G314" s="201"/>
      <c r="H314" s="200"/>
    </row>
    <row r="315" spans="2:8" s="1" customFormat="1" ht="15.75" thickBot="1">
      <c r="B315" s="40"/>
      <c r="C315" s="40"/>
      <c r="D315" s="40"/>
      <c r="E315" s="201"/>
      <c r="F315" s="201"/>
      <c r="G315" s="201"/>
      <c r="H315" s="200"/>
    </row>
    <row r="316" spans="2:8" s="1" customFormat="1" ht="15.75" thickTop="1">
      <c r="B316" s="40"/>
      <c r="C316" s="854" t="s">
        <v>3426</v>
      </c>
      <c r="D316" s="40"/>
      <c r="E316" s="1203" t="s">
        <v>3429</v>
      </c>
      <c r="F316" s="1203"/>
      <c r="G316" s="1203"/>
      <c r="H316" s="200"/>
    </row>
    <row r="317" spans="2:8" s="1" customFormat="1">
      <c r="B317" s="40"/>
      <c r="C317" s="40"/>
      <c r="D317" s="40"/>
      <c r="E317" s="201"/>
      <c r="F317" s="201"/>
      <c r="G317" s="201"/>
      <c r="H317" s="200"/>
    </row>
    <row r="318" spans="2:8" s="1" customFormat="1" ht="15" customHeight="1" thickBot="1">
      <c r="B318" s="4"/>
      <c r="C318" s="4"/>
      <c r="D318" s="4"/>
      <c r="E318" s="4"/>
      <c r="F318" s="4"/>
      <c r="G318" s="4"/>
      <c r="H318" s="4"/>
    </row>
    <row r="319" spans="2:8" s="1" customFormat="1" ht="15" customHeight="1" thickBot="1">
      <c r="B319" s="1209" t="s">
        <v>2982</v>
      </c>
      <c r="C319" s="1210"/>
      <c r="D319" s="1210"/>
      <c r="E319" s="1210"/>
      <c r="F319" s="1210"/>
      <c r="G319" s="1210"/>
      <c r="H319" s="1211"/>
    </row>
    <row r="320" spans="2:8" s="1" customFormat="1" ht="15.75" thickBot="1">
      <c r="B320" s="1006" t="s">
        <v>2578</v>
      </c>
      <c r="C320" s="1007"/>
      <c r="D320" s="1008" t="s">
        <v>3690</v>
      </c>
      <c r="E320" s="1007"/>
      <c r="F320" s="1007"/>
      <c r="G320" s="1007"/>
      <c r="H320" s="1009"/>
    </row>
    <row r="321" spans="2:8" s="1" customFormat="1">
      <c r="B321" s="1010" t="s">
        <v>2855</v>
      </c>
      <c r="C321" s="1011"/>
      <c r="D321" s="1010" t="s">
        <v>34</v>
      </c>
      <c r="E321" s="1011"/>
      <c r="F321" s="1011"/>
      <c r="G321" s="1011"/>
      <c r="H321" s="38" t="s">
        <v>1</v>
      </c>
    </row>
    <row r="322" spans="2:8" s="1" customFormat="1" ht="21" customHeight="1">
      <c r="B322" s="1012"/>
      <c r="C322" s="1013"/>
      <c r="D322" s="1016">
        <f>+ROUND(H348+H339+H335+H343,0)</f>
        <v>88320</v>
      </c>
      <c r="E322" s="1017"/>
      <c r="F322" s="1017"/>
      <c r="G322" s="1017"/>
      <c r="H322" s="1020" t="s">
        <v>2806</v>
      </c>
    </row>
    <row r="323" spans="2:8" s="1" customFormat="1" ht="15.75" thickBot="1">
      <c r="B323" s="1014"/>
      <c r="C323" s="1015"/>
      <c r="D323" s="1018"/>
      <c r="E323" s="1019"/>
      <c r="F323" s="1019"/>
      <c r="G323" s="1019"/>
      <c r="H323" s="1021"/>
    </row>
    <row r="324" spans="2:8" s="1" customFormat="1" ht="19.899999999999999" customHeight="1" thickBot="1">
      <c r="E324" s="9"/>
      <c r="F324" s="9"/>
      <c r="G324" s="4"/>
      <c r="H324" s="4"/>
    </row>
    <row r="325" spans="2:8" s="1" customFormat="1">
      <c r="B325" s="1207" t="s">
        <v>494</v>
      </c>
      <c r="C325" s="1208"/>
      <c r="D325" s="124" t="s">
        <v>495</v>
      </c>
      <c r="E325" s="123" t="s">
        <v>496</v>
      </c>
      <c r="F325" s="123" t="s">
        <v>2542</v>
      </c>
      <c r="G325" s="122" t="s">
        <v>492</v>
      </c>
      <c r="H325" s="121" t="s">
        <v>493</v>
      </c>
    </row>
    <row r="326" spans="2:8" s="1" customFormat="1">
      <c r="B326" s="169"/>
      <c r="C326" s="11" t="s">
        <v>2720</v>
      </c>
      <c r="D326" s="12" t="s">
        <v>35</v>
      </c>
      <c r="E326" s="12">
        <v>0.33</v>
      </c>
      <c r="F326" s="12">
        <v>1</v>
      </c>
      <c r="G326" s="13">
        <v>17900</v>
      </c>
      <c r="H326" s="39">
        <f>+ROUND(E326*F326*G326,0)</f>
        <v>5907</v>
      </c>
    </row>
    <row r="327" spans="2:8" s="1" customFormat="1">
      <c r="B327" s="169"/>
      <c r="C327" s="11" t="s">
        <v>2721</v>
      </c>
      <c r="D327" s="12" t="s">
        <v>35</v>
      </c>
      <c r="E327" s="12">
        <v>0.2</v>
      </c>
      <c r="F327" s="12">
        <v>1</v>
      </c>
      <c r="G327" s="13">
        <v>5900</v>
      </c>
      <c r="H327" s="39">
        <f>+ROUND(G327*E327,0)</f>
        <v>1180</v>
      </c>
    </row>
    <row r="328" spans="2:8" s="1" customFormat="1">
      <c r="B328" s="169"/>
      <c r="C328" s="11" t="s">
        <v>2722</v>
      </c>
      <c r="D328" s="12" t="s">
        <v>35</v>
      </c>
      <c r="E328" s="12">
        <v>0.1</v>
      </c>
      <c r="F328" s="12">
        <v>1</v>
      </c>
      <c r="G328" s="13">
        <v>2600</v>
      </c>
      <c r="H328" s="39">
        <f>+ROUND(E328*F328*G328,0)</f>
        <v>260</v>
      </c>
    </row>
    <row r="329" spans="2:8" s="1" customFormat="1">
      <c r="B329" s="169" t="s">
        <v>2723</v>
      </c>
      <c r="C329" s="11" t="str">
        <f>VLOOKUP(B329,'LISTA DE PRECIOS'!A:B,2,FALSE)</f>
        <v xml:space="preserve">Caja 2x 4 metalica galvanizada </v>
      </c>
      <c r="D329" s="12" t="str">
        <f>VLOOKUP(B329,'LISTA DE PRECIOS'!A:D,4,FALSE)</f>
        <v>Un</v>
      </c>
      <c r="E329" s="12">
        <v>1</v>
      </c>
      <c r="F329" s="12">
        <v>1</v>
      </c>
      <c r="G329" s="13">
        <f>VLOOKUP(B329,'LISTA DE PRECIOS'!A:E,5,FALSE)</f>
        <v>5000</v>
      </c>
      <c r="H329" s="39">
        <f t="shared" ref="H329:H330" si="8">+ROUND(E329*F329*G329,0)</f>
        <v>5000</v>
      </c>
    </row>
    <row r="330" spans="2:8" s="1" customFormat="1">
      <c r="B330" s="169" t="s">
        <v>2725</v>
      </c>
      <c r="C330" s="11" t="str">
        <f>VLOOKUP(B330,'LISTA DE PRECIOS'!A:B,2,FALSE)</f>
        <v xml:space="preserve">Cable Cu aislado # 12 AWGTHHN/THWN </v>
      </c>
      <c r="D330" s="12" t="str">
        <f>VLOOKUP(B330,'LISTA DE PRECIOS'!A:D,4,FALSE)</f>
        <v>M</v>
      </c>
      <c r="E330" s="12">
        <v>1</v>
      </c>
      <c r="F330" s="12">
        <v>1</v>
      </c>
      <c r="G330" s="13">
        <f>VLOOKUP(B330,'LISTA DE PRECIOS'!A:E,5,FALSE)</f>
        <v>1400</v>
      </c>
      <c r="H330" s="39">
        <f t="shared" si="8"/>
        <v>1400</v>
      </c>
    </row>
    <row r="331" spans="2:8" s="1" customFormat="1">
      <c r="B331" s="169" t="s">
        <v>2727</v>
      </c>
      <c r="C331" s="11" t="str">
        <f>VLOOKUP(B331,'LISTA DE PRECIOS'!A:B,2,FALSE)</f>
        <v>Conector tipo resorte para cable No 14/12</v>
      </c>
      <c r="D331" s="12" t="str">
        <f>VLOOKUP(B331,'LISTA DE PRECIOS'!A:D,4,FALSE)</f>
        <v>Un</v>
      </c>
      <c r="E331" s="12">
        <v>3</v>
      </c>
      <c r="F331" s="12">
        <v>1</v>
      </c>
      <c r="G331" s="13">
        <f>VLOOKUP(B331,'LISTA DE PRECIOS'!A:E,5,FALSE)</f>
        <v>6200</v>
      </c>
      <c r="H331" s="39">
        <f>+ROUND(E331*F331*G331,0)</f>
        <v>18600</v>
      </c>
    </row>
    <row r="332" spans="2:8" s="1" customFormat="1">
      <c r="B332" s="169" t="s">
        <v>755</v>
      </c>
      <c r="C332" s="11" t="str">
        <f>VLOOKUP(B332,'LISTA DE PRECIOS'!A:B,2,FALSE)</f>
        <v>Cinta aislante  rollo 19 mm x 20 m.3/4</v>
      </c>
      <c r="D332" s="12" t="str">
        <f>VLOOKUP(B332,'LISTA DE PRECIOS'!A:D,4,FALSE)</f>
        <v>Un</v>
      </c>
      <c r="E332" s="12">
        <v>1</v>
      </c>
      <c r="F332" s="12">
        <v>1</v>
      </c>
      <c r="G332" s="13">
        <f>VLOOKUP(B332,'LISTA DE PRECIOS'!A:E,5,FALSE)</f>
        <v>1450</v>
      </c>
      <c r="H332" s="39">
        <f t="shared" ref="H332:H333" si="9">+ROUND(E332*F332*G332,0)</f>
        <v>1450</v>
      </c>
    </row>
    <row r="333" spans="2:8" s="1" customFormat="1">
      <c r="B333" s="169" t="s">
        <v>2735</v>
      </c>
      <c r="C333" s="11" t="str">
        <f>VLOOKUP(B333,'LISTA DE PRECIOS'!A:B,2,FALSE)</f>
        <v xml:space="preserve">Interruptor doble sin luz piloto </v>
      </c>
      <c r="D333" s="12" t="str">
        <f>VLOOKUP(B333,'LISTA DE PRECIOS'!A:D,4,FALSE)</f>
        <v>Un</v>
      </c>
      <c r="E333" s="12">
        <v>1</v>
      </c>
      <c r="F333" s="12">
        <v>1</v>
      </c>
      <c r="G333" s="13">
        <f>VLOOKUP(B333,'LISTA DE PRECIOS'!A:E,5,FALSE)</f>
        <v>10500</v>
      </c>
      <c r="H333" s="39">
        <f t="shared" si="9"/>
        <v>10500</v>
      </c>
    </row>
    <row r="334" spans="2:8" s="1" customFormat="1" ht="15.75" thickBot="1">
      <c r="B334" s="91" t="s">
        <v>2427</v>
      </c>
      <c r="C334" s="95" t="str">
        <f>VLOOKUP(B334,'LISTA DE PRECIOS'!A:B,2,FALSE)</f>
        <v>Mortero 1:3 (producción)</v>
      </c>
      <c r="D334" s="92" t="str">
        <f>VLOOKUP(B334,'LISTA DE PRECIOS'!A:D,4,FALSE)</f>
        <v>M3</v>
      </c>
      <c r="E334" s="173">
        <v>4.0000000000000001E-3</v>
      </c>
      <c r="F334" s="92">
        <v>1.05</v>
      </c>
      <c r="G334" s="93">
        <f>VLOOKUP(B334,'LISTA DE PRECIOS'!A:E,5,FALSE)</f>
        <v>335812</v>
      </c>
      <c r="H334" s="94">
        <f>+ROUND(E334*F334*G334,0)</f>
        <v>1410</v>
      </c>
    </row>
    <row r="335" spans="2:8" s="1" customFormat="1" ht="15.75" thickBot="1">
      <c r="B335" s="1022"/>
      <c r="C335" s="1023"/>
      <c r="D335" s="1024"/>
      <c r="E335" s="1030" t="s">
        <v>497</v>
      </c>
      <c r="F335" s="1031"/>
      <c r="G335" s="1032"/>
      <c r="H335" s="29">
        <f>ROUND(SUM(H326:H334),0)</f>
        <v>45707</v>
      </c>
    </row>
    <row r="336" spans="2:8" s="1" customFormat="1" ht="10.9" customHeight="1" thickBot="1">
      <c r="B336" s="1027"/>
      <c r="C336" s="1027"/>
      <c r="D336" s="1027"/>
      <c r="E336" s="1027"/>
      <c r="F336" s="1027"/>
      <c r="G336" s="1027"/>
      <c r="H336" s="1027"/>
    </row>
    <row r="337" spans="2:8" s="1" customFormat="1">
      <c r="B337" s="1028" t="s">
        <v>489</v>
      </c>
      <c r="C337" s="1029"/>
      <c r="D337" s="41" t="s">
        <v>490</v>
      </c>
      <c r="E337" s="25" t="s">
        <v>491</v>
      </c>
      <c r="F337" s="25" t="s">
        <v>2530</v>
      </c>
      <c r="G337" s="26" t="s">
        <v>492</v>
      </c>
      <c r="H337" s="27" t="s">
        <v>493</v>
      </c>
    </row>
    <row r="338" spans="2:8" s="1" customFormat="1" ht="15.75" thickBot="1">
      <c r="B338" s="91" t="s">
        <v>543</v>
      </c>
      <c r="C338" s="95" t="str">
        <f>VLOOKUP(B338,'LISTA DE PRECIOS'!A:B,2,FALSE)</f>
        <v>Herramienta menor</v>
      </c>
      <c r="D338" s="92" t="str">
        <f>VLOOKUP(B338,'LISTA DE PRECIOS'!A:D,4,FALSE)</f>
        <v>%MO</v>
      </c>
      <c r="E338" s="155">
        <v>0.1</v>
      </c>
      <c r="F338" s="155"/>
      <c r="G338" s="93">
        <f>+H348</f>
        <v>38739</v>
      </c>
      <c r="H338" s="154">
        <f>+ROUND(E338*G338,0)</f>
        <v>3874</v>
      </c>
    </row>
    <row r="339" spans="2:8" s="1" customFormat="1" ht="15.75" thickBot="1">
      <c r="B339" s="1022"/>
      <c r="C339" s="1023"/>
      <c r="D339" s="1024"/>
      <c r="E339" s="1030" t="s">
        <v>498</v>
      </c>
      <c r="F339" s="1031"/>
      <c r="G339" s="1032"/>
      <c r="H339" s="29">
        <f>ROUND(SUM(H338:H338),0)</f>
        <v>3874</v>
      </c>
    </row>
    <row r="340" spans="2:8" s="1" customFormat="1" ht="10.15" customHeight="1" thickBot="1">
      <c r="B340" s="42"/>
      <c r="C340" s="42"/>
      <c r="D340" s="42"/>
      <c r="E340" s="10"/>
      <c r="F340" s="10"/>
      <c r="G340" s="7"/>
      <c r="H340" s="8"/>
    </row>
    <row r="341" spans="2:8" s="1" customFormat="1" ht="24.75" thickBot="1">
      <c r="B341" s="1033" t="s">
        <v>499</v>
      </c>
      <c r="C341" s="1034"/>
      <c r="D341" s="30" t="s">
        <v>495</v>
      </c>
      <c r="E341" s="30" t="s">
        <v>501</v>
      </c>
      <c r="F341" s="25" t="s">
        <v>2530</v>
      </c>
      <c r="G341" s="31" t="s">
        <v>500</v>
      </c>
      <c r="H341" s="32" t="s">
        <v>493</v>
      </c>
    </row>
    <row r="342" spans="2:8" s="1" customFormat="1" ht="19.899999999999999" customHeight="1" thickBot="1">
      <c r="B342" s="15">
        <v>3</v>
      </c>
      <c r="C342" s="16" t="s">
        <v>4</v>
      </c>
      <c r="D342" s="17"/>
      <c r="E342" s="18"/>
      <c r="F342" s="18"/>
      <c r="G342" s="19"/>
      <c r="H342" s="20">
        <f>+ROUND(E342*G342,0)</f>
        <v>0</v>
      </c>
    </row>
    <row r="343" spans="2:8" s="1" customFormat="1" ht="15.75" thickBot="1">
      <c r="B343" s="991"/>
      <c r="C343" s="991"/>
      <c r="D343" s="991"/>
      <c r="E343" s="992" t="s">
        <v>502</v>
      </c>
      <c r="F343" s="993"/>
      <c r="G343" s="994"/>
      <c r="H343" s="33">
        <f>ROUND(SUM(H342:H342),0)</f>
        <v>0</v>
      </c>
    </row>
    <row r="344" spans="2:8" s="1" customFormat="1" ht="15.75" thickBot="1">
      <c r="B344" s="1027"/>
      <c r="C344" s="1027"/>
      <c r="D344" s="1027"/>
      <c r="E344" s="1027"/>
      <c r="F344" s="1027"/>
      <c r="G344" s="1027"/>
      <c r="H344" s="1027"/>
    </row>
    <row r="345" spans="2:8" s="1" customFormat="1">
      <c r="B345" s="1275" t="s">
        <v>503</v>
      </c>
      <c r="C345" s="1276"/>
      <c r="D345" s="403" t="s">
        <v>495</v>
      </c>
      <c r="E345" s="404" t="s">
        <v>504</v>
      </c>
      <c r="F345" s="404" t="s">
        <v>2530</v>
      </c>
      <c r="G345" s="405" t="s">
        <v>505</v>
      </c>
      <c r="H345" s="406" t="s">
        <v>493</v>
      </c>
    </row>
    <row r="346" spans="2:8" s="1" customFormat="1">
      <c r="B346" s="443" t="s">
        <v>2514</v>
      </c>
      <c r="C346" s="400" t="str">
        <f>VLOOKUP(B346,'LISTA DE PRECIOS'!A:B,2,FALSE)</f>
        <v>Ayudante</v>
      </c>
      <c r="D346" s="401" t="str">
        <f>VLOOKUP(B346,'LISTA DE PRECIOS'!A:D,4,FALSE)</f>
        <v>Día</v>
      </c>
      <c r="E346" s="427">
        <v>0.19</v>
      </c>
      <c r="F346" s="427">
        <v>1</v>
      </c>
      <c r="G346" s="402">
        <f>VLOOKUP(B346,'LISTA DE PRECIOS'!A:E,5,FALSE)</f>
        <v>67964</v>
      </c>
      <c r="H346" s="438">
        <f>+ROUND(E346*F346*G346,0)</f>
        <v>12913</v>
      </c>
    </row>
    <row r="347" spans="2:8" s="1" customFormat="1" ht="15.75" thickBot="1">
      <c r="B347" s="430" t="s">
        <v>2523</v>
      </c>
      <c r="C347" s="407" t="str">
        <f>VLOOKUP(B347,'LISTA DE PRECIOS'!A:B,2,FALSE)</f>
        <v>Oficial eléctrico</v>
      </c>
      <c r="D347" s="408" t="str">
        <f>VLOOKUP(B347,'LISTA DE PRECIOS'!A:D,4,FALSE)</f>
        <v>Día</v>
      </c>
      <c r="E347" s="428">
        <v>0.19</v>
      </c>
      <c r="F347" s="428">
        <v>1</v>
      </c>
      <c r="G347" s="409">
        <f>VLOOKUP(B347,'LISTA DE PRECIOS'!A:E,5,FALSE)</f>
        <v>135928</v>
      </c>
      <c r="H347" s="429">
        <f>+ROUND(E347*F347*G347,0)</f>
        <v>25826</v>
      </c>
    </row>
    <row r="348" spans="2:8" s="1" customFormat="1" ht="15.75" thickBot="1">
      <c r="B348" s="991"/>
      <c r="C348" s="991"/>
      <c r="D348" s="991"/>
      <c r="E348" s="1042" t="s">
        <v>506</v>
      </c>
      <c r="F348" s="1043"/>
      <c r="G348" s="1031"/>
      <c r="H348" s="29">
        <f>ROUND(SUM(H346:H347),0)</f>
        <v>38739</v>
      </c>
    </row>
    <row r="349" spans="2:8" s="1" customFormat="1" ht="8.4499999999999993" customHeight="1" thickBot="1">
      <c r="B349" s="42"/>
      <c r="C349" s="42"/>
      <c r="D349" s="42"/>
      <c r="E349" s="42"/>
      <c r="F349" s="42"/>
      <c r="G349" s="42"/>
      <c r="H349" s="42"/>
    </row>
    <row r="350" spans="2:8" s="1" customFormat="1" ht="15.75" thickBot="1">
      <c r="B350" s="40"/>
      <c r="C350" s="40"/>
      <c r="D350" s="40"/>
      <c r="E350" s="995" t="s">
        <v>507</v>
      </c>
      <c r="F350" s="996"/>
      <c r="G350" s="997"/>
      <c r="H350" s="14">
        <f>+ROUND(H348+H339+H335+H343,0)</f>
        <v>88320</v>
      </c>
    </row>
    <row r="351" spans="2:8" s="1" customFormat="1">
      <c r="B351" s="40"/>
      <c r="C351" s="40"/>
      <c r="D351" s="40"/>
      <c r="E351" s="201"/>
      <c r="F351" s="201"/>
      <c r="G351" s="201"/>
      <c r="H351" s="200"/>
    </row>
    <row r="352" spans="2:8" s="1" customFormat="1">
      <c r="B352" s="40"/>
      <c r="C352" s="40"/>
      <c r="D352" s="40"/>
      <c r="E352" s="201"/>
      <c r="F352" s="201"/>
      <c r="G352" s="201"/>
      <c r="H352" s="200"/>
    </row>
    <row r="353" spans="2:8" s="1" customFormat="1">
      <c r="B353" s="40"/>
      <c r="C353" s="40"/>
      <c r="D353" s="40"/>
      <c r="E353" s="201"/>
      <c r="F353" s="201"/>
      <c r="G353" s="201"/>
      <c r="H353" s="200"/>
    </row>
    <row r="354" spans="2:8" s="1" customFormat="1">
      <c r="B354" s="40"/>
      <c r="C354" s="40"/>
      <c r="D354" s="40"/>
      <c r="E354" s="201"/>
      <c r="F354" s="201"/>
      <c r="G354" s="201"/>
      <c r="H354" s="200"/>
    </row>
    <row r="355" spans="2:8" s="1" customFormat="1" ht="15.75" thickBot="1">
      <c r="B355" s="40"/>
      <c r="C355" s="40"/>
      <c r="D355" s="40"/>
      <c r="E355" s="201"/>
      <c r="F355" s="201"/>
      <c r="G355" s="201"/>
      <c r="H355" s="200"/>
    </row>
    <row r="356" spans="2:8" s="1" customFormat="1" ht="15.6" customHeight="1" thickTop="1">
      <c r="B356" s="40"/>
      <c r="C356" s="854" t="s">
        <v>3432</v>
      </c>
      <c r="D356" s="40"/>
      <c r="E356" s="1203" t="s">
        <v>3431</v>
      </c>
      <c r="F356" s="1203"/>
      <c r="G356" s="1203"/>
      <c r="H356" s="200"/>
    </row>
    <row r="357" spans="2:8" s="1" customFormat="1">
      <c r="B357" s="40"/>
      <c r="C357" s="40"/>
      <c r="D357" s="40"/>
      <c r="E357" s="201"/>
      <c r="F357" s="201"/>
      <c r="G357" s="201"/>
      <c r="H357" s="200"/>
    </row>
    <row r="358" spans="2:8" s="1" customFormat="1">
      <c r="B358" s="40"/>
      <c r="C358" s="40"/>
      <c r="D358" s="40"/>
      <c r="E358" s="201"/>
      <c r="F358" s="201"/>
      <c r="G358" s="201"/>
      <c r="H358" s="200"/>
    </row>
    <row r="359" spans="2:8" s="1" customFormat="1" ht="15.75" thickBot="1">
      <c r="B359" s="40"/>
      <c r="C359" s="40"/>
      <c r="D359" s="40"/>
      <c r="E359" s="201"/>
      <c r="F359" s="201"/>
      <c r="G359" s="201"/>
      <c r="H359" s="200"/>
    </row>
    <row r="360" spans="2:8" s="1" customFormat="1" ht="15.75" thickTop="1">
      <c r="B360" s="40"/>
      <c r="C360" s="854" t="s">
        <v>3426</v>
      </c>
      <c r="D360" s="40"/>
      <c r="E360" s="1203" t="s">
        <v>3429</v>
      </c>
      <c r="F360" s="1203"/>
      <c r="G360" s="1203"/>
      <c r="H360" s="200"/>
    </row>
    <row r="361" spans="2:8" s="1" customFormat="1">
      <c r="B361" s="40"/>
      <c r="C361" s="40"/>
      <c r="D361" s="40"/>
      <c r="E361" s="201"/>
      <c r="F361" s="201"/>
      <c r="G361" s="201"/>
      <c r="H361" s="200"/>
    </row>
    <row r="362" spans="2:8" s="1" customFormat="1" ht="15" customHeight="1" thickBot="1">
      <c r="B362" s="4"/>
      <c r="C362" s="4"/>
      <c r="D362" s="4"/>
      <c r="E362" s="4"/>
      <c r="F362" s="4"/>
      <c r="G362" s="4"/>
      <c r="H362" s="4"/>
    </row>
    <row r="363" spans="2:8" s="1" customFormat="1" ht="15" customHeight="1" thickBot="1">
      <c r="B363" s="1209" t="s">
        <v>2982</v>
      </c>
      <c r="C363" s="1210"/>
      <c r="D363" s="1210"/>
      <c r="E363" s="1210"/>
      <c r="F363" s="1210"/>
      <c r="G363" s="1210"/>
      <c r="H363" s="1211"/>
    </row>
    <row r="364" spans="2:8" s="1" customFormat="1" ht="15.75" thickBot="1">
      <c r="B364" s="1006" t="s">
        <v>2578</v>
      </c>
      <c r="C364" s="1007"/>
      <c r="D364" s="1008" t="s">
        <v>3691</v>
      </c>
      <c r="E364" s="1007"/>
      <c r="F364" s="1007"/>
      <c r="G364" s="1007"/>
      <c r="H364" s="1009"/>
    </row>
    <row r="365" spans="2:8" s="1" customFormat="1">
      <c r="B365" s="1010" t="s">
        <v>2854</v>
      </c>
      <c r="C365" s="1011"/>
      <c r="D365" s="1010" t="s">
        <v>34</v>
      </c>
      <c r="E365" s="1011"/>
      <c r="F365" s="1011"/>
      <c r="G365" s="1011"/>
      <c r="H365" s="38" t="s">
        <v>1</v>
      </c>
    </row>
    <row r="366" spans="2:8" s="1" customFormat="1" ht="21" customHeight="1">
      <c r="B366" s="1012"/>
      <c r="C366" s="1013"/>
      <c r="D366" s="1016">
        <f>+ROUND(H392+H383+H379+H387,0)</f>
        <v>93330</v>
      </c>
      <c r="E366" s="1017"/>
      <c r="F366" s="1017"/>
      <c r="G366" s="1017"/>
      <c r="H366" s="1020" t="s">
        <v>2806</v>
      </c>
    </row>
    <row r="367" spans="2:8" s="1" customFormat="1" ht="15.75" thickBot="1">
      <c r="B367" s="1014"/>
      <c r="C367" s="1015"/>
      <c r="D367" s="1018"/>
      <c r="E367" s="1019"/>
      <c r="F367" s="1019"/>
      <c r="G367" s="1019"/>
      <c r="H367" s="1021"/>
    </row>
    <row r="368" spans="2:8" s="1" customFormat="1" ht="19.899999999999999" customHeight="1" thickBot="1">
      <c r="E368" s="9"/>
      <c r="F368" s="9"/>
      <c r="G368" s="4"/>
      <c r="H368" s="4"/>
    </row>
    <row r="369" spans="2:8" s="1" customFormat="1">
      <c r="B369" s="1207" t="s">
        <v>494</v>
      </c>
      <c r="C369" s="1208"/>
      <c r="D369" s="124" t="s">
        <v>495</v>
      </c>
      <c r="E369" s="123" t="s">
        <v>496</v>
      </c>
      <c r="F369" s="123" t="s">
        <v>2542</v>
      </c>
      <c r="G369" s="122" t="s">
        <v>492</v>
      </c>
      <c r="H369" s="121" t="s">
        <v>493</v>
      </c>
    </row>
    <row r="370" spans="2:8" s="1" customFormat="1">
      <c r="B370" s="169"/>
      <c r="C370" s="11" t="s">
        <v>2720</v>
      </c>
      <c r="D370" s="12" t="s">
        <v>35</v>
      </c>
      <c r="E370" s="12">
        <v>0.33</v>
      </c>
      <c r="F370" s="12">
        <v>1</v>
      </c>
      <c r="G370" s="13">
        <v>17900</v>
      </c>
      <c r="H370" s="39">
        <f>+ROUND(E370*F370*G370,0)</f>
        <v>5907</v>
      </c>
    </row>
    <row r="371" spans="2:8" s="1" customFormat="1">
      <c r="B371" s="169"/>
      <c r="C371" s="11" t="s">
        <v>2721</v>
      </c>
      <c r="D371" s="12" t="s">
        <v>35</v>
      </c>
      <c r="E371" s="12">
        <v>0.2</v>
      </c>
      <c r="F371" s="12">
        <v>1</v>
      </c>
      <c r="G371" s="13">
        <v>5900</v>
      </c>
      <c r="H371" s="39">
        <f>+ROUND(G371*E371,0)</f>
        <v>1180</v>
      </c>
    </row>
    <row r="372" spans="2:8" s="1" customFormat="1">
      <c r="B372" s="169"/>
      <c r="C372" s="11" t="s">
        <v>2722</v>
      </c>
      <c r="D372" s="12" t="s">
        <v>35</v>
      </c>
      <c r="E372" s="12">
        <v>0.1</v>
      </c>
      <c r="F372" s="12">
        <v>1</v>
      </c>
      <c r="G372" s="13">
        <v>2600</v>
      </c>
      <c r="H372" s="39">
        <f>+ROUND(E372*F372*G372,0)</f>
        <v>260</v>
      </c>
    </row>
    <row r="373" spans="2:8" s="1" customFormat="1">
      <c r="B373" s="169" t="s">
        <v>2723</v>
      </c>
      <c r="C373" s="11" t="str">
        <f>VLOOKUP(B373,'LISTA DE PRECIOS'!A:B,2,FALSE)</f>
        <v xml:space="preserve">Caja 2x 4 metalica galvanizada </v>
      </c>
      <c r="D373" s="12" t="str">
        <f>VLOOKUP(B373,'LISTA DE PRECIOS'!A:D,4,FALSE)</f>
        <v>Un</v>
      </c>
      <c r="E373" s="12">
        <v>1</v>
      </c>
      <c r="F373" s="12">
        <v>1</v>
      </c>
      <c r="G373" s="13">
        <f>VLOOKUP(B373,'LISTA DE PRECIOS'!A:E,5,FALSE)</f>
        <v>5000</v>
      </c>
      <c r="H373" s="39">
        <f t="shared" ref="H373:H374" si="10">+ROUND(E373*F373*G373,0)</f>
        <v>5000</v>
      </c>
    </row>
    <row r="374" spans="2:8" s="1" customFormat="1">
      <c r="B374" s="169" t="s">
        <v>2725</v>
      </c>
      <c r="C374" s="11" t="str">
        <f>VLOOKUP(B374,'LISTA DE PRECIOS'!A:B,2,FALSE)</f>
        <v xml:space="preserve">Cable Cu aislado # 12 AWGTHHN/THWN </v>
      </c>
      <c r="D374" s="12" t="str">
        <f>VLOOKUP(B374,'LISTA DE PRECIOS'!A:D,4,FALSE)</f>
        <v>M</v>
      </c>
      <c r="E374" s="12">
        <v>1</v>
      </c>
      <c r="F374" s="12">
        <v>1</v>
      </c>
      <c r="G374" s="13">
        <f>VLOOKUP(B374,'LISTA DE PRECIOS'!A:E,5,FALSE)</f>
        <v>1400</v>
      </c>
      <c r="H374" s="39">
        <f t="shared" si="10"/>
        <v>1400</v>
      </c>
    </row>
    <row r="375" spans="2:8" s="1" customFormat="1">
      <c r="B375" s="169" t="s">
        <v>2727</v>
      </c>
      <c r="C375" s="11" t="str">
        <f>VLOOKUP(B375,'LISTA DE PRECIOS'!A:B,2,FALSE)</f>
        <v>Conector tipo resorte para cable No 14/12</v>
      </c>
      <c r="D375" s="12" t="str">
        <f>VLOOKUP(B375,'LISTA DE PRECIOS'!A:D,4,FALSE)</f>
        <v>Un</v>
      </c>
      <c r="E375" s="12">
        <v>3</v>
      </c>
      <c r="F375" s="12">
        <v>1</v>
      </c>
      <c r="G375" s="13">
        <f>VLOOKUP(B375,'LISTA DE PRECIOS'!A:E,5,FALSE)</f>
        <v>6200</v>
      </c>
      <c r="H375" s="39">
        <f>+ROUND(E375*F375*G375,0)</f>
        <v>18600</v>
      </c>
    </row>
    <row r="376" spans="2:8" s="1" customFormat="1">
      <c r="B376" s="169" t="s">
        <v>755</v>
      </c>
      <c r="C376" s="11" t="str">
        <f>VLOOKUP(B376,'LISTA DE PRECIOS'!A:B,2,FALSE)</f>
        <v>Cinta aislante  rollo 19 mm x 20 m.3/4</v>
      </c>
      <c r="D376" s="12" t="str">
        <f>VLOOKUP(B376,'LISTA DE PRECIOS'!A:D,4,FALSE)</f>
        <v>Un</v>
      </c>
      <c r="E376" s="12">
        <v>1</v>
      </c>
      <c r="F376" s="12">
        <v>1</v>
      </c>
      <c r="G376" s="13">
        <f>VLOOKUP(B376,'LISTA DE PRECIOS'!A:E,5,FALSE)</f>
        <v>1450</v>
      </c>
      <c r="H376" s="39">
        <f t="shared" ref="H376:H377" si="11">+ROUND(E376*F376*G376,0)</f>
        <v>1450</v>
      </c>
    </row>
    <row r="377" spans="2:8" s="1" customFormat="1" ht="22.5">
      <c r="B377" s="169" t="s">
        <v>2852</v>
      </c>
      <c r="C377" s="11" t="str">
        <f>VLOOKUP(B377,'LISTA DE PRECIOS'!A:B,2,FALSE)</f>
        <v xml:space="preserve">Interruptor triple sin luz piloto  marca luminez o similar </v>
      </c>
      <c r="D377" s="12" t="str">
        <f>VLOOKUP(B377,'LISTA DE PRECIOS'!A:D,4,FALSE)</f>
        <v>Un</v>
      </c>
      <c r="E377" s="12">
        <v>1</v>
      </c>
      <c r="F377" s="12">
        <v>1</v>
      </c>
      <c r="G377" s="13">
        <f>VLOOKUP(B377,'LISTA DE PRECIOS'!A:E,5,FALSE)</f>
        <v>15510</v>
      </c>
      <c r="H377" s="39">
        <f t="shared" si="11"/>
        <v>15510</v>
      </c>
    </row>
    <row r="378" spans="2:8" s="1" customFormat="1" ht="15.75" thickBot="1">
      <c r="B378" s="91" t="s">
        <v>2427</v>
      </c>
      <c r="C378" s="95" t="str">
        <f>VLOOKUP(B378,'LISTA DE PRECIOS'!A:B,2,FALSE)</f>
        <v>Mortero 1:3 (producción)</v>
      </c>
      <c r="D378" s="92" t="str">
        <f>VLOOKUP(B378,'LISTA DE PRECIOS'!A:D,4,FALSE)</f>
        <v>M3</v>
      </c>
      <c r="E378" s="173">
        <v>4.0000000000000001E-3</v>
      </c>
      <c r="F378" s="92">
        <v>1.05</v>
      </c>
      <c r="G378" s="93">
        <f>VLOOKUP(B378,'LISTA DE PRECIOS'!A:E,5,FALSE)</f>
        <v>335812</v>
      </c>
      <c r="H378" s="94">
        <f>+ROUND(E378*F378*G378,0)</f>
        <v>1410</v>
      </c>
    </row>
    <row r="379" spans="2:8" s="1" customFormat="1" ht="15.75" thickBot="1">
      <c r="B379" s="1022"/>
      <c r="C379" s="1023"/>
      <c r="D379" s="1024"/>
      <c r="E379" s="1030" t="s">
        <v>497</v>
      </c>
      <c r="F379" s="1031"/>
      <c r="G379" s="1032"/>
      <c r="H379" s="29">
        <f>ROUND(SUM(H370:H378),0)</f>
        <v>50717</v>
      </c>
    </row>
    <row r="380" spans="2:8" s="1" customFormat="1" ht="10.9" customHeight="1" thickBot="1">
      <c r="B380" s="1027"/>
      <c r="C380" s="1027"/>
      <c r="D380" s="1027"/>
      <c r="E380" s="1027"/>
      <c r="F380" s="1027"/>
      <c r="G380" s="1027"/>
      <c r="H380" s="1027"/>
    </row>
    <row r="381" spans="2:8" s="1" customFormat="1">
      <c r="B381" s="1028" t="s">
        <v>489</v>
      </c>
      <c r="C381" s="1029"/>
      <c r="D381" s="41" t="s">
        <v>490</v>
      </c>
      <c r="E381" s="25" t="s">
        <v>491</v>
      </c>
      <c r="F381" s="25" t="s">
        <v>2530</v>
      </c>
      <c r="G381" s="26" t="s">
        <v>492</v>
      </c>
      <c r="H381" s="27" t="s">
        <v>493</v>
      </c>
    </row>
    <row r="382" spans="2:8" s="1" customFormat="1" ht="15.75" thickBot="1">
      <c r="B382" s="91" t="s">
        <v>543</v>
      </c>
      <c r="C382" s="95" t="str">
        <f>VLOOKUP(B382,'LISTA DE PRECIOS'!A:B,2,FALSE)</f>
        <v>Herramienta menor</v>
      </c>
      <c r="D382" s="92" t="str">
        <f>VLOOKUP(B382,'LISTA DE PRECIOS'!A:D,4,FALSE)</f>
        <v>%MO</v>
      </c>
      <c r="E382" s="155">
        <v>0.1</v>
      </c>
      <c r="F382" s="155"/>
      <c r="G382" s="93">
        <f>+H392</f>
        <v>38739</v>
      </c>
      <c r="H382" s="154">
        <f>+ROUND(E382*G382,0)</f>
        <v>3874</v>
      </c>
    </row>
    <row r="383" spans="2:8" s="1" customFormat="1" ht="15.75" thickBot="1">
      <c r="B383" s="1022"/>
      <c r="C383" s="1023"/>
      <c r="D383" s="1024"/>
      <c r="E383" s="1030" t="s">
        <v>498</v>
      </c>
      <c r="F383" s="1031"/>
      <c r="G383" s="1032"/>
      <c r="H383" s="29">
        <f>ROUND(SUM(H382:H382),0)</f>
        <v>3874</v>
      </c>
    </row>
    <row r="384" spans="2:8" s="1" customFormat="1" ht="10.15" customHeight="1" thickBot="1">
      <c r="B384" s="42"/>
      <c r="C384" s="42"/>
      <c r="D384" s="42"/>
      <c r="E384" s="10"/>
      <c r="F384" s="10"/>
      <c r="G384" s="7"/>
      <c r="H384" s="8"/>
    </row>
    <row r="385" spans="2:8" s="1" customFormat="1" ht="24.75" thickBot="1">
      <c r="B385" s="1033" t="s">
        <v>499</v>
      </c>
      <c r="C385" s="1034"/>
      <c r="D385" s="30" t="s">
        <v>495</v>
      </c>
      <c r="E385" s="30" t="s">
        <v>501</v>
      </c>
      <c r="F385" s="25" t="s">
        <v>2530</v>
      </c>
      <c r="G385" s="31" t="s">
        <v>500</v>
      </c>
      <c r="H385" s="32" t="s">
        <v>493</v>
      </c>
    </row>
    <row r="386" spans="2:8" s="1" customFormat="1" ht="19.899999999999999" customHeight="1" thickBot="1">
      <c r="B386" s="15">
        <v>3</v>
      </c>
      <c r="C386" s="16" t="s">
        <v>4</v>
      </c>
      <c r="D386" s="17"/>
      <c r="E386" s="18"/>
      <c r="F386" s="18"/>
      <c r="G386" s="19"/>
      <c r="H386" s="20">
        <f>+ROUND(E386*G386,0)</f>
        <v>0</v>
      </c>
    </row>
    <row r="387" spans="2:8" s="1" customFormat="1" ht="15.75" thickBot="1">
      <c r="B387" s="991"/>
      <c r="C387" s="991"/>
      <c r="D387" s="991"/>
      <c r="E387" s="992" t="s">
        <v>502</v>
      </c>
      <c r="F387" s="993"/>
      <c r="G387" s="994"/>
      <c r="H387" s="33">
        <f>ROUND(SUM(H386:H386),0)</f>
        <v>0</v>
      </c>
    </row>
    <row r="388" spans="2:8" s="1" customFormat="1" ht="15.75" thickBot="1">
      <c r="B388" s="1027"/>
      <c r="C388" s="1027"/>
      <c r="D388" s="1027"/>
      <c r="E388" s="1027"/>
      <c r="F388" s="1027"/>
      <c r="G388" s="1027"/>
      <c r="H388" s="1027"/>
    </row>
    <row r="389" spans="2:8" s="1" customFormat="1">
      <c r="B389" s="1275" t="s">
        <v>503</v>
      </c>
      <c r="C389" s="1276"/>
      <c r="D389" s="403" t="s">
        <v>495</v>
      </c>
      <c r="E389" s="404" t="s">
        <v>504</v>
      </c>
      <c r="F389" s="404" t="s">
        <v>2530</v>
      </c>
      <c r="G389" s="405" t="s">
        <v>505</v>
      </c>
      <c r="H389" s="406" t="s">
        <v>493</v>
      </c>
    </row>
    <row r="390" spans="2:8" s="1" customFormat="1">
      <c r="B390" s="443" t="s">
        <v>2514</v>
      </c>
      <c r="C390" s="400" t="str">
        <f>VLOOKUP(B390,'LISTA DE PRECIOS'!A:B,2,FALSE)</f>
        <v>Ayudante</v>
      </c>
      <c r="D390" s="401" t="str">
        <f>VLOOKUP(B390,'LISTA DE PRECIOS'!A:D,4,FALSE)</f>
        <v>Día</v>
      </c>
      <c r="E390" s="427">
        <v>0.19</v>
      </c>
      <c r="F390" s="427">
        <v>1</v>
      </c>
      <c r="G390" s="402">
        <f>VLOOKUP(B390,'LISTA DE PRECIOS'!A:E,5,FALSE)</f>
        <v>67964</v>
      </c>
      <c r="H390" s="438">
        <f>+ROUND(E390*F390*G390,0)</f>
        <v>12913</v>
      </c>
    </row>
    <row r="391" spans="2:8" s="1" customFormat="1" ht="15.75" thickBot="1">
      <c r="B391" s="430" t="s">
        <v>2523</v>
      </c>
      <c r="C391" s="407" t="str">
        <f>VLOOKUP(B391,'LISTA DE PRECIOS'!A:B,2,FALSE)</f>
        <v>Oficial eléctrico</v>
      </c>
      <c r="D391" s="408" t="str">
        <f>VLOOKUP(B391,'LISTA DE PRECIOS'!A:D,4,FALSE)</f>
        <v>Día</v>
      </c>
      <c r="E391" s="428">
        <v>0.19</v>
      </c>
      <c r="F391" s="428">
        <v>1</v>
      </c>
      <c r="G391" s="409">
        <f>VLOOKUP(B391,'LISTA DE PRECIOS'!A:E,5,FALSE)</f>
        <v>135928</v>
      </c>
      <c r="H391" s="429">
        <f>+ROUND(E391*F391*G391,0)</f>
        <v>25826</v>
      </c>
    </row>
    <row r="392" spans="2:8" s="1" customFormat="1" ht="15.75" thickBot="1">
      <c r="B392" s="991"/>
      <c r="C392" s="991"/>
      <c r="D392" s="991"/>
      <c r="E392" s="1042" t="s">
        <v>506</v>
      </c>
      <c r="F392" s="1043"/>
      <c r="G392" s="1031"/>
      <c r="H392" s="29">
        <f>ROUND(SUM(H390:H391),0)</f>
        <v>38739</v>
      </c>
    </row>
    <row r="393" spans="2:8" s="1" customFormat="1" ht="8.4499999999999993" customHeight="1" thickBot="1">
      <c r="B393" s="42"/>
      <c r="C393" s="42"/>
      <c r="D393" s="42"/>
      <c r="E393" s="42"/>
      <c r="F393" s="42"/>
      <c r="G393" s="42"/>
      <c r="H393" s="42"/>
    </row>
    <row r="394" spans="2:8" s="1" customFormat="1" ht="15.75" thickBot="1">
      <c r="B394" s="40"/>
      <c r="C394" s="40"/>
      <c r="D394" s="40"/>
      <c r="E394" s="995" t="s">
        <v>507</v>
      </c>
      <c r="F394" s="996"/>
      <c r="G394" s="997"/>
      <c r="H394" s="14">
        <f>+ROUND(H392+H383+H379+H387,0)</f>
        <v>93330</v>
      </c>
    </row>
    <row r="395" spans="2:8" s="1" customFormat="1">
      <c r="B395" s="40"/>
      <c r="C395" s="40"/>
      <c r="D395" s="40"/>
      <c r="E395" s="201"/>
      <c r="F395" s="201"/>
      <c r="G395" s="201"/>
      <c r="H395" s="200"/>
    </row>
    <row r="396" spans="2:8" s="1" customFormat="1">
      <c r="B396" s="40"/>
      <c r="C396" s="40"/>
      <c r="D396" s="40"/>
      <c r="E396" s="201"/>
      <c r="F396" s="201"/>
      <c r="G396" s="201"/>
      <c r="H396" s="200"/>
    </row>
    <row r="397" spans="2:8" s="1" customFormat="1">
      <c r="B397" s="40"/>
      <c r="C397" s="40"/>
      <c r="D397" s="40"/>
      <c r="E397" s="201"/>
      <c r="F397" s="201"/>
      <c r="G397" s="201"/>
      <c r="H397" s="200"/>
    </row>
    <row r="398" spans="2:8" s="1" customFormat="1">
      <c r="B398" s="40"/>
      <c r="C398" s="40"/>
      <c r="D398" s="40"/>
      <c r="E398" s="201"/>
      <c r="F398" s="201"/>
      <c r="G398" s="201"/>
      <c r="H398" s="200"/>
    </row>
    <row r="399" spans="2:8" s="1" customFormat="1" ht="15.75" thickBot="1">
      <c r="B399" s="40"/>
      <c r="C399" s="40"/>
      <c r="D399" s="40"/>
      <c r="E399" s="201"/>
      <c r="F399" s="201"/>
      <c r="G399" s="201"/>
      <c r="H399" s="200"/>
    </row>
    <row r="400" spans="2:8" s="1" customFormat="1" ht="15.6" customHeight="1" thickTop="1">
      <c r="B400" s="40"/>
      <c r="C400" s="854" t="s">
        <v>3432</v>
      </c>
      <c r="D400" s="40"/>
      <c r="E400" s="1203" t="s">
        <v>3431</v>
      </c>
      <c r="F400" s="1203"/>
      <c r="G400" s="1203"/>
      <c r="H400" s="200"/>
    </row>
    <row r="401" spans="2:8" s="1" customFormat="1">
      <c r="B401" s="40"/>
      <c r="C401" s="40"/>
      <c r="D401" s="40"/>
      <c r="E401" s="201"/>
      <c r="F401" s="201"/>
      <c r="G401" s="201"/>
      <c r="H401" s="200"/>
    </row>
    <row r="402" spans="2:8" s="1" customFormat="1">
      <c r="B402" s="40"/>
      <c r="C402" s="40"/>
      <c r="D402" s="40"/>
      <c r="E402" s="201"/>
      <c r="F402" s="201"/>
      <c r="G402" s="201"/>
      <c r="H402" s="200"/>
    </row>
    <row r="403" spans="2:8" s="1" customFormat="1" ht="15.75" thickBot="1">
      <c r="B403" s="40"/>
      <c r="C403" s="40"/>
      <c r="D403" s="40"/>
      <c r="E403" s="201"/>
      <c r="F403" s="201"/>
      <c r="G403" s="201"/>
      <c r="H403" s="200"/>
    </row>
    <row r="404" spans="2:8" s="1" customFormat="1" ht="15.75" thickTop="1">
      <c r="B404" s="40"/>
      <c r="C404" s="854" t="s">
        <v>3426</v>
      </c>
      <c r="D404" s="40"/>
      <c r="E404" s="1203" t="s">
        <v>3429</v>
      </c>
      <c r="F404" s="1203"/>
      <c r="G404" s="1203"/>
      <c r="H404" s="200"/>
    </row>
    <row r="405" spans="2:8" s="1" customFormat="1">
      <c r="B405" s="40"/>
      <c r="C405" s="40"/>
      <c r="D405" s="40"/>
      <c r="E405" s="201"/>
      <c r="F405" s="201"/>
      <c r="G405" s="201"/>
      <c r="H405" s="200"/>
    </row>
    <row r="406" spans="2:8" s="1" customFormat="1" ht="15" customHeight="1" thickBot="1">
      <c r="B406" s="4"/>
      <c r="C406" s="4"/>
      <c r="D406" s="4"/>
      <c r="E406" s="4"/>
      <c r="F406" s="4"/>
      <c r="G406" s="4"/>
      <c r="H406" s="4"/>
    </row>
    <row r="407" spans="2:8" s="1" customFormat="1" ht="15" customHeight="1" thickBot="1">
      <c r="B407" s="1209" t="s">
        <v>2982</v>
      </c>
      <c r="C407" s="1210"/>
      <c r="D407" s="1210"/>
      <c r="E407" s="1210"/>
      <c r="F407" s="1210"/>
      <c r="G407" s="1210"/>
      <c r="H407" s="1211"/>
    </row>
    <row r="408" spans="2:8" s="1" customFormat="1" ht="15.75" thickBot="1">
      <c r="B408" s="1006" t="s">
        <v>2578</v>
      </c>
      <c r="C408" s="1007"/>
      <c r="D408" s="1008" t="s">
        <v>3692</v>
      </c>
      <c r="E408" s="1007"/>
      <c r="F408" s="1007"/>
      <c r="G408" s="1007"/>
      <c r="H408" s="1009"/>
    </row>
    <row r="409" spans="2:8" s="1" customFormat="1">
      <c r="B409" s="1010" t="s">
        <v>2343</v>
      </c>
      <c r="C409" s="1011"/>
      <c r="D409" s="1010" t="s">
        <v>34</v>
      </c>
      <c r="E409" s="1011"/>
      <c r="F409" s="1011"/>
      <c r="G409" s="1011"/>
      <c r="H409" s="38" t="s">
        <v>1</v>
      </c>
    </row>
    <row r="410" spans="2:8" s="1" customFormat="1" ht="21" customHeight="1">
      <c r="B410" s="1012"/>
      <c r="C410" s="1013"/>
      <c r="D410" s="1016">
        <f>+ROUND(H435+H426+H422+H430,0)</f>
        <v>529121</v>
      </c>
      <c r="E410" s="1017"/>
      <c r="F410" s="1017"/>
      <c r="G410" s="1017"/>
      <c r="H410" s="1020" t="s">
        <v>2806</v>
      </c>
    </row>
    <row r="411" spans="2:8" s="1" customFormat="1" ht="25.9" customHeight="1" thickBot="1">
      <c r="B411" s="1014"/>
      <c r="C411" s="1015"/>
      <c r="D411" s="1018"/>
      <c r="E411" s="1019"/>
      <c r="F411" s="1019"/>
      <c r="G411" s="1019"/>
      <c r="H411" s="1021"/>
    </row>
    <row r="412" spans="2:8" s="1" customFormat="1" ht="19.899999999999999" customHeight="1" thickBot="1">
      <c r="E412" s="9"/>
      <c r="F412" s="9"/>
      <c r="G412" s="4"/>
      <c r="H412" s="4"/>
    </row>
    <row r="413" spans="2:8" s="1" customFormat="1">
      <c r="B413" s="1207" t="s">
        <v>494</v>
      </c>
      <c r="C413" s="1208"/>
      <c r="D413" s="124" t="s">
        <v>495</v>
      </c>
      <c r="E413" s="123" t="s">
        <v>496</v>
      </c>
      <c r="F413" s="123" t="s">
        <v>2542</v>
      </c>
      <c r="G413" s="122" t="s">
        <v>492</v>
      </c>
      <c r="H413" s="121" t="s">
        <v>493</v>
      </c>
    </row>
    <row r="414" spans="2:8" s="1" customFormat="1" ht="22.5">
      <c r="B414" s="169"/>
      <c r="C414" s="11" t="s">
        <v>2857</v>
      </c>
      <c r="D414" s="12" t="s">
        <v>35</v>
      </c>
      <c r="E414" s="12">
        <v>1</v>
      </c>
      <c r="F414" s="12">
        <v>1</v>
      </c>
      <c r="G414" s="13">
        <v>195600</v>
      </c>
      <c r="H414" s="39">
        <f>+ROUND(E414*F414*G414,0)</f>
        <v>195600</v>
      </c>
    </row>
    <row r="415" spans="2:8" s="1" customFormat="1" ht="22.5">
      <c r="B415" s="169"/>
      <c r="C415" s="11" t="s">
        <v>2858</v>
      </c>
      <c r="D415" s="12" t="s">
        <v>35</v>
      </c>
      <c r="E415" s="12">
        <v>1</v>
      </c>
      <c r="F415" s="12">
        <v>1</v>
      </c>
      <c r="G415" s="13">
        <v>225250</v>
      </c>
      <c r="H415" s="39">
        <f>+ROUND(G415*E415,0)</f>
        <v>225250</v>
      </c>
    </row>
    <row r="416" spans="2:8" s="1" customFormat="1">
      <c r="B416" s="169"/>
      <c r="C416" s="11" t="s">
        <v>2859</v>
      </c>
      <c r="D416" s="12" t="s">
        <v>35</v>
      </c>
      <c r="E416" s="12">
        <v>1</v>
      </c>
      <c r="F416" s="12">
        <v>1</v>
      </c>
      <c r="G416" s="13">
        <v>41611</v>
      </c>
      <c r="H416" s="39">
        <f>+ROUND(E416*F416*G416,0)</f>
        <v>41611</v>
      </c>
    </row>
    <row r="417" spans="2:8" s="1" customFormat="1">
      <c r="B417" s="169" t="s">
        <v>2723</v>
      </c>
      <c r="C417" s="11" t="s">
        <v>2860</v>
      </c>
      <c r="D417" s="12" t="str">
        <f>VLOOKUP(B417,'LISTA DE PRECIOS'!A:D,4,FALSE)</f>
        <v>Un</v>
      </c>
      <c r="E417" s="12">
        <v>2</v>
      </c>
      <c r="F417" s="12">
        <v>1</v>
      </c>
      <c r="G417" s="13">
        <v>2150</v>
      </c>
      <c r="H417" s="39">
        <f t="shared" ref="H417:H418" si="12">+ROUND(E417*F417*G417,0)</f>
        <v>4300</v>
      </c>
    </row>
    <row r="418" spans="2:8" s="1" customFormat="1">
      <c r="B418" s="169" t="s">
        <v>2725</v>
      </c>
      <c r="C418" s="11" t="s">
        <v>2720</v>
      </c>
      <c r="D418" s="12" t="s">
        <v>35</v>
      </c>
      <c r="E418" s="12">
        <v>0.33</v>
      </c>
      <c r="F418" s="12">
        <v>1</v>
      </c>
      <c r="G418" s="13">
        <v>17900</v>
      </c>
      <c r="H418" s="39">
        <f t="shared" si="12"/>
        <v>5907</v>
      </c>
    </row>
    <row r="419" spans="2:8" s="1" customFormat="1">
      <c r="B419" s="169" t="s">
        <v>2727</v>
      </c>
      <c r="C419" s="11" t="s">
        <v>2721</v>
      </c>
      <c r="D419" s="12" t="s">
        <v>35</v>
      </c>
      <c r="E419" s="12">
        <v>0.2</v>
      </c>
      <c r="F419" s="12">
        <v>1</v>
      </c>
      <c r="G419" s="13">
        <v>5900</v>
      </c>
      <c r="H419" s="39">
        <f>+ROUND(E419*F419*G419,0)</f>
        <v>1180</v>
      </c>
    </row>
    <row r="420" spans="2:8" s="1" customFormat="1">
      <c r="B420" s="169" t="s">
        <v>755</v>
      </c>
      <c r="C420" s="11" t="s">
        <v>2722</v>
      </c>
      <c r="D420" s="12" t="s">
        <v>35</v>
      </c>
      <c r="E420" s="12">
        <v>0.1</v>
      </c>
      <c r="F420" s="12">
        <v>1</v>
      </c>
      <c r="G420" s="13">
        <v>2600</v>
      </c>
      <c r="H420" s="39">
        <f t="shared" ref="H420:H421" si="13">+ROUND(E420*F420*G420,0)</f>
        <v>260</v>
      </c>
    </row>
    <row r="421" spans="2:8" s="1" customFormat="1" ht="22.5">
      <c r="B421" s="169" t="s">
        <v>2735</v>
      </c>
      <c r="C421" s="11" t="s">
        <v>2861</v>
      </c>
      <c r="D421" s="12" t="str">
        <f>VLOOKUP(B421,'LISTA DE PRECIOS'!A:D,4,FALSE)</f>
        <v>Un</v>
      </c>
      <c r="E421" s="12">
        <v>2</v>
      </c>
      <c r="F421" s="12">
        <v>1</v>
      </c>
      <c r="G421" s="13">
        <v>6200</v>
      </c>
      <c r="H421" s="39">
        <f t="shared" si="13"/>
        <v>12400</v>
      </c>
    </row>
    <row r="422" spans="2:8" s="1" customFormat="1" ht="15.75" thickBot="1">
      <c r="B422" s="1022"/>
      <c r="C422" s="1023"/>
      <c r="D422" s="1024"/>
      <c r="E422" s="1030" t="s">
        <v>497</v>
      </c>
      <c r="F422" s="1031"/>
      <c r="G422" s="1032"/>
      <c r="H422" s="29">
        <f>ROUND(SUM(H414:H421),0)</f>
        <v>486508</v>
      </c>
    </row>
    <row r="423" spans="2:8" s="1" customFormat="1" ht="10.9" customHeight="1" thickBot="1">
      <c r="B423" s="1027"/>
      <c r="C423" s="1027"/>
      <c r="D423" s="1027"/>
      <c r="E423" s="1027"/>
      <c r="F423" s="1027"/>
      <c r="G423" s="1027"/>
      <c r="H423" s="1027"/>
    </row>
    <row r="424" spans="2:8" s="1" customFormat="1">
      <c r="B424" s="1028" t="s">
        <v>489</v>
      </c>
      <c r="C424" s="1029"/>
      <c r="D424" s="41" t="s">
        <v>490</v>
      </c>
      <c r="E424" s="25" t="s">
        <v>491</v>
      </c>
      <c r="F424" s="25" t="s">
        <v>2530</v>
      </c>
      <c r="G424" s="26" t="s">
        <v>492</v>
      </c>
      <c r="H424" s="27" t="s">
        <v>493</v>
      </c>
    </row>
    <row r="425" spans="2:8" s="1" customFormat="1" ht="15.75" thickBot="1">
      <c r="B425" s="91" t="s">
        <v>543</v>
      </c>
      <c r="C425" s="95" t="str">
        <f>VLOOKUP(B425,'LISTA DE PRECIOS'!A:B,2,FALSE)</f>
        <v>Herramienta menor</v>
      </c>
      <c r="D425" s="92" t="str">
        <f>VLOOKUP(B425,'LISTA DE PRECIOS'!A:D,4,FALSE)</f>
        <v>%MO</v>
      </c>
      <c r="E425" s="155">
        <v>0.1</v>
      </c>
      <c r="F425" s="155"/>
      <c r="G425" s="93">
        <f>+H435</f>
        <v>38739</v>
      </c>
      <c r="H425" s="154">
        <f>+ROUND(E425*G425,0)</f>
        <v>3874</v>
      </c>
    </row>
    <row r="426" spans="2:8" s="1" customFormat="1" ht="15.75" thickBot="1">
      <c r="B426" s="1022"/>
      <c r="C426" s="1023"/>
      <c r="D426" s="1024"/>
      <c r="E426" s="1030" t="s">
        <v>498</v>
      </c>
      <c r="F426" s="1031"/>
      <c r="G426" s="1032"/>
      <c r="H426" s="29">
        <f>ROUND(SUM(H425:H425),0)</f>
        <v>3874</v>
      </c>
    </row>
    <row r="427" spans="2:8" s="1" customFormat="1" ht="10.15" customHeight="1" thickBot="1">
      <c r="B427" s="42"/>
      <c r="C427" s="42"/>
      <c r="D427" s="42"/>
      <c r="E427" s="10"/>
      <c r="F427" s="10"/>
      <c r="G427" s="7"/>
      <c r="H427" s="8"/>
    </row>
    <row r="428" spans="2:8" s="1" customFormat="1" ht="24.75" thickBot="1">
      <c r="B428" s="1033" t="s">
        <v>499</v>
      </c>
      <c r="C428" s="1034"/>
      <c r="D428" s="30" t="s">
        <v>495</v>
      </c>
      <c r="E428" s="30" t="s">
        <v>501</v>
      </c>
      <c r="F428" s="25" t="s">
        <v>2530</v>
      </c>
      <c r="G428" s="31" t="s">
        <v>500</v>
      </c>
      <c r="H428" s="32" t="s">
        <v>493</v>
      </c>
    </row>
    <row r="429" spans="2:8" s="1" customFormat="1" ht="19.899999999999999" customHeight="1" thickBot="1">
      <c r="B429" s="15">
        <v>3</v>
      </c>
      <c r="C429" s="16" t="s">
        <v>4</v>
      </c>
      <c r="D429" s="17"/>
      <c r="E429" s="18"/>
      <c r="F429" s="18"/>
      <c r="G429" s="19"/>
      <c r="H429" s="20">
        <f>+ROUND(E429*G429,0)</f>
        <v>0</v>
      </c>
    </row>
    <row r="430" spans="2:8" s="1" customFormat="1" ht="15.75" thickBot="1">
      <c r="B430" s="991"/>
      <c r="C430" s="991"/>
      <c r="D430" s="991"/>
      <c r="E430" s="992" t="s">
        <v>502</v>
      </c>
      <c r="F430" s="993"/>
      <c r="G430" s="994"/>
      <c r="H430" s="33">
        <f>ROUND(SUM(H429:H429),0)</f>
        <v>0</v>
      </c>
    </row>
    <row r="431" spans="2:8" s="1" customFormat="1" ht="15.75" thickBot="1">
      <c r="B431" s="1027"/>
      <c r="C431" s="1027"/>
      <c r="D431" s="1027"/>
      <c r="E431" s="1027"/>
      <c r="F431" s="1027"/>
      <c r="G431" s="1027"/>
      <c r="H431" s="1027"/>
    </row>
    <row r="432" spans="2:8" s="1" customFormat="1">
      <c r="B432" s="1275" t="s">
        <v>503</v>
      </c>
      <c r="C432" s="1276"/>
      <c r="D432" s="403" t="s">
        <v>495</v>
      </c>
      <c r="E432" s="404" t="s">
        <v>504</v>
      </c>
      <c r="F432" s="404" t="s">
        <v>2530</v>
      </c>
      <c r="G432" s="405" t="s">
        <v>505</v>
      </c>
      <c r="H432" s="406" t="s">
        <v>493</v>
      </c>
    </row>
    <row r="433" spans="2:8" s="1" customFormat="1">
      <c r="B433" s="443" t="s">
        <v>2514</v>
      </c>
      <c r="C433" s="400" t="str">
        <f>VLOOKUP(B433,'LISTA DE PRECIOS'!A:B,2,FALSE)</f>
        <v>Ayudante</v>
      </c>
      <c r="D433" s="401" t="str">
        <f>VLOOKUP(B433,'LISTA DE PRECIOS'!A:D,4,FALSE)</f>
        <v>Día</v>
      </c>
      <c r="E433" s="427">
        <v>0.19</v>
      </c>
      <c r="F433" s="427">
        <v>1</v>
      </c>
      <c r="G433" s="402">
        <f>VLOOKUP(B433,'LISTA DE PRECIOS'!A:E,5,FALSE)</f>
        <v>67964</v>
      </c>
      <c r="H433" s="438">
        <f>+ROUND(E433*F433*G433,0)</f>
        <v>12913</v>
      </c>
    </row>
    <row r="434" spans="2:8" s="1" customFormat="1" ht="15.75" thickBot="1">
      <c r="B434" s="430" t="s">
        <v>2523</v>
      </c>
      <c r="C434" s="407" t="str">
        <f>VLOOKUP(B434,'LISTA DE PRECIOS'!A:B,2,FALSE)</f>
        <v>Oficial eléctrico</v>
      </c>
      <c r="D434" s="408" t="str">
        <f>VLOOKUP(B434,'LISTA DE PRECIOS'!A:D,4,FALSE)</f>
        <v>Día</v>
      </c>
      <c r="E434" s="428">
        <v>0.19</v>
      </c>
      <c r="F434" s="428">
        <v>1</v>
      </c>
      <c r="G434" s="409">
        <f>VLOOKUP(B434,'LISTA DE PRECIOS'!A:E,5,FALSE)</f>
        <v>135928</v>
      </c>
      <c r="H434" s="429">
        <f>+ROUND(E434*F434*G434,0)</f>
        <v>25826</v>
      </c>
    </row>
    <row r="435" spans="2:8" s="1" customFormat="1" ht="15.75" thickBot="1">
      <c r="B435" s="991"/>
      <c r="C435" s="991"/>
      <c r="D435" s="991"/>
      <c r="E435" s="1042" t="s">
        <v>506</v>
      </c>
      <c r="F435" s="1043"/>
      <c r="G435" s="1031"/>
      <c r="H435" s="29">
        <f>ROUND(SUM(H433:H434),0)</f>
        <v>38739</v>
      </c>
    </row>
    <row r="436" spans="2:8" s="1" customFormat="1" ht="8.4499999999999993" customHeight="1" thickBot="1">
      <c r="B436" s="42"/>
      <c r="C436" s="42"/>
      <c r="D436" s="42"/>
      <c r="E436" s="42"/>
      <c r="F436" s="42"/>
      <c r="G436" s="42"/>
      <c r="H436" s="42"/>
    </row>
    <row r="437" spans="2:8" s="1" customFormat="1" ht="15.75" thickBot="1">
      <c r="B437" s="40"/>
      <c r="C437" s="40"/>
      <c r="D437" s="40"/>
      <c r="E437" s="995" t="s">
        <v>507</v>
      </c>
      <c r="F437" s="996"/>
      <c r="G437" s="997"/>
      <c r="H437" s="14">
        <f>+ROUND(H435+H426+H422+H430,0)</f>
        <v>529121</v>
      </c>
    </row>
    <row r="438" spans="2:8" s="1" customFormat="1">
      <c r="B438" s="40"/>
      <c r="C438" s="40"/>
      <c r="D438" s="40"/>
      <c r="E438" s="201"/>
      <c r="F438" s="201"/>
      <c r="G438" s="201"/>
      <c r="H438" s="200"/>
    </row>
    <row r="439" spans="2:8" s="1" customFormat="1">
      <c r="B439" s="40"/>
      <c r="C439" s="40"/>
      <c r="D439" s="40"/>
      <c r="E439" s="201"/>
      <c r="F439" s="201"/>
      <c r="G439" s="201"/>
      <c r="H439" s="200"/>
    </row>
    <row r="440" spans="2:8" s="1" customFormat="1">
      <c r="B440" s="40"/>
      <c r="C440" s="40"/>
      <c r="D440" s="40"/>
      <c r="E440" s="201"/>
      <c r="F440" s="201"/>
      <c r="G440" s="201"/>
      <c r="H440" s="200"/>
    </row>
    <row r="441" spans="2:8" s="1" customFormat="1">
      <c r="B441" s="40"/>
      <c r="C441" s="40"/>
      <c r="D441" s="40"/>
      <c r="E441" s="201"/>
      <c r="F441" s="201"/>
      <c r="G441" s="201"/>
      <c r="H441" s="200"/>
    </row>
    <row r="442" spans="2:8" s="1" customFormat="1" ht="15.75" thickBot="1">
      <c r="B442" s="40"/>
      <c r="C442" s="40"/>
      <c r="D442" s="40"/>
      <c r="E442" s="201"/>
      <c r="F442" s="201"/>
      <c r="G442" s="201"/>
      <c r="H442" s="200"/>
    </row>
    <row r="443" spans="2:8" s="1" customFormat="1" ht="15.6" customHeight="1" thickTop="1">
      <c r="B443" s="40"/>
      <c r="C443" s="854" t="s">
        <v>3432</v>
      </c>
      <c r="D443" s="40"/>
      <c r="E443" s="1203" t="s">
        <v>3431</v>
      </c>
      <c r="F443" s="1203"/>
      <c r="G443" s="1203"/>
      <c r="H443" s="200"/>
    </row>
    <row r="444" spans="2:8" s="1" customFormat="1">
      <c r="B444" s="40"/>
      <c r="C444" s="40"/>
      <c r="D444" s="40"/>
      <c r="E444" s="201"/>
      <c r="F444" s="201"/>
      <c r="G444" s="201"/>
      <c r="H444" s="200"/>
    </row>
    <row r="445" spans="2:8" s="1" customFormat="1">
      <c r="B445" s="40"/>
      <c r="C445" s="40"/>
      <c r="D445" s="40"/>
      <c r="E445" s="201"/>
      <c r="F445" s="201"/>
      <c r="G445" s="201"/>
      <c r="H445" s="200"/>
    </row>
    <row r="446" spans="2:8" s="1" customFormat="1" ht="15.75" thickBot="1">
      <c r="B446" s="40"/>
      <c r="C446" s="40"/>
      <c r="D446" s="40"/>
      <c r="E446" s="201"/>
      <c r="F446" s="201"/>
      <c r="G446" s="201"/>
      <c r="H446" s="200"/>
    </row>
    <row r="447" spans="2:8" s="1" customFormat="1" ht="15.75" thickTop="1">
      <c r="B447" s="40"/>
      <c r="C447" s="854" t="s">
        <v>3426</v>
      </c>
      <c r="D447" s="40"/>
      <c r="E447" s="1203" t="s">
        <v>3429</v>
      </c>
      <c r="F447" s="1203"/>
      <c r="G447" s="1203"/>
      <c r="H447" s="200"/>
    </row>
    <row r="448" spans="2:8" s="1" customFormat="1">
      <c r="B448" s="40"/>
      <c r="C448" s="40"/>
      <c r="D448" s="40"/>
      <c r="E448" s="201"/>
      <c r="F448" s="201"/>
      <c r="G448" s="201"/>
      <c r="H448" s="200"/>
    </row>
    <row r="449" spans="2:8" s="1" customFormat="1" ht="15" customHeight="1" thickBot="1">
      <c r="B449" s="4"/>
      <c r="C449" s="4"/>
      <c r="D449" s="4"/>
      <c r="E449" s="4"/>
      <c r="F449" s="4"/>
      <c r="G449" s="4"/>
      <c r="H449" s="4"/>
    </row>
    <row r="450" spans="2:8" s="1" customFormat="1" ht="15" customHeight="1" thickBot="1">
      <c r="B450" s="1209" t="s">
        <v>2982</v>
      </c>
      <c r="C450" s="1210"/>
      <c r="D450" s="1210"/>
      <c r="E450" s="1210"/>
      <c r="F450" s="1210"/>
      <c r="G450" s="1210"/>
      <c r="H450" s="1211"/>
    </row>
    <row r="451" spans="2:8" s="1" customFormat="1" ht="15.75" thickBot="1">
      <c r="B451" s="1006" t="s">
        <v>2578</v>
      </c>
      <c r="C451" s="1007"/>
      <c r="D451" s="1008" t="s">
        <v>3693</v>
      </c>
      <c r="E451" s="1007"/>
      <c r="F451" s="1007"/>
      <c r="G451" s="1007"/>
      <c r="H451" s="1009"/>
    </row>
    <row r="452" spans="2:8" s="1" customFormat="1">
      <c r="B452" s="1010" t="s">
        <v>2339</v>
      </c>
      <c r="C452" s="1011"/>
      <c r="D452" s="1010" t="s">
        <v>34</v>
      </c>
      <c r="E452" s="1011"/>
      <c r="F452" s="1011"/>
      <c r="G452" s="1011"/>
      <c r="H452" s="38" t="s">
        <v>1</v>
      </c>
    </row>
    <row r="453" spans="2:8" s="1" customFormat="1" ht="21" customHeight="1">
      <c r="B453" s="1012"/>
      <c r="C453" s="1013"/>
      <c r="D453" s="1016">
        <f>+ROUND(H471+H463+H459+H467,0)</f>
        <v>218173</v>
      </c>
      <c r="E453" s="1017"/>
      <c r="F453" s="1017"/>
      <c r="G453" s="1017"/>
      <c r="H453" s="1020" t="s">
        <v>2806</v>
      </c>
    </row>
    <row r="454" spans="2:8" s="1" customFormat="1" ht="15.75" thickBot="1">
      <c r="B454" s="1014"/>
      <c r="C454" s="1015"/>
      <c r="D454" s="1018"/>
      <c r="E454" s="1019"/>
      <c r="F454" s="1019"/>
      <c r="G454" s="1019"/>
      <c r="H454" s="1021"/>
    </row>
    <row r="455" spans="2:8" s="1" customFormat="1" ht="19.899999999999999" customHeight="1" thickBot="1">
      <c r="E455" s="9"/>
      <c r="F455" s="9"/>
      <c r="G455" s="4"/>
      <c r="H455" s="4"/>
    </row>
    <row r="456" spans="2:8" s="1" customFormat="1">
      <c r="B456" s="1207" t="s">
        <v>494</v>
      </c>
      <c r="C456" s="1208"/>
      <c r="D456" s="124" t="s">
        <v>495</v>
      </c>
      <c r="E456" s="123" t="s">
        <v>496</v>
      </c>
      <c r="F456" s="123" t="s">
        <v>2542</v>
      </c>
      <c r="G456" s="122" t="s">
        <v>492</v>
      </c>
      <c r="H456" s="121" t="s">
        <v>493</v>
      </c>
    </row>
    <row r="457" spans="2:8" s="1" customFormat="1" ht="22.5">
      <c r="B457" s="169"/>
      <c r="C457" s="11" t="s">
        <v>2862</v>
      </c>
      <c r="D457" s="12" t="s">
        <v>35</v>
      </c>
      <c r="E457" s="12">
        <v>1</v>
      </c>
      <c r="F457" s="12">
        <v>1</v>
      </c>
      <c r="G457" s="13">
        <v>195600</v>
      </c>
      <c r="H457" s="39">
        <f>+ROUND(E457*F457*G457,0)</f>
        <v>195600</v>
      </c>
    </row>
    <row r="458" spans="2:8" s="1" customFormat="1" ht="15.75" thickBot="1">
      <c r="B458" s="167" t="s">
        <v>755</v>
      </c>
      <c r="C458" s="95" t="str">
        <f>VLOOKUP(B458,'LISTA DE PRECIOS'!A:B,2,FALSE)</f>
        <v>Cinta aislante  rollo 19 mm x 20 m.3/4</v>
      </c>
      <c r="D458" s="92" t="str">
        <f>VLOOKUP(B458,'LISTA DE PRECIOS'!A:D,4,FALSE)</f>
        <v>Un</v>
      </c>
      <c r="E458" s="92">
        <v>0.1</v>
      </c>
      <c r="F458" s="92">
        <v>1</v>
      </c>
      <c r="G458" s="93">
        <f>VLOOKUP(B458,'LISTA DE PRECIOS'!A:E,5,FALSE)</f>
        <v>1450</v>
      </c>
      <c r="H458" s="94">
        <f t="shared" ref="H458" si="14">+ROUND(E458*F458*G458,0)</f>
        <v>145</v>
      </c>
    </row>
    <row r="459" spans="2:8" s="1" customFormat="1" ht="15.75" thickBot="1">
      <c r="B459" s="1022"/>
      <c r="C459" s="1023"/>
      <c r="D459" s="1024"/>
      <c r="E459" s="1030" t="s">
        <v>497</v>
      </c>
      <c r="F459" s="1031"/>
      <c r="G459" s="1032"/>
      <c r="H459" s="29">
        <f>ROUND(SUM(H457:H458),0)</f>
        <v>195745</v>
      </c>
    </row>
    <row r="460" spans="2:8" s="1" customFormat="1" ht="10.9" customHeight="1" thickBot="1">
      <c r="B460" s="1027"/>
      <c r="C460" s="1027"/>
      <c r="D460" s="1027"/>
      <c r="E460" s="1027"/>
      <c r="F460" s="1027"/>
      <c r="G460" s="1027"/>
      <c r="H460" s="1027"/>
    </row>
    <row r="461" spans="2:8" s="1" customFormat="1">
      <c r="B461" s="1028" t="s">
        <v>489</v>
      </c>
      <c r="C461" s="1029"/>
      <c r="D461" s="41" t="s">
        <v>490</v>
      </c>
      <c r="E461" s="25" t="s">
        <v>491</v>
      </c>
      <c r="F461" s="25" t="s">
        <v>2530</v>
      </c>
      <c r="G461" s="26" t="s">
        <v>492</v>
      </c>
      <c r="H461" s="27" t="s">
        <v>493</v>
      </c>
    </row>
    <row r="462" spans="2:8" s="1" customFormat="1" ht="15.75" thickBot="1">
      <c r="B462" s="91" t="s">
        <v>543</v>
      </c>
      <c r="C462" s="95" t="str">
        <f>VLOOKUP(B462,'LISTA DE PRECIOS'!A:B,2,FALSE)</f>
        <v>Herramienta menor</v>
      </c>
      <c r="D462" s="92" t="str">
        <f>VLOOKUP(B462,'LISTA DE PRECIOS'!A:D,4,FALSE)</f>
        <v>%MO</v>
      </c>
      <c r="E462" s="155">
        <v>0.1</v>
      </c>
      <c r="F462" s="155"/>
      <c r="G462" s="93">
        <f>+H471</f>
        <v>20389</v>
      </c>
      <c r="H462" s="154">
        <f>+ROUND(E462*G462,0)</f>
        <v>2039</v>
      </c>
    </row>
    <row r="463" spans="2:8" s="1" customFormat="1" ht="15.75" thickBot="1">
      <c r="B463" s="1022"/>
      <c r="C463" s="1023"/>
      <c r="D463" s="1024"/>
      <c r="E463" s="1030" t="s">
        <v>498</v>
      </c>
      <c r="F463" s="1031"/>
      <c r="G463" s="1032"/>
      <c r="H463" s="29">
        <f>ROUND(SUM(H462:H462),0)</f>
        <v>2039</v>
      </c>
    </row>
    <row r="464" spans="2:8" s="1" customFormat="1" ht="10.15" customHeight="1" thickBot="1">
      <c r="B464" s="42"/>
      <c r="C464" s="42"/>
      <c r="D464" s="42"/>
      <c r="E464" s="10"/>
      <c r="F464" s="10"/>
      <c r="G464" s="7"/>
      <c r="H464" s="8"/>
    </row>
    <row r="465" spans="2:8" s="1" customFormat="1" ht="24.75" thickBot="1">
      <c r="B465" s="1033" t="s">
        <v>499</v>
      </c>
      <c r="C465" s="1034"/>
      <c r="D465" s="30" t="s">
        <v>495</v>
      </c>
      <c r="E465" s="30" t="s">
        <v>501</v>
      </c>
      <c r="F465" s="25" t="s">
        <v>2530</v>
      </c>
      <c r="G465" s="31" t="s">
        <v>500</v>
      </c>
      <c r="H465" s="32" t="s">
        <v>493</v>
      </c>
    </row>
    <row r="466" spans="2:8" s="1" customFormat="1" ht="19.899999999999999" customHeight="1" thickBot="1">
      <c r="B466" s="15">
        <v>3</v>
      </c>
      <c r="C466" s="16" t="s">
        <v>4</v>
      </c>
      <c r="D466" s="17"/>
      <c r="E466" s="18"/>
      <c r="F466" s="18"/>
      <c r="G466" s="19"/>
      <c r="H466" s="20">
        <f>+ROUND(E466*G466,0)</f>
        <v>0</v>
      </c>
    </row>
    <row r="467" spans="2:8" s="1" customFormat="1" ht="15.75" thickBot="1">
      <c r="B467" s="991"/>
      <c r="C467" s="991"/>
      <c r="D467" s="991"/>
      <c r="E467" s="992" t="s">
        <v>502</v>
      </c>
      <c r="F467" s="993"/>
      <c r="G467" s="994"/>
      <c r="H467" s="33">
        <f>ROUND(SUM(H466:H466),0)</f>
        <v>0</v>
      </c>
    </row>
    <row r="468" spans="2:8" s="1" customFormat="1" ht="15.75" thickBot="1">
      <c r="B468" s="1027"/>
      <c r="C468" s="1027"/>
      <c r="D468" s="1027"/>
      <c r="E468" s="1027"/>
      <c r="F468" s="1027"/>
      <c r="G468" s="1027"/>
      <c r="H468" s="1027"/>
    </row>
    <row r="469" spans="2:8" s="1" customFormat="1">
      <c r="B469" s="1207" t="s">
        <v>503</v>
      </c>
      <c r="C469" s="1208"/>
      <c r="D469" s="124" t="s">
        <v>495</v>
      </c>
      <c r="E469" s="123" t="s">
        <v>504</v>
      </c>
      <c r="F469" s="123" t="s">
        <v>2530</v>
      </c>
      <c r="G469" s="122" t="s">
        <v>505</v>
      </c>
      <c r="H469" s="121" t="s">
        <v>493</v>
      </c>
    </row>
    <row r="470" spans="2:8" s="1" customFormat="1" ht="15.75" thickBot="1">
      <c r="B470" s="424" t="s">
        <v>2523</v>
      </c>
      <c r="C470" s="95" t="str">
        <f>VLOOKUP(B470,'LISTA DE PRECIOS'!A:B,2,FALSE)</f>
        <v>Oficial eléctrico</v>
      </c>
      <c r="D470" s="92" t="str">
        <f>VLOOKUP(B470,'LISTA DE PRECIOS'!A:D,4,FALSE)</f>
        <v>Día</v>
      </c>
      <c r="E470" s="117">
        <v>0.15</v>
      </c>
      <c r="F470" s="117">
        <v>1</v>
      </c>
      <c r="G470" s="93">
        <f>VLOOKUP(B470,'LISTA DE PRECIOS'!A:E,5,FALSE)</f>
        <v>135928</v>
      </c>
      <c r="H470" s="116">
        <f>+ROUND(E470*F470*G470,0)</f>
        <v>20389</v>
      </c>
    </row>
    <row r="471" spans="2:8" s="1" customFormat="1" ht="15.75" thickBot="1">
      <c r="B471" s="991"/>
      <c r="C471" s="991"/>
      <c r="D471" s="991"/>
      <c r="E471" s="1042" t="s">
        <v>506</v>
      </c>
      <c r="F471" s="1043"/>
      <c r="G471" s="1031"/>
      <c r="H471" s="29">
        <f>ROUND(SUM(H470:H470),0)</f>
        <v>20389</v>
      </c>
    </row>
    <row r="472" spans="2:8" s="1" customFormat="1" ht="8.4499999999999993" customHeight="1" thickBot="1">
      <c r="B472" s="42"/>
      <c r="C472" s="42"/>
      <c r="D472" s="42"/>
      <c r="E472" s="42"/>
      <c r="F472" s="42"/>
      <c r="G472" s="42"/>
      <c r="H472" s="42"/>
    </row>
    <row r="473" spans="2:8" s="1" customFormat="1" ht="15.75" thickBot="1">
      <c r="B473" s="40"/>
      <c r="C473" s="40"/>
      <c r="D473" s="40"/>
      <c r="E473" s="995" t="s">
        <v>507</v>
      </c>
      <c r="F473" s="996"/>
      <c r="G473" s="997"/>
      <c r="H473" s="14">
        <f>+ROUND(H471+H463+H459+H467,0)</f>
        <v>218173</v>
      </c>
    </row>
    <row r="474" spans="2:8" s="1" customFormat="1">
      <c r="B474" s="40"/>
      <c r="C474" s="40"/>
      <c r="D474" s="40"/>
      <c r="E474" s="201"/>
      <c r="F474" s="201"/>
      <c r="G474" s="201"/>
      <c r="H474" s="200"/>
    </row>
    <row r="475" spans="2:8" s="1" customFormat="1">
      <c r="B475" s="40"/>
      <c r="C475" s="40"/>
      <c r="D475" s="40"/>
      <c r="E475" s="201"/>
      <c r="F475" s="201"/>
      <c r="G475" s="201"/>
      <c r="H475" s="200"/>
    </row>
    <row r="476" spans="2:8" s="1" customFormat="1">
      <c r="B476" s="40"/>
      <c r="C476" s="40"/>
      <c r="D476" s="40"/>
      <c r="E476" s="201"/>
      <c r="F476" s="201"/>
      <c r="G476" s="201"/>
      <c r="H476" s="200"/>
    </row>
    <row r="477" spans="2:8" s="1" customFormat="1">
      <c r="B477" s="40"/>
      <c r="C477" s="40"/>
      <c r="D477" s="40"/>
      <c r="E477" s="201"/>
      <c r="F477" s="201"/>
      <c r="G477" s="201"/>
      <c r="H477" s="200"/>
    </row>
    <row r="478" spans="2:8" s="1" customFormat="1" ht="15.75" thickBot="1">
      <c r="B478" s="40"/>
      <c r="C478" s="40"/>
      <c r="D478" s="40"/>
      <c r="E478" s="201"/>
      <c r="F478" s="201"/>
      <c r="G478" s="201"/>
      <c r="H478" s="200"/>
    </row>
    <row r="479" spans="2:8" s="1" customFormat="1" ht="15.6" customHeight="1" thickTop="1">
      <c r="B479" s="40"/>
      <c r="C479" s="854" t="s">
        <v>3432</v>
      </c>
      <c r="D479" s="40"/>
      <c r="E479" s="1203" t="s">
        <v>3431</v>
      </c>
      <c r="F479" s="1203"/>
      <c r="G479" s="1203"/>
      <c r="H479" s="200"/>
    </row>
    <row r="480" spans="2:8" s="1" customFormat="1">
      <c r="B480" s="40"/>
      <c r="C480" s="40"/>
      <c r="D480" s="40"/>
      <c r="E480" s="201"/>
      <c r="F480" s="201"/>
      <c r="G480" s="201"/>
      <c r="H480" s="200"/>
    </row>
    <row r="481" spans="2:8" s="1" customFormat="1">
      <c r="B481" s="40"/>
      <c r="C481" s="40"/>
      <c r="D481" s="40"/>
      <c r="E481" s="201"/>
      <c r="F481" s="201"/>
      <c r="G481" s="201"/>
      <c r="H481" s="200"/>
    </row>
    <row r="482" spans="2:8" s="1" customFormat="1" ht="15.75" thickBot="1">
      <c r="B482" s="40"/>
      <c r="C482" s="40"/>
      <c r="D482" s="40"/>
      <c r="E482" s="201"/>
      <c r="F482" s="201"/>
      <c r="G482" s="201"/>
      <c r="H482" s="200"/>
    </row>
    <row r="483" spans="2:8" s="1" customFormat="1" ht="15.75" thickTop="1">
      <c r="B483" s="40"/>
      <c r="C483" s="854" t="s">
        <v>3426</v>
      </c>
      <c r="D483" s="40"/>
      <c r="E483" s="1203" t="s">
        <v>3429</v>
      </c>
      <c r="F483" s="1203"/>
      <c r="G483" s="1203"/>
      <c r="H483" s="200"/>
    </row>
    <row r="484" spans="2:8" s="1" customFormat="1">
      <c r="B484" s="40"/>
      <c r="C484" s="40"/>
      <c r="D484" s="40"/>
      <c r="E484" s="201"/>
      <c r="F484" s="201"/>
      <c r="G484" s="201"/>
      <c r="H484" s="200"/>
    </row>
    <row r="485" spans="2:8" s="1" customFormat="1" ht="15" customHeight="1" thickBot="1">
      <c r="B485" s="4"/>
      <c r="C485" s="4"/>
      <c r="D485" s="4"/>
      <c r="E485" s="4"/>
      <c r="F485" s="4"/>
      <c r="G485" s="4"/>
      <c r="H485" s="4"/>
    </row>
    <row r="486" spans="2:8" s="1" customFormat="1" ht="15" customHeight="1" thickBot="1">
      <c r="B486" s="1209" t="s">
        <v>2982</v>
      </c>
      <c r="C486" s="1210"/>
      <c r="D486" s="1210"/>
      <c r="E486" s="1210"/>
      <c r="F486" s="1210"/>
      <c r="G486" s="1210"/>
      <c r="H486" s="1211"/>
    </row>
    <row r="487" spans="2:8" s="1" customFormat="1" ht="15.75" thickBot="1">
      <c r="B487" s="1006" t="s">
        <v>2578</v>
      </c>
      <c r="C487" s="1007"/>
      <c r="D487" s="1008" t="s">
        <v>3694</v>
      </c>
      <c r="E487" s="1007"/>
      <c r="F487" s="1007"/>
      <c r="G487" s="1007"/>
      <c r="H487" s="1009"/>
    </row>
    <row r="488" spans="2:8" s="1" customFormat="1">
      <c r="B488" s="1010" t="s">
        <v>3563</v>
      </c>
      <c r="C488" s="1011"/>
      <c r="D488" s="1010" t="s">
        <v>34</v>
      </c>
      <c r="E488" s="1011"/>
      <c r="F488" s="1011"/>
      <c r="G488" s="1011"/>
      <c r="H488" s="38" t="s">
        <v>1</v>
      </c>
    </row>
    <row r="489" spans="2:8" s="1" customFormat="1" ht="21" customHeight="1">
      <c r="B489" s="1012"/>
      <c r="C489" s="1013"/>
      <c r="D489" s="1016">
        <f>+ROUND(H510+H501+H497+H505,0)</f>
        <v>7512622</v>
      </c>
      <c r="E489" s="1017"/>
      <c r="F489" s="1017"/>
      <c r="G489" s="1017"/>
      <c r="H489" s="1020" t="s">
        <v>2806</v>
      </c>
    </row>
    <row r="490" spans="2:8" s="1" customFormat="1" ht="25.9" customHeight="1" thickBot="1">
      <c r="B490" s="1014"/>
      <c r="C490" s="1015"/>
      <c r="D490" s="1018"/>
      <c r="E490" s="1019"/>
      <c r="F490" s="1019"/>
      <c r="G490" s="1019"/>
      <c r="H490" s="1021"/>
    </row>
    <row r="491" spans="2:8" s="1" customFormat="1" ht="19.899999999999999" customHeight="1" thickBot="1">
      <c r="E491" s="9"/>
      <c r="F491" s="9"/>
      <c r="G491" s="4"/>
      <c r="H491" s="4"/>
    </row>
    <row r="492" spans="2:8" s="1" customFormat="1">
      <c r="B492" s="1207" t="s">
        <v>494</v>
      </c>
      <c r="C492" s="1208"/>
      <c r="D492" s="124" t="s">
        <v>495</v>
      </c>
      <c r="E492" s="123" t="s">
        <v>496</v>
      </c>
      <c r="F492" s="123" t="s">
        <v>2542</v>
      </c>
      <c r="G492" s="122" t="s">
        <v>492</v>
      </c>
      <c r="H492" s="121" t="s">
        <v>493</v>
      </c>
    </row>
    <row r="493" spans="2:8" s="1" customFormat="1">
      <c r="B493" s="169"/>
      <c r="C493" s="11" t="s">
        <v>2863</v>
      </c>
      <c r="D493" s="12" t="s">
        <v>35</v>
      </c>
      <c r="E493" s="12">
        <v>8</v>
      </c>
      <c r="F493" s="12">
        <v>1</v>
      </c>
      <c r="G493" s="13">
        <v>82150</v>
      </c>
      <c r="H493" s="39">
        <f>+ROUND(E493*F493*G493,0)</f>
        <v>657200</v>
      </c>
    </row>
    <row r="494" spans="2:8" s="1" customFormat="1">
      <c r="B494" s="169"/>
      <c r="C494" s="11" t="s">
        <v>2864</v>
      </c>
      <c r="D494" s="12" t="s">
        <v>35</v>
      </c>
      <c r="E494" s="12">
        <v>16</v>
      </c>
      <c r="F494" s="12">
        <v>1</v>
      </c>
      <c r="G494" s="13">
        <v>16300</v>
      </c>
      <c r="H494" s="39">
        <f t="shared" ref="H494" si="15">+ROUND(E494*F494*G494,0)</f>
        <v>260800</v>
      </c>
    </row>
    <row r="495" spans="2:8" s="1" customFormat="1">
      <c r="B495" s="169"/>
      <c r="C495" s="11" t="s">
        <v>3560</v>
      </c>
      <c r="D495" s="12" t="s">
        <v>3561</v>
      </c>
      <c r="E495" s="12">
        <v>180</v>
      </c>
      <c r="F495" s="12">
        <v>1</v>
      </c>
      <c r="G495" s="13">
        <v>32327</v>
      </c>
      <c r="H495" s="39">
        <f>+ROUND(E495*F495*G495,0)</f>
        <v>5818860</v>
      </c>
    </row>
    <row r="496" spans="2:8" s="1" customFormat="1">
      <c r="B496" s="169"/>
      <c r="C496" s="11" t="s">
        <v>3562</v>
      </c>
      <c r="D496" s="12" t="s">
        <v>35</v>
      </c>
      <c r="E496" s="12">
        <v>8</v>
      </c>
      <c r="F496" s="12">
        <v>1</v>
      </c>
      <c r="G496" s="13">
        <v>40900</v>
      </c>
      <c r="H496" s="39">
        <f t="shared" ref="H496" si="16">+ROUND(E496*F496*G496,0)</f>
        <v>327200</v>
      </c>
    </row>
    <row r="497" spans="2:8" s="1" customFormat="1" ht="15.75" thickBot="1">
      <c r="B497" s="1022"/>
      <c r="C497" s="1023"/>
      <c r="D497" s="1024"/>
      <c r="E497" s="1030" t="s">
        <v>497</v>
      </c>
      <c r="F497" s="1031"/>
      <c r="G497" s="1032"/>
      <c r="H497" s="29">
        <f>ROUND(SUM(H493:H496),0)</f>
        <v>7064060</v>
      </c>
    </row>
    <row r="498" spans="2:8" s="1" customFormat="1" ht="10.9" customHeight="1" thickBot="1">
      <c r="B498" s="1027"/>
      <c r="C498" s="1027"/>
      <c r="D498" s="1027"/>
      <c r="E498" s="1027"/>
      <c r="F498" s="1027"/>
      <c r="G498" s="1027"/>
      <c r="H498" s="1027"/>
    </row>
    <row r="499" spans="2:8" s="1" customFormat="1">
      <c r="B499" s="1028" t="s">
        <v>489</v>
      </c>
      <c r="C499" s="1029"/>
      <c r="D499" s="41" t="s">
        <v>490</v>
      </c>
      <c r="E499" s="25" t="s">
        <v>491</v>
      </c>
      <c r="F499" s="25" t="s">
        <v>2530</v>
      </c>
      <c r="G499" s="26" t="s">
        <v>492</v>
      </c>
      <c r="H499" s="27" t="s">
        <v>493</v>
      </c>
    </row>
    <row r="500" spans="2:8" s="1" customFormat="1" ht="15.75" thickBot="1">
      <c r="B500" s="91" t="s">
        <v>543</v>
      </c>
      <c r="C500" s="95" t="str">
        <f>VLOOKUP(B500,'LISTA DE PRECIOS'!A:B,2,FALSE)</f>
        <v>Herramienta menor</v>
      </c>
      <c r="D500" s="92" t="str">
        <f>VLOOKUP(B500,'LISTA DE PRECIOS'!A:D,4,FALSE)</f>
        <v>%MO</v>
      </c>
      <c r="E500" s="155">
        <v>0.1</v>
      </c>
      <c r="F500" s="155"/>
      <c r="G500" s="93">
        <f>+H510</f>
        <v>407784</v>
      </c>
      <c r="H500" s="154">
        <f>+ROUND(E500*G500,0)</f>
        <v>40778</v>
      </c>
    </row>
    <row r="501" spans="2:8" s="1" customFormat="1" ht="15.75" thickBot="1">
      <c r="B501" s="1022"/>
      <c r="C501" s="1023"/>
      <c r="D501" s="1024"/>
      <c r="E501" s="1030" t="s">
        <v>498</v>
      </c>
      <c r="F501" s="1031"/>
      <c r="G501" s="1032"/>
      <c r="H501" s="29">
        <f>ROUND(SUM(H500:H500),0)</f>
        <v>40778</v>
      </c>
    </row>
    <row r="502" spans="2:8" s="1" customFormat="1" ht="10.15" customHeight="1" thickBot="1">
      <c r="B502" s="42"/>
      <c r="C502" s="42"/>
      <c r="D502" s="42"/>
      <c r="E502" s="10"/>
      <c r="F502" s="10"/>
      <c r="G502" s="7"/>
      <c r="H502" s="8"/>
    </row>
    <row r="503" spans="2:8" s="1" customFormat="1" ht="24.75" thickBot="1">
      <c r="B503" s="1033" t="s">
        <v>499</v>
      </c>
      <c r="C503" s="1034"/>
      <c r="D503" s="30" t="s">
        <v>495</v>
      </c>
      <c r="E503" s="30" t="s">
        <v>501</v>
      </c>
      <c r="F503" s="25" t="s">
        <v>2530</v>
      </c>
      <c r="G503" s="31" t="s">
        <v>500</v>
      </c>
      <c r="H503" s="32" t="s">
        <v>493</v>
      </c>
    </row>
    <row r="504" spans="2:8" s="1" customFormat="1" ht="19.899999999999999" customHeight="1" thickBot="1">
      <c r="B504" s="15">
        <v>3</v>
      </c>
      <c r="C504" s="16" t="s">
        <v>4</v>
      </c>
      <c r="D504" s="17"/>
      <c r="E504" s="18"/>
      <c r="F504" s="18"/>
      <c r="G504" s="19"/>
      <c r="H504" s="20">
        <f>+ROUND(E504*G504,0)</f>
        <v>0</v>
      </c>
    </row>
    <row r="505" spans="2:8" s="1" customFormat="1" ht="15.75" thickBot="1">
      <c r="B505" s="991"/>
      <c r="C505" s="991"/>
      <c r="D505" s="991"/>
      <c r="E505" s="992" t="s">
        <v>502</v>
      </c>
      <c r="F505" s="993"/>
      <c r="G505" s="994"/>
      <c r="H505" s="33">
        <f>ROUND(SUM(H504:H504),0)</f>
        <v>0</v>
      </c>
    </row>
    <row r="506" spans="2:8" s="1" customFormat="1" ht="15.75" thickBot="1">
      <c r="B506" s="1027"/>
      <c r="C506" s="1027"/>
      <c r="D506" s="1027"/>
      <c r="E506" s="1027"/>
      <c r="F506" s="1027"/>
      <c r="G506" s="1027"/>
      <c r="H506" s="1027"/>
    </row>
    <row r="507" spans="2:8" s="1" customFormat="1">
      <c r="B507" s="1275" t="s">
        <v>503</v>
      </c>
      <c r="C507" s="1276"/>
      <c r="D507" s="403" t="s">
        <v>495</v>
      </c>
      <c r="E507" s="404" t="s">
        <v>504</v>
      </c>
      <c r="F507" s="404" t="s">
        <v>2530</v>
      </c>
      <c r="G507" s="405" t="s">
        <v>505</v>
      </c>
      <c r="H507" s="406" t="s">
        <v>493</v>
      </c>
    </row>
    <row r="508" spans="2:8" s="1" customFormat="1">
      <c r="B508" s="443" t="s">
        <v>2514</v>
      </c>
      <c r="C508" s="400" t="str">
        <f>VLOOKUP(B508,'LISTA DE PRECIOS'!A:B,2,FALSE)</f>
        <v>Ayudante</v>
      </c>
      <c r="D508" s="401" t="str">
        <f>VLOOKUP(B508,'LISTA DE PRECIOS'!A:D,4,FALSE)</f>
        <v>Día</v>
      </c>
      <c r="E508" s="427">
        <v>2</v>
      </c>
      <c r="F508" s="427">
        <v>1</v>
      </c>
      <c r="G508" s="402">
        <f>VLOOKUP(B508,'LISTA DE PRECIOS'!A:E,5,FALSE)</f>
        <v>67964</v>
      </c>
      <c r="H508" s="438">
        <f>+ROUND(E508*F508*G508,0)</f>
        <v>135928</v>
      </c>
    </row>
    <row r="509" spans="2:8" s="1" customFormat="1" ht="15.75" thickBot="1">
      <c r="B509" s="430" t="s">
        <v>2523</v>
      </c>
      <c r="C509" s="407" t="str">
        <f>VLOOKUP(B509,'LISTA DE PRECIOS'!A:B,2,FALSE)</f>
        <v>Oficial eléctrico</v>
      </c>
      <c r="D509" s="408" t="str">
        <f>VLOOKUP(B509,'LISTA DE PRECIOS'!A:D,4,FALSE)</f>
        <v>Día</v>
      </c>
      <c r="E509" s="428">
        <v>2</v>
      </c>
      <c r="F509" s="428">
        <v>1</v>
      </c>
      <c r="G509" s="409">
        <f>VLOOKUP(B509,'LISTA DE PRECIOS'!A:E,5,FALSE)</f>
        <v>135928</v>
      </c>
      <c r="H509" s="429">
        <f>+ROUND(E509*F509*G509,0)</f>
        <v>271856</v>
      </c>
    </row>
    <row r="510" spans="2:8" s="1" customFormat="1" ht="15.75" thickBot="1">
      <c r="B510" s="991"/>
      <c r="C510" s="991"/>
      <c r="D510" s="991"/>
      <c r="E510" s="1042" t="s">
        <v>506</v>
      </c>
      <c r="F510" s="1043"/>
      <c r="G510" s="1031"/>
      <c r="H510" s="29">
        <f>ROUND(SUM(H508:H509),0)</f>
        <v>407784</v>
      </c>
    </row>
    <row r="511" spans="2:8" s="1" customFormat="1" ht="8.4499999999999993" customHeight="1" thickBot="1">
      <c r="B511" s="42"/>
      <c r="C511" s="42"/>
      <c r="D511" s="42"/>
      <c r="E511" s="42"/>
      <c r="F511" s="42"/>
      <c r="G511" s="42"/>
      <c r="H511" s="42"/>
    </row>
    <row r="512" spans="2:8" s="1" customFormat="1" ht="15.75" thickBot="1">
      <c r="B512" s="40"/>
      <c r="C512" s="40"/>
      <c r="D512" s="40"/>
      <c r="E512" s="995" t="s">
        <v>507</v>
      </c>
      <c r="F512" s="996"/>
      <c r="G512" s="997"/>
      <c r="H512" s="14">
        <f>+ROUND(H510+H501+H497+H505,0)</f>
        <v>7512622</v>
      </c>
    </row>
    <row r="513" spans="2:8" s="1" customFormat="1">
      <c r="B513" s="40"/>
      <c r="C513" s="40"/>
      <c r="D513" s="40"/>
      <c r="E513" s="201"/>
      <c r="F513" s="201"/>
      <c r="G513" s="201"/>
      <c r="H513" s="200"/>
    </row>
    <row r="514" spans="2:8" s="1" customFormat="1">
      <c r="B514" s="40"/>
      <c r="C514" s="40"/>
      <c r="D514" s="40"/>
      <c r="E514" s="201"/>
      <c r="F514" s="201"/>
      <c r="G514" s="201"/>
      <c r="H514" s="200"/>
    </row>
    <row r="515" spans="2:8" s="1" customFormat="1">
      <c r="B515" s="40"/>
      <c r="C515" s="40"/>
      <c r="D515" s="40"/>
      <c r="E515" s="201"/>
      <c r="F515" s="201"/>
      <c r="G515" s="201"/>
      <c r="H515" s="200"/>
    </row>
    <row r="516" spans="2:8" s="1" customFormat="1">
      <c r="B516" s="40"/>
      <c r="C516" s="40"/>
      <c r="D516" s="40"/>
      <c r="E516" s="201"/>
      <c r="F516" s="201"/>
      <c r="G516" s="201"/>
      <c r="H516" s="200"/>
    </row>
    <row r="517" spans="2:8" s="1" customFormat="1" ht="15.75" thickBot="1">
      <c r="B517" s="40"/>
      <c r="C517" s="40"/>
      <c r="D517" s="40"/>
      <c r="E517" s="201"/>
      <c r="F517" s="201"/>
      <c r="G517" s="201"/>
      <c r="H517" s="200"/>
    </row>
    <row r="518" spans="2:8" s="1" customFormat="1" ht="15.6" customHeight="1" thickTop="1">
      <c r="B518" s="40"/>
      <c r="C518" s="854" t="s">
        <v>3432</v>
      </c>
      <c r="D518" s="40"/>
      <c r="E518" s="1203" t="s">
        <v>3431</v>
      </c>
      <c r="F518" s="1203"/>
      <c r="G518" s="1203"/>
      <c r="H518" s="200"/>
    </row>
    <row r="519" spans="2:8" s="1" customFormat="1">
      <c r="B519" s="40"/>
      <c r="C519" s="40"/>
      <c r="D519" s="40"/>
      <c r="E519" s="201"/>
      <c r="F519" s="201"/>
      <c r="G519" s="201"/>
      <c r="H519" s="200"/>
    </row>
    <row r="520" spans="2:8" s="1" customFormat="1">
      <c r="B520" s="40"/>
      <c r="C520" s="40"/>
      <c r="D520" s="40"/>
      <c r="E520" s="201"/>
      <c r="F520" s="201"/>
      <c r="G520" s="201"/>
      <c r="H520" s="200"/>
    </row>
    <row r="521" spans="2:8" s="1" customFormat="1" ht="15.75" thickBot="1">
      <c r="B521" s="40"/>
      <c r="C521" s="40"/>
      <c r="D521" s="40"/>
      <c r="E521" s="201"/>
      <c r="F521" s="201"/>
      <c r="G521" s="201"/>
      <c r="H521" s="200"/>
    </row>
    <row r="522" spans="2:8" s="1" customFormat="1" ht="15.75" thickTop="1">
      <c r="B522" s="40"/>
      <c r="C522" s="854" t="s">
        <v>3426</v>
      </c>
      <c r="D522" s="40"/>
      <c r="E522" s="1203" t="s">
        <v>3429</v>
      </c>
      <c r="F522" s="1203"/>
      <c r="G522" s="1203"/>
      <c r="H522" s="200"/>
    </row>
    <row r="523" spans="2:8" s="1" customFormat="1">
      <c r="B523" s="40"/>
      <c r="C523" s="40"/>
      <c r="D523" s="40"/>
      <c r="E523" s="201"/>
      <c r="F523" s="201"/>
      <c r="G523" s="201"/>
      <c r="H523" s="200"/>
    </row>
    <row r="524" spans="2:8" s="1" customFormat="1" ht="15" customHeight="1" thickBot="1">
      <c r="B524" s="4"/>
      <c r="C524" s="4"/>
      <c r="D524" s="4"/>
      <c r="E524" s="4"/>
      <c r="F524" s="4"/>
      <c r="G524" s="4"/>
      <c r="H524" s="4"/>
    </row>
    <row r="525" spans="2:8" s="1" customFormat="1" ht="15" customHeight="1" thickBot="1">
      <c r="B525" s="1209" t="s">
        <v>2982</v>
      </c>
      <c r="C525" s="1210"/>
      <c r="D525" s="1210"/>
      <c r="E525" s="1210"/>
      <c r="F525" s="1210"/>
      <c r="G525" s="1210"/>
      <c r="H525" s="1211"/>
    </row>
    <row r="526" spans="2:8" s="1" customFormat="1" ht="15.75" thickBot="1">
      <c r="B526" s="1006" t="s">
        <v>2578</v>
      </c>
      <c r="C526" s="1007"/>
      <c r="D526" s="1008" t="s">
        <v>3695</v>
      </c>
      <c r="E526" s="1007"/>
      <c r="F526" s="1007"/>
      <c r="G526" s="1007"/>
      <c r="H526" s="1009"/>
    </row>
    <row r="527" spans="2:8" s="1" customFormat="1">
      <c r="B527" s="1010" t="s">
        <v>3568</v>
      </c>
      <c r="C527" s="1011"/>
      <c r="D527" s="1010" t="s">
        <v>34</v>
      </c>
      <c r="E527" s="1011"/>
      <c r="F527" s="1011"/>
      <c r="G527" s="1011"/>
      <c r="H527" s="38" t="s">
        <v>1</v>
      </c>
    </row>
    <row r="528" spans="2:8" s="1" customFormat="1">
      <c r="B528" s="1012"/>
      <c r="C528" s="1013"/>
      <c r="D528" s="1016">
        <f>+ROUND(H553+H544+H540+H548,0)</f>
        <v>9458206</v>
      </c>
      <c r="E528" s="1017"/>
      <c r="F528" s="1017"/>
      <c r="G528" s="1017"/>
      <c r="H528" s="1020" t="s">
        <v>2806</v>
      </c>
    </row>
    <row r="529" spans="2:8" s="1" customFormat="1" ht="15.75" thickBot="1">
      <c r="B529" s="1014"/>
      <c r="C529" s="1015"/>
      <c r="D529" s="1018"/>
      <c r="E529" s="1019"/>
      <c r="F529" s="1019"/>
      <c r="G529" s="1019"/>
      <c r="H529" s="1021"/>
    </row>
    <row r="530" spans="2:8" s="1" customFormat="1" ht="19.899999999999999" customHeight="1" thickBot="1">
      <c r="E530" s="9"/>
      <c r="F530" s="9"/>
      <c r="G530" s="4"/>
      <c r="H530" s="4"/>
    </row>
    <row r="531" spans="2:8" s="1" customFormat="1">
      <c r="B531" s="1207" t="s">
        <v>494</v>
      </c>
      <c r="C531" s="1208"/>
      <c r="D531" s="124" t="s">
        <v>495</v>
      </c>
      <c r="E531" s="123" t="s">
        <v>496</v>
      </c>
      <c r="F531" s="123" t="s">
        <v>2542</v>
      </c>
      <c r="G531" s="122" t="s">
        <v>492</v>
      </c>
      <c r="H531" s="121" t="s">
        <v>493</v>
      </c>
    </row>
    <row r="532" spans="2:8" s="1" customFormat="1">
      <c r="B532" s="169"/>
      <c r="C532" s="11" t="s">
        <v>3567</v>
      </c>
      <c r="D532" s="12" t="s">
        <v>35</v>
      </c>
      <c r="E532" s="12">
        <v>40</v>
      </c>
      <c r="F532" s="12">
        <v>1</v>
      </c>
      <c r="G532" s="13">
        <f>3980*4.55</f>
        <v>18109</v>
      </c>
      <c r="H532" s="39">
        <f>+ROUND(E532*F532*G532,0)</f>
        <v>724360</v>
      </c>
    </row>
    <row r="533" spans="2:8" s="1" customFormat="1">
      <c r="B533" s="169"/>
      <c r="C533" s="11" t="s">
        <v>3569</v>
      </c>
      <c r="D533" s="12" t="s">
        <v>35</v>
      </c>
      <c r="E533" s="12">
        <v>60</v>
      </c>
      <c r="F533" s="12">
        <v>1</v>
      </c>
      <c r="G533" s="13">
        <v>19800</v>
      </c>
      <c r="H533" s="39">
        <f t="shared" ref="H533" si="17">+ROUND(E533*F533*G533,0)</f>
        <v>1188000</v>
      </c>
    </row>
    <row r="534" spans="2:8" s="1" customFormat="1" ht="22.5">
      <c r="B534" s="169"/>
      <c r="C534" s="11" t="s">
        <v>3714</v>
      </c>
      <c r="D534" s="12" t="s">
        <v>35</v>
      </c>
      <c r="E534" s="12">
        <v>70</v>
      </c>
      <c r="F534" s="12">
        <v>1</v>
      </c>
      <c r="G534" s="13">
        <v>4400</v>
      </c>
      <c r="H534" s="39">
        <f t="shared" ref="H534:H536" si="18">+ROUND(E534*F534*G534,0)</f>
        <v>308000</v>
      </c>
    </row>
    <row r="535" spans="2:8" s="1" customFormat="1">
      <c r="B535" s="169"/>
      <c r="C535" s="11" t="s">
        <v>3571</v>
      </c>
      <c r="D535" s="12" t="s">
        <v>35</v>
      </c>
      <c r="E535" s="12">
        <v>20</v>
      </c>
      <c r="F535" s="12">
        <v>1</v>
      </c>
      <c r="G535" s="13">
        <v>13600</v>
      </c>
      <c r="H535" s="39">
        <f t="shared" si="18"/>
        <v>272000</v>
      </c>
    </row>
    <row r="536" spans="2:8" s="1" customFormat="1">
      <c r="B536" s="169"/>
      <c r="C536" s="11" t="s">
        <v>3570</v>
      </c>
      <c r="D536" s="12" t="s">
        <v>35</v>
      </c>
      <c r="E536" s="12">
        <v>20</v>
      </c>
      <c r="F536" s="12">
        <v>1</v>
      </c>
      <c r="G536" s="13">
        <v>1853</v>
      </c>
      <c r="H536" s="39">
        <f t="shared" si="18"/>
        <v>37060</v>
      </c>
    </row>
    <row r="537" spans="2:8" s="1" customFormat="1">
      <c r="B537" s="169"/>
      <c r="C537" s="11" t="s">
        <v>3574</v>
      </c>
      <c r="D537" s="12" t="s">
        <v>35</v>
      </c>
      <c r="E537" s="12">
        <v>4</v>
      </c>
      <c r="F537" s="12">
        <v>1</v>
      </c>
      <c r="G537" s="13">
        <v>23600</v>
      </c>
      <c r="H537" s="39">
        <f>+ROUND(E537*F537*G537,0)</f>
        <v>94400</v>
      </c>
    </row>
    <row r="538" spans="2:8" s="1" customFormat="1">
      <c r="B538" s="904"/>
      <c r="C538" s="905" t="s">
        <v>3565</v>
      </c>
      <c r="D538" s="203" t="s">
        <v>22</v>
      </c>
      <c r="E538" s="203">
        <v>3</v>
      </c>
      <c r="F538" s="12">
        <v>1</v>
      </c>
      <c r="G538" s="13">
        <f>467*3980</f>
        <v>1858660</v>
      </c>
      <c r="H538" s="39">
        <f t="shared" ref="H538:H539" si="19">+ROUND(E538*F538*G538,0)</f>
        <v>5575980</v>
      </c>
    </row>
    <row r="539" spans="2:8" s="1" customFormat="1" ht="15.75" thickBot="1">
      <c r="B539" s="167"/>
      <c r="C539" s="95" t="s">
        <v>3566</v>
      </c>
      <c r="D539" s="92" t="s">
        <v>35</v>
      </c>
      <c r="E539" s="92">
        <v>2</v>
      </c>
      <c r="F539" s="92">
        <v>1</v>
      </c>
      <c r="G539" s="13">
        <v>68500</v>
      </c>
      <c r="H539" s="39">
        <f t="shared" si="19"/>
        <v>137000</v>
      </c>
    </row>
    <row r="540" spans="2:8" s="1" customFormat="1" ht="15.75" thickBot="1">
      <c r="B540" s="1022"/>
      <c r="C540" s="1023"/>
      <c r="D540" s="1024"/>
      <c r="E540" s="1030" t="s">
        <v>497</v>
      </c>
      <c r="F540" s="1031"/>
      <c r="G540" s="1032"/>
      <c r="H540" s="29">
        <f>ROUND(SUM(H532:H539),0)</f>
        <v>8336800</v>
      </c>
    </row>
    <row r="541" spans="2:8" s="1" customFormat="1" ht="10.9" customHeight="1" thickBot="1">
      <c r="B541" s="1027"/>
      <c r="C541" s="1027"/>
      <c r="D541" s="1027"/>
      <c r="E541" s="1027"/>
      <c r="F541" s="1027"/>
      <c r="G541" s="1027"/>
      <c r="H541" s="1027"/>
    </row>
    <row r="542" spans="2:8" s="1" customFormat="1">
      <c r="B542" s="1028" t="s">
        <v>489</v>
      </c>
      <c r="C542" s="1029"/>
      <c r="D542" s="41" t="s">
        <v>33</v>
      </c>
      <c r="E542" s="25" t="s">
        <v>491</v>
      </c>
      <c r="F542" s="25" t="s">
        <v>2530</v>
      </c>
      <c r="G542" s="26" t="s">
        <v>492</v>
      </c>
      <c r="H542" s="27" t="s">
        <v>493</v>
      </c>
    </row>
    <row r="543" spans="2:8" s="1" customFormat="1" ht="15.75" thickBot="1">
      <c r="B543" s="91" t="s">
        <v>543</v>
      </c>
      <c r="C543" s="95" t="str">
        <f>VLOOKUP(B543,'LISTA DE PRECIOS'!A:B,2,FALSE)</f>
        <v>Herramienta menor</v>
      </c>
      <c r="D543" s="92" t="str">
        <f>VLOOKUP(B543,'LISTA DE PRECIOS'!A:D,4,FALSE)</f>
        <v>%MO</v>
      </c>
      <c r="E543" s="155">
        <v>0.1</v>
      </c>
      <c r="F543" s="155"/>
      <c r="G543" s="93">
        <f>+H553</f>
        <v>1019460</v>
      </c>
      <c r="H543" s="154">
        <f>+ROUND(E543*G543,0)</f>
        <v>101946</v>
      </c>
    </row>
    <row r="544" spans="2:8" s="1" customFormat="1" ht="15.75" thickBot="1">
      <c r="B544" s="1022"/>
      <c r="C544" s="1023"/>
      <c r="D544" s="1024"/>
      <c r="E544" s="1030" t="s">
        <v>498</v>
      </c>
      <c r="F544" s="1031"/>
      <c r="G544" s="1032"/>
      <c r="H544" s="29">
        <f>ROUND(SUM(H543:H543),0)</f>
        <v>101946</v>
      </c>
    </row>
    <row r="545" spans="2:8" s="1" customFormat="1" ht="10.15" customHeight="1" thickBot="1">
      <c r="B545" s="42"/>
      <c r="C545" s="42"/>
      <c r="D545" s="42"/>
      <c r="E545" s="10"/>
      <c r="F545" s="10"/>
      <c r="G545" s="7"/>
      <c r="H545" s="8"/>
    </row>
    <row r="546" spans="2:8" s="1" customFormat="1" ht="24.75" thickBot="1">
      <c r="B546" s="1033" t="s">
        <v>499</v>
      </c>
      <c r="C546" s="1034"/>
      <c r="D546" s="30" t="s">
        <v>495</v>
      </c>
      <c r="E546" s="30" t="s">
        <v>501</v>
      </c>
      <c r="F546" s="25" t="s">
        <v>2530</v>
      </c>
      <c r="G546" s="31" t="s">
        <v>500</v>
      </c>
      <c r="H546" s="32" t="s">
        <v>493</v>
      </c>
    </row>
    <row r="547" spans="2:8" s="1" customFormat="1" ht="19.899999999999999" customHeight="1" thickBot="1">
      <c r="B547" s="15">
        <v>3</v>
      </c>
      <c r="C547" s="16" t="s">
        <v>4</v>
      </c>
      <c r="D547" s="17"/>
      <c r="E547" s="18"/>
      <c r="F547" s="18"/>
      <c r="G547" s="19"/>
      <c r="H547" s="20">
        <f>+ROUND(E547*G547,0)</f>
        <v>0</v>
      </c>
    </row>
    <row r="548" spans="2:8" s="1" customFormat="1" ht="15.75" thickBot="1">
      <c r="B548" s="991"/>
      <c r="C548" s="991"/>
      <c r="D548" s="991"/>
      <c r="E548" s="992" t="s">
        <v>502</v>
      </c>
      <c r="F548" s="993"/>
      <c r="G548" s="994"/>
      <c r="H548" s="33">
        <f>ROUND(SUM(H547:H547),0)</f>
        <v>0</v>
      </c>
    </row>
    <row r="549" spans="2:8" s="1" customFormat="1" ht="15.75" thickBot="1">
      <c r="B549" s="1027"/>
      <c r="C549" s="1027"/>
      <c r="D549" s="1027"/>
      <c r="E549" s="1027"/>
      <c r="F549" s="1027"/>
      <c r="G549" s="1027"/>
      <c r="H549" s="1027"/>
    </row>
    <row r="550" spans="2:8" s="1" customFormat="1">
      <c r="B550" s="1275" t="s">
        <v>503</v>
      </c>
      <c r="C550" s="1276"/>
      <c r="D550" s="403" t="s">
        <v>495</v>
      </c>
      <c r="E550" s="404" t="s">
        <v>504</v>
      </c>
      <c r="F550" s="404" t="s">
        <v>2530</v>
      </c>
      <c r="G550" s="405" t="s">
        <v>505</v>
      </c>
      <c r="H550" s="406" t="s">
        <v>493</v>
      </c>
    </row>
    <row r="551" spans="2:8" s="1" customFormat="1">
      <c r="B551" s="443" t="s">
        <v>2514</v>
      </c>
      <c r="C551" s="400" t="str">
        <f>VLOOKUP(B551,'LISTA DE PRECIOS'!A:B,2,FALSE)</f>
        <v>Ayudante</v>
      </c>
      <c r="D551" s="401" t="str">
        <f>VLOOKUP(B551,'LISTA DE PRECIOS'!A:D,4,FALSE)</f>
        <v>Día</v>
      </c>
      <c r="E551" s="427">
        <v>5</v>
      </c>
      <c r="F551" s="427">
        <v>1</v>
      </c>
      <c r="G551" s="402">
        <f>VLOOKUP(B551,'LISTA DE PRECIOS'!A:E,5,FALSE)</f>
        <v>67964</v>
      </c>
      <c r="H551" s="438">
        <f>+ROUND(E551*F551*G551,0)</f>
        <v>339820</v>
      </c>
    </row>
    <row r="552" spans="2:8" s="1" customFormat="1" ht="15.75" thickBot="1">
      <c r="B552" s="430" t="s">
        <v>2523</v>
      </c>
      <c r="C552" s="407" t="str">
        <f>VLOOKUP(B552,'LISTA DE PRECIOS'!A:B,2,FALSE)</f>
        <v>Oficial eléctrico</v>
      </c>
      <c r="D552" s="408" t="str">
        <f>VLOOKUP(B552,'LISTA DE PRECIOS'!A:D,4,FALSE)</f>
        <v>Día</v>
      </c>
      <c r="E552" s="428">
        <v>5</v>
      </c>
      <c r="F552" s="428">
        <v>1</v>
      </c>
      <c r="G552" s="409">
        <f>VLOOKUP(B552,'LISTA DE PRECIOS'!A:E,5,FALSE)</f>
        <v>135928</v>
      </c>
      <c r="H552" s="429">
        <f>+ROUND(E552*F552*G552,0)</f>
        <v>679640</v>
      </c>
    </row>
    <row r="553" spans="2:8" s="1" customFormat="1" ht="15.75" thickBot="1">
      <c r="B553" s="991"/>
      <c r="C553" s="991"/>
      <c r="D553" s="991"/>
      <c r="E553" s="1042" t="s">
        <v>506</v>
      </c>
      <c r="F553" s="1043"/>
      <c r="G553" s="1031"/>
      <c r="H553" s="29">
        <f>ROUND(SUM(H551:H552),0)</f>
        <v>1019460</v>
      </c>
    </row>
    <row r="554" spans="2:8" s="1" customFormat="1" ht="8.4499999999999993" customHeight="1" thickBot="1">
      <c r="B554" s="42"/>
      <c r="C554" s="42"/>
      <c r="D554" s="42"/>
      <c r="E554" s="42"/>
      <c r="F554" s="42"/>
      <c r="G554" s="42"/>
      <c r="H554" s="42"/>
    </row>
    <row r="555" spans="2:8" s="1" customFormat="1" ht="15.75" thickBot="1">
      <c r="B555" s="40"/>
      <c r="C555" s="40"/>
      <c r="D555" s="40"/>
      <c r="E555" s="995" t="s">
        <v>507</v>
      </c>
      <c r="F555" s="996"/>
      <c r="G555" s="997"/>
      <c r="H555" s="14">
        <f>+ROUND(H553+H544+H540+H548,0)</f>
        <v>9458206</v>
      </c>
    </row>
    <row r="556" spans="2:8" s="1" customFormat="1">
      <c r="B556" s="40"/>
      <c r="C556" s="40"/>
      <c r="D556" s="40"/>
      <c r="E556" s="201"/>
      <c r="F556" s="201"/>
      <c r="G556" s="201"/>
      <c r="H556" s="200"/>
    </row>
    <row r="557" spans="2:8" s="1" customFormat="1">
      <c r="B557" s="40"/>
      <c r="C557" s="40"/>
      <c r="D557" s="40"/>
      <c r="E557" s="201"/>
      <c r="F557" s="201"/>
      <c r="G557" s="201"/>
      <c r="H557" s="200"/>
    </row>
    <row r="558" spans="2:8" s="1" customFormat="1">
      <c r="B558" s="40"/>
      <c r="C558" s="40"/>
      <c r="D558" s="40"/>
      <c r="E558" s="201"/>
      <c r="F558" s="201"/>
      <c r="G558" s="201"/>
      <c r="H558" s="200"/>
    </row>
    <row r="559" spans="2:8" s="1" customFormat="1">
      <c r="B559" s="40"/>
      <c r="C559" s="40"/>
      <c r="D559" s="40"/>
      <c r="E559" s="201"/>
      <c r="F559" s="201"/>
      <c r="G559" s="201"/>
      <c r="H559" s="200"/>
    </row>
    <row r="560" spans="2:8" s="1" customFormat="1" ht="15.75" thickBot="1">
      <c r="B560" s="40"/>
      <c r="C560" s="40"/>
      <c r="D560" s="40"/>
      <c r="E560" s="201"/>
      <c r="F560" s="201"/>
      <c r="G560" s="201"/>
      <c r="H560" s="200"/>
    </row>
    <row r="561" spans="2:8" s="1" customFormat="1" ht="15.6" customHeight="1" thickTop="1">
      <c r="B561" s="40"/>
      <c r="C561" s="854" t="s">
        <v>3432</v>
      </c>
      <c r="D561" s="40"/>
      <c r="E561" s="1203" t="s">
        <v>3431</v>
      </c>
      <c r="F561" s="1203"/>
      <c r="G561" s="1203"/>
      <c r="H561" s="200"/>
    </row>
    <row r="562" spans="2:8" s="1" customFormat="1">
      <c r="B562" s="40"/>
      <c r="C562" s="40"/>
      <c r="D562" s="40"/>
      <c r="E562" s="201"/>
      <c r="F562" s="201"/>
      <c r="G562" s="201"/>
      <c r="H562" s="200"/>
    </row>
    <row r="563" spans="2:8" s="1" customFormat="1">
      <c r="B563" s="40"/>
      <c r="C563" s="40"/>
      <c r="D563" s="40"/>
      <c r="E563" s="201"/>
      <c r="F563" s="201"/>
      <c r="G563" s="201"/>
      <c r="H563" s="200"/>
    </row>
    <row r="564" spans="2:8" s="1" customFormat="1" ht="15.75" thickBot="1">
      <c r="B564" s="40"/>
      <c r="C564" s="40"/>
      <c r="D564" s="40"/>
      <c r="E564" s="201"/>
      <c r="F564" s="201"/>
      <c r="G564" s="201"/>
      <c r="H564" s="200"/>
    </row>
    <row r="565" spans="2:8" s="1" customFormat="1" ht="15.75" thickTop="1">
      <c r="B565" s="40"/>
      <c r="C565" s="854" t="s">
        <v>3426</v>
      </c>
      <c r="D565" s="40"/>
      <c r="E565" s="1203" t="s">
        <v>3429</v>
      </c>
      <c r="F565" s="1203"/>
      <c r="G565" s="1203"/>
      <c r="H565" s="200"/>
    </row>
    <row r="566" spans="2:8" s="1" customFormat="1">
      <c r="B566" s="40"/>
      <c r="C566" s="40"/>
      <c r="D566" s="40"/>
      <c r="E566" s="201"/>
      <c r="F566" s="201"/>
      <c r="G566" s="201"/>
      <c r="H566" s="200"/>
    </row>
    <row r="567" spans="2:8" s="1" customFormat="1" ht="15" customHeight="1" thickBot="1">
      <c r="B567" s="4"/>
      <c r="C567" s="4"/>
      <c r="D567" s="4"/>
      <c r="E567" s="4"/>
      <c r="F567" s="4"/>
      <c r="G567" s="4"/>
      <c r="H567" s="4"/>
    </row>
    <row r="568" spans="2:8" s="1" customFormat="1" ht="15" customHeight="1" thickBot="1">
      <c r="B568" s="1209" t="s">
        <v>2982</v>
      </c>
      <c r="C568" s="1210"/>
      <c r="D568" s="1210"/>
      <c r="E568" s="1210"/>
      <c r="F568" s="1210"/>
      <c r="G568" s="1210"/>
      <c r="H568" s="1211"/>
    </row>
    <row r="569" spans="2:8" s="1" customFormat="1" ht="15.75" thickBot="1">
      <c r="B569" s="1006" t="s">
        <v>2578</v>
      </c>
      <c r="C569" s="1007"/>
      <c r="D569" s="1008" t="s">
        <v>3696</v>
      </c>
      <c r="E569" s="1007"/>
      <c r="F569" s="1007"/>
      <c r="G569" s="1007"/>
      <c r="H569" s="1009"/>
    </row>
    <row r="570" spans="2:8" s="1" customFormat="1">
      <c r="B570" s="1010" t="s">
        <v>3572</v>
      </c>
      <c r="C570" s="1011"/>
      <c r="D570" s="1010" t="s">
        <v>34</v>
      </c>
      <c r="E570" s="1011"/>
      <c r="F570" s="1011"/>
      <c r="G570" s="1011"/>
      <c r="H570" s="38" t="s">
        <v>1</v>
      </c>
    </row>
    <row r="571" spans="2:8" s="1" customFormat="1">
      <c r="B571" s="1012"/>
      <c r="C571" s="1013"/>
      <c r="D571" s="1016">
        <f>+ROUND(H592+H583+H579+H587,0)</f>
        <v>6404966</v>
      </c>
      <c r="E571" s="1017"/>
      <c r="F571" s="1017"/>
      <c r="G571" s="1017"/>
      <c r="H571" s="1020" t="s">
        <v>2806</v>
      </c>
    </row>
    <row r="572" spans="2:8" s="1" customFormat="1" ht="15.75" thickBot="1">
      <c r="B572" s="1014"/>
      <c r="C572" s="1015"/>
      <c r="D572" s="1018"/>
      <c r="E572" s="1019"/>
      <c r="F572" s="1019"/>
      <c r="G572" s="1019"/>
      <c r="H572" s="1021"/>
    </row>
    <row r="573" spans="2:8" s="1" customFormat="1" ht="19.899999999999999" customHeight="1" thickBot="1">
      <c r="E573" s="9"/>
      <c r="F573" s="9"/>
      <c r="G573" s="4"/>
      <c r="H573" s="4"/>
    </row>
    <row r="574" spans="2:8" s="1" customFormat="1">
      <c r="B574" s="1207" t="s">
        <v>494</v>
      </c>
      <c r="C574" s="1208"/>
      <c r="D574" s="124" t="s">
        <v>495</v>
      </c>
      <c r="E574" s="123" t="s">
        <v>496</v>
      </c>
      <c r="F574" s="123" t="s">
        <v>2542</v>
      </c>
      <c r="G574" s="122" t="s">
        <v>492</v>
      </c>
      <c r="H574" s="121" t="s">
        <v>493</v>
      </c>
    </row>
    <row r="575" spans="2:8" s="1" customFormat="1">
      <c r="B575" s="169"/>
      <c r="C575" s="11" t="s">
        <v>3573</v>
      </c>
      <c r="D575" s="12" t="s">
        <v>35</v>
      </c>
      <c r="E575" s="12">
        <v>14</v>
      </c>
      <c r="F575" s="12">
        <v>1</v>
      </c>
      <c r="G575" s="13">
        <v>120400</v>
      </c>
      <c r="H575" s="39">
        <f>+ROUND(E575*F575*G575,0)</f>
        <v>1685600</v>
      </c>
    </row>
    <row r="576" spans="2:8" s="1" customFormat="1">
      <c r="B576" s="169"/>
      <c r="C576" s="11" t="s">
        <v>3564</v>
      </c>
      <c r="D576" s="12" t="s">
        <v>3</v>
      </c>
      <c r="E576" s="12">
        <v>180</v>
      </c>
      <c r="F576" s="12">
        <v>1</v>
      </c>
      <c r="G576" s="13">
        <v>4400</v>
      </c>
      <c r="H576" s="39">
        <f t="shared" ref="H576:H578" si="20">+ROUND(E576*F576*G576,0)</f>
        <v>792000</v>
      </c>
    </row>
    <row r="577" spans="2:8" s="1" customFormat="1">
      <c r="B577" s="169"/>
      <c r="C577" s="11" t="s">
        <v>3571</v>
      </c>
      <c r="D577" s="12" t="s">
        <v>35</v>
      </c>
      <c r="E577" s="12">
        <v>180</v>
      </c>
      <c r="F577" s="12">
        <v>1</v>
      </c>
      <c r="G577" s="13">
        <v>13600</v>
      </c>
      <c r="H577" s="39">
        <f t="shared" si="20"/>
        <v>2448000</v>
      </c>
    </row>
    <row r="578" spans="2:8" s="1" customFormat="1" ht="15.75" thickBot="1">
      <c r="B578" s="167"/>
      <c r="C578" s="95" t="s">
        <v>3574</v>
      </c>
      <c r="D578" s="92" t="s">
        <v>35</v>
      </c>
      <c r="E578" s="92">
        <v>12</v>
      </c>
      <c r="F578" s="92">
        <v>1</v>
      </c>
      <c r="G578" s="93">
        <v>23600</v>
      </c>
      <c r="H578" s="94">
        <f t="shared" si="20"/>
        <v>283200</v>
      </c>
    </row>
    <row r="579" spans="2:8" s="1" customFormat="1" ht="15.75" thickBot="1">
      <c r="B579" s="1022"/>
      <c r="C579" s="1023"/>
      <c r="D579" s="1024"/>
      <c r="E579" s="1030" t="s">
        <v>497</v>
      </c>
      <c r="F579" s="1031"/>
      <c r="G579" s="1032"/>
      <c r="H579" s="29">
        <f>ROUND(SUM(H575:H578),0)</f>
        <v>5208800</v>
      </c>
    </row>
    <row r="580" spans="2:8" s="1" customFormat="1" ht="10.9" customHeight="1" thickBot="1">
      <c r="B580" s="1027"/>
      <c r="C580" s="1027"/>
      <c r="D580" s="1027"/>
      <c r="E580" s="1027"/>
      <c r="F580" s="1027"/>
      <c r="G580" s="1027"/>
      <c r="H580" s="1027"/>
    </row>
    <row r="581" spans="2:8" s="1" customFormat="1">
      <c r="B581" s="1028" t="s">
        <v>489</v>
      </c>
      <c r="C581" s="1029"/>
      <c r="D581" s="41" t="s">
        <v>490</v>
      </c>
      <c r="E581" s="25" t="s">
        <v>491</v>
      </c>
      <c r="F581" s="25" t="s">
        <v>2530</v>
      </c>
      <c r="G581" s="26" t="s">
        <v>492</v>
      </c>
      <c r="H581" s="27" t="s">
        <v>493</v>
      </c>
    </row>
    <row r="582" spans="2:8" s="1" customFormat="1" ht="15.75" thickBot="1">
      <c r="B582" s="91" t="s">
        <v>543</v>
      </c>
      <c r="C582" s="95" t="str">
        <f>VLOOKUP(B582,'LISTA DE PRECIOS'!A:B,2,FALSE)</f>
        <v>Herramienta menor</v>
      </c>
      <c r="D582" s="92" t="str">
        <f>VLOOKUP(B582,'LISTA DE PRECIOS'!A:D,4,FALSE)</f>
        <v>%MO</v>
      </c>
      <c r="E582" s="155">
        <v>0.1</v>
      </c>
      <c r="F582" s="155"/>
      <c r="G582" s="93">
        <f>+H592</f>
        <v>1087424</v>
      </c>
      <c r="H582" s="154">
        <f>+ROUND(E582*G582,0)</f>
        <v>108742</v>
      </c>
    </row>
    <row r="583" spans="2:8" s="1" customFormat="1" ht="15.75" thickBot="1">
      <c r="B583" s="1022"/>
      <c r="C583" s="1023"/>
      <c r="D583" s="1024"/>
      <c r="E583" s="1030" t="s">
        <v>498</v>
      </c>
      <c r="F583" s="1031"/>
      <c r="G583" s="1032"/>
      <c r="H583" s="29">
        <f>ROUND(SUM(H582:H582),0)</f>
        <v>108742</v>
      </c>
    </row>
    <row r="584" spans="2:8" s="1" customFormat="1" ht="10.15" customHeight="1" thickBot="1">
      <c r="B584" s="42"/>
      <c r="C584" s="42"/>
      <c r="D584" s="42"/>
      <c r="E584" s="10"/>
      <c r="F584" s="10"/>
      <c r="G584" s="7"/>
      <c r="H584" s="8"/>
    </row>
    <row r="585" spans="2:8" s="1" customFormat="1" ht="24.75" thickBot="1">
      <c r="B585" s="1033" t="s">
        <v>499</v>
      </c>
      <c r="C585" s="1034"/>
      <c r="D585" s="30" t="s">
        <v>495</v>
      </c>
      <c r="E585" s="30" t="s">
        <v>501</v>
      </c>
      <c r="F585" s="25" t="s">
        <v>2530</v>
      </c>
      <c r="G585" s="31" t="s">
        <v>500</v>
      </c>
      <c r="H585" s="32" t="s">
        <v>493</v>
      </c>
    </row>
    <row r="586" spans="2:8" s="1" customFormat="1" ht="19.899999999999999" customHeight="1" thickBot="1">
      <c r="B586" s="15">
        <v>3</v>
      </c>
      <c r="C586" s="16" t="s">
        <v>4</v>
      </c>
      <c r="D586" s="17"/>
      <c r="E586" s="18"/>
      <c r="F586" s="18"/>
      <c r="G586" s="19"/>
      <c r="H586" s="20">
        <f>+ROUND(E586*G586,0)</f>
        <v>0</v>
      </c>
    </row>
    <row r="587" spans="2:8" s="1" customFormat="1" ht="15.75" thickBot="1">
      <c r="B587" s="991"/>
      <c r="C587" s="991"/>
      <c r="D587" s="991"/>
      <c r="E587" s="992" t="s">
        <v>502</v>
      </c>
      <c r="F587" s="993"/>
      <c r="G587" s="994"/>
      <c r="H587" s="33">
        <f>ROUND(SUM(H586:H586),0)</f>
        <v>0</v>
      </c>
    </row>
    <row r="588" spans="2:8" s="1" customFormat="1" ht="15.75" thickBot="1">
      <c r="B588" s="1027"/>
      <c r="C588" s="1027"/>
      <c r="D588" s="1027"/>
      <c r="E588" s="1027"/>
      <c r="F588" s="1027"/>
      <c r="G588" s="1027"/>
      <c r="H588" s="1027"/>
    </row>
    <row r="589" spans="2:8" s="1" customFormat="1">
      <c r="B589" s="1275" t="s">
        <v>503</v>
      </c>
      <c r="C589" s="1276"/>
      <c r="D589" s="403" t="s">
        <v>495</v>
      </c>
      <c r="E589" s="404" t="s">
        <v>504</v>
      </c>
      <c r="F589" s="404" t="s">
        <v>2530</v>
      </c>
      <c r="G589" s="405" t="s">
        <v>505</v>
      </c>
      <c r="H589" s="406" t="s">
        <v>493</v>
      </c>
    </row>
    <row r="590" spans="2:8" s="1" customFormat="1">
      <c r="B590" s="443" t="s">
        <v>2514</v>
      </c>
      <c r="C590" s="400" t="str">
        <f>VLOOKUP(B590,'LISTA DE PRECIOS'!A:B,2,FALSE)</f>
        <v>Ayudante</v>
      </c>
      <c r="D590" s="401" t="str">
        <f>VLOOKUP(B590,'LISTA DE PRECIOS'!A:D,4,FALSE)</f>
        <v>Día</v>
      </c>
      <c r="E590" s="427">
        <v>4</v>
      </c>
      <c r="F590" s="427">
        <v>2</v>
      </c>
      <c r="G590" s="402">
        <f>VLOOKUP(B590,'LISTA DE PRECIOS'!A:E,5,FALSE)</f>
        <v>67964</v>
      </c>
      <c r="H590" s="438">
        <f>+ROUND(E590*F590*G590,0)</f>
        <v>543712</v>
      </c>
    </row>
    <row r="591" spans="2:8" s="1" customFormat="1" ht="15.75" thickBot="1">
      <c r="B591" s="430" t="s">
        <v>2523</v>
      </c>
      <c r="C591" s="407" t="str">
        <f>VLOOKUP(B591,'LISTA DE PRECIOS'!A:B,2,FALSE)</f>
        <v>Oficial eléctrico</v>
      </c>
      <c r="D591" s="408" t="str">
        <f>VLOOKUP(B591,'LISTA DE PRECIOS'!A:D,4,FALSE)</f>
        <v>Día</v>
      </c>
      <c r="E591" s="428">
        <v>4</v>
      </c>
      <c r="F591" s="428">
        <v>1</v>
      </c>
      <c r="G591" s="409">
        <f>VLOOKUP(B591,'LISTA DE PRECIOS'!A:E,5,FALSE)</f>
        <v>135928</v>
      </c>
      <c r="H591" s="429">
        <f>+ROUND(E591*F591*G591,0)</f>
        <v>543712</v>
      </c>
    </row>
    <row r="592" spans="2:8" s="1" customFormat="1" ht="15.75" thickBot="1">
      <c r="B592" s="991"/>
      <c r="C592" s="991"/>
      <c r="D592" s="991"/>
      <c r="E592" s="1042" t="s">
        <v>506</v>
      </c>
      <c r="F592" s="1043"/>
      <c r="G592" s="1031"/>
      <c r="H592" s="29">
        <f>ROUND(SUM(H590:H591),0)</f>
        <v>1087424</v>
      </c>
    </row>
    <row r="593" spans="2:8" s="1" customFormat="1" ht="8.4499999999999993" customHeight="1" thickBot="1">
      <c r="B593" s="42"/>
      <c r="C593" s="42"/>
      <c r="D593" s="42"/>
      <c r="E593" s="42"/>
      <c r="F593" s="42"/>
      <c r="G593" s="42"/>
      <c r="H593" s="42"/>
    </row>
    <row r="594" spans="2:8" s="1" customFormat="1" ht="15.75" thickBot="1">
      <c r="B594" s="40"/>
      <c r="C594" s="40"/>
      <c r="D594" s="40"/>
      <c r="E594" s="995" t="s">
        <v>507</v>
      </c>
      <c r="F594" s="996"/>
      <c r="G594" s="997"/>
      <c r="H594" s="14">
        <f>+ROUND(H592+H583+H579+H587,0)</f>
        <v>6404966</v>
      </c>
    </row>
    <row r="595" spans="2:8" s="1" customFormat="1">
      <c r="B595" s="40"/>
      <c r="C595" s="40"/>
      <c r="D595" s="40"/>
      <c r="E595" s="201"/>
      <c r="F595" s="201"/>
      <c r="G595" s="201"/>
      <c r="H595" s="200"/>
    </row>
    <row r="596" spans="2:8" s="1" customFormat="1">
      <c r="B596" s="40"/>
      <c r="C596" s="40"/>
      <c r="D596" s="40"/>
      <c r="E596" s="201"/>
      <c r="F596" s="201"/>
      <c r="G596" s="201"/>
      <c r="H596" s="200"/>
    </row>
    <row r="597" spans="2:8" s="1" customFormat="1">
      <c r="B597" s="40"/>
      <c r="C597" s="40"/>
      <c r="D597" s="40"/>
      <c r="E597" s="201"/>
      <c r="F597" s="201"/>
      <c r="G597" s="201"/>
      <c r="H597" s="200"/>
    </row>
    <row r="598" spans="2:8" s="1" customFormat="1">
      <c r="B598" s="40"/>
      <c r="C598" s="40"/>
      <c r="D598" s="40"/>
      <c r="E598" s="201"/>
      <c r="F598" s="201"/>
      <c r="G598" s="201"/>
      <c r="H598" s="200"/>
    </row>
    <row r="599" spans="2:8" s="1" customFormat="1" ht="15.75" thickBot="1">
      <c r="B599" s="40"/>
      <c r="C599" s="40"/>
      <c r="D599" s="40"/>
      <c r="E599" s="201"/>
      <c r="F599" s="201"/>
      <c r="G599" s="201"/>
      <c r="H599" s="200"/>
    </row>
    <row r="600" spans="2:8" s="1" customFormat="1" ht="15.6" customHeight="1" thickTop="1">
      <c r="B600" s="40"/>
      <c r="C600" s="854" t="s">
        <v>3432</v>
      </c>
      <c r="D600" s="40"/>
      <c r="E600" s="1203" t="s">
        <v>3431</v>
      </c>
      <c r="F600" s="1203"/>
      <c r="G600" s="1203"/>
      <c r="H600" s="200"/>
    </row>
    <row r="601" spans="2:8" s="1" customFormat="1">
      <c r="B601" s="40"/>
      <c r="C601" s="40"/>
      <c r="D601" s="40"/>
      <c r="E601" s="201"/>
      <c r="F601" s="201"/>
      <c r="G601" s="201"/>
      <c r="H601" s="200"/>
    </row>
    <row r="602" spans="2:8" s="1" customFormat="1">
      <c r="B602" s="40"/>
      <c r="C602" s="40"/>
      <c r="D602" s="40"/>
      <c r="E602" s="201"/>
      <c r="F602" s="201"/>
      <c r="G602" s="201"/>
      <c r="H602" s="200"/>
    </row>
    <row r="603" spans="2:8" s="1" customFormat="1" ht="15.75" thickBot="1">
      <c r="B603" s="40"/>
      <c r="C603" s="40"/>
      <c r="D603" s="40"/>
      <c r="E603" s="201"/>
      <c r="F603" s="201"/>
      <c r="G603" s="201"/>
      <c r="H603" s="200"/>
    </row>
    <row r="604" spans="2:8" s="1" customFormat="1" ht="15.75" thickTop="1">
      <c r="B604" s="40"/>
      <c r="C604" s="854" t="s">
        <v>3426</v>
      </c>
      <c r="D604" s="40"/>
      <c r="E604" s="1203" t="s">
        <v>3429</v>
      </c>
      <c r="F604" s="1203"/>
      <c r="G604" s="1203"/>
      <c r="H604" s="200"/>
    </row>
    <row r="605" spans="2:8" s="1" customFormat="1">
      <c r="B605" s="40"/>
      <c r="C605" s="40"/>
      <c r="D605" s="40"/>
      <c r="E605" s="201"/>
      <c r="F605" s="201"/>
      <c r="G605" s="201"/>
      <c r="H605" s="200"/>
    </row>
    <row r="606" spans="2:8" s="1" customFormat="1" ht="15" customHeight="1" thickBot="1">
      <c r="B606" s="4"/>
      <c r="C606" s="4"/>
      <c r="D606" s="4"/>
      <c r="E606" s="4"/>
      <c r="F606" s="4"/>
      <c r="G606" s="4"/>
      <c r="H606" s="4"/>
    </row>
    <row r="607" spans="2:8" s="1" customFormat="1" ht="15" customHeight="1" thickBot="1">
      <c r="B607" s="1209" t="s">
        <v>2982</v>
      </c>
      <c r="C607" s="1210"/>
      <c r="D607" s="1210"/>
      <c r="E607" s="1210"/>
      <c r="F607" s="1210"/>
      <c r="G607" s="1210"/>
      <c r="H607" s="1211"/>
    </row>
    <row r="608" spans="2:8" s="1" customFormat="1" ht="15.75" thickBot="1">
      <c r="B608" s="1006" t="s">
        <v>2578</v>
      </c>
      <c r="C608" s="1007"/>
      <c r="D608" s="1008" t="s">
        <v>3697</v>
      </c>
      <c r="E608" s="1007"/>
      <c r="F608" s="1007"/>
      <c r="G608" s="1007"/>
      <c r="H608" s="1009"/>
    </row>
    <row r="609" spans="2:12" s="1" customFormat="1">
      <c r="B609" s="1010" t="s">
        <v>2290</v>
      </c>
      <c r="C609" s="1011"/>
      <c r="D609" s="1010" t="s">
        <v>34</v>
      </c>
      <c r="E609" s="1011"/>
      <c r="F609" s="1011"/>
      <c r="G609" s="1011"/>
      <c r="H609" s="38" t="s">
        <v>1</v>
      </c>
    </row>
    <row r="610" spans="2:12" s="1" customFormat="1" ht="21" customHeight="1">
      <c r="B610" s="1012"/>
      <c r="C610" s="1013"/>
      <c r="D610" s="1016">
        <f>+ROUND(H636+H627+H623+H631,0)</f>
        <v>220294</v>
      </c>
      <c r="E610" s="1017"/>
      <c r="F610" s="1017"/>
      <c r="G610" s="1017"/>
      <c r="H610" s="1020" t="s">
        <v>2806</v>
      </c>
      <c r="L610" s="1" t="s">
        <v>2290</v>
      </c>
    </row>
    <row r="611" spans="2:12" s="1" customFormat="1" ht="15.75" thickBot="1">
      <c r="B611" s="1014"/>
      <c r="C611" s="1015"/>
      <c r="D611" s="1018"/>
      <c r="E611" s="1019"/>
      <c r="F611" s="1019"/>
      <c r="G611" s="1019"/>
      <c r="H611" s="1021"/>
    </row>
    <row r="612" spans="2:12" s="1" customFormat="1" ht="19.899999999999999" customHeight="1" thickBot="1">
      <c r="E612" s="9"/>
      <c r="F612" s="9"/>
      <c r="G612" s="4"/>
      <c r="H612" s="4"/>
    </row>
    <row r="613" spans="2:12" s="1" customFormat="1">
      <c r="B613" s="1207" t="s">
        <v>494</v>
      </c>
      <c r="C613" s="1208"/>
      <c r="D613" s="124" t="s">
        <v>495</v>
      </c>
      <c r="E613" s="123" t="s">
        <v>496</v>
      </c>
      <c r="F613" s="123" t="s">
        <v>2542</v>
      </c>
      <c r="G613" s="122" t="s">
        <v>492</v>
      </c>
      <c r="H613" s="121" t="s">
        <v>493</v>
      </c>
    </row>
    <row r="614" spans="2:12" s="1" customFormat="1" ht="22.5">
      <c r="B614" s="169" t="s">
        <v>2703</v>
      </c>
      <c r="C614" s="11" t="str">
        <f>VLOOKUP(B614,'LISTA DE PRECIOS'!A:B,2,FALSE)</f>
        <v xml:space="preserve">Tablero bifasico 8 circuitos con barraje de 125 A, Barras de neutro y tierra. </v>
      </c>
      <c r="D614" s="12" t="str">
        <f>VLOOKUP(B614,'LISTA DE PRECIOS'!A:D,4,FALSE)</f>
        <v>Un</v>
      </c>
      <c r="E614" s="12">
        <v>1</v>
      </c>
      <c r="F614" s="12">
        <v>1</v>
      </c>
      <c r="G614" s="13">
        <f>VLOOKUP(B614,'LISTA DE PRECIOS'!A:E,5,FALSE)</f>
        <v>70975</v>
      </c>
      <c r="H614" s="39">
        <f>+ROUND(E614*F614*G614,0)</f>
        <v>70975</v>
      </c>
    </row>
    <row r="615" spans="2:12" s="1" customFormat="1">
      <c r="B615" s="169" t="s">
        <v>2705</v>
      </c>
      <c r="C615" s="11" t="str">
        <f>VLOOKUP(B615,'LISTA DE PRECIOS'!A:B,2,FALSE)</f>
        <v xml:space="preserve">Interruptor enchufable 2 x 20 A 10 KA </v>
      </c>
      <c r="D615" s="12" t="str">
        <f>VLOOKUP(B615,'LISTA DE PRECIOS'!A:D,4,FALSE)</f>
        <v>Un</v>
      </c>
      <c r="E615" s="12">
        <v>1</v>
      </c>
      <c r="F615" s="12">
        <v>1</v>
      </c>
      <c r="G615" s="13">
        <f>VLOOKUP(B615,'LISTA DE PRECIOS'!A:E,5,FALSE)</f>
        <v>11862</v>
      </c>
      <c r="H615" s="39">
        <f>+ROUND(G615*E615,0)</f>
        <v>11862</v>
      </c>
    </row>
    <row r="616" spans="2:12" s="1" customFormat="1">
      <c r="B616" s="169" t="s">
        <v>2707</v>
      </c>
      <c r="C616" s="11" t="str">
        <f>VLOOKUP(B616,'LISTA DE PRECIOS'!A:B,2,FALSE)</f>
        <v xml:space="preserve">Interruptor enchufable 1 x 20 A 10 KA </v>
      </c>
      <c r="D616" s="12" t="str">
        <f>VLOOKUP(B616,'LISTA DE PRECIOS'!A:D,4,FALSE)</f>
        <v>Un</v>
      </c>
      <c r="E616" s="12">
        <v>1</v>
      </c>
      <c r="F616" s="12">
        <v>1</v>
      </c>
      <c r="G616" s="13">
        <f>VLOOKUP(B616,'LISTA DE PRECIOS'!A:E,5,FALSE)</f>
        <v>9300</v>
      </c>
      <c r="H616" s="39">
        <f>+ROUND(E616*F616*G616,0)</f>
        <v>9300</v>
      </c>
    </row>
    <row r="617" spans="2:12" s="1" customFormat="1">
      <c r="B617" s="169" t="s">
        <v>2709</v>
      </c>
      <c r="C617" s="11" t="str">
        <f>VLOOKUP(B617,'LISTA DE PRECIOS'!A:B,2,FALSE)</f>
        <v xml:space="preserve">Accesorios de fijacion </v>
      </c>
      <c r="D617" s="12" t="str">
        <f>VLOOKUP(B617,'LISTA DE PRECIOS'!A:D,4,FALSE)</f>
        <v>Un</v>
      </c>
      <c r="E617" s="12">
        <v>1</v>
      </c>
      <c r="F617" s="12">
        <v>1</v>
      </c>
      <c r="G617" s="13">
        <f>VLOOKUP(B617,'LISTA DE PRECIOS'!A:E,5,FALSE)</f>
        <v>1850</v>
      </c>
      <c r="H617" s="39">
        <f t="shared" ref="H617:H619" si="21">+ROUND(E617*F617*G617,0)</f>
        <v>1850</v>
      </c>
    </row>
    <row r="618" spans="2:12" s="1" customFormat="1">
      <c r="B618" s="169" t="s">
        <v>2711</v>
      </c>
      <c r="C618" s="11" t="str">
        <f>VLOOKUP(B618,'LISTA DE PRECIOS'!A:B,2,FALSE)</f>
        <v xml:space="preserve">Compuesto sellante Sika Boom o similar </v>
      </c>
      <c r="D618" s="12" t="str">
        <f>VLOOKUP(B618,'LISTA DE PRECIOS'!A:D,4,FALSE)</f>
        <v>Tarro</v>
      </c>
      <c r="E618" s="12">
        <v>1</v>
      </c>
      <c r="F618" s="12">
        <v>1.1200000000000001</v>
      </c>
      <c r="G618" s="13">
        <f>VLOOKUP(B618,'LISTA DE PRECIOS'!A:E,5,FALSE)</f>
        <v>18900</v>
      </c>
      <c r="H618" s="39">
        <f t="shared" si="21"/>
        <v>21168</v>
      </c>
    </row>
    <row r="619" spans="2:12" s="1" customFormat="1">
      <c r="B619" s="169" t="s">
        <v>2715</v>
      </c>
      <c r="C619" s="11" t="str">
        <f>VLOOKUP(B619,'LISTA DE PRECIOS'!A:B,2,FALSE)</f>
        <v xml:space="preserve">Marquilla adhesiva identificación de tablero </v>
      </c>
      <c r="D619" s="12" t="str">
        <f>VLOOKUP(B619,'LISTA DE PRECIOS'!A:D,4,FALSE)</f>
        <v>Un</v>
      </c>
      <c r="E619" s="12">
        <v>1</v>
      </c>
      <c r="F619" s="12">
        <v>1</v>
      </c>
      <c r="G619" s="13">
        <f>VLOOKUP(B619,'LISTA DE PRECIOS'!A:E,5,FALSE)</f>
        <v>750</v>
      </c>
      <c r="H619" s="39">
        <f t="shared" si="21"/>
        <v>750</v>
      </c>
    </row>
    <row r="620" spans="2:12" s="1" customFormat="1" ht="22.5">
      <c r="B620" s="169" t="s">
        <v>2713</v>
      </c>
      <c r="C620" s="11" t="str">
        <f>VLOOKUP(B620,'LISTA DE PRECIOS'!A:B,2,FALSE)</f>
        <v xml:space="preserve">Marcacion: Diagrama Unifilar y cuadro de cargas </v>
      </c>
      <c r="D620" s="12" t="str">
        <f>VLOOKUP(B620,'LISTA DE PRECIOS'!A:D,4,FALSE)</f>
        <v>Un</v>
      </c>
      <c r="E620" s="12">
        <v>1</v>
      </c>
      <c r="F620" s="12">
        <v>1</v>
      </c>
      <c r="G620" s="13">
        <f>VLOOKUP(B620,'LISTA DE PRECIOS'!A:E,5,FALSE)</f>
        <v>1500</v>
      </c>
      <c r="H620" s="39">
        <f t="shared" ref="H620" si="22">+ROUND(E620*F620*G620,0)</f>
        <v>1500</v>
      </c>
    </row>
    <row r="621" spans="2:12" s="1" customFormat="1">
      <c r="B621" s="169" t="s">
        <v>2716</v>
      </c>
      <c r="C621" s="11" t="str">
        <f>VLOOKUP(B621,'LISTA DE PRECIOS'!A:B,2,FALSE)</f>
        <v xml:space="preserve">Marquilla adhesiva identificación de circuitos </v>
      </c>
      <c r="D621" s="12" t="str">
        <f>VLOOKUP(B621,'LISTA DE PRECIOS'!A:D,4,FALSE)</f>
        <v>Un</v>
      </c>
      <c r="E621" s="12">
        <v>0.8</v>
      </c>
      <c r="F621" s="12">
        <v>1</v>
      </c>
      <c r="G621" s="13">
        <f>VLOOKUP(B621,'LISTA DE PRECIOS'!A:E,5,FALSE)</f>
        <v>690</v>
      </c>
      <c r="H621" s="39">
        <f>+ROUND(E621*F621*G621,0)</f>
        <v>552</v>
      </c>
    </row>
    <row r="622" spans="2:12" s="1" customFormat="1" ht="15.75" thickBot="1">
      <c r="B622" s="91" t="s">
        <v>2427</v>
      </c>
      <c r="C622" s="95" t="str">
        <f>VLOOKUP(B622,'LISTA DE PRECIOS'!A:B,2,FALSE)</f>
        <v>Mortero 1:3 (producción)</v>
      </c>
      <c r="D622" s="92" t="str">
        <f>VLOOKUP(B622,'LISTA DE PRECIOS'!A:D,4,FALSE)</f>
        <v>M3</v>
      </c>
      <c r="E622" s="173">
        <v>4.0000000000000001E-3</v>
      </c>
      <c r="F622" s="92">
        <v>1.05</v>
      </c>
      <c r="G622" s="93">
        <f>VLOOKUP(B622,'LISTA DE PRECIOS'!A:E,5,FALSE)</f>
        <v>335812</v>
      </c>
      <c r="H622" s="94">
        <f>+ROUND(E622*F622*G622,0)</f>
        <v>1410</v>
      </c>
    </row>
    <row r="623" spans="2:12" s="1" customFormat="1" ht="15.75" thickBot="1">
      <c r="B623" s="1022"/>
      <c r="C623" s="1023"/>
      <c r="D623" s="1024"/>
      <c r="E623" s="1030" t="s">
        <v>497</v>
      </c>
      <c r="F623" s="1031"/>
      <c r="G623" s="1032"/>
      <c r="H623" s="29">
        <f>ROUND(SUM(H614:H622),0)</f>
        <v>119367</v>
      </c>
    </row>
    <row r="624" spans="2:12" s="1" customFormat="1" ht="10.9" customHeight="1" thickBot="1">
      <c r="B624" s="1027"/>
      <c r="C624" s="1027"/>
      <c r="D624" s="1027"/>
      <c r="E624" s="1027"/>
      <c r="F624" s="1027"/>
      <c r="G624" s="1027"/>
      <c r="H624" s="1027"/>
    </row>
    <row r="625" spans="2:8" s="1" customFormat="1">
      <c r="B625" s="1028" t="s">
        <v>489</v>
      </c>
      <c r="C625" s="1029"/>
      <c r="D625" s="41" t="s">
        <v>490</v>
      </c>
      <c r="E625" s="25" t="s">
        <v>491</v>
      </c>
      <c r="F625" s="25" t="s">
        <v>2530</v>
      </c>
      <c r="G625" s="26" t="s">
        <v>492</v>
      </c>
      <c r="H625" s="27" t="s">
        <v>493</v>
      </c>
    </row>
    <row r="626" spans="2:8" s="1" customFormat="1" ht="15.75" thickBot="1">
      <c r="B626" s="91" t="s">
        <v>543</v>
      </c>
      <c r="C626" s="95" t="str">
        <f>VLOOKUP(B626,'LISTA DE PRECIOS'!A:B,2,FALSE)</f>
        <v>Herramienta menor</v>
      </c>
      <c r="D626" s="92" t="str">
        <f>VLOOKUP(B626,'LISTA DE PRECIOS'!A:D,4,FALSE)</f>
        <v>%MO</v>
      </c>
      <c r="E626" s="155">
        <v>0.1</v>
      </c>
      <c r="F626" s="155"/>
      <c r="G626" s="93">
        <f>+H636</f>
        <v>91752</v>
      </c>
      <c r="H626" s="154">
        <f>+ROUND(E626*G626,0)</f>
        <v>9175</v>
      </c>
    </row>
    <row r="627" spans="2:8" s="1" customFormat="1" ht="15.75" thickBot="1">
      <c r="B627" s="1022"/>
      <c r="C627" s="1023"/>
      <c r="D627" s="1024"/>
      <c r="E627" s="1030" t="s">
        <v>498</v>
      </c>
      <c r="F627" s="1031"/>
      <c r="G627" s="1032"/>
      <c r="H627" s="29">
        <f>ROUND(SUM(H626:H626),0)</f>
        <v>9175</v>
      </c>
    </row>
    <row r="628" spans="2:8" s="1" customFormat="1" ht="10.15" customHeight="1" thickBot="1">
      <c r="B628" s="42"/>
      <c r="C628" s="42"/>
      <c r="D628" s="42"/>
      <c r="E628" s="10"/>
      <c r="F628" s="10"/>
      <c r="G628" s="7"/>
      <c r="H628" s="8"/>
    </row>
    <row r="629" spans="2:8" s="1" customFormat="1" ht="24.75" thickBot="1">
      <c r="B629" s="1033" t="s">
        <v>499</v>
      </c>
      <c r="C629" s="1034"/>
      <c r="D629" s="30" t="s">
        <v>495</v>
      </c>
      <c r="E629" s="30" t="s">
        <v>501</v>
      </c>
      <c r="F629" s="25" t="s">
        <v>2530</v>
      </c>
      <c r="G629" s="31" t="s">
        <v>500</v>
      </c>
      <c r="H629" s="32" t="s">
        <v>493</v>
      </c>
    </row>
    <row r="630" spans="2:8" s="1" customFormat="1" ht="19.899999999999999" customHeight="1" thickBot="1">
      <c r="B630" s="15">
        <v>3</v>
      </c>
      <c r="C630" s="16" t="s">
        <v>4</v>
      </c>
      <c r="D630" s="17"/>
      <c r="E630" s="18"/>
      <c r="F630" s="18"/>
      <c r="G630" s="19"/>
      <c r="H630" s="20">
        <f>+ROUND(E630*G630,0)</f>
        <v>0</v>
      </c>
    </row>
    <row r="631" spans="2:8" s="1" customFormat="1" ht="15.75" thickBot="1">
      <c r="B631" s="991"/>
      <c r="C631" s="991"/>
      <c r="D631" s="991"/>
      <c r="E631" s="992" t="s">
        <v>502</v>
      </c>
      <c r="F631" s="993"/>
      <c r="G631" s="994"/>
      <c r="H631" s="33">
        <f>ROUND(SUM(H630:H630),0)</f>
        <v>0</v>
      </c>
    </row>
    <row r="632" spans="2:8" s="1" customFormat="1" ht="15.75" thickBot="1">
      <c r="B632" s="1027"/>
      <c r="C632" s="1027"/>
      <c r="D632" s="1027"/>
      <c r="E632" s="1027"/>
      <c r="F632" s="1027"/>
      <c r="G632" s="1027"/>
      <c r="H632" s="1027"/>
    </row>
    <row r="633" spans="2:8" s="1" customFormat="1">
      <c r="B633" s="1207" t="s">
        <v>503</v>
      </c>
      <c r="C633" s="1208"/>
      <c r="D633" s="124" t="s">
        <v>495</v>
      </c>
      <c r="E633" s="123" t="s">
        <v>504</v>
      </c>
      <c r="F633" s="123" t="s">
        <v>2530</v>
      </c>
      <c r="G633" s="122" t="s">
        <v>505</v>
      </c>
      <c r="H633" s="121" t="s">
        <v>493</v>
      </c>
    </row>
    <row r="634" spans="2:8" s="1" customFormat="1">
      <c r="B634" s="423" t="s">
        <v>2514</v>
      </c>
      <c r="C634" s="11" t="str">
        <f>VLOOKUP(B634,'LISTA DE PRECIOS'!A:B,2,FALSE)</f>
        <v>Ayudante</v>
      </c>
      <c r="D634" s="12" t="str">
        <f>VLOOKUP(B634,'LISTA DE PRECIOS'!A:D,4,FALSE)</f>
        <v>Día</v>
      </c>
      <c r="E634" s="23">
        <v>0.45</v>
      </c>
      <c r="F634" s="23">
        <v>1</v>
      </c>
      <c r="G634" s="13">
        <f>VLOOKUP(B634,'LISTA DE PRECIOS'!A:E,5,FALSE)</f>
        <v>67964</v>
      </c>
      <c r="H634" s="119">
        <f>+ROUND(E634*F634*G634,0)</f>
        <v>30584</v>
      </c>
    </row>
    <row r="635" spans="2:8" s="1" customFormat="1" ht="15.75" thickBot="1">
      <c r="B635" s="424" t="s">
        <v>2523</v>
      </c>
      <c r="C635" s="95" t="str">
        <f>VLOOKUP(B635,'LISTA DE PRECIOS'!A:B,2,FALSE)</f>
        <v>Oficial eléctrico</v>
      </c>
      <c r="D635" s="92" t="str">
        <f>VLOOKUP(B635,'LISTA DE PRECIOS'!A:D,4,FALSE)</f>
        <v>Día</v>
      </c>
      <c r="E635" s="117">
        <v>0.45</v>
      </c>
      <c r="F635" s="117">
        <v>1</v>
      </c>
      <c r="G635" s="93">
        <f>VLOOKUP(B635,'LISTA DE PRECIOS'!A:E,5,FALSE)</f>
        <v>135928</v>
      </c>
      <c r="H635" s="116">
        <f>+ROUND(E635*F635*G635,0)</f>
        <v>61168</v>
      </c>
    </row>
    <row r="636" spans="2:8" s="1" customFormat="1" ht="15.75" thickBot="1">
      <c r="B636" s="991"/>
      <c r="C636" s="991"/>
      <c r="D636" s="991"/>
      <c r="E636" s="1042" t="s">
        <v>506</v>
      </c>
      <c r="F636" s="1043"/>
      <c r="G636" s="1031"/>
      <c r="H636" s="29">
        <f>ROUND(SUM(H634:H635),0)</f>
        <v>91752</v>
      </c>
    </row>
    <row r="637" spans="2:8" s="1" customFormat="1" ht="8.4499999999999993" customHeight="1" thickBot="1">
      <c r="B637" s="42"/>
      <c r="C637" s="42"/>
      <c r="D637" s="42"/>
      <c r="E637" s="42"/>
      <c r="F637" s="42"/>
      <c r="G637" s="42"/>
      <c r="H637" s="42"/>
    </row>
    <row r="638" spans="2:8" s="1" customFormat="1" ht="15.75" thickBot="1">
      <c r="B638" s="40"/>
      <c r="C638" s="40"/>
      <c r="D638" s="40"/>
      <c r="E638" s="995" t="s">
        <v>507</v>
      </c>
      <c r="F638" s="996"/>
      <c r="G638" s="997"/>
      <c r="H638" s="14">
        <f>+ROUND(H636+H627+H623+H631,0)</f>
        <v>220294</v>
      </c>
    </row>
    <row r="639" spans="2:8" s="1" customFormat="1">
      <c r="B639" s="40"/>
      <c r="C639" s="40"/>
      <c r="D639" s="40"/>
      <c r="E639" s="201"/>
      <c r="F639" s="201"/>
      <c r="G639" s="201"/>
      <c r="H639" s="200"/>
    </row>
    <row r="640" spans="2:8" s="1" customFormat="1">
      <c r="B640" s="40"/>
      <c r="C640" s="40"/>
      <c r="D640" s="40"/>
      <c r="E640" s="201"/>
      <c r="F640" s="201"/>
      <c r="G640" s="201"/>
      <c r="H640" s="200"/>
    </row>
    <row r="641" spans="2:8" s="1" customFormat="1">
      <c r="B641" s="40"/>
      <c r="C641" s="40"/>
      <c r="D641" s="40"/>
      <c r="E641" s="201"/>
      <c r="F641" s="201"/>
      <c r="G641" s="201"/>
      <c r="H641" s="200"/>
    </row>
    <row r="642" spans="2:8" s="1" customFormat="1">
      <c r="B642" s="40"/>
      <c r="C642" s="40"/>
      <c r="D642" s="40"/>
      <c r="E642" s="201"/>
      <c r="F642" s="201"/>
      <c r="G642" s="201"/>
      <c r="H642" s="200"/>
    </row>
    <row r="643" spans="2:8" s="1" customFormat="1" ht="15.75" thickBot="1">
      <c r="B643" s="40"/>
      <c r="C643" s="40"/>
      <c r="D643" s="40"/>
      <c r="E643" s="201"/>
      <c r="F643" s="201"/>
      <c r="G643" s="201"/>
      <c r="H643" s="200"/>
    </row>
    <row r="644" spans="2:8" s="1" customFormat="1" ht="15.6" customHeight="1" thickTop="1">
      <c r="B644" s="40"/>
      <c r="C644" s="854" t="s">
        <v>3432</v>
      </c>
      <c r="D644" s="40"/>
      <c r="E644" s="1203" t="s">
        <v>3431</v>
      </c>
      <c r="F644" s="1203"/>
      <c r="G644" s="1203"/>
      <c r="H644" s="200"/>
    </row>
    <row r="645" spans="2:8" s="1" customFormat="1">
      <c r="B645" s="40"/>
      <c r="C645" s="40"/>
      <c r="D645" s="40"/>
      <c r="E645" s="201"/>
      <c r="F645" s="201"/>
      <c r="G645" s="201"/>
      <c r="H645" s="200"/>
    </row>
    <row r="646" spans="2:8" s="1" customFormat="1">
      <c r="B646" s="40"/>
      <c r="C646" s="40"/>
      <c r="D646" s="40"/>
      <c r="E646" s="201"/>
      <c r="F646" s="201"/>
      <c r="G646" s="201"/>
      <c r="H646" s="200"/>
    </row>
    <row r="647" spans="2:8" s="1" customFormat="1" ht="15.75" thickBot="1">
      <c r="B647" s="40"/>
      <c r="C647" s="40"/>
      <c r="D647" s="40"/>
      <c r="E647" s="201"/>
      <c r="F647" s="201"/>
      <c r="G647" s="201"/>
      <c r="H647" s="200"/>
    </row>
    <row r="648" spans="2:8" s="1" customFormat="1" ht="15.75" thickTop="1">
      <c r="B648" s="40"/>
      <c r="C648" s="854" t="s">
        <v>3426</v>
      </c>
      <c r="D648" s="40"/>
      <c r="E648" s="1203" t="s">
        <v>3429</v>
      </c>
      <c r="F648" s="1203"/>
      <c r="G648" s="1203"/>
      <c r="H648" s="200"/>
    </row>
    <row r="649" spans="2:8" s="1" customFormat="1">
      <c r="B649" s="40"/>
      <c r="C649" s="40"/>
      <c r="D649" s="40"/>
      <c r="E649" s="201"/>
      <c r="F649" s="201"/>
      <c r="G649" s="201"/>
      <c r="H649" s="200"/>
    </row>
    <row r="650" spans="2:8" s="1" customFormat="1" ht="15" customHeight="1" thickBot="1">
      <c r="B650" s="4"/>
      <c r="C650" s="4"/>
      <c r="D650" s="4"/>
      <c r="E650" s="4"/>
      <c r="F650" s="4"/>
      <c r="G650" s="4"/>
      <c r="H650" s="4"/>
    </row>
    <row r="651" spans="2:8" s="1" customFormat="1" ht="15" customHeight="1" thickBot="1">
      <c r="B651" s="1209" t="s">
        <v>2982</v>
      </c>
      <c r="C651" s="1210"/>
      <c r="D651" s="1210"/>
      <c r="E651" s="1210"/>
      <c r="F651" s="1210"/>
      <c r="G651" s="1210"/>
      <c r="H651" s="1211"/>
    </row>
    <row r="652" spans="2:8" s="1" customFormat="1" ht="15.75" thickBot="1">
      <c r="B652" s="1006" t="s">
        <v>2578</v>
      </c>
      <c r="C652" s="1007"/>
      <c r="D652" s="1008" t="s">
        <v>3698</v>
      </c>
      <c r="E652" s="1007"/>
      <c r="F652" s="1007"/>
      <c r="G652" s="1007"/>
      <c r="H652" s="1009"/>
    </row>
    <row r="653" spans="2:8" s="1" customFormat="1" ht="14.45" customHeight="1">
      <c r="B653" s="1010" t="s">
        <v>2816</v>
      </c>
      <c r="C653" s="1011"/>
      <c r="D653" s="1010" t="s">
        <v>34</v>
      </c>
      <c r="E653" s="1011"/>
      <c r="F653" s="1011"/>
      <c r="G653" s="1011"/>
      <c r="H653" s="38" t="s">
        <v>1</v>
      </c>
    </row>
    <row r="654" spans="2:8" s="1" customFormat="1" ht="24.6" customHeight="1">
      <c r="B654" s="1012"/>
      <c r="C654" s="1013"/>
      <c r="D654" s="1016">
        <f>+ROUND(H680+H671+H667+H675,0)</f>
        <v>280383</v>
      </c>
      <c r="E654" s="1017"/>
      <c r="F654" s="1017"/>
      <c r="G654" s="1017"/>
      <c r="H654" s="1020" t="s">
        <v>2806</v>
      </c>
    </row>
    <row r="655" spans="2:8" s="1" customFormat="1" ht="15.75" thickBot="1">
      <c r="B655" s="1014"/>
      <c r="C655" s="1015"/>
      <c r="D655" s="1018"/>
      <c r="E655" s="1019"/>
      <c r="F655" s="1019"/>
      <c r="G655" s="1019"/>
      <c r="H655" s="1021"/>
    </row>
    <row r="656" spans="2:8" s="1" customFormat="1" ht="19.899999999999999" customHeight="1" thickBot="1">
      <c r="E656" s="9"/>
      <c r="F656" s="9"/>
      <c r="G656" s="4"/>
      <c r="H656" s="4"/>
    </row>
    <row r="657" spans="2:8" s="1" customFormat="1">
      <c r="B657" s="1207" t="s">
        <v>494</v>
      </c>
      <c r="C657" s="1208"/>
      <c r="D657" s="124" t="s">
        <v>495</v>
      </c>
      <c r="E657" s="123" t="s">
        <v>496</v>
      </c>
      <c r="F657" s="123" t="s">
        <v>2542</v>
      </c>
      <c r="G657" s="122" t="s">
        <v>492</v>
      </c>
      <c r="H657" s="121" t="s">
        <v>493</v>
      </c>
    </row>
    <row r="658" spans="2:8" s="1" customFormat="1" ht="22.5">
      <c r="B658" s="169"/>
      <c r="C658" s="11" t="s">
        <v>2865</v>
      </c>
      <c r="D658" s="12" t="s">
        <v>35</v>
      </c>
      <c r="E658" s="12">
        <v>1</v>
      </c>
      <c r="F658" s="12">
        <v>1</v>
      </c>
      <c r="G658" s="13">
        <v>119850</v>
      </c>
      <c r="H658" s="39">
        <f>+ROUND(E658*F658*G658,0)</f>
        <v>119850</v>
      </c>
    </row>
    <row r="659" spans="2:8" s="1" customFormat="1">
      <c r="B659" s="169" t="s">
        <v>2705</v>
      </c>
      <c r="C659" s="11" t="str">
        <f>VLOOKUP(B659,'LISTA DE PRECIOS'!A:B,2,FALSE)</f>
        <v xml:space="preserve">Interruptor enchufable 2 x 20 A 10 KA </v>
      </c>
      <c r="D659" s="12" t="str">
        <f>VLOOKUP(B659,'LISTA DE PRECIOS'!A:D,4,FALSE)</f>
        <v>Un</v>
      </c>
      <c r="E659" s="12">
        <v>1</v>
      </c>
      <c r="F659" s="12">
        <v>1</v>
      </c>
      <c r="G659" s="13">
        <f>VLOOKUP(B659,'LISTA DE PRECIOS'!A:E,5,FALSE)</f>
        <v>11862</v>
      </c>
      <c r="H659" s="39">
        <f>+ROUND(G659*E659,0)</f>
        <v>11862</v>
      </c>
    </row>
    <row r="660" spans="2:8" s="1" customFormat="1">
      <c r="B660" s="169" t="s">
        <v>2707</v>
      </c>
      <c r="C660" s="11" t="str">
        <f>VLOOKUP(B660,'LISTA DE PRECIOS'!A:B,2,FALSE)</f>
        <v xml:space="preserve">Interruptor enchufable 1 x 20 A 10 KA </v>
      </c>
      <c r="D660" s="12" t="str">
        <f>VLOOKUP(B660,'LISTA DE PRECIOS'!A:D,4,FALSE)</f>
        <v>Un</v>
      </c>
      <c r="E660" s="12">
        <v>1</v>
      </c>
      <c r="F660" s="12">
        <v>1</v>
      </c>
      <c r="G660" s="13">
        <f>VLOOKUP(B660,'LISTA DE PRECIOS'!A:E,5,FALSE)</f>
        <v>9300</v>
      </c>
      <c r="H660" s="39">
        <f>+ROUND(E660*F660*G660,0)</f>
        <v>9300</v>
      </c>
    </row>
    <row r="661" spans="2:8" s="1" customFormat="1">
      <c r="B661" s="169" t="s">
        <v>2709</v>
      </c>
      <c r="C661" s="11" t="str">
        <f>VLOOKUP(B661,'LISTA DE PRECIOS'!A:B,2,FALSE)</f>
        <v xml:space="preserve">Accesorios de fijacion </v>
      </c>
      <c r="D661" s="12" t="str">
        <f>VLOOKUP(B661,'LISTA DE PRECIOS'!A:D,4,FALSE)</f>
        <v>Un</v>
      </c>
      <c r="E661" s="12">
        <v>1</v>
      </c>
      <c r="F661" s="12">
        <v>1</v>
      </c>
      <c r="G661" s="13">
        <f>VLOOKUP(B661,'LISTA DE PRECIOS'!A:E,5,FALSE)</f>
        <v>1850</v>
      </c>
      <c r="H661" s="39">
        <f t="shared" ref="H661:H664" si="23">+ROUND(E661*F661*G661,0)</f>
        <v>1850</v>
      </c>
    </row>
    <row r="662" spans="2:8" s="1" customFormat="1">
      <c r="B662" s="169" t="s">
        <v>2711</v>
      </c>
      <c r="C662" s="11" t="str">
        <f>VLOOKUP(B662,'LISTA DE PRECIOS'!A:B,2,FALSE)</f>
        <v xml:space="preserve">Compuesto sellante Sika Boom o similar </v>
      </c>
      <c r="D662" s="12" t="str">
        <f>VLOOKUP(B662,'LISTA DE PRECIOS'!A:D,4,FALSE)</f>
        <v>Tarro</v>
      </c>
      <c r="E662" s="12">
        <v>1</v>
      </c>
      <c r="F662" s="12">
        <v>1.1200000000000001</v>
      </c>
      <c r="G662" s="13">
        <f>VLOOKUP(B662,'LISTA DE PRECIOS'!A:E,5,FALSE)</f>
        <v>18900</v>
      </c>
      <c r="H662" s="39">
        <f t="shared" si="23"/>
        <v>21168</v>
      </c>
    </row>
    <row r="663" spans="2:8" s="1" customFormat="1">
      <c r="B663" s="169" t="s">
        <v>2715</v>
      </c>
      <c r="C663" s="11" t="str">
        <f>VLOOKUP(B663,'LISTA DE PRECIOS'!A:B,2,FALSE)</f>
        <v xml:space="preserve">Marquilla adhesiva identificación de tablero </v>
      </c>
      <c r="D663" s="12" t="str">
        <f>VLOOKUP(B663,'LISTA DE PRECIOS'!A:D,4,FALSE)</f>
        <v>Un</v>
      </c>
      <c r="E663" s="12">
        <v>1</v>
      </c>
      <c r="F663" s="12">
        <v>1</v>
      </c>
      <c r="G663" s="13">
        <f>VLOOKUP(B663,'LISTA DE PRECIOS'!A:E,5,FALSE)</f>
        <v>750</v>
      </c>
      <c r="H663" s="39">
        <f t="shared" si="23"/>
        <v>750</v>
      </c>
    </row>
    <row r="664" spans="2:8" s="1" customFormat="1" ht="22.5">
      <c r="B664" s="169" t="s">
        <v>2713</v>
      </c>
      <c r="C664" s="11" t="str">
        <f>VLOOKUP(B664,'LISTA DE PRECIOS'!A:B,2,FALSE)</f>
        <v xml:space="preserve">Marcacion: Diagrama Unifilar y cuadro de cargas </v>
      </c>
      <c r="D664" s="12" t="str">
        <f>VLOOKUP(B664,'LISTA DE PRECIOS'!A:D,4,FALSE)</f>
        <v>Un</v>
      </c>
      <c r="E664" s="12">
        <v>1</v>
      </c>
      <c r="F664" s="12">
        <v>1</v>
      </c>
      <c r="G664" s="13">
        <f>VLOOKUP(B664,'LISTA DE PRECIOS'!A:E,5,FALSE)</f>
        <v>1500</v>
      </c>
      <c r="H664" s="39">
        <f t="shared" si="23"/>
        <v>1500</v>
      </c>
    </row>
    <row r="665" spans="2:8" s="1" customFormat="1">
      <c r="B665" s="169" t="s">
        <v>2716</v>
      </c>
      <c r="C665" s="11" t="str">
        <f>VLOOKUP(B665,'LISTA DE PRECIOS'!A:B,2,FALSE)</f>
        <v xml:space="preserve">Marquilla adhesiva identificación de circuitos </v>
      </c>
      <c r="D665" s="12" t="str">
        <f>VLOOKUP(B665,'LISTA DE PRECIOS'!A:D,4,FALSE)</f>
        <v>Un</v>
      </c>
      <c r="E665" s="12">
        <v>0.8</v>
      </c>
      <c r="F665" s="12">
        <v>1</v>
      </c>
      <c r="G665" s="13">
        <f>VLOOKUP(B665,'LISTA DE PRECIOS'!A:E,5,FALSE)</f>
        <v>690</v>
      </c>
      <c r="H665" s="39">
        <f>+ROUND(E665*F665*G665,0)</f>
        <v>552</v>
      </c>
    </row>
    <row r="666" spans="2:8" s="1" customFormat="1" ht="15.75" thickBot="1">
      <c r="B666" s="91" t="s">
        <v>2427</v>
      </c>
      <c r="C666" s="95" t="str">
        <f>VLOOKUP(B666,'LISTA DE PRECIOS'!A:B,2,FALSE)</f>
        <v>Mortero 1:3 (producción)</v>
      </c>
      <c r="D666" s="92" t="str">
        <f>VLOOKUP(B666,'LISTA DE PRECIOS'!A:D,4,FALSE)</f>
        <v>M3</v>
      </c>
      <c r="E666" s="173">
        <v>4.0000000000000001E-3</v>
      </c>
      <c r="F666" s="92">
        <v>1.05</v>
      </c>
      <c r="G666" s="93">
        <f>VLOOKUP(B666,'LISTA DE PRECIOS'!A:E,5,FALSE)</f>
        <v>335812</v>
      </c>
      <c r="H666" s="94">
        <f>+ROUND(E666*F666*G666,0)</f>
        <v>1410</v>
      </c>
    </row>
    <row r="667" spans="2:8" s="1" customFormat="1" ht="15.75" thickBot="1">
      <c r="B667" s="1022"/>
      <c r="C667" s="1023"/>
      <c r="D667" s="1024"/>
      <c r="E667" s="1030" t="s">
        <v>497</v>
      </c>
      <c r="F667" s="1031"/>
      <c r="G667" s="1032"/>
      <c r="H667" s="29">
        <f>ROUND(SUM(H658:H666),0)</f>
        <v>168242</v>
      </c>
    </row>
    <row r="668" spans="2:8" s="1" customFormat="1" ht="10.9" customHeight="1" thickBot="1">
      <c r="B668" s="1027"/>
      <c r="C668" s="1027"/>
      <c r="D668" s="1027"/>
      <c r="E668" s="1027"/>
      <c r="F668" s="1027"/>
      <c r="G668" s="1027"/>
      <c r="H668" s="1027"/>
    </row>
    <row r="669" spans="2:8" s="1" customFormat="1">
      <c r="B669" s="1028" t="s">
        <v>489</v>
      </c>
      <c r="C669" s="1029"/>
      <c r="D669" s="41" t="s">
        <v>490</v>
      </c>
      <c r="E669" s="25" t="s">
        <v>491</v>
      </c>
      <c r="F669" s="25" t="s">
        <v>2530</v>
      </c>
      <c r="G669" s="26" t="s">
        <v>492</v>
      </c>
      <c r="H669" s="27" t="s">
        <v>493</v>
      </c>
    </row>
    <row r="670" spans="2:8" s="1" customFormat="1" ht="15.75" thickBot="1">
      <c r="B670" s="91" t="s">
        <v>543</v>
      </c>
      <c r="C670" s="95" t="str">
        <f>VLOOKUP(B670,'LISTA DE PRECIOS'!A:B,2,FALSE)</f>
        <v>Herramienta menor</v>
      </c>
      <c r="D670" s="92" t="str">
        <f>VLOOKUP(B670,'LISTA DE PRECIOS'!A:D,4,FALSE)</f>
        <v>%MO</v>
      </c>
      <c r="E670" s="155">
        <v>0.1</v>
      </c>
      <c r="F670" s="155"/>
      <c r="G670" s="93">
        <f>+H680</f>
        <v>101946</v>
      </c>
      <c r="H670" s="154">
        <f>+ROUND(E670*G670,0)</f>
        <v>10195</v>
      </c>
    </row>
    <row r="671" spans="2:8" s="1" customFormat="1" ht="15.75" thickBot="1">
      <c r="B671" s="1022"/>
      <c r="C671" s="1023"/>
      <c r="D671" s="1024"/>
      <c r="E671" s="1030" t="s">
        <v>498</v>
      </c>
      <c r="F671" s="1031"/>
      <c r="G671" s="1032"/>
      <c r="H671" s="29">
        <f>ROUND(SUM(H670:H670),0)</f>
        <v>10195</v>
      </c>
    </row>
    <row r="672" spans="2:8" s="1" customFormat="1" ht="10.15" customHeight="1" thickBot="1">
      <c r="B672" s="42"/>
      <c r="C672" s="42"/>
      <c r="D672" s="42"/>
      <c r="E672" s="10"/>
      <c r="F672" s="10"/>
      <c r="G672" s="7"/>
      <c r="H672" s="8"/>
    </row>
    <row r="673" spans="2:8" s="1" customFormat="1" ht="24.75" thickBot="1">
      <c r="B673" s="1033" t="s">
        <v>499</v>
      </c>
      <c r="C673" s="1034"/>
      <c r="D673" s="30" t="s">
        <v>495</v>
      </c>
      <c r="E673" s="30" t="s">
        <v>501</v>
      </c>
      <c r="F673" s="25" t="s">
        <v>2530</v>
      </c>
      <c r="G673" s="31" t="s">
        <v>500</v>
      </c>
      <c r="H673" s="32" t="s">
        <v>493</v>
      </c>
    </row>
    <row r="674" spans="2:8" s="1" customFormat="1" ht="19.899999999999999" customHeight="1" thickBot="1">
      <c r="B674" s="15">
        <v>3</v>
      </c>
      <c r="C674" s="16" t="s">
        <v>4</v>
      </c>
      <c r="D674" s="17"/>
      <c r="E674" s="18"/>
      <c r="F674" s="18"/>
      <c r="G674" s="19"/>
      <c r="H674" s="20">
        <f>+ROUND(E674*G674,0)</f>
        <v>0</v>
      </c>
    </row>
    <row r="675" spans="2:8" s="1" customFormat="1" ht="15.75" thickBot="1">
      <c r="B675" s="991"/>
      <c r="C675" s="991"/>
      <c r="D675" s="991"/>
      <c r="E675" s="992" t="s">
        <v>502</v>
      </c>
      <c r="F675" s="993"/>
      <c r="G675" s="994"/>
      <c r="H675" s="33">
        <f>ROUND(SUM(H674:H674),0)</f>
        <v>0</v>
      </c>
    </row>
    <row r="676" spans="2:8" s="1" customFormat="1" ht="15.75" thickBot="1">
      <c r="B676" s="1027"/>
      <c r="C676" s="1027"/>
      <c r="D676" s="1027"/>
      <c r="E676" s="1027"/>
      <c r="F676" s="1027"/>
      <c r="G676" s="1027"/>
      <c r="H676" s="1027"/>
    </row>
    <row r="677" spans="2:8" s="1" customFormat="1">
      <c r="B677" s="1207" t="s">
        <v>503</v>
      </c>
      <c r="C677" s="1208"/>
      <c r="D677" s="124" t="s">
        <v>495</v>
      </c>
      <c r="E677" s="123" t="s">
        <v>504</v>
      </c>
      <c r="F677" s="123" t="s">
        <v>2530</v>
      </c>
      <c r="G677" s="122" t="s">
        <v>505</v>
      </c>
      <c r="H677" s="121" t="s">
        <v>493</v>
      </c>
    </row>
    <row r="678" spans="2:8" s="1" customFormat="1">
      <c r="B678" s="423" t="s">
        <v>2514</v>
      </c>
      <c r="C678" s="11" t="str">
        <f>VLOOKUP(B678,'LISTA DE PRECIOS'!A:B,2,FALSE)</f>
        <v>Ayudante</v>
      </c>
      <c r="D678" s="12" t="str">
        <f>VLOOKUP(B678,'LISTA DE PRECIOS'!A:D,4,FALSE)</f>
        <v>Día</v>
      </c>
      <c r="E678" s="23">
        <v>0.5</v>
      </c>
      <c r="F678" s="23">
        <v>1</v>
      </c>
      <c r="G678" s="13">
        <f>VLOOKUP(B678,'LISTA DE PRECIOS'!A:E,5,FALSE)</f>
        <v>67964</v>
      </c>
      <c r="H678" s="119">
        <f>+ROUND(E678*F678*G678,0)</f>
        <v>33982</v>
      </c>
    </row>
    <row r="679" spans="2:8" s="1" customFormat="1" ht="15.75" thickBot="1">
      <c r="B679" s="424" t="s">
        <v>2523</v>
      </c>
      <c r="C679" s="95" t="str">
        <f>VLOOKUP(B679,'LISTA DE PRECIOS'!A:B,2,FALSE)</f>
        <v>Oficial eléctrico</v>
      </c>
      <c r="D679" s="92" t="str">
        <f>VLOOKUP(B679,'LISTA DE PRECIOS'!A:D,4,FALSE)</f>
        <v>Día</v>
      </c>
      <c r="E679" s="117">
        <v>0.5</v>
      </c>
      <c r="F679" s="117">
        <v>1</v>
      </c>
      <c r="G679" s="93">
        <f>VLOOKUP(B679,'LISTA DE PRECIOS'!A:E,5,FALSE)</f>
        <v>135928</v>
      </c>
      <c r="H679" s="116">
        <f>+ROUND(E679*F679*G679,0)</f>
        <v>67964</v>
      </c>
    </row>
    <row r="680" spans="2:8" s="1" customFormat="1" ht="15.75" thickBot="1">
      <c r="B680" s="991"/>
      <c r="C680" s="991"/>
      <c r="D680" s="991"/>
      <c r="E680" s="1042" t="s">
        <v>506</v>
      </c>
      <c r="F680" s="1043"/>
      <c r="G680" s="1031"/>
      <c r="H680" s="29">
        <f>ROUND(SUM(H678:H679),0)</f>
        <v>101946</v>
      </c>
    </row>
    <row r="681" spans="2:8" s="1" customFormat="1" ht="8.4499999999999993" customHeight="1" thickBot="1">
      <c r="B681" s="42"/>
      <c r="C681" s="42"/>
      <c r="D681" s="42"/>
      <c r="E681" s="42"/>
      <c r="F681" s="42"/>
      <c r="G681" s="42"/>
      <c r="H681" s="42"/>
    </row>
    <row r="682" spans="2:8" s="1" customFormat="1" ht="15.75" thickBot="1">
      <c r="B682" s="40"/>
      <c r="C682" s="40"/>
      <c r="D682" s="40"/>
      <c r="E682" s="995" t="s">
        <v>507</v>
      </c>
      <c r="F682" s="996"/>
      <c r="G682" s="997"/>
      <c r="H682" s="14">
        <f>+ROUND(H680+H671+H667+H675,0)</f>
        <v>280383</v>
      </c>
    </row>
    <row r="683" spans="2:8" s="1" customFormat="1">
      <c r="B683" s="40"/>
      <c r="C683" s="40"/>
      <c r="D683" s="40"/>
      <c r="E683" s="201"/>
      <c r="F683" s="201"/>
      <c r="G683" s="201"/>
      <c r="H683" s="200"/>
    </row>
    <row r="684" spans="2:8" s="1" customFormat="1">
      <c r="B684" s="40"/>
      <c r="C684" s="40"/>
      <c r="D684" s="40"/>
      <c r="E684" s="201"/>
      <c r="F684" s="201"/>
      <c r="G684" s="201"/>
      <c r="H684" s="200"/>
    </row>
    <row r="685" spans="2:8" s="1" customFormat="1">
      <c r="B685" s="40"/>
      <c r="C685" s="40"/>
      <c r="D685" s="40"/>
      <c r="E685" s="201"/>
      <c r="F685" s="201"/>
      <c r="G685" s="201"/>
      <c r="H685" s="200"/>
    </row>
    <row r="686" spans="2:8" s="1" customFormat="1">
      <c r="B686" s="40"/>
      <c r="C686" s="40"/>
      <c r="D686" s="40"/>
      <c r="E686" s="201"/>
      <c r="F686" s="201"/>
      <c r="G686" s="201"/>
      <c r="H686" s="200"/>
    </row>
    <row r="687" spans="2:8" s="1" customFormat="1" ht="15.75" thickBot="1">
      <c r="B687" s="40"/>
      <c r="C687" s="40"/>
      <c r="D687" s="40"/>
      <c r="E687" s="201"/>
      <c r="F687" s="201"/>
      <c r="G687" s="201"/>
      <c r="H687" s="200"/>
    </row>
    <row r="688" spans="2:8" s="1" customFormat="1" ht="15.6" customHeight="1" thickTop="1">
      <c r="B688" s="40"/>
      <c r="C688" s="854" t="s">
        <v>3432</v>
      </c>
      <c r="D688" s="40"/>
      <c r="E688" s="1203" t="s">
        <v>3431</v>
      </c>
      <c r="F688" s="1203"/>
      <c r="G688" s="1203"/>
      <c r="H688" s="200"/>
    </row>
    <row r="689" spans="1:8" s="1" customFormat="1">
      <c r="B689" s="40"/>
      <c r="C689" s="40"/>
      <c r="D689" s="40"/>
      <c r="E689" s="201"/>
      <c r="F689" s="201"/>
      <c r="G689" s="201"/>
      <c r="H689" s="200"/>
    </row>
    <row r="690" spans="1:8" s="1" customFormat="1">
      <c r="B690" s="40"/>
      <c r="C690" s="40"/>
      <c r="D690" s="40"/>
      <c r="E690" s="201"/>
      <c r="F690" s="201"/>
      <c r="G690" s="201"/>
      <c r="H690" s="200"/>
    </row>
    <row r="691" spans="1:8" s="1" customFormat="1" ht="15.75" thickBot="1">
      <c r="B691" s="40"/>
      <c r="C691" s="40"/>
      <c r="D691" s="40"/>
      <c r="E691" s="201"/>
      <c r="F691" s="201"/>
      <c r="G691" s="201"/>
      <c r="H691" s="200"/>
    </row>
    <row r="692" spans="1:8" s="1" customFormat="1" ht="15.75" thickTop="1">
      <c r="B692" s="40"/>
      <c r="C692" s="854" t="s">
        <v>3426</v>
      </c>
      <c r="D692" s="40"/>
      <c r="E692" s="1203" t="s">
        <v>3429</v>
      </c>
      <c r="F692" s="1203"/>
      <c r="G692" s="1203"/>
      <c r="H692" s="200"/>
    </row>
    <row r="693" spans="1:8" s="1" customFormat="1">
      <c r="B693" s="40"/>
      <c r="C693" s="40"/>
      <c r="D693" s="40"/>
      <c r="E693" s="201"/>
      <c r="F693" s="201"/>
      <c r="G693" s="201"/>
      <c r="H693" s="200"/>
    </row>
    <row r="694" spans="1:8" s="1" customFormat="1" ht="15" customHeight="1" thickBot="1">
      <c r="A694" s="1" t="s">
        <v>2614</v>
      </c>
      <c r="B694" s="4"/>
      <c r="C694" s="4"/>
      <c r="D694" s="4"/>
      <c r="E694" s="4"/>
      <c r="F694" s="4"/>
      <c r="G694" s="4"/>
      <c r="H694" s="4"/>
    </row>
    <row r="695" spans="1:8" s="1" customFormat="1" ht="15" customHeight="1" thickBot="1">
      <c r="B695" s="1209" t="s">
        <v>2982</v>
      </c>
      <c r="C695" s="1210"/>
      <c r="D695" s="1210"/>
      <c r="E695" s="1210"/>
      <c r="F695" s="1210"/>
      <c r="G695" s="1210"/>
      <c r="H695" s="1211"/>
    </row>
    <row r="696" spans="1:8" s="1" customFormat="1" ht="15.75" thickBot="1">
      <c r="B696" s="1006" t="s">
        <v>2578</v>
      </c>
      <c r="C696" s="1007"/>
      <c r="D696" s="1008" t="s">
        <v>3699</v>
      </c>
      <c r="E696" s="1007"/>
      <c r="F696" s="1007"/>
      <c r="G696" s="1007"/>
      <c r="H696" s="1009"/>
    </row>
    <row r="697" spans="1:8" s="1" customFormat="1" ht="14.45" customHeight="1">
      <c r="B697" s="1010" t="s">
        <v>2817</v>
      </c>
      <c r="C697" s="1011"/>
      <c r="D697" s="1010" t="s">
        <v>34</v>
      </c>
      <c r="E697" s="1011"/>
      <c r="F697" s="1011"/>
      <c r="G697" s="1011"/>
      <c r="H697" s="38" t="s">
        <v>1</v>
      </c>
    </row>
    <row r="698" spans="1:8" s="1" customFormat="1" ht="24.6" customHeight="1">
      <c r="B698" s="1012"/>
      <c r="C698" s="1013"/>
      <c r="D698" s="1016">
        <f>+ROUND(H724+H715+H711+H719,0)</f>
        <v>378661</v>
      </c>
      <c r="E698" s="1017"/>
      <c r="F698" s="1017"/>
      <c r="G698" s="1017"/>
      <c r="H698" s="1020" t="s">
        <v>2806</v>
      </c>
    </row>
    <row r="699" spans="1:8" s="1" customFormat="1" ht="15.75" thickBot="1">
      <c r="B699" s="1014"/>
      <c r="C699" s="1015"/>
      <c r="D699" s="1018"/>
      <c r="E699" s="1019"/>
      <c r="F699" s="1019"/>
      <c r="G699" s="1019"/>
      <c r="H699" s="1021"/>
    </row>
    <row r="700" spans="1:8" s="1" customFormat="1" ht="19.899999999999999" customHeight="1" thickBot="1">
      <c r="E700" s="9"/>
      <c r="F700" s="9"/>
      <c r="G700" s="4"/>
      <c r="H700" s="4"/>
    </row>
    <row r="701" spans="1:8" s="1" customFormat="1">
      <c r="B701" s="1207" t="s">
        <v>494</v>
      </c>
      <c r="C701" s="1208"/>
      <c r="D701" s="124" t="s">
        <v>495</v>
      </c>
      <c r="E701" s="123" t="s">
        <v>496</v>
      </c>
      <c r="F701" s="123" t="s">
        <v>2542</v>
      </c>
      <c r="G701" s="122" t="s">
        <v>492</v>
      </c>
      <c r="H701" s="121" t="s">
        <v>493</v>
      </c>
    </row>
    <row r="702" spans="1:8" s="1" customFormat="1" ht="22.5">
      <c r="B702" s="169"/>
      <c r="C702" s="11" t="s">
        <v>2866</v>
      </c>
      <c r="D702" s="12" t="s">
        <v>35</v>
      </c>
      <c r="E702" s="12">
        <v>1</v>
      </c>
      <c r="F702" s="12">
        <v>1</v>
      </c>
      <c r="G702" s="13">
        <v>195700</v>
      </c>
      <c r="H702" s="39">
        <f>+ROUND(E702*F702*G702,0)</f>
        <v>195700</v>
      </c>
    </row>
    <row r="703" spans="1:8" s="1" customFormat="1">
      <c r="B703" s="169" t="s">
        <v>2705</v>
      </c>
      <c r="C703" s="11" t="str">
        <f>VLOOKUP(B703,'LISTA DE PRECIOS'!A:B,2,FALSE)</f>
        <v xml:space="preserve">Interruptor enchufable 2 x 20 A 10 KA </v>
      </c>
      <c r="D703" s="12" t="str">
        <f>VLOOKUP(B703,'LISTA DE PRECIOS'!A:D,4,FALSE)</f>
        <v>Un</v>
      </c>
      <c r="E703" s="12">
        <v>1</v>
      </c>
      <c r="F703" s="12">
        <v>1</v>
      </c>
      <c r="G703" s="13">
        <f>VLOOKUP(B703,'LISTA DE PRECIOS'!A:E,5,FALSE)</f>
        <v>11862</v>
      </c>
      <c r="H703" s="39">
        <f>+ROUND(G703*E703,0)</f>
        <v>11862</v>
      </c>
    </row>
    <row r="704" spans="1:8" s="1" customFormat="1">
      <c r="B704" s="169" t="s">
        <v>2707</v>
      </c>
      <c r="C704" s="11" t="str">
        <f>VLOOKUP(B704,'LISTA DE PRECIOS'!A:B,2,FALSE)</f>
        <v xml:space="preserve">Interruptor enchufable 1 x 20 A 10 KA </v>
      </c>
      <c r="D704" s="12" t="str">
        <f>VLOOKUP(B704,'LISTA DE PRECIOS'!A:D,4,FALSE)</f>
        <v>Un</v>
      </c>
      <c r="E704" s="12">
        <v>1</v>
      </c>
      <c r="F704" s="12">
        <v>1</v>
      </c>
      <c r="G704" s="13">
        <f>VLOOKUP(B704,'LISTA DE PRECIOS'!A:E,5,FALSE)</f>
        <v>9300</v>
      </c>
      <c r="H704" s="39">
        <f>+ROUND(E704*F704*G704,0)</f>
        <v>9300</v>
      </c>
    </row>
    <row r="705" spans="2:8" s="1" customFormat="1">
      <c r="B705" s="169" t="s">
        <v>2709</v>
      </c>
      <c r="C705" s="11" t="str">
        <f>VLOOKUP(B705,'LISTA DE PRECIOS'!A:B,2,FALSE)</f>
        <v xml:space="preserve">Accesorios de fijacion </v>
      </c>
      <c r="D705" s="12" t="str">
        <f>VLOOKUP(B705,'LISTA DE PRECIOS'!A:D,4,FALSE)</f>
        <v>Un</v>
      </c>
      <c r="E705" s="12">
        <v>1</v>
      </c>
      <c r="F705" s="12">
        <v>1</v>
      </c>
      <c r="G705" s="13">
        <f>VLOOKUP(B705,'LISTA DE PRECIOS'!A:E,5,FALSE)</f>
        <v>1850</v>
      </c>
      <c r="H705" s="39">
        <f t="shared" ref="H705:H708" si="24">+ROUND(E705*F705*G705,0)</f>
        <v>1850</v>
      </c>
    </row>
    <row r="706" spans="2:8" s="1" customFormat="1">
      <c r="B706" s="169" t="s">
        <v>2711</v>
      </c>
      <c r="C706" s="11" t="str">
        <f>VLOOKUP(B706,'LISTA DE PRECIOS'!A:B,2,FALSE)</f>
        <v xml:space="preserve">Compuesto sellante Sika Boom o similar </v>
      </c>
      <c r="D706" s="12" t="str">
        <f>VLOOKUP(B706,'LISTA DE PRECIOS'!A:D,4,FALSE)</f>
        <v>Tarro</v>
      </c>
      <c r="E706" s="12">
        <v>1</v>
      </c>
      <c r="F706" s="12">
        <v>1.1200000000000001</v>
      </c>
      <c r="G706" s="13">
        <f>VLOOKUP(B706,'LISTA DE PRECIOS'!A:E,5,FALSE)</f>
        <v>18900</v>
      </c>
      <c r="H706" s="39">
        <f t="shared" si="24"/>
        <v>21168</v>
      </c>
    </row>
    <row r="707" spans="2:8" s="1" customFormat="1">
      <c r="B707" s="169" t="s">
        <v>2715</v>
      </c>
      <c r="C707" s="11" t="str">
        <f>VLOOKUP(B707,'LISTA DE PRECIOS'!A:B,2,FALSE)</f>
        <v xml:space="preserve">Marquilla adhesiva identificación de tablero </v>
      </c>
      <c r="D707" s="12" t="str">
        <f>VLOOKUP(B707,'LISTA DE PRECIOS'!A:D,4,FALSE)</f>
        <v>Un</v>
      </c>
      <c r="E707" s="12">
        <v>1</v>
      </c>
      <c r="F707" s="12">
        <v>1</v>
      </c>
      <c r="G707" s="13">
        <f>VLOOKUP(B707,'LISTA DE PRECIOS'!A:E,5,FALSE)</f>
        <v>750</v>
      </c>
      <c r="H707" s="39">
        <f t="shared" si="24"/>
        <v>750</v>
      </c>
    </row>
    <row r="708" spans="2:8" s="1" customFormat="1" ht="22.5">
      <c r="B708" s="169" t="s">
        <v>2713</v>
      </c>
      <c r="C708" s="11" t="str">
        <f>VLOOKUP(B708,'LISTA DE PRECIOS'!A:B,2,FALSE)</f>
        <v xml:space="preserve">Marcacion: Diagrama Unifilar y cuadro de cargas </v>
      </c>
      <c r="D708" s="12" t="str">
        <f>VLOOKUP(B708,'LISTA DE PRECIOS'!A:D,4,FALSE)</f>
        <v>Un</v>
      </c>
      <c r="E708" s="12">
        <v>1</v>
      </c>
      <c r="F708" s="12">
        <v>1</v>
      </c>
      <c r="G708" s="13">
        <f>VLOOKUP(B708,'LISTA DE PRECIOS'!A:E,5,FALSE)</f>
        <v>1500</v>
      </c>
      <c r="H708" s="39">
        <f t="shared" si="24"/>
        <v>1500</v>
      </c>
    </row>
    <row r="709" spans="2:8" s="1" customFormat="1">
      <c r="B709" s="169" t="s">
        <v>2716</v>
      </c>
      <c r="C709" s="11" t="str">
        <f>VLOOKUP(B709,'LISTA DE PRECIOS'!A:B,2,FALSE)</f>
        <v xml:space="preserve">Marquilla adhesiva identificación de circuitos </v>
      </c>
      <c r="D709" s="12" t="str">
        <f>VLOOKUP(B709,'LISTA DE PRECIOS'!A:D,4,FALSE)</f>
        <v>Un</v>
      </c>
      <c r="E709" s="12">
        <v>0.8</v>
      </c>
      <c r="F709" s="12">
        <v>1</v>
      </c>
      <c r="G709" s="13">
        <f>VLOOKUP(B709,'LISTA DE PRECIOS'!A:E,5,FALSE)</f>
        <v>690</v>
      </c>
      <c r="H709" s="39">
        <f>+ROUND(E709*F709*G709,0)</f>
        <v>552</v>
      </c>
    </row>
    <row r="710" spans="2:8" s="1" customFormat="1" ht="15.75" thickBot="1">
      <c r="B710" s="91" t="s">
        <v>2427</v>
      </c>
      <c r="C710" s="95" t="str">
        <f>VLOOKUP(B710,'LISTA DE PRECIOS'!A:B,2,FALSE)</f>
        <v>Mortero 1:3 (producción)</v>
      </c>
      <c r="D710" s="92" t="str">
        <f>VLOOKUP(B710,'LISTA DE PRECIOS'!A:D,4,FALSE)</f>
        <v>M3</v>
      </c>
      <c r="E710" s="173">
        <v>4.0000000000000001E-3</v>
      </c>
      <c r="F710" s="92">
        <v>1.05</v>
      </c>
      <c r="G710" s="93">
        <f>VLOOKUP(B710,'LISTA DE PRECIOS'!A:E,5,FALSE)</f>
        <v>335812</v>
      </c>
      <c r="H710" s="94">
        <f>+ROUND(E710*F710*G710,0)</f>
        <v>1410</v>
      </c>
    </row>
    <row r="711" spans="2:8" s="1" customFormat="1" ht="15.75" thickBot="1">
      <c r="B711" s="1022"/>
      <c r="C711" s="1023"/>
      <c r="D711" s="1024"/>
      <c r="E711" s="1030" t="s">
        <v>497</v>
      </c>
      <c r="F711" s="1031"/>
      <c r="G711" s="1032"/>
      <c r="H711" s="29">
        <f>ROUND(SUM(H702:H710),0)</f>
        <v>244092</v>
      </c>
    </row>
    <row r="712" spans="2:8" s="1" customFormat="1" ht="10.9" customHeight="1" thickBot="1">
      <c r="B712" s="1027"/>
      <c r="C712" s="1027"/>
      <c r="D712" s="1027"/>
      <c r="E712" s="1027"/>
      <c r="F712" s="1027"/>
      <c r="G712" s="1027"/>
      <c r="H712" s="1027"/>
    </row>
    <row r="713" spans="2:8" s="1" customFormat="1">
      <c r="B713" s="1028" t="s">
        <v>489</v>
      </c>
      <c r="C713" s="1029"/>
      <c r="D713" s="41" t="s">
        <v>490</v>
      </c>
      <c r="E713" s="25" t="s">
        <v>491</v>
      </c>
      <c r="F713" s="25" t="s">
        <v>2530</v>
      </c>
      <c r="G713" s="26" t="s">
        <v>492</v>
      </c>
      <c r="H713" s="27" t="s">
        <v>493</v>
      </c>
    </row>
    <row r="714" spans="2:8" s="1" customFormat="1" ht="15.75" thickBot="1">
      <c r="B714" s="91" t="s">
        <v>543</v>
      </c>
      <c r="C714" s="95" t="str">
        <f>VLOOKUP(B714,'LISTA DE PRECIOS'!A:B,2,FALSE)</f>
        <v>Herramienta menor</v>
      </c>
      <c r="D714" s="92" t="str">
        <f>VLOOKUP(B714,'LISTA DE PRECIOS'!A:D,4,FALSE)</f>
        <v>%MO</v>
      </c>
      <c r="E714" s="155">
        <v>0.1</v>
      </c>
      <c r="F714" s="155"/>
      <c r="G714" s="93">
        <f>+H724</f>
        <v>122335</v>
      </c>
      <c r="H714" s="154">
        <f>+ROUND(E714*G714,0)</f>
        <v>12234</v>
      </c>
    </row>
    <row r="715" spans="2:8" s="1" customFormat="1" ht="15.75" thickBot="1">
      <c r="B715" s="1022"/>
      <c r="C715" s="1023"/>
      <c r="D715" s="1024"/>
      <c r="E715" s="1030" t="s">
        <v>498</v>
      </c>
      <c r="F715" s="1031"/>
      <c r="G715" s="1032"/>
      <c r="H715" s="29">
        <f>ROUND(SUM(H714:H714),0)</f>
        <v>12234</v>
      </c>
    </row>
    <row r="716" spans="2:8" s="1" customFormat="1" ht="10.15" customHeight="1" thickBot="1">
      <c r="B716" s="42"/>
      <c r="C716" s="42"/>
      <c r="D716" s="42"/>
      <c r="E716" s="10"/>
      <c r="F716" s="10"/>
      <c r="G716" s="7"/>
      <c r="H716" s="8"/>
    </row>
    <row r="717" spans="2:8" s="1" customFormat="1" ht="24.75" thickBot="1">
      <c r="B717" s="1033" t="s">
        <v>499</v>
      </c>
      <c r="C717" s="1034"/>
      <c r="D717" s="30" t="s">
        <v>495</v>
      </c>
      <c r="E717" s="30" t="s">
        <v>501</v>
      </c>
      <c r="F717" s="25" t="s">
        <v>2530</v>
      </c>
      <c r="G717" s="31" t="s">
        <v>500</v>
      </c>
      <c r="H717" s="32" t="s">
        <v>493</v>
      </c>
    </row>
    <row r="718" spans="2:8" s="1" customFormat="1" ht="19.899999999999999" customHeight="1" thickBot="1">
      <c r="B718" s="15">
        <v>3</v>
      </c>
      <c r="C718" s="16" t="s">
        <v>4</v>
      </c>
      <c r="D718" s="17"/>
      <c r="E718" s="18"/>
      <c r="F718" s="18"/>
      <c r="G718" s="19"/>
      <c r="H718" s="20">
        <f>+ROUND(E718*G718,0)</f>
        <v>0</v>
      </c>
    </row>
    <row r="719" spans="2:8" s="1" customFormat="1" ht="15.75" thickBot="1">
      <c r="B719" s="991"/>
      <c r="C719" s="991"/>
      <c r="D719" s="991"/>
      <c r="E719" s="992" t="s">
        <v>502</v>
      </c>
      <c r="F719" s="993"/>
      <c r="G719" s="994"/>
      <c r="H719" s="33">
        <f>ROUND(SUM(H718:H718),0)</f>
        <v>0</v>
      </c>
    </row>
    <row r="720" spans="2:8" s="1" customFormat="1" ht="15.75" thickBot="1">
      <c r="B720" s="1027"/>
      <c r="C720" s="1027"/>
      <c r="D720" s="1027"/>
      <c r="E720" s="1027"/>
      <c r="F720" s="1027"/>
      <c r="G720" s="1027"/>
      <c r="H720" s="1027"/>
    </row>
    <row r="721" spans="2:8" s="1" customFormat="1">
      <c r="B721" s="1207" t="s">
        <v>503</v>
      </c>
      <c r="C721" s="1208"/>
      <c r="D721" s="124" t="s">
        <v>495</v>
      </c>
      <c r="E721" s="123" t="s">
        <v>504</v>
      </c>
      <c r="F721" s="123" t="s">
        <v>2530</v>
      </c>
      <c r="G721" s="122" t="s">
        <v>505</v>
      </c>
      <c r="H721" s="121" t="s">
        <v>493</v>
      </c>
    </row>
    <row r="722" spans="2:8" s="1" customFormat="1">
      <c r="B722" s="423" t="s">
        <v>2514</v>
      </c>
      <c r="C722" s="11" t="str">
        <f>VLOOKUP(B722,'LISTA DE PRECIOS'!A:B,2,FALSE)</f>
        <v>Ayudante</v>
      </c>
      <c r="D722" s="12" t="str">
        <f>VLOOKUP(B722,'LISTA DE PRECIOS'!A:D,4,FALSE)</f>
        <v>Día</v>
      </c>
      <c r="E722" s="23">
        <v>0.6</v>
      </c>
      <c r="F722" s="23">
        <v>1</v>
      </c>
      <c r="G722" s="13">
        <f>VLOOKUP(B722,'LISTA DE PRECIOS'!A:E,5,FALSE)</f>
        <v>67964</v>
      </c>
      <c r="H722" s="119">
        <f>+ROUND(E722*F722*G722,0)</f>
        <v>40778</v>
      </c>
    </row>
    <row r="723" spans="2:8" s="1" customFormat="1" ht="15.75" thickBot="1">
      <c r="B723" s="424" t="s">
        <v>2523</v>
      </c>
      <c r="C723" s="95" t="str">
        <f>VLOOKUP(B723,'LISTA DE PRECIOS'!A:B,2,FALSE)</f>
        <v>Oficial eléctrico</v>
      </c>
      <c r="D723" s="92" t="str">
        <f>VLOOKUP(B723,'LISTA DE PRECIOS'!A:D,4,FALSE)</f>
        <v>Día</v>
      </c>
      <c r="E723" s="117">
        <v>0.6</v>
      </c>
      <c r="F723" s="117">
        <v>1</v>
      </c>
      <c r="G723" s="93">
        <f>VLOOKUP(B723,'LISTA DE PRECIOS'!A:E,5,FALSE)</f>
        <v>135928</v>
      </c>
      <c r="H723" s="116">
        <f>+ROUND(E723*F723*G723,0)</f>
        <v>81557</v>
      </c>
    </row>
    <row r="724" spans="2:8" s="1" customFormat="1" ht="15.75" thickBot="1">
      <c r="B724" s="991"/>
      <c r="C724" s="991"/>
      <c r="D724" s="991"/>
      <c r="E724" s="1042" t="s">
        <v>506</v>
      </c>
      <c r="F724" s="1043"/>
      <c r="G724" s="1031"/>
      <c r="H724" s="29">
        <f>ROUND(SUM(H722:H723),0)</f>
        <v>122335</v>
      </c>
    </row>
    <row r="725" spans="2:8" s="1" customFormat="1" ht="8.4499999999999993" customHeight="1" thickBot="1">
      <c r="B725" s="42"/>
      <c r="C725" s="42"/>
      <c r="D725" s="42"/>
      <c r="E725" s="42"/>
      <c r="F725" s="42"/>
      <c r="G725" s="42"/>
      <c r="H725" s="42"/>
    </row>
    <row r="726" spans="2:8" s="1" customFormat="1" ht="15.75" thickBot="1">
      <c r="B726" s="40"/>
      <c r="C726" s="40"/>
      <c r="D726" s="40"/>
      <c r="E726" s="995" t="s">
        <v>507</v>
      </c>
      <c r="F726" s="996"/>
      <c r="G726" s="997"/>
      <c r="H726" s="14">
        <f>+ROUND(H724+H715+H711+H719,0)</f>
        <v>378661</v>
      </c>
    </row>
    <row r="727" spans="2:8" s="1" customFormat="1">
      <c r="B727" s="40"/>
      <c r="C727" s="40"/>
      <c r="D727" s="40"/>
      <c r="E727" s="201"/>
      <c r="F727" s="201"/>
      <c r="G727" s="201"/>
      <c r="H727" s="200"/>
    </row>
    <row r="728" spans="2:8" s="1" customFormat="1">
      <c r="B728" s="40"/>
      <c r="C728" s="40"/>
      <c r="D728" s="40"/>
      <c r="E728" s="201"/>
      <c r="F728" s="201"/>
      <c r="G728" s="201"/>
      <c r="H728" s="200"/>
    </row>
    <row r="729" spans="2:8" s="1" customFormat="1">
      <c r="B729" s="40"/>
      <c r="C729" s="40"/>
      <c r="D729" s="40"/>
      <c r="E729" s="201"/>
      <c r="F729" s="201"/>
      <c r="G729" s="201"/>
      <c r="H729" s="200"/>
    </row>
    <row r="730" spans="2:8" s="1" customFormat="1">
      <c r="B730" s="40"/>
      <c r="C730" s="40"/>
      <c r="D730" s="40"/>
      <c r="E730" s="201"/>
      <c r="F730" s="201"/>
      <c r="G730" s="201"/>
      <c r="H730" s="200"/>
    </row>
    <row r="731" spans="2:8" s="1" customFormat="1" ht="15.75" thickBot="1">
      <c r="B731" s="40"/>
      <c r="C731" s="40"/>
      <c r="D731" s="40"/>
      <c r="E731" s="201"/>
      <c r="F731" s="201"/>
      <c r="G731" s="201"/>
      <c r="H731" s="200"/>
    </row>
    <row r="732" spans="2:8" s="1" customFormat="1" ht="15.6" customHeight="1" thickTop="1">
      <c r="B732" s="40"/>
      <c r="C732" s="854" t="s">
        <v>3432</v>
      </c>
      <c r="D732" s="40"/>
      <c r="E732" s="1203" t="s">
        <v>3431</v>
      </c>
      <c r="F732" s="1203"/>
      <c r="G732" s="1203"/>
      <c r="H732" s="200"/>
    </row>
    <row r="733" spans="2:8" s="1" customFormat="1">
      <c r="B733" s="40"/>
      <c r="C733" s="40"/>
      <c r="D733" s="40"/>
      <c r="E733" s="201"/>
      <c r="F733" s="201"/>
      <c r="G733" s="201"/>
      <c r="H733" s="200"/>
    </row>
    <row r="734" spans="2:8" s="1" customFormat="1">
      <c r="B734" s="40"/>
      <c r="C734" s="40"/>
      <c r="D734" s="40"/>
      <c r="E734" s="201"/>
      <c r="F734" s="201"/>
      <c r="G734" s="201"/>
      <c r="H734" s="200"/>
    </row>
    <row r="735" spans="2:8" s="1" customFormat="1" ht="15.75" thickBot="1">
      <c r="B735" s="40"/>
      <c r="C735" s="40"/>
      <c r="D735" s="40"/>
      <c r="E735" s="201"/>
      <c r="F735" s="201"/>
      <c r="G735" s="201"/>
      <c r="H735" s="200"/>
    </row>
    <row r="736" spans="2:8" s="1" customFormat="1" ht="15.75" thickTop="1">
      <c r="B736" s="40"/>
      <c r="C736" s="854" t="s">
        <v>3426</v>
      </c>
      <c r="D736" s="40"/>
      <c r="E736" s="1203" t="s">
        <v>3429</v>
      </c>
      <c r="F736" s="1203"/>
      <c r="G736" s="1203"/>
      <c r="H736" s="200"/>
    </row>
    <row r="737" spans="2:8" s="1" customFormat="1">
      <c r="B737" s="40"/>
      <c r="C737" s="40"/>
      <c r="D737" s="40"/>
      <c r="E737" s="201"/>
      <c r="F737" s="201"/>
      <c r="G737" s="201"/>
      <c r="H737" s="200"/>
    </row>
    <row r="738" spans="2:8" s="1" customFormat="1" ht="15" customHeight="1" thickBot="1">
      <c r="B738" s="4"/>
      <c r="C738" s="4"/>
      <c r="D738" s="4"/>
      <c r="E738" s="4"/>
      <c r="F738" s="4"/>
      <c r="G738" s="4"/>
      <c r="H738" s="4"/>
    </row>
    <row r="739" spans="2:8" s="1" customFormat="1" ht="15" customHeight="1" thickBot="1">
      <c r="B739" s="1209" t="s">
        <v>2982</v>
      </c>
      <c r="C739" s="1210"/>
      <c r="D739" s="1210"/>
      <c r="E739" s="1210"/>
      <c r="F739" s="1210"/>
      <c r="G739" s="1210"/>
      <c r="H739" s="1211"/>
    </row>
    <row r="740" spans="2:8" s="1" customFormat="1" ht="15.75" thickBot="1">
      <c r="B740" s="1006" t="s">
        <v>2578</v>
      </c>
      <c r="C740" s="1007"/>
      <c r="D740" s="1008" t="s">
        <v>3700</v>
      </c>
      <c r="E740" s="1007"/>
      <c r="F740" s="1007"/>
      <c r="G740" s="1007"/>
      <c r="H740" s="1009"/>
    </row>
    <row r="741" spans="2:8" s="1" customFormat="1">
      <c r="B741" s="1010" t="s">
        <v>2870</v>
      </c>
      <c r="C741" s="1011"/>
      <c r="D741" s="1010" t="s">
        <v>34</v>
      </c>
      <c r="E741" s="1011"/>
      <c r="F741" s="1011"/>
      <c r="G741" s="1011"/>
      <c r="H741" s="38" t="s">
        <v>1</v>
      </c>
    </row>
    <row r="742" spans="2:8" s="1" customFormat="1" ht="28.9" customHeight="1">
      <c r="B742" s="1012"/>
      <c r="C742" s="1013"/>
      <c r="D742" s="1016">
        <f>+ROUND(H768+H759+H755+H763,0)</f>
        <v>327320</v>
      </c>
      <c r="E742" s="1017"/>
      <c r="F742" s="1017"/>
      <c r="G742" s="1017"/>
      <c r="H742" s="1020" t="s">
        <v>2806</v>
      </c>
    </row>
    <row r="743" spans="2:8" s="1" customFormat="1" ht="25.9" customHeight="1" thickBot="1">
      <c r="B743" s="1014"/>
      <c r="C743" s="1015"/>
      <c r="D743" s="1018"/>
      <c r="E743" s="1019"/>
      <c r="F743" s="1019"/>
      <c r="G743" s="1019"/>
      <c r="H743" s="1021"/>
    </row>
    <row r="744" spans="2:8" s="1" customFormat="1" ht="19.899999999999999" customHeight="1" thickBot="1">
      <c r="E744" s="9"/>
      <c r="F744" s="9"/>
      <c r="G744" s="4"/>
      <c r="H744" s="4"/>
    </row>
    <row r="745" spans="2:8" s="1" customFormat="1">
      <c r="B745" s="1207" t="s">
        <v>494</v>
      </c>
      <c r="C745" s="1208"/>
      <c r="D745" s="124" t="s">
        <v>495</v>
      </c>
      <c r="E745" s="123" t="s">
        <v>496</v>
      </c>
      <c r="F745" s="123" t="s">
        <v>2542</v>
      </c>
      <c r="G745" s="122" t="s">
        <v>492</v>
      </c>
      <c r="H745" s="121" t="s">
        <v>493</v>
      </c>
    </row>
    <row r="746" spans="2:8" s="1" customFormat="1">
      <c r="B746" s="169"/>
      <c r="C746" s="11" t="s">
        <v>2720</v>
      </c>
      <c r="D746" s="12" t="s">
        <v>35</v>
      </c>
      <c r="E746" s="12">
        <v>0.33</v>
      </c>
      <c r="F746" s="12">
        <v>1</v>
      </c>
      <c r="G746" s="13">
        <v>17900</v>
      </c>
      <c r="H746" s="39">
        <f>+ROUND(E746*F746*G746,0)</f>
        <v>5907</v>
      </c>
    </row>
    <row r="747" spans="2:8" s="1" customFormat="1">
      <c r="B747" s="169"/>
      <c r="C747" s="11" t="s">
        <v>2721</v>
      </c>
      <c r="D747" s="12" t="s">
        <v>35</v>
      </c>
      <c r="E747" s="12">
        <v>0.2</v>
      </c>
      <c r="F747" s="12">
        <v>1</v>
      </c>
      <c r="G747" s="13">
        <v>5900</v>
      </c>
      <c r="H747" s="39">
        <f>+ROUND(G747*E747,0)</f>
        <v>1180</v>
      </c>
    </row>
    <row r="748" spans="2:8" s="1" customFormat="1">
      <c r="B748" s="169"/>
      <c r="C748" s="11" t="s">
        <v>2722</v>
      </c>
      <c r="D748" s="12" t="s">
        <v>35</v>
      </c>
      <c r="E748" s="12">
        <v>0.1</v>
      </c>
      <c r="F748" s="12">
        <v>1</v>
      </c>
      <c r="G748" s="13">
        <v>2600</v>
      </c>
      <c r="H748" s="39">
        <f>+ROUND(E748*F748*G748,0)</f>
        <v>260</v>
      </c>
    </row>
    <row r="749" spans="2:8" s="1" customFormat="1">
      <c r="B749" s="169" t="s">
        <v>2723</v>
      </c>
      <c r="C749" s="11" t="str">
        <f>VLOOKUP(B749,'LISTA DE PRECIOS'!A:B,2,FALSE)</f>
        <v xml:space="preserve">Caja 2x 4 metalica galvanizada </v>
      </c>
      <c r="D749" s="12" t="str">
        <f>VLOOKUP(B749,'LISTA DE PRECIOS'!A:D,4,FALSE)</f>
        <v>Un</v>
      </c>
      <c r="E749" s="12">
        <v>1</v>
      </c>
      <c r="F749" s="12">
        <v>1</v>
      </c>
      <c r="G749" s="13">
        <f>VLOOKUP(B749,'LISTA DE PRECIOS'!A:E,5,FALSE)</f>
        <v>5000</v>
      </c>
      <c r="H749" s="39">
        <f t="shared" ref="H749:H750" si="25">+ROUND(E749*F749*G749,0)</f>
        <v>5000</v>
      </c>
    </row>
    <row r="750" spans="2:8" s="1" customFormat="1">
      <c r="B750" s="169" t="s">
        <v>2725</v>
      </c>
      <c r="C750" s="11" t="str">
        <f>VLOOKUP(B750,'LISTA DE PRECIOS'!A:B,2,FALSE)</f>
        <v xml:space="preserve">Cable Cu aislado # 12 AWGTHHN/THWN </v>
      </c>
      <c r="D750" s="12" t="str">
        <f>VLOOKUP(B750,'LISTA DE PRECIOS'!A:D,4,FALSE)</f>
        <v>M</v>
      </c>
      <c r="E750" s="12">
        <v>1</v>
      </c>
      <c r="F750" s="12">
        <v>1</v>
      </c>
      <c r="G750" s="13">
        <f>VLOOKUP(B750,'LISTA DE PRECIOS'!A:E,5,FALSE)</f>
        <v>1400</v>
      </c>
      <c r="H750" s="39">
        <f t="shared" si="25"/>
        <v>1400</v>
      </c>
    </row>
    <row r="751" spans="2:8" s="1" customFormat="1">
      <c r="B751" s="169" t="s">
        <v>2727</v>
      </c>
      <c r="C751" s="11" t="str">
        <f>VLOOKUP(B751,'LISTA DE PRECIOS'!A:B,2,FALSE)</f>
        <v>Conector tipo resorte para cable No 14/12</v>
      </c>
      <c r="D751" s="12" t="str">
        <f>VLOOKUP(B751,'LISTA DE PRECIOS'!A:D,4,FALSE)</f>
        <v>Un</v>
      </c>
      <c r="E751" s="12">
        <v>3</v>
      </c>
      <c r="F751" s="12">
        <v>1</v>
      </c>
      <c r="G751" s="13">
        <f>VLOOKUP(B751,'LISTA DE PRECIOS'!A:E,5,FALSE)</f>
        <v>6200</v>
      </c>
      <c r="H751" s="39">
        <f>+ROUND(E751*F751*G751,0)</f>
        <v>18600</v>
      </c>
    </row>
    <row r="752" spans="2:8" s="1" customFormat="1">
      <c r="B752" s="169" t="s">
        <v>755</v>
      </c>
      <c r="C752" s="11" t="str">
        <f>VLOOKUP(B752,'LISTA DE PRECIOS'!A:B,2,FALSE)</f>
        <v>Cinta aislante  rollo 19 mm x 20 m.3/4</v>
      </c>
      <c r="D752" s="12" t="str">
        <f>VLOOKUP(B752,'LISTA DE PRECIOS'!A:D,4,FALSE)</f>
        <v>Un</v>
      </c>
      <c r="E752" s="12">
        <v>1</v>
      </c>
      <c r="F752" s="12">
        <v>1</v>
      </c>
      <c r="G752" s="13">
        <f>VLOOKUP(B752,'LISTA DE PRECIOS'!A:E,5,FALSE)</f>
        <v>1450</v>
      </c>
      <c r="H752" s="39">
        <f t="shared" ref="H752:H753" si="26">+ROUND(E752*F752*G752,0)</f>
        <v>1450</v>
      </c>
    </row>
    <row r="753" spans="2:8" s="1" customFormat="1">
      <c r="B753" s="169"/>
      <c r="C753" s="11" t="s">
        <v>2867</v>
      </c>
      <c r="D753" s="12" t="s">
        <v>35</v>
      </c>
      <c r="E753" s="12">
        <v>1</v>
      </c>
      <c r="F753" s="12">
        <v>1</v>
      </c>
      <c r="G753" s="13">
        <v>249500</v>
      </c>
      <c r="H753" s="39">
        <f t="shared" si="26"/>
        <v>249500</v>
      </c>
    </row>
    <row r="754" spans="2:8" s="1" customFormat="1" ht="15.75" thickBot="1">
      <c r="B754" s="91" t="s">
        <v>2427</v>
      </c>
      <c r="C754" s="95" t="str">
        <f>VLOOKUP(B754,'LISTA DE PRECIOS'!A:B,2,FALSE)</f>
        <v>Mortero 1:3 (producción)</v>
      </c>
      <c r="D754" s="92" t="str">
        <f>VLOOKUP(B754,'LISTA DE PRECIOS'!A:D,4,FALSE)</f>
        <v>M3</v>
      </c>
      <c r="E754" s="173">
        <v>4.0000000000000001E-3</v>
      </c>
      <c r="F754" s="92">
        <v>1.05</v>
      </c>
      <c r="G754" s="93">
        <f>VLOOKUP(B754,'LISTA DE PRECIOS'!A:E,5,FALSE)</f>
        <v>335812</v>
      </c>
      <c r="H754" s="94">
        <f>+ROUND(E754*F754*G754,0)</f>
        <v>1410</v>
      </c>
    </row>
    <row r="755" spans="2:8" s="1" customFormat="1" ht="15.75" thickBot="1">
      <c r="B755" s="1022"/>
      <c r="C755" s="1023"/>
      <c r="D755" s="1024"/>
      <c r="E755" s="1030" t="s">
        <v>497</v>
      </c>
      <c r="F755" s="1031"/>
      <c r="G755" s="1032"/>
      <c r="H755" s="29">
        <f>ROUND(SUM(H746:H754),0)</f>
        <v>284707</v>
      </c>
    </row>
    <row r="756" spans="2:8" s="1" customFormat="1" ht="10.9" customHeight="1" thickBot="1">
      <c r="B756" s="1027"/>
      <c r="C756" s="1027"/>
      <c r="D756" s="1027"/>
      <c r="E756" s="1027"/>
      <c r="F756" s="1027"/>
      <c r="G756" s="1027"/>
      <c r="H756" s="1027"/>
    </row>
    <row r="757" spans="2:8" s="1" customFormat="1">
      <c r="B757" s="1028" t="s">
        <v>489</v>
      </c>
      <c r="C757" s="1029"/>
      <c r="D757" s="41" t="s">
        <v>490</v>
      </c>
      <c r="E757" s="25" t="s">
        <v>491</v>
      </c>
      <c r="F757" s="25" t="s">
        <v>2530</v>
      </c>
      <c r="G757" s="26" t="s">
        <v>492</v>
      </c>
      <c r="H757" s="27" t="s">
        <v>493</v>
      </c>
    </row>
    <row r="758" spans="2:8" s="1" customFormat="1" ht="15.75" thickBot="1">
      <c r="B758" s="91" t="s">
        <v>543</v>
      </c>
      <c r="C758" s="95" t="str">
        <f>VLOOKUP(B758,'LISTA DE PRECIOS'!A:B,2,FALSE)</f>
        <v>Herramienta menor</v>
      </c>
      <c r="D758" s="92" t="str">
        <f>VLOOKUP(B758,'LISTA DE PRECIOS'!A:D,4,FALSE)</f>
        <v>%MO</v>
      </c>
      <c r="E758" s="155">
        <v>0.1</v>
      </c>
      <c r="F758" s="155"/>
      <c r="G758" s="93">
        <f>+H768</f>
        <v>38739</v>
      </c>
      <c r="H758" s="154">
        <f>+ROUND(E758*G758,0)</f>
        <v>3874</v>
      </c>
    </row>
    <row r="759" spans="2:8" s="1" customFormat="1" ht="15.75" thickBot="1">
      <c r="B759" s="1022"/>
      <c r="C759" s="1023"/>
      <c r="D759" s="1024"/>
      <c r="E759" s="1030" t="s">
        <v>498</v>
      </c>
      <c r="F759" s="1031"/>
      <c r="G759" s="1032"/>
      <c r="H759" s="29">
        <f>ROUND(SUM(H758:H758),0)</f>
        <v>3874</v>
      </c>
    </row>
    <row r="760" spans="2:8" s="1" customFormat="1" ht="10.15" customHeight="1" thickBot="1">
      <c r="B760" s="42"/>
      <c r="C760" s="42"/>
      <c r="D760" s="42"/>
      <c r="E760" s="10"/>
      <c r="F760" s="10"/>
      <c r="G760" s="7"/>
      <c r="H760" s="8"/>
    </row>
    <row r="761" spans="2:8" s="1" customFormat="1" ht="24.75" thickBot="1">
      <c r="B761" s="1033" t="s">
        <v>499</v>
      </c>
      <c r="C761" s="1034"/>
      <c r="D761" s="30" t="s">
        <v>495</v>
      </c>
      <c r="E761" s="30" t="s">
        <v>501</v>
      </c>
      <c r="F761" s="25" t="s">
        <v>2530</v>
      </c>
      <c r="G761" s="31" t="s">
        <v>500</v>
      </c>
      <c r="H761" s="32" t="s">
        <v>493</v>
      </c>
    </row>
    <row r="762" spans="2:8" s="1" customFormat="1" ht="19.899999999999999" customHeight="1" thickBot="1">
      <c r="B762" s="15">
        <v>3</v>
      </c>
      <c r="C762" s="16" t="s">
        <v>4</v>
      </c>
      <c r="D762" s="17"/>
      <c r="E762" s="18"/>
      <c r="F762" s="18"/>
      <c r="G762" s="19"/>
      <c r="H762" s="20">
        <f>+ROUND(E762*G762,0)</f>
        <v>0</v>
      </c>
    </row>
    <row r="763" spans="2:8" s="1" customFormat="1" ht="15.75" thickBot="1">
      <c r="B763" s="991"/>
      <c r="C763" s="991"/>
      <c r="D763" s="991"/>
      <c r="E763" s="992" t="s">
        <v>502</v>
      </c>
      <c r="F763" s="993"/>
      <c r="G763" s="994"/>
      <c r="H763" s="33">
        <f>ROUND(SUM(H762:H762),0)</f>
        <v>0</v>
      </c>
    </row>
    <row r="764" spans="2:8" s="1" customFormat="1" ht="15.75" thickBot="1">
      <c r="B764" s="1027"/>
      <c r="C764" s="1027"/>
      <c r="D764" s="1027"/>
      <c r="E764" s="1027"/>
      <c r="F764" s="1027"/>
      <c r="G764" s="1027"/>
      <c r="H764" s="1027"/>
    </row>
    <row r="765" spans="2:8" s="1" customFormat="1">
      <c r="B765" s="1207" t="s">
        <v>503</v>
      </c>
      <c r="C765" s="1208"/>
      <c r="D765" s="124" t="s">
        <v>495</v>
      </c>
      <c r="E765" s="123" t="s">
        <v>504</v>
      </c>
      <c r="F765" s="123" t="s">
        <v>2530</v>
      </c>
      <c r="G765" s="122" t="s">
        <v>505</v>
      </c>
      <c r="H765" s="121" t="s">
        <v>493</v>
      </c>
    </row>
    <row r="766" spans="2:8" s="1" customFormat="1">
      <c r="B766" s="423" t="s">
        <v>2514</v>
      </c>
      <c r="C766" s="11" t="str">
        <f>VLOOKUP(B766,'LISTA DE PRECIOS'!A:B,2,FALSE)</f>
        <v>Ayudante</v>
      </c>
      <c r="D766" s="12" t="str">
        <f>VLOOKUP(B766,'LISTA DE PRECIOS'!A:D,4,FALSE)</f>
        <v>Día</v>
      </c>
      <c r="E766" s="23">
        <v>0.19</v>
      </c>
      <c r="F766" s="23">
        <v>1</v>
      </c>
      <c r="G766" s="13">
        <f>VLOOKUP(B766,'LISTA DE PRECIOS'!A:E,5,FALSE)</f>
        <v>67964</v>
      </c>
      <c r="H766" s="119">
        <f>+ROUND(E766*F766*G766,0)</f>
        <v>12913</v>
      </c>
    </row>
    <row r="767" spans="2:8" s="1" customFormat="1" ht="15.75" thickBot="1">
      <c r="B767" s="424" t="s">
        <v>2523</v>
      </c>
      <c r="C767" s="95" t="str">
        <f>VLOOKUP(B767,'LISTA DE PRECIOS'!A:B,2,FALSE)</f>
        <v>Oficial eléctrico</v>
      </c>
      <c r="D767" s="92" t="str">
        <f>VLOOKUP(B767,'LISTA DE PRECIOS'!A:D,4,FALSE)</f>
        <v>Día</v>
      </c>
      <c r="E767" s="117">
        <v>0.19</v>
      </c>
      <c r="F767" s="117">
        <v>1</v>
      </c>
      <c r="G767" s="93">
        <f>VLOOKUP(B767,'LISTA DE PRECIOS'!A:E,5,FALSE)</f>
        <v>135928</v>
      </c>
      <c r="H767" s="116">
        <f>+ROUND(E767*F767*G767,0)</f>
        <v>25826</v>
      </c>
    </row>
    <row r="768" spans="2:8" s="1" customFormat="1" ht="15.75" thickBot="1">
      <c r="B768" s="991"/>
      <c r="C768" s="991"/>
      <c r="D768" s="991"/>
      <c r="E768" s="1042" t="s">
        <v>506</v>
      </c>
      <c r="F768" s="1043"/>
      <c r="G768" s="1031"/>
      <c r="H768" s="29">
        <f>ROUND(SUM(H766:H767),0)</f>
        <v>38739</v>
      </c>
    </row>
    <row r="769" spans="2:8" s="1" customFormat="1" ht="8.4499999999999993" customHeight="1" thickBot="1">
      <c r="B769" s="42"/>
      <c r="C769" s="42"/>
      <c r="D769" s="42"/>
      <c r="E769" s="42"/>
      <c r="F769" s="42"/>
      <c r="G769" s="42"/>
      <c r="H769" s="42"/>
    </row>
    <row r="770" spans="2:8" s="1" customFormat="1" ht="15.75" thickBot="1">
      <c r="B770" s="40"/>
      <c r="C770" s="40"/>
      <c r="D770" s="40"/>
      <c r="E770" s="995" t="s">
        <v>507</v>
      </c>
      <c r="F770" s="996"/>
      <c r="G770" s="997"/>
      <c r="H770" s="14">
        <f>+ROUND(H768+H759+H755+H763,0)</f>
        <v>327320</v>
      </c>
    </row>
    <row r="771" spans="2:8" s="1" customFormat="1">
      <c r="B771" s="40"/>
      <c r="C771" s="40"/>
      <c r="D771" s="40"/>
      <c r="E771" s="201"/>
      <c r="F771" s="201"/>
      <c r="G771" s="201"/>
      <c r="H771" s="200"/>
    </row>
    <row r="772" spans="2:8" s="1" customFormat="1">
      <c r="B772" s="40"/>
      <c r="C772" s="40"/>
      <c r="D772" s="40"/>
      <c r="E772" s="201"/>
      <c r="F772" s="201"/>
      <c r="G772" s="201"/>
      <c r="H772" s="200"/>
    </row>
    <row r="773" spans="2:8" s="1" customFormat="1">
      <c r="B773" s="40"/>
      <c r="C773" s="40"/>
      <c r="D773" s="40"/>
      <c r="E773" s="201"/>
      <c r="F773" s="201"/>
      <c r="G773" s="201"/>
      <c r="H773" s="200"/>
    </row>
    <row r="774" spans="2:8" s="1" customFormat="1">
      <c r="B774" s="40"/>
      <c r="C774" s="40"/>
      <c r="D774" s="40"/>
      <c r="E774" s="201"/>
      <c r="F774" s="201"/>
      <c r="G774" s="201"/>
      <c r="H774" s="200"/>
    </row>
    <row r="775" spans="2:8" s="1" customFormat="1" ht="15.75" thickBot="1">
      <c r="B775" s="40"/>
      <c r="C775" s="40"/>
      <c r="D775" s="40"/>
      <c r="E775" s="201"/>
      <c r="F775" s="201"/>
      <c r="G775" s="201"/>
      <c r="H775" s="200"/>
    </row>
    <row r="776" spans="2:8" s="1" customFormat="1" ht="15.6" customHeight="1" thickTop="1">
      <c r="B776" s="40"/>
      <c r="C776" s="854" t="s">
        <v>3432</v>
      </c>
      <c r="D776" s="40"/>
      <c r="E776" s="1203" t="s">
        <v>3431</v>
      </c>
      <c r="F776" s="1203"/>
      <c r="G776" s="1203"/>
      <c r="H776" s="200"/>
    </row>
    <row r="777" spans="2:8" s="1" customFormat="1">
      <c r="B777" s="40"/>
      <c r="C777" s="40"/>
      <c r="D777" s="40"/>
      <c r="E777" s="201"/>
      <c r="F777" s="201"/>
      <c r="G777" s="201"/>
      <c r="H777" s="200"/>
    </row>
    <row r="778" spans="2:8" s="1" customFormat="1">
      <c r="B778" s="40"/>
      <c r="C778" s="40"/>
      <c r="D778" s="40"/>
      <c r="E778" s="201"/>
      <c r="F778" s="201"/>
      <c r="G778" s="201"/>
      <c r="H778" s="200"/>
    </row>
    <row r="779" spans="2:8" s="1" customFormat="1" ht="15.75" thickBot="1">
      <c r="B779" s="40"/>
      <c r="C779" s="40"/>
      <c r="D779" s="40"/>
      <c r="E779" s="201"/>
      <c r="F779" s="201"/>
      <c r="G779" s="201"/>
      <c r="H779" s="200"/>
    </row>
    <row r="780" spans="2:8" s="1" customFormat="1" ht="15.75" thickTop="1">
      <c r="B780" s="40"/>
      <c r="C780" s="854" t="s">
        <v>3426</v>
      </c>
      <c r="D780" s="40"/>
      <c r="E780" s="1203" t="s">
        <v>3429</v>
      </c>
      <c r="F780" s="1203"/>
      <c r="G780" s="1203"/>
      <c r="H780" s="200"/>
    </row>
    <row r="781" spans="2:8" s="1" customFormat="1">
      <c r="B781" s="40"/>
      <c r="C781" s="40"/>
      <c r="D781" s="40"/>
      <c r="E781" s="201"/>
      <c r="F781" s="201"/>
      <c r="G781" s="201"/>
      <c r="H781" s="200"/>
    </row>
    <row r="782" spans="2:8" s="1" customFormat="1" ht="15" customHeight="1" thickBot="1">
      <c r="B782" s="4"/>
      <c r="C782" s="4"/>
      <c r="D782" s="4"/>
      <c r="E782" s="4"/>
      <c r="F782" s="4"/>
      <c r="G782" s="4"/>
      <c r="H782" s="4"/>
    </row>
    <row r="783" spans="2:8" s="1" customFormat="1" ht="15" customHeight="1" thickBot="1">
      <c r="B783" s="1209" t="s">
        <v>2982</v>
      </c>
      <c r="C783" s="1210"/>
      <c r="D783" s="1210"/>
      <c r="E783" s="1210"/>
      <c r="F783" s="1210"/>
      <c r="G783" s="1210"/>
      <c r="H783" s="1211"/>
    </row>
    <row r="784" spans="2:8" s="1" customFormat="1" ht="15.75" thickBot="1">
      <c r="B784" s="1006" t="s">
        <v>2578</v>
      </c>
      <c r="C784" s="1007"/>
      <c r="D784" s="1008" t="s">
        <v>3701</v>
      </c>
      <c r="E784" s="1007"/>
      <c r="F784" s="1007"/>
      <c r="G784" s="1007"/>
      <c r="H784" s="1009"/>
    </row>
    <row r="785" spans="2:8" s="1" customFormat="1">
      <c r="B785" s="1010" t="s">
        <v>2869</v>
      </c>
      <c r="C785" s="1011"/>
      <c r="D785" s="1010" t="s">
        <v>34</v>
      </c>
      <c r="E785" s="1011"/>
      <c r="F785" s="1011"/>
      <c r="G785" s="1011"/>
      <c r="H785" s="38" t="s">
        <v>1</v>
      </c>
    </row>
    <row r="786" spans="2:8" s="1" customFormat="1" ht="28.9" customHeight="1">
      <c r="B786" s="1012"/>
      <c r="C786" s="1013"/>
      <c r="D786" s="1016">
        <f>+ROUND(H812+H803+H799+H807,0)</f>
        <v>174720</v>
      </c>
      <c r="E786" s="1017"/>
      <c r="F786" s="1017"/>
      <c r="G786" s="1017"/>
      <c r="H786" s="1020" t="s">
        <v>2806</v>
      </c>
    </row>
    <row r="787" spans="2:8" s="1" customFormat="1" ht="25.9" customHeight="1" thickBot="1">
      <c r="B787" s="1014"/>
      <c r="C787" s="1015"/>
      <c r="D787" s="1018"/>
      <c r="E787" s="1019"/>
      <c r="F787" s="1019"/>
      <c r="G787" s="1019"/>
      <c r="H787" s="1021"/>
    </row>
    <row r="788" spans="2:8" s="1" customFormat="1" ht="19.899999999999999" customHeight="1" thickBot="1">
      <c r="E788" s="9"/>
      <c r="F788" s="9"/>
      <c r="G788" s="4"/>
      <c r="H788" s="4"/>
    </row>
    <row r="789" spans="2:8" s="1" customFormat="1">
      <c r="B789" s="1207" t="s">
        <v>494</v>
      </c>
      <c r="C789" s="1208"/>
      <c r="D789" s="124" t="s">
        <v>495</v>
      </c>
      <c r="E789" s="123" t="s">
        <v>496</v>
      </c>
      <c r="F789" s="123" t="s">
        <v>2542</v>
      </c>
      <c r="G789" s="122" t="s">
        <v>492</v>
      </c>
      <c r="H789" s="121" t="s">
        <v>493</v>
      </c>
    </row>
    <row r="790" spans="2:8" s="1" customFormat="1">
      <c r="B790" s="169"/>
      <c r="C790" s="11" t="s">
        <v>2720</v>
      </c>
      <c r="D790" s="12" t="s">
        <v>35</v>
      </c>
      <c r="E790" s="12">
        <v>0.33</v>
      </c>
      <c r="F790" s="12">
        <v>1</v>
      </c>
      <c r="G790" s="13">
        <v>17900</v>
      </c>
      <c r="H790" s="39">
        <f>+ROUND(E790*F790*G790,0)</f>
        <v>5907</v>
      </c>
    </row>
    <row r="791" spans="2:8" s="1" customFormat="1">
      <c r="B791" s="169"/>
      <c r="C791" s="11" t="s">
        <v>2721</v>
      </c>
      <c r="D791" s="12" t="s">
        <v>35</v>
      </c>
      <c r="E791" s="12">
        <v>0.2</v>
      </c>
      <c r="F791" s="12">
        <v>1</v>
      </c>
      <c r="G791" s="13">
        <v>5900</v>
      </c>
      <c r="H791" s="39">
        <f>+ROUND(G791*E791,0)</f>
        <v>1180</v>
      </c>
    </row>
    <row r="792" spans="2:8" s="1" customFormat="1">
      <c r="B792" s="169"/>
      <c r="C792" s="11" t="s">
        <v>2722</v>
      </c>
      <c r="D792" s="12" t="s">
        <v>35</v>
      </c>
      <c r="E792" s="12">
        <v>0.1</v>
      </c>
      <c r="F792" s="12">
        <v>1</v>
      </c>
      <c r="G792" s="13">
        <v>2600</v>
      </c>
      <c r="H792" s="39">
        <f>+ROUND(E792*F792*G792,0)</f>
        <v>260</v>
      </c>
    </row>
    <row r="793" spans="2:8" s="1" customFormat="1">
      <c r="B793" s="169" t="s">
        <v>2723</v>
      </c>
      <c r="C793" s="11" t="str">
        <f>VLOOKUP(B793,'LISTA DE PRECIOS'!A:B,2,FALSE)</f>
        <v xml:space="preserve">Caja 2x 4 metalica galvanizada </v>
      </c>
      <c r="D793" s="12" t="str">
        <f>VLOOKUP(B793,'LISTA DE PRECIOS'!A:D,4,FALSE)</f>
        <v>Un</v>
      </c>
      <c r="E793" s="12">
        <v>1</v>
      </c>
      <c r="F793" s="12">
        <v>1</v>
      </c>
      <c r="G793" s="13">
        <f>VLOOKUP(B793,'LISTA DE PRECIOS'!A:E,5,FALSE)</f>
        <v>5000</v>
      </c>
      <c r="H793" s="39">
        <f t="shared" ref="H793:H794" si="27">+ROUND(E793*F793*G793,0)</f>
        <v>5000</v>
      </c>
    </row>
    <row r="794" spans="2:8" s="1" customFormat="1">
      <c r="B794" s="169" t="s">
        <v>2725</v>
      </c>
      <c r="C794" s="11" t="str">
        <f>VLOOKUP(B794,'LISTA DE PRECIOS'!A:B,2,FALSE)</f>
        <v xml:space="preserve">Cable Cu aislado # 12 AWGTHHN/THWN </v>
      </c>
      <c r="D794" s="12" t="str">
        <f>VLOOKUP(B794,'LISTA DE PRECIOS'!A:D,4,FALSE)</f>
        <v>M</v>
      </c>
      <c r="E794" s="12">
        <v>1</v>
      </c>
      <c r="F794" s="12">
        <v>1</v>
      </c>
      <c r="G794" s="13">
        <f>VLOOKUP(B794,'LISTA DE PRECIOS'!A:E,5,FALSE)</f>
        <v>1400</v>
      </c>
      <c r="H794" s="39">
        <f t="shared" si="27"/>
        <v>1400</v>
      </c>
    </row>
    <row r="795" spans="2:8" s="1" customFormat="1">
      <c r="B795" s="169" t="s">
        <v>2727</v>
      </c>
      <c r="C795" s="11" t="str">
        <f>VLOOKUP(B795,'LISTA DE PRECIOS'!A:B,2,FALSE)</f>
        <v>Conector tipo resorte para cable No 14/12</v>
      </c>
      <c r="D795" s="12" t="str">
        <f>VLOOKUP(B795,'LISTA DE PRECIOS'!A:D,4,FALSE)</f>
        <v>Un</v>
      </c>
      <c r="E795" s="12">
        <v>3</v>
      </c>
      <c r="F795" s="12">
        <v>1</v>
      </c>
      <c r="G795" s="13">
        <f>VLOOKUP(B795,'LISTA DE PRECIOS'!A:E,5,FALSE)</f>
        <v>6200</v>
      </c>
      <c r="H795" s="39">
        <f>+ROUND(E795*F795*G795,0)</f>
        <v>18600</v>
      </c>
    </row>
    <row r="796" spans="2:8" s="1" customFormat="1">
      <c r="B796" s="169" t="s">
        <v>755</v>
      </c>
      <c r="C796" s="11" t="str">
        <f>VLOOKUP(B796,'LISTA DE PRECIOS'!A:B,2,FALSE)</f>
        <v>Cinta aislante  rollo 19 mm x 20 m.3/4</v>
      </c>
      <c r="D796" s="12" t="str">
        <f>VLOOKUP(B796,'LISTA DE PRECIOS'!A:D,4,FALSE)</f>
        <v>Un</v>
      </c>
      <c r="E796" s="12">
        <v>1</v>
      </c>
      <c r="F796" s="12">
        <v>1</v>
      </c>
      <c r="G796" s="13">
        <f>VLOOKUP(B796,'LISTA DE PRECIOS'!A:E,5,FALSE)</f>
        <v>1450</v>
      </c>
      <c r="H796" s="39">
        <f t="shared" ref="H796:H797" si="28">+ROUND(E796*F796*G796,0)</f>
        <v>1450</v>
      </c>
    </row>
    <row r="797" spans="2:8" s="1" customFormat="1">
      <c r="B797" s="169"/>
      <c r="C797" s="11" t="s">
        <v>2868</v>
      </c>
      <c r="D797" s="12" t="s">
        <v>35</v>
      </c>
      <c r="E797" s="12">
        <v>1</v>
      </c>
      <c r="F797" s="12">
        <v>1</v>
      </c>
      <c r="G797" s="13">
        <v>96900</v>
      </c>
      <c r="H797" s="39">
        <f t="shared" si="28"/>
        <v>96900</v>
      </c>
    </row>
    <row r="798" spans="2:8" s="1" customFormat="1" ht="15.75" thickBot="1">
      <c r="B798" s="91" t="s">
        <v>2427</v>
      </c>
      <c r="C798" s="95" t="str">
        <f>VLOOKUP(B798,'LISTA DE PRECIOS'!A:B,2,FALSE)</f>
        <v>Mortero 1:3 (producción)</v>
      </c>
      <c r="D798" s="92" t="str">
        <f>VLOOKUP(B798,'LISTA DE PRECIOS'!A:D,4,FALSE)</f>
        <v>M3</v>
      </c>
      <c r="E798" s="173">
        <v>4.0000000000000001E-3</v>
      </c>
      <c r="F798" s="92">
        <v>1.05</v>
      </c>
      <c r="G798" s="93">
        <f>VLOOKUP(B798,'LISTA DE PRECIOS'!A:E,5,FALSE)</f>
        <v>335812</v>
      </c>
      <c r="H798" s="94">
        <f>+ROUND(E798*F798*G798,0)</f>
        <v>1410</v>
      </c>
    </row>
    <row r="799" spans="2:8" s="1" customFormat="1" ht="15.75" thickBot="1">
      <c r="B799" s="1022"/>
      <c r="C799" s="1023"/>
      <c r="D799" s="1024"/>
      <c r="E799" s="1030" t="s">
        <v>497</v>
      </c>
      <c r="F799" s="1031"/>
      <c r="G799" s="1032"/>
      <c r="H799" s="29">
        <f>ROUND(SUM(H790:H798),0)</f>
        <v>132107</v>
      </c>
    </row>
    <row r="800" spans="2:8" s="1" customFormat="1" ht="10.9" customHeight="1" thickBot="1">
      <c r="B800" s="1027"/>
      <c r="C800" s="1027"/>
      <c r="D800" s="1027"/>
      <c r="E800" s="1027"/>
      <c r="F800" s="1027"/>
      <c r="G800" s="1027"/>
      <c r="H800" s="1027"/>
    </row>
    <row r="801" spans="2:8" s="1" customFormat="1">
      <c r="B801" s="1028" t="s">
        <v>489</v>
      </c>
      <c r="C801" s="1029"/>
      <c r="D801" s="41" t="s">
        <v>490</v>
      </c>
      <c r="E801" s="25" t="s">
        <v>491</v>
      </c>
      <c r="F801" s="25" t="s">
        <v>2530</v>
      </c>
      <c r="G801" s="26" t="s">
        <v>492</v>
      </c>
      <c r="H801" s="27" t="s">
        <v>493</v>
      </c>
    </row>
    <row r="802" spans="2:8" s="1" customFormat="1" ht="15.75" thickBot="1">
      <c r="B802" s="91" t="s">
        <v>543</v>
      </c>
      <c r="C802" s="95" t="str">
        <f>VLOOKUP(B802,'LISTA DE PRECIOS'!A:B,2,FALSE)</f>
        <v>Herramienta menor</v>
      </c>
      <c r="D802" s="92" t="str">
        <f>VLOOKUP(B802,'LISTA DE PRECIOS'!A:D,4,FALSE)</f>
        <v>%MO</v>
      </c>
      <c r="E802" s="155">
        <v>0.1</v>
      </c>
      <c r="F802" s="155"/>
      <c r="G802" s="93">
        <f>+H812</f>
        <v>38739</v>
      </c>
      <c r="H802" s="154">
        <f>+ROUND(E802*G802,0)</f>
        <v>3874</v>
      </c>
    </row>
    <row r="803" spans="2:8" s="1" customFormat="1" ht="15.75" thickBot="1">
      <c r="B803" s="1022"/>
      <c r="C803" s="1023"/>
      <c r="D803" s="1024"/>
      <c r="E803" s="1030" t="s">
        <v>498</v>
      </c>
      <c r="F803" s="1031"/>
      <c r="G803" s="1032"/>
      <c r="H803" s="29">
        <f>ROUND(SUM(H802:H802),0)</f>
        <v>3874</v>
      </c>
    </row>
    <row r="804" spans="2:8" s="1" customFormat="1" ht="10.15" customHeight="1" thickBot="1">
      <c r="B804" s="42"/>
      <c r="C804" s="42"/>
      <c r="D804" s="42"/>
      <c r="E804" s="10"/>
      <c r="F804" s="10"/>
      <c r="G804" s="7"/>
      <c r="H804" s="8"/>
    </row>
    <row r="805" spans="2:8" s="1" customFormat="1" ht="24.75" thickBot="1">
      <c r="B805" s="1033" t="s">
        <v>499</v>
      </c>
      <c r="C805" s="1034"/>
      <c r="D805" s="30" t="s">
        <v>495</v>
      </c>
      <c r="E805" s="30" t="s">
        <v>501</v>
      </c>
      <c r="F805" s="25" t="s">
        <v>2530</v>
      </c>
      <c r="G805" s="31" t="s">
        <v>500</v>
      </c>
      <c r="H805" s="32" t="s">
        <v>493</v>
      </c>
    </row>
    <row r="806" spans="2:8" s="1" customFormat="1" ht="19.899999999999999" customHeight="1" thickBot="1">
      <c r="B806" s="15">
        <v>3</v>
      </c>
      <c r="C806" s="16" t="s">
        <v>4</v>
      </c>
      <c r="D806" s="17"/>
      <c r="E806" s="18"/>
      <c r="F806" s="18"/>
      <c r="G806" s="19"/>
      <c r="H806" s="20">
        <f>+ROUND(E806*G806,0)</f>
        <v>0</v>
      </c>
    </row>
    <row r="807" spans="2:8" s="1" customFormat="1" ht="15.75" thickBot="1">
      <c r="B807" s="991"/>
      <c r="C807" s="991"/>
      <c r="D807" s="991"/>
      <c r="E807" s="992" t="s">
        <v>502</v>
      </c>
      <c r="F807" s="993"/>
      <c r="G807" s="994"/>
      <c r="H807" s="33">
        <f>ROUND(SUM(H806:H806),0)</f>
        <v>0</v>
      </c>
    </row>
    <row r="808" spans="2:8" s="1" customFormat="1" ht="15.75" thickBot="1">
      <c r="B808" s="1027"/>
      <c r="C808" s="1027"/>
      <c r="D808" s="1027"/>
      <c r="E808" s="1027"/>
      <c r="F808" s="1027"/>
      <c r="G808" s="1027"/>
      <c r="H808" s="1027"/>
    </row>
    <row r="809" spans="2:8" s="1" customFormat="1">
      <c r="B809" s="1207" t="s">
        <v>503</v>
      </c>
      <c r="C809" s="1208"/>
      <c r="D809" s="124" t="s">
        <v>495</v>
      </c>
      <c r="E809" s="123" t="s">
        <v>504</v>
      </c>
      <c r="F809" s="123" t="s">
        <v>2530</v>
      </c>
      <c r="G809" s="122" t="s">
        <v>505</v>
      </c>
      <c r="H809" s="121" t="s">
        <v>493</v>
      </c>
    </row>
    <row r="810" spans="2:8" s="1" customFormat="1">
      <c r="B810" s="423" t="s">
        <v>2514</v>
      </c>
      <c r="C810" s="11" t="str">
        <f>VLOOKUP(B810,'LISTA DE PRECIOS'!A:B,2,FALSE)</f>
        <v>Ayudante</v>
      </c>
      <c r="D810" s="12" t="str">
        <f>VLOOKUP(B810,'LISTA DE PRECIOS'!A:D,4,FALSE)</f>
        <v>Día</v>
      </c>
      <c r="E810" s="23">
        <v>0.19</v>
      </c>
      <c r="F810" s="23">
        <v>1</v>
      </c>
      <c r="G810" s="13">
        <f>VLOOKUP(B810,'LISTA DE PRECIOS'!A:E,5,FALSE)</f>
        <v>67964</v>
      </c>
      <c r="H810" s="119">
        <f>+ROUND(E810*F810*G810,0)</f>
        <v>12913</v>
      </c>
    </row>
    <row r="811" spans="2:8" s="1" customFormat="1" ht="15.75" thickBot="1">
      <c r="B811" s="424" t="s">
        <v>2523</v>
      </c>
      <c r="C811" s="95" t="str">
        <f>VLOOKUP(B811,'LISTA DE PRECIOS'!A:B,2,FALSE)</f>
        <v>Oficial eléctrico</v>
      </c>
      <c r="D811" s="92" t="str">
        <f>VLOOKUP(B811,'LISTA DE PRECIOS'!A:D,4,FALSE)</f>
        <v>Día</v>
      </c>
      <c r="E811" s="117">
        <v>0.19</v>
      </c>
      <c r="F811" s="117">
        <v>1</v>
      </c>
      <c r="G811" s="93">
        <f>VLOOKUP(B811,'LISTA DE PRECIOS'!A:E,5,FALSE)</f>
        <v>135928</v>
      </c>
      <c r="H811" s="116">
        <f>+ROUND(E811*F811*G811,0)</f>
        <v>25826</v>
      </c>
    </row>
    <row r="812" spans="2:8" s="1" customFormat="1" ht="15.75" thickBot="1">
      <c r="B812" s="991"/>
      <c r="C812" s="991"/>
      <c r="D812" s="991"/>
      <c r="E812" s="1042" t="s">
        <v>506</v>
      </c>
      <c r="F812" s="1043"/>
      <c r="G812" s="1031"/>
      <c r="H812" s="29">
        <f>ROUND(SUM(H810:H811),0)</f>
        <v>38739</v>
      </c>
    </row>
    <row r="813" spans="2:8" s="1" customFormat="1" ht="8.4499999999999993" customHeight="1" thickBot="1">
      <c r="B813" s="42"/>
      <c r="C813" s="42"/>
      <c r="D813" s="42"/>
      <c r="E813" s="42"/>
      <c r="F813" s="42"/>
      <c r="G813" s="42"/>
      <c r="H813" s="42"/>
    </row>
    <row r="814" spans="2:8" s="1" customFormat="1" ht="15.75" thickBot="1">
      <c r="B814" s="40"/>
      <c r="C814" s="40"/>
      <c r="D814" s="40"/>
      <c r="E814" s="995" t="s">
        <v>507</v>
      </c>
      <c r="F814" s="996"/>
      <c r="G814" s="997"/>
      <c r="H814" s="14">
        <f>+ROUND(H812+H803+H799+H807,0)</f>
        <v>174720</v>
      </c>
    </row>
    <row r="815" spans="2:8" s="1" customFormat="1">
      <c r="B815" s="40"/>
      <c r="C815" s="40"/>
      <c r="D815" s="40"/>
      <c r="E815" s="201"/>
      <c r="F815" s="201"/>
      <c r="G815" s="201"/>
      <c r="H815" s="200"/>
    </row>
    <row r="816" spans="2:8" s="1" customFormat="1">
      <c r="B816" s="40"/>
      <c r="C816" s="40"/>
      <c r="D816" s="40"/>
      <c r="E816" s="201"/>
      <c r="F816" s="201"/>
      <c r="G816" s="201"/>
      <c r="H816" s="200"/>
    </row>
    <row r="817" spans="2:8" s="1" customFormat="1">
      <c r="B817" s="40"/>
      <c r="C817" s="40"/>
      <c r="D817" s="40"/>
      <c r="E817" s="201"/>
      <c r="F817" s="201"/>
      <c r="G817" s="201"/>
      <c r="H817" s="200"/>
    </row>
    <row r="818" spans="2:8" s="1" customFormat="1">
      <c r="B818" s="40"/>
      <c r="C818" s="40"/>
      <c r="D818" s="40"/>
      <c r="E818" s="201"/>
      <c r="F818" s="201"/>
      <c r="G818" s="201"/>
      <c r="H818" s="200"/>
    </row>
    <row r="819" spans="2:8" s="1" customFormat="1" ht="15.75" thickBot="1">
      <c r="B819" s="40"/>
      <c r="C819" s="40"/>
      <c r="D819" s="40"/>
      <c r="E819" s="201"/>
      <c r="F819" s="201"/>
      <c r="G819" s="201"/>
      <c r="H819" s="200"/>
    </row>
    <row r="820" spans="2:8" s="1" customFormat="1" ht="15.6" customHeight="1" thickTop="1">
      <c r="B820" s="40"/>
      <c r="C820" s="854" t="s">
        <v>3432</v>
      </c>
      <c r="D820" s="40"/>
      <c r="E820" s="1203" t="s">
        <v>3431</v>
      </c>
      <c r="F820" s="1203"/>
      <c r="G820" s="1203"/>
      <c r="H820" s="200"/>
    </row>
    <row r="821" spans="2:8" s="1" customFormat="1">
      <c r="B821" s="40"/>
      <c r="C821" s="40"/>
      <c r="D821" s="40"/>
      <c r="E821" s="201"/>
      <c r="F821" s="201"/>
      <c r="G821" s="201"/>
      <c r="H821" s="200"/>
    </row>
    <row r="822" spans="2:8" s="1" customFormat="1">
      <c r="B822" s="40"/>
      <c r="C822" s="40"/>
      <c r="D822" s="40"/>
      <c r="E822" s="201"/>
      <c r="F822" s="201"/>
      <c r="G822" s="201"/>
      <c r="H822" s="200"/>
    </row>
    <row r="823" spans="2:8" s="1" customFormat="1" ht="15.75" thickBot="1">
      <c r="B823" s="40"/>
      <c r="C823" s="40"/>
      <c r="D823" s="40"/>
      <c r="E823" s="201"/>
      <c r="F823" s="201"/>
      <c r="G823" s="201"/>
      <c r="H823" s="200"/>
    </row>
    <row r="824" spans="2:8" s="1" customFormat="1" ht="15.75" thickTop="1">
      <c r="B824" s="40"/>
      <c r="C824" s="854" t="s">
        <v>3426</v>
      </c>
      <c r="D824" s="40"/>
      <c r="E824" s="1203" t="s">
        <v>3429</v>
      </c>
      <c r="F824" s="1203"/>
      <c r="G824" s="1203"/>
      <c r="H824" s="200"/>
    </row>
    <row r="825" spans="2:8" s="1" customFormat="1">
      <c r="B825" s="40"/>
      <c r="C825" s="40"/>
      <c r="D825" s="40"/>
      <c r="E825" s="201"/>
      <c r="F825" s="201"/>
      <c r="G825" s="201"/>
      <c r="H825" s="200"/>
    </row>
    <row r="826" spans="2:8" s="1" customFormat="1" ht="15" customHeight="1" thickBot="1">
      <c r="B826" s="4"/>
      <c r="C826" s="4"/>
      <c r="D826" s="4"/>
      <c r="E826" s="4"/>
      <c r="F826" s="4"/>
      <c r="G826" s="4"/>
      <c r="H826" s="4"/>
    </row>
    <row r="827" spans="2:8" s="1" customFormat="1" ht="15" customHeight="1" thickBot="1">
      <c r="B827" s="1209" t="s">
        <v>2982</v>
      </c>
      <c r="C827" s="1210"/>
      <c r="D827" s="1210"/>
      <c r="E827" s="1210"/>
      <c r="F827" s="1210"/>
      <c r="G827" s="1210"/>
      <c r="H827" s="1211"/>
    </row>
    <row r="828" spans="2:8" s="1" customFormat="1" ht="15.75" thickBot="1">
      <c r="B828" s="1006" t="s">
        <v>2578</v>
      </c>
      <c r="C828" s="1007"/>
      <c r="D828" s="1008" t="s">
        <v>3702</v>
      </c>
      <c r="E828" s="1007"/>
      <c r="F828" s="1007"/>
      <c r="G828" s="1007"/>
      <c r="H828" s="1009"/>
    </row>
    <row r="829" spans="2:8" s="1" customFormat="1">
      <c r="B829" s="1010" t="s">
        <v>2872</v>
      </c>
      <c r="C829" s="1011"/>
      <c r="D829" s="1010" t="s">
        <v>34</v>
      </c>
      <c r="E829" s="1011"/>
      <c r="F829" s="1011"/>
      <c r="G829" s="1011"/>
      <c r="H829" s="38" t="s">
        <v>1</v>
      </c>
    </row>
    <row r="830" spans="2:8" s="1" customFormat="1" ht="28.9" customHeight="1">
      <c r="B830" s="1012"/>
      <c r="C830" s="1013"/>
      <c r="D830" s="1016">
        <f>+ROUND(H856+H847+H843+H851,0)</f>
        <v>107720</v>
      </c>
      <c r="E830" s="1017"/>
      <c r="F830" s="1017"/>
      <c r="G830" s="1017"/>
      <c r="H830" s="1020" t="s">
        <v>2806</v>
      </c>
    </row>
    <row r="831" spans="2:8" s="1" customFormat="1" ht="25.9" customHeight="1" thickBot="1">
      <c r="B831" s="1014"/>
      <c r="C831" s="1015"/>
      <c r="D831" s="1018"/>
      <c r="E831" s="1019"/>
      <c r="F831" s="1019"/>
      <c r="G831" s="1019"/>
      <c r="H831" s="1021"/>
    </row>
    <row r="832" spans="2:8" s="1" customFormat="1" ht="19.899999999999999" customHeight="1" thickBot="1">
      <c r="E832" s="9"/>
      <c r="F832" s="9"/>
      <c r="G832" s="4"/>
      <c r="H832" s="4"/>
    </row>
    <row r="833" spans="2:8" s="1" customFormat="1">
      <c r="B833" s="1207" t="s">
        <v>494</v>
      </c>
      <c r="C833" s="1208"/>
      <c r="D833" s="124" t="s">
        <v>495</v>
      </c>
      <c r="E833" s="123" t="s">
        <v>496</v>
      </c>
      <c r="F833" s="123" t="s">
        <v>2542</v>
      </c>
      <c r="G833" s="122" t="s">
        <v>492</v>
      </c>
      <c r="H833" s="121" t="s">
        <v>493</v>
      </c>
    </row>
    <row r="834" spans="2:8" s="1" customFormat="1">
      <c r="B834" s="169"/>
      <c r="C834" s="11" t="s">
        <v>2720</v>
      </c>
      <c r="D834" s="12" t="s">
        <v>35</v>
      </c>
      <c r="E834" s="12">
        <v>0.33</v>
      </c>
      <c r="F834" s="12">
        <v>1</v>
      </c>
      <c r="G834" s="13">
        <v>17900</v>
      </c>
      <c r="H834" s="39">
        <f>+ROUND(E834*F834*G834,0)</f>
        <v>5907</v>
      </c>
    </row>
    <row r="835" spans="2:8" s="1" customFormat="1">
      <c r="B835" s="169"/>
      <c r="C835" s="11" t="s">
        <v>2721</v>
      </c>
      <c r="D835" s="12" t="s">
        <v>35</v>
      </c>
      <c r="E835" s="12">
        <v>0.2</v>
      </c>
      <c r="F835" s="12">
        <v>1</v>
      </c>
      <c r="G835" s="13">
        <v>5900</v>
      </c>
      <c r="H835" s="39">
        <f>+ROUND(G835*E835,0)</f>
        <v>1180</v>
      </c>
    </row>
    <row r="836" spans="2:8" s="1" customFormat="1">
      <c r="B836" s="169"/>
      <c r="C836" s="11" t="s">
        <v>2722</v>
      </c>
      <c r="D836" s="12" t="s">
        <v>35</v>
      </c>
      <c r="E836" s="12">
        <v>0.1</v>
      </c>
      <c r="F836" s="12">
        <v>1</v>
      </c>
      <c r="G836" s="13">
        <v>2600</v>
      </c>
      <c r="H836" s="39">
        <f>+ROUND(E836*F836*G836,0)</f>
        <v>260</v>
      </c>
    </row>
    <row r="837" spans="2:8" s="1" customFormat="1">
      <c r="B837" s="169" t="s">
        <v>2723</v>
      </c>
      <c r="C837" s="11" t="str">
        <f>VLOOKUP(B837,'LISTA DE PRECIOS'!A:B,2,FALSE)</f>
        <v xml:space="preserve">Caja 2x 4 metalica galvanizada </v>
      </c>
      <c r="D837" s="12" t="str">
        <f>VLOOKUP(B837,'LISTA DE PRECIOS'!A:D,4,FALSE)</f>
        <v>Un</v>
      </c>
      <c r="E837" s="12">
        <v>1</v>
      </c>
      <c r="F837" s="12">
        <v>1</v>
      </c>
      <c r="G837" s="13">
        <f>VLOOKUP(B837,'LISTA DE PRECIOS'!A:E,5,FALSE)</f>
        <v>5000</v>
      </c>
      <c r="H837" s="39">
        <f t="shared" ref="H837:H838" si="29">+ROUND(E837*F837*G837,0)</f>
        <v>5000</v>
      </c>
    </row>
    <row r="838" spans="2:8" s="1" customFormat="1">
      <c r="B838" s="169" t="s">
        <v>2725</v>
      </c>
      <c r="C838" s="11" t="str">
        <f>VLOOKUP(B838,'LISTA DE PRECIOS'!A:B,2,FALSE)</f>
        <v xml:space="preserve">Cable Cu aislado # 12 AWGTHHN/THWN </v>
      </c>
      <c r="D838" s="12" t="str">
        <f>VLOOKUP(B838,'LISTA DE PRECIOS'!A:D,4,FALSE)</f>
        <v>M</v>
      </c>
      <c r="E838" s="12">
        <v>1</v>
      </c>
      <c r="F838" s="12">
        <v>1</v>
      </c>
      <c r="G838" s="13">
        <f>VLOOKUP(B838,'LISTA DE PRECIOS'!A:E,5,FALSE)</f>
        <v>1400</v>
      </c>
      <c r="H838" s="39">
        <f t="shared" si="29"/>
        <v>1400</v>
      </c>
    </row>
    <row r="839" spans="2:8" s="1" customFormat="1">
      <c r="B839" s="169" t="s">
        <v>2727</v>
      </c>
      <c r="C839" s="11" t="str">
        <f>VLOOKUP(B839,'LISTA DE PRECIOS'!A:B,2,FALSE)</f>
        <v>Conector tipo resorte para cable No 14/12</v>
      </c>
      <c r="D839" s="12" t="str">
        <f>VLOOKUP(B839,'LISTA DE PRECIOS'!A:D,4,FALSE)</f>
        <v>Un</v>
      </c>
      <c r="E839" s="12">
        <v>3</v>
      </c>
      <c r="F839" s="12">
        <v>1</v>
      </c>
      <c r="G839" s="13">
        <f>VLOOKUP(B839,'LISTA DE PRECIOS'!A:E,5,FALSE)</f>
        <v>6200</v>
      </c>
      <c r="H839" s="39">
        <f>+ROUND(E839*F839*G839,0)</f>
        <v>18600</v>
      </c>
    </row>
    <row r="840" spans="2:8" s="1" customFormat="1">
      <c r="B840" s="169" t="s">
        <v>755</v>
      </c>
      <c r="C840" s="11" t="str">
        <f>VLOOKUP(B840,'LISTA DE PRECIOS'!A:B,2,FALSE)</f>
        <v>Cinta aislante  rollo 19 mm x 20 m.3/4</v>
      </c>
      <c r="D840" s="12" t="str">
        <f>VLOOKUP(B840,'LISTA DE PRECIOS'!A:D,4,FALSE)</f>
        <v>Un</v>
      </c>
      <c r="E840" s="12">
        <v>1</v>
      </c>
      <c r="F840" s="12">
        <v>1</v>
      </c>
      <c r="G840" s="13">
        <f>VLOOKUP(B840,'LISTA DE PRECIOS'!A:E,5,FALSE)</f>
        <v>1450</v>
      </c>
      <c r="H840" s="39">
        <f t="shared" ref="H840:H841" si="30">+ROUND(E840*F840*G840,0)</f>
        <v>1450</v>
      </c>
    </row>
    <row r="841" spans="2:8" s="1" customFormat="1">
      <c r="B841" s="169"/>
      <c r="C841" s="11" t="s">
        <v>2871</v>
      </c>
      <c r="D841" s="12" t="s">
        <v>35</v>
      </c>
      <c r="E841" s="12">
        <v>1</v>
      </c>
      <c r="F841" s="12">
        <v>1</v>
      </c>
      <c r="G841" s="13">
        <v>29900</v>
      </c>
      <c r="H841" s="39">
        <f t="shared" si="30"/>
        <v>29900</v>
      </c>
    </row>
    <row r="842" spans="2:8" s="1" customFormat="1" ht="15.75" thickBot="1">
      <c r="B842" s="91" t="s">
        <v>2427</v>
      </c>
      <c r="C842" s="95" t="str">
        <f>VLOOKUP(B842,'LISTA DE PRECIOS'!A:B,2,FALSE)</f>
        <v>Mortero 1:3 (producción)</v>
      </c>
      <c r="D842" s="92" t="str">
        <f>VLOOKUP(B842,'LISTA DE PRECIOS'!A:D,4,FALSE)</f>
        <v>M3</v>
      </c>
      <c r="E842" s="173">
        <v>4.0000000000000001E-3</v>
      </c>
      <c r="F842" s="92">
        <v>1.05</v>
      </c>
      <c r="G842" s="93">
        <f>VLOOKUP(B842,'LISTA DE PRECIOS'!A:E,5,FALSE)</f>
        <v>335812</v>
      </c>
      <c r="H842" s="94">
        <f>+ROUND(E842*F842*G842,0)</f>
        <v>1410</v>
      </c>
    </row>
    <row r="843" spans="2:8" s="1" customFormat="1" ht="15.75" thickBot="1">
      <c r="B843" s="1022"/>
      <c r="C843" s="1023"/>
      <c r="D843" s="1024"/>
      <c r="E843" s="1030" t="s">
        <v>497</v>
      </c>
      <c r="F843" s="1031"/>
      <c r="G843" s="1032"/>
      <c r="H843" s="29">
        <f>ROUND(SUM(H834:H842),0)</f>
        <v>65107</v>
      </c>
    </row>
    <row r="844" spans="2:8" s="1" customFormat="1" ht="10.9" customHeight="1" thickBot="1">
      <c r="B844" s="1027"/>
      <c r="C844" s="1027"/>
      <c r="D844" s="1027"/>
      <c r="E844" s="1027"/>
      <c r="F844" s="1027"/>
      <c r="G844" s="1027"/>
      <c r="H844" s="1027"/>
    </row>
    <row r="845" spans="2:8" s="1" customFormat="1">
      <c r="B845" s="1028" t="s">
        <v>489</v>
      </c>
      <c r="C845" s="1029"/>
      <c r="D845" s="41" t="s">
        <v>490</v>
      </c>
      <c r="E845" s="25" t="s">
        <v>491</v>
      </c>
      <c r="F845" s="25" t="s">
        <v>2530</v>
      </c>
      <c r="G845" s="26" t="s">
        <v>492</v>
      </c>
      <c r="H845" s="27" t="s">
        <v>493</v>
      </c>
    </row>
    <row r="846" spans="2:8" s="1" customFormat="1" ht="15.75" thickBot="1">
      <c r="B846" s="91" t="s">
        <v>543</v>
      </c>
      <c r="C846" s="95" t="str">
        <f>VLOOKUP(B846,'LISTA DE PRECIOS'!A:B,2,FALSE)</f>
        <v>Herramienta menor</v>
      </c>
      <c r="D846" s="92" t="str">
        <f>VLOOKUP(B846,'LISTA DE PRECIOS'!A:D,4,FALSE)</f>
        <v>%MO</v>
      </c>
      <c r="E846" s="155">
        <v>0.1</v>
      </c>
      <c r="F846" s="155"/>
      <c r="G846" s="93">
        <f>+H856</f>
        <v>38739</v>
      </c>
      <c r="H846" s="154">
        <f>+ROUND(E846*G846,0)</f>
        <v>3874</v>
      </c>
    </row>
    <row r="847" spans="2:8" s="1" customFormat="1" ht="15.75" thickBot="1">
      <c r="B847" s="1022"/>
      <c r="C847" s="1023"/>
      <c r="D847" s="1024"/>
      <c r="E847" s="1030" t="s">
        <v>498</v>
      </c>
      <c r="F847" s="1031"/>
      <c r="G847" s="1032"/>
      <c r="H847" s="29">
        <f>ROUND(SUM(H846:H846),0)</f>
        <v>3874</v>
      </c>
    </row>
    <row r="848" spans="2:8" s="1" customFormat="1" ht="10.15" customHeight="1" thickBot="1">
      <c r="B848" s="42"/>
      <c r="C848" s="42"/>
      <c r="D848" s="42"/>
      <c r="E848" s="10"/>
      <c r="F848" s="10"/>
      <c r="G848" s="7"/>
      <c r="H848" s="8"/>
    </row>
    <row r="849" spans="2:8" s="1" customFormat="1" ht="24.75" thickBot="1">
      <c r="B849" s="1033" t="s">
        <v>499</v>
      </c>
      <c r="C849" s="1034"/>
      <c r="D849" s="30" t="s">
        <v>495</v>
      </c>
      <c r="E849" s="30" t="s">
        <v>501</v>
      </c>
      <c r="F849" s="25" t="s">
        <v>2530</v>
      </c>
      <c r="G849" s="31" t="s">
        <v>500</v>
      </c>
      <c r="H849" s="32" t="s">
        <v>493</v>
      </c>
    </row>
    <row r="850" spans="2:8" s="1" customFormat="1" ht="19.899999999999999" customHeight="1" thickBot="1">
      <c r="B850" s="15">
        <v>3</v>
      </c>
      <c r="C850" s="16" t="s">
        <v>4</v>
      </c>
      <c r="D850" s="17"/>
      <c r="E850" s="18"/>
      <c r="F850" s="18"/>
      <c r="G850" s="19"/>
      <c r="H850" s="20">
        <f>+ROUND(E850*G850,0)</f>
        <v>0</v>
      </c>
    </row>
    <row r="851" spans="2:8" s="1" customFormat="1" ht="15.75" thickBot="1">
      <c r="B851" s="991"/>
      <c r="C851" s="991"/>
      <c r="D851" s="991"/>
      <c r="E851" s="992" t="s">
        <v>502</v>
      </c>
      <c r="F851" s="993"/>
      <c r="G851" s="994"/>
      <c r="H851" s="33">
        <f>ROUND(SUM(H850:H850),0)</f>
        <v>0</v>
      </c>
    </row>
    <row r="852" spans="2:8" s="1" customFormat="1" ht="15.75" thickBot="1">
      <c r="B852" s="1027"/>
      <c r="C852" s="1027"/>
      <c r="D852" s="1027"/>
      <c r="E852" s="1027"/>
      <c r="F852" s="1027"/>
      <c r="G852" s="1027"/>
      <c r="H852" s="1027"/>
    </row>
    <row r="853" spans="2:8" s="1" customFormat="1">
      <c r="B853" s="1207" t="s">
        <v>503</v>
      </c>
      <c r="C853" s="1208"/>
      <c r="D853" s="124" t="s">
        <v>495</v>
      </c>
      <c r="E853" s="123" t="s">
        <v>504</v>
      </c>
      <c r="F853" s="123" t="s">
        <v>2530</v>
      </c>
      <c r="G853" s="122" t="s">
        <v>505</v>
      </c>
      <c r="H853" s="121" t="s">
        <v>493</v>
      </c>
    </row>
    <row r="854" spans="2:8" s="1" customFormat="1">
      <c r="B854" s="423" t="s">
        <v>2514</v>
      </c>
      <c r="C854" s="11" t="str">
        <f>VLOOKUP(B854,'LISTA DE PRECIOS'!A:B,2,FALSE)</f>
        <v>Ayudante</v>
      </c>
      <c r="D854" s="12" t="str">
        <f>VLOOKUP(B854,'LISTA DE PRECIOS'!A:D,4,FALSE)</f>
        <v>Día</v>
      </c>
      <c r="E854" s="23">
        <v>0.19</v>
      </c>
      <c r="F854" s="23">
        <v>1</v>
      </c>
      <c r="G854" s="13">
        <f>VLOOKUP(B854,'LISTA DE PRECIOS'!A:E,5,FALSE)</f>
        <v>67964</v>
      </c>
      <c r="H854" s="119">
        <f>+ROUND(E854*F854*G854,0)</f>
        <v>12913</v>
      </c>
    </row>
    <row r="855" spans="2:8" s="1" customFormat="1" ht="15.75" thickBot="1">
      <c r="B855" s="424" t="s">
        <v>2523</v>
      </c>
      <c r="C855" s="95" t="str">
        <f>VLOOKUP(B855,'LISTA DE PRECIOS'!A:B,2,FALSE)</f>
        <v>Oficial eléctrico</v>
      </c>
      <c r="D855" s="92" t="str">
        <f>VLOOKUP(B855,'LISTA DE PRECIOS'!A:D,4,FALSE)</f>
        <v>Día</v>
      </c>
      <c r="E855" s="117">
        <v>0.19</v>
      </c>
      <c r="F855" s="117">
        <v>1</v>
      </c>
      <c r="G855" s="93">
        <f>VLOOKUP(B855,'LISTA DE PRECIOS'!A:E,5,FALSE)</f>
        <v>135928</v>
      </c>
      <c r="H855" s="116">
        <f>+ROUND(E855*F855*G855,0)</f>
        <v>25826</v>
      </c>
    </row>
    <row r="856" spans="2:8" s="1" customFormat="1" ht="15.75" thickBot="1">
      <c r="B856" s="991"/>
      <c r="C856" s="991"/>
      <c r="D856" s="991"/>
      <c r="E856" s="1042" t="s">
        <v>506</v>
      </c>
      <c r="F856" s="1043"/>
      <c r="G856" s="1031"/>
      <c r="H856" s="29">
        <f>ROUND(SUM(H854:H855),0)</f>
        <v>38739</v>
      </c>
    </row>
    <row r="857" spans="2:8" s="1" customFormat="1" ht="8.4499999999999993" customHeight="1" thickBot="1">
      <c r="B857" s="42"/>
      <c r="C857" s="42"/>
      <c r="D857" s="42"/>
      <c r="E857" s="42"/>
      <c r="F857" s="42"/>
      <c r="G857" s="42"/>
      <c r="H857" s="42"/>
    </row>
    <row r="858" spans="2:8" s="1" customFormat="1" ht="15.75" thickBot="1">
      <c r="B858" s="40"/>
      <c r="C858" s="40"/>
      <c r="D858" s="40"/>
      <c r="E858" s="995" t="s">
        <v>507</v>
      </c>
      <c r="F858" s="996"/>
      <c r="G858" s="997"/>
      <c r="H858" s="14">
        <f>+ROUND(H856+H847+H843+H851,0)</f>
        <v>107720</v>
      </c>
    </row>
    <row r="859" spans="2:8" s="1" customFormat="1">
      <c r="B859" s="40"/>
      <c r="C859" s="40"/>
      <c r="D859" s="40"/>
      <c r="E859" s="201"/>
      <c r="F859" s="201"/>
      <c r="G859" s="201"/>
      <c r="H859" s="200"/>
    </row>
    <row r="860" spans="2:8" s="1" customFormat="1">
      <c r="B860" s="40"/>
      <c r="C860" s="40"/>
      <c r="D860" s="40"/>
      <c r="E860" s="201"/>
      <c r="F860" s="201"/>
      <c r="G860" s="201"/>
      <c r="H860" s="200"/>
    </row>
    <row r="861" spans="2:8" s="1" customFormat="1">
      <c r="B861" s="40"/>
      <c r="C861" s="40"/>
      <c r="D861" s="40"/>
      <c r="E861" s="201"/>
      <c r="F861" s="201"/>
      <c r="G861" s="201"/>
      <c r="H861" s="200"/>
    </row>
    <row r="862" spans="2:8" s="1" customFormat="1">
      <c r="B862" s="40"/>
      <c r="C862" s="40"/>
      <c r="D862" s="40"/>
      <c r="E862" s="201"/>
      <c r="F862" s="201"/>
      <c r="G862" s="201"/>
      <c r="H862" s="200"/>
    </row>
    <row r="863" spans="2:8" s="1" customFormat="1" ht="15.75" thickBot="1">
      <c r="B863" s="40"/>
      <c r="C863" s="40"/>
      <c r="D863" s="40"/>
      <c r="E863" s="201"/>
      <c r="F863" s="201"/>
      <c r="G863" s="201"/>
      <c r="H863" s="200"/>
    </row>
    <row r="864" spans="2:8" s="1" customFormat="1" ht="15.6" customHeight="1" thickTop="1">
      <c r="B864" s="40"/>
      <c r="C864" s="854" t="s">
        <v>3432</v>
      </c>
      <c r="D864" s="40"/>
      <c r="E864" s="1203" t="s">
        <v>3431</v>
      </c>
      <c r="F864" s="1203"/>
      <c r="G864" s="1203"/>
      <c r="H864" s="200"/>
    </row>
    <row r="865" spans="2:8" s="1" customFormat="1">
      <c r="B865" s="40"/>
      <c r="C865" s="40"/>
      <c r="D865" s="40"/>
      <c r="E865" s="201"/>
      <c r="F865" s="201"/>
      <c r="G865" s="201"/>
      <c r="H865" s="200"/>
    </row>
    <row r="866" spans="2:8" s="1" customFormat="1">
      <c r="B866" s="40"/>
      <c r="C866" s="40"/>
      <c r="D866" s="40"/>
      <c r="E866" s="201"/>
      <c r="F866" s="201"/>
      <c r="G866" s="201"/>
      <c r="H866" s="200"/>
    </row>
    <row r="867" spans="2:8" s="1" customFormat="1" ht="15.75" thickBot="1">
      <c r="B867" s="40"/>
      <c r="C867" s="40"/>
      <c r="D867" s="40"/>
      <c r="E867" s="201"/>
      <c r="F867" s="201"/>
      <c r="G867" s="201"/>
      <c r="H867" s="200"/>
    </row>
    <row r="868" spans="2:8" s="1" customFormat="1" ht="15.75" thickTop="1">
      <c r="B868" s="40"/>
      <c r="C868" s="854" t="s">
        <v>3426</v>
      </c>
      <c r="D868" s="40"/>
      <c r="E868" s="1203" t="s">
        <v>3429</v>
      </c>
      <c r="F868" s="1203"/>
      <c r="G868" s="1203"/>
      <c r="H868" s="200"/>
    </row>
    <row r="869" spans="2:8" s="1" customFormat="1">
      <c r="B869" s="40"/>
      <c r="C869" s="40"/>
      <c r="D869" s="40"/>
      <c r="E869" s="201"/>
      <c r="F869" s="201"/>
      <c r="G869" s="201"/>
      <c r="H869" s="200"/>
    </row>
    <row r="870" spans="2:8" s="1" customFormat="1" ht="15" customHeight="1" thickBot="1">
      <c r="B870" s="4"/>
      <c r="C870" s="4"/>
      <c r="D870" s="4"/>
      <c r="E870" s="4"/>
      <c r="F870" s="4"/>
      <c r="G870" s="4"/>
      <c r="H870" s="4"/>
    </row>
    <row r="871" spans="2:8" s="1" customFormat="1" ht="15" customHeight="1" thickBot="1">
      <c r="B871" s="1209" t="s">
        <v>2982</v>
      </c>
      <c r="C871" s="1210"/>
      <c r="D871" s="1210"/>
      <c r="E871" s="1210"/>
      <c r="F871" s="1210"/>
      <c r="G871" s="1210"/>
      <c r="H871" s="1211"/>
    </row>
    <row r="872" spans="2:8" s="1" customFormat="1" ht="15.75" thickBot="1">
      <c r="B872" s="1006" t="s">
        <v>2578</v>
      </c>
      <c r="C872" s="1007"/>
      <c r="D872" s="1008" t="s">
        <v>3703</v>
      </c>
      <c r="E872" s="1007"/>
      <c r="F872" s="1007"/>
      <c r="G872" s="1007"/>
      <c r="H872" s="1009"/>
    </row>
    <row r="873" spans="2:8" s="1" customFormat="1">
      <c r="B873" s="1010" t="s">
        <v>2874</v>
      </c>
      <c r="C873" s="1011"/>
      <c r="D873" s="1010" t="s">
        <v>34</v>
      </c>
      <c r="E873" s="1011"/>
      <c r="F873" s="1011"/>
      <c r="G873" s="1011"/>
      <c r="H873" s="38" t="s">
        <v>1</v>
      </c>
    </row>
    <row r="874" spans="2:8" s="1" customFormat="1" ht="28.9" customHeight="1">
      <c r="B874" s="1012"/>
      <c r="C874" s="1013"/>
      <c r="D874" s="1016">
        <f>+ROUND(H900+H891+H887+H895,0)</f>
        <v>102720</v>
      </c>
      <c r="E874" s="1017"/>
      <c r="F874" s="1017"/>
      <c r="G874" s="1017"/>
      <c r="H874" s="1020" t="s">
        <v>2806</v>
      </c>
    </row>
    <row r="875" spans="2:8" s="1" customFormat="1" ht="25.9" customHeight="1" thickBot="1">
      <c r="B875" s="1014"/>
      <c r="C875" s="1015"/>
      <c r="D875" s="1018"/>
      <c r="E875" s="1019"/>
      <c r="F875" s="1019"/>
      <c r="G875" s="1019"/>
      <c r="H875" s="1021"/>
    </row>
    <row r="876" spans="2:8" s="1" customFormat="1" ht="19.899999999999999" customHeight="1" thickBot="1">
      <c r="E876" s="9"/>
      <c r="F876" s="9"/>
      <c r="G876" s="4"/>
      <c r="H876" s="4"/>
    </row>
    <row r="877" spans="2:8" s="1" customFormat="1">
      <c r="B877" s="1207" t="s">
        <v>494</v>
      </c>
      <c r="C877" s="1208"/>
      <c r="D877" s="124" t="s">
        <v>495</v>
      </c>
      <c r="E877" s="123" t="s">
        <v>496</v>
      </c>
      <c r="F877" s="123" t="s">
        <v>2542</v>
      </c>
      <c r="G877" s="122" t="s">
        <v>492</v>
      </c>
      <c r="H877" s="121" t="s">
        <v>493</v>
      </c>
    </row>
    <row r="878" spans="2:8" s="1" customFormat="1">
      <c r="B878" s="169"/>
      <c r="C878" s="11" t="s">
        <v>2720</v>
      </c>
      <c r="D878" s="12" t="s">
        <v>35</v>
      </c>
      <c r="E878" s="12">
        <v>0.33</v>
      </c>
      <c r="F878" s="12">
        <v>1</v>
      </c>
      <c r="G878" s="13">
        <v>17900</v>
      </c>
      <c r="H878" s="39">
        <f>+ROUND(E878*F878*G878,0)</f>
        <v>5907</v>
      </c>
    </row>
    <row r="879" spans="2:8" s="1" customFormat="1">
      <c r="B879" s="169"/>
      <c r="C879" s="11" t="s">
        <v>2721</v>
      </c>
      <c r="D879" s="12" t="s">
        <v>35</v>
      </c>
      <c r="E879" s="12">
        <v>0.2</v>
      </c>
      <c r="F879" s="12">
        <v>1</v>
      </c>
      <c r="G879" s="13">
        <v>5900</v>
      </c>
      <c r="H879" s="39">
        <f>+ROUND(G879*E879,0)</f>
        <v>1180</v>
      </c>
    </row>
    <row r="880" spans="2:8" s="1" customFormat="1">
      <c r="B880" s="169"/>
      <c r="C880" s="11" t="s">
        <v>2722</v>
      </c>
      <c r="D880" s="12" t="s">
        <v>35</v>
      </c>
      <c r="E880" s="12">
        <v>0.1</v>
      </c>
      <c r="F880" s="12">
        <v>1</v>
      </c>
      <c r="G880" s="13">
        <v>2600</v>
      </c>
      <c r="H880" s="39">
        <f>+ROUND(E880*F880*G880,0)</f>
        <v>260</v>
      </c>
    </row>
    <row r="881" spans="2:8" s="1" customFormat="1">
      <c r="B881" s="169" t="s">
        <v>2723</v>
      </c>
      <c r="C881" s="11" t="str">
        <f>VLOOKUP(B881,'LISTA DE PRECIOS'!A:B,2,FALSE)</f>
        <v xml:space="preserve">Caja 2x 4 metalica galvanizada </v>
      </c>
      <c r="D881" s="12" t="str">
        <f>VLOOKUP(B881,'LISTA DE PRECIOS'!A:D,4,FALSE)</f>
        <v>Un</v>
      </c>
      <c r="E881" s="12">
        <v>1</v>
      </c>
      <c r="F881" s="12">
        <v>1</v>
      </c>
      <c r="G881" s="13">
        <f>VLOOKUP(B881,'LISTA DE PRECIOS'!A:E,5,FALSE)</f>
        <v>5000</v>
      </c>
      <c r="H881" s="39">
        <f t="shared" ref="H881:H882" si="31">+ROUND(E881*F881*G881,0)</f>
        <v>5000</v>
      </c>
    </row>
    <row r="882" spans="2:8" s="1" customFormat="1">
      <c r="B882" s="169" t="s">
        <v>2725</v>
      </c>
      <c r="C882" s="11" t="str">
        <f>VLOOKUP(B882,'LISTA DE PRECIOS'!A:B,2,FALSE)</f>
        <v xml:space="preserve">Cable Cu aislado # 12 AWGTHHN/THWN </v>
      </c>
      <c r="D882" s="12" t="str">
        <f>VLOOKUP(B882,'LISTA DE PRECIOS'!A:D,4,FALSE)</f>
        <v>M</v>
      </c>
      <c r="E882" s="12">
        <v>1</v>
      </c>
      <c r="F882" s="12">
        <v>1</v>
      </c>
      <c r="G882" s="13">
        <f>VLOOKUP(B882,'LISTA DE PRECIOS'!A:E,5,FALSE)</f>
        <v>1400</v>
      </c>
      <c r="H882" s="39">
        <f t="shared" si="31"/>
        <v>1400</v>
      </c>
    </row>
    <row r="883" spans="2:8" s="1" customFormat="1">
      <c r="B883" s="169" t="s">
        <v>2727</v>
      </c>
      <c r="C883" s="11" t="str">
        <f>VLOOKUP(B883,'LISTA DE PRECIOS'!A:B,2,FALSE)</f>
        <v>Conector tipo resorte para cable No 14/12</v>
      </c>
      <c r="D883" s="12" t="str">
        <f>VLOOKUP(B883,'LISTA DE PRECIOS'!A:D,4,FALSE)</f>
        <v>Un</v>
      </c>
      <c r="E883" s="12">
        <v>3</v>
      </c>
      <c r="F883" s="12">
        <v>1</v>
      </c>
      <c r="G883" s="13">
        <f>VLOOKUP(B883,'LISTA DE PRECIOS'!A:E,5,FALSE)</f>
        <v>6200</v>
      </c>
      <c r="H883" s="39">
        <f>+ROUND(E883*F883*G883,0)</f>
        <v>18600</v>
      </c>
    </row>
    <row r="884" spans="2:8" s="1" customFormat="1">
      <c r="B884" s="169" t="s">
        <v>755</v>
      </c>
      <c r="C884" s="11" t="str">
        <f>VLOOKUP(B884,'LISTA DE PRECIOS'!A:B,2,FALSE)</f>
        <v>Cinta aislante  rollo 19 mm x 20 m.3/4</v>
      </c>
      <c r="D884" s="12" t="str">
        <f>VLOOKUP(B884,'LISTA DE PRECIOS'!A:D,4,FALSE)</f>
        <v>Un</v>
      </c>
      <c r="E884" s="12">
        <v>1</v>
      </c>
      <c r="F884" s="12">
        <v>1</v>
      </c>
      <c r="G884" s="13">
        <f>VLOOKUP(B884,'LISTA DE PRECIOS'!A:E,5,FALSE)</f>
        <v>1450</v>
      </c>
      <c r="H884" s="39">
        <f t="shared" ref="H884:H885" si="32">+ROUND(E884*F884*G884,0)</f>
        <v>1450</v>
      </c>
    </row>
    <row r="885" spans="2:8" s="1" customFormat="1">
      <c r="B885" s="169"/>
      <c r="C885" s="11" t="s">
        <v>2873</v>
      </c>
      <c r="D885" s="12" t="s">
        <v>35</v>
      </c>
      <c r="E885" s="12">
        <v>1</v>
      </c>
      <c r="F885" s="12">
        <v>1</v>
      </c>
      <c r="G885" s="13">
        <v>24900</v>
      </c>
      <c r="H885" s="39">
        <f t="shared" si="32"/>
        <v>24900</v>
      </c>
    </row>
    <row r="886" spans="2:8" s="1" customFormat="1" ht="15.75" thickBot="1">
      <c r="B886" s="91" t="s">
        <v>2427</v>
      </c>
      <c r="C886" s="95" t="str">
        <f>VLOOKUP(B886,'LISTA DE PRECIOS'!A:B,2,FALSE)</f>
        <v>Mortero 1:3 (producción)</v>
      </c>
      <c r="D886" s="92" t="str">
        <f>VLOOKUP(B886,'LISTA DE PRECIOS'!A:D,4,FALSE)</f>
        <v>M3</v>
      </c>
      <c r="E886" s="173">
        <v>4.0000000000000001E-3</v>
      </c>
      <c r="F886" s="92">
        <v>1.05</v>
      </c>
      <c r="G886" s="93">
        <f>VLOOKUP(B886,'LISTA DE PRECIOS'!A:E,5,FALSE)</f>
        <v>335812</v>
      </c>
      <c r="H886" s="94">
        <f>+ROUND(E886*F886*G886,0)</f>
        <v>1410</v>
      </c>
    </row>
    <row r="887" spans="2:8" s="1" customFormat="1" ht="15.75" thickBot="1">
      <c r="B887" s="1022"/>
      <c r="C887" s="1023"/>
      <c r="D887" s="1024"/>
      <c r="E887" s="1030" t="s">
        <v>497</v>
      </c>
      <c r="F887" s="1031"/>
      <c r="G887" s="1032"/>
      <c r="H887" s="29">
        <f>ROUND(SUM(H878:H886),0)</f>
        <v>60107</v>
      </c>
    </row>
    <row r="888" spans="2:8" s="1" customFormat="1" ht="10.9" customHeight="1" thickBot="1">
      <c r="B888" s="1027"/>
      <c r="C888" s="1027"/>
      <c r="D888" s="1027"/>
      <c r="E888" s="1027"/>
      <c r="F888" s="1027"/>
      <c r="G888" s="1027"/>
      <c r="H888" s="1027"/>
    </row>
    <row r="889" spans="2:8" s="1" customFormat="1">
      <c r="B889" s="1028" t="s">
        <v>489</v>
      </c>
      <c r="C889" s="1029"/>
      <c r="D889" s="41" t="s">
        <v>490</v>
      </c>
      <c r="E889" s="25" t="s">
        <v>491</v>
      </c>
      <c r="F889" s="25" t="s">
        <v>2530</v>
      </c>
      <c r="G889" s="26" t="s">
        <v>492</v>
      </c>
      <c r="H889" s="27" t="s">
        <v>493</v>
      </c>
    </row>
    <row r="890" spans="2:8" s="1" customFormat="1" ht="15.75" thickBot="1">
      <c r="B890" s="91" t="s">
        <v>543</v>
      </c>
      <c r="C890" s="95" t="str">
        <f>VLOOKUP(B890,'LISTA DE PRECIOS'!A:B,2,FALSE)</f>
        <v>Herramienta menor</v>
      </c>
      <c r="D890" s="92" t="str">
        <f>VLOOKUP(B890,'LISTA DE PRECIOS'!A:D,4,FALSE)</f>
        <v>%MO</v>
      </c>
      <c r="E890" s="155">
        <v>0.1</v>
      </c>
      <c r="F890" s="155"/>
      <c r="G890" s="93">
        <f>+H900</f>
        <v>38739</v>
      </c>
      <c r="H890" s="154">
        <f>+ROUND(E890*G890,0)</f>
        <v>3874</v>
      </c>
    </row>
    <row r="891" spans="2:8" s="1" customFormat="1" ht="15.75" thickBot="1">
      <c r="B891" s="1022"/>
      <c r="C891" s="1023"/>
      <c r="D891" s="1024"/>
      <c r="E891" s="1030" t="s">
        <v>498</v>
      </c>
      <c r="F891" s="1031"/>
      <c r="G891" s="1032"/>
      <c r="H891" s="29">
        <f>ROUND(SUM(H890:H890),0)</f>
        <v>3874</v>
      </c>
    </row>
    <row r="892" spans="2:8" s="1" customFormat="1" ht="10.15" customHeight="1" thickBot="1">
      <c r="B892" s="42"/>
      <c r="C892" s="42"/>
      <c r="D892" s="42"/>
      <c r="E892" s="10"/>
      <c r="F892" s="10"/>
      <c r="G892" s="7"/>
      <c r="H892" s="8"/>
    </row>
    <row r="893" spans="2:8" s="1" customFormat="1" ht="24.75" thickBot="1">
      <c r="B893" s="1033" t="s">
        <v>499</v>
      </c>
      <c r="C893" s="1034"/>
      <c r="D893" s="30" t="s">
        <v>495</v>
      </c>
      <c r="E893" s="30" t="s">
        <v>501</v>
      </c>
      <c r="F893" s="25" t="s">
        <v>2530</v>
      </c>
      <c r="G893" s="31" t="s">
        <v>500</v>
      </c>
      <c r="H893" s="32" t="s">
        <v>493</v>
      </c>
    </row>
    <row r="894" spans="2:8" s="1" customFormat="1" ht="19.899999999999999" customHeight="1" thickBot="1">
      <c r="B894" s="15">
        <v>3</v>
      </c>
      <c r="C894" s="16" t="s">
        <v>4</v>
      </c>
      <c r="D894" s="17"/>
      <c r="E894" s="18"/>
      <c r="F894" s="18"/>
      <c r="G894" s="19"/>
      <c r="H894" s="20">
        <f>+ROUND(E894*G894,0)</f>
        <v>0</v>
      </c>
    </row>
    <row r="895" spans="2:8" s="1" customFormat="1" ht="15.75" thickBot="1">
      <c r="B895" s="991"/>
      <c r="C895" s="991"/>
      <c r="D895" s="991"/>
      <c r="E895" s="992" t="s">
        <v>502</v>
      </c>
      <c r="F895" s="993"/>
      <c r="G895" s="994"/>
      <c r="H895" s="33">
        <f>ROUND(SUM(H894:H894),0)</f>
        <v>0</v>
      </c>
    </row>
    <row r="896" spans="2:8" s="1" customFormat="1" ht="15.75" thickBot="1">
      <c r="B896" s="1027"/>
      <c r="C896" s="1027"/>
      <c r="D896" s="1027"/>
      <c r="E896" s="1027"/>
      <c r="F896" s="1027"/>
      <c r="G896" s="1027"/>
      <c r="H896" s="1027"/>
    </row>
    <row r="897" spans="2:8" s="1" customFormat="1">
      <c r="B897" s="1207" t="s">
        <v>503</v>
      </c>
      <c r="C897" s="1208"/>
      <c r="D897" s="124" t="s">
        <v>495</v>
      </c>
      <c r="E897" s="123" t="s">
        <v>504</v>
      </c>
      <c r="F897" s="123" t="s">
        <v>2530</v>
      </c>
      <c r="G897" s="122" t="s">
        <v>505</v>
      </c>
      <c r="H897" s="121" t="s">
        <v>493</v>
      </c>
    </row>
    <row r="898" spans="2:8" s="1" customFormat="1">
      <c r="B898" s="423" t="s">
        <v>2514</v>
      </c>
      <c r="C898" s="11" t="str">
        <f>VLOOKUP(B898,'LISTA DE PRECIOS'!A:B,2,FALSE)</f>
        <v>Ayudante</v>
      </c>
      <c r="D898" s="12" t="str">
        <f>VLOOKUP(B898,'LISTA DE PRECIOS'!A:D,4,FALSE)</f>
        <v>Día</v>
      </c>
      <c r="E898" s="23">
        <v>0.19</v>
      </c>
      <c r="F898" s="23">
        <v>1</v>
      </c>
      <c r="G898" s="13">
        <f>VLOOKUP(B898,'LISTA DE PRECIOS'!A:E,5,FALSE)</f>
        <v>67964</v>
      </c>
      <c r="H898" s="119">
        <f>+ROUND(E898*F898*G898,0)</f>
        <v>12913</v>
      </c>
    </row>
    <row r="899" spans="2:8" s="1" customFormat="1" ht="15.75" thickBot="1">
      <c r="B899" s="424" t="s">
        <v>2523</v>
      </c>
      <c r="C899" s="95" t="str">
        <f>VLOOKUP(B899,'LISTA DE PRECIOS'!A:B,2,FALSE)</f>
        <v>Oficial eléctrico</v>
      </c>
      <c r="D899" s="92" t="str">
        <f>VLOOKUP(B899,'LISTA DE PRECIOS'!A:D,4,FALSE)</f>
        <v>Día</v>
      </c>
      <c r="E899" s="117">
        <v>0.19</v>
      </c>
      <c r="F899" s="117">
        <v>1</v>
      </c>
      <c r="G899" s="93">
        <f>VLOOKUP(B899,'LISTA DE PRECIOS'!A:E,5,FALSE)</f>
        <v>135928</v>
      </c>
      <c r="H899" s="116">
        <f>+ROUND(E899*F899*G899,0)</f>
        <v>25826</v>
      </c>
    </row>
    <row r="900" spans="2:8" s="1" customFormat="1" ht="15.75" thickBot="1">
      <c r="B900" s="991"/>
      <c r="C900" s="991"/>
      <c r="D900" s="991"/>
      <c r="E900" s="1042" t="s">
        <v>506</v>
      </c>
      <c r="F900" s="1043"/>
      <c r="G900" s="1031"/>
      <c r="H900" s="29">
        <f>ROUND(SUM(H898:H899),0)</f>
        <v>38739</v>
      </c>
    </row>
    <row r="901" spans="2:8" s="1" customFormat="1" ht="8.4499999999999993" customHeight="1" thickBot="1">
      <c r="B901" s="42"/>
      <c r="C901" s="42"/>
      <c r="D901" s="42"/>
      <c r="E901" s="42"/>
      <c r="F901" s="42"/>
      <c r="G901" s="42"/>
      <c r="H901" s="42"/>
    </row>
    <row r="902" spans="2:8" s="1" customFormat="1" ht="15.75" thickBot="1">
      <c r="B902" s="40"/>
      <c r="C902" s="40"/>
      <c r="D902" s="40"/>
      <c r="E902" s="995" t="s">
        <v>507</v>
      </c>
      <c r="F902" s="996"/>
      <c r="G902" s="997"/>
      <c r="H902" s="14">
        <f>+ROUND(H900+H891+H887+H895,0)</f>
        <v>102720</v>
      </c>
    </row>
    <row r="903" spans="2:8" s="1" customFormat="1">
      <c r="B903" s="40"/>
      <c r="C903" s="40"/>
      <c r="D903" s="40"/>
      <c r="E903" s="201"/>
      <c r="F903" s="201"/>
      <c r="G903" s="201"/>
      <c r="H903" s="200"/>
    </row>
    <row r="904" spans="2:8" s="1" customFormat="1">
      <c r="B904" s="40"/>
      <c r="C904" s="40"/>
      <c r="D904" s="40"/>
      <c r="E904" s="201"/>
      <c r="F904" s="201"/>
      <c r="G904" s="201"/>
      <c r="H904" s="200"/>
    </row>
    <row r="905" spans="2:8" s="1" customFormat="1">
      <c r="B905" s="40"/>
      <c r="C905" s="40"/>
      <c r="D905" s="40"/>
      <c r="E905" s="201"/>
      <c r="F905" s="201"/>
      <c r="G905" s="201"/>
      <c r="H905" s="200"/>
    </row>
    <row r="906" spans="2:8" s="1" customFormat="1">
      <c r="B906" s="40"/>
      <c r="C906" s="40"/>
      <c r="D906" s="40"/>
      <c r="E906" s="201"/>
      <c r="F906" s="201"/>
      <c r="G906" s="201"/>
      <c r="H906" s="200"/>
    </row>
    <row r="907" spans="2:8" s="1" customFormat="1" ht="15.75" thickBot="1">
      <c r="B907" s="40"/>
      <c r="C907" s="40"/>
      <c r="D907" s="40"/>
      <c r="E907" s="201"/>
      <c r="F907" s="201"/>
      <c r="G907" s="201"/>
      <c r="H907" s="200"/>
    </row>
    <row r="908" spans="2:8" s="1" customFormat="1" ht="15.6" customHeight="1" thickTop="1">
      <c r="B908" s="40"/>
      <c r="C908" s="854" t="s">
        <v>3432</v>
      </c>
      <c r="D908" s="40"/>
      <c r="E908" s="1203" t="s">
        <v>3431</v>
      </c>
      <c r="F908" s="1203"/>
      <c r="G908" s="1203"/>
      <c r="H908" s="200"/>
    </row>
    <row r="909" spans="2:8" s="1" customFormat="1">
      <c r="B909" s="40"/>
      <c r="C909" s="40"/>
      <c r="D909" s="40"/>
      <c r="E909" s="201"/>
      <c r="F909" s="201"/>
      <c r="G909" s="201"/>
      <c r="H909" s="200"/>
    </row>
    <row r="910" spans="2:8" s="1" customFormat="1">
      <c r="B910" s="40"/>
      <c r="C910" s="40"/>
      <c r="D910" s="40"/>
      <c r="E910" s="201"/>
      <c r="F910" s="201"/>
      <c r="G910" s="201"/>
      <c r="H910" s="200"/>
    </row>
    <row r="911" spans="2:8" s="1" customFormat="1" ht="15.75" thickBot="1">
      <c r="B911" s="40"/>
      <c r="C911" s="40"/>
      <c r="D911" s="40"/>
      <c r="E911" s="201"/>
      <c r="F911" s="201"/>
      <c r="G911" s="201"/>
      <c r="H911" s="200"/>
    </row>
    <row r="912" spans="2:8" s="1" customFormat="1" ht="15.75" thickTop="1">
      <c r="B912" s="40"/>
      <c r="C912" s="854" t="s">
        <v>3426</v>
      </c>
      <c r="D912" s="40"/>
      <c r="E912" s="1203" t="s">
        <v>3429</v>
      </c>
      <c r="F912" s="1203"/>
      <c r="G912" s="1203"/>
      <c r="H912" s="200"/>
    </row>
    <row r="913" spans="2:8" s="1" customFormat="1">
      <c r="B913" s="40"/>
      <c r="C913" s="40"/>
      <c r="D913" s="40"/>
      <c r="E913" s="201"/>
      <c r="F913" s="201"/>
      <c r="G913" s="201"/>
      <c r="H913" s="200"/>
    </row>
    <row r="914" spans="2:8" s="1" customFormat="1" ht="15" customHeight="1" thickBot="1">
      <c r="B914" s="4"/>
      <c r="C914" s="4"/>
      <c r="D914" s="4"/>
      <c r="E914" s="4"/>
      <c r="F914" s="4"/>
      <c r="G914" s="4"/>
      <c r="H914" s="4"/>
    </row>
    <row r="915" spans="2:8" s="1" customFormat="1" ht="15" customHeight="1" thickBot="1">
      <c r="B915" s="1209" t="s">
        <v>2982</v>
      </c>
      <c r="C915" s="1210"/>
      <c r="D915" s="1210"/>
      <c r="E915" s="1210"/>
      <c r="F915" s="1210"/>
      <c r="G915" s="1210"/>
      <c r="H915" s="1211"/>
    </row>
    <row r="916" spans="2:8" s="1" customFormat="1" ht="15.75" thickBot="1">
      <c r="B916" s="1006" t="s">
        <v>2578</v>
      </c>
      <c r="C916" s="1007"/>
      <c r="D916" s="1008" t="s">
        <v>3704</v>
      </c>
      <c r="E916" s="1007"/>
      <c r="F916" s="1007"/>
      <c r="G916" s="1007"/>
      <c r="H916" s="1009"/>
    </row>
    <row r="917" spans="2:8" s="1" customFormat="1">
      <c r="B917" s="1010" t="s">
        <v>3489</v>
      </c>
      <c r="C917" s="1011"/>
      <c r="D917" s="1010" t="s">
        <v>34</v>
      </c>
      <c r="E917" s="1011"/>
      <c r="F917" s="1011"/>
      <c r="G917" s="1011"/>
      <c r="H917" s="38" t="s">
        <v>1</v>
      </c>
    </row>
    <row r="918" spans="2:8" s="1" customFormat="1" ht="28.9" customHeight="1">
      <c r="B918" s="1012"/>
      <c r="C918" s="1013"/>
      <c r="D918" s="1016">
        <f>+ROUND(H944+H935+H931+H939,0)</f>
        <v>183720</v>
      </c>
      <c r="E918" s="1017"/>
      <c r="F918" s="1017"/>
      <c r="G918" s="1017"/>
      <c r="H918" s="1020" t="s">
        <v>2806</v>
      </c>
    </row>
    <row r="919" spans="2:8" s="1" customFormat="1" ht="25.9" customHeight="1" thickBot="1">
      <c r="B919" s="1014"/>
      <c r="C919" s="1015"/>
      <c r="D919" s="1018"/>
      <c r="E919" s="1019"/>
      <c r="F919" s="1019"/>
      <c r="G919" s="1019"/>
      <c r="H919" s="1021"/>
    </row>
    <row r="920" spans="2:8" s="1" customFormat="1" ht="19.899999999999999" customHeight="1" thickBot="1">
      <c r="E920" s="9"/>
      <c r="F920" s="9"/>
      <c r="G920" s="4"/>
      <c r="H920" s="4"/>
    </row>
    <row r="921" spans="2:8" s="1" customFormat="1">
      <c r="B921" s="1207" t="s">
        <v>494</v>
      </c>
      <c r="C921" s="1208"/>
      <c r="D921" s="124" t="s">
        <v>495</v>
      </c>
      <c r="E921" s="123" t="s">
        <v>496</v>
      </c>
      <c r="F921" s="123" t="s">
        <v>2542</v>
      </c>
      <c r="G921" s="122" t="s">
        <v>492</v>
      </c>
      <c r="H921" s="121" t="s">
        <v>493</v>
      </c>
    </row>
    <row r="922" spans="2:8" s="1" customFormat="1">
      <c r="B922" s="169"/>
      <c r="C922" s="11" t="s">
        <v>2720</v>
      </c>
      <c r="D922" s="12" t="s">
        <v>35</v>
      </c>
      <c r="E922" s="12">
        <v>0.33</v>
      </c>
      <c r="F922" s="12">
        <v>1</v>
      </c>
      <c r="G922" s="13">
        <v>17900</v>
      </c>
      <c r="H922" s="39">
        <f>+ROUND(E922*F922*G922,0)</f>
        <v>5907</v>
      </c>
    </row>
    <row r="923" spans="2:8" s="1" customFormat="1">
      <c r="B923" s="169"/>
      <c r="C923" s="11" t="s">
        <v>2721</v>
      </c>
      <c r="D923" s="12" t="s">
        <v>35</v>
      </c>
      <c r="E923" s="12">
        <v>0.2</v>
      </c>
      <c r="F923" s="12">
        <v>1</v>
      </c>
      <c r="G923" s="13">
        <v>5900</v>
      </c>
      <c r="H923" s="39">
        <f>+ROUND(G923*E923,0)</f>
        <v>1180</v>
      </c>
    </row>
    <row r="924" spans="2:8" s="1" customFormat="1">
      <c r="B924" s="169"/>
      <c r="C924" s="11" t="s">
        <v>2722</v>
      </c>
      <c r="D924" s="12" t="s">
        <v>35</v>
      </c>
      <c r="E924" s="12">
        <v>0.1</v>
      </c>
      <c r="F924" s="12">
        <v>1</v>
      </c>
      <c r="G924" s="13">
        <v>2600</v>
      </c>
      <c r="H924" s="39">
        <f>+ROUND(E924*F924*G924,0)</f>
        <v>260</v>
      </c>
    </row>
    <row r="925" spans="2:8" s="1" customFormat="1">
      <c r="B925" s="169" t="s">
        <v>2723</v>
      </c>
      <c r="C925" s="11" t="str">
        <f>VLOOKUP(B925,'LISTA DE PRECIOS'!A:B,2,FALSE)</f>
        <v xml:space="preserve">Caja 2x 4 metalica galvanizada </v>
      </c>
      <c r="D925" s="12" t="str">
        <f>VLOOKUP(B925,'LISTA DE PRECIOS'!A:D,4,FALSE)</f>
        <v>Un</v>
      </c>
      <c r="E925" s="12">
        <v>1</v>
      </c>
      <c r="F925" s="12">
        <v>1</v>
      </c>
      <c r="G925" s="13">
        <f>VLOOKUP(B925,'LISTA DE PRECIOS'!A:E,5,FALSE)</f>
        <v>5000</v>
      </c>
      <c r="H925" s="39">
        <f t="shared" ref="H925:H926" si="33">+ROUND(E925*F925*G925,0)</f>
        <v>5000</v>
      </c>
    </row>
    <row r="926" spans="2:8" s="1" customFormat="1">
      <c r="B926" s="169" t="s">
        <v>2725</v>
      </c>
      <c r="C926" s="11" t="str">
        <f>VLOOKUP(B926,'LISTA DE PRECIOS'!A:B,2,FALSE)</f>
        <v xml:space="preserve">Cable Cu aislado # 12 AWGTHHN/THWN </v>
      </c>
      <c r="D926" s="12" t="str">
        <f>VLOOKUP(B926,'LISTA DE PRECIOS'!A:D,4,FALSE)</f>
        <v>M</v>
      </c>
      <c r="E926" s="12">
        <v>1</v>
      </c>
      <c r="F926" s="12">
        <v>1</v>
      </c>
      <c r="G926" s="13">
        <f>VLOOKUP(B926,'LISTA DE PRECIOS'!A:E,5,FALSE)</f>
        <v>1400</v>
      </c>
      <c r="H926" s="39">
        <f t="shared" si="33"/>
        <v>1400</v>
      </c>
    </row>
    <row r="927" spans="2:8" s="1" customFormat="1">
      <c r="B927" s="169" t="s">
        <v>2727</v>
      </c>
      <c r="C927" s="11" t="str">
        <f>VLOOKUP(B927,'LISTA DE PRECIOS'!A:B,2,FALSE)</f>
        <v>Conector tipo resorte para cable No 14/12</v>
      </c>
      <c r="D927" s="12" t="str">
        <f>VLOOKUP(B927,'LISTA DE PRECIOS'!A:D,4,FALSE)</f>
        <v>Un</v>
      </c>
      <c r="E927" s="12">
        <v>3</v>
      </c>
      <c r="F927" s="12">
        <v>1</v>
      </c>
      <c r="G927" s="13">
        <f>VLOOKUP(B927,'LISTA DE PRECIOS'!A:E,5,FALSE)</f>
        <v>6200</v>
      </c>
      <c r="H927" s="39">
        <f>+ROUND(E927*F927*G927,0)</f>
        <v>18600</v>
      </c>
    </row>
    <row r="928" spans="2:8" s="1" customFormat="1">
      <c r="B928" s="169" t="s">
        <v>755</v>
      </c>
      <c r="C928" s="11" t="str">
        <f>VLOOKUP(B928,'LISTA DE PRECIOS'!A:B,2,FALSE)</f>
        <v>Cinta aislante  rollo 19 mm x 20 m.3/4</v>
      </c>
      <c r="D928" s="12" t="str">
        <f>VLOOKUP(B928,'LISTA DE PRECIOS'!A:D,4,FALSE)</f>
        <v>Un</v>
      </c>
      <c r="E928" s="12">
        <v>1</v>
      </c>
      <c r="F928" s="12">
        <v>1</v>
      </c>
      <c r="G928" s="13">
        <f>VLOOKUP(B928,'LISTA DE PRECIOS'!A:E,5,FALSE)</f>
        <v>1450</v>
      </c>
      <c r="H928" s="39">
        <f t="shared" ref="H928:H929" si="34">+ROUND(E928*F928*G928,0)</f>
        <v>1450</v>
      </c>
    </row>
    <row r="929" spans="2:8" s="1" customFormat="1">
      <c r="B929" s="169"/>
      <c r="C929" s="11" t="s">
        <v>2875</v>
      </c>
      <c r="D929" s="12" t="s">
        <v>35</v>
      </c>
      <c r="E929" s="12">
        <v>1</v>
      </c>
      <c r="F929" s="12">
        <v>1</v>
      </c>
      <c r="G929" s="13">
        <v>105900</v>
      </c>
      <c r="H929" s="39">
        <f t="shared" si="34"/>
        <v>105900</v>
      </c>
    </row>
    <row r="930" spans="2:8" s="1" customFormat="1" ht="15.75" thickBot="1">
      <c r="B930" s="91" t="s">
        <v>2427</v>
      </c>
      <c r="C930" s="95" t="str">
        <f>VLOOKUP(B930,'LISTA DE PRECIOS'!A:B,2,FALSE)</f>
        <v>Mortero 1:3 (producción)</v>
      </c>
      <c r="D930" s="92" t="str">
        <f>VLOOKUP(B930,'LISTA DE PRECIOS'!A:D,4,FALSE)</f>
        <v>M3</v>
      </c>
      <c r="E930" s="173">
        <v>4.0000000000000001E-3</v>
      </c>
      <c r="F930" s="92">
        <v>1.05</v>
      </c>
      <c r="G930" s="93">
        <f>VLOOKUP(B930,'LISTA DE PRECIOS'!A:E,5,FALSE)</f>
        <v>335812</v>
      </c>
      <c r="H930" s="94">
        <f>+ROUND(E930*F930*G930,0)</f>
        <v>1410</v>
      </c>
    </row>
    <row r="931" spans="2:8" s="1" customFormat="1" ht="15.75" thickBot="1">
      <c r="B931" s="1022"/>
      <c r="C931" s="1023"/>
      <c r="D931" s="1024"/>
      <c r="E931" s="1030" t="s">
        <v>497</v>
      </c>
      <c r="F931" s="1031"/>
      <c r="G931" s="1032"/>
      <c r="H931" s="29">
        <f>ROUND(SUM(H922:H930),0)</f>
        <v>141107</v>
      </c>
    </row>
    <row r="932" spans="2:8" s="1" customFormat="1" ht="10.9" customHeight="1" thickBot="1">
      <c r="B932" s="1027"/>
      <c r="C932" s="1027"/>
      <c r="D932" s="1027"/>
      <c r="E932" s="1027"/>
      <c r="F932" s="1027"/>
      <c r="G932" s="1027"/>
      <c r="H932" s="1027"/>
    </row>
    <row r="933" spans="2:8" s="1" customFormat="1">
      <c r="B933" s="1028" t="s">
        <v>489</v>
      </c>
      <c r="C933" s="1029"/>
      <c r="D933" s="41" t="s">
        <v>490</v>
      </c>
      <c r="E933" s="25" t="s">
        <v>491</v>
      </c>
      <c r="F933" s="25" t="s">
        <v>2530</v>
      </c>
      <c r="G933" s="26" t="s">
        <v>492</v>
      </c>
      <c r="H933" s="27" t="s">
        <v>493</v>
      </c>
    </row>
    <row r="934" spans="2:8" s="1" customFormat="1" ht="15.75" thickBot="1">
      <c r="B934" s="91" t="s">
        <v>543</v>
      </c>
      <c r="C934" s="95" t="str">
        <f>VLOOKUP(B934,'LISTA DE PRECIOS'!A:B,2,FALSE)</f>
        <v>Herramienta menor</v>
      </c>
      <c r="D934" s="92" t="str">
        <f>VLOOKUP(B934,'LISTA DE PRECIOS'!A:D,4,FALSE)</f>
        <v>%MO</v>
      </c>
      <c r="E934" s="155">
        <v>0.1</v>
      </c>
      <c r="F934" s="155"/>
      <c r="G934" s="93">
        <f>+H944</f>
        <v>38739</v>
      </c>
      <c r="H934" s="154">
        <f>+ROUND(E934*G934,0)</f>
        <v>3874</v>
      </c>
    </row>
    <row r="935" spans="2:8" s="1" customFormat="1" ht="15.75" thickBot="1">
      <c r="B935" s="1022"/>
      <c r="C935" s="1023"/>
      <c r="D935" s="1024"/>
      <c r="E935" s="1030" t="s">
        <v>498</v>
      </c>
      <c r="F935" s="1031"/>
      <c r="G935" s="1032"/>
      <c r="H935" s="29">
        <f>ROUND(SUM(H934:H934),0)</f>
        <v>3874</v>
      </c>
    </row>
    <row r="936" spans="2:8" s="1" customFormat="1" ht="10.15" customHeight="1" thickBot="1">
      <c r="B936" s="42"/>
      <c r="C936" s="42"/>
      <c r="D936" s="42"/>
      <c r="E936" s="10"/>
      <c r="F936" s="10"/>
      <c r="G936" s="7"/>
      <c r="H936" s="8"/>
    </row>
    <row r="937" spans="2:8" s="1" customFormat="1" ht="24.75" thickBot="1">
      <c r="B937" s="1033" t="s">
        <v>499</v>
      </c>
      <c r="C937" s="1034"/>
      <c r="D937" s="30" t="s">
        <v>495</v>
      </c>
      <c r="E937" s="30" t="s">
        <v>501</v>
      </c>
      <c r="F937" s="25" t="s">
        <v>2530</v>
      </c>
      <c r="G937" s="31" t="s">
        <v>500</v>
      </c>
      <c r="H937" s="32" t="s">
        <v>493</v>
      </c>
    </row>
    <row r="938" spans="2:8" s="1" customFormat="1" ht="19.899999999999999" customHeight="1" thickBot="1">
      <c r="B938" s="15">
        <v>3</v>
      </c>
      <c r="C938" s="16" t="s">
        <v>4</v>
      </c>
      <c r="D938" s="17"/>
      <c r="E938" s="18"/>
      <c r="F938" s="18"/>
      <c r="G938" s="19"/>
      <c r="H938" s="20">
        <f>+ROUND(E938*G938,0)</f>
        <v>0</v>
      </c>
    </row>
    <row r="939" spans="2:8" s="1" customFormat="1" ht="15.75" thickBot="1">
      <c r="B939" s="991"/>
      <c r="C939" s="991"/>
      <c r="D939" s="991"/>
      <c r="E939" s="992" t="s">
        <v>502</v>
      </c>
      <c r="F939" s="993"/>
      <c r="G939" s="994"/>
      <c r="H939" s="33">
        <f>ROUND(SUM(H938:H938),0)</f>
        <v>0</v>
      </c>
    </row>
    <row r="940" spans="2:8" s="1" customFormat="1" ht="15.75" thickBot="1">
      <c r="B940" s="1027"/>
      <c r="C940" s="1027"/>
      <c r="D940" s="1027"/>
      <c r="E940" s="1027"/>
      <c r="F940" s="1027"/>
      <c r="G940" s="1027"/>
      <c r="H940" s="1027"/>
    </row>
    <row r="941" spans="2:8" s="1" customFormat="1">
      <c r="B941" s="1207" t="s">
        <v>503</v>
      </c>
      <c r="C941" s="1208"/>
      <c r="D941" s="124" t="s">
        <v>495</v>
      </c>
      <c r="E941" s="123" t="s">
        <v>504</v>
      </c>
      <c r="F941" s="123" t="s">
        <v>2530</v>
      </c>
      <c r="G941" s="122" t="s">
        <v>505</v>
      </c>
      <c r="H941" s="121" t="s">
        <v>493</v>
      </c>
    </row>
    <row r="942" spans="2:8" s="1" customFormat="1">
      <c r="B942" s="423" t="s">
        <v>2514</v>
      </c>
      <c r="C942" s="11" t="str">
        <f>VLOOKUP(B942,'LISTA DE PRECIOS'!A:B,2,FALSE)</f>
        <v>Ayudante</v>
      </c>
      <c r="D942" s="12" t="str">
        <f>VLOOKUP(B942,'LISTA DE PRECIOS'!A:D,4,FALSE)</f>
        <v>Día</v>
      </c>
      <c r="E942" s="23">
        <v>0.19</v>
      </c>
      <c r="F942" s="23">
        <v>1</v>
      </c>
      <c r="G942" s="13">
        <f>VLOOKUP(B942,'LISTA DE PRECIOS'!A:E,5,FALSE)</f>
        <v>67964</v>
      </c>
      <c r="H942" s="119">
        <f>+ROUND(E942*F942*G942,0)</f>
        <v>12913</v>
      </c>
    </row>
    <row r="943" spans="2:8" s="1" customFormat="1" ht="15.75" thickBot="1">
      <c r="B943" s="424" t="s">
        <v>2523</v>
      </c>
      <c r="C943" s="95" t="str">
        <f>VLOOKUP(B943,'LISTA DE PRECIOS'!A:B,2,FALSE)</f>
        <v>Oficial eléctrico</v>
      </c>
      <c r="D943" s="92" t="str">
        <f>VLOOKUP(B943,'LISTA DE PRECIOS'!A:D,4,FALSE)</f>
        <v>Día</v>
      </c>
      <c r="E943" s="117">
        <v>0.19</v>
      </c>
      <c r="F943" s="117">
        <v>1</v>
      </c>
      <c r="G943" s="93">
        <f>VLOOKUP(B943,'LISTA DE PRECIOS'!A:E,5,FALSE)</f>
        <v>135928</v>
      </c>
      <c r="H943" s="116">
        <f>+ROUND(E943*F943*G943,0)</f>
        <v>25826</v>
      </c>
    </row>
    <row r="944" spans="2:8" s="1" customFormat="1" ht="15.75" thickBot="1">
      <c r="B944" s="991"/>
      <c r="C944" s="991"/>
      <c r="D944" s="991"/>
      <c r="E944" s="1042" t="s">
        <v>506</v>
      </c>
      <c r="F944" s="1043"/>
      <c r="G944" s="1031"/>
      <c r="H944" s="29">
        <f>ROUND(SUM(H942:H943),0)</f>
        <v>38739</v>
      </c>
    </row>
    <row r="945" spans="2:8" s="1" customFormat="1" ht="8.4499999999999993" customHeight="1" thickBot="1">
      <c r="B945" s="42"/>
      <c r="C945" s="42"/>
      <c r="D945" s="42"/>
      <c r="E945" s="42"/>
      <c r="F945" s="42"/>
      <c r="G945" s="42"/>
      <c r="H945" s="42"/>
    </row>
    <row r="946" spans="2:8" s="1" customFormat="1" ht="15.75" thickBot="1">
      <c r="B946" s="40"/>
      <c r="C946" s="40"/>
      <c r="D946" s="40"/>
      <c r="E946" s="995" t="s">
        <v>507</v>
      </c>
      <c r="F946" s="996"/>
      <c r="G946" s="997"/>
      <c r="H946" s="14">
        <f>+ROUND(H944+H935+H931+H939,0)</f>
        <v>183720</v>
      </c>
    </row>
    <row r="947" spans="2:8" s="1" customFormat="1">
      <c r="B947" s="40"/>
      <c r="C947" s="40"/>
      <c r="D947" s="40"/>
      <c r="E947" s="201"/>
      <c r="F947" s="201"/>
      <c r="G947" s="201"/>
      <c r="H947" s="200"/>
    </row>
    <row r="948" spans="2:8" s="1" customFormat="1">
      <c r="B948" s="40"/>
      <c r="C948" s="40"/>
      <c r="D948" s="40"/>
      <c r="E948" s="201"/>
      <c r="F948" s="201"/>
      <c r="G948" s="201"/>
      <c r="H948" s="200"/>
    </row>
    <row r="949" spans="2:8" s="1" customFormat="1">
      <c r="B949" s="40"/>
      <c r="C949" s="40"/>
      <c r="D949" s="40"/>
      <c r="E949" s="201"/>
      <c r="F949" s="201"/>
      <c r="G949" s="201"/>
      <c r="H949" s="200"/>
    </row>
    <row r="950" spans="2:8" s="1" customFormat="1">
      <c r="B950" s="40"/>
      <c r="C950" s="40"/>
      <c r="D950" s="40"/>
      <c r="E950" s="201"/>
      <c r="F950" s="201"/>
      <c r="G950" s="201"/>
      <c r="H950" s="200"/>
    </row>
    <row r="951" spans="2:8" s="1" customFormat="1" ht="15.75" thickBot="1">
      <c r="B951" s="40"/>
      <c r="C951" s="40"/>
      <c r="D951" s="40"/>
      <c r="E951" s="201"/>
      <c r="F951" s="201"/>
      <c r="G951" s="201"/>
      <c r="H951" s="200"/>
    </row>
    <row r="952" spans="2:8" s="1" customFormat="1" ht="15.6" customHeight="1" thickTop="1">
      <c r="B952" s="40"/>
      <c r="C952" s="854" t="s">
        <v>3432</v>
      </c>
      <c r="D952" s="40"/>
      <c r="E952" s="1203" t="s">
        <v>3431</v>
      </c>
      <c r="F952" s="1203"/>
      <c r="G952" s="1203"/>
      <c r="H952" s="200"/>
    </row>
    <row r="953" spans="2:8" s="1" customFormat="1">
      <c r="B953" s="40"/>
      <c r="C953" s="40"/>
      <c r="D953" s="40"/>
      <c r="E953" s="201"/>
      <c r="F953" s="201"/>
      <c r="G953" s="201"/>
      <c r="H953" s="200"/>
    </row>
    <row r="954" spans="2:8" s="1" customFormat="1">
      <c r="B954" s="40"/>
      <c r="C954" s="40"/>
      <c r="D954" s="40"/>
      <c r="E954" s="201"/>
      <c r="F954" s="201"/>
      <c r="G954" s="201"/>
      <c r="H954" s="200"/>
    </row>
    <row r="955" spans="2:8" s="1" customFormat="1" ht="15.75" thickBot="1">
      <c r="B955" s="40"/>
      <c r="C955" s="40"/>
      <c r="D955" s="40"/>
      <c r="E955" s="201"/>
      <c r="F955" s="201"/>
      <c r="G955" s="201"/>
      <c r="H955" s="200"/>
    </row>
    <row r="956" spans="2:8" s="1" customFormat="1" ht="15.75" thickTop="1">
      <c r="B956" s="40"/>
      <c r="C956" s="854" t="s">
        <v>3426</v>
      </c>
      <c r="D956" s="40"/>
      <c r="E956" s="1203" t="s">
        <v>3429</v>
      </c>
      <c r="F956" s="1203"/>
      <c r="G956" s="1203"/>
      <c r="H956" s="200"/>
    </row>
    <row r="957" spans="2:8" s="1" customFormat="1">
      <c r="B957" s="40"/>
      <c r="C957" s="40"/>
      <c r="D957" s="40"/>
      <c r="E957" s="201"/>
      <c r="F957" s="201"/>
      <c r="G957" s="201"/>
      <c r="H957" s="200"/>
    </row>
    <row r="958" spans="2:8" s="1" customFormat="1" ht="15" customHeight="1" thickBot="1">
      <c r="B958" s="4"/>
      <c r="C958" s="4"/>
      <c r="D958" s="4"/>
      <c r="E958" s="4"/>
      <c r="F958" s="4"/>
      <c r="G958" s="4"/>
      <c r="H958" s="4"/>
    </row>
    <row r="959" spans="2:8" s="1" customFormat="1" ht="15" customHeight="1" thickBot="1">
      <c r="B959" s="1209" t="s">
        <v>2982</v>
      </c>
      <c r="C959" s="1210"/>
      <c r="D959" s="1210"/>
      <c r="E959" s="1210"/>
      <c r="F959" s="1210"/>
      <c r="G959" s="1210"/>
      <c r="H959" s="1211"/>
    </row>
    <row r="960" spans="2:8" s="1" customFormat="1" ht="15.75" thickBot="1">
      <c r="B960" s="1006" t="s">
        <v>2578</v>
      </c>
      <c r="C960" s="1007"/>
      <c r="D960" s="1008" t="s">
        <v>3705</v>
      </c>
      <c r="E960" s="1007"/>
      <c r="F960" s="1007"/>
      <c r="G960" s="1007"/>
      <c r="H960" s="1009"/>
    </row>
    <row r="961" spans="2:8" s="1" customFormat="1">
      <c r="B961" s="1010" t="s">
        <v>2876</v>
      </c>
      <c r="C961" s="1011"/>
      <c r="D961" s="1010" t="s">
        <v>34</v>
      </c>
      <c r="E961" s="1011"/>
      <c r="F961" s="1011"/>
      <c r="G961" s="1011"/>
      <c r="H961" s="38" t="s">
        <v>1</v>
      </c>
    </row>
    <row r="962" spans="2:8" s="1" customFormat="1" ht="28.9" customHeight="1">
      <c r="B962" s="1012"/>
      <c r="C962" s="1013"/>
      <c r="D962" s="1016">
        <f>+ROUND(H988+H979+H975+H983,0)</f>
        <v>845020</v>
      </c>
      <c r="E962" s="1017"/>
      <c r="F962" s="1017"/>
      <c r="G962" s="1017"/>
      <c r="H962" s="1020" t="s">
        <v>2806</v>
      </c>
    </row>
    <row r="963" spans="2:8" s="1" customFormat="1" ht="25.9" customHeight="1" thickBot="1">
      <c r="B963" s="1014"/>
      <c r="C963" s="1015"/>
      <c r="D963" s="1018"/>
      <c r="E963" s="1019"/>
      <c r="F963" s="1019"/>
      <c r="G963" s="1019"/>
      <c r="H963" s="1021"/>
    </row>
    <row r="964" spans="2:8" s="1" customFormat="1" ht="19.899999999999999" customHeight="1" thickBot="1">
      <c r="E964" s="9"/>
      <c r="F964" s="9"/>
      <c r="G964" s="4"/>
      <c r="H964" s="4"/>
    </row>
    <row r="965" spans="2:8" s="1" customFormat="1">
      <c r="B965" s="1207" t="s">
        <v>494</v>
      </c>
      <c r="C965" s="1208"/>
      <c r="D965" s="124" t="s">
        <v>495</v>
      </c>
      <c r="E965" s="123" t="s">
        <v>496</v>
      </c>
      <c r="F965" s="123" t="s">
        <v>2542</v>
      </c>
      <c r="G965" s="122" t="s">
        <v>492</v>
      </c>
      <c r="H965" s="121" t="s">
        <v>493</v>
      </c>
    </row>
    <row r="966" spans="2:8" s="1" customFormat="1">
      <c r="B966" s="169"/>
      <c r="C966" s="11" t="s">
        <v>2720</v>
      </c>
      <c r="D966" s="12" t="s">
        <v>35</v>
      </c>
      <c r="E966" s="12">
        <v>0.33</v>
      </c>
      <c r="F966" s="12">
        <v>1</v>
      </c>
      <c r="G966" s="13">
        <v>17900</v>
      </c>
      <c r="H966" s="39">
        <f>+ROUND(E966*F966*G966,0)</f>
        <v>5907</v>
      </c>
    </row>
    <row r="967" spans="2:8" s="1" customFormat="1">
      <c r="B967" s="169"/>
      <c r="C967" s="11" t="s">
        <v>2721</v>
      </c>
      <c r="D967" s="12" t="s">
        <v>35</v>
      </c>
      <c r="E967" s="12">
        <v>0.2</v>
      </c>
      <c r="F967" s="12">
        <v>1</v>
      </c>
      <c r="G967" s="13">
        <v>5900</v>
      </c>
      <c r="H967" s="39">
        <f>+ROUND(G967*E967,0)</f>
        <v>1180</v>
      </c>
    </row>
    <row r="968" spans="2:8" s="1" customFormat="1">
      <c r="B968" s="169"/>
      <c r="C968" s="11" t="s">
        <v>2722</v>
      </c>
      <c r="D968" s="12" t="s">
        <v>35</v>
      </c>
      <c r="E968" s="12">
        <v>0.1</v>
      </c>
      <c r="F968" s="12">
        <v>1</v>
      </c>
      <c r="G968" s="13">
        <v>2600</v>
      </c>
      <c r="H968" s="39">
        <f>+ROUND(E968*F968*G968,0)</f>
        <v>260</v>
      </c>
    </row>
    <row r="969" spans="2:8" s="1" customFormat="1">
      <c r="B969" s="169" t="s">
        <v>2723</v>
      </c>
      <c r="C969" s="11" t="str">
        <f>VLOOKUP(B969,'LISTA DE PRECIOS'!A:B,2,FALSE)</f>
        <v xml:space="preserve">Caja 2x 4 metalica galvanizada </v>
      </c>
      <c r="D969" s="12" t="str">
        <f>VLOOKUP(B969,'LISTA DE PRECIOS'!A:D,4,FALSE)</f>
        <v>Un</v>
      </c>
      <c r="E969" s="12">
        <v>1</v>
      </c>
      <c r="F969" s="12">
        <v>1</v>
      </c>
      <c r="G969" s="13">
        <f>VLOOKUP(B969,'LISTA DE PRECIOS'!A:E,5,FALSE)</f>
        <v>5000</v>
      </c>
      <c r="H969" s="39">
        <f t="shared" ref="H969:H970" si="35">+ROUND(E969*F969*G969,0)</f>
        <v>5000</v>
      </c>
    </row>
    <row r="970" spans="2:8" s="1" customFormat="1">
      <c r="B970" s="169" t="s">
        <v>2725</v>
      </c>
      <c r="C970" s="11" t="str">
        <f>VLOOKUP(B970,'LISTA DE PRECIOS'!A:B,2,FALSE)</f>
        <v xml:space="preserve">Cable Cu aislado # 12 AWGTHHN/THWN </v>
      </c>
      <c r="D970" s="12" t="str">
        <f>VLOOKUP(B970,'LISTA DE PRECIOS'!A:D,4,FALSE)</f>
        <v>M</v>
      </c>
      <c r="E970" s="12">
        <v>1</v>
      </c>
      <c r="F970" s="12">
        <v>1</v>
      </c>
      <c r="G970" s="13">
        <f>VLOOKUP(B970,'LISTA DE PRECIOS'!A:E,5,FALSE)</f>
        <v>1400</v>
      </c>
      <c r="H970" s="39">
        <f t="shared" si="35"/>
        <v>1400</v>
      </c>
    </row>
    <row r="971" spans="2:8" s="1" customFormat="1">
      <c r="B971" s="169" t="s">
        <v>2727</v>
      </c>
      <c r="C971" s="11" t="str">
        <f>VLOOKUP(B971,'LISTA DE PRECIOS'!A:B,2,FALSE)</f>
        <v>Conector tipo resorte para cable No 14/12</v>
      </c>
      <c r="D971" s="12" t="str">
        <f>VLOOKUP(B971,'LISTA DE PRECIOS'!A:D,4,FALSE)</f>
        <v>Un</v>
      </c>
      <c r="E971" s="12">
        <v>3</v>
      </c>
      <c r="F971" s="12">
        <v>1</v>
      </c>
      <c r="G971" s="13">
        <f>VLOOKUP(B971,'LISTA DE PRECIOS'!A:E,5,FALSE)</f>
        <v>6200</v>
      </c>
      <c r="H971" s="39">
        <f>+ROUND(E971*F971*G971,0)</f>
        <v>18600</v>
      </c>
    </row>
    <row r="972" spans="2:8" s="1" customFormat="1">
      <c r="B972" s="169" t="s">
        <v>755</v>
      </c>
      <c r="C972" s="11" t="str">
        <f>VLOOKUP(B972,'LISTA DE PRECIOS'!A:B,2,FALSE)</f>
        <v>Cinta aislante  rollo 19 mm x 20 m.3/4</v>
      </c>
      <c r="D972" s="12" t="str">
        <f>VLOOKUP(B972,'LISTA DE PRECIOS'!A:D,4,FALSE)</f>
        <v>Un</v>
      </c>
      <c r="E972" s="12">
        <v>1</v>
      </c>
      <c r="F972" s="12">
        <v>1</v>
      </c>
      <c r="G972" s="13">
        <f>VLOOKUP(B972,'LISTA DE PRECIOS'!A:E,5,FALSE)</f>
        <v>1450</v>
      </c>
      <c r="H972" s="39">
        <f t="shared" ref="H972:H973" si="36">+ROUND(E972*F972*G972,0)</f>
        <v>1450</v>
      </c>
    </row>
    <row r="973" spans="2:8" s="1" customFormat="1">
      <c r="B973" s="169"/>
      <c r="C973" s="11" t="s">
        <v>2877</v>
      </c>
      <c r="D973" s="12" t="s">
        <v>35</v>
      </c>
      <c r="E973" s="12">
        <v>8</v>
      </c>
      <c r="F973" s="12">
        <v>1</v>
      </c>
      <c r="G973" s="13">
        <v>95900</v>
      </c>
      <c r="H973" s="39">
        <f t="shared" si="36"/>
        <v>767200</v>
      </c>
    </row>
    <row r="974" spans="2:8" s="1" customFormat="1" ht="15.75" thickBot="1">
      <c r="B974" s="91" t="s">
        <v>2427</v>
      </c>
      <c r="C974" s="95" t="str">
        <f>VLOOKUP(B974,'LISTA DE PRECIOS'!A:B,2,FALSE)</f>
        <v>Mortero 1:3 (producción)</v>
      </c>
      <c r="D974" s="92" t="str">
        <f>VLOOKUP(B974,'LISTA DE PRECIOS'!A:D,4,FALSE)</f>
        <v>M3</v>
      </c>
      <c r="E974" s="173">
        <v>4.0000000000000001E-3</v>
      </c>
      <c r="F974" s="92">
        <v>1.05</v>
      </c>
      <c r="G974" s="93">
        <f>VLOOKUP(B974,'LISTA DE PRECIOS'!A:E,5,FALSE)</f>
        <v>335812</v>
      </c>
      <c r="H974" s="94">
        <f>+ROUND(E974*F974*G974,0)</f>
        <v>1410</v>
      </c>
    </row>
    <row r="975" spans="2:8" s="1" customFormat="1" ht="15.75" thickBot="1">
      <c r="B975" s="1022"/>
      <c r="C975" s="1023"/>
      <c r="D975" s="1024"/>
      <c r="E975" s="1030" t="s">
        <v>497</v>
      </c>
      <c r="F975" s="1031"/>
      <c r="G975" s="1032"/>
      <c r="H975" s="29">
        <f>ROUND(SUM(H966:H974),0)</f>
        <v>802407</v>
      </c>
    </row>
    <row r="976" spans="2:8" s="1" customFormat="1" ht="10.9" customHeight="1" thickBot="1">
      <c r="B976" s="1027"/>
      <c r="C976" s="1027"/>
      <c r="D976" s="1027"/>
      <c r="E976" s="1027"/>
      <c r="F976" s="1027"/>
      <c r="G976" s="1027"/>
      <c r="H976" s="1027"/>
    </row>
    <row r="977" spans="2:8" s="1" customFormat="1">
      <c r="B977" s="1028" t="s">
        <v>489</v>
      </c>
      <c r="C977" s="1029"/>
      <c r="D977" s="41" t="s">
        <v>490</v>
      </c>
      <c r="E977" s="25" t="s">
        <v>491</v>
      </c>
      <c r="F977" s="25" t="s">
        <v>2530</v>
      </c>
      <c r="G977" s="26" t="s">
        <v>492</v>
      </c>
      <c r="H977" s="27" t="s">
        <v>493</v>
      </c>
    </row>
    <row r="978" spans="2:8" s="1" customFormat="1" ht="15.75" thickBot="1">
      <c r="B978" s="91" t="s">
        <v>543</v>
      </c>
      <c r="C978" s="95" t="str">
        <f>VLOOKUP(B978,'LISTA DE PRECIOS'!A:B,2,FALSE)</f>
        <v>Herramienta menor</v>
      </c>
      <c r="D978" s="92" t="str">
        <f>VLOOKUP(B978,'LISTA DE PRECIOS'!A:D,4,FALSE)</f>
        <v>%MO</v>
      </c>
      <c r="E978" s="155">
        <v>0.1</v>
      </c>
      <c r="F978" s="155"/>
      <c r="G978" s="93">
        <f>+H988</f>
        <v>38739</v>
      </c>
      <c r="H978" s="154">
        <f>+ROUND(E978*G978,0)</f>
        <v>3874</v>
      </c>
    </row>
    <row r="979" spans="2:8" s="1" customFormat="1" ht="15.75" thickBot="1">
      <c r="B979" s="1022"/>
      <c r="C979" s="1023"/>
      <c r="D979" s="1024"/>
      <c r="E979" s="1030" t="s">
        <v>498</v>
      </c>
      <c r="F979" s="1031"/>
      <c r="G979" s="1032"/>
      <c r="H979" s="29">
        <f>ROUND(SUM(H978:H978),0)</f>
        <v>3874</v>
      </c>
    </row>
    <row r="980" spans="2:8" s="1" customFormat="1" ht="10.15" customHeight="1" thickBot="1">
      <c r="B980" s="42"/>
      <c r="C980" s="42"/>
      <c r="D980" s="42"/>
      <c r="E980" s="10"/>
      <c r="F980" s="10"/>
      <c r="G980" s="7"/>
      <c r="H980" s="8"/>
    </row>
    <row r="981" spans="2:8" s="1" customFormat="1" ht="24.75" thickBot="1">
      <c r="B981" s="1033" t="s">
        <v>499</v>
      </c>
      <c r="C981" s="1034"/>
      <c r="D981" s="30" t="s">
        <v>495</v>
      </c>
      <c r="E981" s="30" t="s">
        <v>501</v>
      </c>
      <c r="F981" s="25" t="s">
        <v>2530</v>
      </c>
      <c r="G981" s="31" t="s">
        <v>500</v>
      </c>
      <c r="H981" s="32" t="s">
        <v>493</v>
      </c>
    </row>
    <row r="982" spans="2:8" s="1" customFormat="1" ht="19.899999999999999" customHeight="1" thickBot="1">
      <c r="B982" s="15">
        <v>3</v>
      </c>
      <c r="C982" s="16" t="s">
        <v>4</v>
      </c>
      <c r="D982" s="17"/>
      <c r="E982" s="18"/>
      <c r="F982" s="18"/>
      <c r="G982" s="19"/>
      <c r="H982" s="20">
        <f>+ROUND(E982*G982,0)</f>
        <v>0</v>
      </c>
    </row>
    <row r="983" spans="2:8" s="1" customFormat="1" ht="15.75" thickBot="1">
      <c r="B983" s="991"/>
      <c r="C983" s="991"/>
      <c r="D983" s="991"/>
      <c r="E983" s="992" t="s">
        <v>502</v>
      </c>
      <c r="F983" s="993"/>
      <c r="G983" s="994"/>
      <c r="H983" s="33">
        <f>ROUND(SUM(H982:H982),0)</f>
        <v>0</v>
      </c>
    </row>
    <row r="984" spans="2:8" s="1" customFormat="1" ht="15.75" thickBot="1">
      <c r="B984" s="1027"/>
      <c r="C984" s="1027"/>
      <c r="D984" s="1027"/>
      <c r="E984" s="1027"/>
      <c r="F984" s="1027"/>
      <c r="G984" s="1027"/>
      <c r="H984" s="1027"/>
    </row>
    <row r="985" spans="2:8" s="1" customFormat="1">
      <c r="B985" s="1207" t="s">
        <v>503</v>
      </c>
      <c r="C985" s="1208"/>
      <c r="D985" s="124" t="s">
        <v>495</v>
      </c>
      <c r="E985" s="123" t="s">
        <v>504</v>
      </c>
      <c r="F985" s="123" t="s">
        <v>2530</v>
      </c>
      <c r="G985" s="122" t="s">
        <v>505</v>
      </c>
      <c r="H985" s="121" t="s">
        <v>493</v>
      </c>
    </row>
    <row r="986" spans="2:8" s="1" customFormat="1">
      <c r="B986" s="423" t="s">
        <v>2514</v>
      </c>
      <c r="C986" s="11" t="str">
        <f>VLOOKUP(B986,'LISTA DE PRECIOS'!A:B,2,FALSE)</f>
        <v>Ayudante</v>
      </c>
      <c r="D986" s="12" t="str">
        <f>VLOOKUP(B986,'LISTA DE PRECIOS'!A:D,4,FALSE)</f>
        <v>Día</v>
      </c>
      <c r="E986" s="23">
        <v>0.19</v>
      </c>
      <c r="F986" s="23">
        <v>1</v>
      </c>
      <c r="G986" s="13">
        <f>VLOOKUP(B986,'LISTA DE PRECIOS'!A:E,5,FALSE)</f>
        <v>67964</v>
      </c>
      <c r="H986" s="119">
        <f>+ROUND(E986*F986*G986,0)</f>
        <v>12913</v>
      </c>
    </row>
    <row r="987" spans="2:8" s="1" customFormat="1" ht="15.75" thickBot="1">
      <c r="B987" s="424" t="s">
        <v>2523</v>
      </c>
      <c r="C987" s="95" t="str">
        <f>VLOOKUP(B987,'LISTA DE PRECIOS'!A:B,2,FALSE)</f>
        <v>Oficial eléctrico</v>
      </c>
      <c r="D987" s="92" t="str">
        <f>VLOOKUP(B987,'LISTA DE PRECIOS'!A:D,4,FALSE)</f>
        <v>Día</v>
      </c>
      <c r="E987" s="117">
        <v>0.19</v>
      </c>
      <c r="F987" s="117">
        <v>1</v>
      </c>
      <c r="G987" s="93">
        <f>VLOOKUP(B987,'LISTA DE PRECIOS'!A:E,5,FALSE)</f>
        <v>135928</v>
      </c>
      <c r="H987" s="116">
        <f>+ROUND(E987*F987*G987,0)</f>
        <v>25826</v>
      </c>
    </row>
    <row r="988" spans="2:8" s="1" customFormat="1" ht="15.75" thickBot="1">
      <c r="B988" s="991"/>
      <c r="C988" s="991"/>
      <c r="D988" s="991"/>
      <c r="E988" s="1042" t="s">
        <v>506</v>
      </c>
      <c r="F988" s="1043"/>
      <c r="G988" s="1031"/>
      <c r="H988" s="29">
        <f>ROUND(SUM(H986:H987),0)</f>
        <v>38739</v>
      </c>
    </row>
    <row r="989" spans="2:8" s="1" customFormat="1" ht="8.4499999999999993" customHeight="1" thickBot="1">
      <c r="B989" s="42"/>
      <c r="C989" s="42"/>
      <c r="D989" s="42"/>
      <c r="E989" s="42"/>
      <c r="F989" s="42"/>
      <c r="G989" s="42"/>
      <c r="H989" s="42"/>
    </row>
    <row r="990" spans="2:8" s="1" customFormat="1" ht="15.75" thickBot="1">
      <c r="B990" s="40"/>
      <c r="C990" s="40"/>
      <c r="D990" s="40"/>
      <c r="E990" s="995" t="s">
        <v>507</v>
      </c>
      <c r="F990" s="996"/>
      <c r="G990" s="997"/>
      <c r="H990" s="14">
        <f>+ROUND(H988+H979+H975+H983,0)</f>
        <v>845020</v>
      </c>
    </row>
    <row r="991" spans="2:8" s="1" customFormat="1">
      <c r="B991" s="40"/>
      <c r="C991" s="40"/>
      <c r="D991" s="40"/>
      <c r="E991" s="201"/>
      <c r="F991" s="201"/>
      <c r="G991" s="201"/>
      <c r="H991" s="200"/>
    </row>
    <row r="992" spans="2:8" s="1" customFormat="1">
      <c r="B992" s="40"/>
      <c r="C992" s="40"/>
      <c r="D992" s="40"/>
      <c r="E992" s="201"/>
      <c r="F992" s="201"/>
      <c r="G992" s="201"/>
      <c r="H992" s="200"/>
    </row>
    <row r="993" spans="2:8" s="1" customFormat="1">
      <c r="B993" s="40"/>
      <c r="C993" s="40"/>
      <c r="D993" s="40"/>
      <c r="E993" s="201"/>
      <c r="F993" s="201"/>
      <c r="G993" s="201"/>
      <c r="H993" s="200"/>
    </row>
    <row r="994" spans="2:8" s="1" customFormat="1">
      <c r="B994" s="40"/>
      <c r="C994" s="40"/>
      <c r="D994" s="40"/>
      <c r="E994" s="201"/>
      <c r="F994" s="201"/>
      <c r="G994" s="201"/>
      <c r="H994" s="200"/>
    </row>
    <row r="995" spans="2:8" s="1" customFormat="1" ht="15.75" thickBot="1">
      <c r="B995" s="40"/>
      <c r="C995" s="40"/>
      <c r="D995" s="40"/>
      <c r="E995" s="201"/>
      <c r="F995" s="201"/>
      <c r="G995" s="201"/>
      <c r="H995" s="200"/>
    </row>
    <row r="996" spans="2:8" s="1" customFormat="1" ht="15.6" customHeight="1" thickTop="1">
      <c r="B996" s="40"/>
      <c r="C996" s="854" t="s">
        <v>3432</v>
      </c>
      <c r="D996" s="40"/>
      <c r="E996" s="1203" t="s">
        <v>3431</v>
      </c>
      <c r="F996" s="1203"/>
      <c r="G996" s="1203"/>
      <c r="H996" s="200"/>
    </row>
    <row r="997" spans="2:8" s="1" customFormat="1">
      <c r="B997" s="40"/>
      <c r="C997" s="40"/>
      <c r="D997" s="40"/>
      <c r="E997" s="201"/>
      <c r="F997" s="201"/>
      <c r="G997" s="201"/>
      <c r="H997" s="200"/>
    </row>
    <row r="998" spans="2:8" s="1" customFormat="1">
      <c r="B998" s="40"/>
      <c r="C998" s="40"/>
      <c r="D998" s="40"/>
      <c r="E998" s="201"/>
      <c r="F998" s="201"/>
      <c r="G998" s="201"/>
      <c r="H998" s="200"/>
    </row>
    <row r="999" spans="2:8" s="1" customFormat="1" ht="15.75" thickBot="1">
      <c r="B999" s="40"/>
      <c r="C999" s="40"/>
      <c r="D999" s="40"/>
      <c r="E999" s="201"/>
      <c r="F999" s="201"/>
      <c r="G999" s="201"/>
      <c r="H999" s="200"/>
    </row>
    <row r="1000" spans="2:8" s="1" customFormat="1" ht="15.75" thickTop="1">
      <c r="B1000" s="40"/>
      <c r="C1000" s="854" t="s">
        <v>3426</v>
      </c>
      <c r="D1000" s="40"/>
      <c r="E1000" s="1203" t="s">
        <v>3429</v>
      </c>
      <c r="F1000" s="1203"/>
      <c r="G1000" s="1203"/>
      <c r="H1000" s="200"/>
    </row>
    <row r="1001" spans="2:8" s="1" customFormat="1">
      <c r="B1001" s="40"/>
      <c r="C1001" s="40"/>
      <c r="D1001" s="40"/>
      <c r="E1001" s="201"/>
      <c r="F1001" s="201"/>
      <c r="G1001" s="201"/>
      <c r="H1001" s="200"/>
    </row>
    <row r="1002" spans="2:8" s="1" customFormat="1" ht="15.75" thickBot="1">
      <c r="E1002" s="9"/>
      <c r="F1002" s="9"/>
      <c r="G1002" s="4"/>
      <c r="H1002" s="4"/>
    </row>
    <row r="1003" spans="2:8" s="1" customFormat="1" ht="17.45" customHeight="1" thickBot="1">
      <c r="B1003" s="1209" t="s">
        <v>2982</v>
      </c>
      <c r="C1003" s="1210"/>
      <c r="D1003" s="1210"/>
      <c r="E1003" s="1210"/>
      <c r="F1003" s="1210"/>
      <c r="G1003" s="1210"/>
      <c r="H1003" s="1211"/>
    </row>
    <row r="1004" spans="2:8" s="1" customFormat="1" ht="15.75" thickBot="1">
      <c r="B1004" s="1006" t="s">
        <v>2578</v>
      </c>
      <c r="C1004" s="1007"/>
      <c r="D1004" s="1008" t="s">
        <v>3706</v>
      </c>
      <c r="E1004" s="1007"/>
      <c r="F1004" s="1007"/>
      <c r="G1004" s="1007"/>
      <c r="H1004" s="1009"/>
    </row>
    <row r="1005" spans="2:8" s="1" customFormat="1" ht="14.45" customHeight="1">
      <c r="B1005" s="1010" t="s">
        <v>3475</v>
      </c>
      <c r="C1005" s="1011"/>
      <c r="D1005" s="1010" t="s">
        <v>34</v>
      </c>
      <c r="E1005" s="1011"/>
      <c r="F1005" s="1011"/>
      <c r="G1005" s="1011"/>
      <c r="H1005" s="38" t="s">
        <v>1</v>
      </c>
    </row>
    <row r="1006" spans="2:8" s="1" customFormat="1" ht="9.6" customHeight="1">
      <c r="B1006" s="1012"/>
      <c r="C1006" s="1013"/>
      <c r="D1006" s="1016">
        <f>+ROUND(H1026+H1017+H1013+H1021,0)</f>
        <v>15787</v>
      </c>
      <c r="E1006" s="1017"/>
      <c r="F1006" s="1017"/>
      <c r="G1006" s="1017"/>
      <c r="H1006" s="1020" t="s">
        <v>3</v>
      </c>
    </row>
    <row r="1007" spans="2:8" s="1" customFormat="1" ht="27" customHeight="1" thickBot="1">
      <c r="B1007" s="1014"/>
      <c r="C1007" s="1015"/>
      <c r="D1007" s="1018"/>
      <c r="E1007" s="1019"/>
      <c r="F1007" s="1019"/>
      <c r="G1007" s="1019"/>
      <c r="H1007" s="1021"/>
    </row>
    <row r="1008" spans="2:8" s="1" customFormat="1" ht="9.75" customHeight="1" thickBot="1">
      <c r="E1008" s="9"/>
      <c r="F1008" s="9"/>
      <c r="G1008" s="4"/>
      <c r="H1008" s="4"/>
    </row>
    <row r="1009" spans="2:8" s="1" customFormat="1">
      <c r="B1009" s="1207" t="s">
        <v>494</v>
      </c>
      <c r="C1009" s="1208"/>
      <c r="D1009" s="124" t="s">
        <v>495</v>
      </c>
      <c r="E1009" s="123" t="s">
        <v>496</v>
      </c>
      <c r="F1009" s="123" t="s">
        <v>2542</v>
      </c>
      <c r="G1009" s="122" t="s">
        <v>492</v>
      </c>
      <c r="H1009" s="121" t="s">
        <v>493</v>
      </c>
    </row>
    <row r="1010" spans="2:8" s="1" customFormat="1">
      <c r="B1010" s="169" t="s">
        <v>1200</v>
      </c>
      <c r="C1010" s="11" t="str">
        <f>VLOOKUP(B1010,'LISTA DE PRECIOS'!A:B,2,FALSE)</f>
        <v>Tubería PVC conduit de 1/2"</v>
      </c>
      <c r="D1010" s="12" t="str">
        <f>VLOOKUP(B1010,'LISTA DE PRECIOS'!A:D,4,FALSE)</f>
        <v>M</v>
      </c>
      <c r="E1010" s="12">
        <v>1</v>
      </c>
      <c r="F1010" s="12">
        <v>1.05</v>
      </c>
      <c r="G1010" s="13">
        <f>VLOOKUP(B1010,'LISTA DE PRECIOS'!A:E,5,FALSE)</f>
        <v>10066.666666666666</v>
      </c>
      <c r="H1010" s="39">
        <f>+ROUND(E1010*F1010*G1010,0)</f>
        <v>10570</v>
      </c>
    </row>
    <row r="1011" spans="2:8" s="1" customFormat="1">
      <c r="B1011" s="169" t="s">
        <v>926</v>
      </c>
      <c r="C1011" s="11" t="str">
        <f>VLOOKUP(B1011,'LISTA DE PRECIOS'!A:B,2,FALSE)</f>
        <v>Limpiador removedor PVC 1/4</v>
      </c>
      <c r="D1011" s="12" t="str">
        <f>VLOOKUP(B1011,'LISTA DE PRECIOS'!A:D,4,FALSE)</f>
        <v>Un</v>
      </c>
      <c r="E1011" s="12">
        <v>0.01</v>
      </c>
      <c r="F1011" s="12">
        <v>1.03</v>
      </c>
      <c r="G1011" s="13">
        <f>VLOOKUP(B1011,'LISTA DE PRECIOS'!A:E,5,FALSE)</f>
        <v>37083</v>
      </c>
      <c r="H1011" s="39">
        <f>+ROUND(E1011*F1011*G1011,0)</f>
        <v>382</v>
      </c>
    </row>
    <row r="1012" spans="2:8" s="1" customFormat="1" ht="15.75" thickBot="1">
      <c r="B1012" s="167" t="s">
        <v>1111</v>
      </c>
      <c r="C1012" s="95" t="str">
        <f>VLOOKUP(B1012,'LISTA DE PRECIOS'!A:B,2,FALSE)</f>
        <v>Soldadura liquida para PVC 1/4</v>
      </c>
      <c r="D1012" s="92" t="str">
        <f>VLOOKUP(B1012,'LISTA DE PRECIOS'!A:D,4,FALSE)</f>
        <v>Un</v>
      </c>
      <c r="E1012" s="12">
        <v>0.01</v>
      </c>
      <c r="F1012" s="92">
        <v>1.03</v>
      </c>
      <c r="G1012" s="93">
        <f>VLOOKUP(B1012,'LISTA DE PRECIOS'!A:E,5,FALSE)</f>
        <v>62900</v>
      </c>
      <c r="H1012" s="94">
        <f>+ROUND(E1012*F1012*G1012,0)</f>
        <v>648</v>
      </c>
    </row>
    <row r="1013" spans="2:8" s="1" customFormat="1" ht="15.75" thickBot="1">
      <c r="B1013" s="1022"/>
      <c r="C1013" s="1023"/>
      <c r="D1013" s="1024"/>
      <c r="E1013" s="1030" t="s">
        <v>497</v>
      </c>
      <c r="F1013" s="1031"/>
      <c r="G1013" s="1032"/>
      <c r="H1013" s="29">
        <f>ROUND(SUM(H1010:H1012),0)</f>
        <v>11600</v>
      </c>
    </row>
    <row r="1014" spans="2:8" s="1" customFormat="1" ht="10.9" customHeight="1" thickBot="1">
      <c r="B1014" s="1027"/>
      <c r="C1014" s="1027"/>
      <c r="D1014" s="1027"/>
      <c r="E1014" s="1027"/>
      <c r="F1014" s="1027"/>
      <c r="G1014" s="1027"/>
      <c r="H1014" s="1027"/>
    </row>
    <row r="1015" spans="2:8" s="1" customFormat="1">
      <c r="B1015" s="1028" t="s">
        <v>489</v>
      </c>
      <c r="C1015" s="1029"/>
      <c r="D1015" s="41" t="s">
        <v>490</v>
      </c>
      <c r="E1015" s="25" t="s">
        <v>491</v>
      </c>
      <c r="F1015" s="25" t="s">
        <v>2530</v>
      </c>
      <c r="G1015" s="26" t="s">
        <v>492</v>
      </c>
      <c r="H1015" s="27" t="s">
        <v>493</v>
      </c>
    </row>
    <row r="1016" spans="2:8" s="1" customFormat="1" ht="15.75" thickBot="1">
      <c r="B1016" s="91" t="s">
        <v>543</v>
      </c>
      <c r="C1016" s="95" t="str">
        <f>VLOOKUP(B1016,'LISTA DE PRECIOS'!A:B,2,FALSE)</f>
        <v>Herramienta menor</v>
      </c>
      <c r="D1016" s="92" t="str">
        <f>VLOOKUP(B1016,'LISTA DE PRECIOS'!A:D,4,FALSE)</f>
        <v>%MO</v>
      </c>
      <c r="E1016" s="155">
        <v>0.1</v>
      </c>
      <c r="F1016" s="155"/>
      <c r="G1016" s="93">
        <f>+H1026</f>
        <v>3806</v>
      </c>
      <c r="H1016" s="154">
        <f>+ROUND(E1016*G1016,0)</f>
        <v>381</v>
      </c>
    </row>
    <row r="1017" spans="2:8" s="1" customFormat="1" ht="15.75" thickBot="1">
      <c r="B1017" s="1022"/>
      <c r="C1017" s="1023"/>
      <c r="D1017" s="1024"/>
      <c r="E1017" s="1030" t="s">
        <v>498</v>
      </c>
      <c r="F1017" s="1031"/>
      <c r="G1017" s="1032"/>
      <c r="H1017" s="29">
        <f>ROUND(SUM(H1016:H1016),0)</f>
        <v>381</v>
      </c>
    </row>
    <row r="1018" spans="2:8" s="1" customFormat="1" ht="10.15" customHeight="1" thickBot="1">
      <c r="B1018" s="42"/>
      <c r="C1018" s="42"/>
      <c r="D1018" s="42"/>
      <c r="E1018" s="10"/>
      <c r="F1018" s="10"/>
      <c r="G1018" s="7"/>
      <c r="H1018" s="8"/>
    </row>
    <row r="1019" spans="2:8" s="1" customFormat="1" ht="24.75" thickBot="1">
      <c r="B1019" s="1033" t="s">
        <v>499</v>
      </c>
      <c r="C1019" s="1034"/>
      <c r="D1019" s="30" t="s">
        <v>495</v>
      </c>
      <c r="E1019" s="30" t="s">
        <v>501</v>
      </c>
      <c r="F1019" s="25" t="s">
        <v>2530</v>
      </c>
      <c r="G1019" s="31" t="s">
        <v>500</v>
      </c>
      <c r="H1019" s="32" t="s">
        <v>493</v>
      </c>
    </row>
    <row r="1020" spans="2:8" s="1" customFormat="1" ht="15.75" thickBot="1">
      <c r="B1020" s="15">
        <v>3</v>
      </c>
      <c r="C1020" s="16" t="s">
        <v>4</v>
      </c>
      <c r="D1020" s="17"/>
      <c r="E1020" s="18"/>
      <c r="F1020" s="18"/>
      <c r="G1020" s="19"/>
      <c r="H1020" s="20">
        <f>+ROUND(E1020*G1020,0)</f>
        <v>0</v>
      </c>
    </row>
    <row r="1021" spans="2:8" s="1" customFormat="1" ht="15.75" thickBot="1">
      <c r="B1021" s="991"/>
      <c r="C1021" s="991"/>
      <c r="D1021" s="991"/>
      <c r="E1021" s="992" t="s">
        <v>502</v>
      </c>
      <c r="F1021" s="993"/>
      <c r="G1021" s="994"/>
      <c r="H1021" s="33">
        <f>ROUND(SUM(H1020:H1020),0)</f>
        <v>0</v>
      </c>
    </row>
    <row r="1022" spans="2:8" s="1" customFormat="1" ht="15.75" thickBot="1">
      <c r="B1022" s="1027"/>
      <c r="C1022" s="1027"/>
      <c r="D1022" s="1027"/>
      <c r="E1022" s="1027"/>
      <c r="F1022" s="1027"/>
      <c r="G1022" s="1027"/>
      <c r="H1022" s="1027"/>
    </row>
    <row r="1023" spans="2:8" s="1" customFormat="1">
      <c r="B1023" s="1207" t="s">
        <v>503</v>
      </c>
      <c r="C1023" s="1208"/>
      <c r="D1023" s="124" t="s">
        <v>495</v>
      </c>
      <c r="E1023" s="123" t="s">
        <v>504</v>
      </c>
      <c r="F1023" s="123" t="s">
        <v>2530</v>
      </c>
      <c r="G1023" s="122" t="s">
        <v>505</v>
      </c>
      <c r="H1023" s="121" t="s">
        <v>493</v>
      </c>
    </row>
    <row r="1024" spans="2:8" s="1" customFormat="1">
      <c r="B1024" s="423" t="s">
        <v>2514</v>
      </c>
      <c r="C1024" s="11" t="str">
        <f>VLOOKUP(B1024,'LISTA DE PRECIOS'!A:B,2,FALSE)</f>
        <v>Ayudante</v>
      </c>
      <c r="D1024" s="12" t="str">
        <f>VLOOKUP(B1024,'LISTA DE PRECIOS'!A:D,4,FALSE)</f>
        <v>Día</v>
      </c>
      <c r="E1024" s="23">
        <v>0.02</v>
      </c>
      <c r="F1024" s="23">
        <v>1</v>
      </c>
      <c r="G1024" s="13">
        <f>VLOOKUP(B1024,'LISTA DE PRECIOS'!A:E,5,FALSE)</f>
        <v>67964</v>
      </c>
      <c r="H1024" s="119">
        <f>+ROUND(E1024*F1024*G1024,0)</f>
        <v>1359</v>
      </c>
    </row>
    <row r="1025" spans="2:8" s="1" customFormat="1" ht="15.75" thickBot="1">
      <c r="B1025" s="424" t="s">
        <v>2516</v>
      </c>
      <c r="C1025" s="95" t="str">
        <f>VLOOKUP(B1025,'LISTA DE PRECIOS'!A:B,2,FALSE)</f>
        <v>Oficial</v>
      </c>
      <c r="D1025" s="92" t="str">
        <f>VLOOKUP(B1025,'LISTA DE PRECIOS'!A:D,4,FALSE)</f>
        <v>Día</v>
      </c>
      <c r="E1025" s="117">
        <v>0.02</v>
      </c>
      <c r="F1025" s="117">
        <v>1</v>
      </c>
      <c r="G1025" s="93">
        <f>VLOOKUP(B1025,'LISTA DE PRECIOS'!A:E,5,FALSE)</f>
        <v>122335</v>
      </c>
      <c r="H1025" s="116">
        <f>+ROUND(E1025*F1025*G1025,0)</f>
        <v>2447</v>
      </c>
    </row>
    <row r="1026" spans="2:8" s="1" customFormat="1" ht="15.75" thickBot="1">
      <c r="B1026" s="991"/>
      <c r="C1026" s="991"/>
      <c r="D1026" s="991"/>
      <c r="E1026" s="1042" t="s">
        <v>506</v>
      </c>
      <c r="F1026" s="1043"/>
      <c r="G1026" s="1031"/>
      <c r="H1026" s="29">
        <f>ROUND(SUM(H1024:H1025),0)</f>
        <v>3806</v>
      </c>
    </row>
    <row r="1027" spans="2:8" s="1" customFormat="1" ht="8.4499999999999993" customHeight="1" thickBot="1">
      <c r="B1027" s="42"/>
      <c r="C1027" s="42"/>
      <c r="D1027" s="42"/>
      <c r="E1027" s="42"/>
      <c r="F1027" s="42"/>
      <c r="G1027" s="42"/>
      <c r="H1027" s="42"/>
    </row>
    <row r="1028" spans="2:8" s="1" customFormat="1" ht="15.75" thickBot="1">
      <c r="B1028" s="40"/>
      <c r="C1028" s="40"/>
      <c r="D1028" s="40"/>
      <c r="E1028" s="995" t="s">
        <v>507</v>
      </c>
      <c r="F1028" s="996"/>
      <c r="G1028" s="997"/>
      <c r="H1028" s="14">
        <f>+ROUND(H1026+H1017+H1013+H1021,0)</f>
        <v>15787</v>
      </c>
    </row>
    <row r="1029" spans="2:8" s="1" customFormat="1">
      <c r="B1029" s="40"/>
      <c r="C1029" s="40"/>
      <c r="D1029" s="40"/>
      <c r="E1029" s="201"/>
      <c r="F1029" s="201"/>
      <c r="G1029" s="201"/>
      <c r="H1029" s="200"/>
    </row>
    <row r="1030" spans="2:8" s="1" customFormat="1">
      <c r="B1030" s="40"/>
      <c r="C1030" s="40"/>
      <c r="D1030" s="40"/>
      <c r="E1030" s="201"/>
      <c r="F1030" s="201"/>
      <c r="G1030" s="201"/>
      <c r="H1030" s="200"/>
    </row>
    <row r="1031" spans="2:8" s="1" customFormat="1">
      <c r="B1031" s="40"/>
      <c r="C1031" s="40"/>
      <c r="D1031" s="40"/>
      <c r="E1031" s="201"/>
      <c r="F1031" s="201"/>
      <c r="G1031" s="201"/>
      <c r="H1031" s="200"/>
    </row>
    <row r="1032" spans="2:8" s="1" customFormat="1">
      <c r="B1032" s="40"/>
      <c r="C1032" s="40"/>
      <c r="D1032" s="40"/>
      <c r="E1032" s="201"/>
      <c r="F1032" s="201"/>
      <c r="G1032" s="201"/>
      <c r="H1032" s="200"/>
    </row>
    <row r="1033" spans="2:8" s="1" customFormat="1" ht="15.75" thickBot="1">
      <c r="B1033" s="40"/>
      <c r="C1033" s="40"/>
      <c r="D1033" s="40"/>
      <c r="E1033" s="201"/>
      <c r="F1033" s="201"/>
      <c r="G1033" s="201"/>
      <c r="H1033" s="200"/>
    </row>
    <row r="1034" spans="2:8" s="1" customFormat="1" ht="15.6" customHeight="1" thickTop="1">
      <c r="B1034" s="40"/>
      <c r="C1034" s="854" t="s">
        <v>3432</v>
      </c>
      <c r="D1034" s="40"/>
      <c r="E1034" s="1203" t="s">
        <v>3431</v>
      </c>
      <c r="F1034" s="1203"/>
      <c r="G1034" s="1203"/>
      <c r="H1034" s="200"/>
    </row>
    <row r="1035" spans="2:8" s="1" customFormat="1">
      <c r="B1035" s="40"/>
      <c r="C1035" s="40"/>
      <c r="D1035" s="40"/>
      <c r="E1035" s="201"/>
      <c r="F1035" s="201"/>
      <c r="G1035" s="201"/>
      <c r="H1035" s="200"/>
    </row>
    <row r="1036" spans="2:8" s="1" customFormat="1">
      <c r="B1036" s="40"/>
      <c r="C1036" s="40"/>
      <c r="D1036" s="40"/>
      <c r="E1036" s="201"/>
      <c r="F1036" s="201"/>
      <c r="G1036" s="201"/>
      <c r="H1036" s="200"/>
    </row>
    <row r="1037" spans="2:8" s="1" customFormat="1" ht="15.75" thickBot="1">
      <c r="B1037" s="40"/>
      <c r="C1037" s="40"/>
      <c r="D1037" s="40"/>
      <c r="E1037" s="201"/>
      <c r="F1037" s="201"/>
      <c r="G1037" s="201"/>
      <c r="H1037" s="200"/>
    </row>
    <row r="1038" spans="2:8" s="1" customFormat="1" ht="15.75" thickTop="1">
      <c r="B1038" s="40"/>
      <c r="C1038" s="854" t="s">
        <v>3426</v>
      </c>
      <c r="D1038" s="40"/>
      <c r="E1038" s="1203" t="s">
        <v>3429</v>
      </c>
      <c r="F1038" s="1203"/>
      <c r="G1038" s="1203"/>
      <c r="H1038" s="200"/>
    </row>
    <row r="1039" spans="2:8" s="1" customFormat="1">
      <c r="E1039" s="9"/>
      <c r="F1039" s="9"/>
      <c r="G1039" s="4"/>
      <c r="H1039" s="4"/>
    </row>
    <row r="1040" spans="2:8" ht="15.75" thickBot="1"/>
    <row r="1041" spans="2:8" s="1" customFormat="1" ht="15" customHeight="1" thickBot="1">
      <c r="B1041" s="1209" t="s">
        <v>2982</v>
      </c>
      <c r="C1041" s="1210"/>
      <c r="D1041" s="1210"/>
      <c r="E1041" s="1210"/>
      <c r="F1041" s="1210"/>
      <c r="G1041" s="1210"/>
      <c r="H1041" s="1211"/>
    </row>
    <row r="1042" spans="2:8" s="1" customFormat="1" ht="15.75" thickBot="1">
      <c r="B1042" s="1006" t="s">
        <v>2578</v>
      </c>
      <c r="C1042" s="1007"/>
      <c r="D1042" s="1008" t="s">
        <v>3707</v>
      </c>
      <c r="E1042" s="1007"/>
      <c r="F1042" s="1007"/>
      <c r="G1042" s="1007"/>
      <c r="H1042" s="1009"/>
    </row>
    <row r="1043" spans="2:8" s="1" customFormat="1">
      <c r="B1043" s="1010" t="s">
        <v>3479</v>
      </c>
      <c r="C1043" s="1011"/>
      <c r="D1043" s="1010" t="s">
        <v>34</v>
      </c>
      <c r="E1043" s="1011"/>
      <c r="F1043" s="1011"/>
      <c r="G1043" s="1011"/>
      <c r="H1043" s="38" t="s">
        <v>1</v>
      </c>
    </row>
    <row r="1044" spans="2:8" s="1" customFormat="1" ht="21" customHeight="1">
      <c r="B1044" s="1012"/>
      <c r="C1044" s="1013"/>
      <c r="D1044" s="1016">
        <f>+ROUND(H1063+H1055+H1051+H1059,0)</f>
        <v>26927</v>
      </c>
      <c r="E1044" s="1017"/>
      <c r="F1044" s="1017"/>
      <c r="G1044" s="1017"/>
      <c r="H1044" s="1020" t="s">
        <v>3</v>
      </c>
    </row>
    <row r="1045" spans="2:8" s="1" customFormat="1" ht="15.75" thickBot="1">
      <c r="B1045" s="1014"/>
      <c r="C1045" s="1015"/>
      <c r="D1045" s="1018"/>
      <c r="E1045" s="1019"/>
      <c r="F1045" s="1019"/>
      <c r="G1045" s="1019"/>
      <c r="H1045" s="1021"/>
    </row>
    <row r="1046" spans="2:8" s="1" customFormat="1" ht="19.899999999999999" customHeight="1" thickBot="1">
      <c r="E1046" s="9"/>
      <c r="F1046" s="9"/>
      <c r="G1046" s="4"/>
      <c r="H1046" s="4"/>
    </row>
    <row r="1047" spans="2:8" s="1" customFormat="1">
      <c r="B1047" s="1207" t="s">
        <v>494</v>
      </c>
      <c r="C1047" s="1208"/>
      <c r="D1047" s="124" t="s">
        <v>495</v>
      </c>
      <c r="E1047" s="123" t="s">
        <v>496</v>
      </c>
      <c r="F1047" s="123" t="s">
        <v>2542</v>
      </c>
      <c r="G1047" s="122" t="s">
        <v>492</v>
      </c>
      <c r="H1047" s="121" t="s">
        <v>493</v>
      </c>
    </row>
    <row r="1048" spans="2:8" s="1" customFormat="1" ht="22.5">
      <c r="B1048" s="169"/>
      <c r="C1048" s="11" t="s">
        <v>3476</v>
      </c>
      <c r="D1048" s="12" t="s">
        <v>3</v>
      </c>
      <c r="E1048" s="12">
        <v>3</v>
      </c>
      <c r="F1048" s="12">
        <v>1.05</v>
      </c>
      <c r="G1048" s="13">
        <v>5850</v>
      </c>
      <c r="H1048" s="39">
        <f>+ROUND(E1048*F1048*G1048,0)</f>
        <v>18428</v>
      </c>
    </row>
    <row r="1049" spans="2:8" s="1" customFormat="1">
      <c r="B1049" s="904"/>
      <c r="C1049" s="905" t="s">
        <v>3478</v>
      </c>
      <c r="D1049" s="203" t="s">
        <v>2937</v>
      </c>
      <c r="E1049" s="203">
        <v>2.6086956521739129E-2</v>
      </c>
      <c r="F1049" s="203">
        <v>1</v>
      </c>
      <c r="G1049" s="906">
        <v>30675</v>
      </c>
      <c r="H1049" s="39">
        <f t="shared" ref="H1049:H1050" si="37">+ROUND(E1049*F1049*G1049,0)</f>
        <v>800</v>
      </c>
    </row>
    <row r="1050" spans="2:8" s="1" customFormat="1" ht="15.75" thickBot="1">
      <c r="B1050" s="167"/>
      <c r="C1050" s="95" t="s">
        <v>3477</v>
      </c>
      <c r="D1050" s="92" t="s">
        <v>2937</v>
      </c>
      <c r="E1050" s="92">
        <v>7.8260869565217397E-2</v>
      </c>
      <c r="F1050" s="92">
        <v>1</v>
      </c>
      <c r="G1050" s="93">
        <v>2855</v>
      </c>
      <c r="H1050" s="39">
        <f t="shared" si="37"/>
        <v>223</v>
      </c>
    </row>
    <row r="1051" spans="2:8" s="1" customFormat="1" ht="15.75" thickBot="1">
      <c r="B1051" s="1022"/>
      <c r="C1051" s="1023"/>
      <c r="D1051" s="1024"/>
      <c r="E1051" s="1030" t="s">
        <v>497</v>
      </c>
      <c r="F1051" s="1031"/>
      <c r="G1051" s="1032"/>
      <c r="H1051" s="29">
        <f>ROUND(SUM(H1048:H1050),0)</f>
        <v>19451</v>
      </c>
    </row>
    <row r="1052" spans="2:8" s="1" customFormat="1" ht="10.9" customHeight="1" thickBot="1">
      <c r="B1052" s="1027"/>
      <c r="C1052" s="1027"/>
      <c r="D1052" s="1027"/>
      <c r="E1052" s="1027"/>
      <c r="F1052" s="1027"/>
      <c r="G1052" s="1027"/>
      <c r="H1052" s="1027"/>
    </row>
    <row r="1053" spans="2:8" s="1" customFormat="1">
      <c r="B1053" s="1207" t="s">
        <v>489</v>
      </c>
      <c r="C1053" s="1208"/>
      <c r="D1053" s="124" t="s">
        <v>490</v>
      </c>
      <c r="E1053" s="123" t="s">
        <v>491</v>
      </c>
      <c r="F1053" s="123" t="s">
        <v>2530</v>
      </c>
      <c r="G1053" s="122" t="s">
        <v>492</v>
      </c>
      <c r="H1053" s="121" t="s">
        <v>493</v>
      </c>
    </row>
    <row r="1054" spans="2:8" s="1" customFormat="1" ht="15.75" thickBot="1">
      <c r="B1054" s="91" t="s">
        <v>543</v>
      </c>
      <c r="C1054" s="95" t="str">
        <f>VLOOKUP(B1054,'LISTA DE PRECIOS'!A:B,2,FALSE)</f>
        <v>Herramienta menor</v>
      </c>
      <c r="D1054" s="92" t="str">
        <f>VLOOKUP(B1054,'LISTA DE PRECIOS'!A:D,4,FALSE)</f>
        <v>%MO</v>
      </c>
      <c r="E1054" s="155">
        <v>0.1</v>
      </c>
      <c r="F1054" s="155"/>
      <c r="G1054" s="93">
        <f>+H1063</f>
        <v>6796</v>
      </c>
      <c r="H1054" s="154">
        <f>+ROUND(E1054*G1054,0)</f>
        <v>680</v>
      </c>
    </row>
    <row r="1055" spans="2:8" s="1" customFormat="1" ht="15.75" thickBot="1">
      <c r="B1055" s="1022"/>
      <c r="C1055" s="1023"/>
      <c r="D1055" s="1024"/>
      <c r="E1055" s="1030" t="s">
        <v>498</v>
      </c>
      <c r="F1055" s="1031"/>
      <c r="G1055" s="1032"/>
      <c r="H1055" s="29">
        <f>ROUND(SUM(H1054:H1054),0)</f>
        <v>680</v>
      </c>
    </row>
    <row r="1056" spans="2:8" s="1" customFormat="1" ht="10.15" customHeight="1" thickBot="1">
      <c r="B1056" s="42"/>
      <c r="C1056" s="42"/>
      <c r="D1056" s="42"/>
      <c r="E1056" s="10"/>
      <c r="F1056" s="10"/>
      <c r="G1056" s="7"/>
      <c r="H1056" s="8"/>
    </row>
    <row r="1057" spans="2:8" s="1" customFormat="1" ht="24.75" thickBot="1">
      <c r="B1057" s="1033" t="s">
        <v>499</v>
      </c>
      <c r="C1057" s="1034"/>
      <c r="D1057" s="30" t="s">
        <v>495</v>
      </c>
      <c r="E1057" s="30" t="s">
        <v>501</v>
      </c>
      <c r="F1057" s="25" t="s">
        <v>2530</v>
      </c>
      <c r="G1057" s="31" t="s">
        <v>500</v>
      </c>
      <c r="H1057" s="32" t="s">
        <v>493</v>
      </c>
    </row>
    <row r="1058" spans="2:8" s="1" customFormat="1" ht="19.899999999999999" customHeight="1" thickBot="1">
      <c r="B1058" s="15">
        <v>3</v>
      </c>
      <c r="C1058" s="16" t="s">
        <v>4</v>
      </c>
      <c r="D1058" s="17"/>
      <c r="E1058" s="18"/>
      <c r="F1058" s="18"/>
      <c r="G1058" s="19"/>
      <c r="H1058" s="20">
        <f>+ROUND(E1058*G1058,0)</f>
        <v>0</v>
      </c>
    </row>
    <row r="1059" spans="2:8" s="1" customFormat="1" ht="15.75" thickBot="1">
      <c r="B1059" s="991"/>
      <c r="C1059" s="991"/>
      <c r="D1059" s="991"/>
      <c r="E1059" s="992" t="s">
        <v>502</v>
      </c>
      <c r="F1059" s="993"/>
      <c r="G1059" s="994"/>
      <c r="H1059" s="33">
        <f>ROUND(SUM(H1058:H1058),0)</f>
        <v>0</v>
      </c>
    </row>
    <row r="1060" spans="2:8" s="1" customFormat="1" ht="15.75" thickBot="1">
      <c r="B1060" s="1027"/>
      <c r="C1060" s="1027"/>
      <c r="D1060" s="1027"/>
      <c r="E1060" s="1027"/>
      <c r="F1060" s="1027"/>
      <c r="G1060" s="1027"/>
      <c r="H1060" s="1027"/>
    </row>
    <row r="1061" spans="2:8" s="1" customFormat="1">
      <c r="B1061" s="1207" t="s">
        <v>503</v>
      </c>
      <c r="C1061" s="1208"/>
      <c r="D1061" s="124" t="s">
        <v>495</v>
      </c>
      <c r="E1061" s="123" t="s">
        <v>504</v>
      </c>
      <c r="F1061" s="123" t="s">
        <v>2530</v>
      </c>
      <c r="G1061" s="122" t="s">
        <v>505</v>
      </c>
      <c r="H1061" s="121" t="s">
        <v>493</v>
      </c>
    </row>
    <row r="1062" spans="2:8" s="1" customFormat="1" ht="15.75" thickBot="1">
      <c r="B1062" s="424" t="s">
        <v>2523</v>
      </c>
      <c r="C1062" s="95" t="str">
        <f>VLOOKUP(B1062,'LISTA DE PRECIOS'!A:B,2,FALSE)</f>
        <v>Oficial eléctrico</v>
      </c>
      <c r="D1062" s="92" t="str">
        <f>VLOOKUP(B1062,'LISTA DE PRECIOS'!A:D,4,FALSE)</f>
        <v>Día</v>
      </c>
      <c r="E1062" s="117">
        <v>0.05</v>
      </c>
      <c r="F1062" s="117">
        <v>1</v>
      </c>
      <c r="G1062" s="93">
        <f>VLOOKUP(B1062,'LISTA DE PRECIOS'!A:E,5,FALSE)</f>
        <v>135928</v>
      </c>
      <c r="H1062" s="116">
        <f>+ROUND(E1062*F1062*G1062,0)</f>
        <v>6796</v>
      </c>
    </row>
    <row r="1063" spans="2:8" s="1" customFormat="1" ht="15.75" thickBot="1">
      <c r="B1063" s="991"/>
      <c r="C1063" s="991"/>
      <c r="D1063" s="991"/>
      <c r="E1063" s="1042" t="s">
        <v>506</v>
      </c>
      <c r="F1063" s="1043"/>
      <c r="G1063" s="1031"/>
      <c r="H1063" s="29">
        <f>ROUND(SUM(H1062:H1062),0)</f>
        <v>6796</v>
      </c>
    </row>
    <row r="1064" spans="2:8" s="1" customFormat="1" ht="8.4499999999999993" customHeight="1" thickBot="1">
      <c r="B1064" s="42"/>
      <c r="C1064" s="42"/>
      <c r="D1064" s="42"/>
      <c r="E1064" s="42"/>
      <c r="F1064" s="42"/>
      <c r="G1064" s="42"/>
      <c r="H1064" s="42"/>
    </row>
    <row r="1065" spans="2:8" s="1" customFormat="1" ht="15.75" thickBot="1">
      <c r="B1065" s="40"/>
      <c r="C1065" s="40"/>
      <c r="D1065" s="40"/>
      <c r="E1065" s="995" t="s">
        <v>507</v>
      </c>
      <c r="F1065" s="996"/>
      <c r="G1065" s="997"/>
      <c r="H1065" s="14">
        <f>+ROUND(H1063+H1055+H1051+H1059,0)</f>
        <v>26927</v>
      </c>
    </row>
    <row r="1066" spans="2:8" s="1" customFormat="1">
      <c r="B1066" s="40"/>
      <c r="C1066" s="40"/>
      <c r="D1066" s="40"/>
      <c r="E1066" s="201"/>
      <c r="F1066" s="201"/>
      <c r="G1066" s="201"/>
      <c r="H1066" s="200"/>
    </row>
    <row r="1067" spans="2:8" s="1" customFormat="1">
      <c r="B1067" s="40"/>
      <c r="C1067" s="40"/>
      <c r="D1067" s="40"/>
      <c r="E1067" s="201"/>
      <c r="F1067" s="201"/>
      <c r="G1067" s="201"/>
      <c r="H1067" s="200"/>
    </row>
    <row r="1068" spans="2:8" s="1" customFormat="1">
      <c r="B1068" s="40"/>
      <c r="C1068" s="40"/>
      <c r="D1068" s="40"/>
      <c r="E1068" s="201"/>
      <c r="F1068" s="201"/>
      <c r="G1068" s="201"/>
      <c r="H1068" s="200"/>
    </row>
    <row r="1069" spans="2:8" s="1" customFormat="1">
      <c r="B1069" s="40"/>
      <c r="C1069" s="40"/>
      <c r="D1069" s="40"/>
      <c r="E1069" s="201"/>
      <c r="F1069" s="201"/>
      <c r="G1069" s="201"/>
      <c r="H1069" s="200"/>
    </row>
    <row r="1070" spans="2:8" s="1" customFormat="1" ht="15.75" thickBot="1">
      <c r="B1070" s="40"/>
      <c r="C1070" s="40"/>
      <c r="D1070" s="40"/>
      <c r="E1070" s="201"/>
      <c r="F1070" s="201"/>
      <c r="G1070" s="201"/>
      <c r="H1070" s="200"/>
    </row>
    <row r="1071" spans="2:8" s="1" customFormat="1" ht="15.6" customHeight="1" thickTop="1">
      <c r="B1071" s="40"/>
      <c r="C1071" s="854" t="s">
        <v>3432</v>
      </c>
      <c r="D1071" s="40"/>
      <c r="E1071" s="1203" t="s">
        <v>3431</v>
      </c>
      <c r="F1071" s="1203"/>
      <c r="G1071" s="1203"/>
      <c r="H1071" s="200"/>
    </row>
    <row r="1072" spans="2:8" s="1" customFormat="1">
      <c r="B1072" s="40"/>
      <c r="C1072" s="40"/>
      <c r="D1072" s="40"/>
      <c r="E1072" s="201"/>
      <c r="F1072" s="201"/>
      <c r="G1072" s="201"/>
      <c r="H1072" s="200"/>
    </row>
    <row r="1073" spans="2:11" s="1" customFormat="1">
      <c r="B1073" s="40"/>
      <c r="C1073" s="40"/>
      <c r="D1073" s="40"/>
      <c r="E1073" s="201"/>
      <c r="F1073" s="201"/>
      <c r="G1073" s="201"/>
      <c r="H1073" s="200"/>
    </row>
    <row r="1074" spans="2:11" s="1" customFormat="1" ht="15.75" thickBot="1">
      <c r="B1074" s="40"/>
      <c r="C1074" s="40"/>
      <c r="D1074" s="40"/>
      <c r="E1074" s="201"/>
      <c r="F1074" s="201"/>
      <c r="G1074" s="201"/>
      <c r="H1074" s="200"/>
    </row>
    <row r="1075" spans="2:11" s="1" customFormat="1" ht="15.75" thickTop="1">
      <c r="B1075" s="40"/>
      <c r="C1075" s="854" t="s">
        <v>3426</v>
      </c>
      <c r="D1075" s="40"/>
      <c r="E1075" s="1203" t="s">
        <v>3429</v>
      </c>
      <c r="F1075" s="1203"/>
      <c r="G1075" s="1203"/>
      <c r="H1075" s="200"/>
    </row>
    <row r="1076" spans="2:11" s="1" customFormat="1">
      <c r="B1076" s="40"/>
      <c r="C1076" s="40"/>
      <c r="D1076" s="40"/>
      <c r="E1076" s="201"/>
      <c r="F1076" s="201"/>
      <c r="G1076" s="201"/>
      <c r="H1076" s="200"/>
    </row>
    <row r="1077" spans="2:11">
      <c r="K1077" s="1"/>
    </row>
  </sheetData>
  <mergeCells count="624">
    <mergeCell ref="B981:C981"/>
    <mergeCell ref="B983:D983"/>
    <mergeCell ref="E983:G983"/>
    <mergeCell ref="B965:C965"/>
    <mergeCell ref="B975:D975"/>
    <mergeCell ref="E975:G975"/>
    <mergeCell ref="B335:D335"/>
    <mergeCell ref="E335:G335"/>
    <mergeCell ref="B336:H336"/>
    <mergeCell ref="B337:C337"/>
    <mergeCell ref="B339:D339"/>
    <mergeCell ref="E339:G339"/>
    <mergeCell ref="B341:C341"/>
    <mergeCell ref="B369:C369"/>
    <mergeCell ref="B363:H363"/>
    <mergeCell ref="B364:C364"/>
    <mergeCell ref="D364:H364"/>
    <mergeCell ref="B365:C367"/>
    <mergeCell ref="D365:G365"/>
    <mergeCell ref="D366:G367"/>
    <mergeCell ref="H366:H367"/>
    <mergeCell ref="B345:C345"/>
    <mergeCell ref="D962:G963"/>
    <mergeCell ref="H962:H963"/>
    <mergeCell ref="E996:G996"/>
    <mergeCell ref="E1000:G1000"/>
    <mergeCell ref="E600:G600"/>
    <mergeCell ref="E604:G604"/>
    <mergeCell ref="E644:G644"/>
    <mergeCell ref="E648:G648"/>
    <mergeCell ref="E688:G688"/>
    <mergeCell ref="E692:G692"/>
    <mergeCell ref="E732:G732"/>
    <mergeCell ref="E736:G736"/>
    <mergeCell ref="E776:G776"/>
    <mergeCell ref="B984:H984"/>
    <mergeCell ref="B985:C985"/>
    <mergeCell ref="B988:D988"/>
    <mergeCell ref="E988:G988"/>
    <mergeCell ref="E990:G990"/>
    <mergeCell ref="B979:D979"/>
    <mergeCell ref="E979:G979"/>
    <mergeCell ref="B976:H976"/>
    <mergeCell ref="B977:C977"/>
    <mergeCell ref="B960:C960"/>
    <mergeCell ref="D960:H960"/>
    <mergeCell ref="B961:C963"/>
    <mergeCell ref="D961:G961"/>
    <mergeCell ref="B944:D944"/>
    <mergeCell ref="E944:G944"/>
    <mergeCell ref="E946:G946"/>
    <mergeCell ref="B959:H959"/>
    <mergeCell ref="B937:C937"/>
    <mergeCell ref="B939:D939"/>
    <mergeCell ref="E939:G939"/>
    <mergeCell ref="B940:H940"/>
    <mergeCell ref="B941:C941"/>
    <mergeCell ref="E952:G952"/>
    <mergeCell ref="E956:G956"/>
    <mergeCell ref="B931:D931"/>
    <mergeCell ref="E931:G931"/>
    <mergeCell ref="B932:H932"/>
    <mergeCell ref="B933:C933"/>
    <mergeCell ref="B935:D935"/>
    <mergeCell ref="E935:G935"/>
    <mergeCell ref="B917:C919"/>
    <mergeCell ref="D917:G917"/>
    <mergeCell ref="D918:G919"/>
    <mergeCell ref="H918:H919"/>
    <mergeCell ref="B921:C921"/>
    <mergeCell ref="B915:H915"/>
    <mergeCell ref="B916:C916"/>
    <mergeCell ref="D916:H916"/>
    <mergeCell ref="B896:H896"/>
    <mergeCell ref="B897:C897"/>
    <mergeCell ref="B900:D900"/>
    <mergeCell ref="E900:G900"/>
    <mergeCell ref="E902:G902"/>
    <mergeCell ref="B891:D891"/>
    <mergeCell ref="E891:G891"/>
    <mergeCell ref="B893:C893"/>
    <mergeCell ref="B895:D895"/>
    <mergeCell ref="E895:G895"/>
    <mergeCell ref="E908:G908"/>
    <mergeCell ref="E912:G912"/>
    <mergeCell ref="B877:C877"/>
    <mergeCell ref="B887:D887"/>
    <mergeCell ref="E887:G887"/>
    <mergeCell ref="B888:H888"/>
    <mergeCell ref="B889:C889"/>
    <mergeCell ref="B872:C872"/>
    <mergeCell ref="D872:H872"/>
    <mergeCell ref="B873:C875"/>
    <mergeCell ref="D873:G873"/>
    <mergeCell ref="D874:G875"/>
    <mergeCell ref="H874:H875"/>
    <mergeCell ref="B856:D856"/>
    <mergeCell ref="E856:G856"/>
    <mergeCell ref="E858:G858"/>
    <mergeCell ref="B871:H871"/>
    <mergeCell ref="B849:C849"/>
    <mergeCell ref="B851:D851"/>
    <mergeCell ref="E851:G851"/>
    <mergeCell ref="B852:H852"/>
    <mergeCell ref="B853:C853"/>
    <mergeCell ref="E864:G864"/>
    <mergeCell ref="E868:G868"/>
    <mergeCell ref="B843:D843"/>
    <mergeCell ref="E843:G843"/>
    <mergeCell ref="B844:H844"/>
    <mergeCell ref="B845:C845"/>
    <mergeCell ref="B847:D847"/>
    <mergeCell ref="E847:G847"/>
    <mergeCell ref="B829:C831"/>
    <mergeCell ref="D829:G829"/>
    <mergeCell ref="D830:G831"/>
    <mergeCell ref="H830:H831"/>
    <mergeCell ref="B833:C833"/>
    <mergeCell ref="B827:H827"/>
    <mergeCell ref="B828:C828"/>
    <mergeCell ref="D828:H828"/>
    <mergeCell ref="B808:H808"/>
    <mergeCell ref="B809:C809"/>
    <mergeCell ref="B812:D812"/>
    <mergeCell ref="E812:G812"/>
    <mergeCell ref="E814:G814"/>
    <mergeCell ref="B803:D803"/>
    <mergeCell ref="E803:G803"/>
    <mergeCell ref="B805:C805"/>
    <mergeCell ref="B807:D807"/>
    <mergeCell ref="E807:G807"/>
    <mergeCell ref="E820:G820"/>
    <mergeCell ref="E824:G824"/>
    <mergeCell ref="B768:D768"/>
    <mergeCell ref="E768:G768"/>
    <mergeCell ref="B789:C789"/>
    <mergeCell ref="B799:D799"/>
    <mergeCell ref="E799:G799"/>
    <mergeCell ref="B800:H800"/>
    <mergeCell ref="B801:C801"/>
    <mergeCell ref="B784:C784"/>
    <mergeCell ref="D784:H784"/>
    <mergeCell ref="B785:C787"/>
    <mergeCell ref="D785:G785"/>
    <mergeCell ref="D786:G787"/>
    <mergeCell ref="H786:H787"/>
    <mergeCell ref="E780:G780"/>
    <mergeCell ref="E755:G755"/>
    <mergeCell ref="B756:H756"/>
    <mergeCell ref="B717:C717"/>
    <mergeCell ref="B719:D719"/>
    <mergeCell ref="E719:G719"/>
    <mergeCell ref="B720:H720"/>
    <mergeCell ref="B721:C721"/>
    <mergeCell ref="B764:H764"/>
    <mergeCell ref="B765:C765"/>
    <mergeCell ref="B739:H739"/>
    <mergeCell ref="B676:H676"/>
    <mergeCell ref="B677:C677"/>
    <mergeCell ref="B680:D680"/>
    <mergeCell ref="E680:G680"/>
    <mergeCell ref="E682:G682"/>
    <mergeCell ref="B695:H695"/>
    <mergeCell ref="B724:D724"/>
    <mergeCell ref="E724:G724"/>
    <mergeCell ref="B783:H783"/>
    <mergeCell ref="B757:C757"/>
    <mergeCell ref="B740:C740"/>
    <mergeCell ref="D740:H740"/>
    <mergeCell ref="B741:C743"/>
    <mergeCell ref="D741:G741"/>
    <mergeCell ref="D742:G743"/>
    <mergeCell ref="H742:H743"/>
    <mergeCell ref="E770:G770"/>
    <mergeCell ref="B759:D759"/>
    <mergeCell ref="E759:G759"/>
    <mergeCell ref="B761:C761"/>
    <mergeCell ref="B763:D763"/>
    <mergeCell ref="E763:G763"/>
    <mergeCell ref="B745:C745"/>
    <mergeCell ref="B755:D755"/>
    <mergeCell ref="B671:D671"/>
    <mergeCell ref="E671:G671"/>
    <mergeCell ref="B673:C673"/>
    <mergeCell ref="B675:D675"/>
    <mergeCell ref="E675:G675"/>
    <mergeCell ref="B657:C657"/>
    <mergeCell ref="B667:D667"/>
    <mergeCell ref="E667:G667"/>
    <mergeCell ref="B668:H668"/>
    <mergeCell ref="B669:C669"/>
    <mergeCell ref="B652:C652"/>
    <mergeCell ref="D652:H652"/>
    <mergeCell ref="B653:C655"/>
    <mergeCell ref="D653:G653"/>
    <mergeCell ref="D654:G655"/>
    <mergeCell ref="H654:H655"/>
    <mergeCell ref="B651:H651"/>
    <mergeCell ref="B588:H588"/>
    <mergeCell ref="B589:C589"/>
    <mergeCell ref="B592:D592"/>
    <mergeCell ref="E592:G592"/>
    <mergeCell ref="E594:G594"/>
    <mergeCell ref="B636:D636"/>
    <mergeCell ref="E636:G636"/>
    <mergeCell ref="B613:C613"/>
    <mergeCell ref="B623:D623"/>
    <mergeCell ref="E623:G623"/>
    <mergeCell ref="B624:H624"/>
    <mergeCell ref="B625:C625"/>
    <mergeCell ref="B627:D627"/>
    <mergeCell ref="E627:G627"/>
    <mergeCell ref="B629:C629"/>
    <mergeCell ref="B631:D631"/>
    <mergeCell ref="E631:G631"/>
    <mergeCell ref="B583:D583"/>
    <mergeCell ref="E583:G583"/>
    <mergeCell ref="B585:C585"/>
    <mergeCell ref="B587:D587"/>
    <mergeCell ref="E587:G587"/>
    <mergeCell ref="B574:C574"/>
    <mergeCell ref="B579:D579"/>
    <mergeCell ref="E579:G579"/>
    <mergeCell ref="B580:H580"/>
    <mergeCell ref="B581:C581"/>
    <mergeCell ref="B569:C569"/>
    <mergeCell ref="D569:H569"/>
    <mergeCell ref="B570:C572"/>
    <mergeCell ref="D570:G570"/>
    <mergeCell ref="D571:G572"/>
    <mergeCell ref="H571:H572"/>
    <mergeCell ref="B553:D553"/>
    <mergeCell ref="E553:G553"/>
    <mergeCell ref="E555:G555"/>
    <mergeCell ref="B568:H568"/>
    <mergeCell ref="E561:G561"/>
    <mergeCell ref="E565:G565"/>
    <mergeCell ref="B546:C546"/>
    <mergeCell ref="B548:D548"/>
    <mergeCell ref="E548:G548"/>
    <mergeCell ref="B549:H549"/>
    <mergeCell ref="B550:C550"/>
    <mergeCell ref="B540:D540"/>
    <mergeCell ref="E540:G540"/>
    <mergeCell ref="B541:H541"/>
    <mergeCell ref="B542:C542"/>
    <mergeCell ref="B544:D544"/>
    <mergeCell ref="E544:G544"/>
    <mergeCell ref="B531:C531"/>
    <mergeCell ref="B525:H525"/>
    <mergeCell ref="B526:C526"/>
    <mergeCell ref="D526:H526"/>
    <mergeCell ref="B506:H506"/>
    <mergeCell ref="B507:C507"/>
    <mergeCell ref="B510:D510"/>
    <mergeCell ref="E510:G510"/>
    <mergeCell ref="E512:G512"/>
    <mergeCell ref="E518:G518"/>
    <mergeCell ref="E522:G522"/>
    <mergeCell ref="B505:D505"/>
    <mergeCell ref="E505:G505"/>
    <mergeCell ref="B492:C492"/>
    <mergeCell ref="B497:D497"/>
    <mergeCell ref="E497:G497"/>
    <mergeCell ref="B498:H498"/>
    <mergeCell ref="B499:C499"/>
    <mergeCell ref="B527:C529"/>
    <mergeCell ref="D527:G527"/>
    <mergeCell ref="D528:G529"/>
    <mergeCell ref="H528:H529"/>
    <mergeCell ref="E501:G501"/>
    <mergeCell ref="B503:C503"/>
    <mergeCell ref="B501:D501"/>
    <mergeCell ref="B488:C490"/>
    <mergeCell ref="D488:G488"/>
    <mergeCell ref="D489:G490"/>
    <mergeCell ref="H489:H490"/>
    <mergeCell ref="B471:D471"/>
    <mergeCell ref="B486:H486"/>
    <mergeCell ref="E483:G483"/>
    <mergeCell ref="B450:H450"/>
    <mergeCell ref="B451:C451"/>
    <mergeCell ref="D451:H451"/>
    <mergeCell ref="B452:C454"/>
    <mergeCell ref="D452:G452"/>
    <mergeCell ref="D453:G454"/>
    <mergeCell ref="H453:H454"/>
    <mergeCell ref="B456:C456"/>
    <mergeCell ref="B465:C465"/>
    <mergeCell ref="B461:C461"/>
    <mergeCell ref="B463:D463"/>
    <mergeCell ref="E463:G463"/>
    <mergeCell ref="H410:H411"/>
    <mergeCell ref="B413:C413"/>
    <mergeCell ref="B422:D422"/>
    <mergeCell ref="E422:G422"/>
    <mergeCell ref="B423:H423"/>
    <mergeCell ref="B424:C424"/>
    <mergeCell ref="B467:D467"/>
    <mergeCell ref="E467:G467"/>
    <mergeCell ref="B487:C487"/>
    <mergeCell ref="D487:H487"/>
    <mergeCell ref="B428:C428"/>
    <mergeCell ref="B430:D430"/>
    <mergeCell ref="E430:G430"/>
    <mergeCell ref="E479:G479"/>
    <mergeCell ref="B432:C432"/>
    <mergeCell ref="B435:D435"/>
    <mergeCell ref="E435:G435"/>
    <mergeCell ref="B409:C411"/>
    <mergeCell ref="D409:G409"/>
    <mergeCell ref="D410:G411"/>
    <mergeCell ref="E394:G394"/>
    <mergeCell ref="B407:H407"/>
    <mergeCell ref="B385:C385"/>
    <mergeCell ref="B387:D387"/>
    <mergeCell ref="E387:G387"/>
    <mergeCell ref="B388:H388"/>
    <mergeCell ref="B389:C389"/>
    <mergeCell ref="E471:G471"/>
    <mergeCell ref="E473:G473"/>
    <mergeCell ref="D408:H408"/>
    <mergeCell ref="E437:G437"/>
    <mergeCell ref="B468:H468"/>
    <mergeCell ref="B469:C469"/>
    <mergeCell ref="B459:D459"/>
    <mergeCell ref="E459:G459"/>
    <mergeCell ref="B460:H460"/>
    <mergeCell ref="B408:C408"/>
    <mergeCell ref="E400:G400"/>
    <mergeCell ref="E404:G404"/>
    <mergeCell ref="E443:G443"/>
    <mergeCell ref="E447:G447"/>
    <mergeCell ref="B431:H431"/>
    <mergeCell ref="B426:D426"/>
    <mergeCell ref="E426:G426"/>
    <mergeCell ref="B344:H344"/>
    <mergeCell ref="B348:D348"/>
    <mergeCell ref="E348:G348"/>
    <mergeCell ref="E350:G350"/>
    <mergeCell ref="E356:G356"/>
    <mergeCell ref="E360:G360"/>
    <mergeCell ref="B343:D343"/>
    <mergeCell ref="E343:G343"/>
    <mergeCell ref="B392:D392"/>
    <mergeCell ref="E392:G392"/>
    <mergeCell ref="B379:D379"/>
    <mergeCell ref="E379:G379"/>
    <mergeCell ref="B380:H380"/>
    <mergeCell ref="B381:C381"/>
    <mergeCell ref="B383:D383"/>
    <mergeCell ref="E383:G383"/>
    <mergeCell ref="B255:H255"/>
    <mergeCell ref="E291:G291"/>
    <mergeCell ref="B292:H292"/>
    <mergeCell ref="B293:C293"/>
    <mergeCell ref="E306:G306"/>
    <mergeCell ref="B321:C323"/>
    <mergeCell ref="D321:G321"/>
    <mergeCell ref="D322:G323"/>
    <mergeCell ref="H322:H323"/>
    <mergeCell ref="B319:H319"/>
    <mergeCell ref="E312:G312"/>
    <mergeCell ref="E316:G316"/>
    <mergeCell ref="B300:H300"/>
    <mergeCell ref="B301:C301"/>
    <mergeCell ref="B304:D304"/>
    <mergeCell ref="E304:G304"/>
    <mergeCell ref="B274:H274"/>
    <mergeCell ref="B275:C275"/>
    <mergeCell ref="D275:H275"/>
    <mergeCell ref="B276:C278"/>
    <mergeCell ref="B295:D295"/>
    <mergeCell ref="E295:G295"/>
    <mergeCell ref="B297:C297"/>
    <mergeCell ref="B299:D299"/>
    <mergeCell ref="E299:G299"/>
    <mergeCell ref="B280:C280"/>
    <mergeCell ref="B291:D291"/>
    <mergeCell ref="B325:C325"/>
    <mergeCell ref="B256:C256"/>
    <mergeCell ref="B259:D259"/>
    <mergeCell ref="E259:G259"/>
    <mergeCell ref="E261:G261"/>
    <mergeCell ref="D276:G276"/>
    <mergeCell ref="D277:G278"/>
    <mergeCell ref="B320:C320"/>
    <mergeCell ref="D320:H320"/>
    <mergeCell ref="H277:H278"/>
    <mergeCell ref="E267:G267"/>
    <mergeCell ref="E271:G271"/>
    <mergeCell ref="B247:H247"/>
    <mergeCell ref="B248:C248"/>
    <mergeCell ref="B250:D250"/>
    <mergeCell ref="E250:G250"/>
    <mergeCell ref="E223:G223"/>
    <mergeCell ref="E227:G227"/>
    <mergeCell ref="B206:D206"/>
    <mergeCell ref="E206:G206"/>
    <mergeCell ref="B208:C208"/>
    <mergeCell ref="B210:D210"/>
    <mergeCell ref="E210:G210"/>
    <mergeCell ref="B252:C252"/>
    <mergeCell ref="B254:D254"/>
    <mergeCell ref="B246:D246"/>
    <mergeCell ref="E246:G246"/>
    <mergeCell ref="B211:H211"/>
    <mergeCell ref="B236:C236"/>
    <mergeCell ref="E254:G254"/>
    <mergeCell ref="B186:C186"/>
    <mergeCell ref="D186:H186"/>
    <mergeCell ref="B187:C189"/>
    <mergeCell ref="D187:G187"/>
    <mergeCell ref="D188:G189"/>
    <mergeCell ref="H188:H189"/>
    <mergeCell ref="E217:G217"/>
    <mergeCell ref="B231:C231"/>
    <mergeCell ref="D231:H231"/>
    <mergeCell ref="B232:C234"/>
    <mergeCell ref="D232:G232"/>
    <mergeCell ref="D233:G234"/>
    <mergeCell ref="H233:H234"/>
    <mergeCell ref="B191:C191"/>
    <mergeCell ref="B202:D202"/>
    <mergeCell ref="E202:G202"/>
    <mergeCell ref="B203:H203"/>
    <mergeCell ref="B170:D170"/>
    <mergeCell ref="E170:G170"/>
    <mergeCell ref="E172:G172"/>
    <mergeCell ref="B185:H185"/>
    <mergeCell ref="E178:G178"/>
    <mergeCell ref="E182:G182"/>
    <mergeCell ref="B212:C212"/>
    <mergeCell ref="B215:D215"/>
    <mergeCell ref="E215:G215"/>
    <mergeCell ref="B204:C204"/>
    <mergeCell ref="B164:C164"/>
    <mergeCell ref="B166:D166"/>
    <mergeCell ref="E166:G166"/>
    <mergeCell ref="B167:H167"/>
    <mergeCell ref="B168:C168"/>
    <mergeCell ref="B158:D158"/>
    <mergeCell ref="E158:G158"/>
    <mergeCell ref="B159:H159"/>
    <mergeCell ref="B160:C160"/>
    <mergeCell ref="B162:D162"/>
    <mergeCell ref="E162:G162"/>
    <mergeCell ref="B152:C154"/>
    <mergeCell ref="D152:G152"/>
    <mergeCell ref="D153:G154"/>
    <mergeCell ref="H153:H154"/>
    <mergeCell ref="B156:C156"/>
    <mergeCell ref="B150:H150"/>
    <mergeCell ref="B151:C151"/>
    <mergeCell ref="D151:H151"/>
    <mergeCell ref="B132:H132"/>
    <mergeCell ref="B133:C133"/>
    <mergeCell ref="B135:D135"/>
    <mergeCell ref="E135:G135"/>
    <mergeCell ref="E137:G137"/>
    <mergeCell ref="E143:G143"/>
    <mergeCell ref="E147:G147"/>
    <mergeCell ref="B127:D127"/>
    <mergeCell ref="E127:G127"/>
    <mergeCell ref="B129:C129"/>
    <mergeCell ref="B131:D131"/>
    <mergeCell ref="E131:G131"/>
    <mergeCell ref="B121:C121"/>
    <mergeCell ref="B123:D123"/>
    <mergeCell ref="E123:G123"/>
    <mergeCell ref="B124:H124"/>
    <mergeCell ref="B125:C125"/>
    <mergeCell ref="B116:C116"/>
    <mergeCell ref="D116:H116"/>
    <mergeCell ref="B117:C119"/>
    <mergeCell ref="D117:G117"/>
    <mergeCell ref="D118:G119"/>
    <mergeCell ref="H118:H119"/>
    <mergeCell ref="B100:D100"/>
    <mergeCell ref="E100:G100"/>
    <mergeCell ref="E102:G102"/>
    <mergeCell ref="B115:H115"/>
    <mergeCell ref="E108:G108"/>
    <mergeCell ref="E112:G112"/>
    <mergeCell ref="B94:C94"/>
    <mergeCell ref="B96:D96"/>
    <mergeCell ref="E96:G96"/>
    <mergeCell ref="B97:H97"/>
    <mergeCell ref="B98:C98"/>
    <mergeCell ref="B88:D88"/>
    <mergeCell ref="E88:G88"/>
    <mergeCell ref="B89:H89"/>
    <mergeCell ref="B90:C90"/>
    <mergeCell ref="B92:D92"/>
    <mergeCell ref="E92:G92"/>
    <mergeCell ref="B82:C84"/>
    <mergeCell ref="D82:G82"/>
    <mergeCell ref="D83:G84"/>
    <mergeCell ref="H83:H84"/>
    <mergeCell ref="B86:C86"/>
    <mergeCell ref="B80:H80"/>
    <mergeCell ref="B81:C81"/>
    <mergeCell ref="D81:H81"/>
    <mergeCell ref="B61:H61"/>
    <mergeCell ref="B62:C62"/>
    <mergeCell ref="B65:D65"/>
    <mergeCell ref="E65:G65"/>
    <mergeCell ref="E67:G67"/>
    <mergeCell ref="E73:G73"/>
    <mergeCell ref="E77:G77"/>
    <mergeCell ref="B56:D56"/>
    <mergeCell ref="E56:G56"/>
    <mergeCell ref="B58:C58"/>
    <mergeCell ref="B60:D60"/>
    <mergeCell ref="E60:G60"/>
    <mergeCell ref="B48:C48"/>
    <mergeCell ref="B51:D51"/>
    <mergeCell ref="E51:G51"/>
    <mergeCell ref="B52:H52"/>
    <mergeCell ref="B53:C53"/>
    <mergeCell ref="B43:C43"/>
    <mergeCell ref="D43:H43"/>
    <mergeCell ref="B44:C46"/>
    <mergeCell ref="D44:G44"/>
    <mergeCell ref="D45:G46"/>
    <mergeCell ref="H45:H46"/>
    <mergeCell ref="B27:D27"/>
    <mergeCell ref="E27:G27"/>
    <mergeCell ref="E29:G29"/>
    <mergeCell ref="B42:H42"/>
    <mergeCell ref="E35:G35"/>
    <mergeCell ref="E39:G39"/>
    <mergeCell ref="B20:C20"/>
    <mergeCell ref="B22:D22"/>
    <mergeCell ref="E22:G22"/>
    <mergeCell ref="B23:H23"/>
    <mergeCell ref="B24:C24"/>
    <mergeCell ref="B14:D14"/>
    <mergeCell ref="E14:G14"/>
    <mergeCell ref="B15:H15"/>
    <mergeCell ref="B16:C16"/>
    <mergeCell ref="B18:D18"/>
    <mergeCell ref="E18:G18"/>
    <mergeCell ref="B4:C6"/>
    <mergeCell ref="D4:G4"/>
    <mergeCell ref="D5:G6"/>
    <mergeCell ref="H5:H6"/>
    <mergeCell ref="B8:C8"/>
    <mergeCell ref="B2:H2"/>
    <mergeCell ref="B3:C3"/>
    <mergeCell ref="D3:H3"/>
    <mergeCell ref="E726:G726"/>
    <mergeCell ref="B701:C701"/>
    <mergeCell ref="B715:D715"/>
    <mergeCell ref="E715:G715"/>
    <mergeCell ref="B696:C696"/>
    <mergeCell ref="D696:H696"/>
    <mergeCell ref="B697:C699"/>
    <mergeCell ref="D697:G697"/>
    <mergeCell ref="D698:G699"/>
    <mergeCell ref="H698:H699"/>
    <mergeCell ref="B711:D711"/>
    <mergeCell ref="E711:G711"/>
    <mergeCell ref="B712:H712"/>
    <mergeCell ref="B713:C713"/>
    <mergeCell ref="E638:G638"/>
    <mergeCell ref="B230:H230"/>
    <mergeCell ref="B632:H632"/>
    <mergeCell ref="B633:C633"/>
    <mergeCell ref="B609:C611"/>
    <mergeCell ref="D609:G609"/>
    <mergeCell ref="D610:G611"/>
    <mergeCell ref="H610:H611"/>
    <mergeCell ref="B607:H607"/>
    <mergeCell ref="B608:C608"/>
    <mergeCell ref="D608:H608"/>
    <mergeCell ref="B1003:H1003"/>
    <mergeCell ref="B1004:C1004"/>
    <mergeCell ref="D1004:H1004"/>
    <mergeCell ref="B1005:C1007"/>
    <mergeCell ref="D1005:G1005"/>
    <mergeCell ref="D1006:G1007"/>
    <mergeCell ref="H1006:H1007"/>
    <mergeCell ref="B1009:C1009"/>
    <mergeCell ref="B1013:D1013"/>
    <mergeCell ref="E1013:G1013"/>
    <mergeCell ref="B1014:H1014"/>
    <mergeCell ref="B1015:C1015"/>
    <mergeCell ref="B1017:D1017"/>
    <mergeCell ref="E1017:G1017"/>
    <mergeCell ref="B1019:C1019"/>
    <mergeCell ref="B1021:D1021"/>
    <mergeCell ref="E1021:G1021"/>
    <mergeCell ref="B1022:H1022"/>
    <mergeCell ref="B1023:C1023"/>
    <mergeCell ref="B1026:D1026"/>
    <mergeCell ref="E1026:G1026"/>
    <mergeCell ref="E1028:G1028"/>
    <mergeCell ref="E1034:G1034"/>
    <mergeCell ref="E1038:G1038"/>
    <mergeCell ref="B1041:H1041"/>
    <mergeCell ref="B1042:C1042"/>
    <mergeCell ref="D1042:H1042"/>
    <mergeCell ref="B1043:C1045"/>
    <mergeCell ref="D1043:G1043"/>
    <mergeCell ref="D1044:G1045"/>
    <mergeCell ref="H1044:H1045"/>
    <mergeCell ref="B1060:H1060"/>
    <mergeCell ref="B1061:C1061"/>
    <mergeCell ref="B1063:D1063"/>
    <mergeCell ref="E1063:G1063"/>
    <mergeCell ref="E1065:G1065"/>
    <mergeCell ref="E1071:G1071"/>
    <mergeCell ref="E1075:G1075"/>
    <mergeCell ref="B1047:C1047"/>
    <mergeCell ref="B1051:D1051"/>
    <mergeCell ref="E1051:G1051"/>
    <mergeCell ref="B1052:H1052"/>
    <mergeCell ref="B1053:C1053"/>
    <mergeCell ref="B1055:D1055"/>
    <mergeCell ref="E1055:G1055"/>
    <mergeCell ref="B1057:C1057"/>
    <mergeCell ref="B1059:D1059"/>
    <mergeCell ref="E1059:G1059"/>
  </mergeCells>
  <phoneticPr fontId="12" type="noConversion"/>
  <dataValidations count="2">
    <dataValidation type="list" allowBlank="1" showInputMessage="1" showErrorMessage="1" sqref="B626 B634:B635 B249 B257:B258 B17 B25:B26 B63:B64 B54 B91 B99 B126 B134 B161 B169 B205 B213:B214 B294 B302:B303 B382 B390:B391 B425 B433:B434 B338 B346:B347 B758 B766:B767 B462 B470 B500 B508:B509 B543 B551:B552 B582 B590:B591 B670 B678:B679 B714 B722:B723 B802 B810:B811 B846 B854:B855 B890 B898:B899 B934 B942:B943 B978 B986:B987 B1054 B1062">
      <formula1>#REF!</formula1>
    </dataValidation>
    <dataValidation type="list" allowBlank="1" showInputMessage="1" showErrorMessage="1" sqref="B55 B1024:B1025 B1016">
      <formula1>#REF!</formula1>
    </dataValidation>
  </dataValidations>
  <printOptions horizontalCentered="1"/>
  <pageMargins left="0.70866141732283472" right="0.70866141732283472" top="1.1417322834645669" bottom="0.74803149606299213" header="0.19685039370078741" footer="0.31496062992125984"/>
  <pageSetup scale="72" orientation="portrait" r:id="rId1"/>
  <headerFooter>
    <oddHeader>&amp;C&amp;G</oddHeader>
    <oddFooter>&amp;C&amp;G</oddFooter>
  </headerFooter>
  <rowBreaks count="25" manualBreakCount="25">
    <brk id="40" max="16383" man="1"/>
    <brk id="78" max="16383" man="1"/>
    <brk id="113" max="16383" man="1"/>
    <brk id="148" max="16383" man="1"/>
    <brk id="183" max="16383" man="1"/>
    <brk id="228" max="16383" man="1"/>
    <brk id="272" max="16383" man="1"/>
    <brk id="317" max="16383" man="1"/>
    <brk id="361" max="16383" man="1"/>
    <brk id="405" max="16383" man="1"/>
    <brk id="448" max="16383" man="1"/>
    <brk id="484" max="16383" man="1"/>
    <brk id="523" max="16383" man="1"/>
    <brk id="566" max="16383" man="1"/>
    <brk id="605" max="16383" man="1"/>
    <brk id="649" max="16383" man="1"/>
    <brk id="693" max="16383" man="1"/>
    <brk id="737" max="16383" man="1"/>
    <brk id="781" max="16383" man="1"/>
    <brk id="825" max="16383" man="1"/>
    <brk id="869" max="16383" man="1"/>
    <brk id="913" max="16383" man="1"/>
    <brk id="957" max="16383" man="1"/>
    <brk id="1001" max="16383" man="1"/>
    <brk id="1039" max="16383" man="1"/>
  </rowBreaks>
  <colBreaks count="1" manualBreakCount="1">
    <brk id="9" max="1048575" man="1"/>
  </colBreaks>
  <drawing r:id="rId2"/>
  <legacyDrawingHF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48"/>
  <sheetViews>
    <sheetView view="pageBreakPreview" topLeftCell="A124" zoomScaleNormal="100" zoomScaleSheetLayoutView="100" workbookViewId="0">
      <selection activeCell="N264" sqref="N264"/>
    </sheetView>
  </sheetViews>
  <sheetFormatPr baseColWidth="10" defaultColWidth="11.5703125" defaultRowHeight="15"/>
  <cols>
    <col min="1" max="1" width="6.42578125" customWidth="1"/>
    <col min="2" max="2" width="12.28515625" customWidth="1"/>
    <col min="3" max="3" width="33" customWidth="1"/>
    <col min="4" max="4" width="10.140625" customWidth="1"/>
    <col min="5" max="5" width="13.140625" customWidth="1"/>
    <col min="7" max="7" width="16.42578125" customWidth="1"/>
    <col min="8" max="8" width="16.42578125" bestFit="1" customWidth="1"/>
    <col min="9" max="9" width="4.7109375" customWidth="1"/>
    <col min="11" max="11" width="14.85546875" bestFit="1" customWidth="1"/>
  </cols>
  <sheetData>
    <row r="1" spans="2:11" s="1" customFormat="1" ht="15.75" thickBot="1">
      <c r="E1" s="9"/>
      <c r="F1" s="9"/>
      <c r="G1" s="4"/>
      <c r="H1" s="4"/>
    </row>
    <row r="2" spans="2:11" s="1" customFormat="1" ht="17.45" customHeight="1" thickBot="1">
      <c r="B2" s="1209" t="s">
        <v>2982</v>
      </c>
      <c r="C2" s="1210"/>
      <c r="D2" s="1210"/>
      <c r="E2" s="1210"/>
      <c r="F2" s="1210"/>
      <c r="G2" s="1210"/>
      <c r="H2" s="1211"/>
    </row>
    <row r="3" spans="2:11" s="1" customFormat="1" ht="15.75" thickBot="1">
      <c r="B3" s="1006" t="s">
        <v>2578</v>
      </c>
      <c r="C3" s="1007"/>
      <c r="D3" s="1008" t="s">
        <v>3708</v>
      </c>
      <c r="E3" s="1007"/>
      <c r="F3" s="1007"/>
      <c r="G3" s="1007"/>
      <c r="H3" s="1009"/>
    </row>
    <row r="4" spans="2:11" s="1" customFormat="1" ht="33.6" customHeight="1">
      <c r="B4" s="1010" t="str">
        <f>+C9</f>
        <v xml:space="preserve">Suministro e instalación de elevador electro hidraulico para personas modelo EP3N350, con capacidad de carga de 350 Kg, medidas de 0.90 m ancho por 1.30 m de fondo, velocidad de desplazamiento de 020 m/s, 3 paradas, cabina con cerramiento en acero inoxidable 430, lamparas led, sensor de movimientos y pasamanos. Sistema de potencia de motor de 3 hp trifásico 220V, bomba de 1.5 galones, manguera de alta presión con acople formulados de 3/8´´NP, válvula paracaídas y variador de velocidad 
</v>
      </c>
      <c r="C4" s="1011"/>
      <c r="D4" s="1010" t="s">
        <v>34</v>
      </c>
      <c r="E4" s="1011"/>
      <c r="F4" s="1011"/>
      <c r="G4" s="1011"/>
      <c r="H4" s="38" t="s">
        <v>1</v>
      </c>
    </row>
    <row r="5" spans="2:11" s="1" customFormat="1" ht="21" customHeight="1">
      <c r="B5" s="1012"/>
      <c r="C5" s="1013"/>
      <c r="D5" s="1016">
        <f>+ROUND(H22+H14+H10+H18,0)</f>
        <v>65866500</v>
      </c>
      <c r="E5" s="1017"/>
      <c r="F5" s="1017"/>
      <c r="G5" s="1017"/>
      <c r="H5" s="1020" t="s">
        <v>2806</v>
      </c>
      <c r="K5" s="307"/>
    </row>
    <row r="6" spans="2:11" s="1" customFormat="1" ht="101.45" customHeight="1" thickBot="1">
      <c r="B6" s="1014"/>
      <c r="C6" s="1015"/>
      <c r="D6" s="1018"/>
      <c r="E6" s="1019"/>
      <c r="F6" s="1019"/>
      <c r="G6" s="1019"/>
      <c r="H6" s="1021"/>
    </row>
    <row r="7" spans="2:11" s="1" customFormat="1" ht="9.75" customHeight="1" thickBot="1">
      <c r="E7" s="9"/>
      <c r="F7" s="9"/>
      <c r="G7" s="4"/>
      <c r="H7" s="4"/>
    </row>
    <row r="8" spans="2:11" s="1" customFormat="1">
      <c r="B8" s="1207" t="s">
        <v>494</v>
      </c>
      <c r="C8" s="1208"/>
      <c r="D8" s="124" t="s">
        <v>495</v>
      </c>
      <c r="E8" s="123" t="s">
        <v>496</v>
      </c>
      <c r="F8" s="123" t="s">
        <v>2542</v>
      </c>
      <c r="G8" s="122" t="s">
        <v>492</v>
      </c>
      <c r="H8" s="121" t="s">
        <v>493</v>
      </c>
    </row>
    <row r="9" spans="2:11" s="1" customFormat="1" ht="142.15" customHeight="1" thickBot="1">
      <c r="B9" s="167"/>
      <c r="C9" s="95" t="s">
        <v>3559</v>
      </c>
      <c r="D9" s="92" t="s">
        <v>35</v>
      </c>
      <c r="E9" s="92">
        <v>1</v>
      </c>
      <c r="F9" s="92">
        <v>1</v>
      </c>
      <c r="G9" s="790">
        <f>55350000*1.19</f>
        <v>65866500</v>
      </c>
      <c r="H9" s="94">
        <f>+ROUND(E9*F9*G9,0)</f>
        <v>65866500</v>
      </c>
    </row>
    <row r="10" spans="2:11" s="1" customFormat="1" ht="15.75" thickBot="1">
      <c r="B10" s="1022"/>
      <c r="C10" s="1023"/>
      <c r="D10" s="1024"/>
      <c r="E10" s="1030" t="s">
        <v>497</v>
      </c>
      <c r="F10" s="1031"/>
      <c r="G10" s="1032"/>
      <c r="H10" s="29">
        <f>ROUND(SUM(H9:H9),0)</f>
        <v>65866500</v>
      </c>
    </row>
    <row r="11" spans="2:11" s="1" customFormat="1" ht="10.9" customHeight="1" thickBot="1">
      <c r="B11" s="1027" t="s">
        <v>2427</v>
      </c>
      <c r="C11" s="1027"/>
      <c r="D11" s="1027"/>
      <c r="E11" s="1027"/>
      <c r="F11" s="1027"/>
      <c r="G11" s="1027"/>
      <c r="H11" s="1027"/>
    </row>
    <row r="12" spans="2:11" s="1" customFormat="1">
      <c r="B12" s="1028" t="s">
        <v>489</v>
      </c>
      <c r="C12" s="1029"/>
      <c r="D12" s="41" t="s">
        <v>490</v>
      </c>
      <c r="E12" s="25" t="s">
        <v>491</v>
      </c>
      <c r="F12" s="25" t="s">
        <v>2530</v>
      </c>
      <c r="G12" s="26" t="s">
        <v>492</v>
      </c>
      <c r="H12" s="27" t="s">
        <v>493</v>
      </c>
    </row>
    <row r="13" spans="2:11" s="1" customFormat="1" ht="15.75" thickBot="1">
      <c r="B13" s="91"/>
      <c r="C13" s="95"/>
      <c r="D13" s="92"/>
      <c r="E13" s="155"/>
      <c r="F13" s="155"/>
      <c r="G13" s="93"/>
      <c r="H13" s="154"/>
    </row>
    <row r="14" spans="2:11" s="1" customFormat="1" ht="15.75" thickBot="1">
      <c r="B14" s="1022"/>
      <c r="C14" s="1023"/>
      <c r="D14" s="1024"/>
      <c r="E14" s="1030" t="s">
        <v>498</v>
      </c>
      <c r="F14" s="1031"/>
      <c r="G14" s="1032"/>
      <c r="H14" s="29">
        <f>ROUND(SUM(H13:H13),0)</f>
        <v>0</v>
      </c>
    </row>
    <row r="15" spans="2:11" s="1" customFormat="1" ht="10.15" customHeight="1" thickBot="1">
      <c r="B15" s="42"/>
      <c r="C15" s="42"/>
      <c r="D15" s="42"/>
      <c r="E15" s="10"/>
      <c r="F15" s="10"/>
      <c r="G15" s="7"/>
      <c r="H15" s="8"/>
    </row>
    <row r="16" spans="2:11" s="1" customFormat="1" ht="24.75" thickBot="1">
      <c r="B16" s="1033" t="s">
        <v>499</v>
      </c>
      <c r="C16" s="1034"/>
      <c r="D16" s="30" t="s">
        <v>495</v>
      </c>
      <c r="E16" s="30" t="s">
        <v>501</v>
      </c>
      <c r="F16" s="25" t="s">
        <v>2530</v>
      </c>
      <c r="G16" s="31" t="s">
        <v>500</v>
      </c>
      <c r="H16" s="32" t="s">
        <v>493</v>
      </c>
    </row>
    <row r="17" spans="2:8" s="1" customFormat="1" ht="15.75" thickBot="1">
      <c r="B17" s="15">
        <v>3</v>
      </c>
      <c r="C17" s="16" t="s">
        <v>4</v>
      </c>
      <c r="D17" s="17"/>
      <c r="E17" s="18"/>
      <c r="F17" s="18"/>
      <c r="G17" s="19"/>
      <c r="H17" s="20">
        <f>+ROUND(E17*G17,0)</f>
        <v>0</v>
      </c>
    </row>
    <row r="18" spans="2:8" s="1" customFormat="1" ht="15.75" thickBot="1">
      <c r="B18" s="991"/>
      <c r="C18" s="991"/>
      <c r="D18" s="991"/>
      <c r="E18" s="992" t="s">
        <v>502</v>
      </c>
      <c r="F18" s="993"/>
      <c r="G18" s="994"/>
      <c r="H18" s="33">
        <f>ROUND(SUM(H17:H17),0)</f>
        <v>0</v>
      </c>
    </row>
    <row r="19" spans="2:8" s="1" customFormat="1" ht="15.75" thickBot="1">
      <c r="B19" s="1027"/>
      <c r="C19" s="1027"/>
      <c r="D19" s="1027"/>
      <c r="E19" s="1027"/>
      <c r="F19" s="1027"/>
      <c r="G19" s="1027"/>
      <c r="H19" s="1027"/>
    </row>
    <row r="20" spans="2:8" s="1" customFormat="1">
      <c r="B20" s="1207" t="s">
        <v>503</v>
      </c>
      <c r="C20" s="1208"/>
      <c r="D20" s="124" t="s">
        <v>495</v>
      </c>
      <c r="E20" s="123" t="s">
        <v>504</v>
      </c>
      <c r="F20" s="123" t="s">
        <v>2530</v>
      </c>
      <c r="G20" s="122" t="s">
        <v>505</v>
      </c>
      <c r="H20" s="121" t="s">
        <v>493</v>
      </c>
    </row>
    <row r="21" spans="2:8" s="1" customFormat="1" ht="15.75" thickBot="1">
      <c r="B21" s="424"/>
      <c r="C21" s="95"/>
      <c r="D21" s="92"/>
      <c r="E21" s="117"/>
      <c r="F21" s="117"/>
      <c r="G21" s="93"/>
      <c r="H21" s="116"/>
    </row>
    <row r="22" spans="2:8" s="1" customFormat="1" ht="15.75" thickBot="1">
      <c r="B22" s="991"/>
      <c r="C22" s="991"/>
      <c r="D22" s="991"/>
      <c r="E22" s="1042" t="s">
        <v>506</v>
      </c>
      <c r="F22" s="1043"/>
      <c r="G22" s="1031"/>
      <c r="H22" s="29">
        <f>ROUND(SUM(H21:H21),0)</f>
        <v>0</v>
      </c>
    </row>
    <row r="23" spans="2:8" s="1" customFormat="1" ht="8.4499999999999993" customHeight="1" thickBot="1">
      <c r="B23" s="42"/>
      <c r="C23" s="42"/>
      <c r="D23" s="42"/>
      <c r="E23" s="42"/>
      <c r="F23" s="42"/>
      <c r="G23" s="42"/>
      <c r="H23" s="42"/>
    </row>
    <row r="24" spans="2:8" s="1" customFormat="1" ht="15.75" thickBot="1">
      <c r="B24" s="40"/>
      <c r="C24" s="40"/>
      <c r="D24" s="40"/>
      <c r="E24" s="995" t="s">
        <v>507</v>
      </c>
      <c r="F24" s="996"/>
      <c r="G24" s="997"/>
      <c r="H24" s="14">
        <f>+ROUND(H22+H14+H10+H18,0)</f>
        <v>65866500</v>
      </c>
    </row>
    <row r="25" spans="2:8" s="1" customFormat="1">
      <c r="B25" s="40"/>
      <c r="C25" s="40"/>
      <c r="D25" s="40"/>
      <c r="E25" s="201"/>
      <c r="F25" s="201"/>
      <c r="G25" s="201"/>
      <c r="H25" s="200"/>
    </row>
    <row r="26" spans="2:8" s="1" customFormat="1">
      <c r="B26" s="40"/>
      <c r="C26" s="40"/>
      <c r="D26" s="40"/>
      <c r="E26" s="201"/>
      <c r="F26" s="201"/>
      <c r="G26" s="201"/>
      <c r="H26" s="200"/>
    </row>
    <row r="27" spans="2:8" s="1" customFormat="1">
      <c r="B27" s="40"/>
      <c r="C27" s="40"/>
      <c r="D27" s="40"/>
      <c r="E27" s="201"/>
      <c r="F27" s="201"/>
      <c r="G27" s="201"/>
      <c r="H27" s="200"/>
    </row>
    <row r="28" spans="2:8" s="1" customFormat="1">
      <c r="B28" s="40"/>
      <c r="C28" s="40"/>
      <c r="D28" s="40"/>
      <c r="E28" s="201"/>
      <c r="F28" s="201"/>
      <c r="G28" s="201"/>
      <c r="H28" s="200"/>
    </row>
    <row r="29" spans="2:8" s="1" customFormat="1" ht="15.75" thickBot="1">
      <c r="B29" s="40"/>
      <c r="C29" s="40"/>
      <c r="D29" s="40"/>
      <c r="E29" s="201"/>
      <c r="F29" s="201"/>
      <c r="G29" s="201"/>
      <c r="H29" s="200"/>
    </row>
    <row r="30" spans="2:8" s="1" customFormat="1" ht="15.6" customHeight="1" thickTop="1">
      <c r="B30" s="40"/>
      <c r="C30" s="854" t="s">
        <v>3432</v>
      </c>
      <c r="D30" s="40"/>
      <c r="E30" s="1203" t="s">
        <v>3431</v>
      </c>
      <c r="F30" s="1203"/>
      <c r="G30" s="1203"/>
      <c r="H30" s="200"/>
    </row>
    <row r="31" spans="2:8" s="1" customFormat="1">
      <c r="B31" s="40"/>
      <c r="C31" s="40"/>
      <c r="D31" s="40"/>
      <c r="E31" s="201"/>
      <c r="F31" s="201"/>
      <c r="G31" s="201"/>
      <c r="H31" s="200"/>
    </row>
    <row r="32" spans="2:8" s="1" customFormat="1">
      <c r="B32" s="40"/>
      <c r="C32" s="40"/>
      <c r="D32" s="40"/>
      <c r="E32" s="201"/>
      <c r="F32" s="201"/>
      <c r="G32" s="201"/>
      <c r="H32" s="200"/>
    </row>
    <row r="33" spans="2:8" s="1" customFormat="1" ht="15.75" thickBot="1">
      <c r="B33" s="40"/>
      <c r="C33" s="40"/>
      <c r="D33" s="40"/>
      <c r="E33" s="201"/>
      <c r="F33" s="201"/>
      <c r="G33" s="201"/>
      <c r="H33" s="200"/>
    </row>
    <row r="34" spans="2:8" s="1" customFormat="1" ht="15.75" thickTop="1">
      <c r="B34" s="40"/>
      <c r="C34" s="854" t="s">
        <v>3426</v>
      </c>
      <c r="D34" s="40"/>
      <c r="E34" s="1203" t="s">
        <v>3429</v>
      </c>
      <c r="F34" s="1203"/>
      <c r="G34" s="1203"/>
      <c r="H34" s="200"/>
    </row>
    <row r="35" spans="2:8" s="1" customFormat="1">
      <c r="E35" s="9"/>
      <c r="F35" s="9"/>
      <c r="G35" s="4"/>
      <c r="H35" s="4"/>
    </row>
    <row r="36" spans="2:8" s="1" customFormat="1" ht="15.75" thickBot="1">
      <c r="E36" s="9"/>
      <c r="F36" s="9"/>
      <c r="G36" s="4"/>
      <c r="H36" s="4"/>
    </row>
    <row r="37" spans="2:8" s="1" customFormat="1" ht="17.45" customHeight="1" thickBot="1">
      <c r="B37" s="1209" t="s">
        <v>2982</v>
      </c>
      <c r="C37" s="1210"/>
      <c r="D37" s="1210"/>
      <c r="E37" s="1210"/>
      <c r="F37" s="1210"/>
      <c r="G37" s="1210"/>
      <c r="H37" s="1211"/>
    </row>
    <row r="38" spans="2:8" s="1" customFormat="1" ht="15.75" thickBot="1">
      <c r="B38" s="1006" t="s">
        <v>2578</v>
      </c>
      <c r="C38" s="1007"/>
      <c r="D38" s="1008" t="s">
        <v>3709</v>
      </c>
      <c r="E38" s="1007"/>
      <c r="F38" s="1007"/>
      <c r="G38" s="1007"/>
      <c r="H38" s="1009"/>
    </row>
    <row r="39" spans="2:8" s="1" customFormat="1" ht="14.45" customHeight="1">
      <c r="B39" s="1010" t="s">
        <v>3423</v>
      </c>
      <c r="C39" s="1011"/>
      <c r="D39" s="1010" t="s">
        <v>34</v>
      </c>
      <c r="E39" s="1011"/>
      <c r="F39" s="1011"/>
      <c r="G39" s="1011"/>
      <c r="H39" s="38" t="s">
        <v>1</v>
      </c>
    </row>
    <row r="40" spans="2:8" s="1" customFormat="1" ht="9.6" customHeight="1">
      <c r="B40" s="1012"/>
      <c r="C40" s="1013"/>
      <c r="D40" s="1016">
        <f>+ROUND(H61+H52+H48+H56,0)</f>
        <v>2246616</v>
      </c>
      <c r="E40" s="1017"/>
      <c r="F40" s="1017"/>
      <c r="G40" s="1017"/>
      <c r="H40" s="1020" t="s">
        <v>2806</v>
      </c>
    </row>
    <row r="41" spans="2:8" s="1" customFormat="1" ht="27" customHeight="1" thickBot="1">
      <c r="B41" s="1014"/>
      <c r="C41" s="1015"/>
      <c r="D41" s="1018"/>
      <c r="E41" s="1019"/>
      <c r="F41" s="1019"/>
      <c r="G41" s="1019"/>
      <c r="H41" s="1021"/>
    </row>
    <row r="42" spans="2:8" s="1" customFormat="1" ht="9.75" customHeight="1" thickBot="1">
      <c r="E42" s="9"/>
      <c r="F42" s="9"/>
      <c r="G42" s="4"/>
      <c r="H42" s="4"/>
    </row>
    <row r="43" spans="2:8" s="1" customFormat="1">
      <c r="B43" s="1207" t="s">
        <v>494</v>
      </c>
      <c r="C43" s="1208"/>
      <c r="D43" s="124" t="s">
        <v>495</v>
      </c>
      <c r="E43" s="123" t="s">
        <v>496</v>
      </c>
      <c r="F43" s="123" t="s">
        <v>2542</v>
      </c>
      <c r="G43" s="122" t="s">
        <v>492</v>
      </c>
      <c r="H43" s="121" t="s">
        <v>493</v>
      </c>
    </row>
    <row r="44" spans="2:8" s="1" customFormat="1">
      <c r="B44" s="169"/>
      <c r="C44" s="11" t="s">
        <v>2879</v>
      </c>
      <c r="D44" s="12" t="s">
        <v>35</v>
      </c>
      <c r="E44" s="12">
        <v>1</v>
      </c>
      <c r="F44" s="12">
        <v>1</v>
      </c>
      <c r="G44" s="13">
        <v>1609900</v>
      </c>
      <c r="H44" s="39">
        <f>+ROUND(E44*F44*G44,0)</f>
        <v>1609900</v>
      </c>
    </row>
    <row r="45" spans="2:8" s="1" customFormat="1">
      <c r="B45" s="169" t="s">
        <v>650</v>
      </c>
      <c r="C45" s="11" t="s">
        <v>2880</v>
      </c>
      <c r="D45" s="12" t="str">
        <f>VLOOKUP(B45,'LISTA DE PRECIOS'!A:D,4,FALSE)</f>
        <v>Un</v>
      </c>
      <c r="E45" s="12">
        <v>1</v>
      </c>
      <c r="F45" s="12">
        <v>1</v>
      </c>
      <c r="G45" s="13">
        <f>VLOOKUP(B45,'LISTA DE PRECIOS'!A:E,5,FALSE)</f>
        <v>2550</v>
      </c>
      <c r="H45" s="39">
        <f>+ROUND(E45*G45,0)</f>
        <v>2550</v>
      </c>
    </row>
    <row r="46" spans="2:8" s="1" customFormat="1">
      <c r="B46" s="169" t="s">
        <v>926</v>
      </c>
      <c r="C46" s="11" t="str">
        <f>VLOOKUP(B46,'LISTA DE PRECIOS'!A:B,2,FALSE)</f>
        <v>Limpiador removedor PVC 1/4</v>
      </c>
      <c r="D46" s="12" t="str">
        <f>VLOOKUP(B46,'LISTA DE PRECIOS'!A:D,4,FALSE)</f>
        <v>Un</v>
      </c>
      <c r="E46" s="12">
        <v>0.06</v>
      </c>
      <c r="F46" s="12">
        <v>1.03</v>
      </c>
      <c r="G46" s="13">
        <f>VLOOKUP(B46,'LISTA DE PRECIOS'!A:E,5,FALSE)</f>
        <v>37083</v>
      </c>
      <c r="H46" s="39">
        <f>+ROUND(E46*F46*G46,0)</f>
        <v>2292</v>
      </c>
    </row>
    <row r="47" spans="2:8" s="1" customFormat="1" ht="15.75" thickBot="1">
      <c r="B47" s="167" t="s">
        <v>1111</v>
      </c>
      <c r="C47" s="95" t="str">
        <f>VLOOKUP(B47,'LISTA DE PRECIOS'!A:B,2,FALSE)</f>
        <v>Soldadura liquida para PVC 1/4</v>
      </c>
      <c r="D47" s="92" t="str">
        <f>VLOOKUP(B47,'LISTA DE PRECIOS'!A:D,4,FALSE)</f>
        <v>Un</v>
      </c>
      <c r="E47" s="92">
        <v>0.06</v>
      </c>
      <c r="F47" s="92">
        <v>1.03</v>
      </c>
      <c r="G47" s="93">
        <f>VLOOKUP(B47,'LISTA DE PRECIOS'!A:E,5,FALSE)</f>
        <v>62900</v>
      </c>
      <c r="H47" s="94">
        <f>+ROUND(E47*F47*G47,0)</f>
        <v>3887</v>
      </c>
    </row>
    <row r="48" spans="2:8" s="1" customFormat="1" ht="15.75" thickBot="1">
      <c r="B48" s="1022"/>
      <c r="C48" s="1023"/>
      <c r="D48" s="1024"/>
      <c r="E48" s="1030" t="s">
        <v>497</v>
      </c>
      <c r="F48" s="1031"/>
      <c r="G48" s="1032"/>
      <c r="H48" s="29">
        <f>ROUND(SUM(H44:H47),0)</f>
        <v>1618629</v>
      </c>
    </row>
    <row r="49" spans="2:8" s="1" customFormat="1" ht="10.9" customHeight="1" thickBot="1">
      <c r="B49" s="1027" t="s">
        <v>2427</v>
      </c>
      <c r="C49" s="1027"/>
      <c r="D49" s="1027"/>
      <c r="E49" s="1027"/>
      <c r="F49" s="1027"/>
      <c r="G49" s="1027"/>
      <c r="H49" s="1027"/>
    </row>
    <row r="50" spans="2:8" s="1" customFormat="1">
      <c r="B50" s="1028" t="s">
        <v>489</v>
      </c>
      <c r="C50" s="1029"/>
      <c r="D50" s="41" t="s">
        <v>490</v>
      </c>
      <c r="E50" s="25" t="s">
        <v>491</v>
      </c>
      <c r="F50" s="25" t="s">
        <v>2530</v>
      </c>
      <c r="G50" s="26" t="s">
        <v>492</v>
      </c>
      <c r="H50" s="27" t="s">
        <v>493</v>
      </c>
    </row>
    <row r="51" spans="2:8" s="1" customFormat="1" ht="15.75" thickBot="1">
      <c r="B51" s="91" t="s">
        <v>543</v>
      </c>
      <c r="C51" s="95" t="str">
        <f>VLOOKUP(B51,'LISTA DE PRECIOS'!A:B,2,FALSE)</f>
        <v>Herramienta menor</v>
      </c>
      <c r="D51" s="92" t="str">
        <f>VLOOKUP(B51,'LISTA DE PRECIOS'!A:D,4,FALSE)</f>
        <v>%MO</v>
      </c>
      <c r="E51" s="155">
        <v>0.1</v>
      </c>
      <c r="F51" s="155"/>
      <c r="G51" s="93">
        <f>+H61</f>
        <v>570897</v>
      </c>
      <c r="H51" s="154">
        <f>+ROUND(E51*G51,0)</f>
        <v>57090</v>
      </c>
    </row>
    <row r="52" spans="2:8" s="1" customFormat="1" ht="15.75" thickBot="1">
      <c r="B52" s="1022"/>
      <c r="C52" s="1023"/>
      <c r="D52" s="1024"/>
      <c r="E52" s="1030" t="s">
        <v>498</v>
      </c>
      <c r="F52" s="1031"/>
      <c r="G52" s="1032"/>
      <c r="H52" s="29">
        <f>ROUND(SUM(H51:H51),0)</f>
        <v>57090</v>
      </c>
    </row>
    <row r="53" spans="2:8" s="1" customFormat="1" ht="10.15" customHeight="1" thickBot="1">
      <c r="B53" s="42"/>
      <c r="C53" s="42"/>
      <c r="D53" s="42"/>
      <c r="E53" s="10"/>
      <c r="F53" s="10"/>
      <c r="G53" s="7"/>
      <c r="H53" s="8"/>
    </row>
    <row r="54" spans="2:8" s="1" customFormat="1" ht="24.75" thickBot="1">
      <c r="B54" s="1033" t="s">
        <v>499</v>
      </c>
      <c r="C54" s="1034"/>
      <c r="D54" s="30" t="s">
        <v>495</v>
      </c>
      <c r="E54" s="30" t="s">
        <v>501</v>
      </c>
      <c r="F54" s="25" t="s">
        <v>2530</v>
      </c>
      <c r="G54" s="31" t="s">
        <v>500</v>
      </c>
      <c r="H54" s="32" t="s">
        <v>493</v>
      </c>
    </row>
    <row r="55" spans="2:8" s="1" customFormat="1" ht="15.75" thickBot="1">
      <c r="B55" s="15">
        <v>3</v>
      </c>
      <c r="C55" s="16" t="s">
        <v>4</v>
      </c>
      <c r="D55" s="17"/>
      <c r="E55" s="18"/>
      <c r="F55" s="18"/>
      <c r="G55" s="19"/>
      <c r="H55" s="20">
        <f>+ROUND(E55*G55,0)</f>
        <v>0</v>
      </c>
    </row>
    <row r="56" spans="2:8" s="1" customFormat="1" ht="15.75" thickBot="1">
      <c r="B56" s="991"/>
      <c r="C56" s="991"/>
      <c r="D56" s="991"/>
      <c r="E56" s="992" t="s">
        <v>502</v>
      </c>
      <c r="F56" s="993"/>
      <c r="G56" s="994"/>
      <c r="H56" s="33">
        <f>ROUND(SUM(H55:H55),0)</f>
        <v>0</v>
      </c>
    </row>
    <row r="57" spans="2:8" s="1" customFormat="1" ht="15.75" thickBot="1">
      <c r="B57" s="1027"/>
      <c r="C57" s="1027"/>
      <c r="D57" s="1027"/>
      <c r="E57" s="1027"/>
      <c r="F57" s="1027"/>
      <c r="G57" s="1027"/>
      <c r="H57" s="1027"/>
    </row>
    <row r="58" spans="2:8" s="1" customFormat="1">
      <c r="B58" s="1207" t="s">
        <v>503</v>
      </c>
      <c r="C58" s="1208"/>
      <c r="D58" s="124" t="s">
        <v>495</v>
      </c>
      <c r="E58" s="123" t="s">
        <v>504</v>
      </c>
      <c r="F58" s="123" t="s">
        <v>2530</v>
      </c>
      <c r="G58" s="122" t="s">
        <v>505</v>
      </c>
      <c r="H58" s="121" t="s">
        <v>493</v>
      </c>
    </row>
    <row r="59" spans="2:8" s="1" customFormat="1">
      <c r="B59" s="423" t="s">
        <v>2514</v>
      </c>
      <c r="C59" s="11" t="str">
        <f>VLOOKUP(B59,'LISTA DE PRECIOS'!A:B,2,FALSE)</f>
        <v>Ayudante</v>
      </c>
      <c r="D59" s="12" t="str">
        <f>VLOOKUP(B59,'LISTA DE PRECIOS'!A:D,4,FALSE)</f>
        <v>Día</v>
      </c>
      <c r="E59" s="23">
        <v>3</v>
      </c>
      <c r="F59" s="23">
        <v>1</v>
      </c>
      <c r="G59" s="13">
        <f>VLOOKUP(B59,'LISTA DE PRECIOS'!A:E,5,FALSE)</f>
        <v>67964</v>
      </c>
      <c r="H59" s="119">
        <f>+ROUND(E59*F59*G59,0)</f>
        <v>203892</v>
      </c>
    </row>
    <row r="60" spans="2:8" s="1" customFormat="1" ht="15.75" thickBot="1">
      <c r="B60" s="424" t="s">
        <v>2516</v>
      </c>
      <c r="C60" s="95" t="str">
        <f>VLOOKUP(B60,'LISTA DE PRECIOS'!A:B,2,FALSE)</f>
        <v>Oficial</v>
      </c>
      <c r="D60" s="92" t="str">
        <f>VLOOKUP(B60,'LISTA DE PRECIOS'!A:D,4,FALSE)</f>
        <v>Día</v>
      </c>
      <c r="E60" s="117">
        <v>3</v>
      </c>
      <c r="F60" s="117">
        <v>1</v>
      </c>
      <c r="G60" s="93">
        <f>VLOOKUP(B60,'LISTA DE PRECIOS'!A:E,5,FALSE)</f>
        <v>122335</v>
      </c>
      <c r="H60" s="116">
        <f>+ROUND(E60*F60*G60,0)</f>
        <v>367005</v>
      </c>
    </row>
    <row r="61" spans="2:8" s="1" customFormat="1" ht="15.75" thickBot="1">
      <c r="B61" s="991"/>
      <c r="C61" s="991"/>
      <c r="D61" s="991"/>
      <c r="E61" s="1042" t="s">
        <v>506</v>
      </c>
      <c r="F61" s="1043"/>
      <c r="G61" s="1031"/>
      <c r="H61" s="29">
        <f>ROUND(SUM(H59:H60),0)</f>
        <v>570897</v>
      </c>
    </row>
    <row r="62" spans="2:8" s="1" customFormat="1" ht="8.4499999999999993" customHeight="1" thickBot="1">
      <c r="B62" s="42"/>
      <c r="C62" s="42"/>
      <c r="D62" s="42"/>
      <c r="E62" s="42"/>
      <c r="F62" s="42"/>
      <c r="G62" s="42"/>
      <c r="H62" s="42"/>
    </row>
    <row r="63" spans="2:8" s="1" customFormat="1" ht="15.75" thickBot="1">
      <c r="B63" s="40"/>
      <c r="C63" s="40"/>
      <c r="D63" s="40"/>
      <c r="E63" s="995" t="s">
        <v>507</v>
      </c>
      <c r="F63" s="996"/>
      <c r="G63" s="997"/>
      <c r="H63" s="14">
        <f>+ROUND(H61+H52+H48+H56,0)</f>
        <v>2246616</v>
      </c>
    </row>
    <row r="64" spans="2:8" s="1" customFormat="1">
      <c r="B64" s="40"/>
      <c r="C64" s="40"/>
      <c r="D64" s="40"/>
      <c r="E64" s="201"/>
      <c r="F64" s="201"/>
      <c r="G64" s="201"/>
      <c r="H64" s="200"/>
    </row>
    <row r="65" spans="2:8" s="1" customFormat="1">
      <c r="B65" s="40"/>
      <c r="C65" s="40"/>
      <c r="D65" s="40"/>
      <c r="E65" s="201"/>
      <c r="F65" s="201"/>
      <c r="G65" s="201"/>
      <c r="H65" s="200"/>
    </row>
    <row r="66" spans="2:8" s="1" customFormat="1">
      <c r="B66" s="40"/>
      <c r="C66" s="40"/>
      <c r="D66" s="40"/>
      <c r="E66" s="201"/>
      <c r="F66" s="201"/>
      <c r="G66" s="201"/>
      <c r="H66" s="200"/>
    </row>
    <row r="67" spans="2:8" s="1" customFormat="1">
      <c r="B67" s="40"/>
      <c r="C67" s="40"/>
      <c r="D67" s="40"/>
      <c r="E67" s="201"/>
      <c r="F67" s="201"/>
      <c r="G67" s="201"/>
      <c r="H67" s="200"/>
    </row>
    <row r="68" spans="2:8" s="1" customFormat="1" ht="15.75" thickBot="1">
      <c r="B68" s="40"/>
      <c r="C68" s="40"/>
      <c r="D68" s="40"/>
      <c r="E68" s="201"/>
      <c r="F68" s="201"/>
      <c r="G68" s="201"/>
      <c r="H68" s="200"/>
    </row>
    <row r="69" spans="2:8" s="1" customFormat="1" ht="15.6" customHeight="1" thickTop="1">
      <c r="B69" s="40"/>
      <c r="C69" s="854" t="s">
        <v>3432</v>
      </c>
      <c r="D69" s="40"/>
      <c r="E69" s="1203" t="s">
        <v>3431</v>
      </c>
      <c r="F69" s="1203"/>
      <c r="G69" s="1203"/>
      <c r="H69" s="200"/>
    </row>
    <row r="70" spans="2:8" s="1" customFormat="1">
      <c r="B70" s="40"/>
      <c r="C70" s="40"/>
      <c r="D70" s="40"/>
      <c r="E70" s="201"/>
      <c r="F70" s="201"/>
      <c r="G70" s="201"/>
      <c r="H70" s="200"/>
    </row>
    <row r="71" spans="2:8" s="1" customFormat="1">
      <c r="B71" s="40"/>
      <c r="C71" s="40"/>
      <c r="D71" s="40"/>
      <c r="E71" s="201"/>
      <c r="F71" s="201"/>
      <c r="G71" s="201"/>
      <c r="H71" s="200"/>
    </row>
    <row r="72" spans="2:8" s="1" customFormat="1" ht="15.75" thickBot="1">
      <c r="B72" s="40"/>
      <c r="C72" s="40"/>
      <c r="D72" s="40"/>
      <c r="E72" s="201"/>
      <c r="F72" s="201"/>
      <c r="G72" s="201"/>
      <c r="H72" s="200"/>
    </row>
    <row r="73" spans="2:8" s="1" customFormat="1" ht="15.75" thickTop="1">
      <c r="B73" s="40"/>
      <c r="C73" s="854" t="s">
        <v>3426</v>
      </c>
      <c r="D73" s="40"/>
      <c r="E73" s="1203" t="s">
        <v>3429</v>
      </c>
      <c r="F73" s="1203"/>
      <c r="G73" s="1203"/>
      <c r="H73" s="200"/>
    </row>
    <row r="74" spans="2:8" s="1" customFormat="1">
      <c r="E74" s="9"/>
      <c r="F74" s="9"/>
      <c r="G74" s="4"/>
      <c r="H74" s="4"/>
    </row>
    <row r="75" spans="2:8" s="1" customFormat="1" ht="15.75" thickBot="1">
      <c r="E75" s="9"/>
      <c r="F75" s="9"/>
      <c r="G75" s="4"/>
      <c r="H75" s="4"/>
    </row>
    <row r="76" spans="2:8" s="1" customFormat="1" ht="17.45" customHeight="1" thickBot="1">
      <c r="B76" s="1209" t="s">
        <v>2982</v>
      </c>
      <c r="C76" s="1210"/>
      <c r="D76" s="1210"/>
      <c r="E76" s="1210"/>
      <c r="F76" s="1210"/>
      <c r="G76" s="1210"/>
      <c r="H76" s="1211"/>
    </row>
    <row r="77" spans="2:8" s="1" customFormat="1" ht="15.75" thickBot="1">
      <c r="B77" s="1006" t="s">
        <v>2578</v>
      </c>
      <c r="C77" s="1007"/>
      <c r="D77" s="1008" t="s">
        <v>3709</v>
      </c>
      <c r="E77" s="1007"/>
      <c r="F77" s="1007"/>
      <c r="G77" s="1007"/>
      <c r="H77" s="1009"/>
    </row>
    <row r="78" spans="2:8" s="1" customFormat="1" ht="14.45" customHeight="1">
      <c r="B78" s="1010" t="s">
        <v>3424</v>
      </c>
      <c r="C78" s="1011"/>
      <c r="D78" s="1010" t="s">
        <v>34</v>
      </c>
      <c r="E78" s="1011"/>
      <c r="F78" s="1011"/>
      <c r="G78" s="1011"/>
      <c r="H78" s="38" t="s">
        <v>1</v>
      </c>
    </row>
    <row r="79" spans="2:8" s="1" customFormat="1" ht="9.6" customHeight="1">
      <c r="B79" s="1012"/>
      <c r="C79" s="1013"/>
      <c r="D79" s="1016">
        <f>+ROUND(H99+H90+H86+H94,0)</f>
        <v>1524066</v>
      </c>
      <c r="E79" s="1017"/>
      <c r="F79" s="1017"/>
      <c r="G79" s="1017"/>
      <c r="H79" s="1020" t="s">
        <v>2806</v>
      </c>
    </row>
    <row r="80" spans="2:8" s="1" customFormat="1" ht="27" customHeight="1" thickBot="1">
      <c r="B80" s="1014"/>
      <c r="C80" s="1015"/>
      <c r="D80" s="1018"/>
      <c r="E80" s="1019"/>
      <c r="F80" s="1019"/>
      <c r="G80" s="1019"/>
      <c r="H80" s="1021"/>
    </row>
    <row r="81" spans="2:8" s="1" customFormat="1" ht="9.75" customHeight="1" thickBot="1">
      <c r="E81" s="9"/>
      <c r="F81" s="9"/>
      <c r="G81" s="4"/>
      <c r="H81" s="4"/>
    </row>
    <row r="82" spans="2:8" s="1" customFormat="1">
      <c r="B82" s="1207" t="s">
        <v>494</v>
      </c>
      <c r="C82" s="1208"/>
      <c r="D82" s="124" t="s">
        <v>495</v>
      </c>
      <c r="E82" s="123" t="s">
        <v>496</v>
      </c>
      <c r="F82" s="123" t="s">
        <v>2542</v>
      </c>
      <c r="G82" s="122" t="s">
        <v>492</v>
      </c>
      <c r="H82" s="121" t="s">
        <v>493</v>
      </c>
    </row>
    <row r="83" spans="2:8" s="1" customFormat="1">
      <c r="B83" s="169"/>
      <c r="C83" s="11" t="s">
        <v>2879</v>
      </c>
      <c r="D83" s="12" t="s">
        <v>35</v>
      </c>
      <c r="E83" s="12">
        <v>1</v>
      </c>
      <c r="F83" s="12">
        <v>1</v>
      </c>
      <c r="G83" s="13">
        <v>889900</v>
      </c>
      <c r="H83" s="39">
        <f>+ROUND(E83*F83*G83,0)</f>
        <v>889900</v>
      </c>
    </row>
    <row r="84" spans="2:8" s="1" customFormat="1">
      <c r="B84" s="169" t="s">
        <v>926</v>
      </c>
      <c r="C84" s="11" t="str">
        <f>VLOOKUP(B84,'LISTA DE PRECIOS'!A:B,2,FALSE)</f>
        <v>Limpiador removedor PVC 1/4</v>
      </c>
      <c r="D84" s="12" t="str">
        <f>VLOOKUP(B84,'LISTA DE PRECIOS'!A:D,4,FALSE)</f>
        <v>Un</v>
      </c>
      <c r="E84" s="12">
        <v>0.06</v>
      </c>
      <c r="F84" s="12">
        <v>1.03</v>
      </c>
      <c r="G84" s="13">
        <f>VLOOKUP(B84,'LISTA DE PRECIOS'!A:E,5,FALSE)</f>
        <v>37083</v>
      </c>
      <c r="H84" s="39">
        <f>+ROUND(E84*F84*G84,0)</f>
        <v>2292</v>
      </c>
    </row>
    <row r="85" spans="2:8" s="1" customFormat="1" ht="15.75" thickBot="1">
      <c r="B85" s="167" t="s">
        <v>1111</v>
      </c>
      <c r="C85" s="95" t="str">
        <f>VLOOKUP(B85,'LISTA DE PRECIOS'!A:B,2,FALSE)</f>
        <v>Soldadura liquida para PVC 1/4</v>
      </c>
      <c r="D85" s="92" t="str">
        <f>VLOOKUP(B85,'LISTA DE PRECIOS'!A:D,4,FALSE)</f>
        <v>Un</v>
      </c>
      <c r="E85" s="92">
        <v>0.06</v>
      </c>
      <c r="F85" s="92">
        <v>1.03</v>
      </c>
      <c r="G85" s="93">
        <f>VLOOKUP(B85,'LISTA DE PRECIOS'!A:E,5,FALSE)</f>
        <v>62900</v>
      </c>
      <c r="H85" s="94">
        <f>+ROUND(E85*F85*G85,0)</f>
        <v>3887</v>
      </c>
    </row>
    <row r="86" spans="2:8" s="1" customFormat="1" ht="15.75" thickBot="1">
      <c r="B86" s="1022"/>
      <c r="C86" s="1023"/>
      <c r="D86" s="1024"/>
      <c r="E86" s="1030" t="s">
        <v>497</v>
      </c>
      <c r="F86" s="1031"/>
      <c r="G86" s="1032"/>
      <c r="H86" s="29">
        <f>ROUND(SUM(H83:H85),0)</f>
        <v>896079</v>
      </c>
    </row>
    <row r="87" spans="2:8" s="1" customFormat="1" ht="10.9" customHeight="1" thickBot="1">
      <c r="B87" s="1027" t="s">
        <v>2427</v>
      </c>
      <c r="C87" s="1027"/>
      <c r="D87" s="1027"/>
      <c r="E87" s="1027"/>
      <c r="F87" s="1027"/>
      <c r="G87" s="1027"/>
      <c r="H87" s="1027"/>
    </row>
    <row r="88" spans="2:8" s="1" customFormat="1">
      <c r="B88" s="1028" t="s">
        <v>489</v>
      </c>
      <c r="C88" s="1029"/>
      <c r="D88" s="41" t="s">
        <v>490</v>
      </c>
      <c r="E88" s="25" t="s">
        <v>491</v>
      </c>
      <c r="F88" s="25" t="s">
        <v>2530</v>
      </c>
      <c r="G88" s="26" t="s">
        <v>492</v>
      </c>
      <c r="H88" s="27" t="s">
        <v>493</v>
      </c>
    </row>
    <row r="89" spans="2:8" s="1" customFormat="1" ht="15.75" thickBot="1">
      <c r="B89" s="91" t="s">
        <v>543</v>
      </c>
      <c r="C89" s="95" t="str">
        <f>VLOOKUP(B89,'LISTA DE PRECIOS'!A:B,2,FALSE)</f>
        <v>Herramienta menor</v>
      </c>
      <c r="D89" s="92" t="str">
        <f>VLOOKUP(B89,'LISTA DE PRECIOS'!A:D,4,FALSE)</f>
        <v>%MO</v>
      </c>
      <c r="E89" s="155">
        <v>0.1</v>
      </c>
      <c r="F89" s="155"/>
      <c r="G89" s="93">
        <f>+H99</f>
        <v>570897</v>
      </c>
      <c r="H89" s="154">
        <f>+ROUND(E89*G89,0)</f>
        <v>57090</v>
      </c>
    </row>
    <row r="90" spans="2:8" s="1" customFormat="1" ht="15.75" thickBot="1">
      <c r="B90" s="1022"/>
      <c r="C90" s="1023"/>
      <c r="D90" s="1024"/>
      <c r="E90" s="1030" t="s">
        <v>498</v>
      </c>
      <c r="F90" s="1031"/>
      <c r="G90" s="1032"/>
      <c r="H90" s="29">
        <f>ROUND(SUM(H89:H89),0)</f>
        <v>57090</v>
      </c>
    </row>
    <row r="91" spans="2:8" s="1" customFormat="1" ht="10.15" customHeight="1" thickBot="1">
      <c r="B91" s="42"/>
      <c r="C91" s="42"/>
      <c r="D91" s="42"/>
      <c r="E91" s="10"/>
      <c r="F91" s="10"/>
      <c r="G91" s="7"/>
      <c r="H91" s="8"/>
    </row>
    <row r="92" spans="2:8" s="1" customFormat="1" ht="24.75" thickBot="1">
      <c r="B92" s="1033" t="s">
        <v>499</v>
      </c>
      <c r="C92" s="1034"/>
      <c r="D92" s="30" t="s">
        <v>495</v>
      </c>
      <c r="E92" s="30" t="s">
        <v>501</v>
      </c>
      <c r="F92" s="25" t="s">
        <v>2530</v>
      </c>
      <c r="G92" s="31" t="s">
        <v>500</v>
      </c>
      <c r="H92" s="32" t="s">
        <v>493</v>
      </c>
    </row>
    <row r="93" spans="2:8" s="1" customFormat="1" ht="15.75" thickBot="1">
      <c r="B93" s="15">
        <v>3</v>
      </c>
      <c r="C93" s="16" t="s">
        <v>4</v>
      </c>
      <c r="D93" s="17"/>
      <c r="E93" s="18"/>
      <c r="F93" s="18"/>
      <c r="G93" s="19"/>
      <c r="H93" s="20">
        <f>+ROUND(E93*G93,0)</f>
        <v>0</v>
      </c>
    </row>
    <row r="94" spans="2:8" s="1" customFormat="1" ht="15.75" thickBot="1">
      <c r="B94" s="991"/>
      <c r="C94" s="991"/>
      <c r="D94" s="991"/>
      <c r="E94" s="992" t="s">
        <v>502</v>
      </c>
      <c r="F94" s="993"/>
      <c r="G94" s="994"/>
      <c r="H94" s="33">
        <f>ROUND(SUM(H93:H93),0)</f>
        <v>0</v>
      </c>
    </row>
    <row r="95" spans="2:8" s="1" customFormat="1" ht="15.75" thickBot="1">
      <c r="B95" s="1027"/>
      <c r="C95" s="1027"/>
      <c r="D95" s="1027"/>
      <c r="E95" s="1027"/>
      <c r="F95" s="1027"/>
      <c r="G95" s="1027"/>
      <c r="H95" s="1027"/>
    </row>
    <row r="96" spans="2:8" s="1" customFormat="1">
      <c r="B96" s="1207" t="s">
        <v>503</v>
      </c>
      <c r="C96" s="1208"/>
      <c r="D96" s="124" t="s">
        <v>495</v>
      </c>
      <c r="E96" s="123" t="s">
        <v>504</v>
      </c>
      <c r="F96" s="123" t="s">
        <v>2530</v>
      </c>
      <c r="G96" s="122" t="s">
        <v>505</v>
      </c>
      <c r="H96" s="121" t="s">
        <v>493</v>
      </c>
    </row>
    <row r="97" spans="2:8" s="1" customFormat="1">
      <c r="B97" s="423" t="s">
        <v>2514</v>
      </c>
      <c r="C97" s="11" t="str">
        <f>VLOOKUP(B97,'LISTA DE PRECIOS'!A:B,2,FALSE)</f>
        <v>Ayudante</v>
      </c>
      <c r="D97" s="12" t="str">
        <f>VLOOKUP(B97,'LISTA DE PRECIOS'!A:D,4,FALSE)</f>
        <v>Día</v>
      </c>
      <c r="E97" s="23">
        <v>3</v>
      </c>
      <c r="F97" s="23">
        <v>1</v>
      </c>
      <c r="G97" s="13">
        <f>VLOOKUP(B97,'LISTA DE PRECIOS'!A:E,5,FALSE)</f>
        <v>67964</v>
      </c>
      <c r="H97" s="119">
        <f>+ROUND(E97*F97*G97,0)</f>
        <v>203892</v>
      </c>
    </row>
    <row r="98" spans="2:8" s="1" customFormat="1" ht="15.75" thickBot="1">
      <c r="B98" s="424" t="s">
        <v>2516</v>
      </c>
      <c r="C98" s="95" t="str">
        <f>VLOOKUP(B98,'LISTA DE PRECIOS'!A:B,2,FALSE)</f>
        <v>Oficial</v>
      </c>
      <c r="D98" s="92" t="str">
        <f>VLOOKUP(B98,'LISTA DE PRECIOS'!A:D,4,FALSE)</f>
        <v>Día</v>
      </c>
      <c r="E98" s="117">
        <v>3</v>
      </c>
      <c r="F98" s="117">
        <v>1</v>
      </c>
      <c r="G98" s="93">
        <f>VLOOKUP(B98,'LISTA DE PRECIOS'!A:E,5,FALSE)</f>
        <v>122335</v>
      </c>
      <c r="H98" s="116">
        <f>+ROUND(E98*F98*G98,0)</f>
        <v>367005</v>
      </c>
    </row>
    <row r="99" spans="2:8" s="1" customFormat="1" ht="15.75" thickBot="1">
      <c r="B99" s="991"/>
      <c r="C99" s="991"/>
      <c r="D99" s="991"/>
      <c r="E99" s="1042" t="s">
        <v>506</v>
      </c>
      <c r="F99" s="1043"/>
      <c r="G99" s="1031"/>
      <c r="H99" s="29">
        <f>ROUND(SUM(H97:H98),0)</f>
        <v>570897</v>
      </c>
    </row>
    <row r="100" spans="2:8" s="1" customFormat="1" ht="8.4499999999999993" customHeight="1" thickBot="1">
      <c r="B100" s="42"/>
      <c r="C100" s="42"/>
      <c r="D100" s="42"/>
      <c r="E100" s="42"/>
      <c r="F100" s="42"/>
      <c r="G100" s="42"/>
      <c r="H100" s="42"/>
    </row>
    <row r="101" spans="2:8" s="1" customFormat="1" ht="15.75" thickBot="1">
      <c r="B101" s="40"/>
      <c r="C101" s="40"/>
      <c r="D101" s="40"/>
      <c r="E101" s="995" t="s">
        <v>507</v>
      </c>
      <c r="F101" s="996"/>
      <c r="G101" s="997"/>
      <c r="H101" s="14">
        <f>+ROUND(H99+H90+H86+H94,0)</f>
        <v>1524066</v>
      </c>
    </row>
    <row r="102" spans="2:8" s="1" customFormat="1">
      <c r="B102" s="40"/>
      <c r="C102" s="40"/>
      <c r="D102" s="40"/>
      <c r="E102" s="201"/>
      <c r="F102" s="201"/>
      <c r="G102" s="201"/>
      <c r="H102" s="200"/>
    </row>
    <row r="103" spans="2:8" s="1" customFormat="1">
      <c r="B103" s="40"/>
      <c r="C103" s="40"/>
      <c r="D103" s="40"/>
      <c r="E103" s="201"/>
      <c r="F103" s="201"/>
      <c r="G103" s="201"/>
      <c r="H103" s="200"/>
    </row>
    <row r="104" spans="2:8" s="1" customFormat="1">
      <c r="B104" s="40"/>
      <c r="C104" s="40"/>
      <c r="D104" s="40"/>
      <c r="E104" s="201"/>
      <c r="F104" s="201"/>
      <c r="G104" s="201"/>
      <c r="H104" s="200"/>
    </row>
    <row r="105" spans="2:8" s="1" customFormat="1">
      <c r="B105" s="40"/>
      <c r="C105" s="40"/>
      <c r="D105" s="40"/>
      <c r="E105" s="201"/>
      <c r="F105" s="201"/>
      <c r="G105" s="201"/>
      <c r="H105" s="200"/>
    </row>
    <row r="106" spans="2:8" s="1" customFormat="1" ht="15.75" thickBot="1">
      <c r="B106" s="40"/>
      <c r="C106" s="40"/>
      <c r="D106" s="40"/>
      <c r="E106" s="201"/>
      <c r="F106" s="201"/>
      <c r="G106" s="201"/>
      <c r="H106" s="200"/>
    </row>
    <row r="107" spans="2:8" s="1" customFormat="1" ht="15.6" customHeight="1" thickTop="1">
      <c r="B107" s="40"/>
      <c r="C107" s="854" t="s">
        <v>3432</v>
      </c>
      <c r="D107" s="40"/>
      <c r="E107" s="1203" t="s">
        <v>3431</v>
      </c>
      <c r="F107" s="1203"/>
      <c r="G107" s="1203"/>
      <c r="H107" s="200"/>
    </row>
    <row r="108" spans="2:8" s="1" customFormat="1">
      <c r="B108" s="40"/>
      <c r="C108" s="40"/>
      <c r="D108" s="40"/>
      <c r="E108" s="201"/>
      <c r="F108" s="201"/>
      <c r="G108" s="201"/>
      <c r="H108" s="200"/>
    </row>
    <row r="109" spans="2:8" s="1" customFormat="1">
      <c r="B109" s="40"/>
      <c r="C109" s="40"/>
      <c r="D109" s="40"/>
      <c r="E109" s="201"/>
      <c r="F109" s="201"/>
      <c r="G109" s="201"/>
      <c r="H109" s="200"/>
    </row>
    <row r="110" spans="2:8" s="1" customFormat="1" ht="15.75" thickBot="1">
      <c r="B110" s="40"/>
      <c r="C110" s="40"/>
      <c r="D110" s="40"/>
      <c r="E110" s="201"/>
      <c r="F110" s="201"/>
      <c r="G110" s="201"/>
      <c r="H110" s="200"/>
    </row>
    <row r="111" spans="2:8" s="1" customFormat="1" ht="15.75" thickTop="1">
      <c r="B111" s="40"/>
      <c r="C111" s="854" t="s">
        <v>3426</v>
      </c>
      <c r="D111" s="40"/>
      <c r="E111" s="1203" t="s">
        <v>3429</v>
      </c>
      <c r="F111" s="1203"/>
      <c r="G111" s="1203"/>
      <c r="H111" s="200"/>
    </row>
    <row r="112" spans="2:8" s="1" customFormat="1">
      <c r="E112" s="9"/>
      <c r="F112" s="9"/>
      <c r="G112" s="4"/>
      <c r="H112" s="4"/>
    </row>
    <row r="113" spans="2:8" s="1" customFormat="1" ht="15.75" thickBot="1">
      <c r="E113" s="9"/>
      <c r="F113" s="9"/>
      <c r="G113" s="4"/>
      <c r="H113" s="4"/>
    </row>
    <row r="114" spans="2:8" s="1" customFormat="1" ht="17.45" customHeight="1" thickBot="1">
      <c r="B114" s="1209" t="s">
        <v>2982</v>
      </c>
      <c r="C114" s="1210"/>
      <c r="D114" s="1210"/>
      <c r="E114" s="1210"/>
      <c r="F114" s="1210"/>
      <c r="G114" s="1210"/>
      <c r="H114" s="1211"/>
    </row>
    <row r="115" spans="2:8" s="1" customFormat="1" ht="15.75" thickBot="1">
      <c r="B115" s="1006" t="s">
        <v>2578</v>
      </c>
      <c r="C115" s="1007"/>
      <c r="D115" s="1008" t="s">
        <v>3709</v>
      </c>
      <c r="E115" s="1007"/>
      <c r="F115" s="1007"/>
      <c r="G115" s="1007"/>
      <c r="H115" s="1009"/>
    </row>
    <row r="116" spans="2:8" s="1" customFormat="1" ht="14.45" customHeight="1">
      <c r="B116" s="1010" t="s">
        <v>3558</v>
      </c>
      <c r="C116" s="1011"/>
      <c r="D116" s="1010" t="s">
        <v>34</v>
      </c>
      <c r="E116" s="1011"/>
      <c r="F116" s="1011"/>
      <c r="G116" s="1011"/>
      <c r="H116" s="38" t="s">
        <v>1</v>
      </c>
    </row>
    <row r="117" spans="2:8" s="1" customFormat="1" ht="9.6" customHeight="1">
      <c r="B117" s="1012"/>
      <c r="C117" s="1013"/>
      <c r="D117" s="1016">
        <f>+ROUND(H135+H126+H122+H130,0)</f>
        <v>1084329</v>
      </c>
      <c r="E117" s="1017"/>
      <c r="F117" s="1017"/>
      <c r="G117" s="1017"/>
      <c r="H117" s="1020" t="s">
        <v>2806</v>
      </c>
    </row>
    <row r="118" spans="2:8" s="1" customFormat="1" ht="27" customHeight="1" thickBot="1">
      <c r="B118" s="1014"/>
      <c r="C118" s="1015"/>
      <c r="D118" s="1018"/>
      <c r="E118" s="1019"/>
      <c r="F118" s="1019"/>
      <c r="G118" s="1019"/>
      <c r="H118" s="1021"/>
    </row>
    <row r="119" spans="2:8" s="1" customFormat="1" ht="9.75" customHeight="1" thickBot="1">
      <c r="E119" s="9"/>
      <c r="F119" s="9"/>
      <c r="G119" s="4"/>
      <c r="H119" s="4"/>
    </row>
    <row r="120" spans="2:8" s="1" customFormat="1">
      <c r="B120" s="1207" t="s">
        <v>494</v>
      </c>
      <c r="C120" s="1208"/>
      <c r="D120" s="124" t="s">
        <v>495</v>
      </c>
      <c r="E120" s="123" t="s">
        <v>496</v>
      </c>
      <c r="F120" s="123" t="s">
        <v>2542</v>
      </c>
      <c r="G120" s="122" t="s">
        <v>492</v>
      </c>
      <c r="H120" s="121" t="s">
        <v>493</v>
      </c>
    </row>
    <row r="121" spans="2:8" s="1" customFormat="1" ht="23.25" thickBot="1">
      <c r="B121" s="167"/>
      <c r="C121" s="95" t="s">
        <v>2881</v>
      </c>
      <c r="D121" s="92" t="s">
        <v>35</v>
      </c>
      <c r="E121" s="92">
        <v>1</v>
      </c>
      <c r="F121" s="92">
        <v>1</v>
      </c>
      <c r="G121" s="93">
        <v>875000</v>
      </c>
      <c r="H121" s="94">
        <f>+ROUND(E121*F121*G121,0)</f>
        <v>875000</v>
      </c>
    </row>
    <row r="122" spans="2:8" s="1" customFormat="1" ht="15.75" thickBot="1">
      <c r="B122" s="1022"/>
      <c r="C122" s="1023"/>
      <c r="D122" s="1024"/>
      <c r="E122" s="1030" t="s">
        <v>497</v>
      </c>
      <c r="F122" s="1031"/>
      <c r="G122" s="1032"/>
      <c r="H122" s="29">
        <f>ROUND(SUM(H121:H121),0)</f>
        <v>875000</v>
      </c>
    </row>
    <row r="123" spans="2:8" s="1" customFormat="1" ht="10.9" customHeight="1" thickBot="1">
      <c r="B123" s="1027" t="s">
        <v>2427</v>
      </c>
      <c r="C123" s="1027"/>
      <c r="D123" s="1027"/>
      <c r="E123" s="1027"/>
      <c r="F123" s="1027"/>
      <c r="G123" s="1027"/>
      <c r="H123" s="1027"/>
    </row>
    <row r="124" spans="2:8" s="1" customFormat="1">
      <c r="B124" s="1028" t="s">
        <v>489</v>
      </c>
      <c r="C124" s="1029"/>
      <c r="D124" s="41" t="s">
        <v>490</v>
      </c>
      <c r="E124" s="25" t="s">
        <v>491</v>
      </c>
      <c r="F124" s="25" t="s">
        <v>2530</v>
      </c>
      <c r="G124" s="26" t="s">
        <v>492</v>
      </c>
      <c r="H124" s="27" t="s">
        <v>493</v>
      </c>
    </row>
    <row r="125" spans="2:8" s="1" customFormat="1" ht="15.75" thickBot="1">
      <c r="B125" s="91" t="s">
        <v>543</v>
      </c>
      <c r="C125" s="95" t="str">
        <f>VLOOKUP(B125,'LISTA DE PRECIOS'!A:B,2,FALSE)</f>
        <v>Herramienta menor</v>
      </c>
      <c r="D125" s="92" t="str">
        <f>VLOOKUP(B125,'LISTA DE PRECIOS'!A:D,4,FALSE)</f>
        <v>%MO</v>
      </c>
      <c r="E125" s="155">
        <v>0.1</v>
      </c>
      <c r="F125" s="155"/>
      <c r="G125" s="93">
        <f>+H135</f>
        <v>190299</v>
      </c>
      <c r="H125" s="154">
        <f>+ROUND(E125*G125,0)</f>
        <v>19030</v>
      </c>
    </row>
    <row r="126" spans="2:8" s="1" customFormat="1" ht="15.75" thickBot="1">
      <c r="B126" s="1022"/>
      <c r="C126" s="1023"/>
      <c r="D126" s="1024"/>
      <c r="E126" s="1030" t="s">
        <v>498</v>
      </c>
      <c r="F126" s="1031"/>
      <c r="G126" s="1032"/>
      <c r="H126" s="29">
        <f>ROUND(SUM(H125:H125),0)</f>
        <v>19030</v>
      </c>
    </row>
    <row r="127" spans="2:8" s="1" customFormat="1" ht="10.15" customHeight="1" thickBot="1">
      <c r="B127" s="42"/>
      <c r="C127" s="42"/>
      <c r="D127" s="42"/>
      <c r="E127" s="10"/>
      <c r="F127" s="10"/>
      <c r="G127" s="7"/>
      <c r="H127" s="8"/>
    </row>
    <row r="128" spans="2:8" s="1" customFormat="1" ht="24.75" thickBot="1">
      <c r="B128" s="1033" t="s">
        <v>499</v>
      </c>
      <c r="C128" s="1034"/>
      <c r="D128" s="30" t="s">
        <v>495</v>
      </c>
      <c r="E128" s="30" t="s">
        <v>501</v>
      </c>
      <c r="F128" s="25" t="s">
        <v>2530</v>
      </c>
      <c r="G128" s="31" t="s">
        <v>500</v>
      </c>
      <c r="H128" s="32" t="s">
        <v>493</v>
      </c>
    </row>
    <row r="129" spans="2:8" s="1" customFormat="1" ht="15.75" thickBot="1">
      <c r="B129" s="15">
        <v>3</v>
      </c>
      <c r="C129" s="16" t="s">
        <v>4</v>
      </c>
      <c r="D129" s="17"/>
      <c r="E129" s="18"/>
      <c r="F129" s="18"/>
      <c r="G129" s="19"/>
      <c r="H129" s="20">
        <f>+ROUND(E129*G129,0)</f>
        <v>0</v>
      </c>
    </row>
    <row r="130" spans="2:8" s="1" customFormat="1" ht="15.75" thickBot="1">
      <c r="B130" s="991"/>
      <c r="C130" s="991"/>
      <c r="D130" s="991"/>
      <c r="E130" s="992" t="s">
        <v>502</v>
      </c>
      <c r="F130" s="993"/>
      <c r="G130" s="994"/>
      <c r="H130" s="33">
        <f>ROUND(SUM(H129:H129),0)</f>
        <v>0</v>
      </c>
    </row>
    <row r="131" spans="2:8" s="1" customFormat="1" ht="15.75" thickBot="1">
      <c r="B131" s="1027"/>
      <c r="C131" s="1027"/>
      <c r="D131" s="1027"/>
      <c r="E131" s="1027"/>
      <c r="F131" s="1027"/>
      <c r="G131" s="1027"/>
      <c r="H131" s="1027"/>
    </row>
    <row r="132" spans="2:8" s="1" customFormat="1">
      <c r="B132" s="1207" t="s">
        <v>503</v>
      </c>
      <c r="C132" s="1208"/>
      <c r="D132" s="124" t="s">
        <v>495</v>
      </c>
      <c r="E132" s="123" t="s">
        <v>504</v>
      </c>
      <c r="F132" s="123" t="s">
        <v>2530</v>
      </c>
      <c r="G132" s="122" t="s">
        <v>505</v>
      </c>
      <c r="H132" s="121" t="s">
        <v>493</v>
      </c>
    </row>
    <row r="133" spans="2:8" s="1" customFormat="1">
      <c r="B133" s="423" t="s">
        <v>2514</v>
      </c>
      <c r="C133" s="11" t="str">
        <f>VLOOKUP(B133,'LISTA DE PRECIOS'!A:B,2,FALSE)</f>
        <v>Ayudante</v>
      </c>
      <c r="D133" s="12" t="str">
        <f>VLOOKUP(B133,'LISTA DE PRECIOS'!A:D,4,FALSE)</f>
        <v>Día</v>
      </c>
      <c r="E133" s="23">
        <v>1</v>
      </c>
      <c r="F133" s="23">
        <v>1</v>
      </c>
      <c r="G133" s="13">
        <f>VLOOKUP(B133,'LISTA DE PRECIOS'!A:E,5,FALSE)</f>
        <v>67964</v>
      </c>
      <c r="H133" s="119">
        <f>+ROUND(E133*F133*G133,0)</f>
        <v>67964</v>
      </c>
    </row>
    <row r="134" spans="2:8" s="1" customFormat="1" ht="15.75" thickBot="1">
      <c r="B134" s="430" t="s">
        <v>2526</v>
      </c>
      <c r="C134" s="95" t="str">
        <f>VLOOKUP(B134,'LISTA DE PRECIOS'!A:B,2,FALSE)</f>
        <v>Soldador</v>
      </c>
      <c r="D134" s="92" t="str">
        <f>VLOOKUP(B134,'LISTA DE PRECIOS'!A:D,4,FALSE)</f>
        <v>Día</v>
      </c>
      <c r="E134" s="117">
        <v>1</v>
      </c>
      <c r="F134" s="117">
        <v>1</v>
      </c>
      <c r="G134" s="93">
        <f>VLOOKUP(B134,'LISTA DE PRECIOS'!A:E,5,FALSE)</f>
        <v>122335</v>
      </c>
      <c r="H134" s="116">
        <f>+ROUND(E134*F134*G134,0)</f>
        <v>122335</v>
      </c>
    </row>
    <row r="135" spans="2:8" s="1" customFormat="1" ht="15.75" thickBot="1">
      <c r="B135" s="991"/>
      <c r="C135" s="991"/>
      <c r="D135" s="991"/>
      <c r="E135" s="1042" t="s">
        <v>506</v>
      </c>
      <c r="F135" s="1043"/>
      <c r="G135" s="1031"/>
      <c r="H135" s="29">
        <f>ROUND(SUM(H133:H134),0)</f>
        <v>190299</v>
      </c>
    </row>
    <row r="136" spans="2:8" s="1" customFormat="1" ht="8.4499999999999993" customHeight="1" thickBot="1">
      <c r="B136" s="42"/>
      <c r="C136" s="42"/>
      <c r="D136" s="42"/>
      <c r="E136" s="42"/>
      <c r="F136" s="42"/>
      <c r="G136" s="42"/>
      <c r="H136" s="42"/>
    </row>
    <row r="137" spans="2:8" s="1" customFormat="1" ht="15.75" thickBot="1">
      <c r="B137" s="40"/>
      <c r="C137" s="40"/>
      <c r="D137" s="40"/>
      <c r="E137" s="995" t="s">
        <v>507</v>
      </c>
      <c r="F137" s="996"/>
      <c r="G137" s="997"/>
      <c r="H137" s="14">
        <f>+ROUND(H135+H126+H122+H130,0)</f>
        <v>1084329</v>
      </c>
    </row>
    <row r="138" spans="2:8" s="1" customFormat="1">
      <c r="B138" s="40"/>
      <c r="C138" s="40"/>
      <c r="D138" s="40"/>
      <c r="E138" s="201"/>
      <c r="F138" s="201"/>
      <c r="G138" s="201"/>
      <c r="H138" s="200"/>
    </row>
    <row r="139" spans="2:8" s="1" customFormat="1">
      <c r="B139" s="40"/>
      <c r="C139" s="40"/>
      <c r="D139" s="40"/>
      <c r="E139" s="201"/>
      <c r="F139" s="201"/>
      <c r="G139" s="201"/>
      <c r="H139" s="200"/>
    </row>
    <row r="140" spans="2:8" s="1" customFormat="1">
      <c r="B140" s="40"/>
      <c r="C140" s="40"/>
      <c r="D140" s="40"/>
      <c r="E140" s="201"/>
      <c r="F140" s="201"/>
      <c r="G140" s="201"/>
      <c r="H140" s="200"/>
    </row>
    <row r="141" spans="2:8" s="1" customFormat="1">
      <c r="B141" s="40"/>
      <c r="C141" s="40"/>
      <c r="D141" s="40"/>
      <c r="E141" s="201"/>
      <c r="F141" s="201"/>
      <c r="G141" s="201"/>
      <c r="H141" s="200"/>
    </row>
    <row r="142" spans="2:8" s="1" customFormat="1" ht="15.75" thickBot="1">
      <c r="B142" s="40"/>
      <c r="C142" s="40"/>
      <c r="D142" s="40"/>
      <c r="E142" s="201"/>
      <c r="F142" s="201"/>
      <c r="G142" s="201"/>
      <c r="H142" s="200"/>
    </row>
    <row r="143" spans="2:8" s="1" customFormat="1" ht="15.6" customHeight="1" thickTop="1">
      <c r="B143" s="40"/>
      <c r="C143" s="854" t="s">
        <v>3432</v>
      </c>
      <c r="D143" s="40"/>
      <c r="E143" s="1203" t="s">
        <v>3431</v>
      </c>
      <c r="F143" s="1203"/>
      <c r="G143" s="1203"/>
      <c r="H143" s="200"/>
    </row>
    <row r="144" spans="2:8" s="1" customFormat="1">
      <c r="B144" s="40"/>
      <c r="C144" s="40"/>
      <c r="D144" s="40"/>
      <c r="E144" s="201"/>
      <c r="F144" s="201"/>
      <c r="G144" s="201"/>
      <c r="H144" s="200"/>
    </row>
    <row r="145" spans="2:8" s="1" customFormat="1">
      <c r="B145" s="40"/>
      <c r="C145" s="40"/>
      <c r="D145" s="40"/>
      <c r="E145" s="201"/>
      <c r="F145" s="201"/>
      <c r="G145" s="201"/>
      <c r="H145" s="200"/>
    </row>
    <row r="146" spans="2:8" s="1" customFormat="1" ht="15.75" thickBot="1">
      <c r="B146" s="40"/>
      <c r="C146" s="40"/>
      <c r="D146" s="40"/>
      <c r="E146" s="201"/>
      <c r="F146" s="201"/>
      <c r="G146" s="201"/>
      <c r="H146" s="200"/>
    </row>
    <row r="147" spans="2:8" s="1" customFormat="1" ht="15.75" thickTop="1">
      <c r="B147" s="40"/>
      <c r="C147" s="854" t="s">
        <v>3426</v>
      </c>
      <c r="D147" s="40"/>
      <c r="E147" s="1203" t="s">
        <v>3429</v>
      </c>
      <c r="F147" s="1203"/>
      <c r="G147" s="1203"/>
      <c r="H147" s="200"/>
    </row>
    <row r="148" spans="2:8" s="1" customFormat="1">
      <c r="E148" s="9"/>
      <c r="F148" s="9"/>
      <c r="G148" s="4"/>
      <c r="H148" s="4"/>
    </row>
  </sheetData>
  <mergeCells count="96">
    <mergeCell ref="E147:G147"/>
    <mergeCell ref="E30:G30"/>
    <mergeCell ref="E34:G34"/>
    <mergeCell ref="E69:G69"/>
    <mergeCell ref="E73:G73"/>
    <mergeCell ref="E107:G107"/>
    <mergeCell ref="E137:G137"/>
    <mergeCell ref="D38:H38"/>
    <mergeCell ref="E86:G86"/>
    <mergeCell ref="B61:D61"/>
    <mergeCell ref="E61:G61"/>
    <mergeCell ref="B130:D130"/>
    <mergeCell ref="E130:G130"/>
    <mergeCell ref="B131:H131"/>
    <mergeCell ref="B132:C132"/>
    <mergeCell ref="E143:G143"/>
    <mergeCell ref="B135:D135"/>
    <mergeCell ref="E135:G135"/>
    <mergeCell ref="B126:D126"/>
    <mergeCell ref="E126:G126"/>
    <mergeCell ref="B115:C115"/>
    <mergeCell ref="D115:H115"/>
    <mergeCell ref="B116:C118"/>
    <mergeCell ref="D116:G116"/>
    <mergeCell ref="D117:G118"/>
    <mergeCell ref="H117:H118"/>
    <mergeCell ref="B120:C120"/>
    <mergeCell ref="B122:D122"/>
    <mergeCell ref="E122:G122"/>
    <mergeCell ref="B123:H123"/>
    <mergeCell ref="B124:C124"/>
    <mergeCell ref="B128:C128"/>
    <mergeCell ref="B82:C82"/>
    <mergeCell ref="B114:H114"/>
    <mergeCell ref="B87:H87"/>
    <mergeCell ref="B88:C88"/>
    <mergeCell ref="B90:D90"/>
    <mergeCell ref="E90:G90"/>
    <mergeCell ref="B92:C92"/>
    <mergeCell ref="B94:D94"/>
    <mergeCell ref="E94:G94"/>
    <mergeCell ref="B95:H95"/>
    <mergeCell ref="B96:C96"/>
    <mergeCell ref="B99:D99"/>
    <mergeCell ref="E99:G99"/>
    <mergeCell ref="E101:G101"/>
    <mergeCell ref="E111:G111"/>
    <mergeCell ref="B86:D86"/>
    <mergeCell ref="B78:C80"/>
    <mergeCell ref="D78:G78"/>
    <mergeCell ref="D79:G80"/>
    <mergeCell ref="H79:H80"/>
    <mergeCell ref="E18:G18"/>
    <mergeCell ref="B19:H19"/>
    <mergeCell ref="B20:C20"/>
    <mergeCell ref="E24:G24"/>
    <mergeCell ref="B76:H76"/>
    <mergeCell ref="B77:C77"/>
    <mergeCell ref="D77:H77"/>
    <mergeCell ref="E63:G63"/>
    <mergeCell ref="B56:D56"/>
    <mergeCell ref="E56:G56"/>
    <mergeCell ref="B57:H57"/>
    <mergeCell ref="B58:C58"/>
    <mergeCell ref="B2:H2"/>
    <mergeCell ref="B3:C3"/>
    <mergeCell ref="D3:H3"/>
    <mergeCell ref="B54:C54"/>
    <mergeCell ref="B43:C43"/>
    <mergeCell ref="B48:D48"/>
    <mergeCell ref="E48:G48"/>
    <mergeCell ref="B49:H49"/>
    <mergeCell ref="B50:C50"/>
    <mergeCell ref="B52:D52"/>
    <mergeCell ref="E52:G52"/>
    <mergeCell ref="B39:C41"/>
    <mergeCell ref="D39:G39"/>
    <mergeCell ref="D40:G41"/>
    <mergeCell ref="H40:H41"/>
    <mergeCell ref="B4:C6"/>
    <mergeCell ref="D4:G4"/>
    <mergeCell ref="D5:G6"/>
    <mergeCell ref="H5:H6"/>
    <mergeCell ref="B37:H37"/>
    <mergeCell ref="B38:C38"/>
    <mergeCell ref="B22:D22"/>
    <mergeCell ref="E22:G22"/>
    <mergeCell ref="B8:C8"/>
    <mergeCell ref="B10:D10"/>
    <mergeCell ref="E10:G10"/>
    <mergeCell ref="B11:H11"/>
    <mergeCell ref="B12:C12"/>
    <mergeCell ref="B14:D14"/>
    <mergeCell ref="E14:G14"/>
    <mergeCell ref="B16:C16"/>
    <mergeCell ref="B18:D18"/>
  </mergeCells>
  <dataValidations disablePrompts="1" count="1">
    <dataValidation type="list" allowBlank="1" showInputMessage="1" showErrorMessage="1" sqref="B59:B60 B51 B21 B13 B97:B98 B89 B133:B134 B125">
      <formula1>#REF!</formula1>
    </dataValidation>
  </dataValidations>
  <printOptions horizontalCentered="1"/>
  <pageMargins left="0.70866141732283472" right="0.70866141732283472" top="1.1417322834645669" bottom="0.74803149606299213" header="0.19685039370078741" footer="0.31496062992125984"/>
  <pageSetup scale="72" orientation="portrait" r:id="rId1"/>
  <headerFooter>
    <oddHeader>&amp;C&amp;G</oddHeader>
    <oddFooter>&amp;C&amp;G</oddFooter>
  </headerFooter>
  <rowBreaks count="3" manualBreakCount="3">
    <brk id="35" max="16383" man="1"/>
    <brk id="74" max="16383" man="1"/>
    <brk id="112" max="16383" man="1"/>
  </rowBreaks>
  <colBreaks count="1" manualBreakCount="1">
    <brk id="9" max="1048575" man="1"/>
  </colBreaks>
  <drawing r:id="rId2"/>
  <legacyDrawingHF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51"/>
  <sheetViews>
    <sheetView view="pageBreakPreview" topLeftCell="A301" zoomScaleNormal="100" zoomScaleSheetLayoutView="100" workbookViewId="0">
      <selection activeCell="A569" sqref="A569:XFD596"/>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17.45" customHeight="1" thickBot="1">
      <c r="B1" s="998" t="s">
        <v>2532</v>
      </c>
      <c r="C1" s="999"/>
      <c r="D1" s="999"/>
      <c r="E1" s="999"/>
      <c r="F1" s="999"/>
      <c r="G1" s="999"/>
      <c r="H1" s="1000"/>
    </row>
    <row r="2" spans="2:8" ht="18" customHeight="1" thickBot="1">
      <c r="B2" s="1001" t="s">
        <v>487</v>
      </c>
      <c r="C2" s="1002"/>
      <c r="D2" s="1003"/>
      <c r="E2" s="1004"/>
      <c r="F2" s="1004"/>
      <c r="G2" s="1004"/>
      <c r="H2" s="1005"/>
    </row>
    <row r="3" spans="2:8" ht="15.75" thickBot="1">
      <c r="B3" s="1006" t="s">
        <v>488</v>
      </c>
      <c r="C3" s="1007"/>
      <c r="D3" s="1008" t="s">
        <v>2412</v>
      </c>
      <c r="E3" s="1007"/>
      <c r="F3" s="1007"/>
      <c r="G3" s="1007"/>
      <c r="H3" s="1009"/>
    </row>
    <row r="4" spans="2:8" ht="14.45" customHeight="1">
      <c r="B4" s="1010" t="str">
        <f>VLOOKUP(D3,ACTIVIDADES!A:D,2,FALSE)</f>
        <v>Valla de identificación de obra área menor a 4 m2, colocada en cerchas metálica, incluye mantenimiento durante la construcción</v>
      </c>
      <c r="C4" s="1204"/>
      <c r="D4" s="1010" t="s">
        <v>34</v>
      </c>
      <c r="E4" s="1011"/>
      <c r="F4" s="1011"/>
      <c r="G4" s="1011"/>
      <c r="H4" s="38" t="s">
        <v>1</v>
      </c>
    </row>
    <row r="5" spans="2:8" ht="9.6" customHeight="1">
      <c r="B5" s="1012"/>
      <c r="C5" s="1205"/>
      <c r="D5" s="1016">
        <f>+ROUND(H26+H17+H13+H21,0)</f>
        <v>128419</v>
      </c>
      <c r="E5" s="1017"/>
      <c r="F5" s="1017"/>
      <c r="G5" s="1017"/>
      <c r="H5" s="1020" t="s">
        <v>23</v>
      </c>
    </row>
    <row r="6" spans="2:8" ht="27" customHeight="1" thickBot="1">
      <c r="B6" s="1014"/>
      <c r="C6" s="1206"/>
      <c r="D6" s="1018"/>
      <c r="E6" s="1019"/>
      <c r="F6" s="1019"/>
      <c r="G6" s="1019"/>
      <c r="H6" s="1021"/>
    </row>
    <row r="7" spans="2:8" ht="9.75" customHeight="1" thickBot="1"/>
    <row r="8" spans="2:8">
      <c r="B8" s="1028" t="s">
        <v>494</v>
      </c>
      <c r="C8" s="1029"/>
      <c r="D8" s="41" t="s">
        <v>495</v>
      </c>
      <c r="E8" s="25" t="s">
        <v>496</v>
      </c>
      <c r="F8" s="25" t="s">
        <v>2542</v>
      </c>
      <c r="G8" s="26" t="s">
        <v>492</v>
      </c>
      <c r="H8" s="27" t="s">
        <v>493</v>
      </c>
    </row>
    <row r="9" spans="2:8">
      <c r="B9" s="57" t="s">
        <v>1262</v>
      </c>
      <c r="C9" s="56" t="str">
        <f>VLOOKUP(B9,'LISTA DE PRECIOS'!A:B,2,FALSE)</f>
        <v xml:space="preserve">Valla en Tela vinílica con malla de poliester ( banner) </v>
      </c>
      <c r="D9" s="12" t="str">
        <f>VLOOKUP(B9,'LISTA DE PRECIOS'!A:D,4,FALSE)</f>
        <v>M2</v>
      </c>
      <c r="E9" s="12">
        <v>1</v>
      </c>
      <c r="F9" s="12">
        <v>1.01</v>
      </c>
      <c r="G9" s="13">
        <f>VLOOKUP(B9,'LISTA DE PRECIOS'!A:E,5,FALSE)</f>
        <v>60000</v>
      </c>
      <c r="H9" s="39">
        <f>+ROUND(E9*F9*G9,0)</f>
        <v>60600</v>
      </c>
    </row>
    <row r="10" spans="2:8">
      <c r="B10" s="57" t="s">
        <v>868</v>
      </c>
      <c r="C10" s="56" t="str">
        <f>VLOOKUP(B10,'LISTA DE PRECIOS'!A:B,2,FALSE)</f>
        <v>Guadua basa longitud promedio = 5 m</v>
      </c>
      <c r="D10" s="12" t="str">
        <f>VLOOKUP(B10,'LISTA DE PRECIOS'!A:D,4,FALSE)</f>
        <v>Un</v>
      </c>
      <c r="E10" s="12">
        <v>5</v>
      </c>
      <c r="F10" s="12">
        <v>1.05</v>
      </c>
      <c r="G10" s="13">
        <f>VLOOKUP(B10,'LISTA DE PRECIOS'!A:E,5,FALSE)</f>
        <v>6228</v>
      </c>
      <c r="H10" s="39">
        <f>+ROUND(E10*F10*G10,0)</f>
        <v>32697</v>
      </c>
    </row>
    <row r="11" spans="2:8">
      <c r="B11" s="145"/>
      <c r="C11" s="144"/>
      <c r="D11" s="143"/>
      <c r="E11" s="142"/>
      <c r="F11" s="142"/>
      <c r="G11" s="141"/>
      <c r="H11" s="140"/>
    </row>
    <row r="12" spans="2:8" ht="15.75" thickBot="1">
      <c r="B12" s="5"/>
      <c r="C12" s="139"/>
      <c r="D12" s="138"/>
      <c r="E12" s="137"/>
      <c r="F12" s="137"/>
      <c r="G12" s="136"/>
      <c r="H12" s="6"/>
    </row>
    <row r="13" spans="2:8" ht="15.75" thickBot="1">
      <c r="B13" s="1022"/>
      <c r="C13" s="1023"/>
      <c r="D13" s="1024"/>
      <c r="E13" s="1025" t="s">
        <v>497</v>
      </c>
      <c r="F13" s="994"/>
      <c r="G13" s="1026"/>
      <c r="H13" s="28">
        <f>ROUND(SUM(H9:H12),0)</f>
        <v>93297</v>
      </c>
    </row>
    <row r="14" spans="2:8" ht="10.9" customHeight="1" thickBot="1">
      <c r="B14" s="1027"/>
      <c r="C14" s="1027"/>
      <c r="D14" s="1027"/>
      <c r="E14" s="1027"/>
      <c r="F14" s="1027"/>
      <c r="G14" s="1027"/>
      <c r="H14" s="1027"/>
    </row>
    <row r="15" spans="2:8">
      <c r="B15" s="1028" t="s">
        <v>489</v>
      </c>
      <c r="C15" s="1029"/>
      <c r="D15" s="41" t="s">
        <v>490</v>
      </c>
      <c r="E15" s="25" t="s">
        <v>491</v>
      </c>
      <c r="F15" s="25" t="s">
        <v>2542</v>
      </c>
      <c r="G15" s="26" t="s">
        <v>492</v>
      </c>
      <c r="H15" s="27" t="s">
        <v>493</v>
      </c>
    </row>
    <row r="16" spans="2:8">
      <c r="B16" s="54" t="s">
        <v>543</v>
      </c>
      <c r="C16" s="56" t="str">
        <f>VLOOKUP(B16,'LISTA DE PRECIOS'!A:B,2,FALSE)</f>
        <v>Herramienta menor</v>
      </c>
      <c r="D16" s="12" t="str">
        <f>VLOOKUP(B16,'LISTA DE PRECIOS'!A:D,4,FALSE)</f>
        <v>%MO</v>
      </c>
      <c r="E16" s="55">
        <v>0.1</v>
      </c>
      <c r="F16" s="55"/>
      <c r="G16" s="13">
        <f>+H26</f>
        <v>31929</v>
      </c>
      <c r="H16" s="24">
        <f>+ROUND(E16*G16,0)</f>
        <v>3193</v>
      </c>
    </row>
    <row r="17" spans="2:22" ht="15.75" thickBot="1">
      <c r="B17" s="1022"/>
      <c r="C17" s="1023"/>
      <c r="D17" s="1024"/>
      <c r="E17" s="1030" t="s">
        <v>498</v>
      </c>
      <c r="F17" s="1031"/>
      <c r="G17" s="1032"/>
      <c r="H17" s="29">
        <f>ROUND(SUM(H16:H16),0)</f>
        <v>3193</v>
      </c>
    </row>
    <row r="18" spans="2:22" ht="10.15" customHeight="1" thickBot="1">
      <c r="B18" s="42"/>
      <c r="C18" s="42"/>
      <c r="D18" s="42"/>
      <c r="E18" s="10"/>
      <c r="F18" s="10"/>
      <c r="G18" s="7"/>
      <c r="H18" s="8"/>
    </row>
    <row r="19" spans="2:22" ht="24.75" thickBot="1">
      <c r="B19" s="1033" t="s">
        <v>499</v>
      </c>
      <c r="C19" s="1034"/>
      <c r="D19" s="30" t="s">
        <v>495</v>
      </c>
      <c r="E19" s="30" t="s">
        <v>501</v>
      </c>
      <c r="F19" s="25" t="s">
        <v>2542</v>
      </c>
      <c r="G19" s="31" t="s">
        <v>500</v>
      </c>
      <c r="H19" s="32" t="s">
        <v>493</v>
      </c>
    </row>
    <row r="20" spans="2:22" ht="15.75" thickBot="1">
      <c r="B20" s="15">
        <v>3</v>
      </c>
      <c r="C20" s="16" t="s">
        <v>4</v>
      </c>
      <c r="D20" s="17"/>
      <c r="E20" s="18"/>
      <c r="F20" s="18"/>
      <c r="G20" s="19"/>
      <c r="H20" s="20">
        <f>+ROUND(E20*G20,0)</f>
        <v>0</v>
      </c>
    </row>
    <row r="21" spans="2:22" ht="15.75" thickBot="1">
      <c r="B21" s="991"/>
      <c r="C21" s="991"/>
      <c r="D21" s="991"/>
      <c r="E21" s="992" t="s">
        <v>502</v>
      </c>
      <c r="F21" s="993"/>
      <c r="G21" s="994"/>
      <c r="H21" s="33">
        <f>ROUND(SUM(H20:H20),0)</f>
        <v>0</v>
      </c>
    </row>
    <row r="22" spans="2:22" ht="15.75" thickBot="1">
      <c r="B22" s="1027"/>
      <c r="C22" s="1027"/>
      <c r="D22" s="1027"/>
      <c r="E22" s="1027"/>
      <c r="F22" s="1027"/>
      <c r="G22" s="1027"/>
      <c r="H22" s="1027"/>
    </row>
    <row r="23" spans="2:22">
      <c r="B23" s="1028" t="s">
        <v>503</v>
      </c>
      <c r="C23" s="1029"/>
      <c r="D23" s="41" t="s">
        <v>495</v>
      </c>
      <c r="E23" s="25" t="s">
        <v>504</v>
      </c>
      <c r="F23" s="25" t="s">
        <v>2530</v>
      </c>
      <c r="G23" s="26" t="s">
        <v>505</v>
      </c>
      <c r="H23" s="27" t="s">
        <v>493</v>
      </c>
    </row>
    <row r="24" spans="2:22">
      <c r="B24" s="111" t="s">
        <v>2514</v>
      </c>
      <c r="C24" s="56" t="str">
        <f>VLOOKUP(B24,'LISTA DE PRECIOS'!A:B,2,FALSE)</f>
        <v>Ayudante</v>
      </c>
      <c r="D24" s="12" t="str">
        <f>VLOOKUP(B24,'LISTA DE PRECIOS'!A:D,4,FALSE)</f>
        <v>Día</v>
      </c>
      <c r="E24" s="23">
        <v>8.1000000000000003E-2</v>
      </c>
      <c r="F24" s="23">
        <v>4</v>
      </c>
      <c r="G24" s="13">
        <f>VLOOKUP(B24,'LISTA DE PRECIOS'!A:E,5,FALSE)</f>
        <v>67964</v>
      </c>
      <c r="H24" s="119">
        <f>+ROUND(E24*F24*G24,0)</f>
        <v>22020</v>
      </c>
      <c r="K24" s="4"/>
      <c r="L24" s="4"/>
      <c r="M24" s="4"/>
      <c r="N24" s="4"/>
      <c r="O24" s="4"/>
      <c r="P24" s="4"/>
      <c r="Q24" s="4"/>
      <c r="R24" s="4"/>
      <c r="S24" s="4"/>
      <c r="T24" s="4"/>
      <c r="U24" s="4"/>
      <c r="V24" s="4"/>
    </row>
    <row r="25" spans="2:22" ht="15.75" thickBot="1">
      <c r="B25" s="135" t="s">
        <v>2516</v>
      </c>
      <c r="C25" s="56" t="str">
        <f>VLOOKUP(B25,'LISTA DE PRECIOS'!A:B,2,FALSE)</f>
        <v>Oficial</v>
      </c>
      <c r="D25" s="12" t="str">
        <f>VLOOKUP(B25,'LISTA DE PRECIOS'!A:D,4,FALSE)</f>
        <v>Día</v>
      </c>
      <c r="E25" s="125">
        <v>8.1000000000000003E-2</v>
      </c>
      <c r="F25" s="125">
        <v>1</v>
      </c>
      <c r="G25" s="13">
        <f>VLOOKUP(B25,'LISTA DE PRECIOS'!A:E,5,FALSE)</f>
        <v>122335</v>
      </c>
      <c r="H25" s="131">
        <f>+ROUND(E25*F25*G25,0)</f>
        <v>9909</v>
      </c>
    </row>
    <row r="26" spans="2:22" ht="15.75" thickBot="1">
      <c r="B26" s="991"/>
      <c r="C26" s="991"/>
      <c r="D26" s="991"/>
      <c r="E26" s="1042" t="s">
        <v>506</v>
      </c>
      <c r="F26" s="1043"/>
      <c r="G26" s="1031"/>
      <c r="H26" s="29">
        <f>ROUND(SUM(H24:H25),0)</f>
        <v>31929</v>
      </c>
    </row>
    <row r="27" spans="2:22" ht="8.4499999999999993" customHeight="1" thickBot="1">
      <c r="B27" s="42"/>
      <c r="C27" s="42"/>
      <c r="D27" s="42"/>
      <c r="E27" s="42"/>
      <c r="F27" s="42"/>
      <c r="G27" s="42"/>
      <c r="H27" s="42"/>
    </row>
    <row r="28" spans="2:22" ht="15.75" thickBot="1">
      <c r="B28" s="40"/>
      <c r="C28" s="40"/>
      <c r="D28" s="40"/>
      <c r="E28" s="995" t="s">
        <v>507</v>
      </c>
      <c r="F28" s="996"/>
      <c r="G28" s="997"/>
      <c r="H28" s="14">
        <f>+ROUND(H26+H17+H13+H21,0)</f>
        <v>128419</v>
      </c>
    </row>
    <row r="30" spans="2:22" ht="15.75" thickBot="1"/>
    <row r="31" spans="2:22" ht="16.5" thickBot="1">
      <c r="B31" s="998" t="s">
        <v>2532</v>
      </c>
      <c r="C31" s="999"/>
      <c r="D31" s="999"/>
      <c r="E31" s="999"/>
      <c r="F31" s="999"/>
      <c r="G31" s="999"/>
      <c r="H31" s="1000"/>
    </row>
    <row r="32" spans="2:22" ht="15.75" thickBot="1">
      <c r="B32" s="1001" t="s">
        <v>487</v>
      </c>
      <c r="C32" s="1002"/>
      <c r="D32" s="1003"/>
      <c r="E32" s="1004"/>
      <c r="F32" s="1004"/>
      <c r="G32" s="1004"/>
      <c r="H32" s="1005"/>
    </row>
    <row r="33" spans="2:8" ht="15.75" thickBot="1">
      <c r="B33" s="1006" t="s">
        <v>488</v>
      </c>
      <c r="C33" s="1007"/>
      <c r="D33" s="1008" t="s">
        <v>2438</v>
      </c>
      <c r="E33" s="1007"/>
      <c r="F33" s="1007"/>
      <c r="G33" s="1007"/>
      <c r="H33" s="1009"/>
    </row>
    <row r="34" spans="2:8" ht="14.45" customHeight="1">
      <c r="B34" s="1010" t="str">
        <f>VLOOKUP(D33,ACTIVIDADES!A:D,2,FALSE)</f>
        <v>Valla de identificación de obra área mayor a 4 m2, colocada en cerchas metálica, incluye mantenimiento durante la construcción</v>
      </c>
      <c r="C34" s="1204"/>
      <c r="D34" s="1010" t="s">
        <v>34</v>
      </c>
      <c r="E34" s="1011"/>
      <c r="F34" s="1011"/>
      <c r="G34" s="1011"/>
      <c r="H34" s="38" t="s">
        <v>1</v>
      </c>
    </row>
    <row r="35" spans="2:8">
      <c r="B35" s="1012"/>
      <c r="C35" s="1205"/>
      <c r="D35" s="1016">
        <f>+ROUND(H56+H47+H42+H51,0)</f>
        <v>620800</v>
      </c>
      <c r="E35" s="1017"/>
      <c r="F35" s="1017"/>
      <c r="G35" s="1017"/>
      <c r="H35" s="1020" t="s">
        <v>23</v>
      </c>
    </row>
    <row r="36" spans="2:8" ht="15.75" thickBot="1">
      <c r="B36" s="1014"/>
      <c r="C36" s="1206"/>
      <c r="D36" s="1018"/>
      <c r="E36" s="1019"/>
      <c r="F36" s="1019"/>
      <c r="G36" s="1019"/>
      <c r="H36" s="1021"/>
    </row>
    <row r="37" spans="2:8" ht="15.75" thickBot="1"/>
    <row r="38" spans="2:8">
      <c r="B38" s="1028" t="s">
        <v>494</v>
      </c>
      <c r="C38" s="1029"/>
      <c r="D38" s="41" t="s">
        <v>495</v>
      </c>
      <c r="E38" s="25" t="s">
        <v>496</v>
      </c>
      <c r="F38" s="25" t="s">
        <v>2469</v>
      </c>
      <c r="G38" s="26" t="s">
        <v>492</v>
      </c>
      <c r="H38" s="27" t="s">
        <v>493</v>
      </c>
    </row>
    <row r="39" spans="2:8">
      <c r="B39" s="57" t="s">
        <v>1262</v>
      </c>
      <c r="C39" s="56" t="str">
        <f>VLOOKUP(B39,'LISTA DE PRECIOS'!A:B,2,FALSE)</f>
        <v xml:space="preserve">Valla en Tela vinílica con malla de poliester ( banner) </v>
      </c>
      <c r="D39" s="12" t="str">
        <f>VLOOKUP(B39,'LISTA DE PRECIOS'!A:D,4,FALSE)</f>
        <v>M2</v>
      </c>
      <c r="E39" s="12">
        <v>1</v>
      </c>
      <c r="F39" s="12">
        <v>1</v>
      </c>
      <c r="G39" s="13">
        <f>VLOOKUP(B39,'LISTA DE PRECIOS'!A:E,5,FALSE)</f>
        <v>60000</v>
      </c>
      <c r="H39" s="128">
        <f>+ROUND(E39*F39*G39,0)</f>
        <v>60000</v>
      </c>
    </row>
    <row r="40" spans="2:8" ht="22.5">
      <c r="B40" s="130" t="s">
        <v>1309</v>
      </c>
      <c r="C40" s="56" t="str">
        <f>VLOOKUP(B40,'LISTA DE PRECIOS'!A:B,2,FALSE)</f>
        <v>Correa metálica 1 - 4  m, incluye templete y anticorrosivo</v>
      </c>
      <c r="D40" s="12" t="str">
        <f>VLOOKUP(B40,'LISTA DE PRECIOS'!A:D,4,FALSE)</f>
        <v>M</v>
      </c>
      <c r="E40" s="12">
        <v>1.5</v>
      </c>
      <c r="F40" s="12">
        <v>1.05</v>
      </c>
      <c r="G40" s="13">
        <f>VLOOKUP(B40,'LISTA DE PRECIOS'!A:E,5,FALSE)</f>
        <v>64356</v>
      </c>
      <c r="H40" s="128">
        <f>+ROUND(E40*F40*G40,0)</f>
        <v>101361</v>
      </c>
    </row>
    <row r="41" spans="2:8">
      <c r="B41" s="54" t="s">
        <v>2413</v>
      </c>
      <c r="C41" s="56" t="str">
        <f>VLOOKUP(B41,'LISTA DE PRECIOS'!A:B,2,FALSE)</f>
        <v>Concreto de 10,3 Mpa (producción)</v>
      </c>
      <c r="D41" s="12" t="str">
        <f>VLOOKUP(B41,'LISTA DE PRECIOS'!A:D,4,FALSE)</f>
        <v>M3</v>
      </c>
      <c r="E41" s="12">
        <v>1.5</v>
      </c>
      <c r="F41" s="12">
        <v>1.05</v>
      </c>
      <c r="G41" s="13">
        <f>VLOOKUP(B41,'LISTA DE PRECIOS'!A:E,5,FALSE)</f>
        <v>264176</v>
      </c>
      <c r="H41" s="128">
        <f>+ROUND(E41*F41*G41,0)</f>
        <v>416077</v>
      </c>
    </row>
    <row r="42" spans="2:8" ht="15.75" thickBot="1">
      <c r="B42" s="1022"/>
      <c r="C42" s="1023"/>
      <c r="D42" s="1024"/>
      <c r="E42" s="1030" t="s">
        <v>497</v>
      </c>
      <c r="F42" s="1031"/>
      <c r="G42" s="1032"/>
      <c r="H42" s="29">
        <f>ROUND(SUM(H39:H41),0)</f>
        <v>577438</v>
      </c>
    </row>
    <row r="43" spans="2:8" ht="15.75" thickBot="1">
      <c r="B43" s="1027"/>
      <c r="C43" s="1027"/>
      <c r="D43" s="1027"/>
      <c r="E43" s="1027"/>
      <c r="F43" s="1027"/>
      <c r="G43" s="1027"/>
      <c r="H43" s="1027"/>
    </row>
    <row r="44" spans="2:8">
      <c r="B44" s="1028" t="s">
        <v>489</v>
      </c>
      <c r="C44" s="1029"/>
      <c r="D44" s="41" t="s">
        <v>490</v>
      </c>
      <c r="E44" s="25" t="s">
        <v>491</v>
      </c>
      <c r="F44" s="25" t="s">
        <v>2469</v>
      </c>
      <c r="G44" s="26" t="s">
        <v>492</v>
      </c>
      <c r="H44" s="27" t="s">
        <v>493</v>
      </c>
    </row>
    <row r="45" spans="2:8">
      <c r="B45" s="54" t="s">
        <v>543</v>
      </c>
      <c r="C45" s="56" t="str">
        <f>VLOOKUP(B45,'LISTA DE PRECIOS'!A:B,2,FALSE)</f>
        <v>Herramienta menor</v>
      </c>
      <c r="D45" s="12" t="str">
        <f>VLOOKUP(B45,'LISTA DE PRECIOS'!A:D,4,FALSE)</f>
        <v>%MO</v>
      </c>
      <c r="E45" s="55">
        <v>0.1</v>
      </c>
      <c r="F45" s="55"/>
      <c r="G45" s="13">
        <f>+H56</f>
        <v>39420</v>
      </c>
      <c r="H45" s="129">
        <f>+ROUND(E45*G45,0)</f>
        <v>3942</v>
      </c>
    </row>
    <row r="46" spans="2:8">
      <c r="B46" s="54" t="s">
        <v>603</v>
      </c>
      <c r="C46" s="56" t="str">
        <f>VLOOKUP(B46,'LISTA DE PRECIOS'!A:B,2,FALSE)</f>
        <v>Andamio tubular</v>
      </c>
      <c r="D46" s="12" t="str">
        <f>VLOOKUP(B46,'LISTA DE PRECIOS'!A:D,4,FALSE)</f>
        <v>Día</v>
      </c>
      <c r="E46" s="12">
        <v>0.08</v>
      </c>
      <c r="F46" s="12">
        <v>6</v>
      </c>
      <c r="G46" s="13">
        <f>VLOOKUP(B46,'LISTA DE PRECIOS'!A:E,5,FALSE)</f>
        <v>7266</v>
      </c>
      <c r="H46" s="128">
        <f>+ROUND(E46*G46,0)</f>
        <v>581</v>
      </c>
    </row>
    <row r="47" spans="2:8" ht="15.75" thickBot="1">
      <c r="B47" s="1022"/>
      <c r="C47" s="1023"/>
      <c r="D47" s="1024"/>
      <c r="E47" s="1030" t="s">
        <v>498</v>
      </c>
      <c r="F47" s="1031"/>
      <c r="G47" s="1032"/>
      <c r="H47" s="29">
        <f>ROUND(SUM(H45:H45),0)</f>
        <v>3942</v>
      </c>
    </row>
    <row r="48" spans="2:8" ht="15.75" thickBot="1">
      <c r="B48" s="42"/>
      <c r="C48" s="42"/>
      <c r="D48" s="42"/>
      <c r="E48" s="10"/>
      <c r="F48" s="10"/>
      <c r="G48" s="7"/>
      <c r="H48" s="8"/>
    </row>
    <row r="49" spans="2:8" ht="24.75" thickBot="1">
      <c r="B49" s="1033" t="s">
        <v>499</v>
      </c>
      <c r="C49" s="1034"/>
      <c r="D49" s="30" t="s">
        <v>495</v>
      </c>
      <c r="E49" s="30" t="s">
        <v>501</v>
      </c>
      <c r="F49" s="25" t="s">
        <v>2469</v>
      </c>
      <c r="G49" s="31" t="s">
        <v>500</v>
      </c>
      <c r="H49" s="32" t="s">
        <v>493</v>
      </c>
    </row>
    <row r="50" spans="2:8" ht="15.75" thickBot="1">
      <c r="B50" s="15">
        <v>3</v>
      </c>
      <c r="C50" s="16" t="s">
        <v>4</v>
      </c>
      <c r="D50" s="17"/>
      <c r="E50" s="18"/>
      <c r="F50" s="18"/>
      <c r="G50" s="19"/>
      <c r="H50" s="20">
        <f>+ROUND(E50*G50,0)</f>
        <v>0</v>
      </c>
    </row>
    <row r="51" spans="2:8" ht="15.75" thickBot="1">
      <c r="B51" s="991"/>
      <c r="C51" s="991"/>
      <c r="D51" s="991"/>
      <c r="E51" s="992" t="s">
        <v>502</v>
      </c>
      <c r="F51" s="993"/>
      <c r="G51" s="994"/>
      <c r="H51" s="33">
        <f>ROUND(SUM(H50:H50),0)</f>
        <v>0</v>
      </c>
    </row>
    <row r="52" spans="2:8" ht="15.75" thickBot="1">
      <c r="B52" s="1027"/>
      <c r="C52" s="1027"/>
      <c r="D52" s="1027"/>
      <c r="E52" s="1027"/>
      <c r="F52" s="1027"/>
      <c r="G52" s="1027"/>
      <c r="H52" s="1027"/>
    </row>
    <row r="53" spans="2:8">
      <c r="B53" s="1028" t="s">
        <v>503</v>
      </c>
      <c r="C53" s="1029"/>
      <c r="D53" s="41" t="s">
        <v>495</v>
      </c>
      <c r="E53" s="25" t="s">
        <v>504</v>
      </c>
      <c r="F53" s="25" t="s">
        <v>2469</v>
      </c>
      <c r="G53" s="26" t="s">
        <v>505</v>
      </c>
      <c r="H53" s="27" t="s">
        <v>493</v>
      </c>
    </row>
    <row r="54" spans="2:8">
      <c r="B54" s="85" t="s">
        <v>2514</v>
      </c>
      <c r="C54" s="56" t="str">
        <f>VLOOKUP(B54,'LISTA DE PRECIOS'!A:B,2,FALSE)</f>
        <v>Ayudante</v>
      </c>
      <c r="D54" s="12" t="str">
        <f>VLOOKUP(B54,'LISTA DE PRECIOS'!A:D,4,FALSE)</f>
        <v>Día</v>
      </c>
      <c r="E54" s="23">
        <v>0.1</v>
      </c>
      <c r="F54" s="23">
        <v>4</v>
      </c>
      <c r="G54" s="13">
        <f>VLOOKUP(B54,'LISTA DE PRECIOS'!A:E,5,FALSE)</f>
        <v>67964</v>
      </c>
      <c r="H54" s="86">
        <f>+ROUND(E54*F54*G54,0)</f>
        <v>27186</v>
      </c>
    </row>
    <row r="55" spans="2:8">
      <c r="B55" s="85" t="s">
        <v>2516</v>
      </c>
      <c r="C55" s="56" t="str">
        <f>VLOOKUP(B55,'LISTA DE PRECIOS'!A:B,2,FALSE)</f>
        <v>Oficial</v>
      </c>
      <c r="D55" s="12" t="str">
        <f>VLOOKUP(B55,'LISTA DE PRECIOS'!A:D,4,FALSE)</f>
        <v>Día</v>
      </c>
      <c r="E55" s="23">
        <v>0.1</v>
      </c>
      <c r="F55" s="23">
        <v>1</v>
      </c>
      <c r="G55" s="13">
        <f>VLOOKUP(B55,'LISTA DE PRECIOS'!A:E,5,FALSE)</f>
        <v>122335</v>
      </c>
      <c r="H55" s="86">
        <f>+ROUND(E55*F55*G55,0)</f>
        <v>12234</v>
      </c>
    </row>
    <row r="56" spans="2:8" ht="15.75" thickBot="1">
      <c r="B56" s="991"/>
      <c r="C56" s="991"/>
      <c r="D56" s="991"/>
      <c r="E56" s="1042" t="s">
        <v>506</v>
      </c>
      <c r="F56" s="1043"/>
      <c r="G56" s="1031"/>
      <c r="H56" s="29">
        <f>ROUND(SUM(H54:H55),0)</f>
        <v>39420</v>
      </c>
    </row>
    <row r="57" spans="2:8" ht="15.75" thickBot="1">
      <c r="B57" s="42"/>
      <c r="C57" s="42"/>
      <c r="D57" s="42"/>
      <c r="E57" s="42"/>
      <c r="F57" s="42"/>
      <c r="G57" s="42"/>
      <c r="H57" s="42"/>
    </row>
    <row r="58" spans="2:8" ht="15.75" thickBot="1">
      <c r="B58" s="40"/>
      <c r="C58" s="40"/>
      <c r="D58" s="40"/>
      <c r="E58" s="995" t="s">
        <v>507</v>
      </c>
      <c r="F58" s="996"/>
      <c r="G58" s="997"/>
      <c r="H58" s="14">
        <f>+ROUND(H56+H47+H42+H51,0)</f>
        <v>620800</v>
      </c>
    </row>
    <row r="60" spans="2:8" ht="15.75" thickBot="1"/>
    <row r="61" spans="2:8" ht="16.5" thickBot="1">
      <c r="B61" s="998" t="s">
        <v>2532</v>
      </c>
      <c r="C61" s="999"/>
      <c r="D61" s="999"/>
      <c r="E61" s="999"/>
      <c r="F61" s="999"/>
      <c r="G61" s="999"/>
      <c r="H61" s="1000"/>
    </row>
    <row r="62" spans="2:8" ht="15.75" thickBot="1">
      <c r="B62" s="1001" t="s">
        <v>487</v>
      </c>
      <c r="C62" s="1002"/>
      <c r="D62" s="1003"/>
      <c r="E62" s="1004"/>
      <c r="F62" s="1004"/>
      <c r="G62" s="1004"/>
      <c r="H62" s="1005"/>
    </row>
    <row r="63" spans="2:8" ht="15.75" thickBot="1">
      <c r="B63" s="1006" t="s">
        <v>488</v>
      </c>
      <c r="C63" s="1007"/>
      <c r="D63" s="1008" t="s">
        <v>2439</v>
      </c>
      <c r="E63" s="1007"/>
      <c r="F63" s="1007"/>
      <c r="G63" s="1007"/>
      <c r="H63" s="1009"/>
    </row>
    <row r="64" spans="2:8" ht="14.45" customHeight="1">
      <c r="B64" s="1010" t="str">
        <f>VLOOKUP(D63,ACTIVIDADES!A:D,2,FALSE)</f>
        <v>Campamento, incluye teja de zinc, piso en afirmado , tabla.</v>
      </c>
      <c r="C64" s="1204"/>
      <c r="D64" s="1010" t="s">
        <v>34</v>
      </c>
      <c r="E64" s="1011"/>
      <c r="F64" s="1011"/>
      <c r="G64" s="1011"/>
      <c r="H64" s="38" t="s">
        <v>1</v>
      </c>
    </row>
    <row r="65" spans="2:8">
      <c r="B65" s="1012"/>
      <c r="C65" s="1205"/>
      <c r="D65" s="1016">
        <f>+ROUND(H90+H81+H76+H85,0)</f>
        <v>125906</v>
      </c>
      <c r="E65" s="1017"/>
      <c r="F65" s="1017"/>
      <c r="G65" s="1017"/>
      <c r="H65" s="1020" t="s">
        <v>23</v>
      </c>
    </row>
    <row r="66" spans="2:8" ht="15.75" thickBot="1">
      <c r="B66" s="1014"/>
      <c r="C66" s="1206"/>
      <c r="D66" s="1018"/>
      <c r="E66" s="1019"/>
      <c r="F66" s="1019"/>
      <c r="G66" s="1019"/>
      <c r="H66" s="1021"/>
    </row>
    <row r="67" spans="2:8" ht="15.75" thickBot="1"/>
    <row r="68" spans="2:8">
      <c r="B68" s="1028" t="s">
        <v>494</v>
      </c>
      <c r="C68" s="1029"/>
      <c r="D68" s="41" t="s">
        <v>495</v>
      </c>
      <c r="E68" s="25" t="s">
        <v>496</v>
      </c>
      <c r="F68" s="25" t="s">
        <v>2469</v>
      </c>
      <c r="G68" s="26" t="s">
        <v>492</v>
      </c>
      <c r="H68" s="27" t="s">
        <v>493</v>
      </c>
    </row>
    <row r="69" spans="2:8">
      <c r="B69" s="44" t="s">
        <v>856</v>
      </c>
      <c r="C69" s="56" t="str">
        <f>VLOOKUP(B69,'LISTA DE PRECIOS'!A:B,2,FALSE)</f>
        <v>Teja zinc ondulada 2,13 x 0,80 metros Cal 24.</v>
      </c>
      <c r="D69" s="12" t="str">
        <f>VLOOKUP(B69,'LISTA DE PRECIOS'!A:D,4,FALSE)</f>
        <v>M2</v>
      </c>
      <c r="E69" s="12">
        <v>1</v>
      </c>
      <c r="F69" s="12">
        <v>1.05</v>
      </c>
      <c r="G69" s="13">
        <f>VLOOKUP(B69,'LISTA DE PRECIOS'!A:E,5,FALSE)</f>
        <v>6589.2240000000002</v>
      </c>
      <c r="H69" s="39">
        <f t="shared" ref="H69:H75" si="0">+ROUND(E69*F69*G69,0)</f>
        <v>6919</v>
      </c>
    </row>
    <row r="70" spans="2:8">
      <c r="B70" s="44" t="s">
        <v>1405</v>
      </c>
      <c r="C70" s="56" t="str">
        <f>VLOOKUP(B70,'LISTA DE PRECIOS'!A:B,2,FALSE)</f>
        <v>Material de peña (recebo) en cantera</v>
      </c>
      <c r="D70" s="12" t="str">
        <f>VLOOKUP(B70,'LISTA DE PRECIOS'!A:D,4,FALSE)</f>
        <v>M3</v>
      </c>
      <c r="E70" s="12">
        <v>0.1</v>
      </c>
      <c r="F70" s="12">
        <v>1.3</v>
      </c>
      <c r="G70" s="13">
        <f>VLOOKUP(B70,'LISTA DE PRECIOS'!A:E,5,FALSE)</f>
        <v>36500</v>
      </c>
      <c r="H70" s="39">
        <f t="shared" si="0"/>
        <v>4745</v>
      </c>
    </row>
    <row r="71" spans="2:8">
      <c r="B71" s="49" t="s">
        <v>868</v>
      </c>
      <c r="C71" s="56" t="str">
        <f>VLOOKUP(B71,'LISTA DE PRECIOS'!A:B,2,FALSE)</f>
        <v>Guadua basa longitud promedio = 5 m</v>
      </c>
      <c r="D71" s="12" t="str">
        <f>VLOOKUP(B71,'LISTA DE PRECIOS'!A:D,4,FALSE)</f>
        <v>Un</v>
      </c>
      <c r="E71" s="12">
        <v>0.7</v>
      </c>
      <c r="F71" s="12">
        <v>1</v>
      </c>
      <c r="G71" s="13">
        <f>VLOOKUP(B71,'LISTA DE PRECIOS'!A:E,5,FALSE)</f>
        <v>6228</v>
      </c>
      <c r="H71" s="39">
        <f t="shared" si="0"/>
        <v>4360</v>
      </c>
    </row>
    <row r="72" spans="2:8">
      <c r="B72" s="44" t="s">
        <v>1114</v>
      </c>
      <c r="C72" s="56" t="str">
        <f>VLOOKUP(B72,'LISTA DE PRECIOS'!A:B,2,FALSE)</f>
        <v>Tabla para formaleta de 1" x 10" x 2,9 m</v>
      </c>
      <c r="D72" s="12" t="str">
        <f>VLOOKUP(B72,'LISTA DE PRECIOS'!A:D,4,FALSE)</f>
        <v>M</v>
      </c>
      <c r="E72" s="12">
        <v>8</v>
      </c>
      <c r="F72" s="12">
        <v>1</v>
      </c>
      <c r="G72" s="13">
        <f>VLOOKUP(B72,'LISTA DE PRECIOS'!A:E,5,FALSE)</f>
        <v>5377</v>
      </c>
      <c r="H72" s="39">
        <f t="shared" si="0"/>
        <v>43016</v>
      </c>
    </row>
    <row r="73" spans="2:8">
      <c r="B73" s="49" t="s">
        <v>1073</v>
      </c>
      <c r="C73" s="56" t="str">
        <f>VLOOKUP(B73,'LISTA DE PRECIOS'!A:B,2,FALSE)</f>
        <v>Puntilla (promedio)</v>
      </c>
      <c r="D73" s="12" t="str">
        <f>VLOOKUP(B73,'LISTA DE PRECIOS'!A:D,4,FALSE)</f>
        <v>Lb</v>
      </c>
      <c r="E73" s="12">
        <v>0.3</v>
      </c>
      <c r="F73" s="12">
        <v>1</v>
      </c>
      <c r="G73" s="13">
        <f>VLOOKUP(B73,'LISTA DE PRECIOS'!A:E,5,FALSE)</f>
        <v>3500</v>
      </c>
      <c r="H73" s="39">
        <f t="shared" si="0"/>
        <v>1050</v>
      </c>
    </row>
    <row r="74" spans="2:8">
      <c r="B74" s="49" t="s">
        <v>680</v>
      </c>
      <c r="C74" s="56" t="str">
        <f>VLOOKUP(B74,'LISTA DE PRECIOS'!A:B,2,FALSE)</f>
        <v>Alambre negro calibre 18</v>
      </c>
      <c r="D74" s="12" t="str">
        <f>VLOOKUP(B74,'LISTA DE PRECIOS'!A:D,4,FALSE)</f>
        <v>Kg</v>
      </c>
      <c r="E74" s="12">
        <v>0.3</v>
      </c>
      <c r="F74" s="12">
        <v>1</v>
      </c>
      <c r="G74" s="13">
        <f>VLOOKUP(B74,'LISTA DE PRECIOS'!A:E,5,FALSE)</f>
        <v>7100</v>
      </c>
      <c r="H74" s="39">
        <f t="shared" si="0"/>
        <v>2130</v>
      </c>
    </row>
    <row r="75" spans="2:8" ht="15.75" thickBot="1">
      <c r="B75" s="49" t="s">
        <v>703</v>
      </c>
      <c r="C75" s="56" t="str">
        <f>VLOOKUP(B75,'LISTA DE PRECIOS'!A:B,2,FALSE)</f>
        <v>Bisagra de hierro para puerta</v>
      </c>
      <c r="D75" s="12" t="str">
        <f>VLOOKUP(B75,'LISTA DE PRECIOS'!A:D,4,FALSE)</f>
        <v>Un</v>
      </c>
      <c r="E75" s="12">
        <v>0.5</v>
      </c>
      <c r="F75" s="12">
        <v>1</v>
      </c>
      <c r="G75" s="13">
        <f>VLOOKUP(B75,'LISTA DE PRECIOS'!A:E,5,FALSE)</f>
        <v>7785</v>
      </c>
      <c r="H75" s="39">
        <f t="shared" si="0"/>
        <v>3893</v>
      </c>
    </row>
    <row r="76" spans="2:8" ht="15.75" thickBot="1">
      <c r="B76" s="1022"/>
      <c r="C76" s="1023"/>
      <c r="D76" s="1024"/>
      <c r="E76" s="1025" t="s">
        <v>497</v>
      </c>
      <c r="F76" s="994"/>
      <c r="G76" s="1026"/>
      <c r="H76" s="28">
        <f>ROUND(SUM(H69:H75),0)</f>
        <v>66113</v>
      </c>
    </row>
    <row r="77" spans="2:8" ht="15.75" thickBot="1">
      <c r="B77" s="1027"/>
      <c r="C77" s="1027"/>
      <c r="D77" s="1027"/>
      <c r="E77" s="1027"/>
      <c r="F77" s="1027"/>
      <c r="G77" s="1027"/>
      <c r="H77" s="1027"/>
    </row>
    <row r="78" spans="2:8">
      <c r="B78" s="1028" t="s">
        <v>489</v>
      </c>
      <c r="C78" s="1029"/>
      <c r="D78" s="41" t="s">
        <v>490</v>
      </c>
      <c r="E78" s="25" t="s">
        <v>491</v>
      </c>
      <c r="F78" s="25" t="s">
        <v>2469</v>
      </c>
      <c r="G78" s="26" t="s">
        <v>492</v>
      </c>
      <c r="H78" s="27" t="s">
        <v>493</v>
      </c>
    </row>
    <row r="79" spans="2:8">
      <c r="B79" s="49" t="s">
        <v>543</v>
      </c>
      <c r="C79" s="56" t="str">
        <f>VLOOKUP(B79,'LISTA DE PRECIOS'!A:B,2,FALSE)</f>
        <v>Herramienta menor</v>
      </c>
      <c r="D79" s="12" t="str">
        <f>VLOOKUP(B79,'LISTA DE PRECIOS'!A:D,4,FALSE)</f>
        <v>%MO</v>
      </c>
      <c r="E79" s="55">
        <v>0.1</v>
      </c>
      <c r="F79" s="55"/>
      <c r="G79" s="13">
        <f>+H90</f>
        <v>51653</v>
      </c>
      <c r="H79" s="24">
        <f>+ROUND(E79*G79,0)</f>
        <v>5165</v>
      </c>
    </row>
    <row r="80" spans="2:8" ht="15.75" thickBot="1">
      <c r="B80" s="50" t="s">
        <v>555</v>
      </c>
      <c r="C80" s="56" t="str">
        <f>VLOOKUP(B80,'LISTA DE PRECIOS'!A:B,2,FALSE)</f>
        <v xml:space="preserve">Vibrocompactador manual </v>
      </c>
      <c r="D80" s="12" t="str">
        <f>VLOOKUP(B80,'LISTA DE PRECIOS'!A:D,4,FALSE)</f>
        <v>Día</v>
      </c>
      <c r="E80" s="12">
        <v>0.05</v>
      </c>
      <c r="F80" s="12"/>
      <c r="G80" s="13">
        <f>VLOOKUP(B80,'LISTA DE PRECIOS'!A:E,5,FALSE)</f>
        <v>59500</v>
      </c>
      <c r="H80" s="39">
        <f>+ROUND(E80*G80,0)</f>
        <v>2975</v>
      </c>
    </row>
    <row r="81" spans="2:8" ht="15.75" thickBot="1">
      <c r="B81" s="1022"/>
      <c r="C81" s="1023"/>
      <c r="D81" s="1024"/>
      <c r="E81" s="1030" t="s">
        <v>498</v>
      </c>
      <c r="F81" s="1031"/>
      <c r="G81" s="1032"/>
      <c r="H81" s="29">
        <f>ROUND(SUM(H79:H80),0)</f>
        <v>8140</v>
      </c>
    </row>
    <row r="82" spans="2:8" ht="15.75" thickBot="1">
      <c r="B82" s="42"/>
      <c r="C82" s="42"/>
      <c r="D82" s="42"/>
      <c r="E82" s="10"/>
      <c r="F82" s="10"/>
      <c r="G82" s="7"/>
      <c r="H82" s="8"/>
    </row>
    <row r="83" spans="2:8" ht="24.75" thickBot="1">
      <c r="B83" s="1033" t="s">
        <v>499</v>
      </c>
      <c r="C83" s="1034"/>
      <c r="D83" s="30" t="s">
        <v>495</v>
      </c>
      <c r="E83" s="30" t="s">
        <v>501</v>
      </c>
      <c r="F83" s="25" t="s">
        <v>2469</v>
      </c>
      <c r="G83" s="31" t="s">
        <v>500</v>
      </c>
      <c r="H83" s="32" t="s">
        <v>493</v>
      </c>
    </row>
    <row r="84" spans="2:8" ht="15.75" thickBot="1">
      <c r="B84" s="15">
        <v>3</v>
      </c>
      <c r="C84" s="16" t="s">
        <v>4</v>
      </c>
      <c r="D84" s="17"/>
      <c r="E84" s="18"/>
      <c r="F84" s="18"/>
      <c r="G84" s="19"/>
      <c r="H84" s="20">
        <f>+ROUND(E84*G84,0)</f>
        <v>0</v>
      </c>
    </row>
    <row r="85" spans="2:8" ht="15.75" thickBot="1">
      <c r="B85" s="991"/>
      <c r="C85" s="991"/>
      <c r="D85" s="991"/>
      <c r="E85" s="992" t="s">
        <v>502</v>
      </c>
      <c r="F85" s="993"/>
      <c r="G85" s="994"/>
      <c r="H85" s="33">
        <f>ROUND(SUM(H84:H84),0)</f>
        <v>0</v>
      </c>
    </row>
    <row r="86" spans="2:8" ht="15.75" thickBot="1">
      <c r="B86" s="1027"/>
      <c r="C86" s="1027"/>
      <c r="D86" s="1027"/>
      <c r="E86" s="1027"/>
      <c r="F86" s="1027"/>
      <c r="G86" s="1027"/>
      <c r="H86" s="1027"/>
    </row>
    <row r="87" spans="2:8" ht="15.75" thickBot="1">
      <c r="B87" s="1028" t="s">
        <v>503</v>
      </c>
      <c r="C87" s="1029"/>
      <c r="D87" s="41" t="s">
        <v>495</v>
      </c>
      <c r="E87" s="25" t="s">
        <v>504</v>
      </c>
      <c r="F87" s="25" t="s">
        <v>2469</v>
      </c>
      <c r="G87" s="26" t="s">
        <v>505</v>
      </c>
      <c r="H87" s="27" t="s">
        <v>493</v>
      </c>
    </row>
    <row r="88" spans="2:8" ht="15.75" thickBot="1">
      <c r="B88" s="85" t="s">
        <v>2514</v>
      </c>
      <c r="C88" s="56" t="str">
        <f>VLOOKUP(B88,'LISTA DE PRECIOS'!A:B,2,FALSE)</f>
        <v>Ayudante</v>
      </c>
      <c r="D88" s="12" t="str">
        <f>VLOOKUP(B88,'LISTA DE PRECIOS'!A:D,4,FALSE)</f>
        <v>Día</v>
      </c>
      <c r="E88" s="21">
        <v>0.1</v>
      </c>
      <c r="F88" s="58">
        <v>4</v>
      </c>
      <c r="G88" s="13">
        <f>VLOOKUP(B88,'LISTA DE PRECIOS'!A:E,5,FALSE)</f>
        <v>67964</v>
      </c>
      <c r="H88" s="22">
        <f>+ROUND(E88*F88*G88,0)</f>
        <v>27186</v>
      </c>
    </row>
    <row r="89" spans="2:8" ht="15.75" thickBot="1">
      <c r="B89" s="85" t="s">
        <v>2516</v>
      </c>
      <c r="C89" s="56" t="str">
        <f>VLOOKUP(B89,'LISTA DE PRECIOS'!A:B,2,FALSE)</f>
        <v>Oficial</v>
      </c>
      <c r="D89" s="12" t="str">
        <f>VLOOKUP(B89,'LISTA DE PRECIOS'!A:D,4,FALSE)</f>
        <v>Día</v>
      </c>
      <c r="E89" s="21">
        <v>0.1</v>
      </c>
      <c r="F89" s="58">
        <v>2</v>
      </c>
      <c r="G89" s="13">
        <f>VLOOKUP(B89,'LISTA DE PRECIOS'!A:E,5,FALSE)</f>
        <v>122335</v>
      </c>
      <c r="H89" s="22">
        <f>+ROUND(E89*F89*G89,0)</f>
        <v>24467</v>
      </c>
    </row>
    <row r="90" spans="2:8" ht="15.75" thickBot="1">
      <c r="B90" s="991"/>
      <c r="C90" s="991"/>
      <c r="D90" s="991"/>
      <c r="E90" s="992" t="s">
        <v>506</v>
      </c>
      <c r="F90" s="993"/>
      <c r="G90" s="994"/>
      <c r="H90" s="28">
        <f>ROUND(SUM(H88:H89),0)</f>
        <v>51653</v>
      </c>
    </row>
    <row r="91" spans="2:8" ht="15.75" thickBot="1">
      <c r="B91" s="42"/>
      <c r="C91" s="42"/>
      <c r="D91" s="42"/>
      <c r="E91" s="42"/>
      <c r="F91" s="42"/>
      <c r="G91" s="42"/>
      <c r="H91" s="42"/>
    </row>
    <row r="92" spans="2:8" ht="15.75" thickBot="1">
      <c r="B92" s="40"/>
      <c r="C92" s="40"/>
      <c r="D92" s="40"/>
      <c r="E92" s="995" t="s">
        <v>507</v>
      </c>
      <c r="F92" s="996"/>
      <c r="G92" s="997"/>
      <c r="H92" s="14">
        <f>+ROUND(H90+H81+H76+H85,0)</f>
        <v>125906</v>
      </c>
    </row>
    <row r="94" spans="2:8" ht="15.75" thickBot="1"/>
    <row r="95" spans="2:8" ht="16.5" thickBot="1">
      <c r="B95" s="998" t="s">
        <v>2532</v>
      </c>
      <c r="C95" s="999"/>
      <c r="D95" s="999"/>
      <c r="E95" s="999"/>
      <c r="F95" s="999"/>
      <c r="G95" s="999"/>
      <c r="H95" s="1000"/>
    </row>
    <row r="96" spans="2:8" ht="15.75" thickBot="1">
      <c r="B96" s="1001" t="s">
        <v>487</v>
      </c>
      <c r="C96" s="1002"/>
      <c r="D96" s="1003"/>
      <c r="E96" s="1004"/>
      <c r="F96" s="1004"/>
      <c r="G96" s="1004"/>
      <c r="H96" s="1005"/>
    </row>
    <row r="97" spans="2:8" ht="15.75" thickBot="1">
      <c r="B97" s="1006" t="s">
        <v>488</v>
      </c>
      <c r="C97" s="1007"/>
      <c r="D97" s="1008" t="s">
        <v>2440</v>
      </c>
      <c r="E97" s="1007"/>
      <c r="F97" s="1007"/>
      <c r="G97" s="1007"/>
      <c r="H97" s="1009"/>
    </row>
    <row r="98" spans="2:8" ht="14.45" customHeight="1">
      <c r="B98" s="1010" t="str">
        <f>VLOOKUP(D97,ACTIVIDADES!A:D,2,FALSE)</f>
        <v>Localización y replanteo</v>
      </c>
      <c r="C98" s="1204"/>
      <c r="D98" s="1010" t="s">
        <v>34</v>
      </c>
      <c r="E98" s="1011"/>
      <c r="F98" s="1011"/>
      <c r="G98" s="1011"/>
      <c r="H98" s="38" t="s">
        <v>1</v>
      </c>
    </row>
    <row r="99" spans="2:8">
      <c r="B99" s="1012"/>
      <c r="C99" s="1205"/>
      <c r="D99" s="1016">
        <f>+ROUND(H123+H113+H108+H117,0)</f>
        <v>1534</v>
      </c>
      <c r="E99" s="1017"/>
      <c r="F99" s="1017"/>
      <c r="G99" s="1017"/>
      <c r="H99" s="1020" t="s">
        <v>23</v>
      </c>
    </row>
    <row r="100" spans="2:8" ht="15.75" thickBot="1">
      <c r="B100" s="1014"/>
      <c r="C100" s="1206"/>
      <c r="D100" s="1018"/>
      <c r="E100" s="1019"/>
      <c r="F100" s="1019"/>
      <c r="G100" s="1019"/>
      <c r="H100" s="1021"/>
    </row>
    <row r="101" spans="2:8" ht="15.75" thickBot="1"/>
    <row r="102" spans="2:8">
      <c r="B102" s="1028" t="s">
        <v>494</v>
      </c>
      <c r="C102" s="1029"/>
      <c r="D102" s="41" t="s">
        <v>495</v>
      </c>
      <c r="E102" s="25" t="s">
        <v>496</v>
      </c>
      <c r="F102" s="25" t="s">
        <v>2469</v>
      </c>
      <c r="G102" s="26" t="s">
        <v>492</v>
      </c>
      <c r="H102" s="27" t="s">
        <v>493</v>
      </c>
    </row>
    <row r="103" spans="2:8">
      <c r="B103" s="49" t="s">
        <v>1074</v>
      </c>
      <c r="C103" s="56" t="str">
        <f>VLOOKUP(B103,'LISTA DE PRECIOS'!A:B,2,FALSE)</f>
        <v>Puntilla de 3"</v>
      </c>
      <c r="D103" s="12" t="str">
        <f>VLOOKUP(B103,'LISTA DE PRECIOS'!A:D,4,FALSE)</f>
        <v>Lb</v>
      </c>
      <c r="E103" s="12">
        <v>0.02</v>
      </c>
      <c r="F103" s="12">
        <v>1</v>
      </c>
      <c r="G103" s="13">
        <f>VLOOKUP(B103,'LISTA DE PRECIOS'!A:E,5,FALSE)</f>
        <v>3500</v>
      </c>
      <c r="H103" s="39">
        <f>+ROUND(E103*F103*G103,0)</f>
        <v>70</v>
      </c>
    </row>
    <row r="104" spans="2:8">
      <c r="B104" s="49" t="s">
        <v>868</v>
      </c>
      <c r="C104" s="56" t="str">
        <f>VLOOKUP(B104,'LISTA DE PRECIOS'!A:B,2,FALSE)</f>
        <v>Guadua basa longitud promedio = 5 m</v>
      </c>
      <c r="D104" s="12" t="str">
        <f>VLOOKUP(B104,'LISTA DE PRECIOS'!A:D,4,FALSE)</f>
        <v>Un</v>
      </c>
      <c r="E104" s="12">
        <v>0.02</v>
      </c>
      <c r="F104" s="12">
        <v>0.3</v>
      </c>
      <c r="G104" s="13">
        <f>VLOOKUP(B104,'LISTA DE PRECIOS'!A:E,5,FALSE)</f>
        <v>6228</v>
      </c>
      <c r="H104" s="39">
        <f>+ROUND(E104*F104*G104,0)</f>
        <v>37</v>
      </c>
    </row>
    <row r="105" spans="2:8">
      <c r="B105" s="49" t="s">
        <v>787</v>
      </c>
      <c r="C105" s="56" t="str">
        <f>VLOOKUP(B105,'LISTA DE PRECIOS'!A:B,2,FALSE)</f>
        <v>Cuartón de sajo 2" x 4" x 2,9 m</v>
      </c>
      <c r="D105" s="12" t="str">
        <f>VLOOKUP(B105,'LISTA DE PRECIOS'!A:D,4,FALSE)</f>
        <v>M</v>
      </c>
      <c r="E105" s="12">
        <v>0.1</v>
      </c>
      <c r="F105" s="12">
        <v>0.3</v>
      </c>
      <c r="G105" s="13">
        <f>VLOOKUP(B105,'LISTA DE PRECIOS'!A:E,5,FALSE)</f>
        <v>4359.6000000000004</v>
      </c>
      <c r="H105" s="39">
        <f>+ROUND(E105*F105*G105,0)</f>
        <v>131</v>
      </c>
    </row>
    <row r="106" spans="2:8">
      <c r="B106" s="49" t="s">
        <v>1024</v>
      </c>
      <c r="C106" s="56" t="str">
        <f>VLOOKUP(B106,'LISTA DE PRECIOS'!A:B,2,FALSE)</f>
        <v>Pintura esmalte para exteriores</v>
      </c>
      <c r="D106" s="12" t="str">
        <f>VLOOKUP(B106,'LISTA DE PRECIOS'!A:D,4,FALSE)</f>
        <v>Gl</v>
      </c>
      <c r="E106" s="12">
        <v>2E-3</v>
      </c>
      <c r="F106" s="12">
        <v>1.03</v>
      </c>
      <c r="G106" s="13">
        <f>VLOOKUP(B106,'LISTA DE PRECIOS'!A:E,5,FALSE)</f>
        <v>60633</v>
      </c>
      <c r="H106" s="39">
        <f>+ROUND(E106*F106*G106,0)</f>
        <v>125</v>
      </c>
    </row>
    <row r="107" spans="2:8" ht="15.75" thickBot="1">
      <c r="B107" s="49" t="s">
        <v>928</v>
      </c>
      <c r="C107" s="56" t="str">
        <f>VLOOKUP(B107,'LISTA DE PRECIOS'!A:B,2,FALSE)</f>
        <v>Listón sajo de 5 x 3 cm x 2,5 m (varilla)</v>
      </c>
      <c r="D107" s="12" t="str">
        <f>VLOOKUP(B107,'LISTA DE PRECIOS'!A:D,4,FALSE)</f>
        <v>M</v>
      </c>
      <c r="E107" s="12">
        <v>0.1</v>
      </c>
      <c r="F107" s="12">
        <v>0.3</v>
      </c>
      <c r="G107" s="13">
        <f>VLOOKUP(B107,'LISTA DE PRECIOS'!A:E,5,FALSE)</f>
        <v>5424</v>
      </c>
      <c r="H107" s="39">
        <f>+ROUND(E107*F107*G107,0)</f>
        <v>163</v>
      </c>
    </row>
    <row r="108" spans="2:8" ht="15.75" thickBot="1">
      <c r="B108" s="1022"/>
      <c r="C108" s="1023"/>
      <c r="D108" s="1024"/>
      <c r="E108" s="1025" t="s">
        <v>497</v>
      </c>
      <c r="F108" s="994"/>
      <c r="G108" s="1026"/>
      <c r="H108" s="28">
        <f>ROUND(SUM(H103:H107),0)</f>
        <v>526</v>
      </c>
    </row>
    <row r="109" spans="2:8" ht="15.75" thickBot="1">
      <c r="B109" s="1027"/>
      <c r="C109" s="1027"/>
      <c r="D109" s="1027"/>
      <c r="E109" s="1027"/>
      <c r="F109" s="1027"/>
      <c r="G109" s="1027"/>
      <c r="H109" s="1027"/>
    </row>
    <row r="110" spans="2:8">
      <c r="B110" s="1028" t="s">
        <v>489</v>
      </c>
      <c r="C110" s="1029"/>
      <c r="D110" s="41" t="s">
        <v>490</v>
      </c>
      <c r="E110" s="25" t="s">
        <v>491</v>
      </c>
      <c r="F110" s="25" t="s">
        <v>2469</v>
      </c>
      <c r="G110" s="26" t="s">
        <v>492</v>
      </c>
      <c r="H110" s="27" t="s">
        <v>493</v>
      </c>
    </row>
    <row r="111" spans="2:8">
      <c r="B111" s="54" t="s">
        <v>543</v>
      </c>
      <c r="C111" s="56" t="str">
        <f>VLOOKUP(B111,'LISTA DE PRECIOS'!A:B,2,FALSE)</f>
        <v>Herramienta menor</v>
      </c>
      <c r="D111" s="12" t="str">
        <f>VLOOKUP(B111,'LISTA DE PRECIOS'!A:D,4,FALSE)</f>
        <v>%MO</v>
      </c>
      <c r="E111" s="55">
        <v>0.1</v>
      </c>
      <c r="F111" s="55"/>
      <c r="G111" s="13">
        <f>+H123</f>
        <v>916</v>
      </c>
      <c r="H111" s="24">
        <f>+ROUND(E111*G111,0)</f>
        <v>92</v>
      </c>
    </row>
    <row r="112" spans="2:8">
      <c r="B112" s="54" t="s">
        <v>554</v>
      </c>
      <c r="C112" s="56" t="str">
        <f>VLOOKUP(B112,'LISTA DE PRECIOS'!A:B,2,FALSE)</f>
        <v>Equipo completo de topografía</v>
      </c>
      <c r="D112" s="12" t="str">
        <f>VLOOKUP(B112,'LISTA DE PRECIOS'!A:D,4,FALSE)</f>
        <v>Día</v>
      </c>
      <c r="E112" s="12">
        <v>0.05</v>
      </c>
      <c r="F112" s="12"/>
      <c r="G112" s="13">
        <f>VLOOKUP(B112,'LISTA DE PRECIOS'!A:E,5,FALSE)</f>
        <v>102710.1</v>
      </c>
      <c r="H112" s="39">
        <f>+ROUND(E112*G112,0)</f>
        <v>5136</v>
      </c>
    </row>
    <row r="113" spans="2:8" ht="15.75" thickBot="1">
      <c r="B113" s="1022"/>
      <c r="C113" s="1023"/>
      <c r="D113" s="1024"/>
      <c r="E113" s="1030" t="s">
        <v>498</v>
      </c>
      <c r="F113" s="1031"/>
      <c r="G113" s="1032"/>
      <c r="H113" s="29">
        <f>ROUND(SUM(H111:H111),0)</f>
        <v>92</v>
      </c>
    </row>
    <row r="114" spans="2:8" ht="15.75" thickBot="1">
      <c r="B114" s="42"/>
      <c r="C114" s="42"/>
      <c r="D114" s="42"/>
      <c r="E114" s="10"/>
      <c r="F114" s="10"/>
      <c r="G114" s="7"/>
      <c r="H114" s="8"/>
    </row>
    <row r="115" spans="2:8" ht="24.75" thickBot="1">
      <c r="B115" s="1033" t="s">
        <v>499</v>
      </c>
      <c r="C115" s="1034"/>
      <c r="D115" s="30" t="s">
        <v>495</v>
      </c>
      <c r="E115" s="30" t="s">
        <v>501</v>
      </c>
      <c r="F115" s="25" t="s">
        <v>2469</v>
      </c>
      <c r="G115" s="31" t="s">
        <v>500</v>
      </c>
      <c r="H115" s="32" t="s">
        <v>493</v>
      </c>
    </row>
    <row r="116" spans="2:8" ht="15.75" thickBot="1">
      <c r="B116" s="15">
        <v>3</v>
      </c>
      <c r="C116" s="16" t="s">
        <v>4</v>
      </c>
      <c r="D116" s="17"/>
      <c r="E116" s="18"/>
      <c r="F116" s="18"/>
      <c r="G116" s="19"/>
      <c r="H116" s="20">
        <f>+ROUND(E116*G116,0)</f>
        <v>0</v>
      </c>
    </row>
    <row r="117" spans="2:8" ht="15.75" thickBot="1">
      <c r="B117" s="991"/>
      <c r="C117" s="991"/>
      <c r="D117" s="991"/>
      <c r="E117" s="992" t="s">
        <v>502</v>
      </c>
      <c r="F117" s="993"/>
      <c r="G117" s="994"/>
      <c r="H117" s="33">
        <f>ROUND(SUM(H116:H116),0)</f>
        <v>0</v>
      </c>
    </row>
    <row r="118" spans="2:8" ht="15.75" thickBot="1">
      <c r="B118" s="1027"/>
      <c r="C118" s="1027"/>
      <c r="D118" s="1027"/>
      <c r="E118" s="1027"/>
      <c r="F118" s="1027"/>
      <c r="G118" s="1027"/>
      <c r="H118" s="1027"/>
    </row>
    <row r="119" spans="2:8" ht="15.75" thickBot="1">
      <c r="B119" s="1028" t="s">
        <v>503</v>
      </c>
      <c r="C119" s="1029"/>
      <c r="D119" s="41" t="s">
        <v>495</v>
      </c>
      <c r="E119" s="25" t="s">
        <v>504</v>
      </c>
      <c r="F119" s="25" t="s">
        <v>2469</v>
      </c>
      <c r="G119" s="26" t="s">
        <v>505</v>
      </c>
      <c r="H119" s="27" t="s">
        <v>493</v>
      </c>
    </row>
    <row r="120" spans="2:8" ht="15.75" thickBot="1">
      <c r="B120" s="85" t="s">
        <v>2527</v>
      </c>
      <c r="C120" s="56" t="str">
        <f>VLOOKUP(B120,'LISTA DE PRECIOS'!A:B,2,FALSE)</f>
        <v>Topógrafo</v>
      </c>
      <c r="D120" s="12" t="str">
        <f>VLOOKUP(B120,'LISTA DE PRECIOS'!A:D,4,FALSE)</f>
        <v>Día</v>
      </c>
      <c r="E120" s="21">
        <v>2E-3</v>
      </c>
      <c r="F120" s="58">
        <v>1</v>
      </c>
      <c r="G120" s="13">
        <f>VLOOKUP(B120,'LISTA DE PRECIOS'!A:E,5,FALSE)</f>
        <v>219995</v>
      </c>
      <c r="H120" s="22">
        <f>+ROUND(E120*F120*G120,0)</f>
        <v>440</v>
      </c>
    </row>
    <row r="121" spans="2:8" ht="15.75" thickBot="1">
      <c r="B121" s="85" t="s">
        <v>2517</v>
      </c>
      <c r="C121" s="56" t="str">
        <f>VLOOKUP(B121,'LISTA DE PRECIOS'!A:B,2,FALSE)</f>
        <v>Cadenero 1</v>
      </c>
      <c r="D121" s="12" t="str">
        <f>VLOOKUP(B121,'LISTA DE PRECIOS'!A:D,4,FALSE)</f>
        <v>Día</v>
      </c>
      <c r="E121" s="21">
        <v>2E-3</v>
      </c>
      <c r="F121" s="58">
        <v>1</v>
      </c>
      <c r="G121" s="13">
        <f>VLOOKUP(B121,'LISTA DE PRECIOS'!A:E,5,FALSE)</f>
        <v>101946</v>
      </c>
      <c r="H121" s="22">
        <f>+ROUND(E121*F121*G121,0)</f>
        <v>204</v>
      </c>
    </row>
    <row r="122" spans="2:8" ht="15.75" thickBot="1">
      <c r="B122" s="85" t="s">
        <v>2518</v>
      </c>
      <c r="C122" s="56" t="str">
        <f>VLOOKUP(B122,'LISTA DE PRECIOS'!A:B,2,FALSE)</f>
        <v>Cadenero 2</v>
      </c>
      <c r="D122" s="12" t="str">
        <f>VLOOKUP(B122,'LISTA DE PRECIOS'!A:D,4,FALSE)</f>
        <v>Día</v>
      </c>
      <c r="E122" s="21">
        <v>2E-3</v>
      </c>
      <c r="F122" s="58">
        <v>2</v>
      </c>
      <c r="G122" s="13">
        <f>VLOOKUP(B122,'LISTA DE PRECIOS'!A:E,5,FALSE)</f>
        <v>67964</v>
      </c>
      <c r="H122" s="22">
        <f>+ROUND(E122*F122*G122,0)</f>
        <v>272</v>
      </c>
    </row>
    <row r="123" spans="2:8" ht="15.75" thickBot="1">
      <c r="B123" s="991"/>
      <c r="C123" s="991"/>
      <c r="D123" s="991"/>
      <c r="E123" s="992" t="s">
        <v>506</v>
      </c>
      <c r="F123" s="993"/>
      <c r="G123" s="994"/>
      <c r="H123" s="28">
        <f>ROUND(SUM(H120:H122),0)</f>
        <v>916</v>
      </c>
    </row>
    <row r="124" spans="2:8" ht="15.75" thickBot="1">
      <c r="B124" s="42"/>
      <c r="C124" s="42"/>
      <c r="D124" s="42"/>
      <c r="E124" s="42"/>
      <c r="F124" s="42"/>
      <c r="G124" s="42"/>
      <c r="H124" s="42"/>
    </row>
    <row r="125" spans="2:8" ht="15.75" thickBot="1">
      <c r="B125" s="40"/>
      <c r="C125" s="40"/>
      <c r="D125" s="40"/>
      <c r="E125" s="995" t="s">
        <v>507</v>
      </c>
      <c r="F125" s="996"/>
      <c r="G125" s="997"/>
      <c r="H125" s="14">
        <f>+ROUND(H123+H113+H108+H117,0)</f>
        <v>1534</v>
      </c>
    </row>
    <row r="127" spans="2:8" ht="15.75" thickBot="1"/>
    <row r="128" spans="2:8" ht="16.5" thickBot="1">
      <c r="B128" s="998" t="s">
        <v>2532</v>
      </c>
      <c r="C128" s="999"/>
      <c r="D128" s="999"/>
      <c r="E128" s="999"/>
      <c r="F128" s="999"/>
      <c r="G128" s="999"/>
      <c r="H128" s="1000"/>
    </row>
    <row r="129" spans="2:8" ht="15.75" thickBot="1">
      <c r="B129" s="1001" t="s">
        <v>487</v>
      </c>
      <c r="C129" s="1002"/>
      <c r="D129" s="1003"/>
      <c r="E129" s="1004"/>
      <c r="F129" s="1004"/>
      <c r="G129" s="1004"/>
      <c r="H129" s="1005"/>
    </row>
    <row r="130" spans="2:8" ht="15.75" thickBot="1">
      <c r="B130" s="1264" t="s">
        <v>488</v>
      </c>
      <c r="C130" s="1265"/>
      <c r="D130" s="1035" t="s">
        <v>2441</v>
      </c>
      <c r="E130" s="1036"/>
      <c r="F130" s="1036"/>
      <c r="G130" s="1036"/>
      <c r="H130" s="1037"/>
    </row>
    <row r="131" spans="2:8" ht="14.45" customHeight="1">
      <c r="B131" s="1010" t="str">
        <f>VLOOKUP(D130,ACTIVIDADES!A:D,2,FALSE)</f>
        <v>Limpieza y nivelación</v>
      </c>
      <c r="C131" s="1204"/>
      <c r="D131" s="1010" t="s">
        <v>34</v>
      </c>
      <c r="E131" s="1011"/>
      <c r="F131" s="1011"/>
      <c r="G131" s="1204"/>
      <c r="H131" s="38" t="s">
        <v>1</v>
      </c>
    </row>
    <row r="132" spans="2:8">
      <c r="B132" s="1012"/>
      <c r="C132" s="1205"/>
      <c r="D132" s="1016">
        <f>+ROUND(H151+H141+H137+H145,0)</f>
        <v>6138</v>
      </c>
      <c r="E132" s="1017"/>
      <c r="F132" s="1017"/>
      <c r="G132" s="1267"/>
      <c r="H132" s="1020" t="s">
        <v>23</v>
      </c>
    </row>
    <row r="133" spans="2:8" ht="15.75" thickBot="1">
      <c r="B133" s="1014"/>
      <c r="C133" s="1206"/>
      <c r="D133" s="1018"/>
      <c r="E133" s="1019"/>
      <c r="F133" s="1019"/>
      <c r="G133" s="1268"/>
      <c r="H133" s="1021"/>
    </row>
    <row r="134" spans="2:8" ht="15.75" thickBot="1"/>
    <row r="135" spans="2:8">
      <c r="B135" s="1262" t="s">
        <v>494</v>
      </c>
      <c r="C135" s="1263"/>
      <c r="D135" s="41" t="s">
        <v>495</v>
      </c>
      <c r="E135" s="25" t="s">
        <v>496</v>
      </c>
      <c r="F135" s="25" t="s">
        <v>2469</v>
      </c>
      <c r="G135" s="26" t="s">
        <v>492</v>
      </c>
      <c r="H135" s="27" t="s">
        <v>493</v>
      </c>
    </row>
    <row r="136" spans="2:8" ht="15.75" thickBot="1">
      <c r="B136" s="54"/>
      <c r="C136" s="56"/>
      <c r="D136" s="12"/>
      <c r="E136" s="12"/>
      <c r="F136" s="12"/>
      <c r="G136" s="13"/>
      <c r="H136" s="39"/>
    </row>
    <row r="137" spans="2:8" ht="15.75" thickBot="1">
      <c r="B137" s="1277"/>
      <c r="C137" s="1277"/>
      <c r="D137" s="1278"/>
      <c r="E137" s="992" t="s">
        <v>497</v>
      </c>
      <c r="F137" s="993"/>
      <c r="G137" s="994"/>
      <c r="H137" s="28">
        <f>ROUND(SUM(H136:H136),0)</f>
        <v>0</v>
      </c>
    </row>
    <row r="138" spans="2:8" ht="15.75" thickBot="1">
      <c r="B138" s="1271"/>
      <c r="C138" s="1271"/>
      <c r="D138" s="1271"/>
      <c r="E138" s="1271"/>
      <c r="F138" s="1271"/>
      <c r="G138" s="1271"/>
      <c r="H138" s="1271"/>
    </row>
    <row r="139" spans="2:8">
      <c r="B139" s="1262" t="s">
        <v>489</v>
      </c>
      <c r="C139" s="1263"/>
      <c r="D139" s="41" t="s">
        <v>490</v>
      </c>
      <c r="E139" s="25" t="s">
        <v>491</v>
      </c>
      <c r="F139" s="25" t="s">
        <v>2469</v>
      </c>
      <c r="G139" s="26" t="s">
        <v>492</v>
      </c>
      <c r="H139" s="27" t="s">
        <v>493</v>
      </c>
    </row>
    <row r="140" spans="2:8">
      <c r="B140" s="54" t="s">
        <v>543</v>
      </c>
      <c r="C140" s="56" t="str">
        <f>VLOOKUP(B140,'LISTA DE PRECIOS'!A:B,2,FALSE)</f>
        <v>Herramienta menor</v>
      </c>
      <c r="D140" s="12" t="str">
        <f>VLOOKUP(B140,'LISTA DE PRECIOS'!A:D,4,FALSE)</f>
        <v>%MO</v>
      </c>
      <c r="E140" s="55">
        <v>0.1</v>
      </c>
      <c r="F140" s="55"/>
      <c r="G140" s="13">
        <f>+H151</f>
        <v>5580</v>
      </c>
      <c r="H140" s="24">
        <f>+ROUND(E140*G140,0)</f>
        <v>558</v>
      </c>
    </row>
    <row r="141" spans="2:8" ht="15.75" thickBot="1">
      <c r="B141" s="1277"/>
      <c r="C141" s="1277"/>
      <c r="D141" s="1278"/>
      <c r="E141" s="1279" t="s">
        <v>498</v>
      </c>
      <c r="F141" s="1280"/>
      <c r="G141" s="1281"/>
      <c r="H141" s="29">
        <f>ROUND(SUM(H140:H140),0)</f>
        <v>558</v>
      </c>
    </row>
    <row r="142" spans="2:8" ht="15.75" thickBot="1">
      <c r="B142" s="42"/>
      <c r="C142" s="42"/>
      <c r="D142" s="42"/>
      <c r="E142" s="10"/>
      <c r="F142" s="10"/>
      <c r="G142" s="7"/>
      <c r="H142" s="8"/>
    </row>
    <row r="143" spans="2:8" ht="24.75" thickBot="1">
      <c r="B143" s="1033" t="s">
        <v>499</v>
      </c>
      <c r="C143" s="1034"/>
      <c r="D143" s="30" t="s">
        <v>495</v>
      </c>
      <c r="E143" s="30" t="s">
        <v>501</v>
      </c>
      <c r="F143" s="25" t="s">
        <v>2469</v>
      </c>
      <c r="G143" s="31" t="s">
        <v>500</v>
      </c>
      <c r="H143" s="32" t="s">
        <v>493</v>
      </c>
    </row>
    <row r="144" spans="2:8" ht="15.75" thickBot="1">
      <c r="B144" s="15">
        <v>3</v>
      </c>
      <c r="C144" s="16" t="s">
        <v>4</v>
      </c>
      <c r="D144" s="17"/>
      <c r="E144" s="18"/>
      <c r="F144" s="18"/>
      <c r="G144" s="19"/>
      <c r="H144" s="20">
        <f>+ROUND(E144*G144,0)</f>
        <v>0</v>
      </c>
    </row>
    <row r="145" spans="2:8" ht="15.75" thickBot="1">
      <c r="B145" s="1269"/>
      <c r="C145" s="1269"/>
      <c r="D145" s="1270"/>
      <c r="E145" s="992" t="s">
        <v>502</v>
      </c>
      <c r="F145" s="993"/>
      <c r="G145" s="994"/>
      <c r="H145" s="33">
        <f>ROUND(SUM(H144:H144),0)</f>
        <v>0</v>
      </c>
    </row>
    <row r="146" spans="2:8" ht="15.75" thickBot="1">
      <c r="B146" s="1271"/>
      <c r="C146" s="1271"/>
      <c r="D146" s="1271"/>
      <c r="E146" s="1271"/>
      <c r="F146" s="1271"/>
      <c r="G146" s="1271"/>
      <c r="H146" s="1271"/>
    </row>
    <row r="147" spans="2:8" ht="15.75" thickBot="1">
      <c r="B147" s="1262" t="s">
        <v>503</v>
      </c>
      <c r="C147" s="1263"/>
      <c r="D147" s="41" t="s">
        <v>495</v>
      </c>
      <c r="E147" s="25" t="s">
        <v>504</v>
      </c>
      <c r="F147" s="25" t="s">
        <v>2469</v>
      </c>
      <c r="G147" s="26" t="s">
        <v>505</v>
      </c>
      <c r="H147" s="27" t="s">
        <v>493</v>
      </c>
    </row>
    <row r="148" spans="2:8" ht="15.75" thickBot="1">
      <c r="B148" s="85" t="s">
        <v>2514</v>
      </c>
      <c r="C148" s="56" t="str">
        <f>VLOOKUP(B148,'LISTA DE PRECIOS'!A:B,2,FALSE)</f>
        <v>Ayudante</v>
      </c>
      <c r="D148" s="12" t="str">
        <f>VLOOKUP(B148,'LISTA DE PRECIOS'!A:D,4,FALSE)</f>
        <v>Día</v>
      </c>
      <c r="E148" s="21">
        <v>1.2999999999999999E-2</v>
      </c>
      <c r="F148" s="58">
        <v>4</v>
      </c>
      <c r="G148" s="13">
        <f>VLOOKUP(B148,'LISTA DE PRECIOS'!A:E,5,FALSE)</f>
        <v>67964</v>
      </c>
      <c r="H148" s="22">
        <f>+ROUND(E148*F148*G148,0)</f>
        <v>3534</v>
      </c>
    </row>
    <row r="149" spans="2:8" ht="15.75" thickBot="1">
      <c r="B149" s="85" t="s">
        <v>2516</v>
      </c>
      <c r="C149" s="56" t="str">
        <f>VLOOKUP(B149,'LISTA DE PRECIOS'!A:B,2,FALSE)</f>
        <v>Oficial</v>
      </c>
      <c r="D149" s="12" t="str">
        <f>VLOOKUP(B149,'LISTA DE PRECIOS'!A:D,4,FALSE)</f>
        <v>Día</v>
      </c>
      <c r="E149" s="21">
        <v>1.2999999999999999E-2</v>
      </c>
      <c r="F149" s="58">
        <v>1</v>
      </c>
      <c r="G149" s="13">
        <f>VLOOKUP(B149,'LISTA DE PRECIOS'!A:E,5,FALSE)</f>
        <v>122335</v>
      </c>
      <c r="H149" s="22">
        <f>+ROUND(E149*F149*G149,0)</f>
        <v>1590</v>
      </c>
    </row>
    <row r="150" spans="2:8" ht="15.75" thickBot="1">
      <c r="B150" s="54" t="s">
        <v>524</v>
      </c>
      <c r="C150" s="56" t="str">
        <f>VLOOKUP(B150,'LISTA DE PRECIOS'!A:B,2,FALSE)</f>
        <v>Acarreo Horizontal</v>
      </c>
      <c r="D150" s="12" t="str">
        <f>VLOOKUP(B150,'LISTA DE PRECIOS'!A:D,4,FALSE)</f>
        <v>% MO</v>
      </c>
      <c r="E150" s="21">
        <v>0.1</v>
      </c>
      <c r="F150" s="58">
        <v>1</v>
      </c>
      <c r="G150" s="13">
        <f>VLOOKUP(B150,'LISTA DE PRECIOS'!A:E,5,FALSE)</f>
        <v>4564</v>
      </c>
      <c r="H150" s="22">
        <f>+ROUND(E150*F150*G150,0)</f>
        <v>456</v>
      </c>
    </row>
    <row r="151" spans="2:8" ht="15.75" thickBot="1">
      <c r="B151" s="1277"/>
      <c r="C151" s="1277"/>
      <c r="D151" s="1278"/>
      <c r="E151" s="992" t="s">
        <v>506</v>
      </c>
      <c r="F151" s="993"/>
      <c r="G151" s="994"/>
      <c r="H151" s="28">
        <f>ROUND(SUM(H148:H150),0)</f>
        <v>5580</v>
      </c>
    </row>
    <row r="152" spans="2:8" ht="15.75" thickBot="1">
      <c r="D152" s="42"/>
      <c r="E152" s="42"/>
      <c r="F152" s="42"/>
      <c r="G152" s="42"/>
      <c r="H152" s="42"/>
    </row>
    <row r="153" spans="2:8" ht="15.75" thickBot="1">
      <c r="D153" s="40"/>
      <c r="E153" s="995" t="s">
        <v>507</v>
      </c>
      <c r="F153" s="996"/>
      <c r="G153" s="997"/>
      <c r="H153" s="14">
        <f>+ROUND(H151+H141+H137+H145,0)</f>
        <v>6138</v>
      </c>
    </row>
    <row r="155" spans="2:8" ht="15.75" thickBot="1"/>
    <row r="156" spans="2:8" ht="16.5" thickBot="1">
      <c r="B156" s="998" t="s">
        <v>2532</v>
      </c>
      <c r="C156" s="999"/>
      <c r="D156" s="999"/>
      <c r="E156" s="999"/>
      <c r="F156" s="999"/>
      <c r="G156" s="999"/>
      <c r="H156" s="1000"/>
    </row>
    <row r="157" spans="2:8" ht="15.75" thickBot="1">
      <c r="B157" s="1001" t="s">
        <v>487</v>
      </c>
      <c r="C157" s="1002"/>
      <c r="D157" s="1003"/>
      <c r="E157" s="1004"/>
      <c r="F157" s="1004"/>
      <c r="G157" s="1004"/>
      <c r="H157" s="1005"/>
    </row>
    <row r="158" spans="2:8" ht="15.75" thickBot="1">
      <c r="B158" s="1006" t="s">
        <v>488</v>
      </c>
      <c r="C158" s="1007"/>
      <c r="D158" s="1008" t="s">
        <v>2442</v>
      </c>
      <c r="E158" s="1007"/>
      <c r="F158" s="1007"/>
      <c r="G158" s="1007"/>
      <c r="H158" s="1009"/>
    </row>
    <row r="159" spans="2:8" ht="14.45" customHeight="1">
      <c r="B159" s="1010" t="str">
        <f>VLOOKUP(D158,ACTIVIDADES!A:D,2,FALSE)</f>
        <v>Descapote y nivelación</v>
      </c>
      <c r="C159" s="1204"/>
      <c r="D159" s="1010" t="s">
        <v>34</v>
      </c>
      <c r="E159" s="1011"/>
      <c r="F159" s="1011"/>
      <c r="G159" s="1011"/>
      <c r="H159" s="38" t="s">
        <v>1</v>
      </c>
    </row>
    <row r="160" spans="2:8">
      <c r="B160" s="1012"/>
      <c r="C160" s="1205"/>
      <c r="D160" s="1016">
        <f>+ROUND(H178+H169+H165+H173,0)</f>
        <v>8672</v>
      </c>
      <c r="E160" s="1017"/>
      <c r="F160" s="1017"/>
      <c r="G160" s="1017"/>
      <c r="H160" s="1020" t="s">
        <v>23</v>
      </c>
    </row>
    <row r="161" spans="2:8" ht="15.75" thickBot="1">
      <c r="B161" s="1014"/>
      <c r="C161" s="1206"/>
      <c r="D161" s="1018"/>
      <c r="E161" s="1019"/>
      <c r="F161" s="1019"/>
      <c r="G161" s="1019"/>
      <c r="H161" s="1021"/>
    </row>
    <row r="162" spans="2:8" ht="15.75" thickBot="1"/>
    <row r="163" spans="2:8">
      <c r="B163" s="1028" t="s">
        <v>494</v>
      </c>
      <c r="C163" s="1029"/>
      <c r="D163" s="41" t="s">
        <v>495</v>
      </c>
      <c r="E163" s="25" t="s">
        <v>496</v>
      </c>
      <c r="F163" s="25" t="s">
        <v>2469</v>
      </c>
      <c r="G163" s="26" t="s">
        <v>492</v>
      </c>
      <c r="H163" s="27" t="s">
        <v>493</v>
      </c>
    </row>
    <row r="164" spans="2:8">
      <c r="B164" s="114"/>
      <c r="C164" s="56"/>
      <c r="D164" s="12"/>
      <c r="E164" s="12"/>
      <c r="F164" s="12"/>
      <c r="G164" s="13"/>
      <c r="H164" s="39"/>
    </row>
    <row r="165" spans="2:8" ht="15.75" thickBot="1">
      <c r="B165" s="1022"/>
      <c r="C165" s="1023"/>
      <c r="D165" s="1024"/>
      <c r="E165" s="1030" t="s">
        <v>497</v>
      </c>
      <c r="F165" s="1031"/>
      <c r="G165" s="1032"/>
      <c r="H165" s="29">
        <f>ROUND(SUM(H164:H164),0)</f>
        <v>0</v>
      </c>
    </row>
    <row r="166" spans="2:8" ht="15.75" thickBot="1">
      <c r="B166" s="1027"/>
      <c r="C166" s="1027"/>
      <c r="D166" s="1027"/>
      <c r="E166" s="1027"/>
      <c r="F166" s="1027"/>
      <c r="G166" s="1027"/>
      <c r="H166" s="1027"/>
    </row>
    <row r="167" spans="2:8">
      <c r="B167" s="1028" t="s">
        <v>489</v>
      </c>
      <c r="C167" s="1029"/>
      <c r="D167" s="41" t="s">
        <v>490</v>
      </c>
      <c r="E167" s="25" t="s">
        <v>491</v>
      </c>
      <c r="F167" s="25" t="s">
        <v>2469</v>
      </c>
      <c r="G167" s="26" t="s">
        <v>492</v>
      </c>
      <c r="H167" s="27" t="s">
        <v>493</v>
      </c>
    </row>
    <row r="168" spans="2:8">
      <c r="B168" s="114" t="s">
        <v>543</v>
      </c>
      <c r="C168" s="56" t="str">
        <f>VLOOKUP(B168,'LISTA DE PRECIOS'!A:B,2,FALSE)</f>
        <v>Herramienta menor</v>
      </c>
      <c r="D168" s="12" t="str">
        <f>VLOOKUP(B168,'LISTA DE PRECIOS'!A:D,4,FALSE)</f>
        <v>%MO</v>
      </c>
      <c r="E168" s="55">
        <v>0.1</v>
      </c>
      <c r="F168" s="55"/>
      <c r="G168" s="13">
        <f>+H178</f>
        <v>7884</v>
      </c>
      <c r="H168" s="24">
        <f>+ROUND(E168*G168,0)</f>
        <v>788</v>
      </c>
    </row>
    <row r="169" spans="2:8" ht="15.75" thickBot="1">
      <c r="B169" s="1022"/>
      <c r="C169" s="1023"/>
      <c r="D169" s="1024"/>
      <c r="E169" s="1030" t="s">
        <v>498</v>
      </c>
      <c r="F169" s="1031"/>
      <c r="G169" s="1032"/>
      <c r="H169" s="29">
        <f>ROUND(SUM(H168:H168),0)</f>
        <v>788</v>
      </c>
    </row>
    <row r="170" spans="2:8" ht="15.75" thickBot="1">
      <c r="B170" s="42"/>
      <c r="C170" s="42"/>
      <c r="D170" s="42"/>
      <c r="E170" s="10"/>
      <c r="F170" s="10"/>
      <c r="G170" s="7"/>
      <c r="H170" s="8"/>
    </row>
    <row r="171" spans="2:8" ht="24.75" thickBot="1">
      <c r="B171" s="1033" t="s">
        <v>499</v>
      </c>
      <c r="C171" s="1034"/>
      <c r="D171" s="30" t="s">
        <v>495</v>
      </c>
      <c r="E171" s="30" t="s">
        <v>501</v>
      </c>
      <c r="F171" s="25" t="s">
        <v>2469</v>
      </c>
      <c r="G171" s="31" t="s">
        <v>500</v>
      </c>
      <c r="H171" s="32" t="s">
        <v>493</v>
      </c>
    </row>
    <row r="172" spans="2:8" ht="15.75" thickBot="1">
      <c r="B172" s="15">
        <v>3</v>
      </c>
      <c r="C172" s="16" t="s">
        <v>4</v>
      </c>
      <c r="D172" s="17"/>
      <c r="E172" s="18"/>
      <c r="F172" s="18"/>
      <c r="G172" s="19"/>
      <c r="H172" s="20">
        <f>+ROUND(E172*G172,0)</f>
        <v>0</v>
      </c>
    </row>
    <row r="173" spans="2:8" ht="15.75" thickBot="1">
      <c r="B173" s="991"/>
      <c r="C173" s="991"/>
      <c r="D173" s="991"/>
      <c r="E173" s="992" t="s">
        <v>502</v>
      </c>
      <c r="F173" s="993"/>
      <c r="G173" s="994"/>
      <c r="H173" s="33">
        <f>ROUND(SUM(H172:H172),0)</f>
        <v>0</v>
      </c>
    </row>
    <row r="174" spans="2:8" ht="15.75" thickBot="1">
      <c r="B174" s="1027"/>
      <c r="C174" s="1027"/>
      <c r="D174" s="1027"/>
      <c r="E174" s="1027"/>
      <c r="F174" s="1027"/>
      <c r="G174" s="1027"/>
      <c r="H174" s="1027"/>
    </row>
    <row r="175" spans="2:8" ht="15.75" thickBot="1">
      <c r="B175" s="1028" t="s">
        <v>503</v>
      </c>
      <c r="C175" s="1029"/>
      <c r="D175" s="41" t="s">
        <v>495</v>
      </c>
      <c r="E175" s="25" t="s">
        <v>504</v>
      </c>
      <c r="F175" s="25" t="s">
        <v>2530</v>
      </c>
      <c r="G175" s="26" t="s">
        <v>505</v>
      </c>
      <c r="H175" s="27" t="s">
        <v>493</v>
      </c>
    </row>
    <row r="176" spans="2:8" ht="15.75" thickBot="1">
      <c r="B176" s="111" t="s">
        <v>2514</v>
      </c>
      <c r="C176" s="56" t="str">
        <f>VLOOKUP(B176,'LISTA DE PRECIOS'!A:B,2,FALSE)</f>
        <v>Ayudante</v>
      </c>
      <c r="D176" s="12" t="str">
        <f>VLOOKUP(B176,'LISTA DE PRECIOS'!A:D,4,FALSE)</f>
        <v>Día</v>
      </c>
      <c r="E176" s="21">
        <v>0.02</v>
      </c>
      <c r="F176" s="58">
        <v>4</v>
      </c>
      <c r="G176" s="13">
        <f>VLOOKUP(B176,'LISTA DE PRECIOS'!A:E,5,FALSE)</f>
        <v>67964</v>
      </c>
      <c r="H176" s="22">
        <f>+ROUND(E176*F176*G176,0)</f>
        <v>5437</v>
      </c>
    </row>
    <row r="177" spans="2:8" ht="15.75" thickBot="1">
      <c r="B177" s="118" t="s">
        <v>2516</v>
      </c>
      <c r="C177" s="56" t="str">
        <f>VLOOKUP(B177,'LISTA DE PRECIOS'!A:B,2,FALSE)</f>
        <v>Oficial</v>
      </c>
      <c r="D177" s="12" t="str">
        <f>VLOOKUP(B177,'LISTA DE PRECIOS'!A:D,4,FALSE)</f>
        <v>Día</v>
      </c>
      <c r="E177" s="126">
        <v>0.02</v>
      </c>
      <c r="F177" s="125">
        <v>1</v>
      </c>
      <c r="G177" s="13">
        <f>VLOOKUP(B177,'LISTA DE PRECIOS'!A:E,5,FALSE)</f>
        <v>122335</v>
      </c>
      <c r="H177" s="20">
        <f>+ROUND(E177*F177*G177,0)</f>
        <v>2447</v>
      </c>
    </row>
    <row r="178" spans="2:8" ht="15.75" thickBot="1">
      <c r="B178" s="991"/>
      <c r="C178" s="991"/>
      <c r="D178" s="991"/>
      <c r="E178" s="1042" t="s">
        <v>506</v>
      </c>
      <c r="F178" s="1043"/>
      <c r="G178" s="1031"/>
      <c r="H178" s="29">
        <f>ROUND(SUM(H176:H177),0)</f>
        <v>7884</v>
      </c>
    </row>
    <row r="179" spans="2:8" ht="15.75" thickBot="1">
      <c r="B179" s="42"/>
      <c r="C179" s="42"/>
      <c r="D179" s="42"/>
      <c r="E179" s="42"/>
      <c r="F179" s="42"/>
      <c r="G179" s="42"/>
      <c r="H179" s="42"/>
    </row>
    <row r="180" spans="2:8" ht="15.75" thickBot="1">
      <c r="B180" s="40"/>
      <c r="C180" s="40"/>
      <c r="D180" s="40"/>
      <c r="E180" s="995" t="s">
        <v>507</v>
      </c>
      <c r="F180" s="996"/>
      <c r="G180" s="997"/>
      <c r="H180" s="14">
        <f>+ROUND(H178+H169+H165+H173,0)</f>
        <v>8672</v>
      </c>
    </row>
    <row r="182" spans="2:8" ht="15.75" thickBot="1"/>
    <row r="183" spans="2:8" ht="16.5" thickBot="1">
      <c r="B183" s="998" t="s">
        <v>2532</v>
      </c>
      <c r="C183" s="999"/>
      <c r="D183" s="999"/>
      <c r="E183" s="999"/>
      <c r="F183" s="999"/>
      <c r="G183" s="999"/>
      <c r="H183" s="1000"/>
    </row>
    <row r="184" spans="2:8" ht="15.75" thickBot="1">
      <c r="B184" s="1001" t="s">
        <v>487</v>
      </c>
      <c r="C184" s="1002"/>
      <c r="D184" s="1003"/>
      <c r="E184" s="1004"/>
      <c r="F184" s="1004"/>
      <c r="G184" s="1004"/>
      <c r="H184" s="1005"/>
    </row>
    <row r="185" spans="2:8" ht="15.75" thickBot="1">
      <c r="B185" s="1006" t="s">
        <v>488</v>
      </c>
      <c r="C185" s="1007"/>
      <c r="D185" s="1008" t="s">
        <v>2443</v>
      </c>
      <c r="E185" s="1007"/>
      <c r="F185" s="1007"/>
      <c r="G185" s="1007"/>
      <c r="H185" s="1009"/>
    </row>
    <row r="186" spans="2:8" ht="14.45" customHeight="1">
      <c r="B186" s="1010" t="str">
        <f>VLOOKUP(D185,ACTIVIDADES!A:D,2,FALSE)</f>
        <v>Descapote y limpieza</v>
      </c>
      <c r="C186" s="1204"/>
      <c r="D186" s="1010" t="s">
        <v>34</v>
      </c>
      <c r="E186" s="1011"/>
      <c r="F186" s="1011"/>
      <c r="G186" s="1011"/>
      <c r="H186" s="38" t="s">
        <v>1</v>
      </c>
    </row>
    <row r="187" spans="2:8">
      <c r="B187" s="1012"/>
      <c r="C187" s="1205"/>
      <c r="D187" s="1016">
        <f>+ROUND(H205+H196+H192+H200,0)</f>
        <v>5511</v>
      </c>
      <c r="E187" s="1017"/>
      <c r="F187" s="1017"/>
      <c r="G187" s="1017"/>
      <c r="H187" s="1020" t="s">
        <v>23</v>
      </c>
    </row>
    <row r="188" spans="2:8" ht="15.75" thickBot="1">
      <c r="B188" s="1014"/>
      <c r="C188" s="1206"/>
      <c r="D188" s="1018"/>
      <c r="E188" s="1019"/>
      <c r="F188" s="1019"/>
      <c r="G188" s="1019"/>
      <c r="H188" s="1021"/>
    </row>
    <row r="189" spans="2:8" ht="15.75" thickBot="1"/>
    <row r="190" spans="2:8">
      <c r="B190" s="1028" t="s">
        <v>494</v>
      </c>
      <c r="C190" s="1029"/>
      <c r="D190" s="41" t="s">
        <v>495</v>
      </c>
      <c r="E190" s="25" t="s">
        <v>496</v>
      </c>
      <c r="F190" s="25" t="s">
        <v>2469</v>
      </c>
      <c r="G190" s="26" t="s">
        <v>492</v>
      </c>
      <c r="H190" s="27" t="s">
        <v>493</v>
      </c>
    </row>
    <row r="191" spans="2:8">
      <c r="B191" s="114"/>
      <c r="C191" s="56"/>
      <c r="D191" s="12"/>
      <c r="E191" s="12"/>
      <c r="F191" s="12"/>
      <c r="G191" s="13"/>
      <c r="H191" s="39"/>
    </row>
    <row r="192" spans="2:8" ht="15.75" thickBot="1">
      <c r="B192" s="1022"/>
      <c r="C192" s="1023"/>
      <c r="D192" s="1024"/>
      <c r="E192" s="1030" t="s">
        <v>497</v>
      </c>
      <c r="F192" s="1031"/>
      <c r="G192" s="1032"/>
      <c r="H192" s="29">
        <f>ROUND(SUM(H191:H191),0)</f>
        <v>0</v>
      </c>
    </row>
    <row r="193" spans="2:8" ht="15.75" thickBot="1">
      <c r="B193" s="1027"/>
      <c r="C193" s="1027"/>
      <c r="D193" s="1027"/>
      <c r="E193" s="1027"/>
      <c r="F193" s="1027"/>
      <c r="G193" s="1027"/>
      <c r="H193" s="1027"/>
    </row>
    <row r="194" spans="2:8">
      <c r="B194" s="1028" t="s">
        <v>489</v>
      </c>
      <c r="C194" s="1029"/>
      <c r="D194" s="41" t="s">
        <v>490</v>
      </c>
      <c r="E194" s="25" t="s">
        <v>491</v>
      </c>
      <c r="F194" s="25" t="s">
        <v>2469</v>
      </c>
      <c r="G194" s="26" t="s">
        <v>492</v>
      </c>
      <c r="H194" s="27" t="s">
        <v>493</v>
      </c>
    </row>
    <row r="195" spans="2:8">
      <c r="B195" s="114" t="s">
        <v>543</v>
      </c>
      <c r="C195" s="56" t="str">
        <f>VLOOKUP(B195,'LISTA DE PRECIOS'!A:B,2,FALSE)</f>
        <v>Herramienta menor</v>
      </c>
      <c r="D195" s="12" t="str">
        <f>VLOOKUP(B195,'LISTA DE PRECIOS'!A:D,4,FALSE)</f>
        <v>%MO</v>
      </c>
      <c r="E195" s="55">
        <v>0.1</v>
      </c>
      <c r="F195" s="55"/>
      <c r="G195" s="13">
        <f>+H205</f>
        <v>5010</v>
      </c>
      <c r="H195" s="24">
        <f>+ROUND(E195*G195,0)</f>
        <v>501</v>
      </c>
    </row>
    <row r="196" spans="2:8" ht="15.75" thickBot="1">
      <c r="B196" s="1022"/>
      <c r="C196" s="1023"/>
      <c r="D196" s="1024"/>
      <c r="E196" s="1030" t="s">
        <v>498</v>
      </c>
      <c r="F196" s="1031"/>
      <c r="G196" s="1032"/>
      <c r="H196" s="29">
        <f>ROUND(SUM(H195:H195),0)</f>
        <v>501</v>
      </c>
    </row>
    <row r="197" spans="2:8" ht="15.75" thickBot="1">
      <c r="B197" s="42"/>
      <c r="C197" s="42"/>
      <c r="D197" s="42"/>
      <c r="E197" s="10"/>
      <c r="F197" s="10"/>
      <c r="G197" s="7"/>
      <c r="H197" s="8"/>
    </row>
    <row r="198" spans="2:8" ht="24.75" thickBot="1">
      <c r="B198" s="1033" t="s">
        <v>499</v>
      </c>
      <c r="C198" s="1034"/>
      <c r="D198" s="30" t="s">
        <v>495</v>
      </c>
      <c r="E198" s="30" t="s">
        <v>501</v>
      </c>
      <c r="F198" s="25" t="s">
        <v>2469</v>
      </c>
      <c r="G198" s="31" t="s">
        <v>500</v>
      </c>
      <c r="H198" s="32" t="s">
        <v>493</v>
      </c>
    </row>
    <row r="199" spans="2:8" ht="15.75" thickBot="1">
      <c r="B199" s="15">
        <v>1</v>
      </c>
      <c r="C199" s="16" t="s">
        <v>4</v>
      </c>
      <c r="D199" s="17"/>
      <c r="E199" s="18"/>
      <c r="F199" s="18"/>
      <c r="G199" s="19"/>
      <c r="H199" s="20">
        <f>+ROUND(E199*G199,0)</f>
        <v>0</v>
      </c>
    </row>
    <row r="200" spans="2:8" ht="15.75" thickBot="1">
      <c r="B200" s="991"/>
      <c r="C200" s="991"/>
      <c r="D200" s="991"/>
      <c r="E200" s="992" t="s">
        <v>502</v>
      </c>
      <c r="F200" s="993"/>
      <c r="G200" s="994"/>
      <c r="H200" s="33">
        <f>ROUND(SUM(H199:H199),0)</f>
        <v>0</v>
      </c>
    </row>
    <row r="201" spans="2:8" ht="15.75" thickBot="1">
      <c r="B201" s="1027"/>
      <c r="C201" s="1027"/>
      <c r="D201" s="1027"/>
      <c r="E201" s="1027"/>
      <c r="F201" s="1027"/>
      <c r="G201" s="1027"/>
      <c r="H201" s="1027"/>
    </row>
    <row r="202" spans="2:8" ht="15.75" thickBot="1">
      <c r="B202" s="1028" t="s">
        <v>503</v>
      </c>
      <c r="C202" s="1029"/>
      <c r="D202" s="41" t="s">
        <v>495</v>
      </c>
      <c r="E202" s="25" t="s">
        <v>504</v>
      </c>
      <c r="F202" s="25" t="s">
        <v>2530</v>
      </c>
      <c r="G202" s="26" t="s">
        <v>505</v>
      </c>
      <c r="H202" s="27" t="s">
        <v>493</v>
      </c>
    </row>
    <row r="203" spans="2:8" ht="15.75" thickBot="1">
      <c r="B203" s="111" t="s">
        <v>2514</v>
      </c>
      <c r="C203" s="56" t="str">
        <f>VLOOKUP(B203,'LISTA DE PRECIOS'!A:B,2,FALSE)</f>
        <v>Ayudante</v>
      </c>
      <c r="D203" s="12" t="str">
        <f>VLOOKUP(B203,'LISTA DE PRECIOS'!A:D,4,FALSE)</f>
        <v>Día</v>
      </c>
      <c r="E203" s="21">
        <v>6.7000000000000004E-2</v>
      </c>
      <c r="F203" s="58">
        <v>1</v>
      </c>
      <c r="G203" s="13">
        <f>VLOOKUP(B203,'LISTA DE PRECIOS'!A:E,5,FALSE)</f>
        <v>67964</v>
      </c>
      <c r="H203" s="22">
        <f>+ROUND(E203*F203*G203,0)</f>
        <v>4554</v>
      </c>
    </row>
    <row r="204" spans="2:8" ht="15.75" thickBot="1">
      <c r="B204" s="127" t="s">
        <v>524</v>
      </c>
      <c r="C204" s="56" t="str">
        <f>VLOOKUP(B204,'LISTA DE PRECIOS'!A:B,2,FALSE)</f>
        <v>Acarreo Horizontal</v>
      </c>
      <c r="D204" s="12" t="str">
        <f>VLOOKUP(B204,'LISTA DE PRECIOS'!A:D,4,FALSE)</f>
        <v>% MO</v>
      </c>
      <c r="E204" s="126">
        <v>0.1</v>
      </c>
      <c r="F204" s="125">
        <v>1</v>
      </c>
      <c r="G204" s="13">
        <f>VLOOKUP(B204,'LISTA DE PRECIOS'!A:E,5,FALSE)</f>
        <v>4564</v>
      </c>
      <c r="H204" s="20">
        <f>+ROUND(E204*F204*G204,0)</f>
        <v>456</v>
      </c>
    </row>
    <row r="205" spans="2:8" ht="15.75" thickBot="1">
      <c r="B205" s="991"/>
      <c r="C205" s="991"/>
      <c r="D205" s="991"/>
      <c r="E205" s="1042" t="s">
        <v>506</v>
      </c>
      <c r="F205" s="1043"/>
      <c r="G205" s="1031"/>
      <c r="H205" s="29">
        <f>ROUND(SUM(H203:H204),0)</f>
        <v>5010</v>
      </c>
    </row>
    <row r="206" spans="2:8" ht="15.75" thickBot="1">
      <c r="B206"/>
      <c r="C206" s="42"/>
      <c r="D206" s="42"/>
      <c r="E206" s="42"/>
      <c r="F206" s="42"/>
      <c r="G206" s="42"/>
      <c r="H206" s="42"/>
    </row>
    <row r="207" spans="2:8" ht="15.75" thickBot="1">
      <c r="B207" s="40"/>
      <c r="C207" s="40"/>
      <c r="D207" s="40"/>
      <c r="E207" s="995" t="s">
        <v>507</v>
      </c>
      <c r="F207" s="996"/>
      <c r="G207" s="997"/>
      <c r="H207" s="14">
        <f>+ROUND(H205+H196+H192+H200,0)</f>
        <v>5511</v>
      </c>
    </row>
    <row r="209" spans="2:8" ht="15.75" thickBot="1"/>
    <row r="210" spans="2:8" ht="16.5" thickBot="1">
      <c r="B210" s="998" t="s">
        <v>2532</v>
      </c>
      <c r="C210" s="999"/>
      <c r="D210" s="999"/>
      <c r="E210" s="999"/>
      <c r="F210" s="999"/>
      <c r="G210" s="999"/>
      <c r="H210" s="1000"/>
    </row>
    <row r="211" spans="2:8" ht="15.75" thickBot="1">
      <c r="B211" s="1001" t="s">
        <v>487</v>
      </c>
      <c r="C211" s="1002"/>
      <c r="D211" s="1003"/>
      <c r="E211" s="1004"/>
      <c r="F211" s="1004"/>
      <c r="G211" s="1004"/>
      <c r="H211" s="1005"/>
    </row>
    <row r="212" spans="2:8" ht="15.75" thickBot="1">
      <c r="B212" s="1006" t="s">
        <v>488</v>
      </c>
      <c r="C212" s="1007"/>
      <c r="D212" s="1008" t="s">
        <v>2444</v>
      </c>
      <c r="E212" s="1007"/>
      <c r="F212" s="1007"/>
      <c r="G212" s="1007"/>
      <c r="H212" s="1009"/>
    </row>
    <row r="213" spans="2:8" ht="14.45" customHeight="1">
      <c r="B213" s="1010" t="str">
        <f>VLOOKUP(D212,ACTIVIDADES!A:D,2,FALSE)</f>
        <v>Nivelación terreno con material del sitio</v>
      </c>
      <c r="C213" s="1204"/>
      <c r="D213" s="1010" t="s">
        <v>34</v>
      </c>
      <c r="E213" s="1011"/>
      <c r="F213" s="1011"/>
      <c r="G213" s="1011"/>
      <c r="H213" s="38" t="s">
        <v>1</v>
      </c>
    </row>
    <row r="214" spans="2:8">
      <c r="B214" s="1012"/>
      <c r="C214" s="1205"/>
      <c r="D214" s="1016">
        <f>+ROUND(H233+H223+H219+H227,0)</f>
        <v>4336</v>
      </c>
      <c r="E214" s="1017"/>
      <c r="F214" s="1017"/>
      <c r="G214" s="1017"/>
      <c r="H214" s="1020" t="s">
        <v>23</v>
      </c>
    </row>
    <row r="215" spans="2:8" ht="15.75" thickBot="1">
      <c r="B215" s="1014"/>
      <c r="C215" s="1206"/>
      <c r="D215" s="1018"/>
      <c r="E215" s="1019"/>
      <c r="F215" s="1019"/>
      <c r="G215" s="1019"/>
      <c r="H215" s="1021"/>
    </row>
    <row r="216" spans="2:8" ht="15.75" thickBot="1"/>
    <row r="217" spans="2:8">
      <c r="B217" s="1028" t="s">
        <v>494</v>
      </c>
      <c r="C217" s="1029"/>
      <c r="D217" s="41" t="s">
        <v>495</v>
      </c>
      <c r="E217" s="25" t="s">
        <v>496</v>
      </c>
      <c r="F217" s="25" t="s">
        <v>2469</v>
      </c>
      <c r="G217" s="26" t="s">
        <v>492</v>
      </c>
      <c r="H217" s="27" t="s">
        <v>493</v>
      </c>
    </row>
    <row r="218" spans="2:8">
      <c r="B218" s="114"/>
      <c r="C218" s="56"/>
      <c r="D218" s="12"/>
      <c r="E218" s="12"/>
      <c r="F218" s="12"/>
      <c r="G218" s="13"/>
      <c r="H218" s="39"/>
    </row>
    <row r="219" spans="2:8" ht="15.75" thickBot="1">
      <c r="B219" s="1022"/>
      <c r="C219" s="1023"/>
      <c r="D219" s="1024"/>
      <c r="E219" s="1030" t="s">
        <v>497</v>
      </c>
      <c r="F219" s="1031"/>
      <c r="G219" s="1032"/>
      <c r="H219" s="29">
        <f>ROUND(SUM(H218:H218),0)</f>
        <v>0</v>
      </c>
    </row>
    <row r="220" spans="2:8" ht="15.75" thickBot="1">
      <c r="B220" s="1027"/>
      <c r="C220" s="1027"/>
      <c r="D220" s="1027"/>
      <c r="E220" s="1027"/>
      <c r="F220" s="1027"/>
      <c r="G220" s="1027"/>
      <c r="H220" s="1027"/>
    </row>
    <row r="221" spans="2:8">
      <c r="B221" s="1028" t="s">
        <v>489</v>
      </c>
      <c r="C221" s="1029"/>
      <c r="D221" s="41" t="s">
        <v>490</v>
      </c>
      <c r="E221" s="25" t="s">
        <v>491</v>
      </c>
      <c r="F221" s="25" t="s">
        <v>2469</v>
      </c>
      <c r="G221" s="26" t="s">
        <v>492</v>
      </c>
      <c r="H221" s="27" t="s">
        <v>493</v>
      </c>
    </row>
    <row r="222" spans="2:8">
      <c r="B222" s="114" t="s">
        <v>543</v>
      </c>
      <c r="C222" s="56" t="str">
        <f>VLOOKUP(B222,'LISTA DE PRECIOS'!A:B,2,FALSE)</f>
        <v>Herramienta menor</v>
      </c>
      <c r="D222" s="12" t="str">
        <f>VLOOKUP(B222,'LISTA DE PRECIOS'!A:D,4,FALSE)</f>
        <v>%MO</v>
      </c>
      <c r="E222" s="55">
        <v>0.1</v>
      </c>
      <c r="F222" s="55"/>
      <c r="G222" s="13">
        <f>+H233</f>
        <v>3942</v>
      </c>
      <c r="H222" s="24">
        <f>+ROUND(E222*G222,0)</f>
        <v>394</v>
      </c>
    </row>
    <row r="223" spans="2:8" ht="15.75" thickBot="1">
      <c r="B223" s="1022"/>
      <c r="C223" s="1023"/>
      <c r="D223" s="1024"/>
      <c r="E223" s="1030" t="s">
        <v>498</v>
      </c>
      <c r="F223" s="1031"/>
      <c r="G223" s="1032"/>
      <c r="H223" s="29">
        <f>ROUND(SUM(H222:H222),0)</f>
        <v>394</v>
      </c>
    </row>
    <row r="224" spans="2:8" ht="15.75" thickBot="1">
      <c r="B224" s="42"/>
      <c r="C224" s="42"/>
      <c r="D224" s="42"/>
      <c r="E224" s="10"/>
      <c r="F224" s="10"/>
      <c r="G224" s="7"/>
      <c r="H224" s="8"/>
    </row>
    <row r="225" spans="2:8" ht="24.75" thickBot="1">
      <c r="B225" s="1033" t="s">
        <v>499</v>
      </c>
      <c r="C225" s="1034"/>
      <c r="D225" s="30" t="s">
        <v>495</v>
      </c>
      <c r="E225" s="30" t="s">
        <v>501</v>
      </c>
      <c r="F225" s="25" t="s">
        <v>2469</v>
      </c>
      <c r="G225" s="31" t="s">
        <v>500</v>
      </c>
      <c r="H225" s="32" t="s">
        <v>493</v>
      </c>
    </row>
    <row r="226" spans="2:8" ht="15.75" thickBot="1">
      <c r="B226" s="15">
        <v>1</v>
      </c>
      <c r="C226" s="16" t="s">
        <v>4</v>
      </c>
      <c r="D226" s="17"/>
      <c r="E226" s="18"/>
      <c r="F226" s="18"/>
      <c r="G226" s="19"/>
      <c r="H226" s="20">
        <f>+ROUND(E226*G226,0)</f>
        <v>0</v>
      </c>
    </row>
    <row r="227" spans="2:8" ht="15.75" thickBot="1">
      <c r="B227" s="991"/>
      <c r="C227" s="991"/>
      <c r="D227" s="991"/>
      <c r="E227" s="992" t="s">
        <v>502</v>
      </c>
      <c r="F227" s="993"/>
      <c r="G227" s="994"/>
      <c r="H227" s="33">
        <f>ROUND(SUM(H226:H226),0)</f>
        <v>0</v>
      </c>
    </row>
    <row r="228" spans="2:8" ht="15.75" thickBot="1">
      <c r="B228" s="1027"/>
      <c r="C228" s="1027"/>
      <c r="D228" s="1027"/>
      <c r="E228" s="1027"/>
      <c r="F228" s="1027"/>
      <c r="G228" s="1027"/>
      <c r="H228" s="1027"/>
    </row>
    <row r="229" spans="2:8">
      <c r="B229" s="1207" t="s">
        <v>503</v>
      </c>
      <c r="C229" s="1208"/>
      <c r="D229" s="124" t="s">
        <v>495</v>
      </c>
      <c r="E229" s="123" t="s">
        <v>504</v>
      </c>
      <c r="F229" s="123" t="s">
        <v>2530</v>
      </c>
      <c r="G229" s="122" t="s">
        <v>505</v>
      </c>
      <c r="H229" s="121" t="s">
        <v>493</v>
      </c>
    </row>
    <row r="230" spans="2:8">
      <c r="B230" s="120" t="s">
        <v>524</v>
      </c>
      <c r="C230" s="56" t="str">
        <f>VLOOKUP(B230,'LISTA DE PRECIOS'!A:B,2,FALSE)</f>
        <v>Acarreo Horizontal</v>
      </c>
      <c r="D230" s="12" t="str">
        <f>VLOOKUP(B230,'LISTA DE PRECIOS'!A:D,4,FALSE)</f>
        <v>% MO</v>
      </c>
      <c r="E230" s="23">
        <v>0.1</v>
      </c>
      <c r="F230" s="23">
        <v>1</v>
      </c>
      <c r="G230" s="13">
        <f>VLOOKUP(B230,'LISTA DE PRECIOS'!A:E,5,FALSE)</f>
        <v>4564</v>
      </c>
      <c r="H230" s="119">
        <f>+ROUND(E230*F230*G230,0)</f>
        <v>456</v>
      </c>
    </row>
    <row r="231" spans="2:8">
      <c r="B231" s="111" t="s">
        <v>2514</v>
      </c>
      <c r="C231" s="56" t="str">
        <f>VLOOKUP(B231,'LISTA DE PRECIOS'!A:B,2,FALSE)</f>
        <v>Ayudante</v>
      </c>
      <c r="D231" s="12" t="str">
        <f>VLOOKUP(B231,'LISTA DE PRECIOS'!A:D,4,FALSE)</f>
        <v>Día</v>
      </c>
      <c r="E231" s="23">
        <v>0.01</v>
      </c>
      <c r="F231" s="23">
        <v>4</v>
      </c>
      <c r="G231" s="13">
        <f>VLOOKUP(B231,'LISTA DE PRECIOS'!A:E,5,FALSE)</f>
        <v>67964</v>
      </c>
      <c r="H231" s="119">
        <f>+ROUND(E231*F231*G231,0)</f>
        <v>2719</v>
      </c>
    </row>
    <row r="232" spans="2:8" ht="15.75" thickBot="1">
      <c r="B232" s="118" t="s">
        <v>2516</v>
      </c>
      <c r="C232" s="56" t="str">
        <f>VLOOKUP(B232,'LISTA DE PRECIOS'!A:B,2,FALSE)</f>
        <v>Oficial</v>
      </c>
      <c r="D232" s="12" t="str">
        <f>VLOOKUP(B232,'LISTA DE PRECIOS'!A:D,4,FALSE)</f>
        <v>Día</v>
      </c>
      <c r="E232" s="117">
        <v>0.01</v>
      </c>
      <c r="F232" s="117">
        <v>1</v>
      </c>
      <c r="G232" s="13">
        <f>VLOOKUP(B232,'LISTA DE PRECIOS'!A:E,5,FALSE)</f>
        <v>122335</v>
      </c>
      <c r="H232" s="116">
        <f>+ROUND(E232*F232*G232,0)</f>
        <v>1223</v>
      </c>
    </row>
    <row r="233" spans="2:8" ht="15.75" thickBot="1">
      <c r="B233" s="991"/>
      <c r="C233" s="991"/>
      <c r="D233" s="991"/>
      <c r="E233" s="1042" t="s">
        <v>506</v>
      </c>
      <c r="F233" s="1043"/>
      <c r="G233" s="1031"/>
      <c r="H233" s="29">
        <f>ROUND(SUM(H231:H232),0)</f>
        <v>3942</v>
      </c>
    </row>
    <row r="234" spans="2:8" ht="15.75" thickBot="1">
      <c r="B234" s="42"/>
      <c r="C234" s="42"/>
      <c r="D234" s="42"/>
      <c r="E234" s="42"/>
      <c r="F234" s="42"/>
      <c r="G234" s="42"/>
      <c r="H234" s="42"/>
    </row>
    <row r="235" spans="2:8" ht="15.75" thickBot="1">
      <c r="B235" s="40"/>
      <c r="C235" s="40"/>
      <c r="D235" s="40"/>
      <c r="E235" s="995" t="s">
        <v>507</v>
      </c>
      <c r="F235" s="996"/>
      <c r="G235" s="997"/>
      <c r="H235" s="14">
        <f>+ROUND(H233+H223+H219+H227,0)</f>
        <v>4336</v>
      </c>
    </row>
    <row r="237" spans="2:8" ht="15.75" thickBot="1"/>
    <row r="238" spans="2:8" ht="16.5" thickBot="1">
      <c r="B238" s="998" t="s">
        <v>2532</v>
      </c>
      <c r="C238" s="999"/>
      <c r="D238" s="999"/>
      <c r="E238" s="999"/>
      <c r="F238" s="999"/>
      <c r="G238" s="999"/>
      <c r="H238" s="1000"/>
    </row>
    <row r="239" spans="2:8" ht="15.75" thickBot="1">
      <c r="B239" s="1001" t="s">
        <v>487</v>
      </c>
      <c r="C239" s="1002"/>
      <c r="D239" s="1003"/>
      <c r="E239" s="1004"/>
      <c r="F239" s="1004"/>
      <c r="G239" s="1004"/>
      <c r="H239" s="1005"/>
    </row>
    <row r="240" spans="2:8" ht="15.75" thickBot="1">
      <c r="B240" s="1006" t="s">
        <v>488</v>
      </c>
      <c r="C240" s="1007"/>
      <c r="D240" s="1008" t="s">
        <v>2445</v>
      </c>
      <c r="E240" s="1007"/>
      <c r="F240" s="1007"/>
      <c r="G240" s="1007"/>
      <c r="H240" s="1009"/>
    </row>
    <row r="241" spans="2:8" ht="14.45" customHeight="1">
      <c r="B241" s="1010" t="str">
        <f>VLOOKUP(D240,ACTIVIDADES!A:D,2,FALSE)</f>
        <v>Cargue mecánico de material</v>
      </c>
      <c r="C241" s="1204"/>
      <c r="D241" s="1010" t="s">
        <v>34</v>
      </c>
      <c r="E241" s="1011"/>
      <c r="F241" s="1011"/>
      <c r="G241" s="1011"/>
      <c r="H241" s="38" t="s">
        <v>1</v>
      </c>
    </row>
    <row r="242" spans="2:8">
      <c r="B242" s="1012"/>
      <c r="C242" s="1205"/>
      <c r="D242" s="1016">
        <f>+ROUND(H259+H251+H247+H255,0)</f>
        <v>3635</v>
      </c>
      <c r="E242" s="1017"/>
      <c r="F242" s="1017"/>
      <c r="G242" s="1017"/>
      <c r="H242" s="1020" t="s">
        <v>29</v>
      </c>
    </row>
    <row r="243" spans="2:8" ht="15.75" thickBot="1">
      <c r="B243" s="1014"/>
      <c r="C243" s="1206"/>
      <c r="D243" s="1018"/>
      <c r="E243" s="1019"/>
      <c r="F243" s="1019"/>
      <c r="G243" s="1019"/>
      <c r="H243" s="1021"/>
    </row>
    <row r="244" spans="2:8" ht="15.75" thickBot="1"/>
    <row r="245" spans="2:8">
      <c r="B245" s="1028" t="s">
        <v>494</v>
      </c>
      <c r="C245" s="1029"/>
      <c r="D245" s="41" t="s">
        <v>495</v>
      </c>
      <c r="E245" s="25" t="s">
        <v>496</v>
      </c>
      <c r="F245" s="25" t="s">
        <v>2469</v>
      </c>
      <c r="G245" s="26" t="s">
        <v>492</v>
      </c>
      <c r="H245" s="27" t="s">
        <v>493</v>
      </c>
    </row>
    <row r="246" spans="2:8">
      <c r="B246" s="114"/>
      <c r="C246" s="56"/>
      <c r="D246" s="12"/>
      <c r="E246" s="12"/>
      <c r="F246" s="12"/>
      <c r="G246" s="13"/>
      <c r="H246" s="39"/>
    </row>
    <row r="247" spans="2:8" ht="15.75" thickBot="1">
      <c r="B247" s="1022"/>
      <c r="C247" s="1023"/>
      <c r="D247" s="1024"/>
      <c r="E247" s="1030" t="s">
        <v>497</v>
      </c>
      <c r="F247" s="1031"/>
      <c r="G247" s="1032"/>
      <c r="H247" s="29">
        <f>ROUND(SUM(H246:H246),0)</f>
        <v>0</v>
      </c>
    </row>
    <row r="248" spans="2:8" ht="15.75" thickBot="1">
      <c r="B248" s="1027"/>
      <c r="C248" s="1027"/>
      <c r="D248" s="1027"/>
      <c r="E248" s="1027"/>
      <c r="F248" s="1027"/>
      <c r="G248" s="1027"/>
      <c r="H248" s="1027"/>
    </row>
    <row r="249" spans="2:8">
      <c r="B249" s="1028" t="s">
        <v>489</v>
      </c>
      <c r="C249" s="1029"/>
      <c r="D249" s="41" t="s">
        <v>490</v>
      </c>
      <c r="E249" s="25" t="s">
        <v>491</v>
      </c>
      <c r="F249" s="25" t="s">
        <v>2469</v>
      </c>
      <c r="G249" s="26" t="s">
        <v>492</v>
      </c>
      <c r="H249" s="27" t="s">
        <v>493</v>
      </c>
    </row>
    <row r="250" spans="2:8" ht="15.75" thickBot="1">
      <c r="B250" s="115" t="s">
        <v>552</v>
      </c>
      <c r="C250" s="56" t="str">
        <f>VLOOKUP(B250,'LISTA DE PRECIOS'!A:B,2,FALSE)</f>
        <v>Cargador 930 1,5 yd3</v>
      </c>
      <c r="D250" s="12" t="str">
        <f>VLOOKUP(B250,'LISTA DE PRECIOS'!A:D,4,FALSE)</f>
        <v>Hr</v>
      </c>
      <c r="E250" s="92">
        <v>0.03</v>
      </c>
      <c r="F250" s="92"/>
      <c r="G250" s="13">
        <f>VLOOKUP(B250,'LISTA DE PRECIOS'!A:E,5,FALSE)</f>
        <v>112104</v>
      </c>
      <c r="H250" s="94">
        <f>+ROUND(E250*G250,0)</f>
        <v>3363</v>
      </c>
    </row>
    <row r="251" spans="2:8" ht="15.75" thickBot="1">
      <c r="B251" s="1022"/>
      <c r="C251" s="1023"/>
      <c r="D251" s="1024"/>
      <c r="E251" s="1030" t="s">
        <v>498</v>
      </c>
      <c r="F251" s="1031"/>
      <c r="G251" s="1032"/>
      <c r="H251" s="29">
        <f>ROUND(SUM(H250),0)</f>
        <v>3363</v>
      </c>
    </row>
    <row r="252" spans="2:8" ht="15.75" thickBot="1">
      <c r="B252" s="42"/>
      <c r="C252" s="42"/>
      <c r="D252" s="42"/>
      <c r="E252" s="10"/>
      <c r="F252" s="10"/>
      <c r="G252" s="7"/>
      <c r="H252" s="8"/>
    </row>
    <row r="253" spans="2:8" ht="24.75" thickBot="1">
      <c r="B253" s="1033" t="s">
        <v>499</v>
      </c>
      <c r="C253" s="1034"/>
      <c r="D253" s="30" t="s">
        <v>495</v>
      </c>
      <c r="E253" s="30" t="s">
        <v>501</v>
      </c>
      <c r="F253" s="25" t="s">
        <v>2469</v>
      </c>
      <c r="G253" s="31" t="s">
        <v>500</v>
      </c>
      <c r="H253" s="32" t="s">
        <v>493</v>
      </c>
    </row>
    <row r="254" spans="2:8" ht="15.75" thickBot="1">
      <c r="B254" s="15">
        <v>1</v>
      </c>
      <c r="C254" s="16" t="s">
        <v>4</v>
      </c>
      <c r="D254" s="17"/>
      <c r="E254" s="18"/>
      <c r="F254" s="18"/>
      <c r="G254" s="19"/>
      <c r="H254" s="20">
        <f>+ROUND(E254*G254,0)</f>
        <v>0</v>
      </c>
    </row>
    <row r="255" spans="2:8" ht="15.75" thickBot="1">
      <c r="B255" s="991"/>
      <c r="C255" s="991"/>
      <c r="D255" s="991"/>
      <c r="E255" s="992" t="s">
        <v>502</v>
      </c>
      <c r="F255" s="993"/>
      <c r="G255" s="994"/>
      <c r="H255" s="33">
        <f>ROUND(SUM(H254:H254),0)</f>
        <v>0</v>
      </c>
    </row>
    <row r="256" spans="2:8" ht="15.75" thickBot="1">
      <c r="B256" s="1027"/>
      <c r="C256" s="1027"/>
      <c r="D256" s="1027"/>
      <c r="E256" s="1027"/>
      <c r="F256" s="1027"/>
      <c r="G256" s="1027"/>
      <c r="H256" s="1027"/>
    </row>
    <row r="257" spans="2:8" ht="15.75" thickBot="1">
      <c r="B257" s="1028" t="s">
        <v>503</v>
      </c>
      <c r="C257" s="1029"/>
      <c r="D257" s="41" t="s">
        <v>495</v>
      </c>
      <c r="E257" s="25" t="s">
        <v>504</v>
      </c>
      <c r="F257" s="25" t="s">
        <v>2530</v>
      </c>
      <c r="G257" s="26" t="s">
        <v>505</v>
      </c>
      <c r="H257" s="27" t="s">
        <v>493</v>
      </c>
    </row>
    <row r="258" spans="2:8">
      <c r="B258" s="111" t="s">
        <v>2514</v>
      </c>
      <c r="C258" s="56" t="str">
        <f>VLOOKUP(B258,'LISTA DE PRECIOS'!A:B,2,FALSE)</f>
        <v>Ayudante</v>
      </c>
      <c r="D258" s="12" t="str">
        <f>VLOOKUP(B258,'LISTA DE PRECIOS'!A:D,4,FALSE)</f>
        <v>Día</v>
      </c>
      <c r="E258" s="21">
        <v>4.0000000000000001E-3</v>
      </c>
      <c r="F258" s="58">
        <v>1</v>
      </c>
      <c r="G258" s="13">
        <f>VLOOKUP(B258,'LISTA DE PRECIOS'!A:E,5,FALSE)</f>
        <v>67964</v>
      </c>
      <c r="H258" s="22">
        <f>+ROUND(E258*F258*G258,0)</f>
        <v>272</v>
      </c>
    </row>
    <row r="259" spans="2:8" ht="15.75" thickBot="1">
      <c r="B259" s="991"/>
      <c r="C259" s="991"/>
      <c r="D259" s="991"/>
      <c r="E259" s="1042" t="s">
        <v>506</v>
      </c>
      <c r="F259" s="1043"/>
      <c r="G259" s="1031"/>
      <c r="H259" s="29">
        <f>ROUND(SUM(H258:H258),0)</f>
        <v>272</v>
      </c>
    </row>
    <row r="260" spans="2:8" ht="15.75" thickBot="1">
      <c r="B260" s="42"/>
      <c r="C260" s="42"/>
      <c r="D260" s="42"/>
      <c r="E260" s="42"/>
      <c r="F260" s="42"/>
      <c r="G260" s="42"/>
      <c r="H260" s="42"/>
    </row>
    <row r="261" spans="2:8" ht="15.75" thickBot="1">
      <c r="B261" s="40"/>
      <c r="C261" s="40"/>
      <c r="D261" s="40"/>
      <c r="E261" s="995" t="s">
        <v>507</v>
      </c>
      <c r="F261" s="996"/>
      <c r="G261" s="997"/>
      <c r="H261" s="14">
        <f>+ROUND(H259+H251+H247+H255,0)</f>
        <v>3635</v>
      </c>
    </row>
    <row r="263" spans="2:8" ht="15.75" thickBot="1"/>
    <row r="264" spans="2:8" ht="16.5" thickBot="1">
      <c r="B264" s="998" t="s">
        <v>2532</v>
      </c>
      <c r="C264" s="999"/>
      <c r="D264" s="999"/>
      <c r="E264" s="999"/>
      <c r="F264" s="999"/>
      <c r="G264" s="999"/>
      <c r="H264" s="1000"/>
    </row>
    <row r="265" spans="2:8" ht="15.75" thickBot="1">
      <c r="B265" s="1001" t="s">
        <v>487</v>
      </c>
      <c r="C265" s="1002"/>
      <c r="D265" s="1003"/>
      <c r="E265" s="1004"/>
      <c r="F265" s="1004"/>
      <c r="G265" s="1004"/>
      <c r="H265" s="1005"/>
    </row>
    <row r="266" spans="2:8" ht="15.75" thickBot="1">
      <c r="B266" s="1006" t="s">
        <v>488</v>
      </c>
      <c r="C266" s="1007"/>
      <c r="D266" s="1008" t="s">
        <v>2446</v>
      </c>
      <c r="E266" s="1007"/>
      <c r="F266" s="1007"/>
      <c r="G266" s="1007"/>
      <c r="H266" s="1009"/>
    </row>
    <row r="267" spans="2:8" ht="14.45" customHeight="1">
      <c r="B267" s="1010" t="str">
        <f>VLOOKUP(D266,ACTIVIDADES!A:D,2,FALSE)</f>
        <v>Cargue de material manual</v>
      </c>
      <c r="C267" s="1204"/>
      <c r="D267" s="1010" t="s">
        <v>34</v>
      </c>
      <c r="E267" s="1011"/>
      <c r="F267" s="1011"/>
      <c r="G267" s="1011"/>
      <c r="H267" s="38" t="s">
        <v>1</v>
      </c>
    </row>
    <row r="268" spans="2:8">
      <c r="B268" s="1012"/>
      <c r="C268" s="1205"/>
      <c r="D268" s="1016">
        <f>+ROUND(H285+H277+H273+H281,0)</f>
        <v>27213</v>
      </c>
      <c r="E268" s="1017"/>
      <c r="F268" s="1017"/>
      <c r="G268" s="1017"/>
      <c r="H268" s="1020" t="s">
        <v>29</v>
      </c>
    </row>
    <row r="269" spans="2:8" ht="15.75" thickBot="1">
      <c r="B269" s="1014"/>
      <c r="C269" s="1206"/>
      <c r="D269" s="1018"/>
      <c r="E269" s="1019"/>
      <c r="F269" s="1019"/>
      <c r="G269" s="1019"/>
      <c r="H269" s="1021"/>
    </row>
    <row r="270" spans="2:8" ht="15.75" thickBot="1"/>
    <row r="271" spans="2:8">
      <c r="B271" s="1028" t="s">
        <v>494</v>
      </c>
      <c r="C271" s="1029"/>
      <c r="D271" s="41" t="s">
        <v>495</v>
      </c>
      <c r="E271" s="25" t="s">
        <v>496</v>
      </c>
      <c r="F271" s="25" t="s">
        <v>2469</v>
      </c>
      <c r="G271" s="26" t="s">
        <v>492</v>
      </c>
      <c r="H271" s="27" t="s">
        <v>493</v>
      </c>
    </row>
    <row r="272" spans="2:8">
      <c r="B272" s="114"/>
      <c r="C272" s="56"/>
      <c r="D272" s="12"/>
      <c r="E272" s="12"/>
      <c r="F272" s="12"/>
      <c r="G272" s="13"/>
      <c r="H272" s="39"/>
    </row>
    <row r="273" spans="2:8" ht="15.75" thickBot="1">
      <c r="B273" s="1022"/>
      <c r="C273" s="1023"/>
      <c r="D273" s="1024"/>
      <c r="E273" s="1030" t="s">
        <v>497</v>
      </c>
      <c r="F273" s="1031"/>
      <c r="G273" s="1032"/>
      <c r="H273" s="29">
        <f>ROUND(SUM(H272:H272),0)</f>
        <v>0</v>
      </c>
    </row>
    <row r="274" spans="2:8" ht="15.75" thickBot="1">
      <c r="B274" s="1027"/>
      <c r="C274" s="1027"/>
      <c r="D274" s="1027"/>
      <c r="E274" s="1027"/>
      <c r="F274" s="1027"/>
      <c r="G274" s="1027"/>
      <c r="H274" s="1027"/>
    </row>
    <row r="275" spans="2:8">
      <c r="B275" s="1028" t="s">
        <v>489</v>
      </c>
      <c r="C275" s="1029"/>
      <c r="D275" s="41" t="s">
        <v>490</v>
      </c>
      <c r="E275" s="25" t="s">
        <v>491</v>
      </c>
      <c r="F275" s="25" t="s">
        <v>2469</v>
      </c>
      <c r="G275" s="26" t="s">
        <v>492</v>
      </c>
      <c r="H275" s="27" t="s">
        <v>493</v>
      </c>
    </row>
    <row r="276" spans="2:8">
      <c r="B276" s="114" t="s">
        <v>543</v>
      </c>
      <c r="C276" s="56" t="str">
        <f>VLOOKUP(B276,'LISTA DE PRECIOS'!A:B,2,FALSE)</f>
        <v>Herramienta menor</v>
      </c>
      <c r="D276" s="12" t="str">
        <f>VLOOKUP(B276,'LISTA DE PRECIOS'!A:D,4,FALSE)</f>
        <v>%MO</v>
      </c>
      <c r="E276" s="55">
        <v>0.1</v>
      </c>
      <c r="F276" s="55"/>
      <c r="G276" s="13">
        <f>+H285</f>
        <v>24739</v>
      </c>
      <c r="H276" s="24">
        <f>+ROUND(E276*G276,0)</f>
        <v>2474</v>
      </c>
    </row>
    <row r="277" spans="2:8" ht="15.75" thickBot="1">
      <c r="B277" s="1022"/>
      <c r="C277" s="1023"/>
      <c r="D277" s="1024"/>
      <c r="E277" s="1030" t="s">
        <v>498</v>
      </c>
      <c r="F277" s="1031"/>
      <c r="G277" s="1032"/>
      <c r="H277" s="29">
        <f>ROUND(SUM(H276:H276),0)</f>
        <v>2474</v>
      </c>
    </row>
    <row r="278" spans="2:8" ht="15.75" thickBot="1">
      <c r="B278" s="42"/>
      <c r="C278" s="42"/>
      <c r="D278" s="42"/>
      <c r="E278" s="10"/>
      <c r="F278" s="10"/>
      <c r="G278" s="7"/>
      <c r="H278" s="8"/>
    </row>
    <row r="279" spans="2:8" ht="24.75" thickBot="1">
      <c r="B279" s="1033" t="s">
        <v>499</v>
      </c>
      <c r="C279" s="1034"/>
      <c r="D279" s="30" t="s">
        <v>495</v>
      </c>
      <c r="E279" s="30" t="s">
        <v>501</v>
      </c>
      <c r="F279" s="25" t="s">
        <v>2469</v>
      </c>
      <c r="G279" s="31" t="s">
        <v>500</v>
      </c>
      <c r="H279" s="32" t="s">
        <v>493</v>
      </c>
    </row>
    <row r="280" spans="2:8" ht="15.75" thickBot="1">
      <c r="B280" s="15">
        <v>3</v>
      </c>
      <c r="C280" s="16" t="s">
        <v>4</v>
      </c>
      <c r="D280" s="17"/>
      <c r="E280" s="18"/>
      <c r="F280" s="18"/>
      <c r="G280" s="19"/>
      <c r="H280" s="20">
        <f>+ROUND(E280*G280,0)</f>
        <v>0</v>
      </c>
    </row>
    <row r="281" spans="2:8" ht="15.75" thickBot="1">
      <c r="B281" s="991"/>
      <c r="C281" s="991"/>
      <c r="D281" s="991"/>
      <c r="E281" s="992" t="s">
        <v>502</v>
      </c>
      <c r="F281" s="993"/>
      <c r="G281" s="994"/>
      <c r="H281" s="33">
        <f>ROUND(SUM(H280:H280),0)</f>
        <v>0</v>
      </c>
    </row>
    <row r="282" spans="2:8" ht="15.75" thickBot="1">
      <c r="B282" s="1027"/>
      <c r="C282" s="1027"/>
      <c r="D282" s="1027"/>
      <c r="E282" s="1027"/>
      <c r="F282" s="1027"/>
      <c r="G282" s="1027"/>
      <c r="H282" s="1027"/>
    </row>
    <row r="283" spans="2:8" ht="15.75" thickBot="1">
      <c r="B283" s="1028" t="s">
        <v>503</v>
      </c>
      <c r="C283" s="1029"/>
      <c r="D283" s="41" t="s">
        <v>495</v>
      </c>
      <c r="E283" s="25" t="s">
        <v>504</v>
      </c>
      <c r="F283" s="25" t="s">
        <v>2530</v>
      </c>
      <c r="G283" s="26" t="s">
        <v>505</v>
      </c>
      <c r="H283" s="27" t="s">
        <v>493</v>
      </c>
    </row>
    <row r="284" spans="2:8">
      <c r="B284" s="111" t="s">
        <v>2514</v>
      </c>
      <c r="C284" s="56" t="str">
        <f>VLOOKUP(B284,'LISTA DE PRECIOS'!A:B,2,FALSE)</f>
        <v>Ayudante</v>
      </c>
      <c r="D284" s="12" t="str">
        <f>VLOOKUP(B284,'LISTA DE PRECIOS'!A:D,4,FALSE)</f>
        <v>Día</v>
      </c>
      <c r="E284" s="21">
        <v>9.0999999999999998E-2</v>
      </c>
      <c r="F284" s="58">
        <v>4</v>
      </c>
      <c r="G284" s="13">
        <f>VLOOKUP(B284,'LISTA DE PRECIOS'!A:E,5,FALSE)</f>
        <v>67964</v>
      </c>
      <c r="H284" s="22">
        <f>+ROUND(E284*F284*G284,0)</f>
        <v>24739</v>
      </c>
    </row>
    <row r="285" spans="2:8" ht="15.75" thickBot="1">
      <c r="B285" s="991"/>
      <c r="C285" s="991"/>
      <c r="D285" s="991"/>
      <c r="E285" s="1042" t="s">
        <v>506</v>
      </c>
      <c r="F285" s="1043"/>
      <c r="G285" s="1031"/>
      <c r="H285" s="29">
        <f>ROUND(SUM(H284:H284),0)</f>
        <v>24739</v>
      </c>
    </row>
    <row r="286" spans="2:8" ht="15.75" thickBot="1">
      <c r="B286" s="42"/>
      <c r="C286" s="42"/>
      <c r="D286" s="42"/>
      <c r="E286" s="42"/>
      <c r="F286" s="42"/>
      <c r="G286" s="42"/>
      <c r="H286" s="42"/>
    </row>
    <row r="287" spans="2:8" ht="15.75" thickBot="1">
      <c r="B287" s="40"/>
      <c r="C287" s="40"/>
      <c r="D287" s="40"/>
      <c r="E287" s="995" t="s">
        <v>507</v>
      </c>
      <c r="F287" s="996"/>
      <c r="G287" s="997"/>
      <c r="H287" s="14">
        <f>+ROUND(H285+H277+H273+H281,0)</f>
        <v>27213</v>
      </c>
    </row>
    <row r="289" spans="2:8" ht="15.75" thickBot="1"/>
    <row r="290" spans="2:8" ht="16.5" thickBot="1">
      <c r="B290" s="998" t="s">
        <v>2532</v>
      </c>
      <c r="C290" s="999"/>
      <c r="D290" s="999"/>
      <c r="E290" s="999"/>
      <c r="F290" s="999"/>
      <c r="G290" s="999"/>
      <c r="H290" s="1000"/>
    </row>
    <row r="291" spans="2:8" ht="15.75" thickBot="1">
      <c r="B291" s="1001" t="s">
        <v>487</v>
      </c>
      <c r="C291" s="1002"/>
      <c r="D291" s="1003"/>
      <c r="E291" s="1004"/>
      <c r="F291" s="1004"/>
      <c r="G291" s="1004"/>
      <c r="H291" s="1005"/>
    </row>
    <row r="292" spans="2:8" ht="15.75" thickBot="1">
      <c r="B292" s="1006" t="s">
        <v>488</v>
      </c>
      <c r="C292" s="1007"/>
      <c r="D292" s="1008" t="s">
        <v>2447</v>
      </c>
      <c r="E292" s="1007"/>
      <c r="F292" s="1007"/>
      <c r="G292" s="1007"/>
      <c r="H292" s="1009"/>
    </row>
    <row r="293" spans="2:8" ht="14.45" customHeight="1">
      <c r="B293" s="1010" t="str">
        <f>VLOOKUP(D292,ACTIVIDADES!A:D,2,FALSE)</f>
        <v>Retiro de material sobrante cargue manual (distancia 1 a 15 Km)</v>
      </c>
      <c r="C293" s="1204"/>
      <c r="D293" s="1010" t="s">
        <v>34</v>
      </c>
      <c r="E293" s="1011"/>
      <c r="F293" s="1011"/>
      <c r="G293" s="1011"/>
      <c r="H293" s="38" t="s">
        <v>1</v>
      </c>
    </row>
    <row r="294" spans="2:8">
      <c r="B294" s="1012"/>
      <c r="C294" s="1205"/>
      <c r="D294" s="1016">
        <f>+ROUND(H318+H308+H302+H314,0)</f>
        <v>186725</v>
      </c>
      <c r="E294" s="1017"/>
      <c r="F294" s="1017"/>
      <c r="G294" s="1017"/>
      <c r="H294" s="1020" t="s">
        <v>29</v>
      </c>
    </row>
    <row r="295" spans="2:8" ht="15.75" thickBot="1">
      <c r="B295" s="1014"/>
      <c r="C295" s="1206"/>
      <c r="D295" s="1018"/>
      <c r="E295" s="1019"/>
      <c r="F295" s="1019"/>
      <c r="G295" s="1019"/>
      <c r="H295" s="1021"/>
    </row>
    <row r="296" spans="2:8" ht="15.75" thickBot="1"/>
    <row r="297" spans="2:8">
      <c r="B297" s="1028" t="s">
        <v>494</v>
      </c>
      <c r="C297" s="1029"/>
      <c r="D297" s="41" t="s">
        <v>495</v>
      </c>
      <c r="E297" s="25" t="s">
        <v>496</v>
      </c>
      <c r="F297" s="25" t="s">
        <v>2469</v>
      </c>
      <c r="G297" s="26" t="s">
        <v>492</v>
      </c>
      <c r="H297" s="27" t="s">
        <v>493</v>
      </c>
    </row>
    <row r="298" spans="2:8" ht="22.5">
      <c r="B298" s="114" t="s">
        <v>728</v>
      </c>
      <c r="C298" s="56" t="str">
        <f>VLOOKUP(B298,'LISTA DE PRECIOS'!A:B,2,FALSE)</f>
        <v>Cemento gris saco por 50 kilos, incluye cargue, descargue y transporte</v>
      </c>
      <c r="D298" s="12" t="str">
        <f>VLOOKUP(B298,'LISTA DE PRECIOS'!A:D,4,FALSE)</f>
        <v>Sc</v>
      </c>
      <c r="E298" s="12">
        <v>3.5</v>
      </c>
      <c r="F298" s="12">
        <v>1.03</v>
      </c>
      <c r="G298" s="13">
        <f>VLOOKUP(B298,'LISTA DE PRECIOS'!A:E,5,FALSE)</f>
        <v>24999.52</v>
      </c>
      <c r="H298" s="39">
        <f>+ROUND(E298*F298*G298,0)</f>
        <v>90123</v>
      </c>
    </row>
    <row r="299" spans="2:8">
      <c r="B299" s="114" t="s">
        <v>693</v>
      </c>
      <c r="C299" s="56" t="str">
        <f>VLOOKUP(B299,'LISTA DE PRECIOS'!A:B,2,FALSE)</f>
        <v xml:space="preserve">Arena </v>
      </c>
      <c r="D299" s="12" t="str">
        <f>VLOOKUP(B299,'LISTA DE PRECIOS'!A:D,4,FALSE)</f>
        <v>M3</v>
      </c>
      <c r="E299" s="12">
        <v>0.56000000000000005</v>
      </c>
      <c r="F299" s="12">
        <v>1.03</v>
      </c>
      <c r="G299" s="13">
        <f>VLOOKUP(B299,'LISTA DE PRECIOS'!A:E,5,FALSE)</f>
        <v>0</v>
      </c>
      <c r="H299" s="39">
        <f>+ROUND(E299*F299*G299,0)</f>
        <v>0</v>
      </c>
    </row>
    <row r="300" spans="2:8">
      <c r="B300" s="114" t="s">
        <v>1165</v>
      </c>
      <c r="C300" s="56" t="str">
        <f>VLOOKUP(B300,'LISTA DE PRECIOS'!A:B,2,FALSE)</f>
        <v xml:space="preserve">Triturado </v>
      </c>
      <c r="D300" s="12" t="str">
        <f>VLOOKUP(B300,'LISTA DE PRECIOS'!A:D,4,FALSE)</f>
        <v>M3</v>
      </c>
      <c r="E300" s="12">
        <v>0.9</v>
      </c>
      <c r="F300" s="12">
        <v>1.03</v>
      </c>
      <c r="G300" s="13">
        <f>VLOOKUP(B300,'LISTA DE PRECIOS'!A:E,5,FALSE)</f>
        <v>77156</v>
      </c>
      <c r="H300" s="39">
        <f>+ROUND(E300*F300*G300,0)</f>
        <v>71524</v>
      </c>
    </row>
    <row r="301" spans="2:8" ht="15.75" thickBot="1">
      <c r="B301" s="91" t="s">
        <v>677</v>
      </c>
      <c r="C301" s="56" t="str">
        <f>VLOOKUP(B301,'LISTA DE PRECIOS'!A:B,2,FALSE)</f>
        <v xml:space="preserve">Agua </v>
      </c>
      <c r="D301" s="12" t="str">
        <f>VLOOKUP(B301,'LISTA DE PRECIOS'!A:D,4,FALSE)</f>
        <v>Lt</v>
      </c>
      <c r="E301" s="92">
        <v>160</v>
      </c>
      <c r="F301" s="92">
        <v>1.03</v>
      </c>
      <c r="G301" s="13">
        <f>VLOOKUP(B301,'LISTA DE PRECIOS'!A:E,5,FALSE)</f>
        <v>7</v>
      </c>
      <c r="H301" s="94">
        <f>+ROUND(E301*F301*G301,0)</f>
        <v>1154</v>
      </c>
    </row>
    <row r="302" spans="2:8" ht="15.75" thickBot="1">
      <c r="B302" s="1022"/>
      <c r="C302" s="1023"/>
      <c r="D302" s="1024"/>
      <c r="E302" s="1030" t="s">
        <v>497</v>
      </c>
      <c r="F302" s="1031"/>
      <c r="G302" s="1032"/>
      <c r="H302" s="29">
        <f>ROUND(SUM(H298:H301),0)</f>
        <v>162801</v>
      </c>
    </row>
    <row r="303" spans="2:8" ht="15.75" thickBot="1">
      <c r="B303" s="1027"/>
      <c r="C303" s="1027"/>
      <c r="D303" s="1027"/>
      <c r="E303" s="1027"/>
      <c r="F303" s="1027"/>
      <c r="G303" s="1027"/>
      <c r="H303" s="1027"/>
    </row>
    <row r="304" spans="2:8">
      <c r="B304" s="1028" t="s">
        <v>489</v>
      </c>
      <c r="C304" s="1029"/>
      <c r="D304" s="41" t="s">
        <v>490</v>
      </c>
      <c r="E304" s="25" t="s">
        <v>491</v>
      </c>
      <c r="F304" s="25" t="s">
        <v>2469</v>
      </c>
      <c r="G304" s="26" t="s">
        <v>492</v>
      </c>
      <c r="H304" s="27" t="s">
        <v>493</v>
      </c>
    </row>
    <row r="305" spans="2:8">
      <c r="B305" s="114" t="s">
        <v>543</v>
      </c>
      <c r="C305" s="56" t="s">
        <v>203</v>
      </c>
      <c r="D305" s="12" t="s">
        <v>39</v>
      </c>
      <c r="E305" s="55">
        <v>0.1</v>
      </c>
      <c r="F305" s="55"/>
      <c r="G305" s="13">
        <f>+H318</f>
        <v>19302</v>
      </c>
      <c r="H305" s="24">
        <f>+ROUND(E305*G305,0)</f>
        <v>1930</v>
      </c>
    </row>
    <row r="306" spans="2:8">
      <c r="B306" s="114" t="s">
        <v>553</v>
      </c>
      <c r="C306" s="56" t="s">
        <v>452</v>
      </c>
      <c r="D306" s="12" t="s">
        <v>51</v>
      </c>
      <c r="E306" s="12">
        <v>0.05</v>
      </c>
      <c r="F306" s="12"/>
      <c r="G306" s="13">
        <f>VLOOKUP(B306,'LISTA DE PRECIOS'!A:E,5,FALSE)</f>
        <v>73227.786000000007</v>
      </c>
      <c r="H306" s="39">
        <f>+ROUND(E306*G306,0)</f>
        <v>3661</v>
      </c>
    </row>
    <row r="307" spans="2:8" ht="15.75" thickBot="1">
      <c r="B307" s="91" t="s">
        <v>544</v>
      </c>
      <c r="C307" s="112" t="s">
        <v>467</v>
      </c>
      <c r="D307" s="92" t="s">
        <v>52</v>
      </c>
      <c r="E307" s="12">
        <v>0.05</v>
      </c>
      <c r="F307" s="92"/>
      <c r="G307" s="13">
        <f>VLOOKUP(B307,'LISTA DE PRECIOS'!A:E,5,FALSE)</f>
        <v>59500</v>
      </c>
      <c r="H307" s="94">
        <f>+ROUND(E307*G307,0)</f>
        <v>2975</v>
      </c>
    </row>
    <row r="308" spans="2:8" ht="15.75" thickBot="1">
      <c r="B308" s="1022"/>
      <c r="C308" s="1023"/>
      <c r="D308" s="1024"/>
      <c r="E308" s="1030" t="s">
        <v>498</v>
      </c>
      <c r="F308" s="1031"/>
      <c r="G308" s="1032"/>
      <c r="H308" s="29">
        <f>ROUND(SUM(H305:H305),0)</f>
        <v>1930</v>
      </c>
    </row>
    <row r="309" spans="2:8" ht="15.75" thickBot="1">
      <c r="B309" s="42"/>
      <c r="C309" s="42"/>
      <c r="D309" s="42"/>
      <c r="E309" s="10"/>
      <c r="F309" s="10"/>
      <c r="G309" s="7"/>
      <c r="H309" s="8"/>
    </row>
    <row r="310" spans="2:8" ht="24.75" thickBot="1">
      <c r="B310" s="1033" t="s">
        <v>499</v>
      </c>
      <c r="C310" s="1034"/>
      <c r="D310" s="30" t="s">
        <v>495</v>
      </c>
      <c r="E310" s="30" t="s">
        <v>501</v>
      </c>
      <c r="F310" s="25" t="s">
        <v>2469</v>
      </c>
      <c r="G310" s="31" t="s">
        <v>500</v>
      </c>
      <c r="H310" s="32" t="s">
        <v>493</v>
      </c>
    </row>
    <row r="311" spans="2:8" ht="15.75" thickBot="1">
      <c r="B311" s="15">
        <v>1</v>
      </c>
      <c r="C311" s="16" t="s">
        <v>2470</v>
      </c>
      <c r="D311" s="17"/>
      <c r="E311" s="18">
        <v>1</v>
      </c>
      <c r="F311" s="18">
        <v>1.47</v>
      </c>
      <c r="G311" s="19">
        <v>1831</v>
      </c>
      <c r="H311" s="20">
        <f>+ROUND(E311*F311*G311,0)</f>
        <v>2692</v>
      </c>
    </row>
    <row r="312" spans="2:8" ht="15.75" thickBot="1">
      <c r="B312" s="15">
        <v>2</v>
      </c>
      <c r="C312" s="16" t="s">
        <v>4</v>
      </c>
      <c r="D312" s="17"/>
      <c r="E312" s="18"/>
      <c r="F312" s="18"/>
      <c r="G312" s="19"/>
      <c r="H312" s="20">
        <f>+ROUND(E312*G312,0)</f>
        <v>0</v>
      </c>
    </row>
    <row r="313" spans="2:8" ht="15.75" thickBot="1">
      <c r="B313" s="15">
        <v>3</v>
      </c>
      <c r="C313" s="16" t="s">
        <v>4</v>
      </c>
      <c r="D313" s="17"/>
      <c r="E313" s="18"/>
      <c r="F313" s="18"/>
      <c r="G313" s="19"/>
      <c r="H313" s="20">
        <f>+ROUND(E313*G313,0)</f>
        <v>0</v>
      </c>
    </row>
    <row r="314" spans="2:8" ht="15.75" thickBot="1">
      <c r="B314" s="991"/>
      <c r="C314" s="991"/>
      <c r="D314" s="991"/>
      <c r="E314" s="992" t="s">
        <v>502</v>
      </c>
      <c r="F314" s="993"/>
      <c r="G314" s="994"/>
      <c r="H314" s="33">
        <f>ROUND(SUM(H311:H313),0)</f>
        <v>2692</v>
      </c>
    </row>
    <row r="315" spans="2:8" ht="15.75" thickBot="1">
      <c r="B315" s="1027"/>
      <c r="C315" s="1027"/>
      <c r="D315" s="1027"/>
      <c r="E315" s="1027"/>
      <c r="F315" s="1027"/>
      <c r="G315" s="1027"/>
      <c r="H315" s="1027"/>
    </row>
    <row r="316" spans="2:8" ht="15.75" thickBot="1">
      <c r="B316" s="1028" t="s">
        <v>503</v>
      </c>
      <c r="C316" s="1029"/>
      <c r="D316" s="41" t="s">
        <v>495</v>
      </c>
      <c r="E316" s="25" t="s">
        <v>504</v>
      </c>
      <c r="F316" s="25" t="s">
        <v>2530</v>
      </c>
      <c r="G316" s="26" t="s">
        <v>505</v>
      </c>
      <c r="H316" s="27" t="s">
        <v>493</v>
      </c>
    </row>
    <row r="317" spans="2:8">
      <c r="B317" s="111" t="s">
        <v>2514</v>
      </c>
      <c r="C317" s="56" t="str">
        <f>VLOOKUP(B317,'LISTA DE PRECIOS'!A:B,2,FALSE)</f>
        <v>Ayudante</v>
      </c>
      <c r="D317" s="12" t="str">
        <f>VLOOKUP(B317,'LISTA DE PRECIOS'!A:D,4,FALSE)</f>
        <v>Día</v>
      </c>
      <c r="E317" s="21">
        <v>7.0999999999999994E-2</v>
      </c>
      <c r="F317" s="58">
        <v>4</v>
      </c>
      <c r="G317" s="13">
        <f>VLOOKUP(B317,'LISTA DE PRECIOS'!A:E,5,FALSE)</f>
        <v>67964</v>
      </c>
      <c r="H317" s="22">
        <f>+ROUND(E317*F317*G317,0)</f>
        <v>19302</v>
      </c>
    </row>
    <row r="318" spans="2:8" ht="15.75" thickBot="1">
      <c r="B318" s="991"/>
      <c r="C318" s="991"/>
      <c r="D318" s="991"/>
      <c r="E318" s="1042" t="s">
        <v>506</v>
      </c>
      <c r="F318" s="1043"/>
      <c r="G318" s="1031"/>
      <c r="H318" s="29">
        <f>ROUND(SUM(H317:H317),0)</f>
        <v>19302</v>
      </c>
    </row>
    <row r="319" spans="2:8" ht="15.75" thickBot="1">
      <c r="B319" s="42"/>
      <c r="C319" s="42"/>
      <c r="D319" s="42"/>
      <c r="E319" s="42"/>
      <c r="F319" s="42"/>
      <c r="G319" s="42"/>
      <c r="H319" s="42"/>
    </row>
    <row r="320" spans="2:8" ht="15.75" thickBot="1">
      <c r="B320" s="40"/>
      <c r="C320" s="40"/>
      <c r="D320" s="40"/>
      <c r="E320" s="995" t="s">
        <v>507</v>
      </c>
      <c r="F320" s="996"/>
      <c r="G320" s="997"/>
      <c r="H320" s="14">
        <f>+ROUND(H318+H308+H302+H314,0)</f>
        <v>186725</v>
      </c>
    </row>
    <row r="322" spans="2:8" ht="15.75" thickBot="1"/>
    <row r="323" spans="2:8" ht="16.5" thickBot="1">
      <c r="B323" s="998" t="s">
        <v>2532</v>
      </c>
      <c r="C323" s="999"/>
      <c r="D323" s="999"/>
      <c r="E323" s="999"/>
      <c r="F323" s="999"/>
      <c r="G323" s="999"/>
      <c r="H323" s="1000"/>
    </row>
    <row r="324" spans="2:8" ht="15.75" thickBot="1">
      <c r="B324" s="1001" t="s">
        <v>487</v>
      </c>
      <c r="C324" s="1002"/>
      <c r="D324" s="1003"/>
      <c r="E324" s="1004"/>
      <c r="F324" s="1004"/>
      <c r="G324" s="1004"/>
      <c r="H324" s="1005"/>
    </row>
    <row r="325" spans="2:8" ht="15.75" thickBot="1">
      <c r="B325" s="1006" t="s">
        <v>488</v>
      </c>
      <c r="C325" s="1007"/>
      <c r="D325" s="1008" t="s">
        <v>2448</v>
      </c>
      <c r="E325" s="1007"/>
      <c r="F325" s="1007"/>
      <c r="G325" s="1007"/>
      <c r="H325" s="1009"/>
    </row>
    <row r="326" spans="2:8" ht="14.45" customHeight="1">
      <c r="B326" s="1010" t="str">
        <f>VLOOKUP(D325,ACTIVIDADES!A:D,2,FALSE)</f>
        <v>Retiro de material con cargue mecánico</v>
      </c>
      <c r="C326" s="1204"/>
      <c r="D326" s="1010" t="s">
        <v>34</v>
      </c>
      <c r="E326" s="1011"/>
      <c r="F326" s="1011"/>
      <c r="G326" s="1011"/>
      <c r="H326" s="38" t="s">
        <v>1</v>
      </c>
    </row>
    <row r="327" spans="2:8">
      <c r="B327" s="1012"/>
      <c r="C327" s="1205"/>
      <c r="D327" s="1016">
        <f>+ROUND(H346+H338+H334+H342,0)</f>
        <v>36326</v>
      </c>
      <c r="E327" s="1017"/>
      <c r="F327" s="1017"/>
      <c r="G327" s="1017"/>
      <c r="H327" s="1020" t="s">
        <v>29</v>
      </c>
    </row>
    <row r="328" spans="2:8" ht="15.75" thickBot="1">
      <c r="B328" s="1014"/>
      <c r="C328" s="1206"/>
      <c r="D328" s="1018"/>
      <c r="E328" s="1019"/>
      <c r="F328" s="1019"/>
      <c r="G328" s="1019"/>
      <c r="H328" s="1021"/>
    </row>
    <row r="329" spans="2:8" ht="15.75" thickBot="1"/>
    <row r="330" spans="2:8">
      <c r="B330" s="1028" t="s">
        <v>494</v>
      </c>
      <c r="C330" s="1029"/>
      <c r="D330" s="41" t="s">
        <v>495</v>
      </c>
      <c r="E330" s="25" t="s">
        <v>496</v>
      </c>
      <c r="F330" s="25" t="s">
        <v>2469</v>
      </c>
      <c r="G330" s="26" t="s">
        <v>492</v>
      </c>
      <c r="H330" s="27" t="s">
        <v>493</v>
      </c>
    </row>
    <row r="331" spans="2:8">
      <c r="B331" s="53" t="s">
        <v>2445</v>
      </c>
      <c r="C331" s="56" t="str">
        <f>VLOOKUP(B331,'LISTA DE PRECIOS'!A:B,2,FALSE)</f>
        <v>Cargue mecánico de material</v>
      </c>
      <c r="D331" s="12" t="str">
        <f>VLOOKUP(B331,'LISTA DE PRECIOS'!A:D,4,FALSE)</f>
        <v>M3</v>
      </c>
      <c r="E331" s="12">
        <v>1</v>
      </c>
      <c r="F331" s="12">
        <v>1</v>
      </c>
      <c r="G331" s="13">
        <v>2323</v>
      </c>
      <c r="H331" s="39">
        <f>+ROUND(E331*F331*G331,0)</f>
        <v>2323</v>
      </c>
    </row>
    <row r="332" spans="2:8">
      <c r="B332" s="113" t="s">
        <v>1462</v>
      </c>
      <c r="C332" s="56" t="str">
        <f>VLOOKUP(B332,'LISTA DE PRECIOS'!A:B,2,FALSE)</f>
        <v>Disposición en botadero</v>
      </c>
      <c r="D332" s="12" t="str">
        <f>VLOOKUP(B332,'LISTA DE PRECIOS'!A:D,4,FALSE)</f>
        <v>m3</v>
      </c>
      <c r="E332" s="12">
        <v>1</v>
      </c>
      <c r="F332" s="12">
        <v>1</v>
      </c>
      <c r="G332" s="13">
        <f>VLOOKUP(B332,'LISTA DE PRECIOS'!A:E,5,FALSE)</f>
        <v>5714</v>
      </c>
      <c r="H332" s="39">
        <f>+ROUND(E332*F332*G332,0)</f>
        <v>5714</v>
      </c>
    </row>
    <row r="333" spans="2:8" ht="22.5">
      <c r="B333" s="113" t="s">
        <v>2434</v>
      </c>
      <c r="C333" s="56" t="str">
        <f>VLOOKUP(B333,'LISTA DE PRECIOS'!A:B,2,FALSE)</f>
        <v>Transporte material (corte, sub-base, base, afirmado, Petreos, arenas, etc)</v>
      </c>
      <c r="D333" s="12" t="str">
        <f>VLOOKUP(B333,'LISTA DE PRECIOS'!A:D,4,FALSE)</f>
        <v>M3-Km</v>
      </c>
      <c r="E333" s="12">
        <v>15</v>
      </c>
      <c r="F333" s="12">
        <v>1.03</v>
      </c>
      <c r="G333" s="13">
        <f>VLOOKUP(B333,'LISTA DE PRECIOS'!A:E,5,FALSE)</f>
        <v>1831</v>
      </c>
      <c r="H333" s="39">
        <f>+ROUND(E333*F333*G333,0)</f>
        <v>28289</v>
      </c>
    </row>
    <row r="334" spans="2:8" ht="15.75" thickBot="1">
      <c r="B334" s="1022"/>
      <c r="C334" s="1023"/>
      <c r="D334" s="1024"/>
      <c r="E334" s="1030" t="s">
        <v>497</v>
      </c>
      <c r="F334" s="1031"/>
      <c r="G334" s="1032"/>
      <c r="H334" s="29">
        <f>ROUND(SUM(H331:H333),0)</f>
        <v>36326</v>
      </c>
    </row>
    <row r="335" spans="2:8" ht="15.75" thickBot="1">
      <c r="B335" s="1027"/>
      <c r="C335" s="1027"/>
      <c r="D335" s="1027"/>
      <c r="E335" s="1027"/>
      <c r="F335" s="1027"/>
      <c r="G335" s="1027"/>
      <c r="H335" s="1027"/>
    </row>
    <row r="336" spans="2:8">
      <c r="B336" s="1028" t="s">
        <v>489</v>
      </c>
      <c r="C336" s="1029"/>
      <c r="D336" s="41" t="s">
        <v>490</v>
      </c>
      <c r="E336" s="25" t="s">
        <v>491</v>
      </c>
      <c r="F336" s="25" t="s">
        <v>2469</v>
      </c>
      <c r="G336" s="26" t="s">
        <v>492</v>
      </c>
      <c r="H336" s="27" t="s">
        <v>493</v>
      </c>
    </row>
    <row r="337" spans="2:8" ht="15.75" thickBot="1">
      <c r="B337" s="91"/>
      <c r="C337" s="112"/>
      <c r="D337" s="92"/>
      <c r="E337" s="12"/>
      <c r="F337" s="92"/>
      <c r="G337" s="93"/>
      <c r="H337" s="94"/>
    </row>
    <row r="338" spans="2:8" ht="15.75" thickBot="1">
      <c r="B338" s="1022"/>
      <c r="C338" s="1023"/>
      <c r="D338" s="1024"/>
      <c r="E338" s="1030" t="s">
        <v>498</v>
      </c>
      <c r="F338" s="1031"/>
      <c r="G338" s="1032"/>
      <c r="H338" s="29">
        <f>+H337</f>
        <v>0</v>
      </c>
    </row>
    <row r="339" spans="2:8" ht="15.75" thickBot="1">
      <c r="B339" s="42"/>
      <c r="C339" s="42"/>
      <c r="D339" s="42"/>
      <c r="E339" s="10"/>
      <c r="F339" s="10"/>
      <c r="G339" s="7"/>
      <c r="H339" s="8"/>
    </row>
    <row r="340" spans="2:8" ht="24.75" thickBot="1">
      <c r="B340" s="1033" t="s">
        <v>499</v>
      </c>
      <c r="C340" s="1034"/>
      <c r="D340" s="30" t="s">
        <v>495</v>
      </c>
      <c r="E340" s="30" t="s">
        <v>501</v>
      </c>
      <c r="F340" s="25" t="s">
        <v>2469</v>
      </c>
      <c r="G340" s="31" t="s">
        <v>500</v>
      </c>
      <c r="H340" s="32" t="s">
        <v>493</v>
      </c>
    </row>
    <row r="341" spans="2:8" ht="15.75" thickBot="1">
      <c r="B341" s="15">
        <v>3</v>
      </c>
      <c r="C341" s="16" t="s">
        <v>4</v>
      </c>
      <c r="D341" s="17"/>
      <c r="E341" s="18"/>
      <c r="F341" s="18"/>
      <c r="G341" s="19"/>
      <c r="H341" s="20">
        <f>+ROUND(E341*G341,0)</f>
        <v>0</v>
      </c>
    </row>
    <row r="342" spans="2:8" ht="15.75" thickBot="1">
      <c r="B342" s="991"/>
      <c r="C342" s="991"/>
      <c r="D342" s="991"/>
      <c r="E342" s="992" t="s">
        <v>502</v>
      </c>
      <c r="F342" s="993"/>
      <c r="G342" s="994"/>
      <c r="H342" s="33">
        <f>ROUND(SUM(H341:H341),0)</f>
        <v>0</v>
      </c>
    </row>
    <row r="343" spans="2:8" ht="15.75" thickBot="1">
      <c r="B343" s="1027"/>
      <c r="C343" s="1027"/>
      <c r="D343" s="1027"/>
      <c r="E343" s="1027"/>
      <c r="F343" s="1027"/>
      <c r="G343" s="1027"/>
      <c r="H343" s="1027"/>
    </row>
    <row r="344" spans="2:8" ht="15.75" thickBot="1">
      <c r="B344" s="1028" t="s">
        <v>503</v>
      </c>
      <c r="C344" s="1029"/>
      <c r="D344" s="41" t="s">
        <v>495</v>
      </c>
      <c r="E344" s="25" t="s">
        <v>504</v>
      </c>
      <c r="F344" s="25" t="s">
        <v>2530</v>
      </c>
      <c r="G344" s="26" t="s">
        <v>505</v>
      </c>
      <c r="H344" s="27" t="s">
        <v>493</v>
      </c>
    </row>
    <row r="345" spans="2:8">
      <c r="B345" s="111"/>
      <c r="C345" s="11"/>
      <c r="D345" s="12"/>
      <c r="E345" s="21"/>
      <c r="F345" s="58"/>
      <c r="G345" s="13"/>
      <c r="H345" s="22"/>
    </row>
    <row r="346" spans="2:8" ht="15.75" thickBot="1">
      <c r="B346" s="991"/>
      <c r="C346" s="991"/>
      <c r="D346" s="991"/>
      <c r="E346" s="1042" t="s">
        <v>506</v>
      </c>
      <c r="F346" s="1043"/>
      <c r="G346" s="1031"/>
      <c r="H346" s="29">
        <f>ROUND(SUM(H345:H345),0)</f>
        <v>0</v>
      </c>
    </row>
    <row r="347" spans="2:8" ht="15.75" thickBot="1">
      <c r="B347" s="42"/>
      <c r="C347" s="42"/>
      <c r="D347" s="42"/>
      <c r="E347" s="42"/>
      <c r="F347" s="42"/>
      <c r="G347" s="42"/>
      <c r="H347" s="42"/>
    </row>
    <row r="348" spans="2:8" ht="15.75" thickBot="1">
      <c r="B348" s="40"/>
      <c r="C348" s="40"/>
      <c r="D348" s="40"/>
      <c r="E348" s="995" t="s">
        <v>507</v>
      </c>
      <c r="F348" s="996"/>
      <c r="G348" s="997"/>
      <c r="H348" s="14">
        <f>+ROUND(H346+H338+H334+H342,0)</f>
        <v>36326</v>
      </c>
    </row>
    <row r="350" spans="2:8" ht="15.75" thickBot="1"/>
    <row r="351" spans="2:8" ht="16.5" thickBot="1">
      <c r="B351" s="998" t="s">
        <v>2532</v>
      </c>
      <c r="C351" s="999"/>
      <c r="D351" s="999"/>
      <c r="E351" s="999"/>
      <c r="F351" s="999"/>
      <c r="G351" s="999"/>
      <c r="H351" s="1000"/>
    </row>
    <row r="352" spans="2:8" ht="15.75" thickBot="1">
      <c r="B352" s="1001" t="s">
        <v>487</v>
      </c>
      <c r="C352" s="1002"/>
      <c r="D352" s="1003"/>
      <c r="E352" s="1004"/>
      <c r="F352" s="1004"/>
      <c r="G352" s="1004"/>
      <c r="H352" s="1005"/>
    </row>
    <row r="353" spans="2:8" ht="15.75" thickBot="1">
      <c r="B353" s="1006" t="s">
        <v>488</v>
      </c>
      <c r="C353" s="1007"/>
      <c r="D353" s="1008" t="s">
        <v>2449</v>
      </c>
      <c r="E353" s="1007"/>
      <c r="F353" s="1007"/>
      <c r="G353" s="1007"/>
      <c r="H353" s="1009"/>
    </row>
    <row r="354" spans="2:8" ht="14.45" customHeight="1">
      <c r="B354" s="1010" t="str">
        <f>VLOOKUP(D353,ACTIVIDADES!A:D,2,FALSE)</f>
        <v>Retiro de material sobrante cargue mecánico</v>
      </c>
      <c r="C354" s="1204"/>
      <c r="D354" s="1010" t="s">
        <v>34</v>
      </c>
      <c r="E354" s="1011"/>
      <c r="F354" s="1011"/>
      <c r="G354" s="1011"/>
      <c r="H354" s="38" t="s">
        <v>1</v>
      </c>
    </row>
    <row r="355" spans="2:8">
      <c r="B355" s="1012"/>
      <c r="C355" s="1205"/>
      <c r="D355" s="1016">
        <f>+ROUND(H373+H364+H360+H369,0)</f>
        <v>37103</v>
      </c>
      <c r="E355" s="1017"/>
      <c r="F355" s="1017"/>
      <c r="G355" s="1017"/>
      <c r="H355" s="1020" t="s">
        <v>29</v>
      </c>
    </row>
    <row r="356" spans="2:8" ht="15.75" thickBot="1">
      <c r="B356" s="1014"/>
      <c r="C356" s="1206"/>
      <c r="D356" s="1018"/>
      <c r="E356" s="1019"/>
      <c r="F356" s="1019"/>
      <c r="G356" s="1019"/>
      <c r="H356" s="1021"/>
    </row>
    <row r="357" spans="2:8" ht="15.75" thickBot="1"/>
    <row r="358" spans="2:8">
      <c r="B358" s="1028" t="s">
        <v>494</v>
      </c>
      <c r="C358" s="1029"/>
      <c r="D358" s="41" t="s">
        <v>495</v>
      </c>
      <c r="E358" s="25" t="s">
        <v>496</v>
      </c>
      <c r="F358" s="25" t="s">
        <v>2469</v>
      </c>
      <c r="G358" s="26" t="s">
        <v>492</v>
      </c>
      <c r="H358" s="27" t="s">
        <v>493</v>
      </c>
    </row>
    <row r="359" spans="2:8">
      <c r="B359" s="105"/>
      <c r="C359" s="56"/>
      <c r="D359" s="12"/>
      <c r="E359" s="12"/>
      <c r="F359" s="12"/>
      <c r="G359" s="13"/>
      <c r="H359" s="39"/>
    </row>
    <row r="360" spans="2:8" ht="15.75" thickBot="1">
      <c r="B360" s="1022"/>
      <c r="C360" s="1023"/>
      <c r="D360" s="1024"/>
      <c r="E360" s="1030" t="s">
        <v>497</v>
      </c>
      <c r="F360" s="1031"/>
      <c r="G360" s="1032"/>
      <c r="H360" s="29">
        <f>ROUND(SUM(H359:H359),0)</f>
        <v>0</v>
      </c>
    </row>
    <row r="361" spans="2:8" ht="15.75" thickBot="1">
      <c r="B361" s="1027"/>
      <c r="C361" s="1027"/>
      <c r="D361" s="1027"/>
      <c r="E361" s="1027"/>
      <c r="F361" s="1027"/>
      <c r="G361" s="1027"/>
      <c r="H361" s="1027"/>
    </row>
    <row r="362" spans="2:8">
      <c r="B362" s="1028" t="s">
        <v>489</v>
      </c>
      <c r="C362" s="1029"/>
      <c r="D362" s="41" t="s">
        <v>490</v>
      </c>
      <c r="E362" s="25" t="s">
        <v>491</v>
      </c>
      <c r="F362" s="25" t="s">
        <v>2469</v>
      </c>
      <c r="G362" s="26" t="s">
        <v>492</v>
      </c>
      <c r="H362" s="27" t="s">
        <v>493</v>
      </c>
    </row>
    <row r="363" spans="2:8">
      <c r="B363" s="106" t="s">
        <v>552</v>
      </c>
      <c r="C363" s="56" t="str">
        <f>VLOOKUP(B363,'LISTA DE PRECIOS'!A:B,2,FALSE)</f>
        <v>Cargador 930 1,5 yd3</v>
      </c>
      <c r="D363" s="12" t="str">
        <f>VLOOKUP(B363,'LISTA DE PRECIOS'!A:D,4,FALSE)</f>
        <v>Hr</v>
      </c>
      <c r="E363" s="12">
        <v>3.5000000000000003E-2</v>
      </c>
      <c r="F363" s="12">
        <v>1</v>
      </c>
      <c r="G363" s="13">
        <f>VLOOKUP(B363,'LISTA DE PRECIOS'!A:E,5,FALSE)</f>
        <v>112104</v>
      </c>
      <c r="H363" s="39">
        <f>+ROUND(E363*G363,0)</f>
        <v>3924</v>
      </c>
    </row>
    <row r="364" spans="2:8" ht="15.75" thickBot="1">
      <c r="B364" s="1022"/>
      <c r="C364" s="1023"/>
      <c r="D364" s="1024"/>
      <c r="E364" s="1030" t="s">
        <v>498</v>
      </c>
      <c r="F364" s="1031"/>
      <c r="G364" s="1032"/>
      <c r="H364" s="29">
        <f>ROUND(SUM(H363),0)</f>
        <v>3924</v>
      </c>
    </row>
    <row r="365" spans="2:8" ht="15.75" thickBot="1">
      <c r="B365" s="42"/>
      <c r="C365" s="42"/>
      <c r="D365" s="42"/>
      <c r="E365" s="10"/>
      <c r="F365" s="10"/>
      <c r="G365" s="7"/>
      <c r="H365" s="8"/>
    </row>
    <row r="366" spans="2:8" ht="24.75" thickBot="1">
      <c r="B366" s="1033" t="s">
        <v>499</v>
      </c>
      <c r="C366" s="1034"/>
      <c r="D366" s="30" t="s">
        <v>495</v>
      </c>
      <c r="E366" s="30" t="s">
        <v>501</v>
      </c>
      <c r="F366" s="25" t="s">
        <v>2469</v>
      </c>
      <c r="G366" s="31" t="s">
        <v>500</v>
      </c>
      <c r="H366" s="32" t="s">
        <v>493</v>
      </c>
    </row>
    <row r="367" spans="2:8" ht="22.5">
      <c r="B367" s="105" t="s">
        <v>2434</v>
      </c>
      <c r="C367" s="56" t="str">
        <f>VLOOKUP(B367,'LISTA DE PRECIOS'!A:B,2,FALSE)</f>
        <v>Transporte material (corte, sub-base, base, afirmado, Petreos, arenas, etc)</v>
      </c>
      <c r="D367" s="12" t="str">
        <f>VLOOKUP(B367,'LISTA DE PRECIOS'!A:D,4,FALSE)</f>
        <v>M3-Km</v>
      </c>
      <c r="E367" s="12">
        <v>15</v>
      </c>
      <c r="F367" s="12">
        <v>1</v>
      </c>
      <c r="G367" s="13">
        <f>VLOOKUP(B367,'LISTA DE PRECIOS'!A:E,5,FALSE)</f>
        <v>1831</v>
      </c>
      <c r="H367" s="39">
        <f>+ROUND(E367*F367*G367,0)</f>
        <v>27465</v>
      </c>
    </row>
    <row r="368" spans="2:8" ht="15.75" thickBot="1">
      <c r="B368" s="105" t="s">
        <v>1462</v>
      </c>
      <c r="C368" s="56" t="str">
        <f>VLOOKUP(B368,'LISTA DE PRECIOS'!A:B,2,FALSE)</f>
        <v>Disposición en botadero</v>
      </c>
      <c r="D368" s="12" t="str">
        <f>VLOOKUP(B368,'LISTA DE PRECIOS'!A:D,4,FALSE)</f>
        <v>m3</v>
      </c>
      <c r="E368" s="12">
        <v>1</v>
      </c>
      <c r="F368" s="12">
        <v>1</v>
      </c>
      <c r="G368" s="13">
        <f>VLOOKUP(B368,'LISTA DE PRECIOS'!A:E,5,FALSE)</f>
        <v>5714</v>
      </c>
      <c r="H368" s="39">
        <f>+ROUND(E368*F368*G368,0)</f>
        <v>5714</v>
      </c>
    </row>
    <row r="369" spans="2:8" ht="15.75" thickBot="1">
      <c r="B369" s="991"/>
      <c r="C369" s="991"/>
      <c r="D369" s="991"/>
      <c r="E369" s="992" t="s">
        <v>502</v>
      </c>
      <c r="F369" s="993"/>
      <c r="G369" s="994"/>
      <c r="H369" s="33">
        <f>ROUND(SUM(H367:H368),0)</f>
        <v>33179</v>
      </c>
    </row>
    <row r="370" spans="2:8" ht="15.75" thickBot="1">
      <c r="B370" s="1027"/>
      <c r="C370" s="1027"/>
      <c r="D370" s="1027"/>
      <c r="E370" s="1027"/>
      <c r="F370" s="1027"/>
      <c r="G370" s="1027"/>
      <c r="H370" s="1027"/>
    </row>
    <row r="371" spans="2:8" ht="15.75" thickBot="1">
      <c r="B371" s="1028" t="s">
        <v>503</v>
      </c>
      <c r="C371" s="1029"/>
      <c r="D371" s="41" t="s">
        <v>495</v>
      </c>
      <c r="E371" s="25" t="s">
        <v>504</v>
      </c>
      <c r="F371" s="25" t="s">
        <v>2530</v>
      </c>
      <c r="G371" s="26" t="s">
        <v>505</v>
      </c>
      <c r="H371" s="27" t="s">
        <v>493</v>
      </c>
    </row>
    <row r="372" spans="2:8">
      <c r="B372" s="111"/>
      <c r="C372" s="11"/>
      <c r="D372" s="12"/>
      <c r="E372" s="21"/>
      <c r="F372" s="58"/>
      <c r="G372" s="13"/>
      <c r="H372" s="22"/>
    </row>
    <row r="373" spans="2:8" ht="15.75" thickBot="1">
      <c r="B373" s="991"/>
      <c r="C373" s="991"/>
      <c r="D373" s="991"/>
      <c r="E373" s="1042" t="s">
        <v>506</v>
      </c>
      <c r="F373" s="1043"/>
      <c r="G373" s="1031"/>
      <c r="H373" s="29">
        <f>ROUND(SUM(H372:H372),0)</f>
        <v>0</v>
      </c>
    </row>
    <row r="374" spans="2:8" ht="15.75" thickBot="1">
      <c r="B374" s="42"/>
      <c r="C374" s="42"/>
      <c r="D374" s="42"/>
      <c r="E374" s="42"/>
      <c r="F374" s="42"/>
      <c r="G374" s="42"/>
      <c r="H374" s="42"/>
    </row>
    <row r="375" spans="2:8" ht="15.75" thickBot="1">
      <c r="B375" s="40"/>
      <c r="C375" s="40"/>
      <c r="D375" s="40"/>
      <c r="E375" s="995" t="s">
        <v>507</v>
      </c>
      <c r="F375" s="996"/>
      <c r="G375" s="997"/>
      <c r="H375" s="14">
        <f>+ROUND(H373+H364+H360+H369,0)</f>
        <v>37103</v>
      </c>
    </row>
    <row r="377" spans="2:8" ht="15.75" thickBot="1"/>
    <row r="378" spans="2:8" ht="16.5" thickBot="1">
      <c r="B378" s="998" t="s">
        <v>2532</v>
      </c>
      <c r="C378" s="999"/>
      <c r="D378" s="999"/>
      <c r="E378" s="999"/>
      <c r="F378" s="999"/>
      <c r="G378" s="999"/>
      <c r="H378" s="1000"/>
    </row>
    <row r="379" spans="2:8" ht="15.75" thickBot="1">
      <c r="B379" s="1001" t="s">
        <v>487</v>
      </c>
      <c r="C379" s="1002"/>
      <c r="D379" s="1003"/>
      <c r="E379" s="1004"/>
      <c r="F379" s="1004"/>
      <c r="G379" s="1004"/>
      <c r="H379" s="1005"/>
    </row>
    <row r="380" spans="2:8" ht="15.75" thickBot="1">
      <c r="B380" s="1006" t="s">
        <v>488</v>
      </c>
      <c r="C380" s="1007"/>
      <c r="D380" s="1008" t="s">
        <v>2450</v>
      </c>
      <c r="E380" s="1007"/>
      <c r="F380" s="1007"/>
      <c r="G380" s="1007"/>
      <c r="H380" s="1009"/>
    </row>
    <row r="381" spans="2:8" ht="14.45" customHeight="1">
      <c r="B381" s="1010" t="str">
        <f>VLOOKUP(D380,ACTIVIDADES!A:D,2,FALSE)</f>
        <v>Alquiler andamio tubular certificado, incluye manipulación y teleras</v>
      </c>
      <c r="C381" s="1204"/>
      <c r="D381" s="1010" t="s">
        <v>34</v>
      </c>
      <c r="E381" s="1011"/>
      <c r="F381" s="1011"/>
      <c r="G381" s="1011"/>
      <c r="H381" s="38" t="s">
        <v>1</v>
      </c>
    </row>
    <row r="382" spans="2:8">
      <c r="B382" s="1012"/>
      <c r="C382" s="1205"/>
      <c r="D382" s="1016">
        <f>+ROUND(H400+H392+H387+H396,0)</f>
        <v>8569</v>
      </c>
      <c r="E382" s="1017"/>
      <c r="F382" s="1017"/>
      <c r="G382" s="1017"/>
      <c r="H382" s="1020" t="s">
        <v>52</v>
      </c>
    </row>
    <row r="383" spans="2:8" ht="15.75" thickBot="1">
      <c r="B383" s="1014"/>
      <c r="C383" s="1206"/>
      <c r="D383" s="1018"/>
      <c r="E383" s="1019"/>
      <c r="F383" s="1019"/>
      <c r="G383" s="1019"/>
      <c r="H383" s="1021"/>
    </row>
    <row r="384" spans="2:8" ht="15.75" thickBot="1"/>
    <row r="385" spans="2:8">
      <c r="B385" s="1028" t="s">
        <v>494</v>
      </c>
      <c r="C385" s="1029"/>
      <c r="D385" s="41" t="s">
        <v>495</v>
      </c>
      <c r="E385" s="25" t="s">
        <v>496</v>
      </c>
      <c r="F385" s="25" t="s">
        <v>2469</v>
      </c>
      <c r="G385" s="26" t="s">
        <v>492</v>
      </c>
      <c r="H385" s="27" t="s">
        <v>493</v>
      </c>
    </row>
    <row r="386" spans="2:8" ht="15.75" thickBot="1">
      <c r="B386" s="54"/>
      <c r="C386" s="56"/>
      <c r="D386" s="12"/>
      <c r="E386" s="12"/>
      <c r="F386" s="12"/>
      <c r="G386" s="13"/>
      <c r="H386" s="39"/>
    </row>
    <row r="387" spans="2:8" ht="15.75" thickBot="1">
      <c r="B387" s="1022"/>
      <c r="C387" s="1023"/>
      <c r="D387" s="1024"/>
      <c r="E387" s="1025" t="s">
        <v>497</v>
      </c>
      <c r="F387" s="994"/>
      <c r="G387" s="1026"/>
      <c r="H387" s="28">
        <f>ROUND(SUM(H386:H386),0)</f>
        <v>0</v>
      </c>
    </row>
    <row r="388" spans="2:8" ht="15.75" thickBot="1">
      <c r="B388" s="1027"/>
      <c r="C388" s="1027"/>
      <c r="D388" s="1027"/>
      <c r="E388" s="1027"/>
      <c r="F388" s="1027"/>
      <c r="G388" s="1027"/>
      <c r="H388" s="1027"/>
    </row>
    <row r="389" spans="2:8">
      <c r="B389" s="1028" t="s">
        <v>489</v>
      </c>
      <c r="C389" s="1029"/>
      <c r="D389" s="41" t="s">
        <v>490</v>
      </c>
      <c r="E389" s="25" t="s">
        <v>491</v>
      </c>
      <c r="F389" s="25" t="s">
        <v>2469</v>
      </c>
      <c r="G389" s="26" t="s">
        <v>492</v>
      </c>
      <c r="H389" s="27" t="s">
        <v>493</v>
      </c>
    </row>
    <row r="390" spans="2:8">
      <c r="B390" s="99" t="s">
        <v>603</v>
      </c>
      <c r="C390" s="56" t="str">
        <f>VLOOKUP(B390,'LISTA DE PRECIOS'!A:B,2,FALSE)</f>
        <v>Andamio tubular</v>
      </c>
      <c r="D390" s="12" t="str">
        <f>VLOOKUP(B390,'LISTA DE PRECIOS'!A:D,4,FALSE)</f>
        <v>Día</v>
      </c>
      <c r="E390" s="12">
        <v>1</v>
      </c>
      <c r="F390" s="12"/>
      <c r="G390" s="13">
        <f>VLOOKUP(B390,'LISTA DE PRECIOS'!A:E,5,FALSE)</f>
        <v>7266</v>
      </c>
      <c r="H390" s="39">
        <f>+ROUND(E390*G390,0)</f>
        <v>7266</v>
      </c>
    </row>
    <row r="391" spans="2:8">
      <c r="B391" s="99" t="s">
        <v>610</v>
      </c>
      <c r="C391" s="56" t="str">
        <f>VLOOKUP(B391,'LISTA DE PRECIOS'!A:B,2,FALSE)</f>
        <v>Telera de 3,5 x 24 cm x 2,9 m de sajo</v>
      </c>
      <c r="D391" s="12" t="str">
        <f>VLOOKUP(B391,'LISTA DE PRECIOS'!A:D,4,FALSE)</f>
        <v>Día</v>
      </c>
      <c r="E391" s="12">
        <v>1</v>
      </c>
      <c r="F391" s="12"/>
      <c r="G391" s="13">
        <f>VLOOKUP(B391,'LISTA DE PRECIOS'!A:E,5,FALSE)</f>
        <v>622.80000000000007</v>
      </c>
      <c r="H391" s="39">
        <f>+ROUND(E391*G391,0)</f>
        <v>623</v>
      </c>
    </row>
    <row r="392" spans="2:8" ht="15.75" thickBot="1">
      <c r="B392" s="1022"/>
      <c r="C392" s="1023"/>
      <c r="D392" s="1024"/>
      <c r="E392" s="1030" t="s">
        <v>498</v>
      </c>
      <c r="F392" s="1031"/>
      <c r="G392" s="1032"/>
      <c r="H392" s="29">
        <f>ROUND(SUM(H390:H391),0)</f>
        <v>7889</v>
      </c>
    </row>
    <row r="393" spans="2:8" ht="15.75" thickBot="1">
      <c r="B393" s="42"/>
      <c r="C393" s="42"/>
      <c r="D393" s="42"/>
      <c r="E393" s="10"/>
      <c r="F393" s="10"/>
      <c r="G393" s="7"/>
      <c r="H393" s="8"/>
    </row>
    <row r="394" spans="2:8" ht="24.75" thickBot="1">
      <c r="B394" s="1033" t="s">
        <v>499</v>
      </c>
      <c r="C394" s="1034"/>
      <c r="D394" s="30" t="s">
        <v>495</v>
      </c>
      <c r="E394" s="30" t="s">
        <v>501</v>
      </c>
      <c r="F394" s="25" t="s">
        <v>2469</v>
      </c>
      <c r="G394" s="31" t="s">
        <v>500</v>
      </c>
      <c r="H394" s="32" t="s">
        <v>493</v>
      </c>
    </row>
    <row r="395" spans="2:8" ht="15.75" thickBot="1">
      <c r="B395" s="15">
        <v>3</v>
      </c>
      <c r="C395" s="16" t="s">
        <v>4</v>
      </c>
      <c r="D395" s="17"/>
      <c r="E395" s="18"/>
      <c r="F395" s="18"/>
      <c r="G395" s="19"/>
      <c r="H395" s="20">
        <f>+ROUND(E395*G395,0)</f>
        <v>0</v>
      </c>
    </row>
    <row r="396" spans="2:8" ht="15.75" thickBot="1">
      <c r="B396" s="991"/>
      <c r="C396" s="991"/>
      <c r="D396" s="991"/>
      <c r="E396" s="992" t="s">
        <v>502</v>
      </c>
      <c r="F396" s="993"/>
      <c r="G396" s="994"/>
      <c r="H396" s="33">
        <f>ROUND(SUM(H395:H395),0)</f>
        <v>0</v>
      </c>
    </row>
    <row r="397" spans="2:8" ht="15.75" thickBot="1">
      <c r="B397" s="1027"/>
      <c r="C397" s="1027"/>
      <c r="D397" s="1027"/>
      <c r="E397" s="1027"/>
      <c r="F397" s="1027"/>
      <c r="G397" s="1027"/>
      <c r="H397" s="1027"/>
    </row>
    <row r="398" spans="2:8" ht="15.75" thickBot="1">
      <c r="B398" s="1028" t="s">
        <v>503</v>
      </c>
      <c r="C398" s="1029"/>
      <c r="D398" s="41" t="s">
        <v>495</v>
      </c>
      <c r="E398" s="25" t="s">
        <v>504</v>
      </c>
      <c r="F398" s="25" t="s">
        <v>2469</v>
      </c>
      <c r="G398" s="26" t="s">
        <v>505</v>
      </c>
      <c r="H398" s="27" t="s">
        <v>493</v>
      </c>
    </row>
    <row r="399" spans="2:8" ht="15.75" thickBot="1">
      <c r="B399" s="85" t="s">
        <v>2514</v>
      </c>
      <c r="C399" s="56" t="str">
        <f>VLOOKUP(B399,'LISTA DE PRECIOS'!A:B,2,FALSE)</f>
        <v>Ayudante</v>
      </c>
      <c r="D399" s="12" t="str">
        <f>VLOOKUP(B399,'LISTA DE PRECIOS'!A:D,4,FALSE)</f>
        <v>Día</v>
      </c>
      <c r="E399" s="21">
        <v>0.01</v>
      </c>
      <c r="F399" s="58">
        <v>1</v>
      </c>
      <c r="G399" s="13">
        <f>VLOOKUP(B399,'LISTA DE PRECIOS'!A:E,5,FALSE)</f>
        <v>67964</v>
      </c>
      <c r="H399" s="22">
        <f>+ROUND(E399*F399*G399,0)</f>
        <v>680</v>
      </c>
    </row>
    <row r="400" spans="2:8" ht="15.75" thickBot="1">
      <c r="B400" s="991"/>
      <c r="C400" s="991"/>
      <c r="D400" s="991"/>
      <c r="E400" s="992" t="s">
        <v>506</v>
      </c>
      <c r="F400" s="993"/>
      <c r="G400" s="994"/>
      <c r="H400" s="28">
        <f>ROUND(SUM(H399:H399),0)</f>
        <v>680</v>
      </c>
    </row>
    <row r="401" spans="2:8" ht="15.75" thickBot="1">
      <c r="B401" s="42"/>
      <c r="C401" s="42"/>
      <c r="D401" s="42"/>
      <c r="E401" s="42"/>
      <c r="F401" s="42"/>
      <c r="G401" s="42"/>
      <c r="H401" s="42"/>
    </row>
    <row r="402" spans="2:8" ht="15.75" thickBot="1">
      <c r="B402" s="40"/>
      <c r="C402" s="40"/>
      <c r="D402" s="40"/>
      <c r="E402" s="995" t="s">
        <v>507</v>
      </c>
      <c r="F402" s="996"/>
      <c r="G402" s="997"/>
      <c r="H402" s="14">
        <f>+ROUND(H400+H392+H387+H396,0)</f>
        <v>8569</v>
      </c>
    </row>
    <row r="404" spans="2:8" ht="15.75" thickBot="1"/>
    <row r="405" spans="2:8" ht="16.5" thickBot="1">
      <c r="B405" s="998" t="s">
        <v>2532</v>
      </c>
      <c r="C405" s="999"/>
      <c r="D405" s="999"/>
      <c r="E405" s="999"/>
      <c r="F405" s="999"/>
      <c r="G405" s="999"/>
      <c r="H405" s="1000"/>
    </row>
    <row r="406" spans="2:8" ht="15.75" thickBot="1">
      <c r="B406" s="1001" t="s">
        <v>487</v>
      </c>
      <c r="C406" s="1002"/>
      <c r="D406" s="1003"/>
      <c r="E406" s="1004"/>
      <c r="F406" s="1004"/>
      <c r="G406" s="1004"/>
      <c r="H406" s="1005"/>
    </row>
    <row r="407" spans="2:8" ht="15.75" thickBot="1">
      <c r="B407" s="1006" t="s">
        <v>488</v>
      </c>
      <c r="C407" s="1007"/>
      <c r="D407" s="1008" t="s">
        <v>2451</v>
      </c>
      <c r="E407" s="1007"/>
      <c r="F407" s="1007"/>
      <c r="G407" s="1007"/>
      <c r="H407" s="1009"/>
    </row>
    <row r="408" spans="2:8" ht="14.45" customHeight="1">
      <c r="B408" s="1010" t="str">
        <f>VLOOKUP(D407,ACTIVIDADES!A:D,2,FALSE)</f>
        <v>Tela para protección de edificios</v>
      </c>
      <c r="C408" s="1204"/>
      <c r="D408" s="1010" t="s">
        <v>34</v>
      </c>
      <c r="E408" s="1011"/>
      <c r="F408" s="1011"/>
      <c r="G408" s="1011"/>
      <c r="H408" s="38" t="s">
        <v>1</v>
      </c>
    </row>
    <row r="409" spans="2:8">
      <c r="B409" s="1012"/>
      <c r="C409" s="1205"/>
      <c r="D409" s="1016">
        <f>+ROUND(H427+H419+H414+H423,0)</f>
        <v>1890</v>
      </c>
      <c r="E409" s="1017"/>
      <c r="F409" s="1017"/>
      <c r="G409" s="1017"/>
      <c r="H409" s="1020" t="s">
        <v>23</v>
      </c>
    </row>
    <row r="410" spans="2:8" ht="15.75" thickBot="1">
      <c r="B410" s="1014"/>
      <c r="C410" s="1206"/>
      <c r="D410" s="1018"/>
      <c r="E410" s="1019"/>
      <c r="F410" s="1019"/>
      <c r="G410" s="1019"/>
      <c r="H410" s="1021"/>
    </row>
    <row r="411" spans="2:8" ht="15.75" thickBot="1"/>
    <row r="412" spans="2:8">
      <c r="B412" s="1028" t="s">
        <v>494</v>
      </c>
      <c r="C412" s="1029"/>
      <c r="D412" s="41" t="s">
        <v>495</v>
      </c>
      <c r="E412" s="25" t="s">
        <v>496</v>
      </c>
      <c r="F412" s="25" t="s">
        <v>2469</v>
      </c>
      <c r="G412" s="26" t="s">
        <v>492</v>
      </c>
      <c r="H412" s="27" t="s">
        <v>493</v>
      </c>
    </row>
    <row r="413" spans="2:8" ht="15.75" thickBot="1">
      <c r="B413" s="105" t="s">
        <v>1148</v>
      </c>
      <c r="C413" s="56" t="str">
        <f>VLOOKUP(B413,'LISTA DE PRECIOS'!A:B,2,FALSE)</f>
        <v>Tela para protección de edificios</v>
      </c>
      <c r="D413" s="12" t="str">
        <f>VLOOKUP(B413,'LISTA DE PRECIOS'!A:D,4,FALSE)</f>
        <v>M2</v>
      </c>
      <c r="E413" s="12">
        <v>1</v>
      </c>
      <c r="F413" s="12">
        <v>1</v>
      </c>
      <c r="G413" s="13">
        <f>VLOOKUP(B413,'LISTA DE PRECIOS'!A:E,5,FALSE)</f>
        <v>1725</v>
      </c>
      <c r="H413" s="39">
        <f>+ROUND(E413*F413*G413,0)</f>
        <v>1725</v>
      </c>
    </row>
    <row r="414" spans="2:8" ht="15.75" thickBot="1">
      <c r="B414" s="1022"/>
      <c r="C414" s="1023"/>
      <c r="D414" s="1024"/>
      <c r="E414" s="1025" t="s">
        <v>497</v>
      </c>
      <c r="F414" s="994"/>
      <c r="G414" s="1026"/>
      <c r="H414" s="28">
        <f>ROUND(SUM(H413:H413),0)</f>
        <v>1725</v>
      </c>
    </row>
    <row r="415" spans="2:8" ht="15.75" thickBot="1">
      <c r="B415" s="1027"/>
      <c r="C415" s="1027"/>
      <c r="D415" s="1027"/>
      <c r="E415" s="1027"/>
      <c r="F415" s="1027"/>
      <c r="G415" s="1027"/>
      <c r="H415" s="1027"/>
    </row>
    <row r="416" spans="2:8">
      <c r="B416" s="1028" t="s">
        <v>489</v>
      </c>
      <c r="C416" s="1029"/>
      <c r="D416" s="41" t="s">
        <v>490</v>
      </c>
      <c r="E416" s="25" t="s">
        <v>491</v>
      </c>
      <c r="F416" s="25" t="s">
        <v>2469</v>
      </c>
      <c r="G416" s="26" t="s">
        <v>492</v>
      </c>
      <c r="H416" s="27" t="s">
        <v>493</v>
      </c>
    </row>
    <row r="417" spans="2:8">
      <c r="B417" s="54" t="s">
        <v>543</v>
      </c>
      <c r="C417" s="56" t="str">
        <f>VLOOKUP(B417,'LISTA DE PRECIOS'!A:B,2,FALSE)</f>
        <v>Herramienta menor</v>
      </c>
      <c r="D417" s="12" t="str">
        <f>VLOOKUP(B417,'LISTA DE PRECIOS'!A:D,4,FALSE)</f>
        <v>%MO</v>
      </c>
      <c r="E417" s="55">
        <v>0.1</v>
      </c>
      <c r="F417" s="55"/>
      <c r="G417" s="13">
        <f>+H427</f>
        <v>150</v>
      </c>
      <c r="H417" s="24">
        <f>+ROUND(E417*G417,0)</f>
        <v>15</v>
      </c>
    </row>
    <row r="418" spans="2:8">
      <c r="B418" s="106" t="s">
        <v>548</v>
      </c>
      <c r="C418" s="56" t="str">
        <f>VLOOKUP(B418,'LISTA DE PRECIOS'!A:B,2,FALSE)</f>
        <v xml:space="preserve">Andamio certificado </v>
      </c>
      <c r="D418" s="12" t="str">
        <f>VLOOKUP(B418,'LISTA DE PRECIOS'!A:D,4,FALSE)</f>
        <v>Día</v>
      </c>
      <c r="E418" s="12">
        <v>0.05</v>
      </c>
      <c r="F418" s="12"/>
      <c r="G418" s="13">
        <f>VLOOKUP(B418,'LISTA DE PRECIOS'!A:E,5,FALSE)</f>
        <v>28560</v>
      </c>
      <c r="H418" s="39">
        <f>+ROUND(E418*G418,0)</f>
        <v>1428</v>
      </c>
    </row>
    <row r="419" spans="2:8" ht="15.75" thickBot="1">
      <c r="B419" s="1022"/>
      <c r="C419" s="1023"/>
      <c r="D419" s="1024"/>
      <c r="E419" s="1030" t="s">
        <v>498</v>
      </c>
      <c r="F419" s="1031"/>
      <c r="G419" s="1032"/>
      <c r="H419" s="29">
        <f>ROUND(SUM(H417:H417),0)</f>
        <v>15</v>
      </c>
    </row>
    <row r="420" spans="2:8" ht="15.75" thickBot="1">
      <c r="B420" s="42"/>
      <c r="C420" s="42"/>
      <c r="D420" s="42"/>
      <c r="E420" s="10"/>
      <c r="F420" s="10"/>
      <c r="G420" s="7"/>
      <c r="H420" s="8"/>
    </row>
    <row r="421" spans="2:8" ht="24.75" thickBot="1">
      <c r="B421" s="1033" t="s">
        <v>499</v>
      </c>
      <c r="C421" s="1034"/>
      <c r="D421" s="30" t="s">
        <v>495</v>
      </c>
      <c r="E421" s="30" t="s">
        <v>501</v>
      </c>
      <c r="F421" s="25" t="s">
        <v>2469</v>
      </c>
      <c r="G421" s="31" t="s">
        <v>500</v>
      </c>
      <c r="H421" s="32" t="s">
        <v>493</v>
      </c>
    </row>
    <row r="422" spans="2:8" ht="15.75" thickBot="1">
      <c r="B422" s="15">
        <v>3</v>
      </c>
      <c r="C422" s="16" t="s">
        <v>4</v>
      </c>
      <c r="D422" s="17"/>
      <c r="E422" s="18"/>
      <c r="F422" s="18"/>
      <c r="G422" s="19"/>
      <c r="H422" s="20">
        <f>+ROUND(E422*G422,0)</f>
        <v>0</v>
      </c>
    </row>
    <row r="423" spans="2:8" ht="15.75" thickBot="1">
      <c r="B423" s="991"/>
      <c r="C423" s="991"/>
      <c r="D423" s="991"/>
      <c r="E423" s="992" t="s">
        <v>502</v>
      </c>
      <c r="F423" s="993"/>
      <c r="G423" s="994"/>
      <c r="H423" s="33">
        <f>ROUND(SUM(H422:H422),0)</f>
        <v>0</v>
      </c>
    </row>
    <row r="424" spans="2:8" ht="15.75" thickBot="1">
      <c r="B424" s="1027"/>
      <c r="C424" s="1027"/>
      <c r="D424" s="1027"/>
      <c r="E424" s="1027"/>
      <c r="F424" s="1027"/>
      <c r="G424" s="1027"/>
      <c r="H424" s="1027"/>
    </row>
    <row r="425" spans="2:8" ht="15.75" thickBot="1">
      <c r="B425" s="1028" t="s">
        <v>503</v>
      </c>
      <c r="C425" s="1029"/>
      <c r="D425" s="41" t="s">
        <v>495</v>
      </c>
      <c r="E425" s="25" t="s">
        <v>504</v>
      </c>
      <c r="F425" s="25" t="s">
        <v>2469</v>
      </c>
      <c r="G425" s="26" t="s">
        <v>505</v>
      </c>
      <c r="H425" s="27" t="s">
        <v>493</v>
      </c>
    </row>
    <row r="426" spans="2:8" ht="15.75" thickBot="1">
      <c r="B426" s="85" t="s">
        <v>2514</v>
      </c>
      <c r="C426" s="56" t="str">
        <f>VLOOKUP(B426,'LISTA DE PRECIOS'!A:B,2,FALSE)</f>
        <v>Ayudante</v>
      </c>
      <c r="D426" s="12" t="str">
        <f>VLOOKUP(B426,'LISTA DE PRECIOS'!A:D,4,FALSE)</f>
        <v>Día</v>
      </c>
      <c r="E426" s="21">
        <v>2.2000000000000001E-3</v>
      </c>
      <c r="F426" s="58">
        <v>1</v>
      </c>
      <c r="G426" s="13">
        <f>VLOOKUP(B426,'LISTA DE PRECIOS'!A:E,5,FALSE)</f>
        <v>67964</v>
      </c>
      <c r="H426" s="22">
        <f>+ROUND(E426*F426*G426,0)</f>
        <v>150</v>
      </c>
    </row>
    <row r="427" spans="2:8" ht="15.75" thickBot="1">
      <c r="B427" s="991"/>
      <c r="C427" s="991"/>
      <c r="D427" s="991"/>
      <c r="E427" s="992" t="s">
        <v>506</v>
      </c>
      <c r="F427" s="993"/>
      <c r="G427" s="994"/>
      <c r="H427" s="28">
        <f>ROUND(SUM(H426:H426),0)</f>
        <v>150</v>
      </c>
    </row>
    <row r="428" spans="2:8" ht="15.75" thickBot="1">
      <c r="B428" s="42"/>
      <c r="C428" s="42"/>
      <c r="D428" s="42"/>
      <c r="E428" s="42"/>
      <c r="F428" s="42"/>
      <c r="G428" s="42"/>
      <c r="H428" s="42"/>
    </row>
    <row r="429" spans="2:8" ht="15.75" thickBot="1">
      <c r="B429" s="40"/>
      <c r="C429" s="40"/>
      <c r="D429" s="40"/>
      <c r="E429" s="995" t="s">
        <v>507</v>
      </c>
      <c r="F429" s="996"/>
      <c r="G429" s="997"/>
      <c r="H429" s="14">
        <f>+ROUND(H427+H419+H414+H423,0)</f>
        <v>1890</v>
      </c>
    </row>
    <row r="431" spans="2:8" ht="15.75" thickBot="1"/>
    <row r="432" spans="2:8" ht="16.5" thickBot="1">
      <c r="B432" s="998" t="s">
        <v>2532</v>
      </c>
      <c r="C432" s="999"/>
      <c r="D432" s="999"/>
      <c r="E432" s="999"/>
      <c r="F432" s="999"/>
      <c r="G432" s="999"/>
      <c r="H432" s="1000"/>
    </row>
    <row r="433" spans="2:8" ht="15.75" thickBot="1">
      <c r="B433" s="1001" t="s">
        <v>487</v>
      </c>
      <c r="C433" s="1002"/>
      <c r="D433" s="1003"/>
      <c r="E433" s="1004"/>
      <c r="F433" s="1004"/>
      <c r="G433" s="1004"/>
      <c r="H433" s="1005"/>
    </row>
    <row r="434" spans="2:8" ht="15.75" thickBot="1">
      <c r="B434" s="1006" t="s">
        <v>488</v>
      </c>
      <c r="C434" s="1007"/>
      <c r="D434" s="1008" t="s">
        <v>2452</v>
      </c>
      <c r="E434" s="1007"/>
      <c r="F434" s="1007"/>
      <c r="G434" s="1007"/>
      <c r="H434" s="1009"/>
    </row>
    <row r="435" spans="2:8" ht="14.45" customHeight="1">
      <c r="B435" s="1010" t="str">
        <f>VLOOKUP(D434,ACTIVIDADES!A:D,2,FALSE)</f>
        <v>Limpieza de superficies de moho</v>
      </c>
      <c r="C435" s="1204"/>
      <c r="D435" s="1010" t="s">
        <v>34</v>
      </c>
      <c r="E435" s="1011"/>
      <c r="F435" s="1011"/>
      <c r="G435" s="1011"/>
      <c r="H435" s="38" t="s">
        <v>1</v>
      </c>
    </row>
    <row r="436" spans="2:8">
      <c r="B436" s="1012"/>
      <c r="C436" s="1205"/>
      <c r="D436" s="1016">
        <f>+ROUND(H453+H445+H441+H449,0)</f>
        <v>2278</v>
      </c>
      <c r="E436" s="1017"/>
      <c r="F436" s="1017"/>
      <c r="G436" s="1017"/>
      <c r="H436" s="1020" t="s">
        <v>23</v>
      </c>
    </row>
    <row r="437" spans="2:8" ht="15.75" thickBot="1">
      <c r="B437" s="1014"/>
      <c r="C437" s="1206"/>
      <c r="D437" s="1018"/>
      <c r="E437" s="1019"/>
      <c r="F437" s="1019"/>
      <c r="G437" s="1019"/>
      <c r="H437" s="1021"/>
    </row>
    <row r="438" spans="2:8" ht="15.75" thickBot="1"/>
    <row r="439" spans="2:8">
      <c r="B439" s="1028" t="s">
        <v>494</v>
      </c>
      <c r="C439" s="1029"/>
      <c r="D439" s="41" t="s">
        <v>495</v>
      </c>
      <c r="E439" s="25" t="s">
        <v>496</v>
      </c>
      <c r="F439" s="25" t="s">
        <v>2469</v>
      </c>
      <c r="G439" s="26" t="s">
        <v>492</v>
      </c>
      <c r="H439" s="27" t="s">
        <v>493</v>
      </c>
    </row>
    <row r="440" spans="2:8" ht="15.75" thickBot="1">
      <c r="B440" s="105" t="s">
        <v>677</v>
      </c>
      <c r="C440" s="56" t="str">
        <f>VLOOKUP(B440,'LISTA DE PRECIOS'!A:B,2,FALSE)</f>
        <v xml:space="preserve">Agua </v>
      </c>
      <c r="D440" s="12" t="str">
        <f>VLOOKUP(B440,'LISTA DE PRECIOS'!A:D,4,FALSE)</f>
        <v>Lt</v>
      </c>
      <c r="E440" s="12">
        <v>5</v>
      </c>
      <c r="F440" s="12">
        <v>1</v>
      </c>
      <c r="G440" s="13">
        <f>VLOOKUP(B440,'LISTA DE PRECIOS'!A:E,5,FALSE)</f>
        <v>7</v>
      </c>
      <c r="H440" s="39">
        <f>+ROUND(E440*F440*G440,0)</f>
        <v>35</v>
      </c>
    </row>
    <row r="441" spans="2:8" ht="15.75" thickBot="1">
      <c r="B441" s="1022"/>
      <c r="C441" s="1023"/>
      <c r="D441" s="1024"/>
      <c r="E441" s="1025" t="s">
        <v>497</v>
      </c>
      <c r="F441" s="994"/>
      <c r="G441" s="1026"/>
      <c r="H441" s="28">
        <f>ROUND(SUM(H440:H440),0)</f>
        <v>35</v>
      </c>
    </row>
    <row r="442" spans="2:8" ht="15.75" thickBot="1">
      <c r="B442" s="1027"/>
      <c r="C442" s="1027"/>
      <c r="D442" s="1027"/>
      <c r="E442" s="1027"/>
      <c r="F442" s="1027"/>
      <c r="G442" s="1027"/>
      <c r="H442" s="1027"/>
    </row>
    <row r="443" spans="2:8">
      <c r="B443" s="1028" t="s">
        <v>489</v>
      </c>
      <c r="C443" s="1029"/>
      <c r="D443" s="41" t="s">
        <v>490</v>
      </c>
      <c r="E443" s="25" t="s">
        <v>491</v>
      </c>
      <c r="F443" s="25" t="s">
        <v>2469</v>
      </c>
      <c r="G443" s="26" t="s">
        <v>492</v>
      </c>
      <c r="H443" s="27" t="s">
        <v>493</v>
      </c>
    </row>
    <row r="444" spans="2:8">
      <c r="B444" s="54" t="s">
        <v>543</v>
      </c>
      <c r="C444" s="56" t="str">
        <f>VLOOKUP(B444,'LISTA DE PRECIOS'!A:B,2,FALSE)</f>
        <v>Herramienta menor</v>
      </c>
      <c r="D444" s="12" t="str">
        <f>VLOOKUP(B444,'LISTA DE PRECIOS'!A:D,4,FALSE)</f>
        <v>%MO</v>
      </c>
      <c r="E444" s="55">
        <v>0.1</v>
      </c>
      <c r="F444" s="55"/>
      <c r="G444" s="13">
        <f>+H453</f>
        <v>2039</v>
      </c>
      <c r="H444" s="24">
        <f>+ROUND(E444*G444,0)</f>
        <v>204</v>
      </c>
    </row>
    <row r="445" spans="2:8" ht="15.75" thickBot="1">
      <c r="B445" s="1022"/>
      <c r="C445" s="1023"/>
      <c r="D445" s="1024"/>
      <c r="E445" s="1030" t="s">
        <v>498</v>
      </c>
      <c r="F445" s="1031"/>
      <c r="G445" s="1032"/>
      <c r="H445" s="29">
        <f>ROUND(SUM(H444:H444),0)</f>
        <v>204</v>
      </c>
    </row>
    <row r="446" spans="2:8" ht="15.75" thickBot="1">
      <c r="B446" s="42"/>
      <c r="C446" s="42"/>
      <c r="D446" s="42"/>
      <c r="E446" s="10"/>
      <c r="F446" s="10"/>
      <c r="G446" s="7"/>
      <c r="H446" s="8"/>
    </row>
    <row r="447" spans="2:8" ht="24.75" thickBot="1">
      <c r="B447" s="1033" t="s">
        <v>499</v>
      </c>
      <c r="C447" s="1034"/>
      <c r="D447" s="30" t="s">
        <v>495</v>
      </c>
      <c r="E447" s="30" t="s">
        <v>501</v>
      </c>
      <c r="F447" s="25" t="s">
        <v>2469</v>
      </c>
      <c r="G447" s="31" t="s">
        <v>500</v>
      </c>
      <c r="H447" s="32" t="s">
        <v>493</v>
      </c>
    </row>
    <row r="448" spans="2:8" ht="15.75" thickBot="1">
      <c r="B448" s="15">
        <v>3</v>
      </c>
      <c r="C448" s="16" t="s">
        <v>4</v>
      </c>
      <c r="D448" s="17"/>
      <c r="E448" s="18"/>
      <c r="F448" s="18"/>
      <c r="G448" s="19"/>
      <c r="H448" s="20">
        <f>+ROUND(E448*G448,0)</f>
        <v>0</v>
      </c>
    </row>
    <row r="449" spans="2:8" ht="15.75" thickBot="1">
      <c r="B449" s="991"/>
      <c r="C449" s="991"/>
      <c r="D449" s="991"/>
      <c r="E449" s="992" t="s">
        <v>502</v>
      </c>
      <c r="F449" s="993"/>
      <c r="G449" s="994"/>
      <c r="H449" s="33">
        <f>ROUND(SUM(H448:H448),0)</f>
        <v>0</v>
      </c>
    </row>
    <row r="450" spans="2:8" ht="15.75" thickBot="1">
      <c r="B450" s="1027"/>
      <c r="C450" s="1027"/>
      <c r="D450" s="1027"/>
      <c r="E450" s="1027"/>
      <c r="F450" s="1027"/>
      <c r="G450" s="1027"/>
      <c r="H450" s="1027"/>
    </row>
    <row r="451" spans="2:8" ht="15.75" thickBot="1">
      <c r="B451" s="1028" t="s">
        <v>503</v>
      </c>
      <c r="C451" s="1029"/>
      <c r="D451" s="41" t="s">
        <v>495</v>
      </c>
      <c r="E451" s="25" t="s">
        <v>504</v>
      </c>
      <c r="F451" s="25" t="s">
        <v>2469</v>
      </c>
      <c r="G451" s="26" t="s">
        <v>505</v>
      </c>
      <c r="H451" s="27" t="s">
        <v>493</v>
      </c>
    </row>
    <row r="452" spans="2:8" ht="15.75" thickBot="1">
      <c r="B452" s="85" t="s">
        <v>2514</v>
      </c>
      <c r="C452" s="56" t="str">
        <f>VLOOKUP(B452,'LISTA DE PRECIOS'!A:B,2,FALSE)</f>
        <v>Ayudante</v>
      </c>
      <c r="D452" s="12" t="str">
        <f>VLOOKUP(B452,'LISTA DE PRECIOS'!A:D,4,FALSE)</f>
        <v>Día</v>
      </c>
      <c r="E452" s="21">
        <v>0.03</v>
      </c>
      <c r="F452" s="58">
        <v>1</v>
      </c>
      <c r="G452" s="13">
        <f>VLOOKUP(B452,'LISTA DE PRECIOS'!A:E,5,FALSE)</f>
        <v>67964</v>
      </c>
      <c r="H452" s="22">
        <f>+ROUND(E452*F452*G452,0)</f>
        <v>2039</v>
      </c>
    </row>
    <row r="453" spans="2:8" ht="15.75" thickBot="1">
      <c r="B453" s="991"/>
      <c r="C453" s="991"/>
      <c r="D453" s="991"/>
      <c r="E453" s="992" t="s">
        <v>506</v>
      </c>
      <c r="F453" s="993"/>
      <c r="G453" s="994"/>
      <c r="H453" s="28">
        <f>ROUND(SUM(H452:H452),0)</f>
        <v>2039</v>
      </c>
    </row>
    <row r="454" spans="2:8" ht="15.75" thickBot="1">
      <c r="B454" s="42"/>
      <c r="C454" s="42"/>
      <c r="D454" s="42"/>
      <c r="E454" s="42"/>
      <c r="F454" s="42"/>
      <c r="G454" s="42"/>
      <c r="H454" s="42"/>
    </row>
    <row r="455" spans="2:8" ht="15.75" thickBot="1">
      <c r="B455" s="40"/>
      <c r="C455" s="40"/>
      <c r="D455" s="40"/>
      <c r="E455" s="995" t="s">
        <v>507</v>
      </c>
      <c r="F455" s="996"/>
      <c r="G455" s="997"/>
      <c r="H455" s="14">
        <f>+ROUND(H453+H445+H441+H449,0)</f>
        <v>2278</v>
      </c>
    </row>
    <row r="457" spans="2:8" ht="15.75" thickBot="1"/>
    <row r="458" spans="2:8" ht="16.5" thickBot="1">
      <c r="B458" s="998" t="s">
        <v>2532</v>
      </c>
      <c r="C458" s="999"/>
      <c r="D458" s="999"/>
      <c r="E458" s="999"/>
      <c r="F458" s="999"/>
      <c r="G458" s="999"/>
      <c r="H458" s="1000"/>
    </row>
    <row r="459" spans="2:8" ht="15.75" thickBot="1">
      <c r="B459" s="1001" t="s">
        <v>487</v>
      </c>
      <c r="C459" s="1002"/>
      <c r="D459" s="1003"/>
      <c r="E459" s="1004"/>
      <c r="F459" s="1004"/>
      <c r="G459" s="1004"/>
      <c r="H459" s="1005"/>
    </row>
    <row r="460" spans="2:8" ht="15.75" thickBot="1">
      <c r="B460" s="1006" t="s">
        <v>488</v>
      </c>
      <c r="C460" s="1007"/>
      <c r="D460" s="1008" t="s">
        <v>2453</v>
      </c>
      <c r="E460" s="1007"/>
      <c r="F460" s="1007"/>
      <c r="G460" s="1007"/>
      <c r="H460" s="1009"/>
    </row>
    <row r="461" spans="2:8" ht="14.45" customHeight="1">
      <c r="B461" s="1010" t="str">
        <f>VLOOKUP(D460,ACTIVIDADES!A:D,2,FALSE)</f>
        <v>Lavado de paredes</v>
      </c>
      <c r="C461" s="1204"/>
      <c r="D461" s="1010" t="s">
        <v>34</v>
      </c>
      <c r="E461" s="1011"/>
      <c r="F461" s="1011"/>
      <c r="G461" s="1011"/>
      <c r="H461" s="38" t="s">
        <v>1</v>
      </c>
    </row>
    <row r="462" spans="2:8">
      <c r="B462" s="1012"/>
      <c r="C462" s="1205"/>
      <c r="D462" s="1016">
        <f>+ROUND(H479+H471+H467+H475,0)</f>
        <v>1680</v>
      </c>
      <c r="E462" s="1017"/>
      <c r="F462" s="1017"/>
      <c r="G462" s="1017"/>
      <c r="H462" s="1020" t="s">
        <v>23</v>
      </c>
    </row>
    <row r="463" spans="2:8" ht="15.75" thickBot="1">
      <c r="B463" s="1014"/>
      <c r="C463" s="1206"/>
      <c r="D463" s="1018"/>
      <c r="E463" s="1019"/>
      <c r="F463" s="1019"/>
      <c r="G463" s="1019"/>
      <c r="H463" s="1021"/>
    </row>
    <row r="464" spans="2:8" ht="15.75" thickBot="1"/>
    <row r="465" spans="2:8">
      <c r="B465" s="1028" t="s">
        <v>494</v>
      </c>
      <c r="C465" s="1029"/>
      <c r="D465" s="41" t="s">
        <v>495</v>
      </c>
      <c r="E465" s="25" t="s">
        <v>496</v>
      </c>
      <c r="F465" s="25" t="s">
        <v>2469</v>
      </c>
      <c r="G465" s="26" t="s">
        <v>492</v>
      </c>
      <c r="H465" s="27" t="s">
        <v>493</v>
      </c>
    </row>
    <row r="466" spans="2:8" ht="15.75" thickBot="1">
      <c r="B466" s="105" t="s">
        <v>677</v>
      </c>
      <c r="C466" s="56" t="str">
        <f>VLOOKUP(B466,'LISTA DE PRECIOS'!A:B,2,FALSE)</f>
        <v xml:space="preserve">Agua </v>
      </c>
      <c r="D466" s="12" t="str">
        <f>VLOOKUP(B466,'LISTA DE PRECIOS'!A:D,4,FALSE)</f>
        <v>Lt</v>
      </c>
      <c r="E466" s="12">
        <v>5</v>
      </c>
      <c r="F466" s="12">
        <v>1</v>
      </c>
      <c r="G466" s="13">
        <f>VLOOKUP(B466,'LISTA DE PRECIOS'!A:E,5,FALSE)</f>
        <v>7</v>
      </c>
      <c r="H466" s="39">
        <f>+ROUND(E466*F466*G466,0)</f>
        <v>35</v>
      </c>
    </row>
    <row r="467" spans="2:8" ht="15.75" thickBot="1">
      <c r="B467" s="1022"/>
      <c r="C467" s="1023"/>
      <c r="D467" s="1024"/>
      <c r="E467" s="1025" t="s">
        <v>497</v>
      </c>
      <c r="F467" s="994"/>
      <c r="G467" s="1026"/>
      <c r="H467" s="28">
        <f>ROUND(SUM(H466:H466),0)</f>
        <v>35</v>
      </c>
    </row>
    <row r="468" spans="2:8" ht="15.75" thickBot="1">
      <c r="B468" s="1027"/>
      <c r="C468" s="1027"/>
      <c r="D468" s="1027"/>
      <c r="E468" s="1027"/>
      <c r="F468" s="1027"/>
      <c r="G468" s="1027"/>
      <c r="H468" s="1027"/>
    </row>
    <row r="469" spans="2:8">
      <c r="B469" s="1028" t="s">
        <v>489</v>
      </c>
      <c r="C469" s="1029"/>
      <c r="D469" s="41" t="s">
        <v>490</v>
      </c>
      <c r="E469" s="25" t="s">
        <v>491</v>
      </c>
      <c r="F469" s="25" t="s">
        <v>2469</v>
      </c>
      <c r="G469" s="26" t="s">
        <v>492</v>
      </c>
      <c r="H469" s="27" t="s">
        <v>493</v>
      </c>
    </row>
    <row r="470" spans="2:8">
      <c r="B470" s="54" t="s">
        <v>543</v>
      </c>
      <c r="C470" s="56" t="str">
        <f>VLOOKUP(B470,'LISTA DE PRECIOS'!A:B,2,FALSE)</f>
        <v>Herramienta menor</v>
      </c>
      <c r="D470" s="12" t="str">
        <f>VLOOKUP(B470,'LISTA DE PRECIOS'!A:D,4,FALSE)</f>
        <v>%MO</v>
      </c>
      <c r="E470" s="55">
        <v>0.1</v>
      </c>
      <c r="F470" s="55"/>
      <c r="G470" s="13">
        <f>+H479</f>
        <v>1495</v>
      </c>
      <c r="H470" s="24">
        <f>+ROUND(E470*G470,0)</f>
        <v>150</v>
      </c>
    </row>
    <row r="471" spans="2:8" ht="15.75" thickBot="1">
      <c r="B471" s="1022"/>
      <c r="C471" s="1023"/>
      <c r="D471" s="1024"/>
      <c r="E471" s="1030" t="s">
        <v>498</v>
      </c>
      <c r="F471" s="1031"/>
      <c r="G471" s="1032"/>
      <c r="H471" s="29">
        <f>ROUND(SUM(H470:H470),0)</f>
        <v>150</v>
      </c>
    </row>
    <row r="472" spans="2:8" ht="15.75" thickBot="1">
      <c r="B472" s="42"/>
      <c r="C472" s="42"/>
      <c r="D472" s="42"/>
      <c r="E472" s="10"/>
      <c r="F472" s="10"/>
      <c r="G472" s="7"/>
      <c r="H472" s="8"/>
    </row>
    <row r="473" spans="2:8" ht="24.75" thickBot="1">
      <c r="B473" s="1033" t="s">
        <v>499</v>
      </c>
      <c r="C473" s="1034"/>
      <c r="D473" s="30" t="s">
        <v>495</v>
      </c>
      <c r="E473" s="30" t="s">
        <v>501</v>
      </c>
      <c r="F473" s="25" t="s">
        <v>2469</v>
      </c>
      <c r="G473" s="31" t="s">
        <v>500</v>
      </c>
      <c r="H473" s="32" t="s">
        <v>493</v>
      </c>
    </row>
    <row r="474" spans="2:8" ht="15.75" thickBot="1">
      <c r="B474" s="15">
        <v>3</v>
      </c>
      <c r="C474" s="16" t="s">
        <v>4</v>
      </c>
      <c r="D474" s="17"/>
      <c r="E474" s="18"/>
      <c r="F474" s="18"/>
      <c r="G474" s="19"/>
      <c r="H474" s="20">
        <f>+ROUND(E474*G474,0)</f>
        <v>0</v>
      </c>
    </row>
    <row r="475" spans="2:8" ht="15.75" thickBot="1">
      <c r="B475" s="991"/>
      <c r="C475" s="991"/>
      <c r="D475" s="991"/>
      <c r="E475" s="992" t="s">
        <v>502</v>
      </c>
      <c r="F475" s="993"/>
      <c r="G475" s="994"/>
      <c r="H475" s="33">
        <f>ROUND(SUM(H474:H474),0)</f>
        <v>0</v>
      </c>
    </row>
    <row r="476" spans="2:8" ht="15.75" thickBot="1">
      <c r="B476" s="1027"/>
      <c r="C476" s="1027"/>
      <c r="D476" s="1027"/>
      <c r="E476" s="1027"/>
      <c r="F476" s="1027"/>
      <c r="G476" s="1027"/>
      <c r="H476" s="1027"/>
    </row>
    <row r="477" spans="2:8" ht="15.75" thickBot="1">
      <c r="B477" s="1028" t="s">
        <v>503</v>
      </c>
      <c r="C477" s="1029"/>
      <c r="D477" s="41" t="s">
        <v>495</v>
      </c>
      <c r="E477" s="25" t="s">
        <v>504</v>
      </c>
      <c r="F477" s="25" t="s">
        <v>2469</v>
      </c>
      <c r="G477" s="26" t="s">
        <v>505</v>
      </c>
      <c r="H477" s="27" t="s">
        <v>493</v>
      </c>
    </row>
    <row r="478" spans="2:8" ht="15.75" thickBot="1">
      <c r="B478" s="85" t="s">
        <v>2514</v>
      </c>
      <c r="C478" s="56" t="str">
        <f>VLOOKUP(B478,'LISTA DE PRECIOS'!A:B,2,FALSE)</f>
        <v>Ayudante</v>
      </c>
      <c r="D478" s="12" t="str">
        <f>VLOOKUP(B478,'LISTA DE PRECIOS'!A:D,4,FALSE)</f>
        <v>Día</v>
      </c>
      <c r="E478" s="21">
        <v>2.1999999999999999E-2</v>
      </c>
      <c r="F478" s="58">
        <v>1</v>
      </c>
      <c r="G478" s="13">
        <f>VLOOKUP(B478,'LISTA DE PRECIOS'!A:E,5,FALSE)</f>
        <v>67964</v>
      </c>
      <c r="H478" s="22">
        <f>+ROUND(E478*F478*G478,0)</f>
        <v>1495</v>
      </c>
    </row>
    <row r="479" spans="2:8" ht="15.75" thickBot="1">
      <c r="B479" s="991"/>
      <c r="C479" s="991"/>
      <c r="D479" s="991"/>
      <c r="E479" s="992" t="s">
        <v>506</v>
      </c>
      <c r="F479" s="993"/>
      <c r="G479" s="994"/>
      <c r="H479" s="28">
        <f>ROUND(SUM(H478:H478),0)</f>
        <v>1495</v>
      </c>
    </row>
    <row r="480" spans="2:8" ht="15.75" thickBot="1">
      <c r="B480" s="42"/>
      <c r="C480" s="42"/>
      <c r="D480" s="42"/>
      <c r="E480" s="42"/>
      <c r="F480" s="42"/>
      <c r="G480" s="42"/>
      <c r="H480" s="42"/>
    </row>
    <row r="481" spans="2:8" ht="15.75" thickBot="1">
      <c r="B481" s="40"/>
      <c r="C481" s="40"/>
      <c r="D481" s="40"/>
      <c r="E481" s="995" t="s">
        <v>507</v>
      </c>
      <c r="F481" s="996"/>
      <c r="G481" s="997"/>
      <c r="H481" s="14">
        <f>+ROUND(H479+H471+H467+H475,0)</f>
        <v>1680</v>
      </c>
    </row>
    <row r="483" spans="2:8" ht="15.75" thickBot="1"/>
    <row r="484" spans="2:8" ht="16.5" thickBot="1">
      <c r="B484" s="998" t="s">
        <v>2532</v>
      </c>
      <c r="C484" s="999"/>
      <c r="D484" s="999"/>
      <c r="E484" s="999"/>
      <c r="F484" s="999"/>
      <c r="G484" s="999"/>
      <c r="H484" s="1000"/>
    </row>
    <row r="485" spans="2:8" ht="15.75" thickBot="1">
      <c r="B485" s="1001" t="s">
        <v>487</v>
      </c>
      <c r="C485" s="1002"/>
      <c r="D485" s="1003"/>
      <c r="E485" s="1004"/>
      <c r="F485" s="1004"/>
      <c r="G485" s="1004"/>
      <c r="H485" s="1005"/>
    </row>
    <row r="486" spans="2:8" ht="15.75" thickBot="1">
      <c r="B486" s="1006" t="s">
        <v>488</v>
      </c>
      <c r="C486" s="1007"/>
      <c r="D486" s="1008" t="s">
        <v>2454</v>
      </c>
      <c r="E486" s="1007"/>
      <c r="F486" s="1007"/>
      <c r="G486" s="1007"/>
      <c r="H486" s="1009"/>
    </row>
    <row r="487" spans="2:8" ht="14.45" customHeight="1">
      <c r="B487" s="1010" t="str">
        <f>VLOOKUP(D486,ACTIVIDADES!A:D,2,FALSE)</f>
        <v>Cerramiento con cinta de señalización, incluye señalizador tubular, dos cintas</v>
      </c>
      <c r="C487" s="1204"/>
      <c r="D487" s="1010" t="s">
        <v>34</v>
      </c>
      <c r="E487" s="1011"/>
      <c r="F487" s="1011"/>
      <c r="G487" s="1011"/>
      <c r="H487" s="38" t="s">
        <v>1</v>
      </c>
    </row>
    <row r="488" spans="2:8">
      <c r="B488" s="1012"/>
      <c r="C488" s="1205"/>
      <c r="D488" s="1016">
        <f>+ROUND(H506+H498+H494+H502,0)</f>
        <v>2025</v>
      </c>
      <c r="E488" s="1017"/>
      <c r="F488" s="1017"/>
      <c r="G488" s="1017"/>
      <c r="H488" s="1020" t="s">
        <v>28</v>
      </c>
    </row>
    <row r="489" spans="2:8" ht="15.75" thickBot="1">
      <c r="B489" s="1014"/>
      <c r="C489" s="1206"/>
      <c r="D489" s="1018"/>
      <c r="E489" s="1019"/>
      <c r="F489" s="1019"/>
      <c r="G489" s="1019"/>
      <c r="H489" s="1021"/>
    </row>
    <row r="490" spans="2:8" ht="15.75" thickBot="1"/>
    <row r="491" spans="2:8">
      <c r="B491" s="1028" t="s">
        <v>494</v>
      </c>
      <c r="C491" s="1029"/>
      <c r="D491" s="41" t="s">
        <v>495</v>
      </c>
      <c r="E491" s="25" t="s">
        <v>496</v>
      </c>
      <c r="F491" s="25" t="s">
        <v>2469</v>
      </c>
      <c r="G491" s="26" t="s">
        <v>492</v>
      </c>
      <c r="H491" s="27" t="s">
        <v>493</v>
      </c>
    </row>
    <row r="492" spans="2:8">
      <c r="B492" s="105" t="s">
        <v>760</v>
      </c>
      <c r="C492" s="56" t="str">
        <f>VLOOKUP(B492,'LISTA DE PRECIOS'!A:B,2,FALSE)</f>
        <v>Cinta de señalización cal 6</v>
      </c>
      <c r="D492" s="12" t="str">
        <f>VLOOKUP(B492,'LISTA DE PRECIOS'!A:D,4,FALSE)</f>
        <v>M</v>
      </c>
      <c r="E492" s="12">
        <v>2</v>
      </c>
      <c r="F492" s="12">
        <v>0.5</v>
      </c>
      <c r="G492" s="13">
        <f>VLOOKUP(B492,'LISTA DE PRECIOS'!A:E,5,FALSE)</f>
        <v>162</v>
      </c>
      <c r="H492" s="39">
        <f>+ROUND(E492*F492*G492,0)</f>
        <v>162</v>
      </c>
    </row>
    <row r="493" spans="2:8" ht="15.75" thickBot="1">
      <c r="B493" s="106" t="s">
        <v>1095</v>
      </c>
      <c r="C493" s="56" t="str">
        <f>VLOOKUP(B493,'LISTA DE PRECIOS'!A:B,2,FALSE)</f>
        <v>Señalizador tubular de 1 m (2 líneas de cinta)</v>
      </c>
      <c r="D493" s="12" t="str">
        <f>VLOOKUP(B493,'LISTA DE PRECIOS'!A:D,4,FALSE)</f>
        <v>Un</v>
      </c>
      <c r="E493" s="12">
        <v>1</v>
      </c>
      <c r="F493" s="12">
        <v>0.04</v>
      </c>
      <c r="G493" s="13">
        <f>VLOOKUP(B493,'LISTA DE PRECIOS'!A:E,5,FALSE)</f>
        <v>44150</v>
      </c>
      <c r="H493" s="39">
        <f>+ROUND(E493*F493*G493,0)</f>
        <v>1766</v>
      </c>
    </row>
    <row r="494" spans="2:8" ht="15.75" thickBot="1">
      <c r="B494" s="1022"/>
      <c r="C494" s="1023"/>
      <c r="D494" s="1024"/>
      <c r="E494" s="1025" t="s">
        <v>497</v>
      </c>
      <c r="F494" s="994"/>
      <c r="G494" s="1026"/>
      <c r="H494" s="28">
        <f>ROUND(SUM(H492:H493),0)</f>
        <v>1928</v>
      </c>
    </row>
    <row r="495" spans="2:8" ht="15.75" thickBot="1">
      <c r="B495" s="1027"/>
      <c r="C495" s="1027"/>
      <c r="D495" s="1027"/>
      <c r="E495" s="1027"/>
      <c r="F495" s="1027"/>
      <c r="G495" s="1027"/>
      <c r="H495" s="1027"/>
    </row>
    <row r="496" spans="2:8">
      <c r="B496" s="1028" t="s">
        <v>489</v>
      </c>
      <c r="C496" s="1029"/>
      <c r="D496" s="41" t="s">
        <v>490</v>
      </c>
      <c r="E496" s="25" t="s">
        <v>491</v>
      </c>
      <c r="F496" s="25" t="s">
        <v>2469</v>
      </c>
      <c r="G496" s="26" t="s">
        <v>492</v>
      </c>
      <c r="H496" s="27" t="s">
        <v>493</v>
      </c>
    </row>
    <row r="497" spans="2:8">
      <c r="B497" s="54" t="s">
        <v>543</v>
      </c>
      <c r="C497" s="56" t="str">
        <f>VLOOKUP(B497,'LISTA DE PRECIOS'!A:B,2,FALSE)</f>
        <v>Herramienta menor</v>
      </c>
      <c r="D497" s="12" t="str">
        <f>VLOOKUP(B497,'LISTA DE PRECIOS'!A:D,4,FALSE)</f>
        <v>%MO</v>
      </c>
      <c r="E497" s="55">
        <v>0.1</v>
      </c>
      <c r="F497" s="55"/>
      <c r="G497" s="13">
        <f>+H506</f>
        <v>88</v>
      </c>
      <c r="H497" s="24">
        <f>+ROUND(E497*G497,0)</f>
        <v>9</v>
      </c>
    </row>
    <row r="498" spans="2:8" ht="15.75" thickBot="1">
      <c r="B498" s="1022"/>
      <c r="C498" s="1023"/>
      <c r="D498" s="1024"/>
      <c r="E498" s="1030" t="s">
        <v>498</v>
      </c>
      <c r="F498" s="1031"/>
      <c r="G498" s="1032"/>
      <c r="H498" s="29">
        <f>ROUND(SUM(H497:H497),0)</f>
        <v>9</v>
      </c>
    </row>
    <row r="499" spans="2:8" ht="15.75" thickBot="1">
      <c r="B499" s="42"/>
      <c r="C499" s="42"/>
      <c r="D499" s="42"/>
      <c r="E499" s="10"/>
      <c r="F499" s="10"/>
      <c r="G499" s="7"/>
      <c r="H499" s="8"/>
    </row>
    <row r="500" spans="2:8" ht="24.75" thickBot="1">
      <c r="B500" s="1033" t="s">
        <v>499</v>
      </c>
      <c r="C500" s="1034"/>
      <c r="D500" s="30" t="s">
        <v>495</v>
      </c>
      <c r="E500" s="30" t="s">
        <v>501</v>
      </c>
      <c r="F500" s="25" t="s">
        <v>2469</v>
      </c>
      <c r="G500" s="31" t="s">
        <v>500</v>
      </c>
      <c r="H500" s="32" t="s">
        <v>493</v>
      </c>
    </row>
    <row r="501" spans="2:8" ht="15.75" thickBot="1">
      <c r="B501" s="15">
        <v>3</v>
      </c>
      <c r="C501" s="16" t="s">
        <v>4</v>
      </c>
      <c r="D501" s="17"/>
      <c r="E501" s="18"/>
      <c r="F501" s="18"/>
      <c r="G501" s="19"/>
      <c r="H501" s="20">
        <f>+ROUND(E501*G501,0)</f>
        <v>0</v>
      </c>
    </row>
    <row r="502" spans="2:8" ht="15.75" thickBot="1">
      <c r="B502" s="991"/>
      <c r="C502" s="991"/>
      <c r="D502" s="991"/>
      <c r="E502" s="992" t="s">
        <v>502</v>
      </c>
      <c r="F502" s="993"/>
      <c r="G502" s="994"/>
      <c r="H502" s="33">
        <f>ROUND(SUM(H501:H501),0)</f>
        <v>0</v>
      </c>
    </row>
    <row r="503" spans="2:8" ht="15.75" thickBot="1">
      <c r="B503" s="1027"/>
      <c r="C503" s="1027"/>
      <c r="D503" s="1027"/>
      <c r="E503" s="1027"/>
      <c r="F503" s="1027"/>
      <c r="G503" s="1027"/>
      <c r="H503" s="1027"/>
    </row>
    <row r="504" spans="2:8" ht="15.75" thickBot="1">
      <c r="B504" s="1028" t="s">
        <v>503</v>
      </c>
      <c r="C504" s="1029"/>
      <c r="D504" s="41" t="s">
        <v>495</v>
      </c>
      <c r="E504" s="25" t="s">
        <v>504</v>
      </c>
      <c r="F504" s="25" t="s">
        <v>2469</v>
      </c>
      <c r="G504" s="26" t="s">
        <v>505</v>
      </c>
      <c r="H504" s="27" t="s">
        <v>493</v>
      </c>
    </row>
    <row r="505" spans="2:8" ht="15.75" thickBot="1">
      <c r="B505" s="85" t="s">
        <v>2514</v>
      </c>
      <c r="C505" s="56" t="str">
        <f>VLOOKUP(B505,'LISTA DE PRECIOS'!A:B,2,FALSE)</f>
        <v>Ayudante</v>
      </c>
      <c r="D505" s="12" t="str">
        <f>VLOOKUP(B505,'LISTA DE PRECIOS'!A:D,4,FALSE)</f>
        <v>Día</v>
      </c>
      <c r="E505" s="21">
        <v>1.2999999999999999E-3</v>
      </c>
      <c r="F505" s="58">
        <v>1</v>
      </c>
      <c r="G505" s="13">
        <f>VLOOKUP(B505,'LISTA DE PRECIOS'!A:E,5,FALSE)</f>
        <v>67964</v>
      </c>
      <c r="H505" s="22">
        <f>+ROUND(E505*F505*G505,0)</f>
        <v>88</v>
      </c>
    </row>
    <row r="506" spans="2:8" ht="15.75" thickBot="1">
      <c r="B506" s="991"/>
      <c r="C506" s="991"/>
      <c r="D506" s="991"/>
      <c r="E506" s="992" t="s">
        <v>506</v>
      </c>
      <c r="F506" s="993"/>
      <c r="G506" s="994"/>
      <c r="H506" s="28">
        <f>ROUND(SUM(H505:H505),0)</f>
        <v>88</v>
      </c>
    </row>
    <row r="507" spans="2:8" ht="15.75" thickBot="1">
      <c r="B507" s="42"/>
      <c r="C507" s="42"/>
      <c r="D507" s="42"/>
      <c r="E507" s="42"/>
      <c r="F507" s="42"/>
      <c r="G507" s="42"/>
      <c r="H507" s="42"/>
    </row>
    <row r="508" spans="2:8" ht="15.75" thickBot="1">
      <c r="B508" s="40"/>
      <c r="C508" s="40"/>
      <c r="D508" s="40"/>
      <c r="E508" s="995" t="s">
        <v>507</v>
      </c>
      <c r="F508" s="996"/>
      <c r="G508" s="997"/>
      <c r="H508" s="14">
        <f>+ROUND(H506+H498+H494+H502,0)</f>
        <v>2025</v>
      </c>
    </row>
    <row r="510" spans="2:8" ht="15.75" thickBot="1"/>
    <row r="511" spans="2:8" ht="16.5" thickBot="1">
      <c r="B511" s="998" t="s">
        <v>2532</v>
      </c>
      <c r="C511" s="999"/>
      <c r="D511" s="999"/>
      <c r="E511" s="999"/>
      <c r="F511" s="999"/>
      <c r="G511" s="999"/>
      <c r="H511" s="1000"/>
    </row>
    <row r="512" spans="2:8" ht="15.75" thickBot="1">
      <c r="B512" s="1001" t="s">
        <v>487</v>
      </c>
      <c r="C512" s="1002"/>
      <c r="D512" s="1003"/>
      <c r="E512" s="1004"/>
      <c r="F512" s="1004"/>
      <c r="G512" s="1004"/>
      <c r="H512" s="1005"/>
    </row>
    <row r="513" spans="2:8" ht="15.75" thickBot="1">
      <c r="B513" s="1006" t="s">
        <v>488</v>
      </c>
      <c r="C513" s="1007"/>
      <c r="D513" s="1008" t="s">
        <v>2455</v>
      </c>
      <c r="E513" s="1007"/>
      <c r="F513" s="1007"/>
      <c r="G513" s="1007"/>
      <c r="H513" s="1009"/>
    </row>
    <row r="514" spans="2:8" ht="14.45" customHeight="1">
      <c r="B514" s="1010" t="str">
        <f>VLOOKUP(D513,ACTIVIDADES!A:D,2,FALSE)</f>
        <v>Cerramiento provisional con señalizador y tela de cerramiento</v>
      </c>
      <c r="C514" s="1204"/>
      <c r="D514" s="1010" t="s">
        <v>34</v>
      </c>
      <c r="E514" s="1011"/>
      <c r="F514" s="1011"/>
      <c r="G514" s="1011"/>
      <c r="H514" s="38" t="s">
        <v>1</v>
      </c>
    </row>
    <row r="515" spans="2:8">
      <c r="B515" s="1012"/>
      <c r="C515" s="1205"/>
      <c r="D515" s="1016">
        <f>+ROUND(H533+H525+H521+H529,0)</f>
        <v>8619</v>
      </c>
      <c r="E515" s="1017"/>
      <c r="F515" s="1017"/>
      <c r="G515" s="1017"/>
      <c r="H515" s="1020" t="s">
        <v>28</v>
      </c>
    </row>
    <row r="516" spans="2:8" ht="15.75" thickBot="1">
      <c r="B516" s="1014"/>
      <c r="C516" s="1206"/>
      <c r="D516" s="1018"/>
      <c r="E516" s="1019"/>
      <c r="F516" s="1019"/>
      <c r="G516" s="1019"/>
      <c r="H516" s="1021"/>
    </row>
    <row r="517" spans="2:8" ht="15.75" thickBot="1"/>
    <row r="518" spans="2:8">
      <c r="B518" s="1028" t="s">
        <v>494</v>
      </c>
      <c r="C518" s="1029"/>
      <c r="D518" s="41" t="s">
        <v>495</v>
      </c>
      <c r="E518" s="25" t="s">
        <v>496</v>
      </c>
      <c r="F518" s="25" t="s">
        <v>2469</v>
      </c>
      <c r="G518" s="26" t="s">
        <v>492</v>
      </c>
      <c r="H518" s="27" t="s">
        <v>493</v>
      </c>
    </row>
    <row r="519" spans="2:8">
      <c r="B519" s="105" t="s">
        <v>1147</v>
      </c>
      <c r="C519" s="56" t="str">
        <f>VLOOKUP(B519,'LISTA DE PRECIOS'!A:B,2,FALSE)</f>
        <v>Tela de cerramiento a = 2,10 m (rollo por 100 m)</v>
      </c>
      <c r="D519" s="12" t="str">
        <f>VLOOKUP(B519,'LISTA DE PRECIOS'!A:D,4,FALSE)</f>
        <v>M2</v>
      </c>
      <c r="E519" s="12">
        <v>2</v>
      </c>
      <c r="F519" s="12">
        <v>1.1000000000000001</v>
      </c>
      <c r="G519" s="13">
        <f>VLOOKUP(B519,'LISTA DE PRECIOS'!A:E,5,FALSE)</f>
        <v>1361</v>
      </c>
      <c r="H519" s="39">
        <f>+ROUND(E519*F519*G519,0)</f>
        <v>2994</v>
      </c>
    </row>
    <row r="520" spans="2:8" ht="15.75" thickBot="1">
      <c r="B520" s="106" t="s">
        <v>1095</v>
      </c>
      <c r="C520" s="56" t="str">
        <f>VLOOKUP(B520,'LISTA DE PRECIOS'!A:B,2,FALSE)</f>
        <v>Señalizador tubular de 1 m (2 líneas de cinta)</v>
      </c>
      <c r="D520" s="12" t="str">
        <f>VLOOKUP(B520,'LISTA DE PRECIOS'!A:D,4,FALSE)</f>
        <v>Un</v>
      </c>
      <c r="E520" s="12">
        <v>0.62</v>
      </c>
      <c r="F520" s="12">
        <v>0.17</v>
      </c>
      <c r="G520" s="13">
        <f>VLOOKUP(B520,'LISTA DE PRECIOS'!A:E,5,FALSE)</f>
        <v>44150</v>
      </c>
      <c r="H520" s="39">
        <f>+ROUND(E520*F520*G520,0)</f>
        <v>4653</v>
      </c>
    </row>
    <row r="521" spans="2:8" ht="15.75" thickBot="1">
      <c r="B521" s="1022"/>
      <c r="C521" s="1023"/>
      <c r="D521" s="1024"/>
      <c r="E521" s="1025" t="s">
        <v>497</v>
      </c>
      <c r="F521" s="994"/>
      <c r="G521" s="1026"/>
      <c r="H521" s="28">
        <f>ROUND(SUM(H519:H520),0)</f>
        <v>7647</v>
      </c>
    </row>
    <row r="522" spans="2:8" ht="15.75" thickBot="1">
      <c r="B522" s="1027"/>
      <c r="C522" s="1027"/>
      <c r="D522" s="1027"/>
      <c r="E522" s="1027"/>
      <c r="F522" s="1027"/>
      <c r="G522" s="1027"/>
      <c r="H522" s="1027"/>
    </row>
    <row r="523" spans="2:8">
      <c r="B523" s="1028" t="s">
        <v>489</v>
      </c>
      <c r="C523" s="1029"/>
      <c r="D523" s="41" t="s">
        <v>490</v>
      </c>
      <c r="E523" s="25" t="s">
        <v>491</v>
      </c>
      <c r="F523" s="25" t="s">
        <v>2469</v>
      </c>
      <c r="G523" s="26" t="s">
        <v>492</v>
      </c>
      <c r="H523" s="27" t="s">
        <v>493</v>
      </c>
    </row>
    <row r="524" spans="2:8">
      <c r="B524" s="54" t="s">
        <v>543</v>
      </c>
      <c r="C524" s="56" t="str">
        <f>VLOOKUP(B524,'LISTA DE PRECIOS'!A:B,2,FALSE)</f>
        <v>Herramienta menor</v>
      </c>
      <c r="D524" s="12" t="str">
        <f>VLOOKUP(B524,'LISTA DE PRECIOS'!A:D,4,FALSE)</f>
        <v>%MO</v>
      </c>
      <c r="E524" s="55">
        <v>0.1</v>
      </c>
      <c r="F524" s="55"/>
      <c r="G524" s="13">
        <f>+H533</f>
        <v>884</v>
      </c>
      <c r="H524" s="24">
        <f>+ROUND(E524*G524,0)</f>
        <v>88</v>
      </c>
    </row>
    <row r="525" spans="2:8" ht="15.75" thickBot="1">
      <c r="B525" s="1022"/>
      <c r="C525" s="1023"/>
      <c r="D525" s="1024"/>
      <c r="E525" s="1030" t="s">
        <v>498</v>
      </c>
      <c r="F525" s="1031"/>
      <c r="G525" s="1032"/>
      <c r="H525" s="29">
        <f>ROUND(SUM(H524:H524),0)</f>
        <v>88</v>
      </c>
    </row>
    <row r="526" spans="2:8" ht="15.75" thickBot="1">
      <c r="B526" s="42"/>
      <c r="C526" s="42"/>
      <c r="D526" s="42"/>
      <c r="E526" s="10"/>
      <c r="F526" s="10"/>
      <c r="G526" s="7"/>
      <c r="H526" s="8"/>
    </row>
    <row r="527" spans="2:8" ht="24.75" thickBot="1">
      <c r="B527" s="1033" t="s">
        <v>499</v>
      </c>
      <c r="C527" s="1034"/>
      <c r="D527" s="30" t="s">
        <v>495</v>
      </c>
      <c r="E527" s="30" t="s">
        <v>501</v>
      </c>
      <c r="F527" s="25" t="s">
        <v>2469</v>
      </c>
      <c r="G527" s="31" t="s">
        <v>500</v>
      </c>
      <c r="H527" s="32" t="s">
        <v>493</v>
      </c>
    </row>
    <row r="528" spans="2:8" ht="15.75" thickBot="1">
      <c r="B528" s="15">
        <v>3</v>
      </c>
      <c r="C528" s="16" t="s">
        <v>4</v>
      </c>
      <c r="D528" s="17"/>
      <c r="E528" s="18"/>
      <c r="F528" s="18"/>
      <c r="G528" s="19"/>
      <c r="H528" s="20">
        <f>+ROUND(E528*G528,0)</f>
        <v>0</v>
      </c>
    </row>
    <row r="529" spans="2:8" ht="15.75" thickBot="1">
      <c r="B529" s="991"/>
      <c r="C529" s="991"/>
      <c r="D529" s="991"/>
      <c r="E529" s="992" t="s">
        <v>502</v>
      </c>
      <c r="F529" s="993"/>
      <c r="G529" s="994"/>
      <c r="H529" s="33">
        <f>ROUND(SUM(H528:H528),0)</f>
        <v>0</v>
      </c>
    </row>
    <row r="530" spans="2:8" ht="15.75" thickBot="1">
      <c r="B530" s="1027"/>
      <c r="C530" s="1027"/>
      <c r="D530" s="1027"/>
      <c r="E530" s="1027"/>
      <c r="F530" s="1027"/>
      <c r="G530" s="1027"/>
      <c r="H530" s="1027"/>
    </row>
    <row r="531" spans="2:8" ht="15.75" thickBot="1">
      <c r="B531" s="1028" t="s">
        <v>503</v>
      </c>
      <c r="C531" s="1029"/>
      <c r="D531" s="41" t="s">
        <v>495</v>
      </c>
      <c r="E531" s="25" t="s">
        <v>504</v>
      </c>
      <c r="F531" s="25" t="s">
        <v>2469</v>
      </c>
      <c r="G531" s="26" t="s">
        <v>505</v>
      </c>
      <c r="H531" s="27" t="s">
        <v>493</v>
      </c>
    </row>
    <row r="532" spans="2:8" ht="15.75" thickBot="1">
      <c r="B532" s="85" t="s">
        <v>2514</v>
      </c>
      <c r="C532" s="56" t="str">
        <f>VLOOKUP(B532,'LISTA DE PRECIOS'!A:B,2,FALSE)</f>
        <v>Ayudante</v>
      </c>
      <c r="D532" s="12" t="str">
        <f>VLOOKUP(B532,'LISTA DE PRECIOS'!A:D,4,FALSE)</f>
        <v>Día</v>
      </c>
      <c r="E532" s="21">
        <v>1.2999999999999999E-2</v>
      </c>
      <c r="F532" s="58">
        <v>1</v>
      </c>
      <c r="G532" s="13">
        <f>VLOOKUP(B532,'LISTA DE PRECIOS'!A:E,5,FALSE)</f>
        <v>67964</v>
      </c>
      <c r="H532" s="22">
        <f>+ROUND(E532*F532*G532,0)</f>
        <v>884</v>
      </c>
    </row>
    <row r="533" spans="2:8" ht="15.75" thickBot="1">
      <c r="B533" s="991"/>
      <c r="C533" s="991"/>
      <c r="D533" s="991"/>
      <c r="E533" s="992" t="s">
        <v>506</v>
      </c>
      <c r="F533" s="993"/>
      <c r="G533" s="994"/>
      <c r="H533" s="28">
        <f>ROUND(SUM(H532:H532),0)</f>
        <v>884</v>
      </c>
    </row>
    <row r="534" spans="2:8" ht="15.75" thickBot="1">
      <c r="B534" s="42"/>
      <c r="C534" s="42"/>
      <c r="D534" s="42"/>
      <c r="E534" s="42"/>
      <c r="F534" s="42"/>
      <c r="G534" s="42"/>
      <c r="H534" s="42"/>
    </row>
    <row r="535" spans="2:8" ht="15.75" thickBot="1">
      <c r="B535" s="40"/>
      <c r="C535" s="40"/>
      <c r="D535" s="40"/>
      <c r="E535" s="995" t="s">
        <v>507</v>
      </c>
      <c r="F535" s="996"/>
      <c r="G535" s="997"/>
      <c r="H535" s="14">
        <f>+ROUND(H533+H525+H521+H529,0)</f>
        <v>8619</v>
      </c>
    </row>
    <row r="537" spans="2:8" ht="15.75" thickBot="1"/>
    <row r="538" spans="2:8" ht="16.5" thickBot="1">
      <c r="B538" s="998" t="s">
        <v>2532</v>
      </c>
      <c r="C538" s="999"/>
      <c r="D538" s="999"/>
      <c r="E538" s="999"/>
      <c r="F538" s="999"/>
      <c r="G538" s="999"/>
      <c r="H538" s="1000"/>
    </row>
    <row r="539" spans="2:8" ht="15.75" thickBot="1">
      <c r="B539" s="1001" t="s">
        <v>487</v>
      </c>
      <c r="C539" s="1002"/>
      <c r="D539" s="1003"/>
      <c r="E539" s="1004"/>
      <c r="F539" s="1004"/>
      <c r="G539" s="1004"/>
      <c r="H539" s="1005"/>
    </row>
    <row r="540" spans="2:8" ht="15.75" thickBot="1">
      <c r="B540" s="1006" t="s">
        <v>488</v>
      </c>
      <c r="C540" s="1007"/>
      <c r="D540" s="1008" t="s">
        <v>2456</v>
      </c>
      <c r="E540" s="1007"/>
      <c r="F540" s="1007"/>
      <c r="G540" s="1007"/>
      <c r="H540" s="1009"/>
    </row>
    <row r="541" spans="2:8" ht="14.45" customHeight="1">
      <c r="B541" s="1010" t="str">
        <f>VLOOKUP(D540,ACTIVIDADES!A:D,2,FALSE)</f>
        <v>Cerramiento provisional con guadua y tela de cerramiento h=2 m</v>
      </c>
      <c r="C541" s="1204"/>
      <c r="D541" s="1010" t="s">
        <v>34</v>
      </c>
      <c r="E541" s="1011"/>
      <c r="F541" s="1011"/>
      <c r="G541" s="1011"/>
      <c r="H541" s="38" t="s">
        <v>1</v>
      </c>
    </row>
    <row r="542" spans="2:8">
      <c r="B542" s="1012"/>
      <c r="C542" s="1205"/>
      <c r="D542" s="1016">
        <f>+ROUND(H561+H553+H549+H557,0)</f>
        <v>6583</v>
      </c>
      <c r="E542" s="1017"/>
      <c r="F542" s="1017"/>
      <c r="G542" s="1017"/>
      <c r="H542" s="1020" t="s">
        <v>28</v>
      </c>
    </row>
    <row r="543" spans="2:8" ht="15.75" thickBot="1">
      <c r="B543" s="1014"/>
      <c r="C543" s="1206"/>
      <c r="D543" s="1018"/>
      <c r="E543" s="1019"/>
      <c r="F543" s="1019"/>
      <c r="G543" s="1019"/>
      <c r="H543" s="1021"/>
    </row>
    <row r="544" spans="2:8" ht="15.75" thickBot="1"/>
    <row r="545" spans="2:8">
      <c r="B545" s="1028" t="s">
        <v>494</v>
      </c>
      <c r="C545" s="1029"/>
      <c r="D545" s="41" t="s">
        <v>495</v>
      </c>
      <c r="E545" s="25" t="s">
        <v>496</v>
      </c>
      <c r="F545" s="25" t="s">
        <v>2469</v>
      </c>
      <c r="G545" s="26" t="s">
        <v>492</v>
      </c>
      <c r="H545" s="27" t="s">
        <v>493</v>
      </c>
    </row>
    <row r="546" spans="2:8">
      <c r="B546" s="110" t="s">
        <v>869</v>
      </c>
      <c r="C546" s="56" t="str">
        <f>VLOOKUP(B546,'LISTA DE PRECIOS'!A:B,2,FALSE)</f>
        <v>Guadua sobrebasa</v>
      </c>
      <c r="D546" s="12" t="str">
        <f>VLOOKUP(B546,'LISTA DE PRECIOS'!A:D,4,FALSE)</f>
        <v>Un</v>
      </c>
      <c r="E546" s="12">
        <v>0.33</v>
      </c>
      <c r="F546" s="12">
        <v>0.2</v>
      </c>
      <c r="G546" s="13">
        <f>VLOOKUP(B546,'LISTA DE PRECIOS'!A:E,5,FALSE)</f>
        <v>6228</v>
      </c>
      <c r="H546" s="39">
        <f>+ROUND(E546*F546*G546,0)</f>
        <v>411</v>
      </c>
    </row>
    <row r="547" spans="2:8">
      <c r="B547" s="105" t="s">
        <v>1073</v>
      </c>
      <c r="C547" s="56" t="str">
        <f>VLOOKUP(B547,'LISTA DE PRECIOS'!A:B,2,FALSE)</f>
        <v>Puntilla (promedio)</v>
      </c>
      <c r="D547" s="12" t="str">
        <f>VLOOKUP(B547,'LISTA DE PRECIOS'!A:D,4,FALSE)</f>
        <v>Lb</v>
      </c>
      <c r="E547" s="12">
        <v>0.05</v>
      </c>
      <c r="F547" s="12">
        <v>1.03</v>
      </c>
      <c r="G547" s="13">
        <f>VLOOKUP(B547,'LISTA DE PRECIOS'!A:E,5,FALSE)</f>
        <v>3500</v>
      </c>
      <c r="H547" s="39">
        <f>+ROUND(E547*F547*G547,0)</f>
        <v>180</v>
      </c>
    </row>
    <row r="548" spans="2:8" ht="15.75" thickBot="1">
      <c r="B548" s="105" t="s">
        <v>1147</v>
      </c>
      <c r="C548" s="56" t="str">
        <f>VLOOKUP(B548,'LISTA DE PRECIOS'!A:B,2,FALSE)</f>
        <v>Tela de cerramiento a = 2,10 m (rollo por 100 m)</v>
      </c>
      <c r="D548" s="12" t="str">
        <f>VLOOKUP(B548,'LISTA DE PRECIOS'!A:D,4,FALSE)</f>
        <v>M2</v>
      </c>
      <c r="E548" s="12">
        <v>2.1</v>
      </c>
      <c r="F548" s="12">
        <v>1.05</v>
      </c>
      <c r="G548" s="13">
        <f>VLOOKUP(B548,'LISTA DE PRECIOS'!A:E,5,FALSE)</f>
        <v>1361</v>
      </c>
      <c r="H548" s="39">
        <f>+ROUND(E548*F548*G548,0)</f>
        <v>3001</v>
      </c>
    </row>
    <row r="549" spans="2:8" ht="15.75" thickBot="1">
      <c r="B549" s="1022"/>
      <c r="C549" s="1023"/>
      <c r="D549" s="1024"/>
      <c r="E549" s="1025" t="s">
        <v>497</v>
      </c>
      <c r="F549" s="994"/>
      <c r="G549" s="1026"/>
      <c r="H549" s="28">
        <f>ROUND(SUM(H546:H548),0)</f>
        <v>3592</v>
      </c>
    </row>
    <row r="550" spans="2:8" ht="15.75" thickBot="1">
      <c r="B550" s="1027"/>
      <c r="C550" s="1027"/>
      <c r="D550" s="1027"/>
      <c r="E550" s="1027"/>
      <c r="F550" s="1027"/>
      <c r="G550" s="1027"/>
      <c r="H550" s="1027"/>
    </row>
    <row r="551" spans="2:8">
      <c r="B551" s="1028" t="s">
        <v>489</v>
      </c>
      <c r="C551" s="1029"/>
      <c r="D551" s="41" t="s">
        <v>490</v>
      </c>
      <c r="E551" s="25" t="s">
        <v>491</v>
      </c>
      <c r="F551" s="25" t="s">
        <v>2469</v>
      </c>
      <c r="G551" s="26" t="s">
        <v>492</v>
      </c>
      <c r="H551" s="27" t="s">
        <v>493</v>
      </c>
    </row>
    <row r="552" spans="2:8">
      <c r="B552" s="54" t="s">
        <v>543</v>
      </c>
      <c r="C552" s="56" t="str">
        <f>VLOOKUP(B552,'LISTA DE PRECIOS'!A:B,2,FALSE)</f>
        <v>Herramienta menor</v>
      </c>
      <c r="D552" s="12" t="str">
        <f>VLOOKUP(B552,'LISTA DE PRECIOS'!A:D,4,FALSE)</f>
        <v>%MO</v>
      </c>
      <c r="E552" s="55">
        <v>0.1</v>
      </c>
      <c r="F552" s="55"/>
      <c r="G552" s="13">
        <f>+H561</f>
        <v>2719</v>
      </c>
      <c r="H552" s="24">
        <f>+ROUND(E552*G552,0)</f>
        <v>272</v>
      </c>
    </row>
    <row r="553" spans="2:8" ht="15.75" thickBot="1">
      <c r="B553" s="1022"/>
      <c r="C553" s="1023"/>
      <c r="D553" s="1024"/>
      <c r="E553" s="1030" t="s">
        <v>498</v>
      </c>
      <c r="F553" s="1031"/>
      <c r="G553" s="1032"/>
      <c r="H553" s="29">
        <f>ROUND(SUM(H552:H552),0)</f>
        <v>272</v>
      </c>
    </row>
    <row r="554" spans="2:8" ht="15.75" thickBot="1">
      <c r="B554" s="42"/>
      <c r="C554" s="42"/>
      <c r="D554" s="42"/>
      <c r="E554" s="10"/>
      <c r="F554" s="10"/>
      <c r="G554" s="7"/>
      <c r="H554" s="8"/>
    </row>
    <row r="555" spans="2:8" ht="24.75" thickBot="1">
      <c r="B555" s="1033" t="s">
        <v>499</v>
      </c>
      <c r="C555" s="1034"/>
      <c r="D555" s="30" t="s">
        <v>495</v>
      </c>
      <c r="E555" s="30" t="s">
        <v>501</v>
      </c>
      <c r="F555" s="25" t="s">
        <v>2469</v>
      </c>
      <c r="G555" s="31" t="s">
        <v>500</v>
      </c>
      <c r="H555" s="32" t="s">
        <v>493</v>
      </c>
    </row>
    <row r="556" spans="2:8" ht="15.75" thickBot="1">
      <c r="B556" s="15">
        <v>3</v>
      </c>
      <c r="C556" s="16" t="s">
        <v>4</v>
      </c>
      <c r="D556" s="17"/>
      <c r="E556" s="18"/>
      <c r="F556" s="18"/>
      <c r="G556" s="19"/>
      <c r="H556" s="20">
        <f>+ROUND(E556*G556,0)</f>
        <v>0</v>
      </c>
    </row>
    <row r="557" spans="2:8" ht="15.75" thickBot="1">
      <c r="B557" s="991"/>
      <c r="C557" s="991"/>
      <c r="D557" s="991"/>
      <c r="E557" s="992" t="s">
        <v>502</v>
      </c>
      <c r="F557" s="993"/>
      <c r="G557" s="994"/>
      <c r="H557" s="33">
        <f>ROUND(SUM(H556:H556),0)</f>
        <v>0</v>
      </c>
    </row>
    <row r="558" spans="2:8" ht="15.75" thickBot="1">
      <c r="B558" s="1027"/>
      <c r="C558" s="1027"/>
      <c r="D558" s="1027"/>
      <c r="E558" s="1027"/>
      <c r="F558" s="1027"/>
      <c r="G558" s="1027"/>
      <c r="H558" s="1027"/>
    </row>
    <row r="559" spans="2:8" ht="15.75" thickBot="1">
      <c r="B559" s="1028" t="s">
        <v>503</v>
      </c>
      <c r="C559" s="1029"/>
      <c r="D559" s="41" t="s">
        <v>495</v>
      </c>
      <c r="E559" s="25" t="s">
        <v>504</v>
      </c>
      <c r="F559" s="25" t="s">
        <v>2469</v>
      </c>
      <c r="G559" s="26" t="s">
        <v>505</v>
      </c>
      <c r="H559" s="27" t="s">
        <v>493</v>
      </c>
    </row>
    <row r="560" spans="2:8" ht="15.75" thickBot="1">
      <c r="B560" s="85" t="s">
        <v>2514</v>
      </c>
      <c r="C560" s="56" t="str">
        <f>VLOOKUP(B560,'LISTA DE PRECIOS'!A:B,2,FALSE)</f>
        <v>Ayudante</v>
      </c>
      <c r="D560" s="12" t="str">
        <f>VLOOKUP(B560,'LISTA DE PRECIOS'!A:D,4,FALSE)</f>
        <v>Día</v>
      </c>
      <c r="E560" s="21">
        <v>0.04</v>
      </c>
      <c r="F560" s="58">
        <v>1</v>
      </c>
      <c r="G560" s="13">
        <f>VLOOKUP(B560,'LISTA DE PRECIOS'!A:E,5,FALSE)</f>
        <v>67964</v>
      </c>
      <c r="H560" s="22">
        <f>+ROUND(E560*F560*G560,0)</f>
        <v>2719</v>
      </c>
    </row>
    <row r="561" spans="2:8" ht="15.75" thickBot="1">
      <c r="B561" s="991"/>
      <c r="C561" s="991"/>
      <c r="D561" s="991"/>
      <c r="E561" s="992" t="s">
        <v>506</v>
      </c>
      <c r="F561" s="993"/>
      <c r="G561" s="994"/>
      <c r="H561" s="28">
        <f>ROUND(SUM(H560:H560),0)</f>
        <v>2719</v>
      </c>
    </row>
    <row r="562" spans="2:8" ht="15.75" thickBot="1">
      <c r="B562" s="42"/>
      <c r="C562" s="42"/>
      <c r="D562" s="42"/>
      <c r="E562" s="42"/>
      <c r="F562" s="42"/>
      <c r="G562" s="42"/>
      <c r="H562" s="42"/>
    </row>
    <row r="563" spans="2:8" ht="15.75" thickBot="1">
      <c r="B563" s="40"/>
      <c r="C563" s="40"/>
      <c r="D563" s="40"/>
      <c r="E563" s="995" t="s">
        <v>507</v>
      </c>
      <c r="F563" s="996"/>
      <c r="G563" s="997"/>
      <c r="H563" s="14">
        <f>+ROUND(H561+H553+H549+H557,0)</f>
        <v>6583</v>
      </c>
    </row>
    <row r="565" spans="2:8" ht="15.75" thickBot="1"/>
    <row r="566" spans="2:8" ht="16.5" thickBot="1">
      <c r="B566" s="998" t="s">
        <v>2532</v>
      </c>
      <c r="C566" s="999"/>
      <c r="D566" s="999"/>
      <c r="E566" s="999"/>
      <c r="F566" s="999"/>
      <c r="G566" s="999"/>
      <c r="H566" s="1000"/>
    </row>
    <row r="567" spans="2:8" ht="15.75" thickBot="1">
      <c r="B567" s="1001" t="s">
        <v>487</v>
      </c>
      <c r="C567" s="1002"/>
      <c r="D567" s="1003"/>
      <c r="E567" s="1004"/>
      <c r="F567" s="1004"/>
      <c r="G567" s="1004"/>
      <c r="H567" s="1005"/>
    </row>
    <row r="568" spans="2:8" ht="15.75" thickBot="1">
      <c r="B568" s="1006" t="s">
        <v>488</v>
      </c>
      <c r="C568" s="1007"/>
      <c r="D568" s="1008" t="s">
        <v>2458</v>
      </c>
      <c r="E568" s="1007"/>
      <c r="F568" s="1007"/>
      <c r="G568" s="1007"/>
      <c r="H568" s="1009"/>
    </row>
    <row r="569" spans="2:8" ht="14.45" customHeight="1">
      <c r="B569" s="1010" t="str">
        <f>VLOOKUP(D568,ACTIVIDADES!A:D,2,FALSE)</f>
        <v>Cerramiento en guadua y zinc</v>
      </c>
      <c r="C569" s="1204"/>
      <c r="D569" s="1010" t="s">
        <v>34</v>
      </c>
      <c r="E569" s="1011"/>
      <c r="F569" s="1011"/>
      <c r="G569" s="1011"/>
      <c r="H569" s="38" t="s">
        <v>1</v>
      </c>
    </row>
    <row r="570" spans="2:8">
      <c r="B570" s="1012"/>
      <c r="C570" s="1205"/>
      <c r="D570" s="1016">
        <f>+ROUND(H592+H583+H579+H587,0)</f>
        <v>45143</v>
      </c>
      <c r="E570" s="1017"/>
      <c r="F570" s="1017"/>
      <c r="G570" s="1017"/>
      <c r="H570" s="1020" t="s">
        <v>28</v>
      </c>
    </row>
    <row r="571" spans="2:8" ht="15.75" thickBot="1">
      <c r="B571" s="1014"/>
      <c r="C571" s="1206"/>
      <c r="D571" s="1018"/>
      <c r="E571" s="1019"/>
      <c r="F571" s="1019"/>
      <c r="G571" s="1019"/>
      <c r="H571" s="1021"/>
    </row>
    <row r="572" spans="2:8" ht="15.75" thickBot="1"/>
    <row r="573" spans="2:8">
      <c r="B573" s="1028" t="s">
        <v>494</v>
      </c>
      <c r="C573" s="1029"/>
      <c r="D573" s="41" t="s">
        <v>495</v>
      </c>
      <c r="E573" s="25" t="s">
        <v>496</v>
      </c>
      <c r="F573" s="25" t="s">
        <v>2469</v>
      </c>
      <c r="G573" s="26" t="s">
        <v>492</v>
      </c>
      <c r="H573" s="27" t="s">
        <v>493</v>
      </c>
    </row>
    <row r="574" spans="2:8">
      <c r="B574" s="105" t="s">
        <v>868</v>
      </c>
      <c r="C574" s="56" t="str">
        <f>VLOOKUP(B574,'LISTA DE PRECIOS'!A:B,2,FALSE)</f>
        <v>Guadua basa longitud promedio = 5 m</v>
      </c>
      <c r="D574" s="12" t="str">
        <f>VLOOKUP(B574,'LISTA DE PRECIOS'!A:D,4,FALSE)</f>
        <v>Un</v>
      </c>
      <c r="E574" s="12">
        <v>0.5</v>
      </c>
      <c r="F574" s="12">
        <v>1.03</v>
      </c>
      <c r="G574" s="13">
        <f>VLOOKUP(B574,'LISTA DE PRECIOS'!A:E,5,FALSE)</f>
        <v>6228</v>
      </c>
      <c r="H574" s="39">
        <f>+ROUND(E574*F574*G574,0)</f>
        <v>3207</v>
      </c>
    </row>
    <row r="575" spans="2:8">
      <c r="B575" s="105" t="s">
        <v>853</v>
      </c>
      <c r="C575" s="56" t="str">
        <f>VLOOKUP(B575,'LISTA DE PRECIOS'!A:B,2,FALSE)</f>
        <v>Grapas</v>
      </c>
      <c r="D575" s="12" t="str">
        <f>VLOOKUP(B575,'LISTA DE PRECIOS'!A:D,4,FALSE)</f>
        <v>Kg</v>
      </c>
      <c r="E575" s="12">
        <v>3.0000000000000001E-3</v>
      </c>
      <c r="F575" s="12">
        <v>1</v>
      </c>
      <c r="G575" s="13">
        <f>VLOOKUP(B575,'LISTA DE PRECIOS'!A:E,5,FALSE)</f>
        <v>6800</v>
      </c>
      <c r="H575" s="39">
        <f>+ROUND(E575*F575*G575,0)</f>
        <v>20</v>
      </c>
    </row>
    <row r="576" spans="2:8">
      <c r="B576" s="105" t="s">
        <v>1268</v>
      </c>
      <c r="C576" s="56" t="str">
        <f>VLOOKUP(B576,'LISTA DE PRECIOS'!A:B,2,FALSE)</f>
        <v xml:space="preserve">Varillón de sajo 3x3 </v>
      </c>
      <c r="D576" s="12" t="str">
        <f>VLOOKUP(B576,'LISTA DE PRECIOS'!A:D,4,FALSE)</f>
        <v>M</v>
      </c>
      <c r="E576" s="12">
        <v>3.1</v>
      </c>
      <c r="F576" s="12">
        <v>1.03</v>
      </c>
      <c r="G576" s="13">
        <f>VLOOKUP(B576,'LISTA DE PRECIOS'!A:E,5,FALSE)</f>
        <v>2595</v>
      </c>
      <c r="H576" s="39">
        <f>+ROUND(E576*F576*G576,0)</f>
        <v>8286</v>
      </c>
    </row>
    <row r="577" spans="2:8">
      <c r="B577" s="105" t="s">
        <v>856</v>
      </c>
      <c r="C577" s="56" t="str">
        <f>VLOOKUP(B577,'LISTA DE PRECIOS'!A:B,2,FALSE)</f>
        <v>Teja zinc ondulada 2,13 x 0,80 metros Cal 24.</v>
      </c>
      <c r="D577" s="12" t="str">
        <f>VLOOKUP(B577,'LISTA DE PRECIOS'!A:D,4,FALSE)</f>
        <v>M2</v>
      </c>
      <c r="E577" s="12">
        <v>2.4</v>
      </c>
      <c r="F577" s="12">
        <v>1.03</v>
      </c>
      <c r="G577" s="13">
        <f>VLOOKUP(B577,'LISTA DE PRECIOS'!A:E,5,FALSE)</f>
        <v>6589.2240000000002</v>
      </c>
      <c r="H577" s="39">
        <f>+ROUND(E577*F577*G577,0)</f>
        <v>16289</v>
      </c>
    </row>
    <row r="578" spans="2:8" ht="15.75" thickBot="1">
      <c r="B578" s="105" t="s">
        <v>1073</v>
      </c>
      <c r="C578" s="56" t="str">
        <f>VLOOKUP(B578,'LISTA DE PRECIOS'!A:B,2,FALSE)</f>
        <v>Puntilla (promedio)</v>
      </c>
      <c r="D578" s="12" t="str">
        <f>VLOOKUP(B578,'LISTA DE PRECIOS'!A:D,4,FALSE)</f>
        <v>Lb</v>
      </c>
      <c r="E578" s="12">
        <v>0.17</v>
      </c>
      <c r="F578" s="12">
        <v>1</v>
      </c>
      <c r="G578" s="13">
        <f>VLOOKUP(B578,'LISTA DE PRECIOS'!A:E,5,FALSE)</f>
        <v>3500</v>
      </c>
      <c r="H578" s="39">
        <f>+ROUND(E578*F578*G578,0)</f>
        <v>595</v>
      </c>
    </row>
    <row r="579" spans="2:8" ht="15.75" thickBot="1">
      <c r="B579" s="1022"/>
      <c r="C579" s="1023"/>
      <c r="D579" s="1024"/>
      <c r="E579" s="1025" t="s">
        <v>497</v>
      </c>
      <c r="F579" s="994"/>
      <c r="G579" s="1026"/>
      <c r="H579" s="28">
        <f>ROUND(SUM(H574:H578),0)</f>
        <v>28397</v>
      </c>
    </row>
    <row r="580" spans="2:8" ht="15.75" thickBot="1">
      <c r="B580" s="1027"/>
      <c r="C580" s="1027"/>
      <c r="D580" s="1027"/>
      <c r="E580" s="1027"/>
      <c r="F580" s="1027"/>
      <c r="G580" s="1027"/>
      <c r="H580" s="1027"/>
    </row>
    <row r="581" spans="2:8">
      <c r="B581" s="1028" t="s">
        <v>489</v>
      </c>
      <c r="C581" s="1029"/>
      <c r="D581" s="41" t="s">
        <v>490</v>
      </c>
      <c r="E581" s="25" t="s">
        <v>491</v>
      </c>
      <c r="F581" s="25" t="s">
        <v>2469</v>
      </c>
      <c r="G581" s="26" t="s">
        <v>492</v>
      </c>
      <c r="H581" s="27" t="s">
        <v>493</v>
      </c>
    </row>
    <row r="582" spans="2:8">
      <c r="B582" s="54" t="s">
        <v>543</v>
      </c>
      <c r="C582" s="56" t="str">
        <f>VLOOKUP(B582,'LISTA DE PRECIOS'!A:B,2,FALSE)</f>
        <v>Herramienta menor</v>
      </c>
      <c r="D582" s="12" t="str">
        <f>VLOOKUP(B582,'LISTA DE PRECIOS'!A:D,4,FALSE)</f>
        <v>%MO</v>
      </c>
      <c r="E582" s="55">
        <v>0.1</v>
      </c>
      <c r="F582" s="55"/>
      <c r="G582" s="13">
        <f>+H592</f>
        <v>15224</v>
      </c>
      <c r="H582" s="24">
        <f>+ROUND(E582*G582,0)</f>
        <v>1522</v>
      </c>
    </row>
    <row r="583" spans="2:8" ht="15.75" thickBot="1">
      <c r="B583" s="1022"/>
      <c r="C583" s="1023"/>
      <c r="D583" s="1024"/>
      <c r="E583" s="1030" t="s">
        <v>498</v>
      </c>
      <c r="F583" s="1031"/>
      <c r="G583" s="1032"/>
      <c r="H583" s="29">
        <f>ROUND(SUM(H582:H582),0)</f>
        <v>1522</v>
      </c>
    </row>
    <row r="584" spans="2:8" ht="15.75" thickBot="1">
      <c r="B584" s="42"/>
      <c r="C584" s="42"/>
      <c r="D584" s="42"/>
      <c r="E584" s="10"/>
      <c r="F584" s="10"/>
      <c r="G584" s="7"/>
      <c r="H584" s="8"/>
    </row>
    <row r="585" spans="2:8" ht="24.75" thickBot="1">
      <c r="B585" s="1033" t="s">
        <v>499</v>
      </c>
      <c r="C585" s="1034"/>
      <c r="D585" s="30" t="s">
        <v>495</v>
      </c>
      <c r="E585" s="30" t="s">
        <v>501</v>
      </c>
      <c r="F585" s="25" t="s">
        <v>2469</v>
      </c>
      <c r="G585" s="31" t="s">
        <v>500</v>
      </c>
      <c r="H585" s="32" t="s">
        <v>493</v>
      </c>
    </row>
    <row r="586" spans="2:8" ht="15.75" thickBot="1">
      <c r="B586" s="15">
        <v>3</v>
      </c>
      <c r="C586" s="16" t="s">
        <v>4</v>
      </c>
      <c r="D586" s="17"/>
      <c r="E586" s="18"/>
      <c r="F586" s="18"/>
      <c r="G586" s="19"/>
      <c r="H586" s="20">
        <f>+ROUND(E586*G586,0)</f>
        <v>0</v>
      </c>
    </row>
    <row r="587" spans="2:8" ht="15.75" thickBot="1">
      <c r="B587" s="991"/>
      <c r="C587" s="991"/>
      <c r="D587" s="991"/>
      <c r="E587" s="992" t="s">
        <v>502</v>
      </c>
      <c r="F587" s="993"/>
      <c r="G587" s="994"/>
      <c r="H587" s="33">
        <f>ROUND(SUM(H586:H586),0)</f>
        <v>0</v>
      </c>
    </row>
    <row r="588" spans="2:8" ht="15.75" thickBot="1">
      <c r="B588" s="1027"/>
      <c r="C588" s="1027"/>
      <c r="D588" s="1027"/>
      <c r="E588" s="1027"/>
      <c r="F588" s="1027"/>
      <c r="G588" s="1027"/>
      <c r="H588" s="1027"/>
    </row>
    <row r="589" spans="2:8" ht="15.75" thickBot="1">
      <c r="B589" s="1028" t="s">
        <v>503</v>
      </c>
      <c r="C589" s="1029"/>
      <c r="D589" s="41" t="s">
        <v>495</v>
      </c>
      <c r="E589" s="25" t="s">
        <v>504</v>
      </c>
      <c r="F589" s="25" t="s">
        <v>2469</v>
      </c>
      <c r="G589" s="26" t="s">
        <v>505</v>
      </c>
      <c r="H589" s="27" t="s">
        <v>493</v>
      </c>
    </row>
    <row r="590" spans="2:8" ht="15.75" thickBot="1">
      <c r="B590" s="85" t="s">
        <v>2514</v>
      </c>
      <c r="C590" s="56" t="str">
        <f>VLOOKUP(B590,'LISTA DE PRECIOS'!A:B,2,FALSE)</f>
        <v>Ayudante</v>
      </c>
      <c r="D590" s="12" t="str">
        <f>VLOOKUP(B590,'LISTA DE PRECIOS'!A:D,4,FALSE)</f>
        <v>Día</v>
      </c>
      <c r="E590" s="21">
        <v>0.08</v>
      </c>
      <c r="F590" s="58">
        <v>1</v>
      </c>
      <c r="G590" s="13">
        <f>VLOOKUP(B590,'LISTA DE PRECIOS'!A:E,5,FALSE)</f>
        <v>67964</v>
      </c>
      <c r="H590" s="22">
        <f>+ROUND(E590*F590*G590,0)</f>
        <v>5437</v>
      </c>
    </row>
    <row r="591" spans="2:8" ht="15.75" thickBot="1">
      <c r="B591" s="85" t="s">
        <v>2516</v>
      </c>
      <c r="C591" s="56" t="str">
        <f>VLOOKUP(B591,'LISTA DE PRECIOS'!A:B,2,FALSE)</f>
        <v>Oficial</v>
      </c>
      <c r="D591" s="12" t="str">
        <f>VLOOKUP(B591,'LISTA DE PRECIOS'!A:D,4,FALSE)</f>
        <v>Día</v>
      </c>
      <c r="E591" s="21">
        <v>0.08</v>
      </c>
      <c r="F591" s="58">
        <v>1</v>
      </c>
      <c r="G591" s="13">
        <f>VLOOKUP(B591,'LISTA DE PRECIOS'!A:E,5,FALSE)</f>
        <v>122335</v>
      </c>
      <c r="H591" s="22">
        <f>+ROUND(E591*F591*G591,0)</f>
        <v>9787</v>
      </c>
    </row>
    <row r="592" spans="2:8" ht="15.75" thickBot="1">
      <c r="B592" s="991"/>
      <c r="C592" s="991"/>
      <c r="D592" s="991"/>
      <c r="E592" s="992" t="s">
        <v>506</v>
      </c>
      <c r="F592" s="993"/>
      <c r="G592" s="994"/>
      <c r="H592" s="28">
        <f>ROUND(SUM(H590:H591),0)</f>
        <v>15224</v>
      </c>
    </row>
    <row r="593" spans="2:8" ht="15.75" thickBot="1">
      <c r="B593" s="42"/>
      <c r="C593" s="42"/>
      <c r="D593" s="42"/>
      <c r="E593" s="42"/>
      <c r="F593" s="42"/>
      <c r="G593" s="42"/>
      <c r="H593" s="42"/>
    </row>
    <row r="594" spans="2:8" ht="15.75" thickBot="1">
      <c r="B594" s="40"/>
      <c r="C594" s="40"/>
      <c r="D594" s="40"/>
      <c r="E594" s="995" t="s">
        <v>507</v>
      </c>
      <c r="F594" s="996"/>
      <c r="G594" s="997"/>
      <c r="H594" s="14">
        <f>+ROUND(H592+H583+H579+H587,0)</f>
        <v>45143</v>
      </c>
    </row>
    <row r="596" spans="2:8" ht="15.75" thickBot="1"/>
    <row r="597" spans="2:8" ht="16.5" thickBot="1">
      <c r="B597" s="998" t="s">
        <v>2532</v>
      </c>
      <c r="C597" s="999"/>
      <c r="D597" s="999"/>
      <c r="E597" s="999"/>
      <c r="F597" s="999"/>
      <c r="G597" s="999"/>
      <c r="H597" s="1000"/>
    </row>
    <row r="598" spans="2:8" ht="15.75" thickBot="1">
      <c r="B598" s="1001" t="s">
        <v>487</v>
      </c>
      <c r="C598" s="1002"/>
      <c r="D598" s="1003"/>
      <c r="E598" s="1004"/>
      <c r="F598" s="1004"/>
      <c r="G598" s="1004"/>
      <c r="H598" s="1005"/>
    </row>
    <row r="599" spans="2:8" ht="15.75" thickBot="1">
      <c r="B599" s="1006" t="s">
        <v>488</v>
      </c>
      <c r="C599" s="1007"/>
      <c r="D599" s="1008" t="s">
        <v>2460</v>
      </c>
      <c r="E599" s="1007"/>
      <c r="F599" s="1007"/>
      <c r="G599" s="1007"/>
      <c r="H599" s="1009"/>
    </row>
    <row r="600" spans="2:8" ht="14.45" customHeight="1">
      <c r="B600" s="1010" t="str">
        <f>VLOOKUP(D599,ACTIVIDADES!A:D,2,FALSE)</f>
        <v>Cerramiento en tubería galvanizada h = 6 m, muro a la vista, malla eslabonada con agulos,  incluye excavación, machones en concreto de 20,7 Mpa (3.000 psi), columnetas reforzadas, zarpas en concreto ciclópeo, alfajía reforzada y pintura transparente protectora</v>
      </c>
      <c r="C600" s="1204"/>
      <c r="D600" s="1010" t="s">
        <v>34</v>
      </c>
      <c r="E600" s="1011"/>
      <c r="F600" s="1011"/>
      <c r="G600" s="1011"/>
      <c r="H600" s="38" t="s">
        <v>1</v>
      </c>
    </row>
    <row r="601" spans="2:8">
      <c r="B601" s="1012"/>
      <c r="C601" s="1205"/>
      <c r="D601" s="1016">
        <f>+ROUND(H632+H623+H617+H627,0)</f>
        <v>447296</v>
      </c>
      <c r="E601" s="1017"/>
      <c r="F601" s="1017"/>
      <c r="G601" s="1017"/>
      <c r="H601" s="1020" t="s">
        <v>28</v>
      </c>
    </row>
    <row r="602" spans="2:8" ht="15.75" thickBot="1">
      <c r="B602" s="1014"/>
      <c r="C602" s="1206"/>
      <c r="D602" s="1018"/>
      <c r="E602" s="1019"/>
      <c r="F602" s="1019"/>
      <c r="G602" s="1019"/>
      <c r="H602" s="1021"/>
    </row>
    <row r="603" spans="2:8" ht="15.75" thickBot="1"/>
    <row r="604" spans="2:8">
      <c r="B604" s="1028" t="s">
        <v>494</v>
      </c>
      <c r="C604" s="1029"/>
      <c r="D604" s="41" t="s">
        <v>495</v>
      </c>
      <c r="E604" s="25" t="s">
        <v>496</v>
      </c>
      <c r="F604" s="25" t="s">
        <v>2469</v>
      </c>
      <c r="G604" s="26" t="s">
        <v>492</v>
      </c>
      <c r="H604" s="27" t="s">
        <v>493</v>
      </c>
    </row>
    <row r="605" spans="2:8" ht="33.75">
      <c r="B605" s="105" t="s">
        <v>945</v>
      </c>
      <c r="C605" s="56" t="str">
        <f>VLOOKUP(B605,'LISTA DE PRECIOS'!A:B,2,FALSE)</f>
        <v xml:space="preserve">Mallas eslabonada galvanizada calibre 13 ojo de 2” que cumpla con la norma 80 gramos de galvanizado/M2. </v>
      </c>
      <c r="D605" s="12" t="str">
        <f>VLOOKUP(B605,'LISTA DE PRECIOS'!A:D,4,FALSE)</f>
        <v>M2</v>
      </c>
      <c r="E605" s="12">
        <v>5</v>
      </c>
      <c r="F605" s="12">
        <v>1</v>
      </c>
      <c r="G605" s="13">
        <f>VLOOKUP(B605,'LISTA DE PRECIOS'!A:E,5,FALSE)</f>
        <v>10380</v>
      </c>
      <c r="H605" s="39">
        <f t="shared" ref="H605:H616" si="1">+ROUND(E605*F605*G605,0)</f>
        <v>51900</v>
      </c>
    </row>
    <row r="606" spans="2:8">
      <c r="B606" s="105" t="s">
        <v>679</v>
      </c>
      <c r="C606" s="56" t="str">
        <f>VLOOKUP(B606,'LISTA DE PRECIOS'!A:B,2,FALSE)</f>
        <v xml:space="preserve">Alambre galvanizado C 12 </v>
      </c>
      <c r="D606" s="12" t="str">
        <f>VLOOKUP(B606,'LISTA DE PRECIOS'!A:D,4,FALSE)</f>
        <v>Kg</v>
      </c>
      <c r="E606" s="12">
        <v>0.2</v>
      </c>
      <c r="F606" s="12">
        <v>1</v>
      </c>
      <c r="G606" s="13">
        <f>VLOOKUP(B606,'LISTA DE PRECIOS'!A:E,5,FALSE)</f>
        <v>5972</v>
      </c>
      <c r="H606" s="39">
        <f t="shared" si="1"/>
        <v>1194</v>
      </c>
    </row>
    <row r="607" spans="2:8">
      <c r="B607" s="105" t="s">
        <v>1296</v>
      </c>
      <c r="C607" s="56" t="str">
        <f>VLOOKUP(B607,'LISTA DE PRECIOS'!A:B,2,FALSE)</f>
        <v>Soldadura para hierro estructural</v>
      </c>
      <c r="D607" s="12" t="str">
        <f>VLOOKUP(B607,'LISTA DE PRECIOS'!A:D,4,FALSE)</f>
        <v>KG</v>
      </c>
      <c r="E607" s="12">
        <v>0.6</v>
      </c>
      <c r="F607" s="12">
        <v>1.03</v>
      </c>
      <c r="G607" s="13">
        <f>VLOOKUP(B607,'LISTA DE PRECIOS'!A:E,5,FALSE)</f>
        <v>15900</v>
      </c>
      <c r="H607" s="39">
        <f t="shared" si="1"/>
        <v>9826</v>
      </c>
    </row>
    <row r="608" spans="2:8">
      <c r="B608" s="105" t="s">
        <v>686</v>
      </c>
      <c r="C608" s="56" t="str">
        <f>VLOOKUP(B608,'LISTA DE PRECIOS'!A:B,2,FALSE)</f>
        <v>Ángulo de 1" x 1/8"</v>
      </c>
      <c r="D608" s="12" t="str">
        <f>VLOOKUP(B608,'LISTA DE PRECIOS'!A:D,4,FALSE)</f>
        <v>M</v>
      </c>
      <c r="E608" s="12">
        <v>2</v>
      </c>
      <c r="F608" s="12">
        <v>1</v>
      </c>
      <c r="G608" s="13">
        <f>VLOOKUP(B608,'LISTA DE PRECIOS'!A:E,5,FALSE)</f>
        <v>4592</v>
      </c>
      <c r="H608" s="39">
        <f t="shared" si="1"/>
        <v>9184</v>
      </c>
    </row>
    <row r="609" spans="2:8" ht="45">
      <c r="B609" s="105" t="s">
        <v>1252</v>
      </c>
      <c r="C609" s="56" t="str">
        <f>VLOOKUP(B609,'LISTA DE PRECIOS'!A:B,2,FALSE)</f>
        <v>Tubo cerramiento Galvanizado 1 1/2pg x 1.5mm x 6m
Acesco</v>
      </c>
      <c r="D609" s="12" t="str">
        <f>VLOOKUP(B609,'LISTA DE PRECIOS'!A:D,4,FALSE)</f>
        <v>Un</v>
      </c>
      <c r="E609" s="12">
        <v>0.6</v>
      </c>
      <c r="F609" s="12">
        <v>1</v>
      </c>
      <c r="G609" s="13">
        <f>VLOOKUP(B609,'LISTA DE PRECIOS'!A:E,5,FALSE)</f>
        <v>68000</v>
      </c>
      <c r="H609" s="39">
        <f t="shared" si="1"/>
        <v>40800</v>
      </c>
    </row>
    <row r="610" spans="2:8" ht="22.5">
      <c r="B610" s="108" t="s">
        <v>1535</v>
      </c>
      <c r="C610" s="56" t="str">
        <f>VLOOKUP(B610,'LISTA DE PRECIOS'!A:B,2,FALSE)</f>
        <v>Excavación en material común seco de 0 - 2 m manual</v>
      </c>
      <c r="D610" s="12" t="str">
        <f>VLOOKUP(B610,'LISTA DE PRECIOS'!A:D,4,FALSE)</f>
        <v>M3</v>
      </c>
      <c r="E610" s="12">
        <v>0.06</v>
      </c>
      <c r="F610" s="12">
        <v>1</v>
      </c>
      <c r="G610" s="13">
        <f>VLOOKUP(B610,'LISTA DE PRECIOS'!A:E,5,FALSE)</f>
        <v>28773</v>
      </c>
      <c r="H610" s="39">
        <f t="shared" si="1"/>
        <v>1726</v>
      </c>
    </row>
    <row r="611" spans="2:8">
      <c r="B611" s="105" t="s">
        <v>2416</v>
      </c>
      <c r="C611" s="56" t="str">
        <f>VLOOKUP(B611,'LISTA DE PRECIOS'!A:B,2,FALSE)</f>
        <v>Concreto de 20,7 Mpa (3000 psi) (producción)</v>
      </c>
      <c r="D611" s="12" t="str">
        <f>VLOOKUP(B611,'LISTA DE PRECIOS'!A:D,4,FALSE)</f>
        <v>M3</v>
      </c>
      <c r="E611" s="12">
        <v>0.02</v>
      </c>
      <c r="F611" s="12">
        <v>1.05</v>
      </c>
      <c r="G611" s="13">
        <f>VLOOKUP(B611,'LISTA DE PRECIOS'!A:E,5,FALSE)</f>
        <v>349675</v>
      </c>
      <c r="H611" s="39">
        <f t="shared" si="1"/>
        <v>7343</v>
      </c>
    </row>
    <row r="612" spans="2:8">
      <c r="B612" s="105" t="s">
        <v>2432</v>
      </c>
      <c r="C612" s="56" t="str">
        <f>VLOOKUP(B612,'LISTA DE PRECIOS'!A:B,2,FALSE)</f>
        <v>Acero Fy = 60.000 psi d&gt;1/4"</v>
      </c>
      <c r="D612" s="12" t="str">
        <f>VLOOKUP(B612,'LISTA DE PRECIOS'!A:D,4,FALSE)</f>
        <v>Kg</v>
      </c>
      <c r="E612" s="12">
        <v>4.5999999999999996</v>
      </c>
      <c r="F612" s="12">
        <v>1</v>
      </c>
      <c r="G612" s="13">
        <f>VLOOKUP(B612,'LISTA DE PRECIOS'!A:E,5,FALSE)</f>
        <v>7598</v>
      </c>
      <c r="H612" s="39">
        <f t="shared" si="1"/>
        <v>34951</v>
      </c>
    </row>
    <row r="613" spans="2:8" ht="22.5">
      <c r="B613" s="108" t="s">
        <v>1674</v>
      </c>
      <c r="C613" s="56" t="str">
        <f>VLOOKUP(B613,'LISTA DE PRECIOS'!A:B,2,FALSE)</f>
        <v>Alfajía en concreto de 20,7 Mpa para remate de muro, incluye refuerzo</v>
      </c>
      <c r="D613" s="12" t="str">
        <f>VLOOKUP(B613,'LISTA DE PRECIOS'!A:D,4,FALSE)</f>
        <v>M</v>
      </c>
      <c r="E613" s="12">
        <v>1</v>
      </c>
      <c r="F613" s="12">
        <v>1</v>
      </c>
      <c r="G613" s="13">
        <f>VLOOKUP(B613,'LISTA DE PRECIOS'!A:E,5,FALSE)</f>
        <v>85841</v>
      </c>
      <c r="H613" s="39">
        <f t="shared" si="1"/>
        <v>85841</v>
      </c>
    </row>
    <row r="614" spans="2:8">
      <c r="B614" s="105" t="s">
        <v>2423</v>
      </c>
      <c r="C614" s="56" t="str">
        <f>VLOOKUP(B614,'LISTA DE PRECIOS'!A:B,2,FALSE)</f>
        <v>Concreto ciclópeo (producción)</v>
      </c>
      <c r="D614" s="12" t="str">
        <f>VLOOKUP(B614,'LISTA DE PRECIOS'!A:D,4,FALSE)</f>
        <v>M3</v>
      </c>
      <c r="E614" s="12">
        <v>0.06</v>
      </c>
      <c r="F614" s="12">
        <v>1.05</v>
      </c>
      <c r="G614" s="13">
        <f>VLOOKUP(B614,'LISTA DE PRECIOS'!A:E,5,FALSE)</f>
        <v>356303</v>
      </c>
      <c r="H614" s="39">
        <f t="shared" si="1"/>
        <v>22447</v>
      </c>
    </row>
    <row r="615" spans="2:8" ht="33.75">
      <c r="B615" s="108" t="s">
        <v>1846</v>
      </c>
      <c r="C615" s="56" t="str">
        <f>VLOOKUP(B615,'LISTA DE PRECIOS'!A:B,2,FALSE)</f>
        <v>Pintura transparente protectora de fachadas para muro en bloques o ladrillo, incluye filos y dilataciones</v>
      </c>
      <c r="D615" s="12" t="str">
        <f>VLOOKUP(B615,'LISTA DE PRECIOS'!A:D,4,FALSE)</f>
        <v>M2</v>
      </c>
      <c r="E615" s="12">
        <v>1</v>
      </c>
      <c r="F615" s="12">
        <v>1</v>
      </c>
      <c r="G615" s="13">
        <f>VLOOKUP(B615,'LISTA DE PRECIOS'!A:E,5,FALSE)</f>
        <v>37853</v>
      </c>
      <c r="H615" s="39">
        <f t="shared" si="1"/>
        <v>37853</v>
      </c>
    </row>
    <row r="616" spans="2:8" ht="15.75" thickBot="1">
      <c r="B616" s="108" t="s">
        <v>2541</v>
      </c>
      <c r="C616" s="56" t="str">
        <f>VLOOKUP(B616,'LISTA DE PRECIOS'!A:B,2,FALSE)</f>
        <v>Muro en ladrillo prensado visto en soga, dos caras</v>
      </c>
      <c r="D616" s="12" t="str">
        <f>VLOOKUP(B616,'LISTA DE PRECIOS'!A:D,4,FALSE)</f>
        <v>M2</v>
      </c>
      <c r="E616" s="12">
        <v>0.5</v>
      </c>
      <c r="F616" s="12">
        <v>1</v>
      </c>
      <c r="G616" s="13">
        <f>VLOOKUP(B616,'LISTA DE PRECIOS'!A:E,5,FALSE)</f>
        <v>115017</v>
      </c>
      <c r="H616" s="39">
        <f t="shared" si="1"/>
        <v>57509</v>
      </c>
    </row>
    <row r="617" spans="2:8" ht="15.75" thickBot="1">
      <c r="B617" s="1022"/>
      <c r="C617" s="1023"/>
      <c r="D617" s="1024"/>
      <c r="E617" s="1025" t="s">
        <v>497</v>
      </c>
      <c r="F617" s="994"/>
      <c r="G617" s="1026"/>
      <c r="H617" s="28">
        <f>ROUND(SUM(H605:H616),0)</f>
        <v>360574</v>
      </c>
    </row>
    <row r="618" spans="2:8" ht="15.75" thickBot="1">
      <c r="B618" s="1027"/>
      <c r="C618" s="1027"/>
      <c r="D618" s="1027"/>
      <c r="E618" s="1027"/>
      <c r="F618" s="1027"/>
      <c r="G618" s="1027"/>
      <c r="H618" s="1027"/>
    </row>
    <row r="619" spans="2:8">
      <c r="B619" s="1028" t="s">
        <v>489</v>
      </c>
      <c r="C619" s="1029"/>
      <c r="D619" s="41" t="s">
        <v>490</v>
      </c>
      <c r="E619" s="25" t="s">
        <v>491</v>
      </c>
      <c r="F619" s="25" t="s">
        <v>2469</v>
      </c>
      <c r="G619" s="26" t="s">
        <v>492</v>
      </c>
      <c r="H619" s="27" t="s">
        <v>493</v>
      </c>
    </row>
    <row r="620" spans="2:8">
      <c r="B620" s="54" t="s">
        <v>543</v>
      </c>
      <c r="C620" s="56" t="str">
        <f>VLOOKUP(B620,'LISTA DE PRECIOS'!A:B,2,FALSE)</f>
        <v>Herramienta menor</v>
      </c>
      <c r="D620" s="12" t="str">
        <f>VLOOKUP(B620,'LISTA DE PRECIOS'!A:D,4,FALSE)</f>
        <v>%MO</v>
      </c>
      <c r="E620" s="55">
        <v>0.1</v>
      </c>
      <c r="F620" s="55"/>
      <c r="G620" s="13">
        <f>+H632</f>
        <v>78838</v>
      </c>
      <c r="H620" s="24">
        <f>+ROUND(E620*G620,0)</f>
        <v>7884</v>
      </c>
    </row>
    <row r="621" spans="2:8">
      <c r="B621" s="106" t="s">
        <v>593</v>
      </c>
      <c r="C621" s="56" t="str">
        <f>VLOOKUP(B621,'LISTA DE PRECIOS'!A:B,2,FALSE)</f>
        <v>Equipo soldadura eléctrica</v>
      </c>
      <c r="D621" s="12" t="str">
        <f>VLOOKUP(B621,'LISTA DE PRECIOS'!A:D,4,FALSE)</f>
        <v>Día</v>
      </c>
      <c r="E621" s="12">
        <v>0.05</v>
      </c>
      <c r="F621" s="12"/>
      <c r="G621" s="13">
        <f>VLOOKUP(B621,'LISTA DE PRECIOS'!A:E,5,FALSE)</f>
        <v>47600</v>
      </c>
      <c r="H621" s="39">
        <f>+ROUND(E621*G621,0)</f>
        <v>2380</v>
      </c>
    </row>
    <row r="622" spans="2:8">
      <c r="B622" s="105" t="s">
        <v>548</v>
      </c>
      <c r="C622" s="56" t="str">
        <f>VLOOKUP(B622,'LISTA DE PRECIOS'!A:B,2,FALSE)</f>
        <v xml:space="preserve">Andamio certificado </v>
      </c>
      <c r="D622" s="12" t="str">
        <f>VLOOKUP(B622,'LISTA DE PRECIOS'!A:D,4,FALSE)</f>
        <v>Día</v>
      </c>
      <c r="E622" s="12">
        <v>1.05</v>
      </c>
      <c r="F622" s="12"/>
      <c r="G622" s="13">
        <f>VLOOKUP(B622,'LISTA DE PRECIOS'!A:E,5,FALSE)</f>
        <v>28560</v>
      </c>
      <c r="H622" s="39">
        <f>+ROUND(E622*G622,0)</f>
        <v>29988</v>
      </c>
    </row>
    <row r="623" spans="2:8" ht="15.75" thickBot="1">
      <c r="B623" s="1022"/>
      <c r="C623" s="1023"/>
      <c r="D623" s="1024"/>
      <c r="E623" s="1030" t="s">
        <v>498</v>
      </c>
      <c r="F623" s="1031"/>
      <c r="G623" s="1032"/>
      <c r="H623" s="29">
        <f>ROUND(SUM(H620:H620),0)</f>
        <v>7884</v>
      </c>
    </row>
    <row r="624" spans="2:8" ht="15.75" thickBot="1">
      <c r="B624" s="42"/>
      <c r="C624" s="42"/>
      <c r="D624" s="42"/>
      <c r="E624" s="10"/>
      <c r="F624" s="10"/>
      <c r="G624" s="7"/>
      <c r="H624" s="8"/>
    </row>
    <row r="625" spans="2:8" ht="24.75" thickBot="1">
      <c r="B625" s="1033" t="s">
        <v>499</v>
      </c>
      <c r="C625" s="1034"/>
      <c r="D625" s="30" t="s">
        <v>495</v>
      </c>
      <c r="E625" s="30" t="s">
        <v>501</v>
      </c>
      <c r="F625" s="25" t="s">
        <v>2469</v>
      </c>
      <c r="G625" s="31" t="s">
        <v>500</v>
      </c>
      <c r="H625" s="32" t="s">
        <v>493</v>
      </c>
    </row>
    <row r="626" spans="2:8" ht="15.75" thickBot="1">
      <c r="B626" s="15">
        <v>3</v>
      </c>
      <c r="C626" s="16" t="s">
        <v>4</v>
      </c>
      <c r="D626" s="17"/>
      <c r="E626" s="18"/>
      <c r="F626" s="18"/>
      <c r="G626" s="19"/>
      <c r="H626" s="20">
        <f>+ROUND(E626*G626,0)</f>
        <v>0</v>
      </c>
    </row>
    <row r="627" spans="2:8" ht="15.75" thickBot="1">
      <c r="B627" s="991"/>
      <c r="C627" s="991"/>
      <c r="D627" s="991"/>
      <c r="E627" s="992" t="s">
        <v>502</v>
      </c>
      <c r="F627" s="993"/>
      <c r="G627" s="994"/>
      <c r="H627" s="33">
        <f>ROUND(SUM(H626:H626),0)</f>
        <v>0</v>
      </c>
    </row>
    <row r="628" spans="2:8" ht="15.75" thickBot="1">
      <c r="B628" s="1027"/>
      <c r="C628" s="1027"/>
      <c r="D628" s="1027"/>
      <c r="E628" s="1027"/>
      <c r="F628" s="1027"/>
      <c r="G628" s="1027"/>
      <c r="H628" s="1027"/>
    </row>
    <row r="629" spans="2:8" ht="15.75" thickBot="1">
      <c r="B629" s="1028" t="s">
        <v>503</v>
      </c>
      <c r="C629" s="1029"/>
      <c r="D629" s="41" t="s">
        <v>495</v>
      </c>
      <c r="E629" s="25" t="s">
        <v>504</v>
      </c>
      <c r="F629" s="25" t="s">
        <v>2469</v>
      </c>
      <c r="G629" s="26" t="s">
        <v>505</v>
      </c>
      <c r="H629" s="27" t="s">
        <v>493</v>
      </c>
    </row>
    <row r="630" spans="2:8" ht="15.75" thickBot="1">
      <c r="B630" s="85" t="s">
        <v>2514</v>
      </c>
      <c r="C630" s="56" t="str">
        <f>VLOOKUP(B630,'LISTA DE PRECIOS'!A:B,2,FALSE)</f>
        <v>Ayudante</v>
      </c>
      <c r="D630" s="12" t="str">
        <f>VLOOKUP(B630,'LISTA DE PRECIOS'!A:D,4,FALSE)</f>
        <v>Día</v>
      </c>
      <c r="E630" s="21">
        <v>0.2</v>
      </c>
      <c r="F630" s="58">
        <v>4</v>
      </c>
      <c r="G630" s="13">
        <f>VLOOKUP(B630,'LISTA DE PRECIOS'!A:E,5,FALSE)</f>
        <v>67964</v>
      </c>
      <c r="H630" s="22">
        <f>+ROUND(E630*F630*G630,0)</f>
        <v>54371</v>
      </c>
    </row>
    <row r="631" spans="2:8" ht="15.75" thickBot="1">
      <c r="B631" s="85" t="s">
        <v>2516</v>
      </c>
      <c r="C631" s="56" t="str">
        <f>VLOOKUP(B631,'LISTA DE PRECIOS'!A:B,2,FALSE)</f>
        <v>Oficial</v>
      </c>
      <c r="D631" s="12" t="str">
        <f>VLOOKUP(B631,'LISTA DE PRECIOS'!A:D,4,FALSE)</f>
        <v>Día</v>
      </c>
      <c r="E631" s="21">
        <v>0.2</v>
      </c>
      <c r="F631" s="58">
        <v>1</v>
      </c>
      <c r="G631" s="13">
        <f>VLOOKUP(B631,'LISTA DE PRECIOS'!A:E,5,FALSE)</f>
        <v>122335</v>
      </c>
      <c r="H631" s="22">
        <f>+ROUND(E631*F631*G631,0)</f>
        <v>24467</v>
      </c>
    </row>
    <row r="632" spans="2:8" ht="15.75" thickBot="1">
      <c r="B632" s="991"/>
      <c r="C632" s="991"/>
      <c r="D632" s="991"/>
      <c r="E632" s="992" t="s">
        <v>506</v>
      </c>
      <c r="F632" s="993"/>
      <c r="G632" s="994"/>
      <c r="H632" s="28">
        <f>ROUND(SUM(H630:H631),0)</f>
        <v>78838</v>
      </c>
    </row>
    <row r="633" spans="2:8" ht="15.75" thickBot="1">
      <c r="B633" s="42"/>
      <c r="C633" s="42"/>
      <c r="D633" s="42"/>
      <c r="E633" s="42"/>
      <c r="F633" s="42"/>
      <c r="G633" s="42"/>
      <c r="H633" s="42"/>
    </row>
    <row r="634" spans="2:8" ht="15.75" thickBot="1">
      <c r="B634" s="40"/>
      <c r="C634" s="40"/>
      <c r="D634" s="40"/>
      <c r="E634" s="995" t="s">
        <v>507</v>
      </c>
      <c r="F634" s="996"/>
      <c r="G634" s="997"/>
      <c r="H634" s="14">
        <f>+ROUND(H632+H623+H617+H627,0)</f>
        <v>447296</v>
      </c>
    </row>
    <row r="636" spans="2:8" ht="15.75" thickBot="1"/>
    <row r="637" spans="2:8" ht="16.5" thickBot="1">
      <c r="B637" s="998" t="s">
        <v>2532</v>
      </c>
      <c r="C637" s="999"/>
      <c r="D637" s="999"/>
      <c r="E637" s="999"/>
      <c r="F637" s="999"/>
      <c r="G637" s="999"/>
      <c r="H637" s="1000"/>
    </row>
    <row r="638" spans="2:8" ht="15.75" thickBot="1">
      <c r="B638" s="1001" t="s">
        <v>487</v>
      </c>
      <c r="C638" s="1002"/>
      <c r="D638" s="1003"/>
      <c r="E638" s="1004"/>
      <c r="F638" s="1004"/>
      <c r="G638" s="1004"/>
      <c r="H638" s="1005"/>
    </row>
    <row r="639" spans="2:8" ht="15.75" thickBot="1">
      <c r="B639" s="1006" t="s">
        <v>488</v>
      </c>
      <c r="C639" s="1007"/>
      <c r="D639" s="1008" t="s">
        <v>2461</v>
      </c>
      <c r="E639" s="1007"/>
      <c r="F639" s="1007"/>
      <c r="G639" s="1007"/>
      <c r="H639" s="1009"/>
    </row>
    <row r="640" spans="2:8" ht="14.45" customHeight="1">
      <c r="B640" s="1010" t="str">
        <f>VLOOKUP(D639,ACTIVIDADES!A:D,2,FALSE)</f>
        <v>Cerramiento en tubería galvanizada, muro a la vista, malla eslabonada, incluye excavación, machones en concreto de 20,7 Mpa (3.000 psi), zarpas en concreto ciclópeo, alfajía reforzada y pintura transparente protectora</v>
      </c>
      <c r="C640" s="1204"/>
      <c r="D640" s="1010" t="s">
        <v>34</v>
      </c>
      <c r="E640" s="1011"/>
      <c r="F640" s="1011"/>
      <c r="G640" s="1011"/>
      <c r="H640" s="38" t="s">
        <v>1</v>
      </c>
    </row>
    <row r="641" spans="2:8">
      <c r="B641" s="1012"/>
      <c r="C641" s="1205"/>
      <c r="D641" s="1016">
        <f>+ROUND(H671+H662+H656+H666,0)</f>
        <v>385991</v>
      </c>
      <c r="E641" s="1017"/>
      <c r="F641" s="1017"/>
      <c r="G641" s="1017"/>
      <c r="H641" s="1020" t="s">
        <v>28</v>
      </c>
    </row>
    <row r="642" spans="2:8" ht="15.75" thickBot="1">
      <c r="B642" s="1014"/>
      <c r="C642" s="1206"/>
      <c r="D642" s="1018"/>
      <c r="E642" s="1019"/>
      <c r="F642" s="1019"/>
      <c r="G642" s="1019"/>
      <c r="H642" s="1021"/>
    </row>
    <row r="643" spans="2:8" ht="15.75" thickBot="1"/>
    <row r="644" spans="2:8">
      <c r="B644" s="1028" t="s">
        <v>494</v>
      </c>
      <c r="C644" s="1029"/>
      <c r="D644" s="41" t="s">
        <v>495</v>
      </c>
      <c r="E644" s="25" t="s">
        <v>496</v>
      </c>
      <c r="F644" s="25" t="s">
        <v>2469</v>
      </c>
      <c r="G644" s="26" t="s">
        <v>492</v>
      </c>
      <c r="H644" s="27" t="s">
        <v>493</v>
      </c>
    </row>
    <row r="645" spans="2:8">
      <c r="B645" s="57" t="s">
        <v>678</v>
      </c>
      <c r="C645" s="56" t="str">
        <f>VLOOKUP(B645,'LISTA DE PRECIOS'!A:B,2,FALSE)</f>
        <v>Alambre de púas C 14</v>
      </c>
      <c r="D645" s="12" t="str">
        <f>VLOOKUP(B645,'LISTA DE PRECIOS'!A:D,4,FALSE)</f>
        <v>M</v>
      </c>
      <c r="E645" s="107">
        <v>3</v>
      </c>
      <c r="F645" s="12">
        <v>1</v>
      </c>
      <c r="G645" s="13">
        <f>VLOOKUP(B645,'LISTA DE PRECIOS'!A:E,5,FALSE)</f>
        <v>423</v>
      </c>
      <c r="H645" s="39">
        <f t="shared" ref="H645:H655" si="2">+ROUND(E645*F645*G645,0)</f>
        <v>1269</v>
      </c>
    </row>
    <row r="646" spans="2:8" ht="33.75">
      <c r="B646" s="54" t="s">
        <v>945</v>
      </c>
      <c r="C646" s="56" t="str">
        <f>VLOOKUP(B646,'LISTA DE PRECIOS'!A:B,2,FALSE)</f>
        <v xml:space="preserve">Mallas eslabonada galvanizada calibre 13 ojo de 2” que cumpla con la norma 80 gramos de galvanizado/M2. </v>
      </c>
      <c r="D646" s="12" t="str">
        <f>VLOOKUP(B646,'LISTA DE PRECIOS'!A:D,4,FALSE)</f>
        <v>M2</v>
      </c>
      <c r="E646" s="107">
        <v>2.1</v>
      </c>
      <c r="F646" s="12">
        <v>1</v>
      </c>
      <c r="G646" s="13">
        <f>VLOOKUP(B646,'LISTA DE PRECIOS'!A:E,5,FALSE)</f>
        <v>10380</v>
      </c>
      <c r="H646" s="39">
        <f t="shared" si="2"/>
        <v>21798</v>
      </c>
    </row>
    <row r="647" spans="2:8">
      <c r="B647" s="54" t="s">
        <v>679</v>
      </c>
      <c r="C647" s="56" t="str">
        <f>VLOOKUP(B647,'LISTA DE PRECIOS'!A:B,2,FALSE)</f>
        <v xml:space="preserve">Alambre galvanizado C 12 </v>
      </c>
      <c r="D647" s="12" t="str">
        <f>VLOOKUP(B647,'LISTA DE PRECIOS'!A:D,4,FALSE)</f>
        <v>Kg</v>
      </c>
      <c r="E647" s="107">
        <v>0.13</v>
      </c>
      <c r="F647" s="12">
        <v>1</v>
      </c>
      <c r="G647" s="13">
        <f>VLOOKUP(B647,'LISTA DE PRECIOS'!A:E,5,FALSE)</f>
        <v>5972</v>
      </c>
      <c r="H647" s="39">
        <f t="shared" si="2"/>
        <v>776</v>
      </c>
    </row>
    <row r="648" spans="2:8">
      <c r="B648" s="54" t="s">
        <v>1296</v>
      </c>
      <c r="C648" s="56" t="str">
        <f>VLOOKUP(B648,'LISTA DE PRECIOS'!A:B,2,FALSE)</f>
        <v>Soldadura para hierro estructural</v>
      </c>
      <c r="D648" s="12" t="str">
        <f>VLOOKUP(B648,'LISTA DE PRECIOS'!A:D,4,FALSE)</f>
        <v>KG</v>
      </c>
      <c r="E648" s="107">
        <v>0.15</v>
      </c>
      <c r="F648" s="12">
        <v>1.03</v>
      </c>
      <c r="G648" s="13">
        <f>VLOOKUP(B648,'LISTA DE PRECIOS'!A:E,5,FALSE)</f>
        <v>15900</v>
      </c>
      <c r="H648" s="39">
        <f t="shared" si="2"/>
        <v>2457</v>
      </c>
    </row>
    <row r="649" spans="2:8" ht="45">
      <c r="B649" s="57" t="s">
        <v>1252</v>
      </c>
      <c r="C649" s="56" t="str">
        <f>VLOOKUP(B649,'LISTA DE PRECIOS'!A:B,2,FALSE)</f>
        <v>Tubo cerramiento Galvanizado 1 1/2pg x 1.5mm x 6m
Acesco</v>
      </c>
      <c r="D649" s="12" t="str">
        <f>VLOOKUP(B649,'LISTA DE PRECIOS'!A:D,4,FALSE)</f>
        <v>Un</v>
      </c>
      <c r="E649" s="107">
        <v>0.6</v>
      </c>
      <c r="F649" s="12">
        <v>1</v>
      </c>
      <c r="G649" s="13">
        <f>VLOOKUP(B649,'LISTA DE PRECIOS'!A:E,5,FALSE)</f>
        <v>68000</v>
      </c>
      <c r="H649" s="39">
        <f t="shared" si="2"/>
        <v>40800</v>
      </c>
    </row>
    <row r="650" spans="2:8" ht="22.5">
      <c r="B650" s="108" t="s">
        <v>1535</v>
      </c>
      <c r="C650" s="56" t="str">
        <f>VLOOKUP(B650,'LISTA DE PRECIOS'!A:B,2,FALSE)</f>
        <v>Excavación en material común seco de 0 - 2 m manual</v>
      </c>
      <c r="D650" s="12" t="str">
        <f>VLOOKUP(B650,'LISTA DE PRECIOS'!A:D,4,FALSE)</f>
        <v>M3</v>
      </c>
      <c r="E650" s="107">
        <v>0.06</v>
      </c>
      <c r="F650" s="12">
        <v>1</v>
      </c>
      <c r="G650" s="13">
        <f>VLOOKUP(B650,'LISTA DE PRECIOS'!A:E,5,FALSE)</f>
        <v>28773</v>
      </c>
      <c r="H650" s="39">
        <f t="shared" si="2"/>
        <v>1726</v>
      </c>
    </row>
    <row r="651" spans="2:8">
      <c r="B651" s="105" t="s">
        <v>2416</v>
      </c>
      <c r="C651" s="56" t="str">
        <f>VLOOKUP(B651,'LISTA DE PRECIOS'!A:B,2,FALSE)</f>
        <v>Concreto de 20,7 Mpa (3000 psi) (producción)</v>
      </c>
      <c r="D651" s="12" t="str">
        <f>VLOOKUP(B651,'LISTA DE PRECIOS'!A:D,4,FALSE)</f>
        <v>M3</v>
      </c>
      <c r="E651" s="109">
        <v>1.7999999999999999E-2</v>
      </c>
      <c r="F651" s="12">
        <v>1.05</v>
      </c>
      <c r="G651" s="13">
        <f>VLOOKUP(B651,'LISTA DE PRECIOS'!A:E,5,FALSE)</f>
        <v>349675</v>
      </c>
      <c r="H651" s="39">
        <f t="shared" si="2"/>
        <v>6609</v>
      </c>
    </row>
    <row r="652" spans="2:8" ht="22.5">
      <c r="B652" s="101" t="s">
        <v>1674</v>
      </c>
      <c r="C652" s="56" t="str">
        <f>VLOOKUP(B652,'LISTA DE PRECIOS'!A:B,2,FALSE)</f>
        <v>Alfajía en concreto de 20,7 Mpa para remate de muro, incluye refuerzo</v>
      </c>
      <c r="D652" s="12" t="str">
        <f>VLOOKUP(B652,'LISTA DE PRECIOS'!A:D,4,FALSE)</f>
        <v>M</v>
      </c>
      <c r="E652" s="109">
        <v>1</v>
      </c>
      <c r="F652" s="12">
        <v>1</v>
      </c>
      <c r="G652" s="13">
        <f>VLOOKUP(B652,'LISTA DE PRECIOS'!A:E,5,FALSE)</f>
        <v>85841</v>
      </c>
      <c r="H652" s="39">
        <f t="shared" si="2"/>
        <v>85841</v>
      </c>
    </row>
    <row r="653" spans="2:8">
      <c r="B653" s="101" t="s">
        <v>2423</v>
      </c>
      <c r="C653" s="56" t="str">
        <f>VLOOKUP(B653,'LISTA DE PRECIOS'!A:B,2,FALSE)</f>
        <v>Concreto ciclópeo (producción)</v>
      </c>
      <c r="D653" s="12" t="str">
        <f>VLOOKUP(B653,'LISTA DE PRECIOS'!A:D,4,FALSE)</f>
        <v>M3</v>
      </c>
      <c r="E653" s="107">
        <v>0.06</v>
      </c>
      <c r="F653" s="12">
        <v>1</v>
      </c>
      <c r="G653" s="13">
        <f>VLOOKUP(B653,'LISTA DE PRECIOS'!A:E,5,FALSE)</f>
        <v>356303</v>
      </c>
      <c r="H653" s="39">
        <f t="shared" si="2"/>
        <v>21378</v>
      </c>
    </row>
    <row r="654" spans="2:8" ht="33.75">
      <c r="B654" s="101" t="s">
        <v>1846</v>
      </c>
      <c r="C654" s="56" t="str">
        <f>VLOOKUP(B654,'LISTA DE PRECIOS'!A:B,2,FALSE)</f>
        <v>Pintura transparente protectora de fachadas para muro en bloques o ladrillo, incluye filos y dilataciones</v>
      </c>
      <c r="D654" s="12" t="str">
        <f>VLOOKUP(B654,'LISTA DE PRECIOS'!A:D,4,FALSE)</f>
        <v>M2</v>
      </c>
      <c r="E654" s="107">
        <v>1</v>
      </c>
      <c r="F654" s="12">
        <v>1.05</v>
      </c>
      <c r="G654" s="13">
        <f>VLOOKUP(B654,'LISTA DE PRECIOS'!A:E,5,FALSE)</f>
        <v>37853</v>
      </c>
      <c r="H654" s="39">
        <f t="shared" si="2"/>
        <v>39746</v>
      </c>
    </row>
    <row r="655" spans="2:8" ht="15.75" thickBot="1">
      <c r="B655" s="108" t="s">
        <v>2541</v>
      </c>
      <c r="C655" s="56" t="str">
        <f>VLOOKUP(B655,'LISTA DE PRECIOS'!A:B,2,FALSE)</f>
        <v>Muro en ladrillo prensado visto en soga, dos caras</v>
      </c>
      <c r="D655" s="12" t="str">
        <f>VLOOKUP(B655,'LISTA DE PRECIOS'!A:D,4,FALSE)</f>
        <v>M2</v>
      </c>
      <c r="E655" s="107">
        <v>0.5</v>
      </c>
      <c r="F655" s="12">
        <v>1</v>
      </c>
      <c r="G655" s="13">
        <f>VLOOKUP(B655,'LISTA DE PRECIOS'!A:E,5,FALSE)</f>
        <v>115017</v>
      </c>
      <c r="H655" s="39">
        <f t="shared" si="2"/>
        <v>57509</v>
      </c>
    </row>
    <row r="656" spans="2:8" ht="15.75" thickBot="1">
      <c r="B656" s="1022"/>
      <c r="C656" s="1023"/>
      <c r="D656" s="1024"/>
      <c r="E656" s="1030" t="s">
        <v>497</v>
      </c>
      <c r="F656" s="994"/>
      <c r="G656" s="1026"/>
      <c r="H656" s="28">
        <f>ROUND(SUM(H645:H655),0)</f>
        <v>279909</v>
      </c>
    </row>
    <row r="657" spans="2:8" ht="15.75" thickBot="1">
      <c r="B657" s="1027"/>
      <c r="C657" s="1027"/>
      <c r="D657" s="1027"/>
      <c r="E657" s="1027"/>
      <c r="F657" s="1027"/>
      <c r="G657" s="1027"/>
      <c r="H657" s="1027"/>
    </row>
    <row r="658" spans="2:8">
      <c r="B658" s="1028" t="s">
        <v>489</v>
      </c>
      <c r="C658" s="1029"/>
      <c r="D658" s="41" t="s">
        <v>490</v>
      </c>
      <c r="E658" s="25" t="s">
        <v>491</v>
      </c>
      <c r="F658" s="25" t="s">
        <v>2469</v>
      </c>
      <c r="G658" s="26" t="s">
        <v>492</v>
      </c>
      <c r="H658" s="27" t="s">
        <v>493</v>
      </c>
    </row>
    <row r="659" spans="2:8">
      <c r="B659" s="54" t="s">
        <v>543</v>
      </c>
      <c r="C659" s="56" t="str">
        <f>VLOOKUP(B659,'LISTA DE PRECIOS'!A:B,2,FALSE)</f>
        <v>Herramienta menor</v>
      </c>
      <c r="D659" s="12" t="str">
        <f>VLOOKUP(B659,'LISTA DE PRECIOS'!A:D,4,FALSE)</f>
        <v>%MO</v>
      </c>
      <c r="E659" s="55">
        <v>0.1</v>
      </c>
      <c r="F659" s="55"/>
      <c r="G659" s="13">
        <f>+H671</f>
        <v>67013</v>
      </c>
      <c r="H659" s="24">
        <f>+ROUND(E659*G659,0)</f>
        <v>6701</v>
      </c>
    </row>
    <row r="660" spans="2:8">
      <c r="B660" s="106" t="s">
        <v>593</v>
      </c>
      <c r="C660" s="56" t="str">
        <f>VLOOKUP(B660,'LISTA DE PRECIOS'!A:B,2,FALSE)</f>
        <v>Equipo soldadura eléctrica</v>
      </c>
      <c r="D660" s="12" t="str">
        <f>VLOOKUP(B660,'LISTA DE PRECIOS'!A:D,4,FALSE)</f>
        <v>Día</v>
      </c>
      <c r="E660" s="12">
        <v>0.05</v>
      </c>
      <c r="F660" s="12"/>
      <c r="G660" s="13">
        <f>VLOOKUP(B660,'LISTA DE PRECIOS'!A:E,5,FALSE)</f>
        <v>47600</v>
      </c>
      <c r="H660" s="39">
        <f>+ROUND(E660*G660,0)</f>
        <v>2380</v>
      </c>
    </row>
    <row r="661" spans="2:8">
      <c r="B661" s="105" t="s">
        <v>548</v>
      </c>
      <c r="C661" s="56" t="str">
        <f>VLOOKUP(B661,'LISTA DE PRECIOS'!A:B,2,FALSE)</f>
        <v xml:space="preserve">Andamio certificado </v>
      </c>
      <c r="D661" s="12" t="str">
        <f>VLOOKUP(B661,'LISTA DE PRECIOS'!A:D,4,FALSE)</f>
        <v>Día</v>
      </c>
      <c r="E661" s="12">
        <v>1.05</v>
      </c>
      <c r="F661" s="12"/>
      <c r="G661" s="13">
        <f>VLOOKUP(B661,'LISTA DE PRECIOS'!A:E,5,FALSE)</f>
        <v>28560</v>
      </c>
      <c r="H661" s="39">
        <f>+ROUND(E661*G661,0)</f>
        <v>29988</v>
      </c>
    </row>
    <row r="662" spans="2:8" ht="15.75" thickBot="1">
      <c r="B662" s="1022"/>
      <c r="C662" s="1023"/>
      <c r="D662" s="1024"/>
      <c r="E662" s="1030" t="s">
        <v>498</v>
      </c>
      <c r="F662" s="1031"/>
      <c r="G662" s="1032"/>
      <c r="H662" s="29">
        <f>ROUND(SUM(H659:H661),0)</f>
        <v>39069</v>
      </c>
    </row>
    <row r="663" spans="2:8" ht="15.75" thickBot="1">
      <c r="B663" s="42"/>
      <c r="C663" s="42"/>
      <c r="D663" s="42"/>
      <c r="E663" s="10"/>
      <c r="F663" s="10"/>
      <c r="G663" s="7"/>
      <c r="H663" s="8"/>
    </row>
    <row r="664" spans="2:8" ht="24.75" thickBot="1">
      <c r="B664" s="1033" t="s">
        <v>499</v>
      </c>
      <c r="C664" s="1034"/>
      <c r="D664" s="30" t="s">
        <v>495</v>
      </c>
      <c r="E664" s="30" t="s">
        <v>501</v>
      </c>
      <c r="F664" s="25" t="s">
        <v>2469</v>
      </c>
      <c r="G664" s="31" t="s">
        <v>500</v>
      </c>
      <c r="H664" s="32" t="s">
        <v>493</v>
      </c>
    </row>
    <row r="665" spans="2:8" ht="15.75" thickBot="1">
      <c r="B665" s="15">
        <v>3</v>
      </c>
      <c r="C665" s="16" t="s">
        <v>4</v>
      </c>
      <c r="D665" s="17"/>
      <c r="E665" s="18"/>
      <c r="F665" s="18"/>
      <c r="G665" s="19"/>
      <c r="H665" s="20">
        <f>+ROUND(E665*G665,0)</f>
        <v>0</v>
      </c>
    </row>
    <row r="666" spans="2:8" ht="15.75" thickBot="1">
      <c r="B666" s="991"/>
      <c r="C666" s="991"/>
      <c r="D666" s="991"/>
      <c r="E666" s="992" t="s">
        <v>502</v>
      </c>
      <c r="F666" s="993"/>
      <c r="G666" s="994"/>
      <c r="H666" s="33">
        <f>ROUND(SUM(H665:H665),0)</f>
        <v>0</v>
      </c>
    </row>
    <row r="667" spans="2:8" ht="15.75" thickBot="1">
      <c r="B667" s="1027"/>
      <c r="C667" s="1027"/>
      <c r="D667" s="1027"/>
      <c r="E667" s="1027"/>
      <c r="F667" s="1027"/>
      <c r="G667" s="1027"/>
      <c r="H667" s="1027"/>
    </row>
    <row r="668" spans="2:8" ht="15.75" thickBot="1">
      <c r="B668" s="1028" t="s">
        <v>503</v>
      </c>
      <c r="C668" s="1029"/>
      <c r="D668" s="41" t="s">
        <v>495</v>
      </c>
      <c r="E668" s="25" t="s">
        <v>504</v>
      </c>
      <c r="F668" s="25" t="s">
        <v>2469</v>
      </c>
      <c r="G668" s="26" t="s">
        <v>505</v>
      </c>
      <c r="H668" s="27" t="s">
        <v>493</v>
      </c>
    </row>
    <row r="669" spans="2:8" ht="15.75" thickBot="1">
      <c r="B669" s="85" t="s">
        <v>2514</v>
      </c>
      <c r="C669" s="56" t="str">
        <f>VLOOKUP(B669,'LISTA DE PRECIOS'!A:B,2,FALSE)</f>
        <v>Ayudante</v>
      </c>
      <c r="D669" s="12" t="str">
        <f>VLOOKUP(B669,'LISTA DE PRECIOS'!A:D,4,FALSE)</f>
        <v>Día</v>
      </c>
      <c r="E669" s="21">
        <v>0.17</v>
      </c>
      <c r="F669" s="58">
        <v>4</v>
      </c>
      <c r="G669" s="13">
        <f>VLOOKUP(B669,'LISTA DE PRECIOS'!A:E,5,FALSE)</f>
        <v>67964</v>
      </c>
      <c r="H669" s="22">
        <f>+ROUND(E669*F669*G669,0)</f>
        <v>46216</v>
      </c>
    </row>
    <row r="670" spans="2:8" ht="15.75" thickBot="1">
      <c r="B670" s="85" t="s">
        <v>2516</v>
      </c>
      <c r="C670" s="56" t="str">
        <f>VLOOKUP(B670,'LISTA DE PRECIOS'!A:B,2,FALSE)</f>
        <v>Oficial</v>
      </c>
      <c r="D670" s="12" t="str">
        <f>VLOOKUP(B670,'LISTA DE PRECIOS'!A:D,4,FALSE)</f>
        <v>Día</v>
      </c>
      <c r="E670" s="21">
        <v>0.17</v>
      </c>
      <c r="F670" s="58">
        <v>1</v>
      </c>
      <c r="G670" s="13">
        <f>VLOOKUP(B670,'LISTA DE PRECIOS'!A:E,5,FALSE)</f>
        <v>122335</v>
      </c>
      <c r="H670" s="22">
        <f>+ROUND(E670*F670*G670,0)</f>
        <v>20797</v>
      </c>
    </row>
    <row r="671" spans="2:8" ht="15.75" thickBot="1">
      <c r="B671" s="991"/>
      <c r="C671" s="991"/>
      <c r="D671" s="991"/>
      <c r="E671" s="992" t="s">
        <v>506</v>
      </c>
      <c r="F671" s="993"/>
      <c r="G671" s="994"/>
      <c r="H671" s="28">
        <f>ROUND(SUM(H669:H670),0)</f>
        <v>67013</v>
      </c>
    </row>
    <row r="672" spans="2:8" ht="15.75" thickBot="1">
      <c r="B672" s="42"/>
      <c r="C672" s="42"/>
      <c r="D672" s="42"/>
      <c r="E672" s="42"/>
      <c r="F672" s="42"/>
      <c r="G672" s="42"/>
      <c r="H672" s="42"/>
    </row>
    <row r="673" spans="2:8" ht="15.75" thickBot="1">
      <c r="B673" s="40"/>
      <c r="C673" s="40"/>
      <c r="D673" s="40"/>
      <c r="E673" s="995" t="s">
        <v>507</v>
      </c>
      <c r="F673" s="996"/>
      <c r="G673" s="997"/>
      <c r="H673" s="14">
        <f>+ROUND(H671+H662+H656+H666,0)</f>
        <v>385991</v>
      </c>
    </row>
    <row r="675" spans="2:8" ht="15.75" thickBot="1"/>
    <row r="676" spans="2:8" ht="16.5" thickBot="1">
      <c r="B676" s="998" t="s">
        <v>2532</v>
      </c>
      <c r="C676" s="999"/>
      <c r="D676" s="999"/>
      <c r="E676" s="999"/>
      <c r="F676" s="999"/>
      <c r="G676" s="999"/>
      <c r="H676" s="1000"/>
    </row>
    <row r="677" spans="2:8" ht="15.75" thickBot="1">
      <c r="B677" s="1001" t="s">
        <v>487</v>
      </c>
      <c r="C677" s="1002"/>
      <c r="D677" s="1003"/>
      <c r="E677" s="1004"/>
      <c r="F677" s="1004"/>
      <c r="G677" s="1004"/>
      <c r="H677" s="1005"/>
    </row>
    <row r="678" spans="2:8" ht="15.75" thickBot="1">
      <c r="B678" s="1006" t="s">
        <v>488</v>
      </c>
      <c r="C678" s="1007"/>
      <c r="D678" s="1008" t="s">
        <v>1494</v>
      </c>
      <c r="E678" s="1007"/>
      <c r="F678" s="1007"/>
      <c r="G678" s="1007"/>
      <c r="H678" s="1009"/>
    </row>
    <row r="679" spans="2:8" ht="14.45" customHeight="1">
      <c r="B679" s="1010" t="str">
        <f>VLOOKUP(D678,ACTIVIDADES!A:D,2,FALSE)</f>
        <v>Aseo de obra</v>
      </c>
      <c r="C679" s="1204"/>
      <c r="D679" s="1010" t="s">
        <v>34</v>
      </c>
      <c r="E679" s="1011"/>
      <c r="F679" s="1011"/>
      <c r="G679" s="1011"/>
      <c r="H679" s="38" t="s">
        <v>1</v>
      </c>
    </row>
    <row r="680" spans="2:8">
      <c r="B680" s="1012"/>
      <c r="C680" s="1205"/>
      <c r="D680" s="1016">
        <f>+ROUND(H699+H691+H687+H695,0)</f>
        <v>1370022</v>
      </c>
      <c r="E680" s="1017"/>
      <c r="F680" s="1017"/>
      <c r="G680" s="1017"/>
      <c r="H680" s="1020" t="s">
        <v>1496</v>
      </c>
    </row>
    <row r="681" spans="2:8" ht="15.75" thickBot="1">
      <c r="B681" s="1014"/>
      <c r="C681" s="1206"/>
      <c r="D681" s="1018"/>
      <c r="E681" s="1019"/>
      <c r="F681" s="1019"/>
      <c r="G681" s="1019"/>
      <c r="H681" s="1021"/>
    </row>
    <row r="682" spans="2:8" ht="15.75" thickBot="1"/>
    <row r="683" spans="2:8">
      <c r="B683" s="1028" t="s">
        <v>494</v>
      </c>
      <c r="C683" s="1029"/>
      <c r="D683" s="41" t="s">
        <v>495</v>
      </c>
      <c r="E683" s="25" t="s">
        <v>496</v>
      </c>
      <c r="F683" s="25" t="s">
        <v>2469</v>
      </c>
      <c r="G683" s="26" t="s">
        <v>492</v>
      </c>
      <c r="H683" s="27" t="s">
        <v>493</v>
      </c>
    </row>
    <row r="684" spans="2:8">
      <c r="B684" s="105"/>
      <c r="C684" s="104" t="s">
        <v>2540</v>
      </c>
      <c r="D684" s="12" t="s">
        <v>2</v>
      </c>
      <c r="E684" s="12">
        <v>30</v>
      </c>
      <c r="F684" s="12">
        <v>1.03</v>
      </c>
      <c r="G684" s="13">
        <v>12500</v>
      </c>
      <c r="H684" s="39">
        <f>+ROUND(E684*F684*G684,0)</f>
        <v>386250</v>
      </c>
    </row>
    <row r="685" spans="2:8">
      <c r="B685" s="105"/>
      <c r="C685" s="104" t="s">
        <v>2539</v>
      </c>
      <c r="D685" s="12" t="s">
        <v>30</v>
      </c>
      <c r="E685" s="12">
        <v>15</v>
      </c>
      <c r="F685" s="12">
        <v>1.05</v>
      </c>
      <c r="G685" s="13">
        <v>5500</v>
      </c>
      <c r="H685" s="39">
        <f>+ROUND(E685*F685*G685,0)</f>
        <v>86625</v>
      </c>
    </row>
    <row r="686" spans="2:8" ht="15.75" thickBot="1">
      <c r="B686" s="54" t="s">
        <v>677</v>
      </c>
      <c r="C686" s="56" t="str">
        <f>VLOOKUP(B686,'LISTA DE PRECIOS'!A:B,2,FALSE)</f>
        <v xml:space="preserve">Agua </v>
      </c>
      <c r="D686" s="12" t="str">
        <f>VLOOKUP(B686,'LISTA DE PRECIOS'!A:D,4,FALSE)</f>
        <v>Lt</v>
      </c>
      <c r="E686" s="12">
        <v>3.1</v>
      </c>
      <c r="F686" s="12">
        <v>1.03</v>
      </c>
      <c r="G686" s="13">
        <f>VLOOKUP(B686,'LISTA DE PRECIOS'!A:E,5,FALSE)</f>
        <v>7</v>
      </c>
      <c r="H686" s="39">
        <f>+ROUND(E686*F686*G686,0)</f>
        <v>22</v>
      </c>
    </row>
    <row r="687" spans="2:8" ht="15.75" thickBot="1">
      <c r="B687" s="1022"/>
      <c r="C687" s="1023"/>
      <c r="D687" s="1024"/>
      <c r="E687" s="1025" t="s">
        <v>497</v>
      </c>
      <c r="F687" s="994"/>
      <c r="G687" s="1026"/>
      <c r="H687" s="28">
        <f>ROUND(SUM(H684:H686),0)</f>
        <v>472897</v>
      </c>
    </row>
    <row r="688" spans="2:8" ht="15.75" thickBot="1">
      <c r="B688" s="1027"/>
      <c r="C688" s="1027"/>
      <c r="D688" s="1027"/>
      <c r="E688" s="1027"/>
      <c r="F688" s="1027"/>
      <c r="G688" s="1027"/>
      <c r="H688" s="1027"/>
    </row>
    <row r="689" spans="1:26">
      <c r="B689" s="1028" t="s">
        <v>489</v>
      </c>
      <c r="C689" s="1029"/>
      <c r="D689" s="41" t="s">
        <v>490</v>
      </c>
      <c r="E689" s="25" t="s">
        <v>491</v>
      </c>
      <c r="F689" s="25" t="s">
        <v>2469</v>
      </c>
      <c r="G689" s="26" t="s">
        <v>492</v>
      </c>
      <c r="H689" s="27" t="s">
        <v>493</v>
      </c>
    </row>
    <row r="690" spans="1:26">
      <c r="B690" s="54" t="s">
        <v>543</v>
      </c>
      <c r="C690" s="56" t="s">
        <v>203</v>
      </c>
      <c r="D690" s="12" t="s">
        <v>39</v>
      </c>
      <c r="E690" s="55">
        <v>0.1</v>
      </c>
      <c r="F690" s="55"/>
      <c r="G690" s="13">
        <f>+H699</f>
        <v>815568</v>
      </c>
      <c r="H690" s="24">
        <f>+ROUND(E690*G690,0)</f>
        <v>81557</v>
      </c>
    </row>
    <row r="691" spans="1:26" ht="15.75" thickBot="1">
      <c r="B691" s="1022"/>
      <c r="C691" s="1023"/>
      <c r="D691" s="1024"/>
      <c r="E691" s="1030" t="s">
        <v>498</v>
      </c>
      <c r="F691" s="1031"/>
      <c r="G691" s="1032"/>
      <c r="H691" s="29">
        <f>ROUND(SUM(H690:H690),0)</f>
        <v>81557</v>
      </c>
    </row>
    <row r="692" spans="1:26" ht="15.75" thickBot="1">
      <c r="B692" s="42"/>
      <c r="C692" s="42"/>
      <c r="D692" s="42"/>
      <c r="E692" s="10"/>
      <c r="F692" s="10"/>
      <c r="G692" s="7"/>
      <c r="H692" s="8"/>
    </row>
    <row r="693" spans="1:26" ht="24.75" thickBot="1">
      <c r="B693" s="1033" t="s">
        <v>499</v>
      </c>
      <c r="C693" s="1034"/>
      <c r="D693" s="30" t="s">
        <v>495</v>
      </c>
      <c r="E693" s="30" t="s">
        <v>501</v>
      </c>
      <c r="F693" s="25" t="s">
        <v>2469</v>
      </c>
      <c r="G693" s="31" t="s">
        <v>500</v>
      </c>
      <c r="H693" s="32" t="s">
        <v>493</v>
      </c>
    </row>
    <row r="694" spans="1:26" ht="15.75" thickBot="1">
      <c r="B694" s="15">
        <v>3</v>
      </c>
      <c r="C694" s="16" t="s">
        <v>4</v>
      </c>
      <c r="D694" s="17"/>
      <c r="E694" s="18"/>
      <c r="F694" s="18"/>
      <c r="G694" s="19"/>
      <c r="H694" s="20">
        <f>+ROUND(E694*G694,0)</f>
        <v>0</v>
      </c>
    </row>
    <row r="695" spans="1:26" ht="15.75" thickBot="1">
      <c r="B695" s="991"/>
      <c r="C695" s="991"/>
      <c r="D695" s="991"/>
      <c r="E695" s="992" t="s">
        <v>502</v>
      </c>
      <c r="F695" s="993"/>
      <c r="G695" s="994"/>
      <c r="H695" s="33">
        <f>ROUND(SUM(H694:H694),0)</f>
        <v>0</v>
      </c>
    </row>
    <row r="696" spans="1:26" ht="15.75" thickBot="1">
      <c r="B696" s="1027"/>
      <c r="C696" s="1027"/>
      <c r="D696" s="1027"/>
      <c r="E696" s="1027"/>
      <c r="F696" s="1027"/>
      <c r="G696" s="1027"/>
      <c r="H696" s="1027"/>
    </row>
    <row r="697" spans="1:26" ht="15.75" thickBot="1">
      <c r="B697" s="1028" t="s">
        <v>503</v>
      </c>
      <c r="C697" s="1029"/>
      <c r="D697" s="41" t="s">
        <v>495</v>
      </c>
      <c r="E697" s="25" t="s">
        <v>504</v>
      </c>
      <c r="F697" s="25" t="s">
        <v>2469</v>
      </c>
      <c r="G697" s="26" t="s">
        <v>505</v>
      </c>
      <c r="H697" s="27" t="s">
        <v>493</v>
      </c>
    </row>
    <row r="698" spans="1:26" ht="15.75" thickBot="1">
      <c r="B698" s="85" t="s">
        <v>2514</v>
      </c>
      <c r="C698" s="56" t="str">
        <f>VLOOKUP(B698,'LISTA DE PRECIOS'!A:B,2,FALSE)</f>
        <v>Ayudante</v>
      </c>
      <c r="D698" s="12" t="str">
        <f>VLOOKUP(B698,'LISTA DE PRECIOS'!A:D,4,FALSE)</f>
        <v>Día</v>
      </c>
      <c r="E698" s="21">
        <v>1</v>
      </c>
      <c r="F698" s="58">
        <v>12</v>
      </c>
      <c r="G698" s="13">
        <f>VLOOKUP(B698,'LISTA DE PRECIOS'!A:E,5,FALSE)</f>
        <v>67964</v>
      </c>
      <c r="H698" s="22">
        <f>+ROUND(E698*F698*G698,0)</f>
        <v>815568</v>
      </c>
    </row>
    <row r="699" spans="1:26" ht="15.75" thickBot="1">
      <c r="B699" s="991"/>
      <c r="C699" s="991"/>
      <c r="D699" s="991"/>
      <c r="E699" s="992" t="s">
        <v>506</v>
      </c>
      <c r="F699" s="993"/>
      <c r="G699" s="994"/>
      <c r="H699" s="28">
        <f>ROUND(SUM(H698:H698),0)</f>
        <v>815568</v>
      </c>
    </row>
    <row r="700" spans="1:26" ht="15.75" thickBot="1">
      <c r="B700" s="42"/>
      <c r="C700" s="42"/>
      <c r="D700" s="42"/>
      <c r="E700" s="42"/>
      <c r="F700" s="42"/>
      <c r="G700" s="42"/>
      <c r="H700" s="42"/>
    </row>
    <row r="701" spans="1:26" ht="15.75" thickBot="1">
      <c r="B701" s="40"/>
      <c r="C701" s="40"/>
      <c r="D701" s="40"/>
      <c r="E701" s="995" t="s">
        <v>507</v>
      </c>
      <c r="F701" s="996"/>
      <c r="G701" s="997"/>
      <c r="H701" s="14">
        <f>+ROUND(H699+H691+H687+H695,0)</f>
        <v>1370022</v>
      </c>
    </row>
    <row r="703" spans="1:26" customFormat="1" ht="14.25" customHeight="1" thickBot="1">
      <c r="A703" s="224"/>
      <c r="B703" s="224"/>
      <c r="C703" s="224"/>
      <c r="D703" s="224"/>
      <c r="E703" s="225"/>
      <c r="F703" s="225"/>
      <c r="G703" s="226"/>
      <c r="H703" s="226"/>
      <c r="I703" s="224"/>
      <c r="J703" s="224"/>
      <c r="K703" s="224"/>
      <c r="L703" s="224"/>
      <c r="M703" s="224"/>
      <c r="N703" s="224"/>
      <c r="O703" s="224"/>
      <c r="P703" s="224"/>
      <c r="Q703" s="224"/>
      <c r="R703" s="224"/>
      <c r="S703" s="224"/>
      <c r="T703" s="224"/>
      <c r="U703" s="224"/>
      <c r="V703" s="224"/>
      <c r="W703" s="224"/>
      <c r="X703" s="224"/>
      <c r="Y703" s="224"/>
      <c r="Z703" s="224"/>
    </row>
    <row r="704" spans="1:26" customFormat="1" ht="14.25" customHeight="1" thickBot="1">
      <c r="A704" s="224"/>
      <c r="B704" s="1282" t="s">
        <v>2532</v>
      </c>
      <c r="C704" s="1224"/>
      <c r="D704" s="1224"/>
      <c r="E704" s="1224"/>
      <c r="F704" s="1224"/>
      <c r="G704" s="1224"/>
      <c r="H704" s="1283"/>
      <c r="I704" s="224"/>
      <c r="J704" s="224"/>
      <c r="K704" s="224"/>
      <c r="L704" s="224"/>
      <c r="M704" s="224"/>
      <c r="N704" s="224"/>
      <c r="O704" s="224"/>
      <c r="P704" s="224"/>
      <c r="Q704" s="224"/>
      <c r="R704" s="224"/>
      <c r="S704" s="224"/>
      <c r="T704" s="224"/>
      <c r="U704" s="224"/>
      <c r="V704" s="224"/>
      <c r="W704" s="224"/>
      <c r="X704" s="224"/>
      <c r="Y704" s="224"/>
      <c r="Z704" s="224"/>
    </row>
    <row r="705" spans="1:26" customFormat="1" ht="14.25" customHeight="1" thickBot="1">
      <c r="A705" s="224"/>
      <c r="B705" s="1284" t="s">
        <v>487</v>
      </c>
      <c r="C705" s="1283"/>
      <c r="D705" s="1285"/>
      <c r="E705" s="1224"/>
      <c r="F705" s="1224"/>
      <c r="G705" s="1224"/>
      <c r="H705" s="1283"/>
      <c r="I705" s="224"/>
      <c r="J705" s="224"/>
      <c r="K705" s="224"/>
      <c r="L705" s="224"/>
      <c r="M705" s="224"/>
      <c r="N705" s="224"/>
      <c r="O705" s="224"/>
      <c r="P705" s="224"/>
      <c r="Q705" s="224"/>
      <c r="R705" s="224"/>
      <c r="S705" s="224"/>
      <c r="T705" s="224"/>
      <c r="U705" s="224"/>
      <c r="V705" s="224"/>
      <c r="W705" s="224"/>
      <c r="X705" s="224"/>
      <c r="Y705" s="224"/>
      <c r="Z705" s="224"/>
    </row>
    <row r="706" spans="1:26" customFormat="1" ht="14.25" customHeight="1" thickBot="1">
      <c r="A706" s="224"/>
      <c r="B706" s="1235" t="s">
        <v>488</v>
      </c>
      <c r="C706" s="1213"/>
      <c r="D706" s="1212" t="s">
        <v>2602</v>
      </c>
      <c r="E706" s="1213"/>
      <c r="F706" s="1213"/>
      <c r="G706" s="1213"/>
      <c r="H706" s="1214"/>
      <c r="I706" s="224"/>
      <c r="J706" s="224"/>
      <c r="K706" s="224"/>
      <c r="L706" s="224"/>
      <c r="M706" s="224"/>
      <c r="N706" s="224"/>
      <c r="O706" s="224"/>
      <c r="P706" s="224"/>
      <c r="Q706" s="224"/>
      <c r="R706" s="224"/>
      <c r="S706" s="224"/>
      <c r="T706" s="224"/>
      <c r="U706" s="224"/>
      <c r="V706" s="224"/>
      <c r="W706" s="224"/>
      <c r="X706" s="224"/>
      <c r="Y706" s="224"/>
      <c r="Z706" s="224"/>
    </row>
    <row r="707" spans="1:26" customFormat="1" ht="14.25" customHeight="1">
      <c r="A707" s="224"/>
      <c r="B707" s="1229" t="e">
        <f>VLOOKUP(D706,ACTIVIDADES!A:D,2,FALSE)</f>
        <v>#N/A</v>
      </c>
      <c r="C707" s="1214"/>
      <c r="D707" s="1235" t="s">
        <v>34</v>
      </c>
      <c r="E707" s="1213"/>
      <c r="F707" s="1213"/>
      <c r="G707" s="1213"/>
      <c r="H707" s="227" t="s">
        <v>1</v>
      </c>
      <c r="I707" s="224"/>
      <c r="J707" s="224"/>
      <c r="K707" s="224"/>
      <c r="L707" s="224"/>
      <c r="M707" s="224"/>
      <c r="N707" s="224"/>
      <c r="O707" s="224"/>
      <c r="P707" s="224"/>
      <c r="Q707" s="224"/>
      <c r="R707" s="224"/>
      <c r="S707" s="224"/>
      <c r="T707" s="224"/>
      <c r="U707" s="224"/>
      <c r="V707" s="224"/>
      <c r="W707" s="224"/>
      <c r="X707" s="224"/>
      <c r="Y707" s="224"/>
      <c r="Z707" s="224"/>
    </row>
    <row r="708" spans="1:26" customFormat="1" ht="14.25" customHeight="1">
      <c r="A708" s="224"/>
      <c r="B708" s="1243"/>
      <c r="C708" s="1244"/>
      <c r="D708" s="1236">
        <f>+ROUND(H727+H718+H714+H722,0)</f>
        <v>191132</v>
      </c>
      <c r="E708" s="1216"/>
      <c r="F708" s="1216"/>
      <c r="G708" s="1216"/>
      <c r="H708" s="1238" t="e">
        <v>#N/A</v>
      </c>
      <c r="I708" s="224"/>
      <c r="J708" s="224"/>
      <c r="K708" s="224"/>
      <c r="L708" s="224"/>
      <c r="M708" s="224"/>
      <c r="N708" s="224"/>
      <c r="O708" s="224"/>
      <c r="P708" s="224"/>
      <c r="Q708" s="224"/>
      <c r="R708" s="224"/>
      <c r="S708" s="224"/>
      <c r="T708" s="224"/>
      <c r="U708" s="224"/>
      <c r="V708" s="224"/>
      <c r="W708" s="224"/>
      <c r="X708" s="224"/>
      <c r="Y708" s="224"/>
      <c r="Z708" s="224"/>
    </row>
    <row r="709" spans="1:26" customFormat="1" ht="14.25" customHeight="1" thickBot="1">
      <c r="A709" s="224"/>
      <c r="B709" s="1237"/>
      <c r="C709" s="1245"/>
      <c r="D709" s="1237"/>
      <c r="E709" s="1221"/>
      <c r="F709" s="1221"/>
      <c r="G709" s="1221"/>
      <c r="H709" s="1239"/>
      <c r="I709" s="224"/>
      <c r="J709" s="224"/>
      <c r="K709" s="224"/>
      <c r="L709" s="224"/>
      <c r="M709" s="224"/>
      <c r="N709" s="224"/>
      <c r="O709" s="224"/>
      <c r="P709" s="224"/>
      <c r="Q709" s="224"/>
      <c r="R709" s="224"/>
      <c r="S709" s="224"/>
      <c r="T709" s="224"/>
      <c r="U709" s="224"/>
      <c r="V709" s="224"/>
      <c r="W709" s="224"/>
      <c r="X709" s="224"/>
      <c r="Y709" s="224"/>
      <c r="Z709" s="224"/>
    </row>
    <row r="710" spans="1:26" customFormat="1" ht="14.25" customHeight="1" thickBot="1">
      <c r="A710" s="224"/>
      <c r="B710" s="224"/>
      <c r="C710" s="224"/>
      <c r="D710" s="224"/>
      <c r="E710" s="225"/>
      <c r="F710" s="225"/>
      <c r="G710" s="226"/>
      <c r="H710" s="226"/>
      <c r="I710" s="224"/>
      <c r="J710" s="224"/>
      <c r="K710" s="224"/>
      <c r="L710" s="224"/>
      <c r="M710" s="224"/>
      <c r="N710" s="224"/>
      <c r="O710" s="224"/>
      <c r="P710" s="224"/>
      <c r="Q710" s="224"/>
      <c r="R710" s="224"/>
      <c r="S710" s="224"/>
      <c r="T710" s="224"/>
      <c r="U710" s="224"/>
      <c r="V710" s="224"/>
      <c r="W710" s="224"/>
      <c r="X710" s="224"/>
      <c r="Y710" s="224"/>
      <c r="Z710" s="224"/>
    </row>
    <row r="711" spans="1:26" customFormat="1" ht="14.25" customHeight="1">
      <c r="A711" s="224"/>
      <c r="B711" s="1246" t="s">
        <v>494</v>
      </c>
      <c r="C711" s="1247"/>
      <c r="D711" s="228" t="s">
        <v>495</v>
      </c>
      <c r="E711" s="229" t="s">
        <v>496</v>
      </c>
      <c r="F711" s="229" t="s">
        <v>2469</v>
      </c>
      <c r="G711" s="230" t="s">
        <v>492</v>
      </c>
      <c r="H711" s="231" t="s">
        <v>493</v>
      </c>
      <c r="I711" s="224"/>
      <c r="J711" s="224"/>
      <c r="K711" s="224"/>
      <c r="L711" s="224"/>
      <c r="M711" s="224"/>
      <c r="N711" s="224"/>
      <c r="O711" s="224"/>
      <c r="P711" s="224"/>
      <c r="Q711" s="224"/>
      <c r="R711" s="224"/>
      <c r="S711" s="224"/>
      <c r="T711" s="224"/>
      <c r="U711" s="224"/>
      <c r="V711" s="224"/>
      <c r="W711" s="224"/>
      <c r="X711" s="224"/>
      <c r="Y711" s="224"/>
      <c r="Z711" s="224"/>
    </row>
    <row r="712" spans="1:26" customFormat="1" ht="14.25" customHeight="1" thickBot="1">
      <c r="A712" s="224"/>
      <c r="B712" s="232"/>
      <c r="C712" s="233" t="s">
        <v>2611</v>
      </c>
      <c r="D712" s="234" t="s">
        <v>2612</v>
      </c>
      <c r="E712" s="234">
        <v>0.16666666666666666</v>
      </c>
      <c r="F712" s="234">
        <v>1</v>
      </c>
      <c r="G712" s="235">
        <v>350000</v>
      </c>
      <c r="H712" s="236">
        <f t="shared" ref="H712" si="3">+ROUND(E712*F712*G712,0)</f>
        <v>58333</v>
      </c>
      <c r="I712" s="224"/>
      <c r="J712" s="224"/>
      <c r="K712" s="224"/>
      <c r="L712" s="224"/>
      <c r="M712" s="224"/>
      <c r="N712" s="224"/>
      <c r="O712" s="224"/>
      <c r="P712" s="224"/>
      <c r="Q712" s="224"/>
      <c r="R712" s="224"/>
      <c r="S712" s="224"/>
      <c r="T712" s="224"/>
      <c r="U712" s="224"/>
      <c r="V712" s="224"/>
      <c r="W712" s="224"/>
      <c r="X712" s="224"/>
      <c r="Y712" s="224"/>
      <c r="Z712" s="224"/>
    </row>
    <row r="713" spans="1:26" customFormat="1" ht="14.25" customHeight="1" thickBot="1">
      <c r="A713" s="224"/>
      <c r="B713" s="232"/>
      <c r="C713" s="233" t="s">
        <v>2603</v>
      </c>
      <c r="D713" s="234" t="s">
        <v>2604</v>
      </c>
      <c r="E713" s="234">
        <v>1</v>
      </c>
      <c r="F713" s="234">
        <v>1</v>
      </c>
      <c r="G713" s="235">
        <v>70000</v>
      </c>
      <c r="H713" s="236">
        <f t="shared" ref="H713" si="4">+ROUND(E713*F713*G713,0)</f>
        <v>70000</v>
      </c>
      <c r="I713" s="224"/>
      <c r="J713" s="224"/>
      <c r="K713" s="224"/>
      <c r="L713" s="224"/>
      <c r="M713" s="224"/>
      <c r="N713" s="224"/>
      <c r="O713" s="224"/>
      <c r="P713" s="224"/>
      <c r="Q713" s="224"/>
      <c r="R713" s="224"/>
      <c r="S713" s="224"/>
      <c r="T713" s="224"/>
      <c r="U713" s="224"/>
      <c r="V713" s="224"/>
      <c r="W713" s="224"/>
      <c r="X713" s="224"/>
      <c r="Y713" s="224"/>
      <c r="Z713" s="224"/>
    </row>
    <row r="714" spans="1:26" customFormat="1" ht="14.25" customHeight="1" thickBot="1">
      <c r="A714" s="224"/>
      <c r="B714" s="1219"/>
      <c r="C714" s="1216"/>
      <c r="D714" s="1226"/>
      <c r="E714" s="1220" t="s">
        <v>33</v>
      </c>
      <c r="F714" s="1221"/>
      <c r="G714" s="1222"/>
      <c r="H714" s="237">
        <f>ROUND(SUM(H712:H713),0)</f>
        <v>128333</v>
      </c>
      <c r="I714" s="224"/>
      <c r="J714" s="224"/>
      <c r="K714" s="224"/>
      <c r="L714" s="224"/>
      <c r="M714" s="224"/>
      <c r="N714" s="224"/>
      <c r="O714" s="224"/>
      <c r="P714" s="224"/>
      <c r="Q714" s="224"/>
      <c r="R714" s="224"/>
      <c r="S714" s="224"/>
      <c r="T714" s="224"/>
      <c r="U714" s="224"/>
      <c r="V714" s="224"/>
      <c r="W714" s="224"/>
      <c r="X714" s="224"/>
      <c r="Y714" s="224"/>
      <c r="Z714" s="224"/>
    </row>
    <row r="715" spans="1:26" customFormat="1" ht="14.25" customHeight="1" thickBot="1">
      <c r="A715" s="224"/>
      <c r="B715" s="1215"/>
      <c r="C715" s="1216"/>
      <c r="D715" s="1216"/>
      <c r="E715" s="1216"/>
      <c r="F715" s="1216"/>
      <c r="G715" s="1216"/>
      <c r="H715" s="1216"/>
      <c r="I715" s="224"/>
      <c r="J715" s="224"/>
      <c r="K715" s="224"/>
      <c r="L715" s="224"/>
      <c r="M715" s="224"/>
      <c r="N715" s="224"/>
      <c r="O715" s="224"/>
      <c r="P715" s="224"/>
      <c r="Q715" s="224"/>
      <c r="R715" s="224"/>
      <c r="S715" s="224"/>
      <c r="T715" s="224"/>
      <c r="U715" s="224"/>
      <c r="V715" s="224"/>
      <c r="W715" s="224"/>
      <c r="X715" s="224"/>
      <c r="Y715" s="224"/>
      <c r="Z715" s="224"/>
    </row>
    <row r="716" spans="1:26" customFormat="1" ht="14.25" customHeight="1">
      <c r="A716" s="224"/>
      <c r="B716" s="1246" t="s">
        <v>489</v>
      </c>
      <c r="C716" s="1247"/>
      <c r="D716" s="228" t="s">
        <v>490</v>
      </c>
      <c r="E716" s="229" t="s">
        <v>491</v>
      </c>
      <c r="F716" s="229" t="s">
        <v>2530</v>
      </c>
      <c r="G716" s="230" t="s">
        <v>492</v>
      </c>
      <c r="H716" s="231" t="s">
        <v>493</v>
      </c>
      <c r="I716" s="224"/>
      <c r="J716" s="224"/>
      <c r="K716" s="224"/>
      <c r="L716" s="224"/>
      <c r="M716" s="224"/>
      <c r="N716" s="224"/>
      <c r="O716" s="224"/>
      <c r="P716" s="224"/>
      <c r="Q716" s="224"/>
      <c r="R716" s="224"/>
      <c r="S716" s="224"/>
      <c r="T716" s="224"/>
      <c r="U716" s="224"/>
      <c r="V716" s="224"/>
      <c r="W716" s="224"/>
      <c r="X716" s="224"/>
      <c r="Y716" s="224"/>
      <c r="Z716" s="224"/>
    </row>
    <row r="717" spans="1:26" customFormat="1" ht="14.25" customHeight="1" thickBot="1">
      <c r="A717" s="224"/>
      <c r="B717" s="238" t="s">
        <v>543</v>
      </c>
      <c r="C717" s="233" t="str">
        <f>VLOOKUP(B717,'LISTA DE PRECIOS'!A:B,2,FALSE)</f>
        <v>Herramienta menor</v>
      </c>
      <c r="D717" s="234" t="str">
        <f>VLOOKUP(B717,'LISTA DE PRECIOS'!A:D,4,FALSE)</f>
        <v>%MO</v>
      </c>
      <c r="E717" s="239">
        <v>0.1</v>
      </c>
      <c r="F717" s="239"/>
      <c r="G717" s="235">
        <f>+H727</f>
        <v>57090</v>
      </c>
      <c r="H717" s="240">
        <f>+ROUND(E717*G717,0)</f>
        <v>5709</v>
      </c>
      <c r="I717" s="224"/>
      <c r="J717" s="224"/>
      <c r="K717" s="224"/>
      <c r="L717" s="224"/>
      <c r="M717" s="224"/>
      <c r="N717" s="224"/>
      <c r="O717" s="224"/>
      <c r="P717" s="224"/>
      <c r="Q717" s="224"/>
      <c r="R717" s="224"/>
      <c r="S717" s="224"/>
      <c r="T717" s="224"/>
      <c r="U717" s="224"/>
      <c r="V717" s="224"/>
      <c r="W717" s="224"/>
      <c r="X717" s="224"/>
      <c r="Y717" s="224"/>
      <c r="Z717" s="224"/>
    </row>
    <row r="718" spans="1:26" customFormat="1" ht="14.25" customHeight="1" thickBot="1">
      <c r="A718" s="224"/>
      <c r="B718" s="1219"/>
      <c r="C718" s="1216"/>
      <c r="D718" s="1226"/>
      <c r="E718" s="1220" t="s">
        <v>498</v>
      </c>
      <c r="F718" s="1221"/>
      <c r="G718" s="1222"/>
      <c r="H718" s="237">
        <f>ROUND(SUM(H717),0)</f>
        <v>5709</v>
      </c>
      <c r="I718" s="224"/>
      <c r="J718" s="224"/>
      <c r="K718" s="224"/>
      <c r="L718" s="224"/>
      <c r="M718" s="224"/>
      <c r="N718" s="224"/>
      <c r="O718" s="224"/>
      <c r="P718" s="224"/>
      <c r="Q718" s="224"/>
      <c r="R718" s="224"/>
      <c r="S718" s="224"/>
      <c r="T718" s="224"/>
      <c r="U718" s="224"/>
      <c r="V718" s="224"/>
      <c r="W718" s="224"/>
      <c r="X718" s="224"/>
      <c r="Y718" s="224"/>
      <c r="Z718" s="224"/>
    </row>
    <row r="719" spans="1:26" customFormat="1" ht="14.25" customHeight="1" thickBot="1">
      <c r="A719" s="224"/>
      <c r="B719" s="241"/>
      <c r="C719" s="241"/>
      <c r="D719" s="241"/>
      <c r="E719" s="242"/>
      <c r="F719" s="242"/>
      <c r="G719" s="243"/>
      <c r="H719" s="244"/>
      <c r="I719" s="224"/>
      <c r="J719" s="224"/>
      <c r="K719" s="224"/>
      <c r="L719" s="224"/>
      <c r="M719" s="224"/>
      <c r="N719" s="224"/>
      <c r="O719" s="224"/>
      <c r="P719" s="224"/>
      <c r="Q719" s="224"/>
      <c r="R719" s="224"/>
      <c r="S719" s="224"/>
      <c r="T719" s="224"/>
      <c r="U719" s="224"/>
      <c r="V719" s="224"/>
      <c r="W719" s="224"/>
      <c r="X719" s="224"/>
      <c r="Y719" s="224"/>
      <c r="Z719" s="224"/>
    </row>
    <row r="720" spans="1:26" customFormat="1" ht="25.9" customHeight="1" thickBot="1">
      <c r="A720" s="224"/>
      <c r="B720" s="1227" t="s">
        <v>499</v>
      </c>
      <c r="C720" s="1225"/>
      <c r="D720" s="245" t="s">
        <v>495</v>
      </c>
      <c r="E720" s="245" t="s">
        <v>501</v>
      </c>
      <c r="F720" s="246" t="s">
        <v>2530</v>
      </c>
      <c r="G720" s="247" t="s">
        <v>500</v>
      </c>
      <c r="H720" s="248" t="s">
        <v>493</v>
      </c>
      <c r="I720" s="224"/>
      <c r="J720" s="224"/>
      <c r="K720" s="224"/>
      <c r="L720" s="224"/>
      <c r="M720" s="224"/>
      <c r="N720" s="224"/>
      <c r="O720" s="224"/>
      <c r="P720" s="224"/>
      <c r="Q720" s="224"/>
      <c r="R720" s="224"/>
      <c r="S720" s="224"/>
      <c r="T720" s="224"/>
      <c r="U720" s="224"/>
      <c r="V720" s="224"/>
      <c r="W720" s="224"/>
      <c r="X720" s="224"/>
      <c r="Y720" s="224"/>
      <c r="Z720" s="224"/>
    </row>
    <row r="721" spans="1:26" customFormat="1" ht="15.75" thickBot="1">
      <c r="A721" s="224"/>
      <c r="B721" s="249">
        <v>3</v>
      </c>
      <c r="C721" s="250" t="s">
        <v>4</v>
      </c>
      <c r="D721" s="251"/>
      <c r="E721" s="252"/>
      <c r="F721" s="252"/>
      <c r="G721" s="253"/>
      <c r="H721" s="254">
        <f>+ROUND(E721*G721,0)</f>
        <v>0</v>
      </c>
      <c r="I721" s="224"/>
      <c r="J721" s="224"/>
      <c r="K721" s="224"/>
      <c r="L721" s="224"/>
      <c r="M721" s="224"/>
      <c r="N721" s="224"/>
      <c r="O721" s="224"/>
      <c r="P721" s="224"/>
      <c r="Q721" s="224"/>
      <c r="R721" s="224"/>
      <c r="S721" s="224"/>
      <c r="T721" s="224"/>
      <c r="U721" s="224"/>
      <c r="V721" s="224"/>
      <c r="W721" s="224"/>
      <c r="X721" s="224"/>
      <c r="Y721" s="224"/>
      <c r="Z721" s="224"/>
    </row>
    <row r="722" spans="1:26" customFormat="1" ht="14.25" customHeight="1" thickBot="1">
      <c r="A722" s="224"/>
      <c r="B722" s="1219"/>
      <c r="C722" s="1216"/>
      <c r="D722" s="1216"/>
      <c r="E722" s="1228" t="s">
        <v>502</v>
      </c>
      <c r="F722" s="1224"/>
      <c r="G722" s="1225"/>
      <c r="H722" s="255">
        <f>ROUND(SUM(H721),0)</f>
        <v>0</v>
      </c>
      <c r="I722" s="224"/>
      <c r="J722" s="224"/>
      <c r="K722" s="224"/>
      <c r="L722" s="224"/>
      <c r="M722" s="224"/>
      <c r="N722" s="224"/>
      <c r="O722" s="224"/>
      <c r="P722" s="224"/>
      <c r="Q722" s="224"/>
      <c r="R722" s="224"/>
      <c r="S722" s="224"/>
      <c r="T722" s="224"/>
      <c r="U722" s="224"/>
      <c r="V722" s="224"/>
      <c r="W722" s="224"/>
      <c r="X722" s="224"/>
      <c r="Y722" s="224"/>
      <c r="Z722" s="224"/>
    </row>
    <row r="723" spans="1:26" customFormat="1" ht="14.25" customHeight="1" thickBot="1">
      <c r="A723" s="224"/>
      <c r="B723" s="1215"/>
      <c r="C723" s="1216"/>
      <c r="D723" s="1216"/>
      <c r="E723" s="1216"/>
      <c r="F723" s="1216"/>
      <c r="G723" s="1216"/>
      <c r="H723" s="1216"/>
      <c r="I723" s="224"/>
      <c r="J723" s="224"/>
      <c r="K723" s="224"/>
      <c r="L723" s="224"/>
      <c r="M723" s="224"/>
      <c r="N723" s="224"/>
      <c r="O723" s="224"/>
      <c r="P723" s="224"/>
      <c r="Q723" s="224"/>
      <c r="R723" s="224"/>
      <c r="S723" s="224"/>
      <c r="T723" s="224"/>
      <c r="U723" s="224"/>
      <c r="V723" s="224"/>
      <c r="W723" s="224"/>
      <c r="X723" s="224"/>
      <c r="Y723" s="224"/>
      <c r="Z723" s="224"/>
    </row>
    <row r="724" spans="1:26" customFormat="1" ht="14.25" customHeight="1">
      <c r="A724" s="224"/>
      <c r="B724" s="1217" t="s">
        <v>503</v>
      </c>
      <c r="C724" s="1218"/>
      <c r="D724" s="256" t="s">
        <v>495</v>
      </c>
      <c r="E724" s="257" t="s">
        <v>504</v>
      </c>
      <c r="F724" s="257" t="s">
        <v>2530</v>
      </c>
      <c r="G724" s="258" t="s">
        <v>505</v>
      </c>
      <c r="H724" s="259" t="s">
        <v>493</v>
      </c>
      <c r="I724" s="224"/>
      <c r="J724" s="224"/>
      <c r="K724" s="224"/>
      <c r="L724" s="224"/>
      <c r="M724" s="224"/>
      <c r="N724" s="224"/>
      <c r="O724" s="224"/>
      <c r="P724" s="224"/>
      <c r="Q724" s="224"/>
      <c r="R724" s="224"/>
      <c r="S724" s="224"/>
      <c r="T724" s="224"/>
      <c r="U724" s="224"/>
      <c r="V724" s="224"/>
      <c r="W724" s="224"/>
      <c r="X724" s="224"/>
      <c r="Y724" s="224"/>
      <c r="Z724" s="224"/>
    </row>
    <row r="725" spans="1:26" customFormat="1" ht="14.25" customHeight="1">
      <c r="A725" s="224"/>
      <c r="B725" s="260" t="s">
        <v>2514</v>
      </c>
      <c r="C725" s="261" t="str">
        <f>VLOOKUP(B725,'LISTA DE PRECIOS'!A:B,2,FALSE)</f>
        <v>Ayudante</v>
      </c>
      <c r="D725" s="262" t="str">
        <f>VLOOKUP(B725,'LISTA DE PRECIOS'!A:D,4,FALSE)</f>
        <v>Día</v>
      </c>
      <c r="E725" s="263">
        <v>0.3</v>
      </c>
      <c r="F725" s="263">
        <v>1</v>
      </c>
      <c r="G725" s="264">
        <f>VLOOKUP(B725,'LISTA DE PRECIOS'!A:E,5,FALSE)</f>
        <v>67964</v>
      </c>
      <c r="H725" s="265">
        <f t="shared" ref="H725:H726" si="5">+ROUND(E725*F725*G725,0)</f>
        <v>20389</v>
      </c>
      <c r="I725" s="224"/>
      <c r="J725" s="224"/>
      <c r="K725" s="224"/>
      <c r="L725" s="224"/>
      <c r="M725" s="224"/>
      <c r="N725" s="224"/>
      <c r="O725" s="224"/>
      <c r="P725" s="224"/>
      <c r="Q725" s="224"/>
      <c r="R725" s="224"/>
      <c r="S725" s="224"/>
      <c r="T725" s="224"/>
      <c r="U725" s="224"/>
      <c r="V725" s="224"/>
      <c r="W725" s="224"/>
      <c r="X725" s="224"/>
      <c r="Y725" s="224"/>
      <c r="Z725" s="224"/>
    </row>
    <row r="726" spans="1:26" customFormat="1" ht="14.25" customHeight="1" thickBot="1">
      <c r="A726" s="224"/>
      <c r="B726" s="266" t="s">
        <v>2516</v>
      </c>
      <c r="C726" s="267" t="str">
        <f>VLOOKUP(B726,'LISTA DE PRECIOS'!A:B,2,FALSE)</f>
        <v>Oficial</v>
      </c>
      <c r="D726" s="268" t="str">
        <f>VLOOKUP(B726,'LISTA DE PRECIOS'!A:D,4,FALSE)</f>
        <v>Día</v>
      </c>
      <c r="E726" s="269">
        <v>0.3</v>
      </c>
      <c r="F726" s="269">
        <v>1</v>
      </c>
      <c r="G726" s="270">
        <f>VLOOKUP(B726,'LISTA DE PRECIOS'!A:E,5,FALSE)</f>
        <v>122335</v>
      </c>
      <c r="H726" s="271">
        <f t="shared" si="5"/>
        <v>36701</v>
      </c>
      <c r="I726" s="224"/>
      <c r="J726" s="224"/>
      <c r="K726" s="224"/>
      <c r="L726" s="224"/>
      <c r="M726" s="224"/>
      <c r="N726" s="224"/>
      <c r="O726" s="224"/>
      <c r="P726" s="224"/>
      <c r="Q726" s="224"/>
      <c r="R726" s="224"/>
      <c r="S726" s="224"/>
      <c r="T726" s="224"/>
      <c r="U726" s="224"/>
      <c r="V726" s="224"/>
      <c r="W726" s="224"/>
      <c r="X726" s="224"/>
      <c r="Y726" s="224"/>
      <c r="Z726" s="224"/>
    </row>
    <row r="727" spans="1:26" customFormat="1" ht="14.25" customHeight="1" thickBot="1">
      <c r="A727" s="224"/>
      <c r="B727" s="1219"/>
      <c r="C727" s="1216"/>
      <c r="D727" s="1216"/>
      <c r="E727" s="1220" t="s">
        <v>506</v>
      </c>
      <c r="F727" s="1221"/>
      <c r="G727" s="1222"/>
      <c r="H727" s="237">
        <f>ROUND(SUM(H725:H726),0)</f>
        <v>57090</v>
      </c>
      <c r="I727" s="224"/>
      <c r="J727" s="224"/>
      <c r="K727" s="224"/>
      <c r="L727" s="224"/>
      <c r="M727" s="224"/>
      <c r="N727" s="224"/>
      <c r="O727" s="224"/>
      <c r="P727" s="224"/>
      <c r="Q727" s="224"/>
      <c r="R727" s="224"/>
      <c r="S727" s="224"/>
      <c r="T727" s="224"/>
      <c r="U727" s="224"/>
      <c r="V727" s="224"/>
      <c r="W727" s="224"/>
      <c r="X727" s="224"/>
      <c r="Y727" s="224"/>
      <c r="Z727" s="224"/>
    </row>
    <row r="728" spans="1:26" customFormat="1" ht="14.25" customHeight="1" thickBot="1">
      <c r="A728" s="224"/>
      <c r="B728" s="241"/>
      <c r="C728" s="241"/>
      <c r="D728" s="241"/>
      <c r="E728" s="241"/>
      <c r="F728" s="241"/>
      <c r="G728" s="241"/>
      <c r="H728" s="241"/>
      <c r="I728" s="224"/>
      <c r="J728" s="224"/>
      <c r="K728" s="224"/>
      <c r="L728" s="224"/>
      <c r="M728" s="224"/>
      <c r="N728" s="224"/>
      <c r="O728" s="224"/>
      <c r="P728" s="224"/>
      <c r="Q728" s="224"/>
      <c r="R728" s="224"/>
      <c r="S728" s="224"/>
      <c r="T728" s="224"/>
      <c r="U728" s="224"/>
      <c r="V728" s="224"/>
      <c r="W728" s="224"/>
      <c r="X728" s="224"/>
      <c r="Y728" s="224"/>
      <c r="Z728" s="224"/>
    </row>
    <row r="729" spans="1:26" customFormat="1" ht="14.25" customHeight="1" thickBot="1">
      <c r="A729" s="224"/>
      <c r="B729" s="272"/>
      <c r="C729" s="272"/>
      <c r="D729" s="272"/>
      <c r="E729" s="1223" t="s">
        <v>507</v>
      </c>
      <c r="F729" s="1224"/>
      <c r="G729" s="1225"/>
      <c r="H729" s="273">
        <f>+ROUND(H727+H718+H714+H722,0)</f>
        <v>191132</v>
      </c>
      <c r="I729" s="224"/>
      <c r="J729" s="224"/>
      <c r="K729" s="224"/>
      <c r="L729" s="224"/>
      <c r="M729" s="224"/>
      <c r="N729" s="224"/>
      <c r="O729" s="224"/>
      <c r="P729" s="224"/>
      <c r="Q729" s="224"/>
      <c r="R729" s="224"/>
      <c r="S729" s="224"/>
      <c r="T729" s="224"/>
      <c r="U729" s="224"/>
      <c r="V729" s="224"/>
      <c r="W729" s="224"/>
      <c r="X729" s="224"/>
      <c r="Y729" s="224"/>
      <c r="Z729" s="224"/>
    </row>
    <row r="730" spans="1:26" customFormat="1" ht="14.25" customHeight="1">
      <c r="A730" s="224"/>
      <c r="B730" s="224"/>
      <c r="C730" s="224"/>
      <c r="D730" s="224"/>
      <c r="E730" s="225"/>
      <c r="F730" s="225"/>
      <c r="G730" s="226"/>
      <c r="H730" s="226"/>
      <c r="I730" s="224"/>
      <c r="J730" s="224"/>
      <c r="K730" s="224"/>
      <c r="L730" s="224"/>
      <c r="M730" s="224"/>
      <c r="N730" s="224"/>
      <c r="O730" s="224"/>
      <c r="P730" s="224"/>
      <c r="Q730" s="224"/>
      <c r="R730" s="224"/>
      <c r="S730" s="224"/>
      <c r="T730" s="224"/>
      <c r="U730" s="224"/>
      <c r="V730" s="224"/>
      <c r="W730" s="224"/>
      <c r="X730" s="224"/>
      <c r="Y730" s="224"/>
      <c r="Z730" s="224"/>
    </row>
    <row r="731" spans="1:26" customFormat="1" ht="14.25" customHeight="1" thickBot="1">
      <c r="A731" s="224"/>
      <c r="B731" s="224"/>
      <c r="C731" s="224"/>
      <c r="D731" s="224"/>
      <c r="E731" s="225"/>
      <c r="F731" s="225"/>
      <c r="G731" s="226"/>
      <c r="H731" s="226"/>
      <c r="I731" s="224"/>
      <c r="J731" s="224"/>
      <c r="K731" s="224"/>
      <c r="L731" s="224"/>
      <c r="M731" s="224"/>
      <c r="N731" s="224"/>
      <c r="O731" s="224"/>
      <c r="P731" s="224"/>
      <c r="Q731" s="224"/>
      <c r="R731" s="224"/>
      <c r="S731" s="224"/>
      <c r="T731" s="224"/>
      <c r="U731" s="224"/>
      <c r="V731" s="224"/>
      <c r="W731" s="224"/>
      <c r="X731" s="224"/>
      <c r="Y731" s="224"/>
      <c r="Z731" s="224"/>
    </row>
    <row r="732" spans="1:26" customFormat="1" ht="14.25" customHeight="1" thickBot="1">
      <c r="A732" s="224"/>
      <c r="B732" s="1282" t="s">
        <v>2532</v>
      </c>
      <c r="C732" s="1224"/>
      <c r="D732" s="1224"/>
      <c r="E732" s="1224"/>
      <c r="F732" s="1224"/>
      <c r="G732" s="1224"/>
      <c r="H732" s="1283"/>
      <c r="I732" s="224"/>
      <c r="J732" s="224"/>
      <c r="K732" s="224"/>
      <c r="L732" s="224"/>
      <c r="M732" s="224"/>
      <c r="N732" s="224"/>
      <c r="O732" s="224"/>
      <c r="P732" s="224"/>
      <c r="Q732" s="224"/>
      <c r="R732" s="224"/>
      <c r="S732" s="224"/>
      <c r="T732" s="224"/>
      <c r="U732" s="224"/>
      <c r="V732" s="224"/>
      <c r="W732" s="224"/>
      <c r="X732" s="224"/>
      <c r="Y732" s="224"/>
      <c r="Z732" s="224"/>
    </row>
    <row r="733" spans="1:26" customFormat="1" ht="14.25" customHeight="1" thickBot="1">
      <c r="A733" s="224"/>
      <c r="B733" s="1284" t="s">
        <v>487</v>
      </c>
      <c r="C733" s="1283"/>
      <c r="D733" s="1285"/>
      <c r="E733" s="1224"/>
      <c r="F733" s="1224"/>
      <c r="G733" s="1224"/>
      <c r="H733" s="1283"/>
      <c r="I733" s="224"/>
      <c r="J733" s="224"/>
      <c r="K733" s="224"/>
      <c r="L733" s="224"/>
      <c r="M733" s="224"/>
      <c r="N733" s="224"/>
      <c r="O733" s="224"/>
      <c r="P733" s="224"/>
      <c r="Q733" s="224"/>
      <c r="R733" s="224"/>
      <c r="S733" s="224"/>
      <c r="T733" s="224"/>
      <c r="U733" s="224"/>
      <c r="V733" s="224"/>
      <c r="W733" s="224"/>
      <c r="X733" s="224"/>
      <c r="Y733" s="224"/>
      <c r="Z733" s="224"/>
    </row>
    <row r="734" spans="1:26" customFormat="1" ht="14.25" customHeight="1" thickBot="1">
      <c r="A734" s="224"/>
      <c r="B734" s="1235" t="s">
        <v>488</v>
      </c>
      <c r="C734" s="1213"/>
      <c r="D734" s="1212" t="s">
        <v>2605</v>
      </c>
      <c r="E734" s="1213"/>
      <c r="F734" s="1213"/>
      <c r="G734" s="1213"/>
      <c r="H734" s="1214"/>
      <c r="I734" s="224"/>
      <c r="J734" s="224"/>
      <c r="K734" s="224"/>
      <c r="L734" s="224"/>
      <c r="M734" s="224"/>
      <c r="N734" s="224"/>
      <c r="O734" s="224"/>
      <c r="P734" s="224"/>
      <c r="Q734" s="224"/>
      <c r="R734" s="224"/>
      <c r="S734" s="224"/>
      <c r="T734" s="224"/>
      <c r="U734" s="224"/>
      <c r="V734" s="224"/>
      <c r="W734" s="224"/>
      <c r="X734" s="224"/>
      <c r="Y734" s="224"/>
      <c r="Z734" s="224"/>
    </row>
    <row r="735" spans="1:26" customFormat="1" ht="14.25" customHeight="1">
      <c r="A735" s="224"/>
      <c r="B735" s="1229" t="e">
        <f>VLOOKUP(D734,ACTIVIDADES!A:D,2,FALSE)</f>
        <v>#N/A</v>
      </c>
      <c r="C735" s="1214"/>
      <c r="D735" s="1235" t="s">
        <v>34</v>
      </c>
      <c r="E735" s="1213"/>
      <c r="F735" s="1213"/>
      <c r="G735" s="1213"/>
      <c r="H735" s="227" t="s">
        <v>1</v>
      </c>
      <c r="I735" s="224"/>
      <c r="J735" s="224"/>
      <c r="K735" s="224"/>
      <c r="L735" s="224"/>
      <c r="M735" s="224"/>
      <c r="N735" s="224"/>
      <c r="O735" s="224"/>
      <c r="P735" s="224"/>
      <c r="Q735" s="224"/>
      <c r="R735" s="224"/>
      <c r="S735" s="224"/>
      <c r="T735" s="224"/>
      <c r="U735" s="224"/>
      <c r="V735" s="224"/>
      <c r="W735" s="224"/>
      <c r="X735" s="224"/>
      <c r="Y735" s="224"/>
      <c r="Z735" s="224"/>
    </row>
    <row r="736" spans="1:26" customFormat="1" ht="14.25" customHeight="1">
      <c r="A736" s="224"/>
      <c r="B736" s="1243"/>
      <c r="C736" s="1244"/>
      <c r="D736" s="1236">
        <f>+ROUND(H755+H746+H742+H750,0)</f>
        <v>164466</v>
      </c>
      <c r="E736" s="1216"/>
      <c r="F736" s="1216"/>
      <c r="G736" s="1216"/>
      <c r="H736" s="1238" t="e">
        <v>#N/A</v>
      </c>
      <c r="I736" s="224"/>
      <c r="J736" s="224"/>
      <c r="K736" s="224"/>
      <c r="L736" s="224"/>
      <c r="M736" s="224"/>
      <c r="N736" s="224"/>
      <c r="O736" s="224"/>
      <c r="P736" s="224"/>
      <c r="Q736" s="224"/>
      <c r="R736" s="224"/>
      <c r="S736" s="224"/>
      <c r="T736" s="224"/>
      <c r="U736" s="224"/>
      <c r="V736" s="224"/>
      <c r="W736" s="224"/>
      <c r="X736" s="224"/>
      <c r="Y736" s="224"/>
      <c r="Z736" s="224"/>
    </row>
    <row r="737" spans="1:26" customFormat="1" ht="14.25" customHeight="1" thickBot="1">
      <c r="A737" s="224"/>
      <c r="B737" s="1237"/>
      <c r="C737" s="1245"/>
      <c r="D737" s="1237"/>
      <c r="E737" s="1221"/>
      <c r="F737" s="1221"/>
      <c r="G737" s="1221"/>
      <c r="H737" s="1239"/>
      <c r="I737" s="224"/>
      <c r="J737" s="224"/>
      <c r="K737" s="224"/>
      <c r="L737" s="224"/>
      <c r="M737" s="224"/>
      <c r="N737" s="224"/>
      <c r="O737" s="224"/>
      <c r="P737" s="224"/>
      <c r="Q737" s="224"/>
      <c r="R737" s="224"/>
      <c r="S737" s="224"/>
      <c r="T737" s="224"/>
      <c r="U737" s="224"/>
      <c r="V737" s="224"/>
      <c r="W737" s="224"/>
      <c r="X737" s="224"/>
      <c r="Y737" s="224"/>
      <c r="Z737" s="224"/>
    </row>
    <row r="738" spans="1:26" customFormat="1" ht="14.25" customHeight="1" thickBot="1">
      <c r="A738" s="224"/>
      <c r="B738" s="224"/>
      <c r="C738" s="224"/>
      <c r="D738" s="224"/>
      <c r="E738" s="225"/>
      <c r="F738" s="225"/>
      <c r="G738" s="226"/>
      <c r="H738" s="226"/>
      <c r="I738" s="224"/>
      <c r="J738" s="224"/>
      <c r="K738" s="224"/>
      <c r="L738" s="224"/>
      <c r="M738" s="224"/>
      <c r="N738" s="224"/>
      <c r="O738" s="224"/>
      <c r="P738" s="224"/>
      <c r="Q738" s="224"/>
      <c r="R738" s="224"/>
      <c r="S738" s="224"/>
      <c r="T738" s="224"/>
      <c r="U738" s="224"/>
      <c r="V738" s="224"/>
      <c r="W738" s="224"/>
      <c r="X738" s="224"/>
      <c r="Y738" s="224"/>
      <c r="Z738" s="224"/>
    </row>
    <row r="739" spans="1:26" customFormat="1" ht="14.25" customHeight="1">
      <c r="A739" s="224"/>
      <c r="B739" s="1246" t="s">
        <v>494</v>
      </c>
      <c r="C739" s="1247"/>
      <c r="D739" s="228" t="s">
        <v>495</v>
      </c>
      <c r="E739" s="229" t="s">
        <v>496</v>
      </c>
      <c r="F739" s="229" t="s">
        <v>2469</v>
      </c>
      <c r="G739" s="230" t="s">
        <v>492</v>
      </c>
      <c r="H739" s="231" t="s">
        <v>493</v>
      </c>
      <c r="I739" s="224"/>
      <c r="J739" s="224"/>
      <c r="K739" s="224"/>
      <c r="L739" s="224"/>
      <c r="M739" s="224"/>
      <c r="N739" s="224"/>
      <c r="O739" s="224"/>
      <c r="P739" s="224"/>
      <c r="Q739" s="224"/>
      <c r="R739" s="224"/>
      <c r="S739" s="224"/>
      <c r="T739" s="224"/>
      <c r="U739" s="224"/>
      <c r="V739" s="224"/>
      <c r="W739" s="224"/>
      <c r="X739" s="224"/>
      <c r="Y739" s="224"/>
      <c r="Z739" s="224"/>
    </row>
    <row r="740" spans="1:26" customFormat="1" ht="14.25" customHeight="1" thickBot="1">
      <c r="A740" s="224"/>
      <c r="B740" s="232"/>
      <c r="C740" s="233" t="s">
        <v>2613</v>
      </c>
      <c r="D740" s="234" t="s">
        <v>2604</v>
      </c>
      <c r="E740" s="234">
        <v>0.16666666666666666</v>
      </c>
      <c r="F740" s="234">
        <v>1</v>
      </c>
      <c r="G740" s="235">
        <v>250000</v>
      </c>
      <c r="H740" s="236">
        <f t="shared" ref="H740" si="6">+ROUND(E740*F740*G740,0)</f>
        <v>41667</v>
      </c>
      <c r="I740" s="224"/>
      <c r="J740" s="224"/>
      <c r="K740" s="224"/>
      <c r="L740" s="224"/>
      <c r="M740" s="224"/>
      <c r="N740" s="224"/>
      <c r="O740" s="224"/>
      <c r="P740" s="224"/>
      <c r="Q740" s="224"/>
      <c r="R740" s="224"/>
      <c r="S740" s="224"/>
      <c r="T740" s="224"/>
      <c r="U740" s="224"/>
      <c r="V740" s="224"/>
      <c r="W740" s="224"/>
      <c r="X740" s="224"/>
      <c r="Y740" s="224"/>
      <c r="Z740" s="224"/>
    </row>
    <row r="741" spans="1:26" customFormat="1" ht="14.25" customHeight="1" thickBot="1">
      <c r="A741" s="224"/>
      <c r="B741" s="232"/>
      <c r="C741" s="233" t="s">
        <v>2603</v>
      </c>
      <c r="D741" s="234" t="s">
        <v>2604</v>
      </c>
      <c r="E741" s="234">
        <v>1</v>
      </c>
      <c r="F741" s="234">
        <v>1</v>
      </c>
      <c r="G741" s="235">
        <v>60000</v>
      </c>
      <c r="H741" s="236">
        <f t="shared" ref="H741" si="7">+ROUND(E741*F741*G741,0)</f>
        <v>60000</v>
      </c>
      <c r="I741" s="224"/>
      <c r="J741" s="224"/>
      <c r="K741" s="224"/>
      <c r="L741" s="224"/>
      <c r="M741" s="224"/>
      <c r="N741" s="224"/>
      <c r="O741" s="224"/>
      <c r="P741" s="224"/>
      <c r="Q741" s="224"/>
      <c r="R741" s="224"/>
      <c r="S741" s="224"/>
      <c r="T741" s="224"/>
      <c r="U741" s="224"/>
      <c r="V741" s="224"/>
      <c r="W741" s="224"/>
      <c r="X741" s="224"/>
      <c r="Y741" s="224"/>
      <c r="Z741" s="224"/>
    </row>
    <row r="742" spans="1:26" customFormat="1" ht="14.25" customHeight="1" thickBot="1">
      <c r="A742" s="224"/>
      <c r="B742" s="1219"/>
      <c r="C742" s="1216"/>
      <c r="D742" s="1226"/>
      <c r="E742" s="1220" t="s">
        <v>33</v>
      </c>
      <c r="F742" s="1221"/>
      <c r="G742" s="1222"/>
      <c r="H742" s="237">
        <f>ROUND(SUM(H740:H741),0)</f>
        <v>101667</v>
      </c>
      <c r="I742" s="224"/>
      <c r="J742" s="224"/>
      <c r="K742" s="224"/>
      <c r="L742" s="224"/>
      <c r="M742" s="224"/>
      <c r="N742" s="224"/>
      <c r="O742" s="224"/>
      <c r="P742" s="224"/>
      <c r="Q742" s="224"/>
      <c r="R742" s="224"/>
      <c r="S742" s="224"/>
      <c r="T742" s="224"/>
      <c r="U742" s="224"/>
      <c r="V742" s="224"/>
      <c r="W742" s="224"/>
      <c r="X742" s="224"/>
      <c r="Y742" s="224"/>
      <c r="Z742" s="224"/>
    </row>
    <row r="743" spans="1:26" customFormat="1" ht="14.25" customHeight="1" thickBot="1">
      <c r="A743" s="224"/>
      <c r="B743" s="1215"/>
      <c r="C743" s="1216"/>
      <c r="D743" s="1216"/>
      <c r="E743" s="1216"/>
      <c r="F743" s="1216"/>
      <c r="G743" s="1216"/>
      <c r="H743" s="1216"/>
      <c r="I743" s="224"/>
      <c r="J743" s="224"/>
      <c r="K743" s="224"/>
      <c r="L743" s="224"/>
      <c r="M743" s="224"/>
      <c r="N743" s="224"/>
      <c r="O743" s="224"/>
      <c r="P743" s="224"/>
      <c r="Q743" s="224"/>
      <c r="R743" s="224"/>
      <c r="S743" s="224"/>
      <c r="T743" s="224"/>
      <c r="U743" s="224"/>
      <c r="V743" s="224"/>
      <c r="W743" s="224"/>
      <c r="X743" s="224"/>
      <c r="Y743" s="224"/>
      <c r="Z743" s="224"/>
    </row>
    <row r="744" spans="1:26" customFormat="1" ht="14.25" customHeight="1">
      <c r="A744" s="224"/>
      <c r="B744" s="1246" t="s">
        <v>489</v>
      </c>
      <c r="C744" s="1247"/>
      <c r="D744" s="228" t="s">
        <v>490</v>
      </c>
      <c r="E744" s="229" t="s">
        <v>491</v>
      </c>
      <c r="F744" s="229" t="s">
        <v>2530</v>
      </c>
      <c r="G744" s="230" t="s">
        <v>492</v>
      </c>
      <c r="H744" s="231" t="s">
        <v>493</v>
      </c>
      <c r="I744" s="224"/>
      <c r="J744" s="224"/>
      <c r="K744" s="224"/>
      <c r="L744" s="224"/>
      <c r="M744" s="224"/>
      <c r="N744" s="224"/>
      <c r="O744" s="224"/>
      <c r="P744" s="224"/>
      <c r="Q744" s="224"/>
      <c r="R744" s="224"/>
      <c r="S744" s="224"/>
      <c r="T744" s="224"/>
      <c r="U744" s="224"/>
      <c r="V744" s="224"/>
      <c r="W744" s="224"/>
      <c r="X744" s="224"/>
      <c r="Y744" s="224"/>
      <c r="Z744" s="224"/>
    </row>
    <row r="745" spans="1:26" customFormat="1" ht="14.25" customHeight="1" thickBot="1">
      <c r="A745" s="224"/>
      <c r="B745" s="238" t="s">
        <v>543</v>
      </c>
      <c r="C745" s="233" t="str">
        <f>VLOOKUP(B745,'LISTA DE PRECIOS'!A:B,2,FALSE)</f>
        <v>Herramienta menor</v>
      </c>
      <c r="D745" s="234" t="str">
        <f>VLOOKUP(B745,'LISTA DE PRECIOS'!A:D,4,FALSE)</f>
        <v>%MO</v>
      </c>
      <c r="E745" s="239">
        <v>0.1</v>
      </c>
      <c r="F745" s="239"/>
      <c r="G745" s="235">
        <f>+H755</f>
        <v>57090</v>
      </c>
      <c r="H745" s="240">
        <f>+ROUND(E745*G745,0)</f>
        <v>5709</v>
      </c>
      <c r="I745" s="224"/>
      <c r="J745" s="224"/>
      <c r="K745" s="224"/>
      <c r="L745" s="224"/>
      <c r="M745" s="224"/>
      <c r="N745" s="224"/>
      <c r="O745" s="224"/>
      <c r="P745" s="224"/>
      <c r="Q745" s="224"/>
      <c r="R745" s="224"/>
      <c r="S745" s="224"/>
      <c r="T745" s="224"/>
      <c r="U745" s="224"/>
      <c r="V745" s="224"/>
      <c r="W745" s="224"/>
      <c r="X745" s="224"/>
      <c r="Y745" s="224"/>
      <c r="Z745" s="224"/>
    </row>
    <row r="746" spans="1:26" customFormat="1" ht="14.25" customHeight="1" thickBot="1">
      <c r="A746" s="224"/>
      <c r="B746" s="1219"/>
      <c r="C746" s="1216"/>
      <c r="D746" s="1226"/>
      <c r="E746" s="1220" t="s">
        <v>498</v>
      </c>
      <c r="F746" s="1221"/>
      <c r="G746" s="1222"/>
      <c r="H746" s="237">
        <f>ROUND(SUM(H745),0)</f>
        <v>5709</v>
      </c>
      <c r="I746" s="224"/>
      <c r="J746" s="224"/>
      <c r="K746" s="224"/>
      <c r="L746" s="224"/>
      <c r="M746" s="224"/>
      <c r="N746" s="224"/>
      <c r="O746" s="224"/>
      <c r="P746" s="224"/>
      <c r="Q746" s="224"/>
      <c r="R746" s="224"/>
      <c r="S746" s="224"/>
      <c r="T746" s="224"/>
      <c r="U746" s="224"/>
      <c r="V746" s="224"/>
      <c r="W746" s="224"/>
      <c r="X746" s="224"/>
      <c r="Y746" s="224"/>
      <c r="Z746" s="224"/>
    </row>
    <row r="747" spans="1:26" customFormat="1" ht="14.25" customHeight="1" thickBot="1">
      <c r="A747" s="224"/>
      <c r="B747" s="241"/>
      <c r="C747" s="241"/>
      <c r="D747" s="241"/>
      <c r="E747" s="242"/>
      <c r="F747" s="242"/>
      <c r="G747" s="243"/>
      <c r="H747" s="244"/>
      <c r="I747" s="224"/>
      <c r="J747" s="224"/>
      <c r="K747" s="224"/>
      <c r="L747" s="224"/>
      <c r="M747" s="224"/>
      <c r="N747" s="224"/>
      <c r="O747" s="224"/>
      <c r="P747" s="224"/>
      <c r="Q747" s="224"/>
      <c r="R747" s="224"/>
      <c r="S747" s="224"/>
      <c r="T747" s="224"/>
      <c r="U747" s="224"/>
      <c r="V747" s="224"/>
      <c r="W747" s="224"/>
      <c r="X747" s="224"/>
      <c r="Y747" s="224"/>
      <c r="Z747" s="224"/>
    </row>
    <row r="748" spans="1:26" customFormat="1" ht="25.9" customHeight="1" thickBot="1">
      <c r="A748" s="224"/>
      <c r="B748" s="1227" t="s">
        <v>499</v>
      </c>
      <c r="C748" s="1225"/>
      <c r="D748" s="245" t="s">
        <v>495</v>
      </c>
      <c r="E748" s="245" t="s">
        <v>501</v>
      </c>
      <c r="F748" s="246" t="s">
        <v>2530</v>
      </c>
      <c r="G748" s="247" t="s">
        <v>500</v>
      </c>
      <c r="H748" s="248" t="s">
        <v>493</v>
      </c>
      <c r="I748" s="224"/>
      <c r="J748" s="224"/>
      <c r="K748" s="224"/>
      <c r="L748" s="224"/>
      <c r="M748" s="224"/>
      <c r="N748" s="224"/>
      <c r="O748" s="224"/>
      <c r="P748" s="224"/>
      <c r="Q748" s="224"/>
      <c r="R748" s="224"/>
      <c r="S748" s="224"/>
      <c r="T748" s="224"/>
      <c r="U748" s="224"/>
      <c r="V748" s="224"/>
      <c r="W748" s="224"/>
      <c r="X748" s="224"/>
      <c r="Y748" s="224"/>
      <c r="Z748" s="224"/>
    </row>
    <row r="749" spans="1:26" customFormat="1" ht="15.75" thickBot="1">
      <c r="A749" s="224"/>
      <c r="B749" s="249">
        <v>3</v>
      </c>
      <c r="C749" s="250" t="s">
        <v>4</v>
      </c>
      <c r="D749" s="251"/>
      <c r="E749" s="252"/>
      <c r="F749" s="252"/>
      <c r="G749" s="253"/>
      <c r="H749" s="254">
        <f>+ROUND(E749*G749,0)</f>
        <v>0</v>
      </c>
      <c r="I749" s="224"/>
      <c r="J749" s="224"/>
      <c r="K749" s="224"/>
      <c r="L749" s="224"/>
      <c r="M749" s="224"/>
      <c r="N749" s="224"/>
      <c r="O749" s="224"/>
      <c r="P749" s="224"/>
      <c r="Q749" s="224"/>
      <c r="R749" s="224"/>
      <c r="S749" s="224"/>
      <c r="T749" s="224"/>
      <c r="U749" s="224"/>
      <c r="V749" s="224"/>
      <c r="W749" s="224"/>
      <c r="X749" s="224"/>
      <c r="Y749" s="224"/>
      <c r="Z749" s="224"/>
    </row>
    <row r="750" spans="1:26" customFormat="1" ht="14.25" customHeight="1" thickBot="1">
      <c r="A750" s="224"/>
      <c r="B750" s="1219"/>
      <c r="C750" s="1216"/>
      <c r="D750" s="1216"/>
      <c r="E750" s="1228" t="s">
        <v>502</v>
      </c>
      <c r="F750" s="1224"/>
      <c r="G750" s="1225"/>
      <c r="H750" s="255">
        <f>ROUND(SUM(H749),0)</f>
        <v>0</v>
      </c>
      <c r="I750" s="224"/>
      <c r="J750" s="224"/>
      <c r="K750" s="224"/>
      <c r="L750" s="224"/>
      <c r="M750" s="224"/>
      <c r="N750" s="224"/>
      <c r="O750" s="224"/>
      <c r="P750" s="224"/>
      <c r="Q750" s="224"/>
      <c r="R750" s="224"/>
      <c r="S750" s="224"/>
      <c r="T750" s="224"/>
      <c r="U750" s="224"/>
      <c r="V750" s="224"/>
      <c r="W750" s="224"/>
      <c r="X750" s="224"/>
      <c r="Y750" s="224"/>
      <c r="Z750" s="224"/>
    </row>
    <row r="751" spans="1:26" customFormat="1" ht="14.25" customHeight="1" thickBot="1">
      <c r="A751" s="224"/>
      <c r="B751" s="1215"/>
      <c r="C751" s="1216"/>
      <c r="D751" s="1216"/>
      <c r="E751" s="1216"/>
      <c r="F751" s="1216"/>
      <c r="G751" s="1216"/>
      <c r="H751" s="1216"/>
      <c r="I751" s="224"/>
      <c r="J751" s="224"/>
      <c r="K751" s="224"/>
      <c r="L751" s="224"/>
      <c r="M751" s="224"/>
      <c r="N751" s="224"/>
      <c r="O751" s="224"/>
      <c r="P751" s="224"/>
      <c r="Q751" s="224"/>
      <c r="R751" s="224"/>
      <c r="S751" s="224"/>
      <c r="T751" s="224"/>
      <c r="U751" s="224"/>
      <c r="V751" s="224"/>
      <c r="W751" s="224"/>
      <c r="X751" s="224"/>
      <c r="Y751" s="224"/>
      <c r="Z751" s="224"/>
    </row>
    <row r="752" spans="1:26" customFormat="1" ht="14.25" customHeight="1">
      <c r="A752" s="224"/>
      <c r="B752" s="1217" t="s">
        <v>503</v>
      </c>
      <c r="C752" s="1218"/>
      <c r="D752" s="256" t="s">
        <v>495</v>
      </c>
      <c r="E752" s="257" t="s">
        <v>504</v>
      </c>
      <c r="F752" s="257" t="s">
        <v>2530</v>
      </c>
      <c r="G752" s="258" t="s">
        <v>505</v>
      </c>
      <c r="H752" s="259" t="s">
        <v>493</v>
      </c>
      <c r="I752" s="224"/>
      <c r="J752" s="224"/>
      <c r="K752" s="224"/>
      <c r="L752" s="224"/>
      <c r="M752" s="224"/>
      <c r="N752" s="224"/>
      <c r="O752" s="224"/>
      <c r="P752" s="224"/>
      <c r="Q752" s="224"/>
      <c r="R752" s="224"/>
      <c r="S752" s="224"/>
      <c r="T752" s="224"/>
      <c r="U752" s="224"/>
      <c r="V752" s="224"/>
      <c r="W752" s="224"/>
      <c r="X752" s="224"/>
      <c r="Y752" s="224"/>
      <c r="Z752" s="224"/>
    </row>
    <row r="753" spans="1:26" customFormat="1" ht="14.25" customHeight="1">
      <c r="A753" s="224"/>
      <c r="B753" s="260" t="s">
        <v>2514</v>
      </c>
      <c r="C753" s="261" t="str">
        <f>VLOOKUP(B753,'LISTA DE PRECIOS'!A:B,2,FALSE)</f>
        <v>Ayudante</v>
      </c>
      <c r="D753" s="262" t="str">
        <f>VLOOKUP(B753,'LISTA DE PRECIOS'!A:D,4,FALSE)</f>
        <v>Día</v>
      </c>
      <c r="E753" s="263">
        <v>0.3</v>
      </c>
      <c r="F753" s="263">
        <v>1</v>
      </c>
      <c r="G753" s="264">
        <f>VLOOKUP(B753,'LISTA DE PRECIOS'!A:E,5,FALSE)</f>
        <v>67964</v>
      </c>
      <c r="H753" s="265">
        <f t="shared" ref="H753:H754" si="8">+ROUND(E753*F753*G753,0)</f>
        <v>20389</v>
      </c>
      <c r="I753" s="224"/>
      <c r="J753" s="224"/>
      <c r="K753" s="224"/>
      <c r="L753" s="224"/>
      <c r="M753" s="224"/>
      <c r="N753" s="224"/>
      <c r="O753" s="224"/>
      <c r="P753" s="224"/>
      <c r="Q753" s="224"/>
      <c r="R753" s="224"/>
      <c r="S753" s="224"/>
      <c r="T753" s="224"/>
      <c r="U753" s="224"/>
      <c r="V753" s="224"/>
      <c r="W753" s="224"/>
      <c r="X753" s="224"/>
      <c r="Y753" s="224"/>
      <c r="Z753" s="224"/>
    </row>
    <row r="754" spans="1:26" customFormat="1" ht="14.25" customHeight="1" thickBot="1">
      <c r="A754" s="224"/>
      <c r="B754" s="266" t="s">
        <v>2516</v>
      </c>
      <c r="C754" s="267" t="str">
        <f>VLOOKUP(B754,'LISTA DE PRECIOS'!A:B,2,FALSE)</f>
        <v>Oficial</v>
      </c>
      <c r="D754" s="268" t="str">
        <f>VLOOKUP(B754,'LISTA DE PRECIOS'!A:D,4,FALSE)</f>
        <v>Día</v>
      </c>
      <c r="E754" s="269">
        <v>0.3</v>
      </c>
      <c r="F754" s="269">
        <v>1</v>
      </c>
      <c r="G754" s="270">
        <f>VLOOKUP(B754,'LISTA DE PRECIOS'!A:E,5,FALSE)</f>
        <v>122335</v>
      </c>
      <c r="H754" s="271">
        <f t="shared" si="8"/>
        <v>36701</v>
      </c>
      <c r="I754" s="224"/>
      <c r="J754" s="224"/>
      <c r="K754" s="224"/>
      <c r="L754" s="224"/>
      <c r="M754" s="224"/>
      <c r="N754" s="224"/>
      <c r="O754" s="224"/>
      <c r="P754" s="224"/>
      <c r="Q754" s="224"/>
      <c r="R754" s="224"/>
      <c r="S754" s="224"/>
      <c r="T754" s="224"/>
      <c r="U754" s="224"/>
      <c r="V754" s="224"/>
      <c r="W754" s="224"/>
      <c r="X754" s="224"/>
      <c r="Y754" s="224"/>
      <c r="Z754" s="224"/>
    </row>
    <row r="755" spans="1:26" customFormat="1" ht="14.25" customHeight="1" thickBot="1">
      <c r="A755" s="224"/>
      <c r="B755" s="1219"/>
      <c r="C755" s="1216"/>
      <c r="D755" s="1216"/>
      <c r="E755" s="1220" t="s">
        <v>506</v>
      </c>
      <c r="F755" s="1221"/>
      <c r="G755" s="1222"/>
      <c r="H755" s="237">
        <f>ROUND(SUM(H753:H754),0)</f>
        <v>57090</v>
      </c>
      <c r="I755" s="224"/>
      <c r="J755" s="224"/>
      <c r="K755" s="224"/>
      <c r="L755" s="224"/>
      <c r="M755" s="224"/>
      <c r="N755" s="224"/>
      <c r="O755" s="224"/>
      <c r="P755" s="224"/>
      <c r="Q755" s="224"/>
      <c r="R755" s="224"/>
      <c r="S755" s="224"/>
      <c r="T755" s="224"/>
      <c r="U755" s="224"/>
      <c r="V755" s="224"/>
      <c r="W755" s="224"/>
      <c r="X755" s="224"/>
      <c r="Y755" s="224"/>
      <c r="Z755" s="224"/>
    </row>
    <row r="756" spans="1:26" customFormat="1" ht="14.25" customHeight="1" thickBot="1">
      <c r="A756" s="224"/>
      <c r="B756" s="241"/>
      <c r="C756" s="241"/>
      <c r="D756" s="241"/>
      <c r="E756" s="241"/>
      <c r="F756" s="241"/>
      <c r="G756" s="241"/>
      <c r="H756" s="241"/>
      <c r="I756" s="224"/>
      <c r="J756" s="224"/>
      <c r="K756" s="224"/>
      <c r="L756" s="224"/>
      <c r="M756" s="224"/>
      <c r="N756" s="224"/>
      <c r="O756" s="224"/>
      <c r="P756" s="224"/>
      <c r="Q756" s="224"/>
      <c r="R756" s="224"/>
      <c r="S756" s="224"/>
      <c r="T756" s="224"/>
      <c r="U756" s="224"/>
      <c r="V756" s="224"/>
      <c r="W756" s="224"/>
      <c r="X756" s="224"/>
      <c r="Y756" s="224"/>
      <c r="Z756" s="224"/>
    </row>
    <row r="757" spans="1:26" customFormat="1" ht="14.25" customHeight="1" thickBot="1">
      <c r="A757" s="224"/>
      <c r="B757" s="272"/>
      <c r="C757" s="272"/>
      <c r="D757" s="272"/>
      <c r="E757" s="1223" t="s">
        <v>507</v>
      </c>
      <c r="F757" s="1224"/>
      <c r="G757" s="1225"/>
      <c r="H757" s="273">
        <f>+ROUND(H755+H746+H742+H750,0)</f>
        <v>164466</v>
      </c>
      <c r="I757" s="224"/>
      <c r="J757" s="224"/>
      <c r="K757" s="224"/>
      <c r="L757" s="224"/>
      <c r="M757" s="224"/>
      <c r="N757" s="224"/>
      <c r="O757" s="224"/>
      <c r="P757" s="224"/>
      <c r="Q757" s="224"/>
      <c r="R757" s="224"/>
      <c r="S757" s="224"/>
      <c r="T757" s="224"/>
      <c r="U757" s="224"/>
      <c r="V757" s="224"/>
      <c r="W757" s="224"/>
      <c r="X757" s="224"/>
      <c r="Y757" s="224"/>
      <c r="Z757" s="224"/>
    </row>
    <row r="758" spans="1:26" customFormat="1" ht="14.25" customHeight="1">
      <c r="A758" s="224"/>
      <c r="B758" s="272"/>
      <c r="C758" s="272"/>
      <c r="D758" s="272"/>
      <c r="E758" s="274"/>
      <c r="F758" s="275"/>
      <c r="G758" s="275"/>
      <c r="H758" s="276"/>
      <c r="I758" s="224"/>
      <c r="J758" s="224"/>
      <c r="K758" s="224"/>
      <c r="L758" s="224"/>
      <c r="M758" s="224"/>
      <c r="N758" s="224"/>
      <c r="O758" s="224"/>
      <c r="P758" s="224"/>
      <c r="Q758" s="224"/>
      <c r="R758" s="224"/>
      <c r="S758" s="224"/>
      <c r="T758" s="224"/>
      <c r="U758" s="224"/>
      <c r="V758" s="224"/>
      <c r="W758" s="224"/>
      <c r="X758" s="224"/>
      <c r="Y758" s="224"/>
      <c r="Z758" s="224"/>
    </row>
    <row r="759" spans="1:26" customFormat="1" ht="14.25" customHeight="1" thickBot="1">
      <c r="A759" s="224"/>
      <c r="B759" s="224"/>
      <c r="C759" s="224"/>
      <c r="D759" s="224"/>
      <c r="E759" s="225"/>
      <c r="F759" s="225"/>
      <c r="G759" s="226"/>
      <c r="H759" s="226"/>
      <c r="I759" s="224"/>
      <c r="J759" s="224"/>
      <c r="K759" s="224"/>
      <c r="L759" s="224"/>
      <c r="M759" s="224"/>
      <c r="N759" s="224"/>
      <c r="O759" s="224"/>
      <c r="P759" s="224"/>
      <c r="Q759" s="224"/>
      <c r="R759" s="224"/>
      <c r="S759" s="224"/>
      <c r="T759" s="224"/>
      <c r="U759" s="224"/>
      <c r="V759" s="224"/>
      <c r="W759" s="224"/>
      <c r="X759" s="224"/>
      <c r="Y759" s="224"/>
      <c r="Z759" s="224"/>
    </row>
    <row r="760" spans="1:26" customFormat="1" ht="14.25" customHeight="1" thickBot="1">
      <c r="A760" s="224"/>
      <c r="B760" s="1282" t="s">
        <v>2532</v>
      </c>
      <c r="C760" s="1224"/>
      <c r="D760" s="1224"/>
      <c r="E760" s="1224"/>
      <c r="F760" s="1224"/>
      <c r="G760" s="1224"/>
      <c r="H760" s="1283"/>
      <c r="I760" s="224"/>
      <c r="J760" s="224"/>
      <c r="K760" s="224"/>
      <c r="L760" s="224"/>
      <c r="M760" s="224"/>
      <c r="N760" s="224"/>
      <c r="O760" s="224"/>
      <c r="P760" s="224"/>
      <c r="Q760" s="224"/>
      <c r="R760" s="224"/>
      <c r="S760" s="224"/>
      <c r="T760" s="224"/>
      <c r="U760" s="224"/>
      <c r="V760" s="224"/>
      <c r="W760" s="224"/>
      <c r="X760" s="224"/>
      <c r="Y760" s="224"/>
      <c r="Z760" s="224"/>
    </row>
    <row r="761" spans="1:26" customFormat="1" ht="14.25" customHeight="1" thickBot="1">
      <c r="A761" s="224"/>
      <c r="B761" s="1284" t="s">
        <v>487</v>
      </c>
      <c r="C761" s="1283"/>
      <c r="D761" s="1285"/>
      <c r="E761" s="1224"/>
      <c r="F761" s="1224"/>
      <c r="G761" s="1224"/>
      <c r="H761" s="1283"/>
      <c r="I761" s="224"/>
      <c r="J761" s="224"/>
      <c r="K761" s="224"/>
      <c r="L761" s="224"/>
      <c r="M761" s="224"/>
      <c r="N761" s="224"/>
      <c r="O761" s="224"/>
      <c r="P761" s="224"/>
      <c r="Q761" s="224"/>
      <c r="R761" s="224"/>
      <c r="S761" s="224"/>
      <c r="T761" s="224"/>
      <c r="U761" s="224"/>
      <c r="V761" s="224"/>
      <c r="W761" s="224"/>
      <c r="X761" s="224"/>
      <c r="Y761" s="224"/>
      <c r="Z761" s="224"/>
    </row>
    <row r="762" spans="1:26" customFormat="1" ht="14.25" customHeight="1" thickBot="1">
      <c r="A762" s="224"/>
      <c r="B762" s="1235" t="s">
        <v>488</v>
      </c>
      <c r="C762" s="1213"/>
      <c r="D762" s="1212" t="s">
        <v>2606</v>
      </c>
      <c r="E762" s="1213"/>
      <c r="F762" s="1213"/>
      <c r="G762" s="1213"/>
      <c r="H762" s="1214"/>
      <c r="I762" s="224"/>
      <c r="J762" s="224"/>
      <c r="K762" s="224"/>
      <c r="L762" s="224"/>
      <c r="M762" s="224"/>
      <c r="N762" s="224"/>
      <c r="O762" s="224"/>
      <c r="P762" s="224"/>
      <c r="Q762" s="224"/>
      <c r="R762" s="224"/>
      <c r="S762" s="224"/>
      <c r="T762" s="224"/>
      <c r="U762" s="224"/>
      <c r="V762" s="224"/>
      <c r="W762" s="224"/>
      <c r="X762" s="224"/>
      <c r="Y762" s="224"/>
      <c r="Z762" s="224"/>
    </row>
    <row r="763" spans="1:26" customFormat="1" ht="14.25" customHeight="1">
      <c r="A763" s="224"/>
      <c r="B763" s="1229" t="e">
        <f>VLOOKUP(D762,ACTIVIDADES!A:D,2,FALSE)</f>
        <v>#N/A</v>
      </c>
      <c r="C763" s="1214"/>
      <c r="D763" s="1235" t="s">
        <v>34</v>
      </c>
      <c r="E763" s="1213"/>
      <c r="F763" s="1213"/>
      <c r="G763" s="1213"/>
      <c r="H763" s="227" t="s">
        <v>1</v>
      </c>
      <c r="I763" s="224"/>
      <c r="J763" s="224"/>
      <c r="K763" s="224"/>
      <c r="L763" s="224"/>
      <c r="M763" s="224"/>
      <c r="N763" s="224"/>
      <c r="O763" s="224"/>
      <c r="P763" s="224"/>
      <c r="Q763" s="224"/>
      <c r="R763" s="224"/>
      <c r="S763" s="224"/>
      <c r="T763" s="224"/>
      <c r="U763" s="224"/>
      <c r="V763" s="224"/>
      <c r="W763" s="224"/>
      <c r="X763" s="224"/>
      <c r="Y763" s="224"/>
      <c r="Z763" s="224"/>
    </row>
    <row r="764" spans="1:26" customFormat="1" ht="14.25" customHeight="1">
      <c r="A764" s="224"/>
      <c r="B764" s="1243"/>
      <c r="C764" s="1244"/>
      <c r="D764" s="1236">
        <f>+ROUND(H782+H773+H769+H777,0)</f>
        <v>519900</v>
      </c>
      <c r="E764" s="1216"/>
      <c r="F764" s="1216"/>
      <c r="G764" s="1216"/>
      <c r="H764" s="1238" t="e">
        <v>#N/A</v>
      </c>
      <c r="I764" s="224"/>
      <c r="J764" s="224"/>
      <c r="K764" s="224"/>
      <c r="L764" s="224"/>
      <c r="M764" s="224"/>
      <c r="N764" s="224"/>
      <c r="O764" s="224"/>
      <c r="P764" s="224"/>
      <c r="Q764" s="224"/>
      <c r="R764" s="224"/>
      <c r="S764" s="224"/>
      <c r="T764" s="224"/>
      <c r="U764" s="224"/>
      <c r="V764" s="224"/>
      <c r="W764" s="224"/>
      <c r="X764" s="224"/>
      <c r="Y764" s="224"/>
      <c r="Z764" s="224"/>
    </row>
    <row r="765" spans="1:26" customFormat="1" ht="14.25" customHeight="1" thickBot="1">
      <c r="A765" s="224"/>
      <c r="B765" s="1237"/>
      <c r="C765" s="1245"/>
      <c r="D765" s="1237"/>
      <c r="E765" s="1221"/>
      <c r="F765" s="1221"/>
      <c r="G765" s="1221"/>
      <c r="H765" s="1239"/>
      <c r="I765" s="224"/>
      <c r="J765" s="224"/>
      <c r="K765" s="224"/>
      <c r="L765" s="224"/>
      <c r="M765" s="224"/>
      <c r="N765" s="224"/>
      <c r="O765" s="224"/>
      <c r="P765" s="224"/>
      <c r="Q765" s="224"/>
      <c r="R765" s="224"/>
      <c r="S765" s="224"/>
      <c r="T765" s="224"/>
      <c r="U765" s="224"/>
      <c r="V765" s="224"/>
      <c r="W765" s="224"/>
      <c r="X765" s="224"/>
      <c r="Y765" s="224"/>
      <c r="Z765" s="224"/>
    </row>
    <row r="766" spans="1:26" customFormat="1" ht="14.25" customHeight="1" thickBot="1">
      <c r="A766" s="224"/>
      <c r="B766" s="224"/>
      <c r="C766" s="224"/>
      <c r="D766" s="224"/>
      <c r="E766" s="225"/>
      <c r="F766" s="225"/>
      <c r="G766" s="226"/>
      <c r="H766" s="226"/>
      <c r="I766" s="224"/>
      <c r="J766" s="224"/>
      <c r="K766" s="224"/>
      <c r="L766" s="224"/>
      <c r="M766" s="224"/>
      <c r="N766" s="224"/>
      <c r="O766" s="224"/>
      <c r="P766" s="224"/>
      <c r="Q766" s="224"/>
      <c r="R766" s="224"/>
      <c r="S766" s="224"/>
      <c r="T766" s="224"/>
      <c r="U766" s="224"/>
      <c r="V766" s="224"/>
      <c r="W766" s="224"/>
      <c r="X766" s="224"/>
      <c r="Y766" s="224"/>
      <c r="Z766" s="224"/>
    </row>
    <row r="767" spans="1:26" customFormat="1" ht="14.25" customHeight="1">
      <c r="A767" s="224"/>
      <c r="B767" s="1246" t="s">
        <v>494</v>
      </c>
      <c r="C767" s="1247"/>
      <c r="D767" s="228" t="s">
        <v>495</v>
      </c>
      <c r="E767" s="229" t="s">
        <v>496</v>
      </c>
      <c r="F767" s="229" t="s">
        <v>2469</v>
      </c>
      <c r="G767" s="230" t="s">
        <v>492</v>
      </c>
      <c r="H767" s="231" t="s">
        <v>493</v>
      </c>
      <c r="I767" s="224"/>
      <c r="J767" s="224"/>
      <c r="K767" s="224"/>
      <c r="L767" s="224"/>
      <c r="M767" s="224"/>
      <c r="N767" s="224"/>
      <c r="O767" s="224"/>
      <c r="P767" s="224"/>
      <c r="Q767" s="224"/>
      <c r="R767" s="224"/>
      <c r="S767" s="224"/>
      <c r="T767" s="224"/>
      <c r="U767" s="224"/>
      <c r="V767" s="224"/>
      <c r="W767" s="224"/>
      <c r="X767" s="224"/>
      <c r="Y767" s="224"/>
      <c r="Z767" s="224"/>
    </row>
    <row r="768" spans="1:26" customFormat="1" ht="14.25" customHeight="1" thickBot="1">
      <c r="A768" s="224"/>
      <c r="B768" s="232"/>
      <c r="C768" s="233" t="s">
        <v>2607</v>
      </c>
      <c r="D768" s="234" t="s">
        <v>2604</v>
      </c>
      <c r="E768" s="234">
        <v>1</v>
      </c>
      <c r="F768" s="234">
        <v>1</v>
      </c>
      <c r="G768" s="235">
        <v>519900</v>
      </c>
      <c r="H768" s="236">
        <f t="shared" ref="H768" si="9">+ROUND(E768*F768*G768,0)</f>
        <v>519900</v>
      </c>
      <c r="I768" s="224"/>
      <c r="J768" s="224"/>
      <c r="K768" s="224"/>
      <c r="L768" s="224"/>
      <c r="M768" s="224"/>
      <c r="N768" s="224"/>
      <c r="O768" s="224"/>
      <c r="P768" s="224"/>
      <c r="Q768" s="224"/>
      <c r="R768" s="224"/>
      <c r="S768" s="224"/>
      <c r="T768" s="224"/>
      <c r="U768" s="224"/>
      <c r="V768" s="224"/>
      <c r="W768" s="224"/>
      <c r="X768" s="224"/>
      <c r="Y768" s="224"/>
      <c r="Z768" s="224"/>
    </row>
    <row r="769" spans="1:26" customFormat="1" ht="14.25" customHeight="1" thickBot="1">
      <c r="A769" s="224"/>
      <c r="B769" s="1219"/>
      <c r="C769" s="1216"/>
      <c r="D769" s="1226"/>
      <c r="E769" s="1220" t="s">
        <v>33</v>
      </c>
      <c r="F769" s="1221"/>
      <c r="G769" s="1222"/>
      <c r="H769" s="237">
        <f>ROUND(SUM(H768:H768),0)</f>
        <v>519900</v>
      </c>
      <c r="I769" s="224"/>
      <c r="J769" s="224"/>
      <c r="K769" s="224"/>
      <c r="L769" s="224"/>
      <c r="M769" s="224"/>
      <c r="N769" s="224"/>
      <c r="O769" s="224"/>
      <c r="P769" s="224"/>
      <c r="Q769" s="224"/>
      <c r="R769" s="224"/>
      <c r="S769" s="224"/>
      <c r="T769" s="224"/>
      <c r="U769" s="224"/>
      <c r="V769" s="224"/>
      <c r="W769" s="224"/>
      <c r="X769" s="224"/>
      <c r="Y769" s="224"/>
      <c r="Z769" s="224"/>
    </row>
    <row r="770" spans="1:26" customFormat="1" ht="14.25" customHeight="1" thickBot="1">
      <c r="A770" s="224"/>
      <c r="B770" s="1215"/>
      <c r="C770" s="1216"/>
      <c r="D770" s="1216"/>
      <c r="E770" s="1216"/>
      <c r="F770" s="1216"/>
      <c r="G770" s="1216"/>
      <c r="H770" s="1216"/>
      <c r="I770" s="224"/>
      <c r="J770" s="224"/>
      <c r="K770" s="224"/>
      <c r="L770" s="224"/>
      <c r="M770" s="224"/>
      <c r="N770" s="224"/>
      <c r="O770" s="224"/>
      <c r="P770" s="224"/>
      <c r="Q770" s="224"/>
      <c r="R770" s="224"/>
      <c r="S770" s="224"/>
      <c r="T770" s="224"/>
      <c r="U770" s="224"/>
      <c r="V770" s="224"/>
      <c r="W770" s="224"/>
      <c r="X770" s="224"/>
      <c r="Y770" s="224"/>
      <c r="Z770" s="224"/>
    </row>
    <row r="771" spans="1:26" customFormat="1" ht="14.25" customHeight="1">
      <c r="A771" s="224"/>
      <c r="B771" s="1246" t="s">
        <v>489</v>
      </c>
      <c r="C771" s="1247"/>
      <c r="D771" s="228" t="s">
        <v>490</v>
      </c>
      <c r="E771" s="229" t="s">
        <v>491</v>
      </c>
      <c r="F771" s="229" t="s">
        <v>2530</v>
      </c>
      <c r="G771" s="230" t="s">
        <v>492</v>
      </c>
      <c r="H771" s="231" t="s">
        <v>493</v>
      </c>
      <c r="I771" s="224"/>
      <c r="J771" s="224"/>
      <c r="K771" s="224"/>
      <c r="L771" s="224"/>
      <c r="M771" s="224"/>
      <c r="N771" s="224"/>
      <c r="O771" s="224"/>
      <c r="P771" s="224"/>
      <c r="Q771" s="224"/>
      <c r="R771" s="224"/>
      <c r="S771" s="224"/>
      <c r="T771" s="224"/>
      <c r="U771" s="224"/>
      <c r="V771" s="224"/>
      <c r="W771" s="224"/>
      <c r="X771" s="224"/>
      <c r="Y771" s="224"/>
      <c r="Z771" s="224"/>
    </row>
    <row r="772" spans="1:26" customFormat="1" ht="14.25" customHeight="1" thickBot="1">
      <c r="A772" s="224"/>
      <c r="B772" s="238"/>
      <c r="C772" s="233"/>
      <c r="D772" s="234"/>
      <c r="E772" s="239"/>
      <c r="F772" s="239"/>
      <c r="G772" s="235"/>
      <c r="H772" s="240"/>
      <c r="I772" s="224"/>
      <c r="J772" s="224"/>
      <c r="K772" s="224"/>
      <c r="L772" s="224"/>
      <c r="M772" s="224"/>
      <c r="N772" s="224"/>
      <c r="O772" s="224"/>
      <c r="P772" s="224"/>
      <c r="Q772" s="224"/>
      <c r="R772" s="224"/>
      <c r="S772" s="224"/>
      <c r="T772" s="224"/>
      <c r="U772" s="224"/>
      <c r="V772" s="224"/>
      <c r="W772" s="224"/>
      <c r="X772" s="224"/>
      <c r="Y772" s="224"/>
      <c r="Z772" s="224"/>
    </row>
    <row r="773" spans="1:26" customFormat="1" ht="14.25" customHeight="1" thickBot="1">
      <c r="A773" s="224"/>
      <c r="B773" s="1219"/>
      <c r="C773" s="1216"/>
      <c r="D773" s="1226"/>
      <c r="E773" s="1220" t="s">
        <v>498</v>
      </c>
      <c r="F773" s="1221"/>
      <c r="G773" s="1222"/>
      <c r="H773" s="237">
        <f>ROUND(SUM(H772),0)</f>
        <v>0</v>
      </c>
      <c r="I773" s="224"/>
      <c r="J773" s="224"/>
      <c r="K773" s="224"/>
      <c r="L773" s="224"/>
      <c r="M773" s="224"/>
      <c r="N773" s="224"/>
      <c r="O773" s="224"/>
      <c r="P773" s="224"/>
      <c r="Q773" s="224"/>
      <c r="R773" s="224"/>
      <c r="S773" s="224"/>
      <c r="T773" s="224"/>
      <c r="U773" s="224"/>
      <c r="V773" s="224"/>
      <c r="W773" s="224"/>
      <c r="X773" s="224"/>
      <c r="Y773" s="224"/>
      <c r="Z773" s="224"/>
    </row>
    <row r="774" spans="1:26" customFormat="1" ht="14.25" customHeight="1" thickBot="1">
      <c r="A774" s="224"/>
      <c r="B774" s="241"/>
      <c r="C774" s="241"/>
      <c r="D774" s="241"/>
      <c r="E774" s="242"/>
      <c r="F774" s="242"/>
      <c r="G774" s="243"/>
      <c r="H774" s="244"/>
      <c r="I774" s="224"/>
      <c r="J774" s="224"/>
      <c r="K774" s="224"/>
      <c r="L774" s="224"/>
      <c r="M774" s="224"/>
      <c r="N774" s="224"/>
      <c r="O774" s="224"/>
      <c r="P774" s="224"/>
      <c r="Q774" s="224"/>
      <c r="R774" s="224"/>
      <c r="S774" s="224"/>
      <c r="T774" s="224"/>
      <c r="U774" s="224"/>
      <c r="V774" s="224"/>
      <c r="W774" s="224"/>
      <c r="X774" s="224"/>
      <c r="Y774" s="224"/>
      <c r="Z774" s="224"/>
    </row>
    <row r="775" spans="1:26" customFormat="1" ht="25.9" customHeight="1" thickBot="1">
      <c r="A775" s="224"/>
      <c r="B775" s="1227" t="s">
        <v>499</v>
      </c>
      <c r="C775" s="1225"/>
      <c r="D775" s="245" t="s">
        <v>495</v>
      </c>
      <c r="E775" s="245" t="s">
        <v>501</v>
      </c>
      <c r="F775" s="246" t="s">
        <v>2530</v>
      </c>
      <c r="G775" s="247" t="s">
        <v>500</v>
      </c>
      <c r="H775" s="248" t="s">
        <v>493</v>
      </c>
      <c r="I775" s="224"/>
      <c r="J775" s="224"/>
      <c r="K775" s="224"/>
      <c r="L775" s="224"/>
      <c r="M775" s="224"/>
      <c r="N775" s="224"/>
      <c r="O775" s="224"/>
      <c r="P775" s="224"/>
      <c r="Q775" s="224"/>
      <c r="R775" s="224"/>
      <c r="S775" s="224"/>
      <c r="T775" s="224"/>
      <c r="U775" s="224"/>
      <c r="V775" s="224"/>
      <c r="W775" s="224"/>
      <c r="X775" s="224"/>
      <c r="Y775" s="224"/>
      <c r="Z775" s="224"/>
    </row>
    <row r="776" spans="1:26" customFormat="1" ht="15.75" thickBot="1">
      <c r="A776" s="224"/>
      <c r="B776" s="249">
        <v>3</v>
      </c>
      <c r="C776" s="250" t="s">
        <v>4</v>
      </c>
      <c r="D776" s="251"/>
      <c r="E776" s="252"/>
      <c r="F776" s="252"/>
      <c r="G776" s="253"/>
      <c r="H776" s="254">
        <f>+ROUND(E776*G776,0)</f>
        <v>0</v>
      </c>
      <c r="I776" s="224"/>
      <c r="J776" s="224"/>
      <c r="K776" s="224"/>
      <c r="L776" s="224"/>
      <c r="M776" s="224"/>
      <c r="N776" s="224"/>
      <c r="O776" s="224"/>
      <c r="P776" s="224"/>
      <c r="Q776" s="224"/>
      <c r="R776" s="224"/>
      <c r="S776" s="224"/>
      <c r="T776" s="224"/>
      <c r="U776" s="224"/>
      <c r="V776" s="224"/>
      <c r="W776" s="224"/>
      <c r="X776" s="224"/>
      <c r="Y776" s="224"/>
      <c r="Z776" s="224"/>
    </row>
    <row r="777" spans="1:26" customFormat="1" ht="14.25" customHeight="1" thickBot="1">
      <c r="A777" s="224"/>
      <c r="B777" s="1219"/>
      <c r="C777" s="1216"/>
      <c r="D777" s="1216"/>
      <c r="E777" s="1228" t="s">
        <v>502</v>
      </c>
      <c r="F777" s="1224"/>
      <c r="G777" s="1225"/>
      <c r="H777" s="255">
        <f>ROUND(SUM(H776),0)</f>
        <v>0</v>
      </c>
      <c r="I777" s="224"/>
      <c r="J777" s="224"/>
      <c r="K777" s="224"/>
      <c r="L777" s="224"/>
      <c r="M777" s="224"/>
      <c r="N777" s="224"/>
      <c r="O777" s="224"/>
      <c r="P777" s="224"/>
      <c r="Q777" s="224"/>
      <c r="R777" s="224"/>
      <c r="S777" s="224"/>
      <c r="T777" s="224"/>
      <c r="U777" s="224"/>
      <c r="V777" s="224"/>
      <c r="W777" s="224"/>
      <c r="X777" s="224"/>
      <c r="Y777" s="224"/>
      <c r="Z777" s="224"/>
    </row>
    <row r="778" spans="1:26" customFormat="1" ht="14.25" customHeight="1" thickBot="1">
      <c r="A778" s="224"/>
      <c r="B778" s="1215"/>
      <c r="C778" s="1216"/>
      <c r="D778" s="1216"/>
      <c r="E778" s="1216"/>
      <c r="F778" s="1216"/>
      <c r="G778" s="1216"/>
      <c r="H778" s="1216"/>
      <c r="I778" s="224"/>
      <c r="J778" s="224"/>
      <c r="K778" s="224"/>
      <c r="L778" s="224"/>
      <c r="M778" s="224"/>
      <c r="N778" s="224"/>
      <c r="O778" s="224"/>
      <c r="P778" s="224"/>
      <c r="Q778" s="224"/>
      <c r="R778" s="224"/>
      <c r="S778" s="224"/>
      <c r="T778" s="224"/>
      <c r="U778" s="224"/>
      <c r="V778" s="224"/>
      <c r="W778" s="224"/>
      <c r="X778" s="224"/>
      <c r="Y778" s="224"/>
      <c r="Z778" s="224"/>
    </row>
    <row r="779" spans="1:26" customFormat="1" ht="14.25" customHeight="1">
      <c r="A779" s="224"/>
      <c r="B779" s="1217" t="s">
        <v>503</v>
      </c>
      <c r="C779" s="1218"/>
      <c r="D779" s="256" t="s">
        <v>495</v>
      </c>
      <c r="E779" s="257" t="s">
        <v>504</v>
      </c>
      <c r="F779" s="257" t="s">
        <v>2530</v>
      </c>
      <c r="G779" s="258" t="s">
        <v>505</v>
      </c>
      <c r="H779" s="259" t="s">
        <v>493</v>
      </c>
      <c r="I779" s="224"/>
      <c r="J779" s="224"/>
      <c r="K779" s="224"/>
      <c r="L779" s="224"/>
      <c r="M779" s="224"/>
      <c r="N779" s="224"/>
      <c r="O779" s="224"/>
      <c r="P779" s="224"/>
      <c r="Q779" s="224"/>
      <c r="R779" s="224"/>
      <c r="S779" s="224"/>
      <c r="T779" s="224"/>
      <c r="U779" s="224"/>
      <c r="V779" s="224"/>
      <c r="W779" s="224"/>
      <c r="X779" s="224"/>
      <c r="Y779" s="224"/>
      <c r="Z779" s="224"/>
    </row>
    <row r="780" spans="1:26" customFormat="1" ht="14.25" customHeight="1">
      <c r="A780" s="224"/>
      <c r="B780" s="260"/>
      <c r="C780" s="261"/>
      <c r="D780" s="262"/>
      <c r="E780" s="263"/>
      <c r="F780" s="263"/>
      <c r="G780" s="264"/>
      <c r="H780" s="265"/>
      <c r="I780" s="224"/>
      <c r="J780" s="224"/>
      <c r="K780" s="224"/>
      <c r="L780" s="224"/>
      <c r="M780" s="224"/>
      <c r="N780" s="224"/>
      <c r="O780" s="224"/>
      <c r="P780" s="224"/>
      <c r="Q780" s="224"/>
      <c r="R780" s="224"/>
      <c r="S780" s="224"/>
      <c r="T780" s="224"/>
      <c r="U780" s="224"/>
      <c r="V780" s="224"/>
      <c r="W780" s="224"/>
      <c r="X780" s="224"/>
      <c r="Y780" s="224"/>
      <c r="Z780" s="224"/>
    </row>
    <row r="781" spans="1:26" customFormat="1" ht="14.25" customHeight="1" thickBot="1">
      <c r="A781" s="224"/>
      <c r="B781" s="266"/>
      <c r="C781" s="267"/>
      <c r="D781" s="268"/>
      <c r="E781" s="269"/>
      <c r="F781" s="269"/>
      <c r="G781" s="270"/>
      <c r="H781" s="271"/>
      <c r="I781" s="224"/>
      <c r="J781" s="224"/>
      <c r="K781" s="224"/>
      <c r="L781" s="224"/>
      <c r="M781" s="224"/>
      <c r="N781" s="224"/>
      <c r="O781" s="224"/>
      <c r="P781" s="224"/>
      <c r="Q781" s="224"/>
      <c r="R781" s="224"/>
      <c r="S781" s="224"/>
      <c r="T781" s="224"/>
      <c r="U781" s="224"/>
      <c r="V781" s="224"/>
      <c r="W781" s="224"/>
      <c r="X781" s="224"/>
      <c r="Y781" s="224"/>
      <c r="Z781" s="224"/>
    </row>
    <row r="782" spans="1:26" customFormat="1" ht="14.25" customHeight="1" thickBot="1">
      <c r="A782" s="224"/>
      <c r="B782" s="1219"/>
      <c r="C782" s="1216"/>
      <c r="D782" s="1216"/>
      <c r="E782" s="1220" t="s">
        <v>506</v>
      </c>
      <c r="F782" s="1221"/>
      <c r="G782" s="1222"/>
      <c r="H782" s="237">
        <f>ROUND(SUM(H780:H781),0)</f>
        <v>0</v>
      </c>
      <c r="I782" s="224"/>
      <c r="J782" s="224"/>
      <c r="K782" s="224"/>
      <c r="L782" s="224"/>
      <c r="M782" s="224"/>
      <c r="N782" s="224"/>
      <c r="O782" s="224"/>
      <c r="P782" s="224"/>
      <c r="Q782" s="224"/>
      <c r="R782" s="224"/>
      <c r="S782" s="224"/>
      <c r="T782" s="224"/>
      <c r="U782" s="224"/>
      <c r="V782" s="224"/>
      <c r="W782" s="224"/>
      <c r="X782" s="224"/>
      <c r="Y782" s="224"/>
      <c r="Z782" s="224"/>
    </row>
    <row r="783" spans="1:26" customFormat="1" ht="14.25" customHeight="1" thickBot="1">
      <c r="A783" s="224"/>
      <c r="B783" s="241"/>
      <c r="C783" s="241"/>
      <c r="D783" s="241"/>
      <c r="E783" s="241"/>
      <c r="F783" s="241"/>
      <c r="G783" s="241"/>
      <c r="H783" s="241"/>
      <c r="I783" s="224"/>
      <c r="J783" s="224"/>
      <c r="K783" s="224"/>
      <c r="L783" s="224"/>
      <c r="M783" s="224"/>
      <c r="N783" s="224"/>
      <c r="O783" s="224"/>
      <c r="P783" s="224"/>
      <c r="Q783" s="224"/>
      <c r="R783" s="224"/>
      <c r="S783" s="224"/>
      <c r="T783" s="224"/>
      <c r="U783" s="224"/>
      <c r="V783" s="224"/>
      <c r="W783" s="224"/>
      <c r="X783" s="224"/>
      <c r="Y783" s="224"/>
      <c r="Z783" s="224"/>
    </row>
    <row r="784" spans="1:26" customFormat="1" ht="14.25" customHeight="1" thickBot="1">
      <c r="A784" s="224"/>
      <c r="B784" s="272"/>
      <c r="C784" s="272"/>
      <c r="D784" s="272"/>
      <c r="E784" s="1223" t="s">
        <v>507</v>
      </c>
      <c r="F784" s="1224"/>
      <c r="G784" s="1225"/>
      <c r="H784" s="273">
        <f>+ROUND(H782+H773+H769+H777,0)</f>
        <v>519900</v>
      </c>
      <c r="I784" s="224"/>
      <c r="J784" s="224"/>
      <c r="K784" s="224"/>
      <c r="L784" s="224"/>
      <c r="M784" s="224"/>
      <c r="N784" s="224"/>
      <c r="O784" s="224"/>
      <c r="P784" s="224"/>
      <c r="Q784" s="224"/>
      <c r="R784" s="224"/>
      <c r="S784" s="224"/>
      <c r="T784" s="224"/>
      <c r="U784" s="224"/>
      <c r="V784" s="224"/>
      <c r="W784" s="224"/>
      <c r="X784" s="224"/>
      <c r="Y784" s="224"/>
      <c r="Z784" s="224"/>
    </row>
    <row r="785" spans="1:26" customFormat="1" ht="14.45" customHeight="1">
      <c r="A785" s="224"/>
      <c r="B785" s="224"/>
      <c r="C785" s="224"/>
      <c r="D785" s="224"/>
      <c r="E785" s="225"/>
      <c r="F785" s="225"/>
      <c r="G785" s="226"/>
      <c r="H785" s="226"/>
      <c r="I785" s="224"/>
      <c r="J785" s="224"/>
      <c r="K785" s="224"/>
      <c r="L785" s="224"/>
      <c r="M785" s="224"/>
      <c r="N785" s="224"/>
      <c r="O785" s="224"/>
      <c r="P785" s="224"/>
      <c r="Q785" s="224"/>
      <c r="R785" s="224"/>
      <c r="S785" s="224"/>
      <c r="T785" s="224"/>
      <c r="U785" s="224"/>
      <c r="V785" s="224"/>
      <c r="W785" s="224"/>
      <c r="X785" s="224"/>
      <c r="Y785" s="224"/>
      <c r="Z785" s="224"/>
    </row>
    <row r="786" spans="1:26" customFormat="1" ht="14.25" customHeight="1" thickBot="1">
      <c r="A786" s="224"/>
      <c r="B786" s="224"/>
      <c r="C786" s="224"/>
      <c r="D786" s="224"/>
      <c r="E786" s="225"/>
      <c r="F786" s="225"/>
      <c r="G786" s="226"/>
      <c r="H786" s="226"/>
      <c r="I786" s="224"/>
      <c r="J786" s="224"/>
      <c r="K786" s="224"/>
      <c r="L786" s="224"/>
      <c r="M786" s="224"/>
      <c r="N786" s="224"/>
      <c r="O786" s="224"/>
      <c r="P786" s="224"/>
      <c r="Q786" s="224"/>
      <c r="R786" s="224"/>
      <c r="S786" s="224"/>
      <c r="T786" s="224"/>
      <c r="U786" s="224"/>
      <c r="V786" s="224"/>
      <c r="W786" s="224"/>
      <c r="X786" s="224"/>
      <c r="Y786" s="224"/>
      <c r="Z786" s="224"/>
    </row>
    <row r="787" spans="1:26" customFormat="1" ht="14.25" customHeight="1" thickBot="1">
      <c r="A787" s="224"/>
      <c r="B787" s="1282" t="s">
        <v>2532</v>
      </c>
      <c r="C787" s="1224"/>
      <c r="D787" s="1224"/>
      <c r="E787" s="1224"/>
      <c r="F787" s="1224"/>
      <c r="G787" s="1224"/>
      <c r="H787" s="1283"/>
      <c r="I787" s="224"/>
      <c r="J787" s="224"/>
      <c r="K787" s="224"/>
      <c r="L787" s="224"/>
      <c r="M787" s="224"/>
      <c r="N787" s="224"/>
      <c r="O787" s="224"/>
      <c r="P787" s="224"/>
      <c r="Q787" s="224"/>
      <c r="R787" s="224"/>
      <c r="S787" s="224"/>
      <c r="T787" s="224"/>
      <c r="U787" s="224"/>
      <c r="V787" s="224"/>
      <c r="W787" s="224"/>
      <c r="X787" s="224"/>
      <c r="Y787" s="224"/>
      <c r="Z787" s="224"/>
    </row>
    <row r="788" spans="1:26" customFormat="1" ht="14.25" customHeight="1" thickBot="1">
      <c r="A788" s="224"/>
      <c r="B788" s="1284" t="s">
        <v>487</v>
      </c>
      <c r="C788" s="1283"/>
      <c r="D788" s="1285"/>
      <c r="E788" s="1224"/>
      <c r="F788" s="1224"/>
      <c r="G788" s="1224"/>
      <c r="H788" s="1283"/>
      <c r="I788" s="224"/>
      <c r="J788" s="224"/>
      <c r="K788" s="224"/>
      <c r="L788" s="224"/>
      <c r="M788" s="224"/>
      <c r="N788" s="224"/>
      <c r="O788" s="224"/>
      <c r="P788" s="224"/>
      <c r="Q788" s="224"/>
      <c r="R788" s="224"/>
      <c r="S788" s="224"/>
      <c r="T788" s="224"/>
      <c r="U788" s="224"/>
      <c r="V788" s="224"/>
      <c r="W788" s="224"/>
      <c r="X788" s="224"/>
      <c r="Y788" s="224"/>
      <c r="Z788" s="224"/>
    </row>
    <row r="789" spans="1:26" customFormat="1" ht="14.25" customHeight="1" thickBot="1">
      <c r="A789" s="224"/>
      <c r="B789" s="1235" t="s">
        <v>488</v>
      </c>
      <c r="C789" s="1213"/>
      <c r="D789" s="1212" t="s">
        <v>2608</v>
      </c>
      <c r="E789" s="1213"/>
      <c r="F789" s="1213"/>
      <c r="G789" s="1213"/>
      <c r="H789" s="1214"/>
      <c r="I789" s="224"/>
      <c r="J789" s="224"/>
      <c r="K789" s="224"/>
      <c r="L789" s="224"/>
      <c r="M789" s="224"/>
      <c r="N789" s="224"/>
      <c r="O789" s="224"/>
      <c r="P789" s="224"/>
      <c r="Q789" s="224"/>
      <c r="R789" s="224"/>
      <c r="S789" s="224"/>
      <c r="T789" s="224"/>
      <c r="U789" s="224"/>
      <c r="V789" s="224"/>
      <c r="W789" s="224"/>
      <c r="X789" s="224"/>
      <c r="Y789" s="224"/>
      <c r="Z789" s="224"/>
    </row>
    <row r="790" spans="1:26" customFormat="1" ht="14.25" customHeight="1">
      <c r="A790" s="224"/>
      <c r="B790" s="1229" t="e">
        <f>VLOOKUP(D789,ACTIVIDADES!A:D,2,FALSE)</f>
        <v>#N/A</v>
      </c>
      <c r="C790" s="1214"/>
      <c r="D790" s="1235" t="s">
        <v>34</v>
      </c>
      <c r="E790" s="1213"/>
      <c r="F790" s="1213"/>
      <c r="G790" s="1213"/>
      <c r="H790" s="227" t="s">
        <v>1</v>
      </c>
      <c r="I790" s="224"/>
      <c r="J790" s="224"/>
      <c r="K790" s="224"/>
      <c r="L790" s="224"/>
      <c r="M790" s="224"/>
      <c r="N790" s="224"/>
      <c r="O790" s="224"/>
      <c r="P790" s="224"/>
      <c r="Q790" s="224"/>
      <c r="R790" s="224"/>
      <c r="S790" s="224"/>
      <c r="T790" s="224"/>
      <c r="U790" s="224"/>
      <c r="V790" s="224"/>
      <c r="W790" s="224"/>
      <c r="X790" s="224"/>
      <c r="Y790" s="224"/>
      <c r="Z790" s="224"/>
    </row>
    <row r="791" spans="1:26" customFormat="1" ht="14.25" customHeight="1">
      <c r="A791" s="224"/>
      <c r="B791" s="1243"/>
      <c r="C791" s="1244"/>
      <c r="D791" s="1236">
        <f>+ROUND(H810+H801+H796+H805,0)</f>
        <v>441524</v>
      </c>
      <c r="E791" s="1216"/>
      <c r="F791" s="1216"/>
      <c r="G791" s="1216"/>
      <c r="H791" s="1238" t="e">
        <v>#N/A</v>
      </c>
      <c r="I791" s="224"/>
      <c r="J791" s="224"/>
      <c r="K791" s="224"/>
      <c r="L791" s="224"/>
      <c r="M791" s="224"/>
      <c r="N791" s="224"/>
      <c r="O791" s="224"/>
      <c r="P791" s="224"/>
      <c r="Q791" s="224"/>
      <c r="R791" s="224"/>
      <c r="S791" s="224"/>
      <c r="T791" s="224"/>
      <c r="U791" s="224"/>
      <c r="V791" s="224"/>
      <c r="W791" s="224"/>
      <c r="X791" s="224"/>
      <c r="Y791" s="224"/>
      <c r="Z791" s="224"/>
    </row>
    <row r="792" spans="1:26" customFormat="1" ht="14.25" customHeight="1" thickBot="1">
      <c r="A792" s="224"/>
      <c r="B792" s="1237"/>
      <c r="C792" s="1245"/>
      <c r="D792" s="1237"/>
      <c r="E792" s="1221"/>
      <c r="F792" s="1221"/>
      <c r="G792" s="1221"/>
      <c r="H792" s="1239"/>
      <c r="I792" s="224"/>
      <c r="J792" s="224"/>
      <c r="K792" s="224"/>
      <c r="L792" s="224"/>
      <c r="M792" s="224"/>
      <c r="N792" s="224"/>
      <c r="O792" s="224"/>
      <c r="P792" s="224"/>
      <c r="Q792" s="224"/>
      <c r="R792" s="224"/>
      <c r="S792" s="224"/>
      <c r="T792" s="224"/>
      <c r="U792" s="224"/>
      <c r="V792" s="224"/>
      <c r="W792" s="224"/>
      <c r="X792" s="224"/>
      <c r="Y792" s="224"/>
      <c r="Z792" s="224"/>
    </row>
    <row r="793" spans="1:26" customFormat="1" ht="14.25" customHeight="1" thickBot="1">
      <c r="A793" s="224"/>
      <c r="B793" s="224"/>
      <c r="C793" s="224"/>
      <c r="D793" s="224"/>
      <c r="E793" s="225"/>
      <c r="F793" s="225"/>
      <c r="G793" s="226"/>
      <c r="H793" s="226"/>
      <c r="I793" s="224"/>
      <c r="J793" s="224"/>
      <c r="K793" s="224"/>
      <c r="L793" s="224"/>
      <c r="M793" s="224"/>
      <c r="N793" s="224"/>
      <c r="O793" s="224"/>
      <c r="P793" s="224"/>
      <c r="Q793" s="224"/>
      <c r="R793" s="224"/>
      <c r="S793" s="224"/>
      <c r="T793" s="224"/>
      <c r="U793" s="224"/>
      <c r="V793" s="224"/>
      <c r="W793" s="224"/>
      <c r="X793" s="224"/>
      <c r="Y793" s="224"/>
      <c r="Z793" s="224"/>
    </row>
    <row r="794" spans="1:26" customFormat="1" ht="14.25" customHeight="1">
      <c r="A794" s="224"/>
      <c r="B794" s="1246" t="s">
        <v>494</v>
      </c>
      <c r="C794" s="1247"/>
      <c r="D794" s="228" t="s">
        <v>495</v>
      </c>
      <c r="E794" s="229" t="s">
        <v>496</v>
      </c>
      <c r="F794" s="229" t="s">
        <v>2469</v>
      </c>
      <c r="G794" s="230" t="s">
        <v>492</v>
      </c>
      <c r="H794" s="231" t="s">
        <v>493</v>
      </c>
      <c r="I794" s="224"/>
      <c r="J794" s="224"/>
      <c r="K794" s="224"/>
      <c r="L794" s="224"/>
      <c r="M794" s="224"/>
      <c r="N794" s="224"/>
      <c r="O794" s="224"/>
      <c r="P794" s="224"/>
      <c r="Q794" s="224"/>
      <c r="R794" s="224"/>
      <c r="S794" s="224"/>
      <c r="T794" s="224"/>
      <c r="U794" s="224"/>
      <c r="V794" s="224"/>
      <c r="W794" s="224"/>
      <c r="X794" s="224"/>
      <c r="Y794" s="224"/>
      <c r="Z794" s="224"/>
    </row>
    <row r="795" spans="1:26" customFormat="1" ht="14.25" customHeight="1" thickBot="1">
      <c r="A795" s="224"/>
      <c r="B795" s="232"/>
      <c r="C795" s="233"/>
      <c r="D795" s="234"/>
      <c r="E795" s="234"/>
      <c r="F795" s="234"/>
      <c r="G795" s="235"/>
      <c r="H795" s="236"/>
      <c r="I795" s="224"/>
      <c r="J795" s="224"/>
      <c r="K795" s="224"/>
      <c r="L795" s="224"/>
      <c r="M795" s="224"/>
      <c r="N795" s="224"/>
      <c r="O795" s="224"/>
      <c r="P795" s="224"/>
      <c r="Q795" s="224"/>
      <c r="R795" s="224"/>
      <c r="S795" s="224"/>
      <c r="T795" s="224"/>
      <c r="U795" s="224"/>
      <c r="V795" s="224"/>
      <c r="W795" s="224"/>
      <c r="X795" s="224"/>
      <c r="Y795" s="224"/>
      <c r="Z795" s="224"/>
    </row>
    <row r="796" spans="1:26" customFormat="1" ht="14.25" customHeight="1" thickBot="1">
      <c r="A796" s="224"/>
      <c r="B796" s="1219"/>
      <c r="C796" s="1216"/>
      <c r="D796" s="1226"/>
      <c r="E796" s="1220" t="s">
        <v>33</v>
      </c>
      <c r="F796" s="1221"/>
      <c r="G796" s="1222"/>
      <c r="H796" s="237">
        <f>ROUND(SUM(H795:H795),0)</f>
        <v>0</v>
      </c>
      <c r="I796" s="224"/>
      <c r="J796" s="224"/>
      <c r="K796" s="224"/>
      <c r="L796" s="224"/>
      <c r="M796" s="224"/>
      <c r="N796" s="224"/>
      <c r="O796" s="224"/>
      <c r="P796" s="224"/>
      <c r="Q796" s="224"/>
      <c r="R796" s="224"/>
      <c r="S796" s="224"/>
      <c r="T796" s="224"/>
      <c r="U796" s="224"/>
      <c r="V796" s="224"/>
      <c r="W796" s="224"/>
      <c r="X796" s="224"/>
      <c r="Y796" s="224"/>
      <c r="Z796" s="224"/>
    </row>
    <row r="797" spans="1:26" customFormat="1" ht="14.25" customHeight="1" thickBot="1">
      <c r="A797" s="224"/>
      <c r="B797" s="1215"/>
      <c r="C797" s="1216"/>
      <c r="D797" s="1216"/>
      <c r="E797" s="1216"/>
      <c r="F797" s="1216"/>
      <c r="G797" s="1216"/>
      <c r="H797" s="1216"/>
      <c r="I797" s="224"/>
      <c r="J797" s="224"/>
      <c r="K797" s="224"/>
      <c r="L797" s="224"/>
      <c r="M797" s="224"/>
      <c r="N797" s="224"/>
      <c r="O797" s="224"/>
      <c r="P797" s="224"/>
      <c r="Q797" s="224"/>
      <c r="R797" s="224"/>
      <c r="S797" s="224"/>
      <c r="T797" s="224"/>
      <c r="U797" s="224"/>
      <c r="V797" s="224"/>
      <c r="W797" s="224"/>
      <c r="X797" s="224"/>
      <c r="Y797" s="224"/>
      <c r="Z797" s="224"/>
    </row>
    <row r="798" spans="1:26" customFormat="1" ht="14.25" customHeight="1">
      <c r="A798" s="224"/>
      <c r="B798" s="1246" t="s">
        <v>489</v>
      </c>
      <c r="C798" s="1247"/>
      <c r="D798" s="228" t="s">
        <v>490</v>
      </c>
      <c r="E798" s="229" t="s">
        <v>491</v>
      </c>
      <c r="F798" s="229" t="s">
        <v>2530</v>
      </c>
      <c r="G798" s="230" t="s">
        <v>492</v>
      </c>
      <c r="H798" s="231" t="s">
        <v>493</v>
      </c>
      <c r="I798" s="224"/>
      <c r="J798" s="224"/>
      <c r="K798" s="224"/>
      <c r="L798" s="224"/>
      <c r="M798" s="224"/>
      <c r="N798" s="224"/>
      <c r="O798" s="224"/>
      <c r="P798" s="224"/>
      <c r="Q798" s="224"/>
      <c r="R798" s="224"/>
      <c r="S798" s="224"/>
      <c r="T798" s="224"/>
      <c r="U798" s="224"/>
      <c r="V798" s="224"/>
      <c r="W798" s="224"/>
      <c r="X798" s="224"/>
      <c r="Y798" s="224"/>
      <c r="Z798" s="224"/>
    </row>
    <row r="799" spans="1:26" customFormat="1" ht="14.25" customHeight="1" thickBot="1">
      <c r="A799" s="224"/>
      <c r="B799" s="238" t="s">
        <v>617</v>
      </c>
      <c r="C799" s="233" t="str">
        <f>VLOOKUP(B799,'LISTA DE PRECIOS'!A:B,2,FALSE)</f>
        <v>Motosierra, 93.6 cm3 - 7.1 HP, 45-90 cm - 7.9 kg</v>
      </c>
      <c r="D799" s="234" t="str">
        <f>VLOOKUP(B799,'LISTA DE PRECIOS'!A:D,4,FALSE)</f>
        <v>Dia</v>
      </c>
      <c r="E799" s="239">
        <v>1</v>
      </c>
      <c r="F799" s="239"/>
      <c r="G799" s="235">
        <f>+H809</f>
        <v>122335</v>
      </c>
      <c r="H799" s="240">
        <f>+ROUND(E799*G799,0)</f>
        <v>122335</v>
      </c>
      <c r="I799" s="224"/>
      <c r="J799" s="224"/>
      <c r="K799" s="224"/>
      <c r="L799" s="224"/>
      <c r="M799" s="224"/>
      <c r="N799" s="224"/>
      <c r="O799" s="224"/>
      <c r="P799" s="224"/>
      <c r="Q799" s="224"/>
      <c r="R799" s="224"/>
      <c r="S799" s="224"/>
      <c r="T799" s="224"/>
      <c r="U799" s="224"/>
      <c r="V799" s="224"/>
      <c r="W799" s="224"/>
      <c r="X799" s="224"/>
      <c r="Y799" s="224"/>
      <c r="Z799" s="224"/>
    </row>
    <row r="800" spans="1:26" customFormat="1" ht="14.25" customHeight="1" thickBot="1">
      <c r="A800" s="224"/>
      <c r="B800" s="238" t="s">
        <v>543</v>
      </c>
      <c r="C800" s="233" t="str">
        <f>VLOOKUP(B800,'LISTA DE PRECIOS'!A:B,2,FALSE)</f>
        <v>Herramienta menor</v>
      </c>
      <c r="D800" s="234" t="str">
        <f>VLOOKUP(B800,'LISTA DE PRECIOS'!A:D,4,FALSE)</f>
        <v>%MO</v>
      </c>
      <c r="E800" s="239">
        <v>0.1</v>
      </c>
      <c r="F800" s="239"/>
      <c r="G800" s="235">
        <f>+H810</f>
        <v>190299</v>
      </c>
      <c r="H800" s="240">
        <f>+ROUND(E800*G800,0)</f>
        <v>19030</v>
      </c>
      <c r="I800" s="224"/>
      <c r="J800" s="224"/>
      <c r="K800" s="224"/>
      <c r="L800" s="224"/>
      <c r="M800" s="224"/>
      <c r="N800" s="224"/>
      <c r="O800" s="224"/>
      <c r="P800" s="224"/>
      <c r="Q800" s="224"/>
      <c r="R800" s="224"/>
      <c r="S800" s="224"/>
      <c r="T800" s="224"/>
      <c r="U800" s="224"/>
      <c r="V800" s="224"/>
      <c r="W800" s="224"/>
      <c r="X800" s="224"/>
      <c r="Y800" s="224"/>
      <c r="Z800" s="224"/>
    </row>
    <row r="801" spans="1:26" customFormat="1" ht="14.25" customHeight="1" thickBot="1">
      <c r="A801" s="224"/>
      <c r="B801" s="1219"/>
      <c r="C801" s="1216"/>
      <c r="D801" s="1226"/>
      <c r="E801" s="1220" t="s">
        <v>498</v>
      </c>
      <c r="F801" s="1221"/>
      <c r="G801" s="1222"/>
      <c r="H801" s="237">
        <f>ROUND(SUM(H799:H800),0)</f>
        <v>141365</v>
      </c>
      <c r="I801" s="224"/>
      <c r="J801" s="224"/>
      <c r="K801" s="224"/>
      <c r="L801" s="224"/>
      <c r="M801" s="224"/>
      <c r="N801" s="224"/>
      <c r="O801" s="224"/>
      <c r="P801" s="224"/>
      <c r="Q801" s="224"/>
      <c r="R801" s="224"/>
      <c r="S801" s="224"/>
      <c r="T801" s="224"/>
      <c r="U801" s="224"/>
      <c r="V801" s="224"/>
      <c r="W801" s="224"/>
      <c r="X801" s="224"/>
      <c r="Y801" s="224"/>
      <c r="Z801" s="224"/>
    </row>
    <row r="802" spans="1:26" customFormat="1" ht="14.25" customHeight="1" thickBot="1">
      <c r="A802" s="224"/>
      <c r="B802" s="241"/>
      <c r="C802" s="241"/>
      <c r="D802" s="241"/>
      <c r="E802" s="242"/>
      <c r="F802" s="242"/>
      <c r="G802" s="243"/>
      <c r="H802" s="244"/>
      <c r="I802" s="224"/>
      <c r="J802" s="224"/>
      <c r="K802" s="224"/>
      <c r="L802" s="224"/>
      <c r="M802" s="224"/>
      <c r="N802" s="224"/>
      <c r="O802" s="224"/>
      <c r="P802" s="224"/>
      <c r="Q802" s="224"/>
      <c r="R802" s="224"/>
      <c r="S802" s="224"/>
      <c r="T802" s="224"/>
      <c r="U802" s="224"/>
      <c r="V802" s="224"/>
      <c r="W802" s="224"/>
      <c r="X802" s="224"/>
      <c r="Y802" s="224"/>
      <c r="Z802" s="224"/>
    </row>
    <row r="803" spans="1:26" customFormat="1" ht="25.9" customHeight="1" thickBot="1">
      <c r="A803" s="224"/>
      <c r="B803" s="1227" t="s">
        <v>499</v>
      </c>
      <c r="C803" s="1225"/>
      <c r="D803" s="245" t="s">
        <v>495</v>
      </c>
      <c r="E803" s="245" t="s">
        <v>501</v>
      </c>
      <c r="F803" s="246" t="s">
        <v>2530</v>
      </c>
      <c r="G803" s="247" t="s">
        <v>500</v>
      </c>
      <c r="H803" s="248" t="s">
        <v>493</v>
      </c>
      <c r="I803" s="224"/>
      <c r="J803" s="224"/>
      <c r="K803" s="224"/>
      <c r="L803" s="224"/>
      <c r="M803" s="224"/>
      <c r="N803" s="224"/>
      <c r="O803" s="224"/>
      <c r="P803" s="224"/>
      <c r="Q803" s="224"/>
      <c r="R803" s="224"/>
      <c r="S803" s="224"/>
      <c r="T803" s="224"/>
      <c r="U803" s="224"/>
      <c r="V803" s="224"/>
      <c r="W803" s="224"/>
      <c r="X803" s="224"/>
      <c r="Y803" s="224"/>
      <c r="Z803" s="224"/>
    </row>
    <row r="804" spans="1:26" customFormat="1" ht="23.25" thickBot="1">
      <c r="A804" s="224"/>
      <c r="B804" s="277" t="s">
        <v>2434</v>
      </c>
      <c r="C804" s="233" t="str">
        <f>VLOOKUP(B804,'LISTA DE PRECIOS'!A:B,2,FALSE)</f>
        <v>Transporte material (corte, sub-base, base, afirmado, Petreos, arenas, etc)</v>
      </c>
      <c r="D804" s="234" t="str">
        <f>VLOOKUP(B804,'LISTA DE PRECIOS'!A:D,4,FALSE)</f>
        <v>M3-Km</v>
      </c>
      <c r="E804" s="278">
        <v>15</v>
      </c>
      <c r="F804" s="279">
        <v>4</v>
      </c>
      <c r="G804" s="280">
        <f>VLOOKUP(B804,'LISTA DE PRECIOS'!A:E,5,FALSE)</f>
        <v>1831</v>
      </c>
      <c r="H804" s="254">
        <f>+ROUND(E804*F804*G804,0)</f>
        <v>109860</v>
      </c>
      <c r="I804" s="224"/>
      <c r="J804" s="224"/>
      <c r="K804" s="224"/>
      <c r="L804" s="224"/>
      <c r="M804" s="224"/>
      <c r="N804" s="224"/>
      <c r="O804" s="224"/>
      <c r="P804" s="224"/>
      <c r="Q804" s="224"/>
      <c r="R804" s="224"/>
      <c r="S804" s="224"/>
      <c r="T804" s="224"/>
      <c r="U804" s="224"/>
      <c r="V804" s="224"/>
      <c r="W804" s="224"/>
      <c r="X804" s="224"/>
      <c r="Y804" s="224"/>
      <c r="Z804" s="224"/>
    </row>
    <row r="805" spans="1:26" customFormat="1" ht="14.25" customHeight="1" thickBot="1">
      <c r="A805" s="224"/>
      <c r="B805" s="1219"/>
      <c r="C805" s="1216"/>
      <c r="D805" s="1216"/>
      <c r="E805" s="1228" t="s">
        <v>502</v>
      </c>
      <c r="F805" s="1224"/>
      <c r="G805" s="1225"/>
      <c r="H805" s="255">
        <f>ROUND(SUM(H804),0)</f>
        <v>109860</v>
      </c>
      <c r="I805" s="224"/>
      <c r="J805" s="224"/>
      <c r="K805" s="224"/>
      <c r="L805" s="224"/>
      <c r="M805" s="224"/>
      <c r="N805" s="224"/>
      <c r="O805" s="224"/>
      <c r="P805" s="224"/>
      <c r="Q805" s="224"/>
      <c r="R805" s="224"/>
      <c r="S805" s="224"/>
      <c r="T805" s="224"/>
      <c r="U805" s="224"/>
      <c r="V805" s="224"/>
      <c r="W805" s="224"/>
      <c r="X805" s="224"/>
      <c r="Y805" s="224"/>
      <c r="Z805" s="224"/>
    </row>
    <row r="806" spans="1:26" customFormat="1" ht="14.25" customHeight="1" thickBot="1">
      <c r="A806" s="224"/>
      <c r="B806" s="1215"/>
      <c r="C806" s="1216"/>
      <c r="D806" s="1216"/>
      <c r="E806" s="1216"/>
      <c r="F806" s="1216"/>
      <c r="G806" s="1216"/>
      <c r="H806" s="1216"/>
      <c r="I806" s="224"/>
      <c r="J806" s="224"/>
      <c r="K806" s="224"/>
      <c r="L806" s="224"/>
      <c r="M806" s="224"/>
      <c r="N806" s="224"/>
      <c r="O806" s="224"/>
      <c r="P806" s="224"/>
      <c r="Q806" s="224"/>
      <c r="R806" s="224"/>
      <c r="S806" s="224"/>
      <c r="T806" s="224"/>
      <c r="U806" s="224"/>
      <c r="V806" s="224"/>
      <c r="W806" s="224"/>
      <c r="X806" s="224"/>
      <c r="Y806" s="224"/>
      <c r="Z806" s="224"/>
    </row>
    <row r="807" spans="1:26" customFormat="1" ht="14.25" customHeight="1">
      <c r="A807" s="224"/>
      <c r="B807" s="1217" t="s">
        <v>503</v>
      </c>
      <c r="C807" s="1218"/>
      <c r="D807" s="256" t="s">
        <v>495</v>
      </c>
      <c r="E807" s="257" t="s">
        <v>504</v>
      </c>
      <c r="F807" s="257" t="s">
        <v>2530</v>
      </c>
      <c r="G807" s="258" t="s">
        <v>505</v>
      </c>
      <c r="H807" s="259" t="s">
        <v>493</v>
      </c>
      <c r="I807" s="224"/>
      <c r="J807" s="224"/>
      <c r="K807" s="224"/>
      <c r="L807" s="224"/>
      <c r="M807" s="224"/>
      <c r="N807" s="224"/>
      <c r="O807" s="224"/>
      <c r="P807" s="224"/>
      <c r="Q807" s="224"/>
      <c r="R807" s="224"/>
      <c r="S807" s="224"/>
      <c r="T807" s="224"/>
      <c r="U807" s="224"/>
      <c r="V807" s="224"/>
      <c r="W807" s="224"/>
      <c r="X807" s="224"/>
      <c r="Y807" s="224"/>
      <c r="Z807" s="224"/>
    </row>
    <row r="808" spans="1:26" customFormat="1" ht="14.25" customHeight="1">
      <c r="A808" s="224"/>
      <c r="B808" s="260" t="s">
        <v>2514</v>
      </c>
      <c r="C808" s="261" t="str">
        <f>VLOOKUP(B808,'LISTA DE PRECIOS'!A:B,2,FALSE)</f>
        <v>Ayudante</v>
      </c>
      <c r="D808" s="262" t="str">
        <f>VLOOKUP(B808,'LISTA DE PRECIOS'!A:D,4,FALSE)</f>
        <v>Día</v>
      </c>
      <c r="E808" s="263">
        <v>1</v>
      </c>
      <c r="F808" s="263">
        <v>1</v>
      </c>
      <c r="G808" s="264">
        <f>VLOOKUP(B808,'LISTA DE PRECIOS'!A:E,5,FALSE)</f>
        <v>67964</v>
      </c>
      <c r="H808" s="265">
        <f t="shared" ref="H808:H809" si="10">+ROUND(E808*F808*G808,0)</f>
        <v>67964</v>
      </c>
      <c r="I808" s="224"/>
      <c r="J808" s="224"/>
      <c r="K808" s="224"/>
      <c r="L808" s="224"/>
      <c r="M808" s="224"/>
      <c r="N808" s="224"/>
      <c r="O808" s="224"/>
      <c r="P808" s="224"/>
      <c r="Q808" s="224"/>
      <c r="R808" s="224"/>
      <c r="S808" s="224"/>
      <c r="T808" s="224"/>
      <c r="U808" s="224"/>
      <c r="V808" s="224"/>
      <c r="W808" s="224"/>
      <c r="X808" s="224"/>
      <c r="Y808" s="224"/>
      <c r="Z808" s="224"/>
    </row>
    <row r="809" spans="1:26" customFormat="1" ht="14.25" customHeight="1" thickBot="1">
      <c r="A809" s="224"/>
      <c r="B809" s="266" t="s">
        <v>2516</v>
      </c>
      <c r="C809" s="267" t="str">
        <f>VLOOKUP(B809,'LISTA DE PRECIOS'!A:B,2,FALSE)</f>
        <v>Oficial</v>
      </c>
      <c r="D809" s="268" t="str">
        <f>VLOOKUP(B809,'LISTA DE PRECIOS'!A:D,4,FALSE)</f>
        <v>Día</v>
      </c>
      <c r="E809" s="263">
        <v>1</v>
      </c>
      <c r="F809" s="269">
        <v>1</v>
      </c>
      <c r="G809" s="270">
        <f>VLOOKUP(B809,'LISTA DE PRECIOS'!A:E,5,FALSE)</f>
        <v>122335</v>
      </c>
      <c r="H809" s="271">
        <f t="shared" si="10"/>
        <v>122335</v>
      </c>
      <c r="I809" s="224"/>
      <c r="J809" s="224"/>
      <c r="K809" s="224"/>
      <c r="L809" s="224"/>
      <c r="M809" s="224"/>
      <c r="N809" s="224"/>
      <c r="O809" s="224"/>
      <c r="P809" s="224"/>
      <c r="Q809" s="224"/>
      <c r="R809" s="224"/>
      <c r="S809" s="224"/>
      <c r="T809" s="224"/>
      <c r="U809" s="224"/>
      <c r="V809" s="224"/>
      <c r="W809" s="224"/>
      <c r="X809" s="224"/>
      <c r="Y809" s="224"/>
      <c r="Z809" s="224"/>
    </row>
    <row r="810" spans="1:26" customFormat="1" ht="14.25" customHeight="1" thickBot="1">
      <c r="A810" s="224"/>
      <c r="B810" s="1219"/>
      <c r="C810" s="1216"/>
      <c r="D810" s="1216"/>
      <c r="E810" s="1220" t="s">
        <v>506</v>
      </c>
      <c r="F810" s="1221"/>
      <c r="G810" s="1222"/>
      <c r="H810" s="237">
        <f>ROUND(SUM(H808:H809),0)</f>
        <v>190299</v>
      </c>
      <c r="I810" s="224"/>
      <c r="J810" s="224"/>
      <c r="K810" s="224"/>
      <c r="L810" s="224"/>
      <c r="M810" s="224"/>
      <c r="N810" s="224"/>
      <c r="O810" s="224"/>
      <c r="P810" s="224"/>
      <c r="Q810" s="224"/>
      <c r="R810" s="224"/>
      <c r="S810" s="224"/>
      <c r="T810" s="224"/>
      <c r="U810" s="224"/>
      <c r="V810" s="224"/>
      <c r="W810" s="224"/>
      <c r="X810" s="224"/>
      <c r="Y810" s="224"/>
      <c r="Z810" s="224"/>
    </row>
    <row r="811" spans="1:26" customFormat="1" ht="14.25" customHeight="1" thickBot="1">
      <c r="A811" s="224"/>
      <c r="B811" s="241"/>
      <c r="C811" s="241"/>
      <c r="D811" s="241"/>
      <c r="E811" s="241"/>
      <c r="F811" s="241"/>
      <c r="G811" s="241"/>
      <c r="H811" s="241"/>
      <c r="I811" s="224"/>
      <c r="J811" s="224"/>
      <c r="K811" s="224"/>
      <c r="L811" s="224"/>
      <c r="M811" s="224"/>
      <c r="N811" s="224"/>
      <c r="O811" s="224"/>
      <c r="P811" s="224"/>
      <c r="Q811" s="224"/>
      <c r="R811" s="224"/>
      <c r="S811" s="224"/>
      <c r="T811" s="224"/>
      <c r="U811" s="224"/>
      <c r="V811" s="224"/>
      <c r="W811" s="224"/>
      <c r="X811" s="224"/>
      <c r="Y811" s="224"/>
      <c r="Z811" s="224"/>
    </row>
    <row r="812" spans="1:26" customFormat="1" ht="14.25" customHeight="1" thickBot="1">
      <c r="A812" s="224"/>
      <c r="B812" s="272"/>
      <c r="C812" s="272"/>
      <c r="D812" s="272"/>
      <c r="E812" s="1223" t="s">
        <v>507</v>
      </c>
      <c r="F812" s="1224"/>
      <c r="G812" s="1225"/>
      <c r="H812" s="273">
        <f>+ROUND(H810+H801+H796+H805,0)</f>
        <v>441524</v>
      </c>
      <c r="I812" s="224"/>
      <c r="J812" s="224"/>
      <c r="K812" s="224"/>
      <c r="L812" s="224"/>
      <c r="M812" s="224"/>
      <c r="N812" s="224"/>
      <c r="O812" s="224"/>
      <c r="P812" s="224"/>
      <c r="Q812" s="224"/>
      <c r="R812" s="224"/>
      <c r="S812" s="224"/>
      <c r="T812" s="224"/>
      <c r="U812" s="224"/>
      <c r="V812" s="224"/>
      <c r="W812" s="224"/>
      <c r="X812" s="224"/>
      <c r="Y812" s="224"/>
      <c r="Z812" s="224"/>
    </row>
    <row r="813" spans="1:26" customFormat="1" ht="14.25" customHeight="1">
      <c r="A813" s="224"/>
      <c r="B813" s="272"/>
      <c r="C813" s="272"/>
      <c r="D813" s="272"/>
      <c r="E813" s="274"/>
      <c r="F813" s="275"/>
      <c r="G813" s="275"/>
      <c r="H813" s="276"/>
      <c r="I813" s="224"/>
      <c r="J813" s="224"/>
      <c r="K813" s="224"/>
      <c r="L813" s="224"/>
      <c r="M813" s="224"/>
      <c r="N813" s="224"/>
      <c r="O813" s="224"/>
      <c r="P813" s="224"/>
      <c r="Q813" s="224"/>
      <c r="R813" s="224"/>
      <c r="S813" s="224"/>
      <c r="T813" s="224"/>
      <c r="U813" s="224"/>
      <c r="V813" s="224"/>
      <c r="W813" s="224"/>
      <c r="X813" s="224"/>
      <c r="Y813" s="224"/>
      <c r="Z813" s="224"/>
    </row>
    <row r="814" spans="1:26" customFormat="1" ht="14.25" customHeight="1" thickBot="1">
      <c r="A814" s="224"/>
      <c r="B814" s="224"/>
      <c r="C814" s="224"/>
      <c r="D814" s="224"/>
      <c r="E814" s="225"/>
      <c r="F814" s="225"/>
      <c r="G814" s="226"/>
      <c r="H814" s="226"/>
      <c r="I814" s="224"/>
      <c r="J814" s="224"/>
      <c r="K814" s="224"/>
      <c r="L814" s="224"/>
      <c r="M814" s="224"/>
      <c r="N814" s="224"/>
      <c r="O814" s="224"/>
      <c r="P814" s="224"/>
      <c r="Q814" s="224"/>
      <c r="R814" s="224"/>
      <c r="S814" s="224"/>
      <c r="T814" s="224"/>
      <c r="U814" s="224"/>
      <c r="V814" s="224"/>
      <c r="W814" s="224"/>
      <c r="X814" s="224"/>
      <c r="Y814" s="224"/>
      <c r="Z814" s="224"/>
    </row>
    <row r="815" spans="1:26" customFormat="1" ht="14.25" customHeight="1" thickBot="1">
      <c r="A815" s="224"/>
      <c r="B815" s="1282" t="s">
        <v>2532</v>
      </c>
      <c r="C815" s="1224"/>
      <c r="D815" s="1224"/>
      <c r="E815" s="1224"/>
      <c r="F815" s="1224"/>
      <c r="G815" s="1224"/>
      <c r="H815" s="1283"/>
      <c r="I815" s="224"/>
      <c r="J815" s="224"/>
      <c r="K815" s="224"/>
      <c r="L815" s="224"/>
      <c r="M815" s="224"/>
      <c r="N815" s="224"/>
      <c r="O815" s="224"/>
      <c r="P815" s="224"/>
      <c r="Q815" s="224"/>
      <c r="R815" s="224"/>
      <c r="S815" s="224"/>
      <c r="T815" s="224"/>
      <c r="U815" s="224"/>
      <c r="V815" s="224"/>
      <c r="W815" s="224"/>
      <c r="X815" s="224"/>
      <c r="Y815" s="224"/>
      <c r="Z815" s="224"/>
    </row>
    <row r="816" spans="1:26" customFormat="1" ht="14.25" customHeight="1" thickBot="1">
      <c r="A816" s="224"/>
      <c r="B816" s="1284" t="s">
        <v>487</v>
      </c>
      <c r="C816" s="1283"/>
      <c r="D816" s="1285"/>
      <c r="E816" s="1224"/>
      <c r="F816" s="1224"/>
      <c r="G816" s="1224"/>
      <c r="H816" s="1283"/>
      <c r="I816" s="224"/>
      <c r="J816" s="224"/>
      <c r="K816" s="224"/>
      <c r="L816" s="224"/>
      <c r="M816" s="224"/>
      <c r="N816" s="224"/>
      <c r="O816" s="224"/>
      <c r="P816" s="224"/>
      <c r="Q816" s="224"/>
      <c r="R816" s="224"/>
      <c r="S816" s="224"/>
      <c r="T816" s="224"/>
      <c r="U816" s="224"/>
      <c r="V816" s="224"/>
      <c r="W816" s="224"/>
      <c r="X816" s="224"/>
      <c r="Y816" s="224"/>
      <c r="Z816" s="224"/>
    </row>
    <row r="817" spans="1:26" customFormat="1" ht="14.25" customHeight="1" thickBot="1">
      <c r="A817" s="224"/>
      <c r="B817" s="1235" t="s">
        <v>488</v>
      </c>
      <c r="C817" s="1213"/>
      <c r="D817" s="1212" t="s">
        <v>2609</v>
      </c>
      <c r="E817" s="1213"/>
      <c r="F817" s="1213"/>
      <c r="G817" s="1213"/>
      <c r="H817" s="1214"/>
      <c r="I817" s="224"/>
      <c r="J817" s="224"/>
      <c r="K817" s="224"/>
      <c r="L817" s="224"/>
      <c r="M817" s="224"/>
      <c r="N817" s="224"/>
      <c r="O817" s="224"/>
      <c r="P817" s="224"/>
      <c r="Q817" s="224"/>
      <c r="R817" s="224"/>
      <c r="S817" s="224"/>
      <c r="T817" s="224"/>
      <c r="U817" s="224"/>
      <c r="V817" s="224"/>
      <c r="W817" s="224"/>
      <c r="X817" s="224"/>
      <c r="Y817" s="224"/>
      <c r="Z817" s="224"/>
    </row>
    <row r="818" spans="1:26" customFormat="1" ht="14.25" customHeight="1">
      <c r="A818" s="224"/>
      <c r="B818" s="1229" t="e">
        <f>VLOOKUP(D817,ACTIVIDADES!A:D,2,FALSE)</f>
        <v>#N/A</v>
      </c>
      <c r="C818" s="1214"/>
      <c r="D818" s="1235" t="s">
        <v>34</v>
      </c>
      <c r="E818" s="1213"/>
      <c r="F818" s="1213"/>
      <c r="G818" s="1213"/>
      <c r="H818" s="227" t="s">
        <v>1</v>
      </c>
      <c r="I818" s="224"/>
      <c r="J818" s="224"/>
      <c r="K818" s="224"/>
      <c r="L818" s="224"/>
      <c r="M818" s="224"/>
      <c r="N818" s="224"/>
      <c r="O818" s="224"/>
      <c r="P818" s="224"/>
      <c r="Q818" s="224"/>
      <c r="R818" s="224"/>
      <c r="S818" s="224"/>
      <c r="T818" s="224"/>
      <c r="U818" s="224"/>
      <c r="V818" s="224"/>
      <c r="W818" s="224"/>
      <c r="X818" s="224"/>
      <c r="Y818" s="224"/>
      <c r="Z818" s="224"/>
    </row>
    <row r="819" spans="1:26" customFormat="1" ht="14.25" customHeight="1">
      <c r="A819" s="224"/>
      <c r="B819" s="1243"/>
      <c r="C819" s="1244"/>
      <c r="D819" s="1236">
        <f>+ROUND(H848+H839+H833+H843,0)</f>
        <v>355343</v>
      </c>
      <c r="E819" s="1216"/>
      <c r="F819" s="1216"/>
      <c r="G819" s="1216"/>
      <c r="H819" s="1238" t="e">
        <v>#N/A</v>
      </c>
      <c r="I819" s="224"/>
      <c r="J819" s="224"/>
      <c r="K819" s="224"/>
      <c r="L819" s="224"/>
      <c r="M819" s="224"/>
      <c r="N819" s="224"/>
      <c r="O819" s="224"/>
      <c r="P819" s="224"/>
      <c r="Q819" s="224"/>
      <c r="R819" s="224"/>
      <c r="S819" s="224"/>
      <c r="T819" s="224"/>
      <c r="U819" s="224"/>
      <c r="V819" s="224"/>
      <c r="W819" s="224"/>
      <c r="X819" s="224"/>
      <c r="Y819" s="224"/>
      <c r="Z819" s="224"/>
    </row>
    <row r="820" spans="1:26" customFormat="1" ht="14.25" customHeight="1" thickBot="1">
      <c r="A820" s="224"/>
      <c r="B820" s="1237"/>
      <c r="C820" s="1245"/>
      <c r="D820" s="1237"/>
      <c r="E820" s="1221"/>
      <c r="F820" s="1221"/>
      <c r="G820" s="1221"/>
      <c r="H820" s="1239"/>
      <c r="I820" s="224"/>
      <c r="J820" s="224"/>
      <c r="K820" s="224"/>
      <c r="L820" s="224"/>
      <c r="M820" s="224"/>
      <c r="N820" s="224"/>
      <c r="O820" s="224"/>
      <c r="P820" s="224"/>
      <c r="Q820" s="224"/>
      <c r="R820" s="224"/>
      <c r="S820" s="224"/>
      <c r="T820" s="224"/>
      <c r="U820" s="224"/>
      <c r="V820" s="224"/>
      <c r="W820" s="224"/>
      <c r="X820" s="224"/>
      <c r="Y820" s="224"/>
      <c r="Z820" s="224"/>
    </row>
    <row r="821" spans="1:26" customFormat="1" ht="14.25" customHeight="1" thickBot="1">
      <c r="A821" s="224"/>
      <c r="B821" s="224"/>
      <c r="C821" s="224"/>
      <c r="D821" s="224"/>
      <c r="E821" s="225"/>
      <c r="F821" s="225"/>
      <c r="G821" s="226"/>
      <c r="H821" s="226"/>
      <c r="I821" s="224"/>
      <c r="J821" s="224"/>
      <c r="K821" s="224"/>
      <c r="L821" s="224"/>
      <c r="M821" s="224"/>
      <c r="N821" s="224"/>
      <c r="O821" s="224"/>
      <c r="P821" s="224"/>
      <c r="Q821" s="224"/>
      <c r="R821" s="224"/>
      <c r="S821" s="224"/>
      <c r="T821" s="224"/>
      <c r="U821" s="224"/>
      <c r="V821" s="224"/>
      <c r="W821" s="224"/>
      <c r="X821" s="224"/>
      <c r="Y821" s="224"/>
      <c r="Z821" s="224"/>
    </row>
    <row r="822" spans="1:26" customFormat="1" ht="14.25" customHeight="1">
      <c r="A822" s="224"/>
      <c r="B822" s="1246" t="s">
        <v>494</v>
      </c>
      <c r="C822" s="1247"/>
      <c r="D822" s="228" t="s">
        <v>495</v>
      </c>
      <c r="E822" s="229" t="s">
        <v>496</v>
      </c>
      <c r="F822" s="229" t="s">
        <v>2469</v>
      </c>
      <c r="G822" s="230" t="s">
        <v>492</v>
      </c>
      <c r="H822" s="231" t="s">
        <v>493</v>
      </c>
      <c r="I822" s="224"/>
      <c r="J822" s="224"/>
      <c r="K822" s="224"/>
      <c r="L822" s="224"/>
      <c r="M822" s="224"/>
      <c r="N822" s="224"/>
      <c r="O822" s="224"/>
      <c r="P822" s="224"/>
      <c r="Q822" s="224"/>
      <c r="R822" s="224"/>
      <c r="S822" s="224"/>
      <c r="T822" s="224"/>
      <c r="U822" s="224"/>
      <c r="V822" s="224"/>
      <c r="W822" s="224"/>
      <c r="X822" s="224"/>
      <c r="Y822" s="224"/>
      <c r="Z822" s="224"/>
    </row>
    <row r="823" spans="1:26" customFormat="1" ht="14.25" customHeight="1" thickBot="1">
      <c r="A823" s="224"/>
      <c r="B823" s="281" t="s">
        <v>1114</v>
      </c>
      <c r="C823" s="282" t="str">
        <f>VLOOKUP(B823,'LISTA DE PRECIOS'!A:B,2,FALSE)</f>
        <v>Tabla para formaleta de 1" x 10" x 2,9 m</v>
      </c>
      <c r="D823" s="283" t="str">
        <f>VLOOKUP(B823,'LISTA DE PRECIOS'!A:D,4,FALSE)</f>
        <v>M</v>
      </c>
      <c r="E823" s="284">
        <v>1</v>
      </c>
      <c r="F823" s="283">
        <v>0.33333333333333331</v>
      </c>
      <c r="G823" s="280">
        <f>VLOOKUP(B823,'LISTA DE PRECIOS'!A:E,5,FALSE)</f>
        <v>5377</v>
      </c>
      <c r="H823" s="236">
        <f t="shared" ref="H823:H831" si="11">+ROUND(E823*F823*G823,0)</f>
        <v>1792</v>
      </c>
      <c r="I823" s="224"/>
      <c r="J823" s="224"/>
      <c r="K823" s="224"/>
      <c r="L823" s="224"/>
      <c r="M823" s="224"/>
      <c r="N823" s="224"/>
      <c r="O823" s="224"/>
      <c r="P823" s="224"/>
      <c r="Q823" s="224"/>
      <c r="R823" s="224"/>
      <c r="S823" s="224"/>
      <c r="T823" s="224"/>
      <c r="U823" s="224"/>
      <c r="V823" s="224"/>
      <c r="W823" s="224"/>
      <c r="X823" s="224"/>
      <c r="Y823" s="224"/>
      <c r="Z823" s="224"/>
    </row>
    <row r="824" spans="1:26" customFormat="1" ht="14.25" customHeight="1" thickBot="1">
      <c r="A824" s="224"/>
      <c r="B824" s="281" t="s">
        <v>787</v>
      </c>
      <c r="C824" s="282" t="str">
        <f>VLOOKUP(B824,'LISTA DE PRECIOS'!A:B,2,FALSE)</f>
        <v>Cuartón de sajo 2" x 4" x 2,9 m</v>
      </c>
      <c r="D824" s="283" t="str">
        <f>VLOOKUP(B824,'LISTA DE PRECIOS'!A:D,4,FALSE)</f>
        <v>M</v>
      </c>
      <c r="E824" s="283">
        <v>0.6</v>
      </c>
      <c r="F824" s="283">
        <v>0.33333333333333331</v>
      </c>
      <c r="G824" s="280">
        <f>VLOOKUP(B824,'LISTA DE PRECIOS'!A:E,5,FALSE)</f>
        <v>4359.6000000000004</v>
      </c>
      <c r="H824" s="236">
        <f t="shared" si="11"/>
        <v>872</v>
      </c>
      <c r="I824" s="224"/>
      <c r="J824" s="224"/>
      <c r="K824" s="224"/>
      <c r="L824" s="224"/>
      <c r="M824" s="224"/>
      <c r="N824" s="224"/>
      <c r="O824" s="224"/>
      <c r="P824" s="224"/>
      <c r="Q824" s="224"/>
      <c r="R824" s="224"/>
      <c r="S824" s="224"/>
      <c r="T824" s="224"/>
      <c r="U824" s="224"/>
      <c r="V824" s="224"/>
      <c r="W824" s="224"/>
      <c r="X824" s="224"/>
      <c r="Y824" s="224"/>
      <c r="Z824" s="224"/>
    </row>
    <row r="825" spans="1:26" customFormat="1" ht="14.25" customHeight="1" thickBot="1">
      <c r="A825" s="224"/>
      <c r="B825" s="281" t="s">
        <v>928</v>
      </c>
      <c r="C825" s="282" t="str">
        <f>VLOOKUP(B825,'LISTA DE PRECIOS'!A:B,2,FALSE)</f>
        <v>Listón sajo de 5 x 3 cm x 2,5 m (varilla)</v>
      </c>
      <c r="D825" s="283" t="str">
        <f>VLOOKUP(B825,'LISTA DE PRECIOS'!A:D,4,FALSE)</f>
        <v>M</v>
      </c>
      <c r="E825" s="283">
        <v>0.5</v>
      </c>
      <c r="F825" s="283">
        <v>0.33333333333333331</v>
      </c>
      <c r="G825" s="280">
        <f>VLOOKUP(B825,'LISTA DE PRECIOS'!A:E,5,FALSE)</f>
        <v>5424</v>
      </c>
      <c r="H825" s="236">
        <f t="shared" si="11"/>
        <v>904</v>
      </c>
      <c r="I825" s="224"/>
      <c r="J825" s="224"/>
      <c r="K825" s="224"/>
      <c r="L825" s="224"/>
      <c r="M825" s="224"/>
      <c r="N825" s="224"/>
      <c r="O825" s="224"/>
      <c r="P825" s="224"/>
      <c r="Q825" s="224"/>
      <c r="R825" s="224"/>
      <c r="S825" s="224"/>
      <c r="T825" s="224"/>
      <c r="U825" s="224"/>
      <c r="V825" s="224"/>
      <c r="W825" s="224"/>
      <c r="X825" s="224"/>
      <c r="Y825" s="224"/>
      <c r="Z825" s="224"/>
    </row>
    <row r="826" spans="1:26" customFormat="1" ht="14.25" customHeight="1" thickBot="1">
      <c r="A826" s="224"/>
      <c r="B826" s="281" t="s">
        <v>1073</v>
      </c>
      <c r="C826" s="282" t="str">
        <f>VLOOKUP(B826,'LISTA DE PRECIOS'!A:B,2,FALSE)</f>
        <v>Puntilla (promedio)</v>
      </c>
      <c r="D826" s="283" t="str">
        <f>VLOOKUP(B826,'LISTA DE PRECIOS'!A:D,4,FALSE)</f>
        <v>Lb</v>
      </c>
      <c r="E826" s="284">
        <v>0.5</v>
      </c>
      <c r="F826" s="283">
        <v>1</v>
      </c>
      <c r="G826" s="280">
        <f>VLOOKUP(B826,'LISTA DE PRECIOS'!A:E,5,FALSE)</f>
        <v>3500</v>
      </c>
      <c r="H826" s="236">
        <f t="shared" si="11"/>
        <v>1750</v>
      </c>
      <c r="I826" s="224"/>
      <c r="J826" s="224"/>
      <c r="K826" s="224"/>
      <c r="L826" s="224"/>
      <c r="M826" s="224"/>
      <c r="N826" s="224"/>
      <c r="O826" s="224"/>
      <c r="P826" s="224"/>
      <c r="Q826" s="224"/>
      <c r="R826" s="224"/>
      <c r="S826" s="224"/>
      <c r="T826" s="224"/>
      <c r="U826" s="224"/>
      <c r="V826" s="224"/>
      <c r="W826" s="224"/>
      <c r="X826" s="224"/>
      <c r="Y826" s="224"/>
      <c r="Z826" s="224"/>
    </row>
    <row r="827" spans="1:26" customFormat="1" ht="14.25" customHeight="1" thickBot="1">
      <c r="A827" s="224"/>
      <c r="B827" s="281" t="s">
        <v>680</v>
      </c>
      <c r="C827" s="282" t="str">
        <f>VLOOKUP(B827,'LISTA DE PRECIOS'!A:B,2,FALSE)</f>
        <v>Alambre negro calibre 18</v>
      </c>
      <c r="D827" s="283" t="str">
        <f>VLOOKUP(B827,'LISTA DE PRECIOS'!A:D,4,FALSE)</f>
        <v>Kg</v>
      </c>
      <c r="E827" s="284">
        <v>0.5</v>
      </c>
      <c r="F827" s="283">
        <v>1</v>
      </c>
      <c r="G827" s="280">
        <f>VLOOKUP(B827,'LISTA DE PRECIOS'!A:E,5,FALSE)</f>
        <v>7100</v>
      </c>
      <c r="H827" s="236">
        <f t="shared" si="11"/>
        <v>3550</v>
      </c>
      <c r="I827" s="224"/>
      <c r="J827" s="224"/>
      <c r="K827" s="224"/>
      <c r="L827" s="224"/>
      <c r="M827" s="224"/>
      <c r="N827" s="224"/>
      <c r="O827" s="224"/>
      <c r="P827" s="224"/>
      <c r="Q827" s="224"/>
      <c r="R827" s="224"/>
      <c r="S827" s="224"/>
      <c r="T827" s="224"/>
      <c r="U827" s="224"/>
      <c r="V827" s="224"/>
      <c r="W827" s="224"/>
      <c r="X827" s="224"/>
      <c r="Y827" s="224"/>
      <c r="Z827" s="224"/>
    </row>
    <row r="828" spans="1:26" customFormat="1" ht="14.25" customHeight="1" thickBot="1">
      <c r="A828" s="224"/>
      <c r="B828" s="281" t="s">
        <v>658</v>
      </c>
      <c r="C828" s="282" t="str">
        <f>VLOOKUP(B828,'LISTA DE PRECIOS'!A:B,2,FALSE)</f>
        <v>ACPM</v>
      </c>
      <c r="D828" s="283" t="str">
        <f>VLOOKUP(B828,'LISTA DE PRECIOS'!A:D,4,FALSE)</f>
        <v>Gl</v>
      </c>
      <c r="E828" s="284">
        <v>0.4</v>
      </c>
      <c r="F828" s="283">
        <v>1</v>
      </c>
      <c r="G828" s="280">
        <f>VLOOKUP(B828,'LISTA DE PRECIOS'!A:E,5,FALSE)</f>
        <v>8725</v>
      </c>
      <c r="H828" s="236">
        <f t="shared" si="11"/>
        <v>3490</v>
      </c>
      <c r="I828" s="224"/>
      <c r="J828" s="224"/>
      <c r="K828" s="224"/>
      <c r="L828" s="224"/>
      <c r="M828" s="224"/>
      <c r="N828" s="224"/>
      <c r="O828" s="224"/>
      <c r="P828" s="224"/>
      <c r="Q828" s="224"/>
      <c r="R828" s="224"/>
      <c r="S828" s="224"/>
      <c r="T828" s="224"/>
      <c r="U828" s="224"/>
      <c r="V828" s="224"/>
      <c r="W828" s="224"/>
      <c r="X828" s="224"/>
      <c r="Y828" s="224"/>
      <c r="Z828" s="224"/>
    </row>
    <row r="829" spans="1:26" customFormat="1" ht="14.25" customHeight="1" thickBot="1">
      <c r="A829" s="224"/>
      <c r="B829" s="281" t="s">
        <v>2416</v>
      </c>
      <c r="C829" s="285" t="str">
        <f>VLOOKUP(B829,'LISTA DE PRECIOS'!A:B,2,FALSE)</f>
        <v>Concreto de 20,7 Mpa (3000 psi) (producción)</v>
      </c>
      <c r="D829" s="283" t="str">
        <f>VLOOKUP(B829,'LISTA DE PRECIOS'!A:D,4,FALSE)</f>
        <v>M3</v>
      </c>
      <c r="E829" s="283">
        <v>0.15</v>
      </c>
      <c r="F829" s="283">
        <v>1.05</v>
      </c>
      <c r="G829" s="280">
        <f>VLOOKUP(B829,'LISTA DE PRECIOS'!A:E,5,FALSE)</f>
        <v>349675</v>
      </c>
      <c r="H829" s="236">
        <f t="shared" si="11"/>
        <v>55074</v>
      </c>
      <c r="I829" s="224"/>
      <c r="J829" s="224"/>
      <c r="K829" s="224"/>
      <c r="L829" s="224"/>
      <c r="M829" s="224"/>
      <c r="N829" s="224"/>
      <c r="O829" s="224"/>
      <c r="P829" s="224"/>
      <c r="Q829" s="224"/>
      <c r="R829" s="224"/>
      <c r="S829" s="224"/>
      <c r="T829" s="224"/>
      <c r="U829" s="224"/>
      <c r="V829" s="224"/>
      <c r="W829" s="224"/>
      <c r="X829" s="224"/>
      <c r="Y829" s="224"/>
      <c r="Z829" s="224"/>
    </row>
    <row r="830" spans="1:26" customFormat="1" ht="14.25" customHeight="1" thickBot="1">
      <c r="A830" s="224"/>
      <c r="B830" s="281" t="s">
        <v>2432</v>
      </c>
      <c r="C830" s="285" t="str">
        <f>VLOOKUP(B830,'LISTA DE PRECIOS'!A:B,2,FALSE)</f>
        <v>Acero Fy = 60.000 psi d&gt;1/4"</v>
      </c>
      <c r="D830" s="283" t="str">
        <f>VLOOKUP(B830,'LISTA DE PRECIOS'!A:D,4,FALSE)</f>
        <v>Kg</v>
      </c>
      <c r="E830" s="283">
        <v>5</v>
      </c>
      <c r="F830" s="283">
        <v>1.05</v>
      </c>
      <c r="G830" s="280">
        <f>VLOOKUP(B830,'LISTA DE PRECIOS'!A:E,5,FALSE)</f>
        <v>7598</v>
      </c>
      <c r="H830" s="236">
        <f t="shared" si="11"/>
        <v>39890</v>
      </c>
      <c r="I830" s="224"/>
      <c r="J830" s="224"/>
      <c r="K830" s="224"/>
      <c r="L830" s="224"/>
      <c r="M830" s="224"/>
      <c r="N830" s="224"/>
      <c r="O830" s="224"/>
      <c r="P830" s="224"/>
      <c r="Q830" s="224"/>
      <c r="R830" s="224"/>
      <c r="S830" s="224"/>
      <c r="T830" s="224"/>
      <c r="U830" s="224"/>
      <c r="V830" s="224"/>
      <c r="W830" s="224"/>
      <c r="X830" s="224"/>
      <c r="Y830" s="224"/>
      <c r="Z830" s="224"/>
    </row>
    <row r="831" spans="1:26" customFormat="1" ht="14.25" customHeight="1" thickBot="1">
      <c r="A831" s="224"/>
      <c r="B831" s="281" t="s">
        <v>1186</v>
      </c>
      <c r="C831" s="285" t="str">
        <f>VLOOKUP(B831,'LISTA DE PRECIOS'!A:B,2,FALSE)</f>
        <v>Tubería galvanizada para cerramiento de 1 1/2" x 6 m</v>
      </c>
      <c r="D831" s="283" t="str">
        <f>VLOOKUP(B831,'LISTA DE PRECIOS'!A:D,4,FALSE)</f>
        <v>M</v>
      </c>
      <c r="E831" s="283">
        <v>15</v>
      </c>
      <c r="F831" s="283">
        <v>1.05</v>
      </c>
      <c r="G831" s="280">
        <f>VLOOKUP(B831,'LISTA DE PRECIOS'!A:E,5,FALSE)</f>
        <v>13883.333333333334</v>
      </c>
      <c r="H831" s="236">
        <f t="shared" si="11"/>
        <v>218663</v>
      </c>
      <c r="I831" s="224"/>
      <c r="J831" s="224"/>
      <c r="K831" s="224"/>
      <c r="L831" s="224"/>
      <c r="M831" s="224"/>
      <c r="N831" s="224"/>
      <c r="O831" s="224"/>
      <c r="P831" s="224"/>
      <c r="Q831" s="224"/>
      <c r="R831" s="224"/>
      <c r="S831" s="224"/>
      <c r="T831" s="224"/>
      <c r="U831" s="224"/>
      <c r="V831" s="224"/>
      <c r="W831" s="224"/>
      <c r="X831" s="224"/>
      <c r="Y831" s="224"/>
      <c r="Z831" s="224"/>
    </row>
    <row r="832" spans="1:26" customFormat="1" ht="14.25" customHeight="1" thickBot="1">
      <c r="A832" s="224"/>
      <c r="B832" s="232"/>
      <c r="C832" s="233"/>
      <c r="D832" s="234"/>
      <c r="E832" s="234"/>
      <c r="F832" s="234"/>
      <c r="G832" s="235"/>
      <c r="H832" s="236"/>
      <c r="I832" s="224"/>
      <c r="J832" s="224"/>
      <c r="K832" s="224"/>
      <c r="L832" s="224"/>
      <c r="M832" s="224"/>
      <c r="N832" s="224"/>
      <c r="O832" s="224"/>
      <c r="P832" s="224"/>
      <c r="Q832" s="224"/>
      <c r="R832" s="224"/>
      <c r="S832" s="224"/>
      <c r="T832" s="224"/>
      <c r="U832" s="224"/>
      <c r="V832" s="224"/>
      <c r="W832" s="224"/>
      <c r="X832" s="224"/>
      <c r="Y832" s="224"/>
      <c r="Z832" s="224"/>
    </row>
    <row r="833" spans="1:26" customFormat="1" ht="14.25" customHeight="1" thickBot="1">
      <c r="A833" s="224"/>
      <c r="B833" s="1286"/>
      <c r="C833" s="1286"/>
      <c r="D833" s="1287"/>
      <c r="E833" s="1288" t="s">
        <v>33</v>
      </c>
      <c r="F833" s="1289"/>
      <c r="G833" s="1290"/>
      <c r="H833" s="237">
        <f>ROUND(SUM(H823:H832),0)</f>
        <v>325985</v>
      </c>
      <c r="I833" s="224"/>
      <c r="J833" s="224"/>
      <c r="K833" s="224"/>
      <c r="L833" s="224"/>
      <c r="M833" s="224"/>
      <c r="N833" s="224"/>
      <c r="O833" s="224"/>
      <c r="P833" s="224"/>
      <c r="Q833" s="224"/>
      <c r="R833" s="224"/>
      <c r="S833" s="224"/>
      <c r="T833" s="224"/>
      <c r="U833" s="224"/>
      <c r="V833" s="224"/>
      <c r="W833" s="224"/>
      <c r="X833" s="224"/>
      <c r="Y833" s="224"/>
      <c r="Z833" s="224"/>
    </row>
    <row r="834" spans="1:26" customFormat="1" ht="14.25" customHeight="1" thickBot="1">
      <c r="A834" s="224"/>
      <c r="B834" s="1215"/>
      <c r="C834" s="1216"/>
      <c r="D834" s="1216"/>
      <c r="E834" s="1216"/>
      <c r="F834" s="1216"/>
      <c r="G834" s="1216"/>
      <c r="H834" s="1216"/>
      <c r="I834" s="224"/>
      <c r="J834" s="224"/>
      <c r="K834" s="224"/>
      <c r="L834" s="224"/>
      <c r="M834" s="224"/>
      <c r="N834" s="224"/>
      <c r="O834" s="224"/>
      <c r="P834" s="224"/>
      <c r="Q834" s="224"/>
      <c r="R834" s="224"/>
      <c r="S834" s="224"/>
      <c r="T834" s="224"/>
      <c r="U834" s="224"/>
      <c r="V834" s="224"/>
      <c r="W834" s="224"/>
      <c r="X834" s="224"/>
      <c r="Y834" s="224"/>
      <c r="Z834" s="224"/>
    </row>
    <row r="835" spans="1:26" customFormat="1" ht="14.25" customHeight="1">
      <c r="A835" s="224"/>
      <c r="B835" s="1246" t="s">
        <v>489</v>
      </c>
      <c r="C835" s="1247"/>
      <c r="D835" s="228" t="s">
        <v>490</v>
      </c>
      <c r="E835" s="229" t="s">
        <v>491</v>
      </c>
      <c r="F835" s="229" t="s">
        <v>2530</v>
      </c>
      <c r="G835" s="230" t="s">
        <v>492</v>
      </c>
      <c r="H835" s="231" t="s">
        <v>493</v>
      </c>
      <c r="I835" s="224"/>
      <c r="J835" s="224"/>
      <c r="K835" s="224"/>
      <c r="L835" s="224"/>
      <c r="M835" s="224"/>
      <c r="N835" s="224"/>
      <c r="O835" s="224"/>
      <c r="P835" s="224"/>
      <c r="Q835" s="224"/>
      <c r="R835" s="224"/>
      <c r="S835" s="224"/>
      <c r="T835" s="224"/>
      <c r="U835" s="224"/>
      <c r="V835" s="224"/>
      <c r="W835" s="224"/>
      <c r="X835" s="224"/>
      <c r="Y835" s="224"/>
      <c r="Z835" s="224"/>
    </row>
    <row r="836" spans="1:26" customFormat="1" ht="14.25" customHeight="1" thickBot="1">
      <c r="A836" s="224"/>
      <c r="B836" s="286" t="s">
        <v>543</v>
      </c>
      <c r="C836" s="282" t="str">
        <f>VLOOKUP(B836,'LISTA DE PRECIOS'!A:B,2,FALSE)</f>
        <v>Herramienta menor</v>
      </c>
      <c r="D836" s="283" t="str">
        <f>VLOOKUP(B836,'LISTA DE PRECIOS'!A:D,4,FALSE)</f>
        <v>%MO</v>
      </c>
      <c r="E836" s="287">
        <v>0.1</v>
      </c>
      <c r="F836" s="288">
        <v>1</v>
      </c>
      <c r="G836" s="280">
        <f>+H848</f>
        <v>19030</v>
      </c>
      <c r="H836" s="240">
        <f>+ROUND(E836*G836,0)</f>
        <v>1903</v>
      </c>
      <c r="I836" s="224"/>
      <c r="J836" s="224"/>
      <c r="K836" s="224"/>
      <c r="L836" s="224"/>
      <c r="M836" s="224"/>
      <c r="N836" s="224"/>
      <c r="O836" s="224"/>
      <c r="P836" s="224"/>
      <c r="Q836" s="224"/>
      <c r="R836" s="224"/>
      <c r="S836" s="224"/>
      <c r="T836" s="224"/>
      <c r="U836" s="224"/>
      <c r="V836" s="224"/>
      <c r="W836" s="224"/>
      <c r="X836" s="224"/>
      <c r="Y836" s="224"/>
      <c r="Z836" s="224"/>
    </row>
    <row r="837" spans="1:26" customFormat="1" ht="14.25" customHeight="1" thickBot="1">
      <c r="A837" s="224"/>
      <c r="B837" s="286" t="s">
        <v>564</v>
      </c>
      <c r="C837" s="282" t="str">
        <f>VLOOKUP(B837,'LISTA DE PRECIOS'!A:B,2,FALSE)</f>
        <v>Vibrador eléctrico o a gasolina</v>
      </c>
      <c r="D837" s="283" t="str">
        <f>VLOOKUP(B837,'LISTA DE PRECIOS'!A:D,4,FALSE)</f>
        <v>Día</v>
      </c>
      <c r="E837" s="287">
        <v>0.1</v>
      </c>
      <c r="F837" s="288">
        <v>1</v>
      </c>
      <c r="G837" s="280">
        <f>VLOOKUP(B837,'LISTA DE PRECIOS'!A:E,5,FALSE)</f>
        <v>53550</v>
      </c>
      <c r="H837" s="240">
        <f>+ROUND(E837*G837,0)</f>
        <v>5355</v>
      </c>
      <c r="I837" s="224"/>
      <c r="J837" s="224"/>
      <c r="K837" s="224"/>
      <c r="L837" s="224"/>
      <c r="M837" s="224"/>
      <c r="N837" s="224"/>
      <c r="O837" s="224"/>
      <c r="P837" s="224"/>
      <c r="Q837" s="224"/>
      <c r="R837" s="224"/>
      <c r="S837" s="224"/>
      <c r="T837" s="224"/>
      <c r="U837" s="224"/>
      <c r="V837" s="224"/>
      <c r="W837" s="224"/>
      <c r="X837" s="224"/>
      <c r="Y837" s="224"/>
      <c r="Z837" s="224"/>
    </row>
    <row r="838" spans="1:26" customFormat="1" ht="14.25" customHeight="1">
      <c r="A838" s="224"/>
      <c r="B838" s="281" t="s">
        <v>642</v>
      </c>
      <c r="C838" s="282" t="str">
        <f>VLOOKUP(B838,'LISTA DE PRECIOS'!A:B,2,FALSE)</f>
        <v>Ensayo resistencia concretos</v>
      </c>
      <c r="D838" s="283" t="str">
        <f>VLOOKUP(B838,'LISTA DE PRECIOS'!A:D,4,FALSE)</f>
        <v>Un</v>
      </c>
      <c r="E838" s="287">
        <v>0.3</v>
      </c>
      <c r="F838" s="288">
        <v>1</v>
      </c>
      <c r="G838" s="280">
        <f>VLOOKUP(B838,'LISTA DE PRECIOS'!A:E,5,FALSE)</f>
        <v>10234</v>
      </c>
      <c r="H838" s="289">
        <f t="shared" ref="H838" si="12">+ROUND(E838*G838,0)</f>
        <v>3070</v>
      </c>
      <c r="I838" s="224"/>
      <c r="J838" s="224"/>
      <c r="K838" s="224"/>
      <c r="L838" s="224"/>
      <c r="M838" s="224"/>
      <c r="N838" s="224"/>
      <c r="O838" s="224"/>
      <c r="P838" s="224"/>
      <c r="Q838" s="224"/>
      <c r="R838" s="224"/>
      <c r="S838" s="224"/>
      <c r="T838" s="224"/>
      <c r="U838" s="224"/>
      <c r="V838" s="224"/>
      <c r="W838" s="224"/>
      <c r="X838" s="224"/>
      <c r="Y838" s="224"/>
      <c r="Z838" s="224"/>
    </row>
    <row r="839" spans="1:26" customFormat="1" ht="14.25" customHeight="1" thickBot="1">
      <c r="A839" s="224"/>
      <c r="B839" s="1219"/>
      <c r="C839" s="1216"/>
      <c r="D839" s="1226"/>
      <c r="E839" s="1220" t="s">
        <v>498</v>
      </c>
      <c r="F839" s="1221"/>
      <c r="G839" s="1222"/>
      <c r="H839" s="237">
        <f>ROUND(SUM(H836:H838),0)</f>
        <v>10328</v>
      </c>
      <c r="I839" s="224"/>
      <c r="J839" s="224"/>
      <c r="K839" s="224"/>
      <c r="L839" s="224"/>
      <c r="M839" s="224"/>
      <c r="N839" s="224"/>
      <c r="O839" s="224"/>
      <c r="P839" s="224"/>
      <c r="Q839" s="224"/>
      <c r="R839" s="224"/>
      <c r="S839" s="224"/>
      <c r="T839" s="224"/>
      <c r="U839" s="224"/>
      <c r="V839" s="224"/>
      <c r="W839" s="224"/>
      <c r="X839" s="224"/>
      <c r="Y839" s="224"/>
      <c r="Z839" s="224"/>
    </row>
    <row r="840" spans="1:26" customFormat="1" ht="14.25" customHeight="1" thickBot="1">
      <c r="A840" s="224"/>
      <c r="B840" s="241"/>
      <c r="C840" s="241"/>
      <c r="D840" s="241"/>
      <c r="E840" s="242"/>
      <c r="F840" s="242"/>
      <c r="G840" s="243"/>
      <c r="H840" s="244"/>
      <c r="I840" s="224"/>
      <c r="J840" s="224"/>
      <c r="K840" s="224"/>
      <c r="L840" s="224"/>
      <c r="M840" s="224"/>
      <c r="N840" s="224"/>
      <c r="O840" s="224"/>
      <c r="P840" s="224"/>
      <c r="Q840" s="224"/>
      <c r="R840" s="224"/>
      <c r="S840" s="224"/>
      <c r="T840" s="224"/>
      <c r="U840" s="224"/>
      <c r="V840" s="224"/>
      <c r="W840" s="224"/>
      <c r="X840" s="224"/>
      <c r="Y840" s="224"/>
      <c r="Z840" s="224"/>
    </row>
    <row r="841" spans="1:26" customFormat="1" ht="25.9" customHeight="1" thickBot="1">
      <c r="A841" s="224"/>
      <c r="B841" s="1227" t="s">
        <v>499</v>
      </c>
      <c r="C841" s="1225"/>
      <c r="D841" s="245" t="s">
        <v>495</v>
      </c>
      <c r="E841" s="245" t="s">
        <v>501</v>
      </c>
      <c r="F841" s="246" t="s">
        <v>2530</v>
      </c>
      <c r="G841" s="247" t="s">
        <v>500</v>
      </c>
      <c r="H841" s="248" t="s">
        <v>493</v>
      </c>
      <c r="I841" s="224"/>
      <c r="J841" s="224"/>
      <c r="K841" s="224"/>
      <c r="L841" s="224"/>
      <c r="M841" s="224"/>
      <c r="N841" s="224"/>
      <c r="O841" s="224"/>
      <c r="P841" s="224"/>
      <c r="Q841" s="224"/>
      <c r="R841" s="224"/>
      <c r="S841" s="224"/>
      <c r="T841" s="224"/>
      <c r="U841" s="224"/>
      <c r="V841" s="224"/>
      <c r="W841" s="224"/>
      <c r="X841" s="224"/>
      <c r="Y841" s="224"/>
      <c r="Z841" s="224"/>
    </row>
    <row r="842" spans="1:26" customFormat="1" ht="15.75" thickBot="1">
      <c r="A842" s="224"/>
      <c r="B842" s="277"/>
      <c r="C842" s="233"/>
      <c r="D842" s="234"/>
      <c r="E842" s="278"/>
      <c r="F842" s="279"/>
      <c r="G842" s="280"/>
      <c r="H842" s="254">
        <f>+ROUND(E842*F842*G842,0)</f>
        <v>0</v>
      </c>
      <c r="I842" s="224"/>
      <c r="J842" s="224"/>
      <c r="K842" s="224"/>
      <c r="L842" s="224"/>
      <c r="M842" s="224"/>
      <c r="N842" s="224"/>
      <c r="O842" s="224"/>
      <c r="P842" s="224"/>
      <c r="Q842" s="224"/>
      <c r="R842" s="224"/>
      <c r="S842" s="224"/>
      <c r="T842" s="224"/>
      <c r="U842" s="224"/>
      <c r="V842" s="224"/>
      <c r="W842" s="224"/>
      <c r="X842" s="224"/>
      <c r="Y842" s="224"/>
      <c r="Z842" s="224"/>
    </row>
    <row r="843" spans="1:26" customFormat="1" ht="14.25" customHeight="1" thickBot="1">
      <c r="A843" s="224"/>
      <c r="B843" s="1219"/>
      <c r="C843" s="1216"/>
      <c r="D843" s="1216"/>
      <c r="E843" s="1228" t="s">
        <v>502</v>
      </c>
      <c r="F843" s="1224"/>
      <c r="G843" s="1225"/>
      <c r="H843" s="255">
        <f>ROUND(SUM(H842),0)</f>
        <v>0</v>
      </c>
      <c r="I843" s="224"/>
      <c r="J843" s="224"/>
      <c r="K843" s="224"/>
      <c r="L843" s="224"/>
      <c r="M843" s="224"/>
      <c r="N843" s="224"/>
      <c r="O843" s="224"/>
      <c r="P843" s="224"/>
      <c r="Q843" s="224"/>
      <c r="R843" s="224"/>
      <c r="S843" s="224"/>
      <c r="T843" s="224"/>
      <c r="U843" s="224"/>
      <c r="V843" s="224"/>
      <c r="W843" s="224"/>
      <c r="X843" s="224"/>
      <c r="Y843" s="224"/>
      <c r="Z843" s="224"/>
    </row>
    <row r="844" spans="1:26" customFormat="1" ht="14.25" customHeight="1" thickBot="1">
      <c r="A844" s="224"/>
      <c r="B844" s="1215"/>
      <c r="C844" s="1216"/>
      <c r="D844" s="1216"/>
      <c r="E844" s="1216"/>
      <c r="F844" s="1216"/>
      <c r="G844" s="1216"/>
      <c r="H844" s="1216"/>
      <c r="I844" s="224"/>
      <c r="J844" s="224"/>
      <c r="K844" s="224"/>
      <c r="L844" s="224"/>
      <c r="M844" s="224"/>
      <c r="N844" s="224"/>
      <c r="O844" s="224"/>
      <c r="P844" s="224"/>
      <c r="Q844" s="224"/>
      <c r="R844" s="224"/>
      <c r="S844" s="224"/>
      <c r="T844" s="224"/>
      <c r="U844" s="224"/>
      <c r="V844" s="224"/>
      <c r="W844" s="224"/>
      <c r="X844" s="224"/>
      <c r="Y844" s="224"/>
      <c r="Z844" s="224"/>
    </row>
    <row r="845" spans="1:26" customFormat="1" ht="14.25" customHeight="1">
      <c r="A845" s="224"/>
      <c r="B845" s="1217" t="s">
        <v>503</v>
      </c>
      <c r="C845" s="1218"/>
      <c r="D845" s="256" t="s">
        <v>495</v>
      </c>
      <c r="E845" s="257" t="s">
        <v>504</v>
      </c>
      <c r="F845" s="257" t="s">
        <v>2530</v>
      </c>
      <c r="G845" s="258" t="s">
        <v>505</v>
      </c>
      <c r="H845" s="259" t="s">
        <v>493</v>
      </c>
      <c r="I845" s="224"/>
      <c r="J845" s="224"/>
      <c r="K845" s="224"/>
      <c r="L845" s="224"/>
      <c r="M845" s="224"/>
      <c r="N845" s="224"/>
      <c r="O845" s="224"/>
      <c r="P845" s="224"/>
      <c r="Q845" s="224"/>
      <c r="R845" s="224"/>
      <c r="S845" s="224"/>
      <c r="T845" s="224"/>
      <c r="U845" s="224"/>
      <c r="V845" s="224"/>
      <c r="W845" s="224"/>
      <c r="X845" s="224"/>
      <c r="Y845" s="224"/>
      <c r="Z845" s="224"/>
    </row>
    <row r="846" spans="1:26" customFormat="1" ht="14.25" customHeight="1">
      <c r="A846" s="224"/>
      <c r="B846" s="260" t="s">
        <v>2514</v>
      </c>
      <c r="C846" s="261" t="str">
        <f>VLOOKUP(B846,'LISTA DE PRECIOS'!A:B,2,FALSE)</f>
        <v>Ayudante</v>
      </c>
      <c r="D846" s="262" t="str">
        <f>VLOOKUP(B846,'LISTA DE PRECIOS'!A:D,4,FALSE)</f>
        <v>Día</v>
      </c>
      <c r="E846" s="263">
        <v>0.1</v>
      </c>
      <c r="F846" s="263">
        <v>1</v>
      </c>
      <c r="G846" s="264">
        <f>VLOOKUP(B846,'LISTA DE PRECIOS'!A:E,5,FALSE)</f>
        <v>67964</v>
      </c>
      <c r="H846" s="265">
        <f t="shared" ref="H846:H847" si="13">+ROUND(E846*F846*G846,0)</f>
        <v>6796</v>
      </c>
      <c r="I846" s="224"/>
      <c r="J846" s="224"/>
      <c r="K846" s="224"/>
      <c r="L846" s="224"/>
      <c r="M846" s="224"/>
      <c r="N846" s="224"/>
      <c r="O846" s="224"/>
      <c r="P846" s="224"/>
      <c r="Q846" s="224"/>
      <c r="R846" s="224"/>
      <c r="S846" s="224"/>
      <c r="T846" s="224"/>
      <c r="U846" s="224"/>
      <c r="V846" s="224"/>
      <c r="W846" s="224"/>
      <c r="X846" s="224"/>
      <c r="Y846" s="224"/>
      <c r="Z846" s="224"/>
    </row>
    <row r="847" spans="1:26" customFormat="1" ht="14.25" customHeight="1" thickBot="1">
      <c r="A847" s="224"/>
      <c r="B847" s="266" t="s">
        <v>2516</v>
      </c>
      <c r="C847" s="267" t="str">
        <f>VLOOKUP(B847,'LISTA DE PRECIOS'!A:B,2,FALSE)</f>
        <v>Oficial</v>
      </c>
      <c r="D847" s="268" t="str">
        <f>VLOOKUP(B847,'LISTA DE PRECIOS'!A:D,4,FALSE)</f>
        <v>Día</v>
      </c>
      <c r="E847" s="263">
        <v>0.1</v>
      </c>
      <c r="F847" s="269">
        <v>1</v>
      </c>
      <c r="G847" s="270">
        <f>VLOOKUP(B847,'LISTA DE PRECIOS'!A:E,5,FALSE)</f>
        <v>122335</v>
      </c>
      <c r="H847" s="271">
        <f t="shared" si="13"/>
        <v>12234</v>
      </c>
      <c r="I847" s="224"/>
      <c r="J847" s="224"/>
      <c r="K847" s="224"/>
      <c r="L847" s="224"/>
      <c r="M847" s="224"/>
      <c r="N847" s="224"/>
      <c r="O847" s="224"/>
      <c r="P847" s="224"/>
      <c r="Q847" s="224"/>
      <c r="R847" s="224"/>
      <c r="S847" s="224"/>
      <c r="T847" s="224"/>
      <c r="U847" s="224"/>
      <c r="V847" s="224"/>
      <c r="W847" s="224"/>
      <c r="X847" s="224"/>
      <c r="Y847" s="224"/>
      <c r="Z847" s="224"/>
    </row>
    <row r="848" spans="1:26" customFormat="1" ht="14.25" customHeight="1" thickBot="1">
      <c r="A848" s="224"/>
      <c r="B848" s="1219"/>
      <c r="C848" s="1216"/>
      <c r="D848" s="1216"/>
      <c r="E848" s="1220" t="s">
        <v>506</v>
      </c>
      <c r="F848" s="1221"/>
      <c r="G848" s="1222"/>
      <c r="H848" s="237">
        <f>ROUND(SUM(H846:H847),0)</f>
        <v>19030</v>
      </c>
      <c r="I848" s="224"/>
      <c r="J848" s="224"/>
      <c r="K848" s="224"/>
      <c r="L848" s="224"/>
      <c r="M848" s="224"/>
      <c r="N848" s="224"/>
      <c r="O848" s="224"/>
      <c r="P848" s="224"/>
      <c r="Q848" s="224"/>
      <c r="R848" s="224"/>
      <c r="S848" s="224"/>
      <c r="T848" s="224"/>
      <c r="U848" s="224"/>
      <c r="V848" s="224"/>
      <c r="W848" s="224"/>
      <c r="X848" s="224"/>
      <c r="Y848" s="224"/>
      <c r="Z848" s="224"/>
    </row>
    <row r="849" spans="1:26" customFormat="1" ht="14.25" customHeight="1" thickBot="1">
      <c r="A849" s="224"/>
      <c r="B849" s="241"/>
      <c r="C849" s="241"/>
      <c r="D849" s="241"/>
      <c r="E849" s="241"/>
      <c r="F849" s="241"/>
      <c r="G849" s="241"/>
      <c r="H849" s="241"/>
      <c r="I849" s="224"/>
      <c r="J849" s="224"/>
      <c r="K849" s="224"/>
      <c r="L849" s="224"/>
      <c r="M849" s="224"/>
      <c r="N849" s="224"/>
      <c r="O849" s="224"/>
      <c r="P849" s="224"/>
      <c r="Q849" s="224"/>
      <c r="R849" s="224"/>
      <c r="S849" s="224"/>
      <c r="T849" s="224"/>
      <c r="U849" s="224"/>
      <c r="V849" s="224"/>
      <c r="W849" s="224"/>
      <c r="X849" s="224"/>
      <c r="Y849" s="224"/>
      <c r="Z849" s="224"/>
    </row>
    <row r="850" spans="1:26" customFormat="1" ht="14.25" customHeight="1" thickBot="1">
      <c r="A850" s="224"/>
      <c r="B850" s="272"/>
      <c r="C850" s="272"/>
      <c r="D850" s="272"/>
      <c r="E850" s="1223" t="s">
        <v>507</v>
      </c>
      <c r="F850" s="1224"/>
      <c r="G850" s="1225"/>
      <c r="H850" s="273">
        <f>+ROUND(H848+H839+H833+H843,0)</f>
        <v>355343</v>
      </c>
      <c r="I850" s="224"/>
      <c r="J850" s="224"/>
      <c r="K850" s="224"/>
      <c r="L850" s="224"/>
      <c r="M850" s="224"/>
      <c r="N850" s="224"/>
      <c r="O850" s="224"/>
      <c r="P850" s="224"/>
      <c r="Q850" s="224"/>
      <c r="R850" s="224"/>
      <c r="S850" s="224"/>
      <c r="T850" s="224"/>
      <c r="U850" s="224"/>
      <c r="V850" s="224"/>
      <c r="W850" s="224"/>
      <c r="X850" s="224"/>
      <c r="Y850" s="224"/>
      <c r="Z850" s="224"/>
    </row>
    <row r="851" spans="1:26" customFormat="1" ht="14.25" customHeight="1">
      <c r="A851" s="224"/>
      <c r="B851" s="272"/>
      <c r="C851" s="272"/>
      <c r="D851" s="272"/>
      <c r="E851" s="274"/>
      <c r="F851" s="275"/>
      <c r="G851" s="275"/>
      <c r="H851" s="276"/>
      <c r="I851" s="224"/>
      <c r="J851" s="224"/>
      <c r="K851" s="224"/>
      <c r="L851" s="224"/>
      <c r="M851" s="224"/>
      <c r="N851" s="224"/>
      <c r="O851" s="224"/>
      <c r="P851" s="224"/>
      <c r="Q851" s="224"/>
      <c r="R851" s="224"/>
      <c r="S851" s="224"/>
      <c r="T851" s="224"/>
      <c r="U851" s="224"/>
      <c r="V851" s="224"/>
      <c r="W851" s="224"/>
      <c r="X851" s="224"/>
      <c r="Y851" s="224"/>
      <c r="Z851" s="224"/>
    </row>
  </sheetData>
  <mergeCells count="696">
    <mergeCell ref="B844:H844"/>
    <mergeCell ref="B845:C845"/>
    <mergeCell ref="B848:D848"/>
    <mergeCell ref="E848:G848"/>
    <mergeCell ref="E850:G850"/>
    <mergeCell ref="B822:C822"/>
    <mergeCell ref="B833:D833"/>
    <mergeCell ref="E833:G833"/>
    <mergeCell ref="B834:H834"/>
    <mergeCell ref="B835:C835"/>
    <mergeCell ref="B839:D839"/>
    <mergeCell ref="E839:G839"/>
    <mergeCell ref="B841:C841"/>
    <mergeCell ref="B843:D843"/>
    <mergeCell ref="E843:G843"/>
    <mergeCell ref="E812:G812"/>
    <mergeCell ref="B815:H815"/>
    <mergeCell ref="B816:C816"/>
    <mergeCell ref="D816:H816"/>
    <mergeCell ref="B817:C817"/>
    <mergeCell ref="D817:H817"/>
    <mergeCell ref="B818:C820"/>
    <mergeCell ref="D818:G818"/>
    <mergeCell ref="D819:G820"/>
    <mergeCell ref="H819:H820"/>
    <mergeCell ref="B801:D801"/>
    <mergeCell ref="E801:G801"/>
    <mergeCell ref="B803:C803"/>
    <mergeCell ref="B805:D805"/>
    <mergeCell ref="E805:G805"/>
    <mergeCell ref="B806:H806"/>
    <mergeCell ref="B807:C807"/>
    <mergeCell ref="B810:D810"/>
    <mergeCell ref="E810:G810"/>
    <mergeCell ref="B790:C792"/>
    <mergeCell ref="D790:G790"/>
    <mergeCell ref="D791:G792"/>
    <mergeCell ref="H791:H792"/>
    <mergeCell ref="B794:C794"/>
    <mergeCell ref="B796:D796"/>
    <mergeCell ref="E796:G796"/>
    <mergeCell ref="B797:H797"/>
    <mergeCell ref="B798:C798"/>
    <mergeCell ref="B778:H778"/>
    <mergeCell ref="B779:C779"/>
    <mergeCell ref="B782:D782"/>
    <mergeCell ref="E782:G782"/>
    <mergeCell ref="E784:G784"/>
    <mergeCell ref="B787:H787"/>
    <mergeCell ref="B788:C788"/>
    <mergeCell ref="D788:H788"/>
    <mergeCell ref="B789:C789"/>
    <mergeCell ref="D789:H789"/>
    <mergeCell ref="B767:C767"/>
    <mergeCell ref="B769:D769"/>
    <mergeCell ref="E769:G769"/>
    <mergeCell ref="B770:H770"/>
    <mergeCell ref="B771:C771"/>
    <mergeCell ref="B773:D773"/>
    <mergeCell ref="E773:G773"/>
    <mergeCell ref="B775:C775"/>
    <mergeCell ref="B777:D777"/>
    <mergeCell ref="E777:G777"/>
    <mergeCell ref="E757:G757"/>
    <mergeCell ref="B760:H760"/>
    <mergeCell ref="B761:C761"/>
    <mergeCell ref="D761:H761"/>
    <mergeCell ref="B762:C762"/>
    <mergeCell ref="D762:H762"/>
    <mergeCell ref="B763:C765"/>
    <mergeCell ref="D763:G763"/>
    <mergeCell ref="D764:G765"/>
    <mergeCell ref="H764:H765"/>
    <mergeCell ref="B746:D746"/>
    <mergeCell ref="E746:G746"/>
    <mergeCell ref="B748:C748"/>
    <mergeCell ref="B750:D750"/>
    <mergeCell ref="E750:G750"/>
    <mergeCell ref="B751:H751"/>
    <mergeCell ref="B752:C752"/>
    <mergeCell ref="B755:D755"/>
    <mergeCell ref="E755:G755"/>
    <mergeCell ref="B735:C737"/>
    <mergeCell ref="D735:G735"/>
    <mergeCell ref="D736:G737"/>
    <mergeCell ref="H736:H737"/>
    <mergeCell ref="B739:C739"/>
    <mergeCell ref="B742:D742"/>
    <mergeCell ref="E742:G742"/>
    <mergeCell ref="B743:H743"/>
    <mergeCell ref="B744:C744"/>
    <mergeCell ref="B723:H723"/>
    <mergeCell ref="B724:C724"/>
    <mergeCell ref="B727:D727"/>
    <mergeCell ref="E727:G727"/>
    <mergeCell ref="E729:G729"/>
    <mergeCell ref="B732:H732"/>
    <mergeCell ref="B733:C733"/>
    <mergeCell ref="D733:H733"/>
    <mergeCell ref="B734:C734"/>
    <mergeCell ref="D734:H734"/>
    <mergeCell ref="B711:C711"/>
    <mergeCell ref="B714:D714"/>
    <mergeCell ref="E714:G714"/>
    <mergeCell ref="B715:H715"/>
    <mergeCell ref="B716:C716"/>
    <mergeCell ref="B718:D718"/>
    <mergeCell ref="E718:G718"/>
    <mergeCell ref="B720:C720"/>
    <mergeCell ref="B722:D722"/>
    <mergeCell ref="E722:G722"/>
    <mergeCell ref="B704:H704"/>
    <mergeCell ref="B705:C705"/>
    <mergeCell ref="D705:H705"/>
    <mergeCell ref="B706:C706"/>
    <mergeCell ref="D706:H706"/>
    <mergeCell ref="B707:C709"/>
    <mergeCell ref="D707:G707"/>
    <mergeCell ref="D708:G709"/>
    <mergeCell ref="H708:H709"/>
    <mergeCell ref="B696:H696"/>
    <mergeCell ref="B697:C697"/>
    <mergeCell ref="B699:D699"/>
    <mergeCell ref="E699:G699"/>
    <mergeCell ref="E701:G701"/>
    <mergeCell ref="B688:H688"/>
    <mergeCell ref="B689:C689"/>
    <mergeCell ref="B691:D691"/>
    <mergeCell ref="E691:G691"/>
    <mergeCell ref="B693:C693"/>
    <mergeCell ref="B695:D695"/>
    <mergeCell ref="E695:G695"/>
    <mergeCell ref="B679:C681"/>
    <mergeCell ref="D679:G679"/>
    <mergeCell ref="D680:G681"/>
    <mergeCell ref="H680:H681"/>
    <mergeCell ref="B683:C683"/>
    <mergeCell ref="B687:D687"/>
    <mergeCell ref="E687:G687"/>
    <mergeCell ref="B667:H667"/>
    <mergeCell ref="B668:C668"/>
    <mergeCell ref="B671:D671"/>
    <mergeCell ref="E671:G671"/>
    <mergeCell ref="E673:G673"/>
    <mergeCell ref="B676:H676"/>
    <mergeCell ref="B677:C677"/>
    <mergeCell ref="D677:H677"/>
    <mergeCell ref="B678:C678"/>
    <mergeCell ref="D678:H678"/>
    <mergeCell ref="B644:C644"/>
    <mergeCell ref="B656:D656"/>
    <mergeCell ref="E656:G656"/>
    <mergeCell ref="B657:H657"/>
    <mergeCell ref="B658:C658"/>
    <mergeCell ref="B662:D662"/>
    <mergeCell ref="E662:G662"/>
    <mergeCell ref="B664:C664"/>
    <mergeCell ref="B666:D666"/>
    <mergeCell ref="E666:G666"/>
    <mergeCell ref="E634:G634"/>
    <mergeCell ref="B637:H637"/>
    <mergeCell ref="B638:C638"/>
    <mergeCell ref="D638:H638"/>
    <mergeCell ref="B639:C639"/>
    <mergeCell ref="D639:H639"/>
    <mergeCell ref="B640:C642"/>
    <mergeCell ref="D640:G640"/>
    <mergeCell ref="D641:G642"/>
    <mergeCell ref="H641:H642"/>
    <mergeCell ref="B623:D623"/>
    <mergeCell ref="E623:G623"/>
    <mergeCell ref="B625:C625"/>
    <mergeCell ref="B627:D627"/>
    <mergeCell ref="E627:G627"/>
    <mergeCell ref="B628:H628"/>
    <mergeCell ref="B629:C629"/>
    <mergeCell ref="B632:D632"/>
    <mergeCell ref="E632:G632"/>
    <mergeCell ref="B600:C602"/>
    <mergeCell ref="D600:G600"/>
    <mergeCell ref="D601:G602"/>
    <mergeCell ref="H601:H602"/>
    <mergeCell ref="B604:C604"/>
    <mergeCell ref="B617:D617"/>
    <mergeCell ref="E617:G617"/>
    <mergeCell ref="B618:H618"/>
    <mergeCell ref="B619:C619"/>
    <mergeCell ref="B588:H588"/>
    <mergeCell ref="B589:C589"/>
    <mergeCell ref="B592:D592"/>
    <mergeCell ref="E592:G592"/>
    <mergeCell ref="E594:G594"/>
    <mergeCell ref="B597:H597"/>
    <mergeCell ref="B598:C598"/>
    <mergeCell ref="D598:H598"/>
    <mergeCell ref="B599:C599"/>
    <mergeCell ref="D599:H599"/>
    <mergeCell ref="B573:C573"/>
    <mergeCell ref="B579:D579"/>
    <mergeCell ref="E579:G579"/>
    <mergeCell ref="B580:H580"/>
    <mergeCell ref="B581:C581"/>
    <mergeCell ref="B583:D583"/>
    <mergeCell ref="E583:G583"/>
    <mergeCell ref="B585:C585"/>
    <mergeCell ref="B587:D587"/>
    <mergeCell ref="E587:G587"/>
    <mergeCell ref="E563:G563"/>
    <mergeCell ref="B566:H566"/>
    <mergeCell ref="B567:C567"/>
    <mergeCell ref="D567:H567"/>
    <mergeCell ref="B568:C568"/>
    <mergeCell ref="D568:H568"/>
    <mergeCell ref="B569:C571"/>
    <mergeCell ref="D569:G569"/>
    <mergeCell ref="D570:G571"/>
    <mergeCell ref="H570:H571"/>
    <mergeCell ref="B553:D553"/>
    <mergeCell ref="E553:G553"/>
    <mergeCell ref="B555:C555"/>
    <mergeCell ref="B557:D557"/>
    <mergeCell ref="E557:G557"/>
    <mergeCell ref="B558:H558"/>
    <mergeCell ref="B559:C559"/>
    <mergeCell ref="B561:D561"/>
    <mergeCell ref="E561:G561"/>
    <mergeCell ref="B541:C543"/>
    <mergeCell ref="D541:G541"/>
    <mergeCell ref="D542:G543"/>
    <mergeCell ref="H542:H543"/>
    <mergeCell ref="B545:C545"/>
    <mergeCell ref="B549:D549"/>
    <mergeCell ref="E549:G549"/>
    <mergeCell ref="B550:H550"/>
    <mergeCell ref="B551:C551"/>
    <mergeCell ref="B530:H530"/>
    <mergeCell ref="B531:C531"/>
    <mergeCell ref="B533:D533"/>
    <mergeCell ref="E533:G533"/>
    <mergeCell ref="E535:G535"/>
    <mergeCell ref="B538:H538"/>
    <mergeCell ref="B539:C539"/>
    <mergeCell ref="D539:H539"/>
    <mergeCell ref="B540:C540"/>
    <mergeCell ref="D540:H540"/>
    <mergeCell ref="B518:C518"/>
    <mergeCell ref="B521:D521"/>
    <mergeCell ref="E521:G521"/>
    <mergeCell ref="B522:H522"/>
    <mergeCell ref="B523:C523"/>
    <mergeCell ref="B525:D525"/>
    <mergeCell ref="E525:G525"/>
    <mergeCell ref="B527:C527"/>
    <mergeCell ref="B529:D529"/>
    <mergeCell ref="E529:G529"/>
    <mergeCell ref="E508:G508"/>
    <mergeCell ref="B511:H511"/>
    <mergeCell ref="B512:C512"/>
    <mergeCell ref="D512:H512"/>
    <mergeCell ref="B513:C513"/>
    <mergeCell ref="D513:H513"/>
    <mergeCell ref="B514:C516"/>
    <mergeCell ref="D514:G514"/>
    <mergeCell ref="D515:G516"/>
    <mergeCell ref="H515:H516"/>
    <mergeCell ref="B498:D498"/>
    <mergeCell ref="E498:G498"/>
    <mergeCell ref="B500:C500"/>
    <mergeCell ref="B502:D502"/>
    <mergeCell ref="E502:G502"/>
    <mergeCell ref="B503:H503"/>
    <mergeCell ref="B504:C504"/>
    <mergeCell ref="B506:D506"/>
    <mergeCell ref="E506:G506"/>
    <mergeCell ref="B487:C489"/>
    <mergeCell ref="D487:G487"/>
    <mergeCell ref="D488:G489"/>
    <mergeCell ref="H488:H489"/>
    <mergeCell ref="B491:C491"/>
    <mergeCell ref="B494:D494"/>
    <mergeCell ref="E494:G494"/>
    <mergeCell ref="B495:H495"/>
    <mergeCell ref="B496:C496"/>
    <mergeCell ref="B476:H476"/>
    <mergeCell ref="B477:C477"/>
    <mergeCell ref="B479:D479"/>
    <mergeCell ref="E479:G479"/>
    <mergeCell ref="E481:G481"/>
    <mergeCell ref="B484:H484"/>
    <mergeCell ref="B485:C485"/>
    <mergeCell ref="D485:H485"/>
    <mergeCell ref="B486:C486"/>
    <mergeCell ref="D486:H486"/>
    <mergeCell ref="B465:C465"/>
    <mergeCell ref="B467:D467"/>
    <mergeCell ref="E467:G467"/>
    <mergeCell ref="B468:H468"/>
    <mergeCell ref="B469:C469"/>
    <mergeCell ref="B471:D471"/>
    <mergeCell ref="E471:G471"/>
    <mergeCell ref="B473:C473"/>
    <mergeCell ref="B475:D475"/>
    <mergeCell ref="E475:G475"/>
    <mergeCell ref="E455:G455"/>
    <mergeCell ref="B458:H458"/>
    <mergeCell ref="B459:C459"/>
    <mergeCell ref="D459:H459"/>
    <mergeCell ref="B460:C460"/>
    <mergeCell ref="D460:H460"/>
    <mergeCell ref="B461:C463"/>
    <mergeCell ref="D461:G461"/>
    <mergeCell ref="D462:G463"/>
    <mergeCell ref="H462:H463"/>
    <mergeCell ref="B445:D445"/>
    <mergeCell ref="E445:G445"/>
    <mergeCell ref="B447:C447"/>
    <mergeCell ref="B449:D449"/>
    <mergeCell ref="E449:G449"/>
    <mergeCell ref="B450:H450"/>
    <mergeCell ref="B451:C451"/>
    <mergeCell ref="B453:D453"/>
    <mergeCell ref="E453:G453"/>
    <mergeCell ref="B435:C437"/>
    <mergeCell ref="D435:G435"/>
    <mergeCell ref="D436:G437"/>
    <mergeCell ref="H436:H437"/>
    <mergeCell ref="B439:C439"/>
    <mergeCell ref="B441:D441"/>
    <mergeCell ref="E441:G441"/>
    <mergeCell ref="B442:H442"/>
    <mergeCell ref="B443:C443"/>
    <mergeCell ref="B424:H424"/>
    <mergeCell ref="B425:C425"/>
    <mergeCell ref="B427:D427"/>
    <mergeCell ref="E427:G427"/>
    <mergeCell ref="E429:G429"/>
    <mergeCell ref="B432:H432"/>
    <mergeCell ref="B433:C433"/>
    <mergeCell ref="D433:H433"/>
    <mergeCell ref="B434:C434"/>
    <mergeCell ref="D434:H434"/>
    <mergeCell ref="B412:C412"/>
    <mergeCell ref="B414:D414"/>
    <mergeCell ref="E414:G414"/>
    <mergeCell ref="B415:H415"/>
    <mergeCell ref="B416:C416"/>
    <mergeCell ref="B419:D419"/>
    <mergeCell ref="E419:G419"/>
    <mergeCell ref="B421:C421"/>
    <mergeCell ref="B423:D423"/>
    <mergeCell ref="E423:G423"/>
    <mergeCell ref="E402:G402"/>
    <mergeCell ref="B405:H405"/>
    <mergeCell ref="B406:C406"/>
    <mergeCell ref="D406:H406"/>
    <mergeCell ref="B407:C407"/>
    <mergeCell ref="D407:H407"/>
    <mergeCell ref="B408:C410"/>
    <mergeCell ref="D408:G408"/>
    <mergeCell ref="D409:G410"/>
    <mergeCell ref="H409:H410"/>
    <mergeCell ref="B392:D392"/>
    <mergeCell ref="E392:G392"/>
    <mergeCell ref="B394:C394"/>
    <mergeCell ref="B396:D396"/>
    <mergeCell ref="E396:G396"/>
    <mergeCell ref="B397:H397"/>
    <mergeCell ref="B398:C398"/>
    <mergeCell ref="B400:D400"/>
    <mergeCell ref="E400:G400"/>
    <mergeCell ref="B381:C383"/>
    <mergeCell ref="D381:G381"/>
    <mergeCell ref="D382:G383"/>
    <mergeCell ref="H382:H383"/>
    <mergeCell ref="B385:C385"/>
    <mergeCell ref="B387:D387"/>
    <mergeCell ref="E387:G387"/>
    <mergeCell ref="B388:H388"/>
    <mergeCell ref="B389:C389"/>
    <mergeCell ref="B370:H370"/>
    <mergeCell ref="B371:C371"/>
    <mergeCell ref="B373:D373"/>
    <mergeCell ref="E373:G373"/>
    <mergeCell ref="E375:G375"/>
    <mergeCell ref="B378:H378"/>
    <mergeCell ref="B379:C379"/>
    <mergeCell ref="D379:H379"/>
    <mergeCell ref="B380:C380"/>
    <mergeCell ref="D380:H380"/>
    <mergeCell ref="B358:C358"/>
    <mergeCell ref="B360:D360"/>
    <mergeCell ref="E360:G360"/>
    <mergeCell ref="B361:H361"/>
    <mergeCell ref="B362:C362"/>
    <mergeCell ref="B364:D364"/>
    <mergeCell ref="E364:G364"/>
    <mergeCell ref="B366:C366"/>
    <mergeCell ref="B369:D369"/>
    <mergeCell ref="E369:G369"/>
    <mergeCell ref="E348:G348"/>
    <mergeCell ref="B351:H351"/>
    <mergeCell ref="B352:C352"/>
    <mergeCell ref="D352:H352"/>
    <mergeCell ref="B353:C353"/>
    <mergeCell ref="D353:H353"/>
    <mergeCell ref="B354:C356"/>
    <mergeCell ref="D354:G354"/>
    <mergeCell ref="D355:G356"/>
    <mergeCell ref="H355:H356"/>
    <mergeCell ref="B338:D338"/>
    <mergeCell ref="E338:G338"/>
    <mergeCell ref="B340:C340"/>
    <mergeCell ref="B342:D342"/>
    <mergeCell ref="E342:G342"/>
    <mergeCell ref="B343:H343"/>
    <mergeCell ref="B344:C344"/>
    <mergeCell ref="B346:D346"/>
    <mergeCell ref="E346:G346"/>
    <mergeCell ref="B326:C328"/>
    <mergeCell ref="D326:G326"/>
    <mergeCell ref="D327:G328"/>
    <mergeCell ref="H327:H328"/>
    <mergeCell ref="B330:C330"/>
    <mergeCell ref="B334:D334"/>
    <mergeCell ref="E334:G334"/>
    <mergeCell ref="B335:H335"/>
    <mergeCell ref="B336:C336"/>
    <mergeCell ref="B315:H315"/>
    <mergeCell ref="B316:C316"/>
    <mergeCell ref="B318:D318"/>
    <mergeCell ref="E318:G318"/>
    <mergeCell ref="E320:G320"/>
    <mergeCell ref="B323:H323"/>
    <mergeCell ref="B324:C324"/>
    <mergeCell ref="D324:H324"/>
    <mergeCell ref="B325:C325"/>
    <mergeCell ref="D325:H325"/>
    <mergeCell ref="B297:C297"/>
    <mergeCell ref="B302:D302"/>
    <mergeCell ref="E302:G302"/>
    <mergeCell ref="B303:H303"/>
    <mergeCell ref="B304:C304"/>
    <mergeCell ref="B308:D308"/>
    <mergeCell ref="E308:G308"/>
    <mergeCell ref="B310:C310"/>
    <mergeCell ref="B314:D314"/>
    <mergeCell ref="E314:G314"/>
    <mergeCell ref="E287:G287"/>
    <mergeCell ref="B290:H290"/>
    <mergeCell ref="B291:C291"/>
    <mergeCell ref="D291:H291"/>
    <mergeCell ref="B292:C292"/>
    <mergeCell ref="D292:H292"/>
    <mergeCell ref="B293:C295"/>
    <mergeCell ref="D293:G293"/>
    <mergeCell ref="D294:G295"/>
    <mergeCell ref="H294:H295"/>
    <mergeCell ref="B277:D277"/>
    <mergeCell ref="E277:G277"/>
    <mergeCell ref="B279:C279"/>
    <mergeCell ref="B281:D281"/>
    <mergeCell ref="E281:G281"/>
    <mergeCell ref="B282:H282"/>
    <mergeCell ref="B283:C283"/>
    <mergeCell ref="B285:D285"/>
    <mergeCell ref="E285:G285"/>
    <mergeCell ref="B267:C269"/>
    <mergeCell ref="D267:G267"/>
    <mergeCell ref="D268:G269"/>
    <mergeCell ref="H268:H269"/>
    <mergeCell ref="B271:C271"/>
    <mergeCell ref="B273:D273"/>
    <mergeCell ref="E273:G273"/>
    <mergeCell ref="B274:H274"/>
    <mergeCell ref="B275:C275"/>
    <mergeCell ref="B256:H256"/>
    <mergeCell ref="B257:C257"/>
    <mergeCell ref="B259:D259"/>
    <mergeCell ref="E259:G259"/>
    <mergeCell ref="E261:G261"/>
    <mergeCell ref="B264:H264"/>
    <mergeCell ref="B265:C265"/>
    <mergeCell ref="D265:H265"/>
    <mergeCell ref="B266:C266"/>
    <mergeCell ref="D266:H266"/>
    <mergeCell ref="B245:C245"/>
    <mergeCell ref="B247:D247"/>
    <mergeCell ref="E247:G247"/>
    <mergeCell ref="B248:H248"/>
    <mergeCell ref="B249:C249"/>
    <mergeCell ref="B251:D251"/>
    <mergeCell ref="E251:G251"/>
    <mergeCell ref="B253:C253"/>
    <mergeCell ref="B255:D255"/>
    <mergeCell ref="E255:G255"/>
    <mergeCell ref="E235:G235"/>
    <mergeCell ref="B238:H238"/>
    <mergeCell ref="B239:C239"/>
    <mergeCell ref="D239:H239"/>
    <mergeCell ref="B240:C240"/>
    <mergeCell ref="D240:H240"/>
    <mergeCell ref="B241:C243"/>
    <mergeCell ref="D241:G241"/>
    <mergeCell ref="D242:G243"/>
    <mergeCell ref="H242:H243"/>
    <mergeCell ref="B223:D223"/>
    <mergeCell ref="E223:G223"/>
    <mergeCell ref="B225:C225"/>
    <mergeCell ref="B227:D227"/>
    <mergeCell ref="E227:G227"/>
    <mergeCell ref="B228:H228"/>
    <mergeCell ref="B229:C229"/>
    <mergeCell ref="B233:D233"/>
    <mergeCell ref="E233:G233"/>
    <mergeCell ref="B213:C215"/>
    <mergeCell ref="D213:G213"/>
    <mergeCell ref="D214:G215"/>
    <mergeCell ref="H214:H215"/>
    <mergeCell ref="B217:C217"/>
    <mergeCell ref="B219:D219"/>
    <mergeCell ref="E219:G219"/>
    <mergeCell ref="B220:H220"/>
    <mergeCell ref="B221:C221"/>
    <mergeCell ref="B201:H201"/>
    <mergeCell ref="B202:C202"/>
    <mergeCell ref="B205:D205"/>
    <mergeCell ref="E205:G205"/>
    <mergeCell ref="E207:G207"/>
    <mergeCell ref="B210:H210"/>
    <mergeCell ref="B211:C211"/>
    <mergeCell ref="D211:H211"/>
    <mergeCell ref="B212:C212"/>
    <mergeCell ref="D212:H212"/>
    <mergeCell ref="B190:C190"/>
    <mergeCell ref="B192:D192"/>
    <mergeCell ref="E192:G192"/>
    <mergeCell ref="B193:H193"/>
    <mergeCell ref="B194:C194"/>
    <mergeCell ref="B196:D196"/>
    <mergeCell ref="E196:G196"/>
    <mergeCell ref="B198:C198"/>
    <mergeCell ref="B200:D200"/>
    <mergeCell ref="E200:G200"/>
    <mergeCell ref="E180:G180"/>
    <mergeCell ref="B183:H183"/>
    <mergeCell ref="B184:C184"/>
    <mergeCell ref="D184:H184"/>
    <mergeCell ref="B185:C185"/>
    <mergeCell ref="D185:H185"/>
    <mergeCell ref="B186:C188"/>
    <mergeCell ref="D186:G186"/>
    <mergeCell ref="D187:G188"/>
    <mergeCell ref="H187:H188"/>
    <mergeCell ref="B169:D169"/>
    <mergeCell ref="E169:G169"/>
    <mergeCell ref="B171:C171"/>
    <mergeCell ref="B173:D173"/>
    <mergeCell ref="E173:G173"/>
    <mergeCell ref="B174:H174"/>
    <mergeCell ref="B175:C175"/>
    <mergeCell ref="B178:D178"/>
    <mergeCell ref="E178:G178"/>
    <mergeCell ref="B159:C161"/>
    <mergeCell ref="D159:G159"/>
    <mergeCell ref="D160:G161"/>
    <mergeCell ref="H160:H161"/>
    <mergeCell ref="B163:C163"/>
    <mergeCell ref="B165:D165"/>
    <mergeCell ref="E165:G165"/>
    <mergeCell ref="B166:H166"/>
    <mergeCell ref="B167:C167"/>
    <mergeCell ref="B146:H146"/>
    <mergeCell ref="B147:C147"/>
    <mergeCell ref="B151:D151"/>
    <mergeCell ref="E151:G151"/>
    <mergeCell ref="E153:G153"/>
    <mergeCell ref="B156:H156"/>
    <mergeCell ref="B157:C157"/>
    <mergeCell ref="D157:H157"/>
    <mergeCell ref="B158:C158"/>
    <mergeCell ref="D158:H158"/>
    <mergeCell ref="B135:C135"/>
    <mergeCell ref="B137:D137"/>
    <mergeCell ref="E137:G137"/>
    <mergeCell ref="B138:H138"/>
    <mergeCell ref="B139:C139"/>
    <mergeCell ref="B141:D141"/>
    <mergeCell ref="E141:G141"/>
    <mergeCell ref="B143:C143"/>
    <mergeCell ref="B145:D145"/>
    <mergeCell ref="E145:G145"/>
    <mergeCell ref="E125:G125"/>
    <mergeCell ref="B128:H128"/>
    <mergeCell ref="B129:C129"/>
    <mergeCell ref="D129:H129"/>
    <mergeCell ref="B130:C130"/>
    <mergeCell ref="D130:H130"/>
    <mergeCell ref="B131:C133"/>
    <mergeCell ref="D131:G131"/>
    <mergeCell ref="D132:G133"/>
    <mergeCell ref="H132:H133"/>
    <mergeCell ref="B113:D113"/>
    <mergeCell ref="E113:G113"/>
    <mergeCell ref="B115:C115"/>
    <mergeCell ref="B117:D117"/>
    <mergeCell ref="E117:G117"/>
    <mergeCell ref="B118:H118"/>
    <mergeCell ref="B119:C119"/>
    <mergeCell ref="B123:D123"/>
    <mergeCell ref="E123:G123"/>
    <mergeCell ref="B98:C100"/>
    <mergeCell ref="D98:G98"/>
    <mergeCell ref="D99:G100"/>
    <mergeCell ref="H99:H100"/>
    <mergeCell ref="B102:C102"/>
    <mergeCell ref="B108:D108"/>
    <mergeCell ref="E108:G108"/>
    <mergeCell ref="B109:H109"/>
    <mergeCell ref="B110:C110"/>
    <mergeCell ref="B86:H86"/>
    <mergeCell ref="B87:C87"/>
    <mergeCell ref="B90:D90"/>
    <mergeCell ref="E90:G90"/>
    <mergeCell ref="E92:G92"/>
    <mergeCell ref="B95:H95"/>
    <mergeCell ref="B96:C96"/>
    <mergeCell ref="D96:H96"/>
    <mergeCell ref="B97:C97"/>
    <mergeCell ref="D97:H97"/>
    <mergeCell ref="B68:C68"/>
    <mergeCell ref="B76:D76"/>
    <mergeCell ref="E76:G76"/>
    <mergeCell ref="B77:H77"/>
    <mergeCell ref="B78:C78"/>
    <mergeCell ref="B81:D81"/>
    <mergeCell ref="E81:G81"/>
    <mergeCell ref="B83:C83"/>
    <mergeCell ref="B85:D85"/>
    <mergeCell ref="E85:G85"/>
    <mergeCell ref="E58:G58"/>
    <mergeCell ref="B61:H61"/>
    <mergeCell ref="B62:C62"/>
    <mergeCell ref="D62:H62"/>
    <mergeCell ref="B63:C63"/>
    <mergeCell ref="D63:H63"/>
    <mergeCell ref="B64:C66"/>
    <mergeCell ref="D64:G64"/>
    <mergeCell ref="D65:G66"/>
    <mergeCell ref="H65:H66"/>
    <mergeCell ref="B47:D47"/>
    <mergeCell ref="E47:G47"/>
    <mergeCell ref="B49:C49"/>
    <mergeCell ref="B51:D51"/>
    <mergeCell ref="E51:G51"/>
    <mergeCell ref="B52:H52"/>
    <mergeCell ref="B53:C53"/>
    <mergeCell ref="B56:D56"/>
    <mergeCell ref="E56:G56"/>
    <mergeCell ref="B34:C36"/>
    <mergeCell ref="D34:G34"/>
    <mergeCell ref="D35:G36"/>
    <mergeCell ref="H35:H36"/>
    <mergeCell ref="B38:C38"/>
    <mergeCell ref="B42:D42"/>
    <mergeCell ref="E42:G42"/>
    <mergeCell ref="B43:H43"/>
    <mergeCell ref="B44:C44"/>
    <mergeCell ref="B22:H22"/>
    <mergeCell ref="B23:C23"/>
    <mergeCell ref="B26:D26"/>
    <mergeCell ref="E26:G26"/>
    <mergeCell ref="E28:G28"/>
    <mergeCell ref="B31:H31"/>
    <mergeCell ref="B32:C32"/>
    <mergeCell ref="D32:H32"/>
    <mergeCell ref="B33:C33"/>
    <mergeCell ref="D33:H33"/>
    <mergeCell ref="B8:C8"/>
    <mergeCell ref="B13:D13"/>
    <mergeCell ref="E13:G13"/>
    <mergeCell ref="B14:H14"/>
    <mergeCell ref="B15:C15"/>
    <mergeCell ref="B17:D17"/>
    <mergeCell ref="E17:G17"/>
    <mergeCell ref="B19:C19"/>
    <mergeCell ref="B21:D21"/>
    <mergeCell ref="E21:G21"/>
    <mergeCell ref="B1:H1"/>
    <mergeCell ref="B2:C2"/>
    <mergeCell ref="D2:H2"/>
    <mergeCell ref="B3:C3"/>
    <mergeCell ref="D3:H3"/>
    <mergeCell ref="B4:C6"/>
    <mergeCell ref="D4:G4"/>
    <mergeCell ref="D5:G6"/>
    <mergeCell ref="H5:H6"/>
  </mergeCells>
  <dataValidations disablePrompts="1" count="3">
    <dataValidation type="list" allowBlank="1" showInputMessage="1" showErrorMessage="1" sqref="B45:B46 B690 B669:B670 B659 B630:B631 B620 B582 B590:B591 B560 B524 B505 B478 B452 B417 B195 B203 B497 B532 B168 B176:B177 B444 B470 B148:B149 B258 B276 B284 B372 B399 B426 B140 B120:B122 B305:B307 B317 B111:B112 B88:B89 B79:B80">
      <formula1>#REF!</formula1>
    </dataValidation>
    <dataValidation type="list" allowBlank="1" showInputMessage="1" showErrorMessage="1" sqref="B16 B24:B25 B54:B55 B222 B231:B232 B337 B345 B552 B698">
      <formula1>#REF!</formula1>
    </dataValidation>
    <dataValidation type="list" allowBlank="1" showErrorMessage="1" sqref="B836:B837 B717 B725:B726 B745 B753:B754 B772 B780:B781 B799:B800 B808:B809 B846:B847">
      <formula1>#REF!</formula1>
    </dataValidation>
  </dataValidations>
  <printOptions horizontalCentered="1"/>
  <pageMargins left="1.1811023622047245" right="0.70866141732283472" top="1.5748031496062993" bottom="0.74803149606299213" header="0.31496062992125984" footer="0.31496062992125984"/>
  <pageSetup scale="64" orientation="portrait" r:id="rId1"/>
  <headerFooter>
    <oddHeader>&amp;C&amp;G</oddHeader>
    <oddFooter>&amp;C&amp;G</oddFooter>
  </headerFooter>
  <rowBreaks count="24" manualBreakCount="24">
    <brk id="29" max="8" man="1"/>
    <brk id="59" max="8" man="1"/>
    <brk id="93" max="8" man="1"/>
    <brk id="126" max="8" man="1"/>
    <brk id="154" max="8" man="1"/>
    <brk id="181" max="8" man="1"/>
    <brk id="208" max="8" man="1"/>
    <brk id="236" max="8" man="1"/>
    <brk id="262" max="8" man="1"/>
    <brk id="288" max="8" man="1"/>
    <brk id="321" max="8" man="1"/>
    <brk id="349" max="8" man="1"/>
    <brk id="376" max="8" man="1"/>
    <brk id="403" max="8" man="1"/>
    <brk id="430" max="8" man="1"/>
    <brk id="456" max="8" man="1"/>
    <brk id="482" max="8" man="1"/>
    <brk id="509" max="8" man="1"/>
    <brk id="536" max="8" man="1"/>
    <brk id="564" max="8" man="1"/>
    <brk id="595" max="8" man="1"/>
    <brk id="635" max="8" man="1"/>
    <brk id="674" max="8" man="1"/>
    <brk id="785" max="8" man="1"/>
  </rowBreaks>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998"/>
  <sheetViews>
    <sheetView view="pageBreakPreview" topLeftCell="A82" zoomScaleNormal="100" zoomScaleSheetLayoutView="100" workbookViewId="0">
      <selection activeCell="A501" sqref="A501:XFD527"/>
    </sheetView>
  </sheetViews>
  <sheetFormatPr baseColWidth="10" defaultColWidth="11.42578125" defaultRowHeight="15"/>
  <cols>
    <col min="1" max="1" width="4.57031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17.45" customHeight="1" thickBot="1">
      <c r="B1" s="998" t="s">
        <v>2532</v>
      </c>
      <c r="C1" s="999"/>
      <c r="D1" s="999"/>
      <c r="E1" s="999"/>
      <c r="F1" s="999"/>
      <c r="G1" s="999"/>
      <c r="H1" s="1000"/>
    </row>
    <row r="2" spans="2:8" ht="18" customHeight="1" thickBot="1">
      <c r="B2" s="1001" t="s">
        <v>487</v>
      </c>
      <c r="C2" s="1002"/>
      <c r="D2" s="1003"/>
      <c r="E2" s="1004"/>
      <c r="F2" s="1004"/>
      <c r="G2" s="1004"/>
      <c r="H2" s="1005"/>
    </row>
    <row r="3" spans="2:8" ht="15.75" thickBot="1">
      <c r="B3" s="1006" t="s">
        <v>488</v>
      </c>
      <c r="C3" s="1007"/>
      <c r="D3" s="1008" t="s">
        <v>2575</v>
      </c>
      <c r="E3" s="1007"/>
      <c r="F3" s="1007"/>
      <c r="G3" s="1007"/>
      <c r="H3" s="1009"/>
    </row>
    <row r="4" spans="2:8">
      <c r="B4" s="1010" t="str">
        <f>VLOOKUP(D3,ACTIVIDADES!A:D,2,FALSE)</f>
        <v>Corte de baldosa existente</v>
      </c>
      <c r="C4" s="1011"/>
      <c r="D4" s="1010" t="s">
        <v>34</v>
      </c>
      <c r="E4" s="1011"/>
      <c r="F4" s="1011"/>
      <c r="G4" s="1011"/>
      <c r="H4" s="38" t="s">
        <v>1</v>
      </c>
    </row>
    <row r="5" spans="2:8" ht="9.6" customHeight="1">
      <c r="B5" s="1012"/>
      <c r="C5" s="1013"/>
      <c r="D5" s="1016">
        <f>+ROUND(H23+H15+H10+H19,0)</f>
        <v>3622</v>
      </c>
      <c r="E5" s="1017"/>
      <c r="F5" s="1017"/>
      <c r="G5" s="1017"/>
      <c r="H5" s="1020" t="s">
        <v>28</v>
      </c>
    </row>
    <row r="6" spans="2:8" ht="27" customHeight="1" thickBot="1">
      <c r="B6" s="1014"/>
      <c r="C6" s="1015"/>
      <c r="D6" s="1018"/>
      <c r="E6" s="1019"/>
      <c r="F6" s="1019"/>
      <c r="G6" s="1019"/>
      <c r="H6" s="1021"/>
    </row>
    <row r="7" spans="2:8" ht="9.75" customHeight="1" thickBot="1"/>
    <row r="8" spans="2:8">
      <c r="B8" s="1028" t="s">
        <v>494</v>
      </c>
      <c r="C8" s="1029"/>
      <c r="D8" s="41" t="s">
        <v>495</v>
      </c>
      <c r="E8" s="25" t="s">
        <v>496</v>
      </c>
      <c r="F8" s="25" t="s">
        <v>2542</v>
      </c>
      <c r="G8" s="26" t="s">
        <v>492</v>
      </c>
      <c r="H8" s="27" t="s">
        <v>493</v>
      </c>
    </row>
    <row r="9" spans="2:8" ht="15.75" thickBot="1">
      <c r="B9" s="5"/>
      <c r="C9" s="139"/>
      <c r="D9" s="138"/>
      <c r="E9" s="137"/>
      <c r="F9" s="137"/>
      <c r="G9" s="136"/>
      <c r="H9" s="6"/>
    </row>
    <row r="10" spans="2:8" ht="15.75" thickBot="1">
      <c r="B10" s="1022"/>
      <c r="C10" s="1023"/>
      <c r="D10" s="1024"/>
      <c r="E10" s="1025" t="s">
        <v>497</v>
      </c>
      <c r="F10" s="994"/>
      <c r="G10" s="1026"/>
      <c r="H10" s="28">
        <f>ROUND(SUM(H9:H9),0)</f>
        <v>0</v>
      </c>
    </row>
    <row r="11" spans="2:8" ht="10.9" customHeight="1" thickBot="1">
      <c r="B11" s="1027"/>
      <c r="C11" s="1027"/>
      <c r="D11" s="1027"/>
      <c r="E11" s="1027"/>
      <c r="F11" s="1027"/>
      <c r="G11" s="1027"/>
      <c r="H11" s="1027"/>
    </row>
    <row r="12" spans="2:8">
      <c r="B12" s="1028" t="s">
        <v>489</v>
      </c>
      <c r="C12" s="1029"/>
      <c r="D12" s="41" t="s">
        <v>490</v>
      </c>
      <c r="E12" s="25" t="s">
        <v>491</v>
      </c>
      <c r="F12" s="25" t="s">
        <v>2542</v>
      </c>
      <c r="G12" s="26" t="s">
        <v>492</v>
      </c>
      <c r="H12" s="27" t="s">
        <v>493</v>
      </c>
    </row>
    <row r="13" spans="2:8">
      <c r="B13" s="114" t="s">
        <v>543</v>
      </c>
      <c r="C13" s="56" t="str">
        <f>VLOOKUP(B13,'LISTA DE PRECIOS'!A:B,2,FALSE)</f>
        <v>Herramienta menor</v>
      </c>
      <c r="D13" s="12" t="str">
        <f>VLOOKUP(B13,'LISTA DE PRECIOS'!A:D,4,FALSE)</f>
        <v>%MO</v>
      </c>
      <c r="E13" s="55">
        <v>0.1</v>
      </c>
      <c r="F13" s="55"/>
      <c r="G13" s="13">
        <f>+H23</f>
        <v>2447</v>
      </c>
      <c r="H13" s="24">
        <f>+ROUND(E13*G13,0)</f>
        <v>245</v>
      </c>
    </row>
    <row r="14" spans="2:8" ht="15.75" thickBot="1">
      <c r="B14" s="171" t="s">
        <v>587</v>
      </c>
      <c r="C14" s="56" t="str">
        <f>VLOOKUP(B14,'LISTA DE PRECIOS'!A:B,2,FALSE)</f>
        <v>Cortadora de ladrillo sin disco</v>
      </c>
      <c r="D14" s="12" t="str">
        <f>VLOOKUP(B14,'LISTA DE PRECIOS'!A:D,4,FALSE)</f>
        <v>Día</v>
      </c>
      <c r="E14" s="92">
        <v>0.03</v>
      </c>
      <c r="F14" s="92">
        <v>1</v>
      </c>
      <c r="G14" s="93">
        <v>31000</v>
      </c>
      <c r="H14" s="94">
        <f>+ROUND(E14*G14,0)</f>
        <v>930</v>
      </c>
    </row>
    <row r="15" spans="2:8" ht="15.75" thickBot="1">
      <c r="B15" s="1022"/>
      <c r="C15" s="1023"/>
      <c r="D15" s="1024"/>
      <c r="E15" s="1030" t="s">
        <v>498</v>
      </c>
      <c r="F15" s="1031"/>
      <c r="G15" s="1032"/>
      <c r="H15" s="29">
        <f>ROUND(SUM(H13:H14),0)</f>
        <v>1175</v>
      </c>
    </row>
    <row r="16" spans="2:8" ht="10.15" customHeight="1" thickBot="1">
      <c r="B16" s="42"/>
      <c r="C16" s="42"/>
      <c r="D16" s="42"/>
      <c r="E16" s="10"/>
      <c r="F16" s="10"/>
      <c r="G16" s="7"/>
      <c r="H16" s="8"/>
    </row>
    <row r="17" spans="2:22" ht="24.75" thickBot="1">
      <c r="B17" s="1033" t="s">
        <v>499</v>
      </c>
      <c r="C17" s="1034"/>
      <c r="D17" s="30" t="s">
        <v>495</v>
      </c>
      <c r="E17" s="30" t="s">
        <v>501</v>
      </c>
      <c r="F17" s="25" t="s">
        <v>2542</v>
      </c>
      <c r="G17" s="31" t="s">
        <v>500</v>
      </c>
      <c r="H17" s="32" t="s">
        <v>493</v>
      </c>
    </row>
    <row r="18" spans="2:22" ht="15.75" thickBot="1">
      <c r="B18" s="15">
        <v>3</v>
      </c>
      <c r="C18" s="16" t="s">
        <v>4</v>
      </c>
      <c r="D18" s="17"/>
      <c r="E18" s="18"/>
      <c r="F18" s="18"/>
      <c r="G18" s="19"/>
      <c r="H18" s="20">
        <f>+ROUND(E18*G18,0)</f>
        <v>0</v>
      </c>
    </row>
    <row r="19" spans="2:22" ht="15.75" thickBot="1">
      <c r="B19" s="991"/>
      <c r="C19" s="991"/>
      <c r="D19" s="991"/>
      <c r="E19" s="992" t="s">
        <v>502</v>
      </c>
      <c r="F19" s="993"/>
      <c r="G19" s="994"/>
      <c r="H19" s="33">
        <f>ROUND(SUM(H18:H18),0)</f>
        <v>0</v>
      </c>
    </row>
    <row r="20" spans="2:22" ht="15.75" thickBot="1">
      <c r="B20" s="1027"/>
      <c r="C20" s="1027"/>
      <c r="D20" s="1027"/>
      <c r="E20" s="1027"/>
      <c r="F20" s="1027"/>
      <c r="G20" s="1027"/>
      <c r="H20" s="1027"/>
    </row>
    <row r="21" spans="2:22">
      <c r="B21" s="1028" t="s">
        <v>503</v>
      </c>
      <c r="C21" s="1029"/>
      <c r="D21" s="41" t="s">
        <v>495</v>
      </c>
      <c r="E21" s="25" t="s">
        <v>504</v>
      </c>
      <c r="F21" s="25" t="s">
        <v>2530</v>
      </c>
      <c r="G21" s="26" t="s">
        <v>505</v>
      </c>
      <c r="H21" s="27" t="s">
        <v>493</v>
      </c>
    </row>
    <row r="22" spans="2:22" ht="15.75" thickBot="1">
      <c r="B22" s="118" t="s">
        <v>2516</v>
      </c>
      <c r="C22" s="56" t="str">
        <f>VLOOKUP(B22,'LISTA DE PRECIOS'!A:B,2,FALSE)</f>
        <v>Oficial</v>
      </c>
      <c r="D22" s="12" t="str">
        <f>VLOOKUP(B22,'LISTA DE PRECIOS'!A:D,4,FALSE)</f>
        <v>Día</v>
      </c>
      <c r="E22" s="117">
        <v>0.02</v>
      </c>
      <c r="F22" s="117">
        <v>1</v>
      </c>
      <c r="G22" s="93">
        <f>VLOOKUP(B22,'LISTA DE PRECIOS'!A:E,5,FALSE)</f>
        <v>122335</v>
      </c>
      <c r="H22" s="116">
        <f>+ROUND(E22*F22*G22,0)</f>
        <v>2447</v>
      </c>
      <c r="K22" s="4"/>
      <c r="L22" s="4"/>
      <c r="M22" s="4"/>
      <c r="N22" s="4"/>
      <c r="O22" s="4"/>
      <c r="P22" s="4"/>
      <c r="Q22" s="4"/>
      <c r="R22" s="4"/>
      <c r="S22" s="4"/>
      <c r="T22" s="4"/>
      <c r="U22" s="4"/>
      <c r="V22" s="4"/>
    </row>
    <row r="23" spans="2:22" ht="15.75" thickBot="1">
      <c r="B23" s="991"/>
      <c r="C23" s="991"/>
      <c r="D23" s="991"/>
      <c r="E23" s="1042" t="s">
        <v>506</v>
      </c>
      <c r="F23" s="1043"/>
      <c r="G23" s="1031"/>
      <c r="H23" s="29">
        <f>ROUND(SUM(H22:H22),0)</f>
        <v>2447</v>
      </c>
    </row>
    <row r="24" spans="2:22" ht="8.4499999999999993" customHeight="1" thickBot="1">
      <c r="B24" s="42"/>
      <c r="C24" s="42"/>
      <c r="D24" s="42"/>
      <c r="E24" s="42"/>
      <c r="F24" s="42"/>
      <c r="G24" s="42"/>
      <c r="H24" s="42"/>
    </row>
    <row r="25" spans="2:22" ht="15.75" thickBot="1">
      <c r="B25" s="40"/>
      <c r="C25" s="40"/>
      <c r="D25" s="40"/>
      <c r="E25" s="995" t="s">
        <v>507</v>
      </c>
      <c r="F25" s="996"/>
      <c r="G25" s="997"/>
      <c r="H25" s="14">
        <f>+ROUND(H23+H15+H10+H19,0)</f>
        <v>3622</v>
      </c>
    </row>
    <row r="27" spans="2:22" ht="15.75" thickBot="1"/>
    <row r="28" spans="2:22" ht="16.5" thickBot="1">
      <c r="B28" s="998" t="s">
        <v>2532</v>
      </c>
      <c r="C28" s="999"/>
      <c r="D28" s="999"/>
      <c r="E28" s="999"/>
      <c r="F28" s="999"/>
      <c r="G28" s="999"/>
      <c r="H28" s="1000"/>
    </row>
    <row r="29" spans="2:22" ht="15.75" thickBot="1">
      <c r="B29" s="1001" t="s">
        <v>487</v>
      </c>
      <c r="C29" s="1002"/>
      <c r="D29" s="1003"/>
      <c r="E29" s="1004"/>
      <c r="F29" s="1004"/>
      <c r="G29" s="1004"/>
      <c r="H29" s="1005"/>
    </row>
    <row r="30" spans="2:22" ht="15.75" thickBot="1">
      <c r="B30" s="1006" t="s">
        <v>488</v>
      </c>
      <c r="C30" s="1007"/>
      <c r="D30" s="1008" t="s">
        <v>2574</v>
      </c>
      <c r="E30" s="1007"/>
      <c r="F30" s="1007"/>
      <c r="G30" s="1007"/>
      <c r="H30" s="1009"/>
    </row>
    <row r="31" spans="2:22" ht="14.45" customHeight="1">
      <c r="B31" s="1010" t="str">
        <f>VLOOKUP(D30,ACTIVIDADES!A:D,2,FALSE)</f>
        <v>Corte con disco muro ambos lados</v>
      </c>
      <c r="C31" s="1011"/>
      <c r="D31" s="1010" t="s">
        <v>34</v>
      </c>
      <c r="E31" s="1011"/>
      <c r="F31" s="1011"/>
      <c r="G31" s="1011"/>
      <c r="H31" s="38" t="s">
        <v>1</v>
      </c>
    </row>
    <row r="32" spans="2:22">
      <c r="B32" s="1012"/>
      <c r="C32" s="1013"/>
      <c r="D32" s="1016">
        <f>+ROUND(H51+H43+H37+H47,0)</f>
        <v>10529</v>
      </c>
      <c r="E32" s="1017"/>
      <c r="F32" s="1017"/>
      <c r="G32" s="1017"/>
      <c r="H32" s="1020" t="s">
        <v>28</v>
      </c>
    </row>
    <row r="33" spans="2:8" ht="15.75" thickBot="1">
      <c r="B33" s="1014"/>
      <c r="C33" s="1015"/>
      <c r="D33" s="1018"/>
      <c r="E33" s="1019"/>
      <c r="F33" s="1019"/>
      <c r="G33" s="1019"/>
      <c r="H33" s="1021"/>
    </row>
    <row r="34" spans="2:8" ht="15.75" thickBot="1"/>
    <row r="35" spans="2:8">
      <c r="B35" s="1028" t="s">
        <v>494</v>
      </c>
      <c r="C35" s="1029"/>
      <c r="D35" s="41" t="s">
        <v>495</v>
      </c>
      <c r="E35" s="25" t="s">
        <v>496</v>
      </c>
      <c r="F35" s="25" t="s">
        <v>2469</v>
      </c>
      <c r="G35" s="26" t="s">
        <v>492</v>
      </c>
      <c r="H35" s="27" t="s">
        <v>493</v>
      </c>
    </row>
    <row r="36" spans="2:8" ht="15.75" thickBot="1">
      <c r="B36" s="170"/>
      <c r="C36" s="95"/>
      <c r="D36" s="92"/>
      <c r="E36" s="92"/>
      <c r="F36" s="92"/>
      <c r="G36" s="93"/>
      <c r="H36" s="94"/>
    </row>
    <row r="37" spans="2:8" ht="15.75" thickBot="1">
      <c r="B37" s="1022"/>
      <c r="C37" s="1023"/>
      <c r="D37" s="1024"/>
      <c r="E37" s="1030" t="s">
        <v>497</v>
      </c>
      <c r="F37" s="1031"/>
      <c r="G37" s="1032"/>
      <c r="H37" s="29">
        <f>ROUND(SUM(H36:H36),0)</f>
        <v>0</v>
      </c>
    </row>
    <row r="38" spans="2:8" ht="15.75" thickBot="1">
      <c r="B38" s="1027"/>
      <c r="C38" s="1027"/>
      <c r="D38" s="1027"/>
      <c r="E38" s="1027"/>
      <c r="F38" s="1027"/>
      <c r="G38" s="1027"/>
      <c r="H38" s="1027"/>
    </row>
    <row r="39" spans="2:8">
      <c r="B39" s="1028" t="s">
        <v>489</v>
      </c>
      <c r="C39" s="1029"/>
      <c r="D39" s="41" t="s">
        <v>490</v>
      </c>
      <c r="E39" s="25" t="s">
        <v>491</v>
      </c>
      <c r="F39" s="25" t="s">
        <v>2469</v>
      </c>
      <c r="G39" s="26" t="s">
        <v>492</v>
      </c>
      <c r="H39" s="27" t="s">
        <v>493</v>
      </c>
    </row>
    <row r="40" spans="2:8">
      <c r="B40" s="114" t="s">
        <v>543</v>
      </c>
      <c r="C40" s="56" t="str">
        <f>VLOOKUP(B40,'LISTA DE PRECIOS'!A:B,2,FALSE)</f>
        <v>Herramienta menor</v>
      </c>
      <c r="D40" s="12" t="str">
        <f>VLOOKUP(B40,'LISTA DE PRECIOS'!A:D,4,FALSE)</f>
        <v>%MO</v>
      </c>
      <c r="E40" s="55">
        <v>0.1</v>
      </c>
      <c r="F40" s="55">
        <v>0.01</v>
      </c>
      <c r="G40" s="13">
        <f>+H51</f>
        <v>6117</v>
      </c>
      <c r="H40" s="39">
        <f>+ROUND(E40*F40*G40,0)</f>
        <v>6</v>
      </c>
    </row>
    <row r="41" spans="2:8" ht="15.75" thickBot="1">
      <c r="B41" s="169" t="s">
        <v>587</v>
      </c>
      <c r="C41" s="56" t="str">
        <f>VLOOKUP(B41,'LISTA DE PRECIOS'!A:B,2,FALSE)</f>
        <v>Cortadora de ladrillo sin disco</v>
      </c>
      <c r="D41" s="12" t="str">
        <f>VLOOKUP(B41,'LISTA DE PRECIOS'!A:D,4,FALSE)</f>
        <v>Día</v>
      </c>
      <c r="E41" s="12">
        <v>0.05</v>
      </c>
      <c r="F41" s="12">
        <v>1</v>
      </c>
      <c r="G41" s="93">
        <f>VLOOKUP(B41,'LISTA DE PRECIOS'!A:E,5,FALSE)</f>
        <v>31000</v>
      </c>
      <c r="H41" s="39">
        <f>+ROUND(E41*F41*G41,0)</f>
        <v>1550</v>
      </c>
    </row>
    <row r="42" spans="2:8" ht="15.75" thickBot="1">
      <c r="B42" s="156" t="s">
        <v>548</v>
      </c>
      <c r="C42" s="56" t="str">
        <f>VLOOKUP(B42,'LISTA DE PRECIOS'!A:B,2,FALSE)</f>
        <v xml:space="preserve">Andamio certificado </v>
      </c>
      <c r="D42" s="12" t="str">
        <f>VLOOKUP(B42,'LISTA DE PRECIOS'!A:D,4,FALSE)</f>
        <v>Día</v>
      </c>
      <c r="E42" s="92">
        <v>0.1</v>
      </c>
      <c r="F42" s="92">
        <v>1</v>
      </c>
      <c r="G42" s="93">
        <f>VLOOKUP(B42,'LISTA DE PRECIOS'!A:E,5,FALSE)</f>
        <v>28560</v>
      </c>
      <c r="H42" s="94">
        <f>+ROUND(E42*F42*G42,0)</f>
        <v>2856</v>
      </c>
    </row>
    <row r="43" spans="2:8" ht="15.75" thickBot="1">
      <c r="B43" s="1022"/>
      <c r="C43" s="1023"/>
      <c r="D43" s="1024"/>
      <c r="E43" s="1030" t="s">
        <v>498</v>
      </c>
      <c r="F43" s="1031"/>
      <c r="G43" s="1032"/>
      <c r="H43" s="29">
        <f>ROUND(SUM(H40:H42),0)</f>
        <v>4412</v>
      </c>
    </row>
    <row r="44" spans="2:8" ht="15.75" thickBot="1">
      <c r="B44" s="42"/>
      <c r="C44" s="42"/>
      <c r="D44" s="42"/>
      <c r="E44" s="10"/>
      <c r="F44" s="10"/>
      <c r="G44" s="7"/>
      <c r="H44" s="8"/>
    </row>
    <row r="45" spans="2:8" ht="24.75" thickBot="1">
      <c r="B45" s="1033" t="s">
        <v>499</v>
      </c>
      <c r="C45" s="1034"/>
      <c r="D45" s="30" t="s">
        <v>495</v>
      </c>
      <c r="E45" s="30" t="s">
        <v>501</v>
      </c>
      <c r="F45" s="25" t="s">
        <v>2469</v>
      </c>
      <c r="G45" s="31" t="s">
        <v>500</v>
      </c>
      <c r="H45" s="32" t="s">
        <v>493</v>
      </c>
    </row>
    <row r="46" spans="2:8" ht="15.75" thickBot="1">
      <c r="B46" s="15">
        <v>3</v>
      </c>
      <c r="C46" s="16" t="s">
        <v>4</v>
      </c>
      <c r="D46" s="17"/>
      <c r="E46" s="18"/>
      <c r="F46" s="18"/>
      <c r="G46" s="19"/>
      <c r="H46" s="20">
        <f>+ROUND(E46*G46,0)</f>
        <v>0</v>
      </c>
    </row>
    <row r="47" spans="2:8" ht="15.75" thickBot="1">
      <c r="B47" s="991"/>
      <c r="C47" s="991"/>
      <c r="D47" s="991"/>
      <c r="E47" s="992" t="s">
        <v>502</v>
      </c>
      <c r="F47" s="993"/>
      <c r="G47" s="994"/>
      <c r="H47" s="33">
        <f>ROUND(SUM(H46:H46),0)</f>
        <v>0</v>
      </c>
    </row>
    <row r="48" spans="2:8" ht="15.75" thickBot="1">
      <c r="B48" s="1027"/>
      <c r="C48" s="1027"/>
      <c r="D48" s="1027"/>
      <c r="E48" s="1027"/>
      <c r="F48" s="1027"/>
      <c r="G48" s="1027"/>
      <c r="H48" s="1027"/>
    </row>
    <row r="49" spans="2:8">
      <c r="B49" s="1028" t="s">
        <v>503</v>
      </c>
      <c r="C49" s="1029"/>
      <c r="D49" s="41" t="s">
        <v>495</v>
      </c>
      <c r="E49" s="25" t="s">
        <v>504</v>
      </c>
      <c r="F49" s="25" t="s">
        <v>2469</v>
      </c>
      <c r="G49" s="26" t="s">
        <v>505</v>
      </c>
      <c r="H49" s="27" t="s">
        <v>493</v>
      </c>
    </row>
    <row r="50" spans="2:8" ht="15.75" thickBot="1">
      <c r="B50" s="118" t="s">
        <v>2516</v>
      </c>
      <c r="C50" s="56" t="str">
        <f>VLOOKUP(B50,'LISTA DE PRECIOS'!A:B,2,FALSE)</f>
        <v>Oficial</v>
      </c>
      <c r="D50" s="12" t="str">
        <f>VLOOKUP(B50,'LISTA DE PRECIOS'!A:D,4,FALSE)</f>
        <v>Día</v>
      </c>
      <c r="E50" s="117">
        <v>0.05</v>
      </c>
      <c r="F50" s="117">
        <v>1</v>
      </c>
      <c r="G50" s="93">
        <f>VLOOKUP(B50,'LISTA DE PRECIOS'!A:E,5,FALSE)</f>
        <v>122335</v>
      </c>
      <c r="H50" s="116">
        <f>+ROUND(E50*F50*G50,0)</f>
        <v>6117</v>
      </c>
    </row>
    <row r="51" spans="2:8" ht="15.75" thickBot="1">
      <c r="B51" s="991"/>
      <c r="C51" s="991"/>
      <c r="D51" s="991"/>
      <c r="E51" s="1042" t="s">
        <v>506</v>
      </c>
      <c r="F51" s="1043"/>
      <c r="G51" s="1031"/>
      <c r="H51" s="29">
        <f>ROUND(SUM(H50:H50),0)</f>
        <v>6117</v>
      </c>
    </row>
    <row r="52" spans="2:8" ht="15.75" thickBot="1">
      <c r="B52" s="42"/>
      <c r="C52" s="42"/>
      <c r="D52" s="42"/>
      <c r="E52" s="42"/>
      <c r="F52" s="42"/>
      <c r="G52" s="42"/>
      <c r="H52" s="42"/>
    </row>
    <row r="53" spans="2:8" ht="15.75" thickBot="1">
      <c r="B53" s="40"/>
      <c r="C53" s="40"/>
      <c r="D53" s="40"/>
      <c r="E53" s="995" t="s">
        <v>507</v>
      </c>
      <c r="F53" s="996"/>
      <c r="G53" s="997"/>
      <c r="H53" s="14">
        <f>+ROUND(H51+H43+H37+H47,0)</f>
        <v>10529</v>
      </c>
    </row>
    <row r="55" spans="2:8" ht="15.75" thickBot="1"/>
    <row r="56" spans="2:8" ht="16.5" thickBot="1">
      <c r="B56" s="998" t="s">
        <v>2532</v>
      </c>
      <c r="C56" s="999"/>
      <c r="D56" s="999"/>
      <c r="E56" s="999"/>
      <c r="F56" s="999"/>
      <c r="G56" s="999"/>
      <c r="H56" s="1000"/>
    </row>
    <row r="57" spans="2:8" ht="15.75" thickBot="1">
      <c r="B57" s="1001" t="s">
        <v>487</v>
      </c>
      <c r="C57" s="1002"/>
      <c r="D57" s="1003"/>
      <c r="E57" s="1004"/>
      <c r="F57" s="1004"/>
      <c r="G57" s="1004"/>
      <c r="H57" s="1005"/>
    </row>
    <row r="58" spans="2:8" ht="15.75" thickBot="1">
      <c r="B58" s="1006" t="s">
        <v>488</v>
      </c>
      <c r="C58" s="1007"/>
      <c r="D58" s="1008" t="s">
        <v>2439</v>
      </c>
      <c r="E58" s="1007"/>
      <c r="F58" s="1007"/>
      <c r="G58" s="1007"/>
      <c r="H58" s="1009"/>
    </row>
    <row r="59" spans="2:8" ht="14.45" customHeight="1">
      <c r="B59" s="1010" t="str">
        <f>VLOOKUP(D58,ACTIVIDADES!A:D,2,FALSE)</f>
        <v>Campamento, incluye teja de zinc, piso en afirmado , tabla.</v>
      </c>
      <c r="C59" s="1011"/>
      <c r="D59" s="1010" t="s">
        <v>34</v>
      </c>
      <c r="E59" s="1011"/>
      <c r="F59" s="1011"/>
      <c r="G59" s="1011"/>
      <c r="H59" s="38" t="s">
        <v>1</v>
      </c>
    </row>
    <row r="60" spans="2:8">
      <c r="B60" s="1012"/>
      <c r="C60" s="1013"/>
      <c r="D60" s="1016">
        <f>+ROUND(H79+H70+H65+H74,0)</f>
        <v>12329</v>
      </c>
      <c r="E60" s="1017"/>
      <c r="F60" s="1017"/>
      <c r="G60" s="1017"/>
      <c r="H60" s="1020" t="s">
        <v>23</v>
      </c>
    </row>
    <row r="61" spans="2:8" ht="15.75" thickBot="1">
      <c r="B61" s="1014"/>
      <c r="C61" s="1015"/>
      <c r="D61" s="1018"/>
      <c r="E61" s="1019"/>
      <c r="F61" s="1019"/>
      <c r="G61" s="1019"/>
      <c r="H61" s="1021"/>
    </row>
    <row r="62" spans="2:8" ht="15.75" thickBot="1"/>
    <row r="63" spans="2:8">
      <c r="B63" s="1028" t="s">
        <v>494</v>
      </c>
      <c r="C63" s="1029"/>
      <c r="D63" s="41" t="s">
        <v>495</v>
      </c>
      <c r="E63" s="25" t="s">
        <v>496</v>
      </c>
      <c r="F63" s="25" t="s">
        <v>2469</v>
      </c>
      <c r="G63" s="26" t="s">
        <v>492</v>
      </c>
      <c r="H63" s="27" t="s">
        <v>493</v>
      </c>
    </row>
    <row r="64" spans="2:8" ht="15.75" thickBot="1">
      <c r="B64" s="167"/>
      <c r="C64" s="112"/>
      <c r="D64" s="92"/>
      <c r="E64" s="92"/>
      <c r="F64" s="92"/>
      <c r="G64" s="93"/>
      <c r="H64" s="94"/>
    </row>
    <row r="65" spans="2:8" ht="15.75" thickBot="1">
      <c r="B65" s="1022"/>
      <c r="C65" s="1023"/>
      <c r="D65" s="1024"/>
      <c r="E65" s="1030" t="s">
        <v>497</v>
      </c>
      <c r="F65" s="1031"/>
      <c r="G65" s="1032"/>
      <c r="H65" s="29">
        <f>ROUND(SUM(H64:H64),0)</f>
        <v>0</v>
      </c>
    </row>
    <row r="66" spans="2:8" ht="15.75" thickBot="1">
      <c r="B66" s="1027"/>
      <c r="C66" s="1027"/>
      <c r="D66" s="1027"/>
      <c r="E66" s="1027"/>
      <c r="F66" s="1027"/>
      <c r="G66" s="1027"/>
      <c r="H66" s="1027"/>
    </row>
    <row r="67" spans="2:8">
      <c r="B67" s="1028" t="s">
        <v>489</v>
      </c>
      <c r="C67" s="1029"/>
      <c r="D67" s="41" t="s">
        <v>490</v>
      </c>
      <c r="E67" s="25" t="s">
        <v>491</v>
      </c>
      <c r="F67" s="25" t="s">
        <v>2469</v>
      </c>
      <c r="G67" s="26" t="s">
        <v>492</v>
      </c>
      <c r="H67" s="27" t="s">
        <v>493</v>
      </c>
    </row>
    <row r="68" spans="2:8">
      <c r="B68" s="114" t="s">
        <v>543</v>
      </c>
      <c r="C68" s="56" t="str">
        <f>VLOOKUP(B68,'LISTA DE PRECIOS'!A:B,2,FALSE)</f>
        <v>Herramienta menor</v>
      </c>
      <c r="D68" s="12" t="str">
        <f>VLOOKUP(B68,'LISTA DE PRECIOS'!A:D,4,FALSE)</f>
        <v>%MO</v>
      </c>
      <c r="E68" s="55">
        <v>0.1</v>
      </c>
      <c r="F68" s="55"/>
      <c r="G68" s="13">
        <f>+H79</f>
        <v>8612</v>
      </c>
      <c r="H68" s="24">
        <f>+ROUND(E68*G68,0)</f>
        <v>861</v>
      </c>
    </row>
    <row r="69" spans="2:8" ht="15.75" thickBot="1">
      <c r="B69" s="91" t="s">
        <v>548</v>
      </c>
      <c r="C69" s="56" t="str">
        <f>VLOOKUP(B69,'LISTA DE PRECIOS'!A:B,2,FALSE)</f>
        <v xml:space="preserve">Andamio certificado </v>
      </c>
      <c r="D69" s="12" t="str">
        <f>VLOOKUP(B69,'LISTA DE PRECIOS'!A:D,4,FALSE)</f>
        <v>Día</v>
      </c>
      <c r="E69" s="92">
        <v>0.1</v>
      </c>
      <c r="F69" s="92"/>
      <c r="G69" s="93">
        <f>VLOOKUP(B69,'LISTA DE PRECIOS'!A:E,5,FALSE)</f>
        <v>28560</v>
      </c>
      <c r="H69" s="94">
        <f>+ROUND(E69*G69,0)</f>
        <v>2856</v>
      </c>
    </row>
    <row r="70" spans="2:8" ht="15.75" thickBot="1">
      <c r="B70" s="1022"/>
      <c r="C70" s="1023"/>
      <c r="D70" s="1024"/>
      <c r="E70" s="1030" t="s">
        <v>498</v>
      </c>
      <c r="F70" s="1031"/>
      <c r="G70" s="1032"/>
      <c r="H70" s="29">
        <f>ROUND(SUM(H68:H69),0)</f>
        <v>3717</v>
      </c>
    </row>
    <row r="71" spans="2:8" ht="15.75" thickBot="1">
      <c r="B71" s="42"/>
      <c r="C71" s="42"/>
      <c r="D71" s="42"/>
      <c r="E71" s="10"/>
      <c r="F71" s="10"/>
      <c r="G71" s="7"/>
      <c r="H71" s="8"/>
    </row>
    <row r="72" spans="2:8" ht="24.75" thickBot="1">
      <c r="B72" s="1033" t="s">
        <v>499</v>
      </c>
      <c r="C72" s="1034"/>
      <c r="D72" s="30" t="s">
        <v>495</v>
      </c>
      <c r="E72" s="30" t="s">
        <v>501</v>
      </c>
      <c r="F72" s="25" t="s">
        <v>2469</v>
      </c>
      <c r="G72" s="31" t="s">
        <v>500</v>
      </c>
      <c r="H72" s="32" t="s">
        <v>493</v>
      </c>
    </row>
    <row r="73" spans="2:8" ht="15.75" thickBot="1">
      <c r="B73" s="15">
        <v>3</v>
      </c>
      <c r="C73" s="16" t="s">
        <v>4</v>
      </c>
      <c r="D73" s="17"/>
      <c r="E73" s="18"/>
      <c r="F73" s="18"/>
      <c r="G73" s="19"/>
      <c r="H73" s="20">
        <f>+ROUND(E73*G73,0)</f>
        <v>0</v>
      </c>
    </row>
    <row r="74" spans="2:8" ht="15.75" thickBot="1">
      <c r="B74" s="991"/>
      <c r="C74" s="991"/>
      <c r="D74" s="991"/>
      <c r="E74" s="992" t="s">
        <v>502</v>
      </c>
      <c r="F74" s="993"/>
      <c r="G74" s="994"/>
      <c r="H74" s="33">
        <f>ROUND(SUM(H73:H73),0)</f>
        <v>0</v>
      </c>
    </row>
    <row r="75" spans="2:8" ht="15.75" thickBot="1">
      <c r="B75" s="1027"/>
      <c r="C75" s="1027"/>
      <c r="D75" s="1027"/>
      <c r="E75" s="1027"/>
      <c r="F75" s="1027"/>
      <c r="G75" s="1027"/>
      <c r="H75" s="1027"/>
    </row>
    <row r="76" spans="2:8">
      <c r="B76" s="1207" t="s">
        <v>503</v>
      </c>
      <c r="C76" s="1208"/>
      <c r="D76" s="124" t="s">
        <v>495</v>
      </c>
      <c r="E76" s="123" t="s">
        <v>504</v>
      </c>
      <c r="F76" s="123" t="s">
        <v>2469</v>
      </c>
      <c r="G76" s="122" t="s">
        <v>505</v>
      </c>
      <c r="H76" s="121" t="s">
        <v>493</v>
      </c>
    </row>
    <row r="77" spans="2:8" ht="15.75" thickBot="1">
      <c r="B77" s="111" t="s">
        <v>2514</v>
      </c>
      <c r="C77" s="56" t="str">
        <f>VLOOKUP(B77,'LISTA DE PRECIOS'!A:B,2,FALSE)</f>
        <v>Ayudante</v>
      </c>
      <c r="D77" s="12" t="str">
        <f>VLOOKUP(B77,'LISTA DE PRECIOS'!A:D,4,FALSE)</f>
        <v>Día</v>
      </c>
      <c r="E77" s="23">
        <v>0.03</v>
      </c>
      <c r="F77" s="23">
        <v>4</v>
      </c>
      <c r="G77" s="93">
        <f>VLOOKUP(B77,'LISTA DE PRECIOS'!A:E,5,FALSE)</f>
        <v>67964</v>
      </c>
      <c r="H77" s="119">
        <f>+ROUND(E77*F77*G77,0)</f>
        <v>8156</v>
      </c>
    </row>
    <row r="78" spans="2:8" ht="15.75" thickBot="1">
      <c r="B78" s="127" t="s">
        <v>524</v>
      </c>
      <c r="C78" s="56" t="str">
        <f>VLOOKUP(B78,'LISTA DE PRECIOS'!A:B,2,FALSE)</f>
        <v>Acarreo Horizontal</v>
      </c>
      <c r="D78" s="12" t="str">
        <f>VLOOKUP(B78,'LISTA DE PRECIOS'!A:D,4,FALSE)</f>
        <v>% MO</v>
      </c>
      <c r="E78" s="117">
        <v>0.1</v>
      </c>
      <c r="F78" s="117">
        <v>1</v>
      </c>
      <c r="G78" s="93">
        <f>VLOOKUP(B78,'LISTA DE PRECIOS'!A:E,5,FALSE)</f>
        <v>4564</v>
      </c>
      <c r="H78" s="116">
        <f>+ROUND(E78*F78*G78,0)</f>
        <v>456</v>
      </c>
    </row>
    <row r="79" spans="2:8" ht="15.75" thickBot="1">
      <c r="B79" s="991"/>
      <c r="C79" s="991"/>
      <c r="D79" s="991"/>
      <c r="E79" s="1042" t="s">
        <v>506</v>
      </c>
      <c r="F79" s="1043"/>
      <c r="G79" s="1031"/>
      <c r="H79" s="29">
        <f>ROUND(SUM(H77:H78),0)</f>
        <v>8612</v>
      </c>
    </row>
    <row r="80" spans="2:8" ht="15.75" thickBot="1">
      <c r="B80" s="42"/>
      <c r="C80" s="42"/>
      <c r="D80" s="42"/>
      <c r="E80" s="42"/>
      <c r="F80" s="42"/>
      <c r="G80" s="42"/>
      <c r="H80" s="42"/>
    </row>
    <row r="81" spans="2:8" ht="15.75" thickBot="1">
      <c r="B81" s="40"/>
      <c r="C81" s="40"/>
      <c r="D81" s="40"/>
      <c r="E81" s="995" t="s">
        <v>507</v>
      </c>
      <c r="F81" s="996"/>
      <c r="G81" s="997"/>
      <c r="H81" s="14">
        <f>+ROUND(H79+H70+H65+H74,0)</f>
        <v>12329</v>
      </c>
    </row>
    <row r="83" spans="2:8" ht="15.75" thickBot="1"/>
    <row r="84" spans="2:8" ht="16.5" thickBot="1">
      <c r="B84" s="998" t="s">
        <v>2532</v>
      </c>
      <c r="C84" s="999"/>
      <c r="D84" s="999"/>
      <c r="E84" s="999"/>
      <c r="F84" s="999"/>
      <c r="G84" s="999"/>
      <c r="H84" s="1000"/>
    </row>
    <row r="85" spans="2:8" ht="15.75" thickBot="1">
      <c r="B85" s="1001" t="s">
        <v>487</v>
      </c>
      <c r="C85" s="1002"/>
      <c r="D85" s="1003"/>
      <c r="E85" s="1004"/>
      <c r="F85" s="1004"/>
      <c r="G85" s="1004"/>
      <c r="H85" s="1005"/>
    </row>
    <row r="86" spans="2:8" ht="15.75" thickBot="1">
      <c r="B86" s="1006" t="s">
        <v>488</v>
      </c>
      <c r="C86" s="1007"/>
      <c r="D86" s="1008" t="s">
        <v>2573</v>
      </c>
      <c r="E86" s="1007"/>
      <c r="F86" s="1007"/>
      <c r="G86" s="1007"/>
      <c r="H86" s="1009"/>
    </row>
    <row r="87" spans="2:8" ht="14.45" customHeight="1">
      <c r="B87" s="1010" t="str">
        <f>VLOOKUP(D86,ACTIVIDADES!A:D,2,FALSE)</f>
        <v>Demolición enchape y/o revoque</v>
      </c>
      <c r="C87" s="1011"/>
      <c r="D87" s="1010" t="s">
        <v>34</v>
      </c>
      <c r="E87" s="1011"/>
      <c r="F87" s="1011"/>
      <c r="G87" s="1011"/>
      <c r="H87" s="38" t="s">
        <v>1</v>
      </c>
    </row>
    <row r="88" spans="2:8">
      <c r="B88" s="1012"/>
      <c r="C88" s="1013"/>
      <c r="D88" s="1016">
        <f>+ROUND(H107+H98+H93+H102,0)</f>
        <v>7910</v>
      </c>
      <c r="E88" s="1017"/>
      <c r="F88" s="1017"/>
      <c r="G88" s="1017"/>
      <c r="H88" s="1020" t="s">
        <v>23</v>
      </c>
    </row>
    <row r="89" spans="2:8" ht="15.75" thickBot="1">
      <c r="B89" s="1014"/>
      <c r="C89" s="1015"/>
      <c r="D89" s="1018"/>
      <c r="E89" s="1019"/>
      <c r="F89" s="1019"/>
      <c r="G89" s="1019"/>
      <c r="H89" s="1021"/>
    </row>
    <row r="90" spans="2:8" ht="15.75" thickBot="1"/>
    <row r="91" spans="2:8">
      <c r="B91" s="1028" t="s">
        <v>494</v>
      </c>
      <c r="C91" s="1029"/>
      <c r="D91" s="41" t="s">
        <v>495</v>
      </c>
      <c r="E91" s="25" t="s">
        <v>496</v>
      </c>
      <c r="F91" s="25" t="s">
        <v>2469</v>
      </c>
      <c r="G91" s="26" t="s">
        <v>492</v>
      </c>
      <c r="H91" s="27" t="s">
        <v>493</v>
      </c>
    </row>
    <row r="92" spans="2:8" ht="15.75" thickBot="1">
      <c r="B92" s="167"/>
      <c r="C92" s="112"/>
      <c r="D92" s="92"/>
      <c r="E92" s="92"/>
      <c r="F92" s="92"/>
      <c r="G92" s="93"/>
      <c r="H92" s="94"/>
    </row>
    <row r="93" spans="2:8" ht="15.75" thickBot="1">
      <c r="B93" s="1022"/>
      <c r="C93" s="1023"/>
      <c r="D93" s="1024"/>
      <c r="E93" s="1030" t="s">
        <v>497</v>
      </c>
      <c r="F93" s="1031"/>
      <c r="G93" s="1032"/>
      <c r="H93" s="29">
        <f>ROUND(SUM(H92:H92),0)</f>
        <v>0</v>
      </c>
    </row>
    <row r="94" spans="2:8" ht="15.75" thickBot="1">
      <c r="B94" s="1027"/>
      <c r="C94" s="1027"/>
      <c r="D94" s="1027"/>
      <c r="E94" s="1027"/>
      <c r="F94" s="1027"/>
      <c r="G94" s="1027"/>
      <c r="H94" s="1027"/>
    </row>
    <row r="95" spans="2:8">
      <c r="B95" s="1207" t="s">
        <v>489</v>
      </c>
      <c r="C95" s="1208"/>
      <c r="D95" s="124" t="s">
        <v>490</v>
      </c>
      <c r="E95" s="123" t="s">
        <v>491</v>
      </c>
      <c r="F95" s="123" t="s">
        <v>2469</v>
      </c>
      <c r="G95" s="122" t="s">
        <v>492</v>
      </c>
      <c r="H95" s="121" t="s">
        <v>493</v>
      </c>
    </row>
    <row r="96" spans="2:8">
      <c r="B96" s="114" t="s">
        <v>543</v>
      </c>
      <c r="C96" s="56" t="str">
        <f>VLOOKUP(B96,'LISTA DE PRECIOS'!A:B,2,FALSE)</f>
        <v>Herramienta menor</v>
      </c>
      <c r="D96" s="12" t="str">
        <f>VLOOKUP(B96,'LISTA DE PRECIOS'!A:D,4,FALSE)</f>
        <v>%MO</v>
      </c>
      <c r="E96" s="55">
        <v>0.1</v>
      </c>
      <c r="F96" s="55"/>
      <c r="G96" s="13">
        <f>+H107</f>
        <v>5893</v>
      </c>
      <c r="H96" s="24">
        <f>+ROUND(E96*G96,0)</f>
        <v>589</v>
      </c>
    </row>
    <row r="97" spans="2:8" ht="15.75" thickBot="1">
      <c r="B97" s="91" t="s">
        <v>548</v>
      </c>
      <c r="C97" s="56" t="str">
        <f>VLOOKUP(B97,'LISTA DE PRECIOS'!A:B,2,FALSE)</f>
        <v xml:space="preserve">Andamio certificado </v>
      </c>
      <c r="D97" s="12" t="str">
        <f>VLOOKUP(B97,'LISTA DE PRECIOS'!A:D,4,FALSE)</f>
        <v>Día</v>
      </c>
      <c r="E97" s="92">
        <v>0.05</v>
      </c>
      <c r="F97" s="92"/>
      <c r="G97" s="93">
        <f>VLOOKUP(B97,'LISTA DE PRECIOS'!A:E,5,FALSE)</f>
        <v>28560</v>
      </c>
      <c r="H97" s="94">
        <f>+ROUND(E97*G97,0)</f>
        <v>1428</v>
      </c>
    </row>
    <row r="98" spans="2:8" ht="15.75" thickBot="1">
      <c r="B98" s="1022"/>
      <c r="C98" s="1023"/>
      <c r="D98" s="1024"/>
      <c r="E98" s="1030" t="s">
        <v>498</v>
      </c>
      <c r="F98" s="1031"/>
      <c r="G98" s="1032"/>
      <c r="H98" s="29">
        <f>ROUND(SUM(H96:H97),0)</f>
        <v>2017</v>
      </c>
    </row>
    <row r="99" spans="2:8" ht="15.75" thickBot="1">
      <c r="B99" s="42"/>
      <c r="C99" s="42"/>
      <c r="D99" s="42"/>
      <c r="E99" s="10"/>
      <c r="F99" s="10"/>
      <c r="G99" s="7"/>
      <c r="H99" s="8"/>
    </row>
    <row r="100" spans="2:8" ht="24.75" thickBot="1">
      <c r="B100" s="1033" t="s">
        <v>499</v>
      </c>
      <c r="C100" s="1034"/>
      <c r="D100" s="30" t="s">
        <v>495</v>
      </c>
      <c r="E100" s="30" t="s">
        <v>501</v>
      </c>
      <c r="F100" s="25" t="s">
        <v>2469</v>
      </c>
      <c r="G100" s="31" t="s">
        <v>500</v>
      </c>
      <c r="H100" s="32" t="s">
        <v>493</v>
      </c>
    </row>
    <row r="101" spans="2:8" ht="15.75" thickBot="1">
      <c r="B101" s="15">
        <v>3</v>
      </c>
      <c r="C101" s="16" t="s">
        <v>4</v>
      </c>
      <c r="D101" s="17"/>
      <c r="E101" s="18"/>
      <c r="F101" s="18"/>
      <c r="G101" s="19"/>
      <c r="H101" s="20">
        <f>+ROUND(E101*G101,0)</f>
        <v>0</v>
      </c>
    </row>
    <row r="102" spans="2:8" ht="15.75" thickBot="1">
      <c r="B102" s="991"/>
      <c r="C102" s="991"/>
      <c r="D102" s="991"/>
      <c r="E102" s="992" t="s">
        <v>502</v>
      </c>
      <c r="F102" s="993"/>
      <c r="G102" s="994"/>
      <c r="H102" s="33">
        <f>ROUND(SUM(H101:H101),0)</f>
        <v>0</v>
      </c>
    </row>
    <row r="103" spans="2:8" ht="15.75" thickBot="1">
      <c r="B103" s="1027"/>
      <c r="C103" s="1027"/>
      <c r="D103" s="1027"/>
      <c r="E103" s="1027"/>
      <c r="F103" s="1027"/>
      <c r="G103" s="1027"/>
      <c r="H103" s="1027"/>
    </row>
    <row r="104" spans="2:8">
      <c r="B104" s="1207" t="s">
        <v>503</v>
      </c>
      <c r="C104" s="1208"/>
      <c r="D104" s="124" t="s">
        <v>495</v>
      </c>
      <c r="E104" s="123" t="s">
        <v>504</v>
      </c>
      <c r="F104" s="123" t="s">
        <v>2469</v>
      </c>
      <c r="G104" s="122" t="s">
        <v>505</v>
      </c>
      <c r="H104" s="121" t="s">
        <v>493</v>
      </c>
    </row>
    <row r="105" spans="2:8" ht="15.75" thickBot="1">
      <c r="B105" s="111" t="s">
        <v>2514</v>
      </c>
      <c r="C105" s="56" t="str">
        <f>VLOOKUP(B105,'LISTA DE PRECIOS'!A:B,2,FALSE)</f>
        <v>Ayudante</v>
      </c>
      <c r="D105" s="12" t="str">
        <f>VLOOKUP(B105,'LISTA DE PRECIOS'!A:D,4,FALSE)</f>
        <v>Día</v>
      </c>
      <c r="E105" s="23">
        <v>0.02</v>
      </c>
      <c r="F105" s="23">
        <v>4</v>
      </c>
      <c r="G105" s="93">
        <f>VLOOKUP(B105,'LISTA DE PRECIOS'!A:E,5,FALSE)</f>
        <v>67964</v>
      </c>
      <c r="H105" s="119">
        <f>+ROUND(E105*F105*G105,0)</f>
        <v>5437</v>
      </c>
    </row>
    <row r="106" spans="2:8" ht="15.75" thickBot="1">
      <c r="B106" s="127" t="s">
        <v>524</v>
      </c>
      <c r="C106" s="56" t="str">
        <f>VLOOKUP(B106,'LISTA DE PRECIOS'!A:B,2,FALSE)</f>
        <v>Acarreo Horizontal</v>
      </c>
      <c r="D106" s="12" t="str">
        <f>VLOOKUP(B106,'LISTA DE PRECIOS'!A:D,4,FALSE)</f>
        <v>% MO</v>
      </c>
      <c r="E106" s="117">
        <v>0.1</v>
      </c>
      <c r="F106" s="117">
        <v>1</v>
      </c>
      <c r="G106" s="93">
        <f>VLOOKUP(B106,'LISTA DE PRECIOS'!A:E,5,FALSE)</f>
        <v>4564</v>
      </c>
      <c r="H106" s="116">
        <f>+ROUND(E106*F106*G106,0)</f>
        <v>456</v>
      </c>
    </row>
    <row r="107" spans="2:8" ht="15.75" thickBot="1">
      <c r="B107" s="991"/>
      <c r="C107" s="991"/>
      <c r="D107" s="991"/>
      <c r="E107" s="1042" t="s">
        <v>506</v>
      </c>
      <c r="F107" s="1043"/>
      <c r="G107" s="1031"/>
      <c r="H107" s="29">
        <f>ROUND(SUM(H105:H106),0)</f>
        <v>5893</v>
      </c>
    </row>
    <row r="108" spans="2:8" ht="15.75" thickBot="1">
      <c r="B108" s="42"/>
      <c r="C108" s="42"/>
      <c r="D108" s="42"/>
      <c r="E108" s="42"/>
      <c r="F108" s="42"/>
      <c r="G108" s="42"/>
      <c r="H108" s="42"/>
    </row>
    <row r="109" spans="2:8" ht="15.75" thickBot="1">
      <c r="B109" s="40"/>
      <c r="C109" s="40"/>
      <c r="D109" s="40"/>
      <c r="E109" s="995" t="s">
        <v>507</v>
      </c>
      <c r="F109" s="996"/>
      <c r="G109" s="997"/>
      <c r="H109" s="14">
        <f>+ROUND(H107+H98+H93+H102,0)</f>
        <v>7910</v>
      </c>
    </row>
    <row r="111" spans="2:8" ht="15.75" thickBot="1"/>
    <row r="112" spans="2:8" ht="16.5" thickBot="1">
      <c r="B112" s="998" t="s">
        <v>2532</v>
      </c>
      <c r="C112" s="999"/>
      <c r="D112" s="999"/>
      <c r="E112" s="999"/>
      <c r="F112" s="999"/>
      <c r="G112" s="999"/>
      <c r="H112" s="1000"/>
    </row>
    <row r="113" spans="2:8" ht="15.75" thickBot="1">
      <c r="B113" s="1001" t="s">
        <v>487</v>
      </c>
      <c r="C113" s="1002"/>
      <c r="D113" s="1003"/>
      <c r="E113" s="1004"/>
      <c r="F113" s="1004"/>
      <c r="G113" s="1004"/>
      <c r="H113" s="1005"/>
    </row>
    <row r="114" spans="2:8" ht="15.75" thickBot="1">
      <c r="B114" s="1006" t="s">
        <v>488</v>
      </c>
      <c r="C114" s="1007"/>
      <c r="D114" s="1008" t="s">
        <v>2572</v>
      </c>
      <c r="E114" s="1007"/>
      <c r="F114" s="1007"/>
      <c r="G114" s="1007"/>
      <c r="H114" s="1009"/>
    </row>
    <row r="115" spans="2:8" ht="14.45" customHeight="1">
      <c r="B115" s="1010" t="str">
        <f>VLOOKUP(D114,ACTIVIDADES!A:D,2,FALSE)</f>
        <v>Demolición muro en pandereta, incluye revoque y/o enchape</v>
      </c>
      <c r="C115" s="1011"/>
      <c r="D115" s="1010" t="s">
        <v>34</v>
      </c>
      <c r="E115" s="1011"/>
      <c r="F115" s="1011"/>
      <c r="G115" s="1011"/>
      <c r="H115" s="38" t="s">
        <v>1</v>
      </c>
    </row>
    <row r="116" spans="2:8">
      <c r="B116" s="1012"/>
      <c r="C116" s="1013"/>
      <c r="D116" s="1016">
        <f>+ROUND(H135+H126+H121+H130,0)</f>
        <v>9657</v>
      </c>
      <c r="E116" s="1017"/>
      <c r="F116" s="1017"/>
      <c r="G116" s="1017"/>
      <c r="H116" s="1020" t="s">
        <v>23</v>
      </c>
    </row>
    <row r="117" spans="2:8" ht="15.75" thickBot="1">
      <c r="B117" s="1014"/>
      <c r="C117" s="1015"/>
      <c r="D117" s="1018"/>
      <c r="E117" s="1019"/>
      <c r="F117" s="1019"/>
      <c r="G117" s="1019"/>
      <c r="H117" s="1021"/>
    </row>
    <row r="118" spans="2:8" ht="15.75" thickBot="1"/>
    <row r="119" spans="2:8">
      <c r="B119" s="1028" t="s">
        <v>494</v>
      </c>
      <c r="C119" s="1029"/>
      <c r="D119" s="41" t="s">
        <v>495</v>
      </c>
      <c r="E119" s="25" t="s">
        <v>496</v>
      </c>
      <c r="F119" s="25" t="s">
        <v>2469</v>
      </c>
      <c r="G119" s="26" t="s">
        <v>492</v>
      </c>
      <c r="H119" s="27" t="s">
        <v>493</v>
      </c>
    </row>
    <row r="120" spans="2:8" ht="15.75" thickBot="1">
      <c r="B120" s="167"/>
      <c r="C120" s="112"/>
      <c r="D120" s="92"/>
      <c r="E120" s="92"/>
      <c r="F120" s="92"/>
      <c r="G120" s="93"/>
      <c r="H120" s="94"/>
    </row>
    <row r="121" spans="2:8" ht="15.75" thickBot="1">
      <c r="B121" s="1022"/>
      <c r="C121" s="1023"/>
      <c r="D121" s="1024"/>
      <c r="E121" s="1030" t="s">
        <v>497</v>
      </c>
      <c r="F121" s="1031"/>
      <c r="G121" s="1032"/>
      <c r="H121" s="29">
        <f>ROUND(SUM(H120:H120),0)</f>
        <v>0</v>
      </c>
    </row>
    <row r="122" spans="2:8" ht="15.75" thickBot="1">
      <c r="B122" s="1027"/>
      <c r="C122" s="1027"/>
      <c r="D122" s="1027"/>
      <c r="E122" s="1027"/>
      <c r="F122" s="1027"/>
      <c r="G122" s="1027"/>
      <c r="H122" s="1027"/>
    </row>
    <row r="123" spans="2:8">
      <c r="B123" s="1028" t="s">
        <v>489</v>
      </c>
      <c r="C123" s="1029"/>
      <c r="D123" s="41" t="s">
        <v>490</v>
      </c>
      <c r="E123" s="25" t="s">
        <v>491</v>
      </c>
      <c r="F123" s="25" t="s">
        <v>2469</v>
      </c>
      <c r="G123" s="26" t="s">
        <v>492</v>
      </c>
      <c r="H123" s="27" t="s">
        <v>493</v>
      </c>
    </row>
    <row r="124" spans="2:8">
      <c r="B124" s="54" t="s">
        <v>543</v>
      </c>
      <c r="C124" s="56" t="str">
        <f>VLOOKUP(B124,'LISTA DE PRECIOS'!A:B,2,FALSE)</f>
        <v>Herramienta menor</v>
      </c>
      <c r="D124" s="12" t="str">
        <f>VLOOKUP(B124,'LISTA DE PRECIOS'!A:D,4,FALSE)</f>
        <v>%MO</v>
      </c>
      <c r="E124" s="55">
        <v>0.1</v>
      </c>
      <c r="F124" s="55"/>
      <c r="G124" s="13">
        <f>+H135</f>
        <v>7481</v>
      </c>
      <c r="H124" s="24">
        <f>+ROUND(E124*G124,0)</f>
        <v>748</v>
      </c>
    </row>
    <row r="125" spans="2:8" ht="15.75" thickBot="1">
      <c r="B125" s="54" t="s">
        <v>548</v>
      </c>
      <c r="C125" s="56" t="str">
        <f>VLOOKUP(B125,'LISTA DE PRECIOS'!A:B,2,FALSE)</f>
        <v xml:space="preserve">Andamio certificado </v>
      </c>
      <c r="D125" s="12" t="str">
        <f>VLOOKUP(B125,'LISTA DE PRECIOS'!A:D,4,FALSE)</f>
        <v>Día</v>
      </c>
      <c r="E125" s="12">
        <v>0.05</v>
      </c>
      <c r="F125" s="12"/>
      <c r="G125" s="93">
        <f>VLOOKUP(B125,'LISTA DE PRECIOS'!A:E,5,FALSE)</f>
        <v>28560</v>
      </c>
      <c r="H125" s="39">
        <f>+ROUND(E125*G125,0)</f>
        <v>1428</v>
      </c>
    </row>
    <row r="126" spans="2:8" ht="15.75" thickBot="1">
      <c r="B126" s="1022"/>
      <c r="C126" s="1023"/>
      <c r="D126" s="1024"/>
      <c r="E126" s="1030" t="s">
        <v>498</v>
      </c>
      <c r="F126" s="1031"/>
      <c r="G126" s="1032"/>
      <c r="H126" s="29">
        <f>ROUND(SUM(H124:H125),0)</f>
        <v>2176</v>
      </c>
    </row>
    <row r="127" spans="2:8" ht="15.75" thickBot="1">
      <c r="B127" s="42"/>
      <c r="C127" s="42"/>
      <c r="D127" s="42"/>
      <c r="E127" s="10"/>
      <c r="F127" s="10"/>
      <c r="G127" s="7"/>
      <c r="H127" s="8"/>
    </row>
    <row r="128" spans="2:8" ht="24.75" thickBot="1">
      <c r="B128" s="1033" t="s">
        <v>499</v>
      </c>
      <c r="C128" s="1034"/>
      <c r="D128" s="30" t="s">
        <v>495</v>
      </c>
      <c r="E128" s="30" t="s">
        <v>501</v>
      </c>
      <c r="F128" s="25" t="s">
        <v>2469</v>
      </c>
      <c r="G128" s="31" t="s">
        <v>500</v>
      </c>
      <c r="H128" s="32" t="s">
        <v>493</v>
      </c>
    </row>
    <row r="129" spans="2:8" ht="15.75" thickBot="1">
      <c r="B129" s="15">
        <v>3</v>
      </c>
      <c r="C129" s="16" t="s">
        <v>4</v>
      </c>
      <c r="D129" s="17"/>
      <c r="E129" s="18"/>
      <c r="F129" s="18"/>
      <c r="G129" s="19"/>
      <c r="H129" s="20">
        <f>+ROUND(E129*G129,0)</f>
        <v>0</v>
      </c>
    </row>
    <row r="130" spans="2:8" ht="15.75" thickBot="1">
      <c r="B130" s="991"/>
      <c r="C130" s="991"/>
      <c r="D130" s="991"/>
      <c r="E130" s="992" t="s">
        <v>502</v>
      </c>
      <c r="F130" s="993"/>
      <c r="G130" s="994"/>
      <c r="H130" s="33">
        <f>ROUND(SUM(H129:H129),0)</f>
        <v>0</v>
      </c>
    </row>
    <row r="131" spans="2:8" ht="15.75" thickBot="1">
      <c r="B131" s="1027"/>
      <c r="C131" s="1027"/>
      <c r="D131" s="1027"/>
      <c r="E131" s="1027"/>
      <c r="F131" s="1027"/>
      <c r="G131" s="1027"/>
      <c r="H131" s="1027"/>
    </row>
    <row r="132" spans="2:8">
      <c r="B132" s="1207" t="s">
        <v>503</v>
      </c>
      <c r="C132" s="1208"/>
      <c r="D132" s="124" t="s">
        <v>495</v>
      </c>
      <c r="E132" s="123" t="s">
        <v>504</v>
      </c>
      <c r="F132" s="123" t="s">
        <v>2469</v>
      </c>
      <c r="G132" s="122" t="s">
        <v>505</v>
      </c>
      <c r="H132" s="121" t="s">
        <v>493</v>
      </c>
    </row>
    <row r="133" spans="2:8" ht="15.75" thickBot="1">
      <c r="B133" s="111" t="s">
        <v>2514</v>
      </c>
      <c r="C133" s="56" t="str">
        <f>VLOOKUP(B133,'LISTA DE PRECIOS'!A:B,2,FALSE)</f>
        <v>Ayudante</v>
      </c>
      <c r="D133" s="12" t="str">
        <f>VLOOKUP(B133,'LISTA DE PRECIOS'!A:D,4,FALSE)</f>
        <v>Día</v>
      </c>
      <c r="E133" s="23">
        <v>2.5000000000000001E-2</v>
      </c>
      <c r="F133" s="23">
        <v>4</v>
      </c>
      <c r="G133" s="93">
        <f>VLOOKUP(B133,'LISTA DE PRECIOS'!A:E,5,FALSE)</f>
        <v>67964</v>
      </c>
      <c r="H133" s="119">
        <f>+ROUND(E133*F133*G133,0)</f>
        <v>6796</v>
      </c>
    </row>
    <row r="134" spans="2:8" ht="15.75" thickBot="1">
      <c r="B134" s="127" t="s">
        <v>524</v>
      </c>
      <c r="C134" s="56" t="str">
        <f>VLOOKUP(B134,'LISTA DE PRECIOS'!A:B,2,FALSE)</f>
        <v>Acarreo Horizontal</v>
      </c>
      <c r="D134" s="12" t="str">
        <f>VLOOKUP(B134,'LISTA DE PRECIOS'!A:D,4,FALSE)</f>
        <v>% MO</v>
      </c>
      <c r="E134" s="117">
        <v>0.15</v>
      </c>
      <c r="F134" s="117">
        <v>1</v>
      </c>
      <c r="G134" s="93">
        <f>VLOOKUP(B134,'LISTA DE PRECIOS'!A:E,5,FALSE)</f>
        <v>4564</v>
      </c>
      <c r="H134" s="116">
        <f>+ROUND(E134*F134*G134,0)</f>
        <v>685</v>
      </c>
    </row>
    <row r="135" spans="2:8" ht="15.75" thickBot="1">
      <c r="B135" s="991"/>
      <c r="C135" s="991"/>
      <c r="D135" s="991"/>
      <c r="E135" s="1042" t="s">
        <v>506</v>
      </c>
      <c r="F135" s="1043"/>
      <c r="G135" s="1031"/>
      <c r="H135" s="29">
        <f>ROUND(SUM(H133:H134),0)</f>
        <v>7481</v>
      </c>
    </row>
    <row r="136" spans="2:8" ht="15.75" thickBot="1">
      <c r="B136" s="42"/>
      <c r="C136" s="42"/>
      <c r="D136" s="42"/>
      <c r="E136" s="42"/>
      <c r="F136" s="42"/>
      <c r="G136" s="42"/>
      <c r="H136" s="42"/>
    </row>
    <row r="137" spans="2:8" ht="15.75" thickBot="1">
      <c r="B137" s="40"/>
      <c r="C137" s="40"/>
      <c r="D137" s="40"/>
      <c r="E137" s="995" t="s">
        <v>507</v>
      </c>
      <c r="F137" s="996"/>
      <c r="G137" s="997"/>
      <c r="H137" s="14">
        <f>+ROUND(H135+H126+H121+H130,0)</f>
        <v>9657</v>
      </c>
    </row>
    <row r="139" spans="2:8" ht="15.75" thickBot="1"/>
    <row r="140" spans="2:8" ht="16.149999999999999" customHeight="1" thickBot="1">
      <c r="B140" s="998" t="s">
        <v>2532</v>
      </c>
      <c r="C140" s="999"/>
      <c r="D140" s="999"/>
      <c r="E140" s="999"/>
      <c r="F140" s="999"/>
      <c r="G140" s="999"/>
      <c r="H140" s="1000"/>
    </row>
    <row r="141" spans="2:8" ht="15" customHeight="1" thickBot="1">
      <c r="B141" s="1001" t="s">
        <v>487</v>
      </c>
      <c r="C141" s="1002"/>
      <c r="D141" s="1003"/>
      <c r="E141" s="1004"/>
      <c r="F141" s="1004"/>
      <c r="G141" s="1004"/>
      <c r="H141" s="1005"/>
    </row>
    <row r="142" spans="2:8" ht="15.75" thickBot="1">
      <c r="B142" s="1006" t="s">
        <v>488</v>
      </c>
      <c r="C142" s="1007"/>
      <c r="D142" s="1008" t="s">
        <v>2571</v>
      </c>
      <c r="E142" s="1007"/>
      <c r="F142" s="1007"/>
      <c r="G142" s="1007"/>
      <c r="H142" s="1009"/>
    </row>
    <row r="143" spans="2:8" ht="14.45" customHeight="1">
      <c r="B143" s="1010" t="str">
        <f>VLOOKUP(D142,ACTIVIDADES!A:D,2,FALSE)</f>
        <v>Demolición manual de concreto</v>
      </c>
      <c r="C143" s="1011"/>
      <c r="D143" s="1010" t="s">
        <v>34</v>
      </c>
      <c r="E143" s="1011"/>
      <c r="F143" s="1011"/>
      <c r="G143" s="1011"/>
      <c r="H143" s="38" t="s">
        <v>1</v>
      </c>
    </row>
    <row r="144" spans="2:8">
      <c r="B144" s="1012"/>
      <c r="C144" s="1013"/>
      <c r="D144" s="1016">
        <f>+ROUND(H162+H154+H149+H158,0)</f>
        <v>208513</v>
      </c>
      <c r="E144" s="1017"/>
      <c r="F144" s="1017"/>
      <c r="G144" s="1017"/>
      <c r="H144" s="1020" t="e">
        <v>#REF!</v>
      </c>
    </row>
    <row r="145" spans="2:8" ht="15.75" thickBot="1">
      <c r="B145" s="1014"/>
      <c r="C145" s="1015"/>
      <c r="D145" s="1018"/>
      <c r="E145" s="1019"/>
      <c r="F145" s="1019"/>
      <c r="G145" s="1019"/>
      <c r="H145" s="1021"/>
    </row>
    <row r="146" spans="2:8" ht="15.75" thickBot="1"/>
    <row r="147" spans="2:8" ht="14.45" customHeight="1">
      <c r="B147" s="1028" t="s">
        <v>494</v>
      </c>
      <c r="C147" s="1029"/>
      <c r="D147" s="41" t="s">
        <v>495</v>
      </c>
      <c r="E147" s="25" t="s">
        <v>496</v>
      </c>
      <c r="F147" s="25" t="s">
        <v>2469</v>
      </c>
      <c r="G147" s="26" t="s">
        <v>492</v>
      </c>
      <c r="H147" s="27" t="s">
        <v>493</v>
      </c>
    </row>
    <row r="148" spans="2:8" ht="15.75" thickBot="1">
      <c r="B148" s="167"/>
      <c r="C148" s="112"/>
      <c r="D148" s="92"/>
      <c r="E148" s="92"/>
      <c r="F148" s="92"/>
      <c r="G148" s="93"/>
      <c r="H148" s="94"/>
    </row>
    <row r="149" spans="2:8" ht="15" customHeight="1" thickBot="1">
      <c r="B149" s="1022"/>
      <c r="C149" s="1023"/>
      <c r="D149" s="1024"/>
      <c r="E149" s="1030" t="s">
        <v>497</v>
      </c>
      <c r="F149" s="1031"/>
      <c r="G149" s="1032"/>
      <c r="H149" s="29">
        <f>ROUND(SUM(H148:H148),0)</f>
        <v>0</v>
      </c>
    </row>
    <row r="150" spans="2:8" ht="15.75" thickBot="1">
      <c r="B150" s="1027"/>
      <c r="C150" s="1027"/>
      <c r="D150" s="1027"/>
      <c r="E150" s="1027"/>
      <c r="F150" s="1027"/>
      <c r="G150" s="1027"/>
      <c r="H150" s="1027"/>
    </row>
    <row r="151" spans="2:8" ht="14.45" customHeight="1">
      <c r="B151" s="1028" t="s">
        <v>489</v>
      </c>
      <c r="C151" s="1029"/>
      <c r="D151" s="41" t="s">
        <v>490</v>
      </c>
      <c r="E151" s="25" t="s">
        <v>491</v>
      </c>
      <c r="F151" s="25" t="s">
        <v>2469</v>
      </c>
      <c r="G151" s="26" t="s">
        <v>492</v>
      </c>
      <c r="H151" s="27" t="s">
        <v>493</v>
      </c>
    </row>
    <row r="152" spans="2:8">
      <c r="B152" s="114" t="s">
        <v>543</v>
      </c>
      <c r="C152" s="56" t="str">
        <f>VLOOKUP(B152,'LISTA DE PRECIOS'!A:B,2,FALSE)</f>
        <v>Herramienta menor</v>
      </c>
      <c r="D152" s="12" t="str">
        <f>VLOOKUP(B152,'LISTA DE PRECIOS'!A:D,4,FALSE)</f>
        <v>%MO</v>
      </c>
      <c r="E152" s="168">
        <v>0.15</v>
      </c>
      <c r="F152" s="23">
        <v>1</v>
      </c>
      <c r="G152" s="13">
        <f>+H162</f>
        <v>160395</v>
      </c>
      <c r="H152" s="119">
        <f>+ROUND(E152*F152*G152,0)</f>
        <v>24059</v>
      </c>
    </row>
    <row r="153" spans="2:8" ht="15.75" thickBot="1">
      <c r="B153" s="127" t="s">
        <v>524</v>
      </c>
      <c r="C153" s="56" t="str">
        <f>VLOOKUP(B153,'LISTA DE PRECIOS'!A:B,2,FALSE)</f>
        <v>Acarreo Horizontal</v>
      </c>
      <c r="D153" s="12" t="str">
        <f>VLOOKUP(B153,'LISTA DE PRECIOS'!A:D,4,FALSE)</f>
        <v>% MO</v>
      </c>
      <c r="E153" s="168">
        <v>0.15</v>
      </c>
      <c r="F153" s="23">
        <v>1</v>
      </c>
      <c r="G153" s="13">
        <f>+H162</f>
        <v>160395</v>
      </c>
      <c r="H153" s="119">
        <f>+ROUND(E153*F153*G153,0)</f>
        <v>24059</v>
      </c>
    </row>
    <row r="154" spans="2:8" ht="15" customHeight="1" thickBot="1">
      <c r="B154" s="1022"/>
      <c r="C154" s="1023"/>
      <c r="D154" s="1024"/>
      <c r="E154" s="1030" t="s">
        <v>498</v>
      </c>
      <c r="F154" s="1031"/>
      <c r="G154" s="1032"/>
      <c r="H154" s="29">
        <f>ROUND(SUM(H152:H153),0)</f>
        <v>48118</v>
      </c>
    </row>
    <row r="155" spans="2:8" ht="15.75" thickBot="1">
      <c r="B155" s="42"/>
      <c r="C155" s="42"/>
      <c r="D155" s="42"/>
      <c r="E155" s="10"/>
      <c r="F155" s="10"/>
      <c r="G155" s="7"/>
      <c r="H155" s="8"/>
    </row>
    <row r="156" spans="2:8" ht="24.75" thickBot="1">
      <c r="B156" s="1033" t="s">
        <v>499</v>
      </c>
      <c r="C156" s="1034"/>
      <c r="D156" s="30" t="s">
        <v>495</v>
      </c>
      <c r="E156" s="30" t="s">
        <v>501</v>
      </c>
      <c r="F156" s="25" t="s">
        <v>2469</v>
      </c>
      <c r="G156" s="31" t="s">
        <v>500</v>
      </c>
      <c r="H156" s="32" t="s">
        <v>493</v>
      </c>
    </row>
    <row r="157" spans="2:8" ht="15.75" thickBot="1">
      <c r="B157" s="15">
        <v>3</v>
      </c>
      <c r="C157" s="16" t="s">
        <v>4</v>
      </c>
      <c r="D157" s="17"/>
      <c r="E157" s="18"/>
      <c r="F157" s="18"/>
      <c r="G157" s="19"/>
      <c r="H157" s="20">
        <f>+ROUND(E157*G157,0)</f>
        <v>0</v>
      </c>
    </row>
    <row r="158" spans="2:8" ht="15" customHeight="1" thickBot="1">
      <c r="B158" s="991"/>
      <c r="C158" s="991"/>
      <c r="D158" s="991"/>
      <c r="E158" s="992" t="s">
        <v>502</v>
      </c>
      <c r="F158" s="993"/>
      <c r="G158" s="994"/>
      <c r="H158" s="33">
        <f>ROUND(SUM(H157:H157),0)</f>
        <v>0</v>
      </c>
    </row>
    <row r="159" spans="2:8" ht="15.75" thickBot="1">
      <c r="B159" s="1027"/>
      <c r="C159" s="1027"/>
      <c r="D159" s="1027"/>
      <c r="E159" s="1027"/>
      <c r="F159" s="1027"/>
      <c r="G159" s="1027"/>
      <c r="H159" s="1027"/>
    </row>
    <row r="160" spans="2:8" ht="14.45" customHeight="1">
      <c r="B160" s="1207" t="s">
        <v>503</v>
      </c>
      <c r="C160" s="1208"/>
      <c r="D160" s="124" t="s">
        <v>495</v>
      </c>
      <c r="E160" s="123" t="s">
        <v>504</v>
      </c>
      <c r="F160" s="123" t="s">
        <v>2469</v>
      </c>
      <c r="G160" s="122" t="s">
        <v>505</v>
      </c>
      <c r="H160" s="121" t="s">
        <v>493</v>
      </c>
    </row>
    <row r="161" spans="2:8" ht="15.75" thickBot="1">
      <c r="B161" s="118" t="s">
        <v>2514</v>
      </c>
      <c r="C161" s="56" t="str">
        <f>VLOOKUP(B161,'LISTA DE PRECIOS'!A:B,2,FALSE)</f>
        <v>Ayudante</v>
      </c>
      <c r="D161" s="12" t="str">
        <f>VLOOKUP(B161,'LISTA DE PRECIOS'!A:D,4,FALSE)</f>
        <v>Día</v>
      </c>
      <c r="E161" s="117">
        <v>0.59</v>
      </c>
      <c r="F161" s="23">
        <v>4</v>
      </c>
      <c r="G161" s="93">
        <f>VLOOKUP(B161,'LISTA DE PRECIOS'!A:E,5,FALSE)</f>
        <v>67964</v>
      </c>
      <c r="H161" s="119">
        <f>+ROUND(E161*F161*G161,0)</f>
        <v>160395</v>
      </c>
    </row>
    <row r="162" spans="2:8" ht="15" customHeight="1" thickBot="1">
      <c r="B162" s="991"/>
      <c r="C162" s="991"/>
      <c r="D162" s="991"/>
      <c r="E162" s="1042" t="s">
        <v>506</v>
      </c>
      <c r="F162" s="1043"/>
      <c r="G162" s="1031"/>
      <c r="H162" s="29">
        <f>ROUND(SUM(H161:H161),0)</f>
        <v>160395</v>
      </c>
    </row>
    <row r="163" spans="2:8" ht="15.75" thickBot="1">
      <c r="B163" s="42"/>
      <c r="C163" s="42"/>
      <c r="D163" s="42"/>
      <c r="E163" s="42"/>
      <c r="F163" s="42"/>
      <c r="G163" s="42"/>
      <c r="H163" s="42"/>
    </row>
    <row r="164" spans="2:8" ht="15" customHeight="1" thickBot="1">
      <c r="B164" s="40"/>
      <c r="C164" s="40"/>
      <c r="D164" s="40"/>
      <c r="E164" s="995" t="s">
        <v>507</v>
      </c>
      <c r="F164" s="996"/>
      <c r="G164" s="997"/>
      <c r="H164" s="14">
        <f>+ROUND(H162+H154+H149+H158,0)</f>
        <v>208513</v>
      </c>
    </row>
    <row r="166" spans="2:8" ht="15.75" thickBot="1"/>
    <row r="167" spans="2:8" ht="16.5" thickBot="1">
      <c r="B167" s="998" t="s">
        <v>2532</v>
      </c>
      <c r="C167" s="999"/>
      <c r="D167" s="999"/>
      <c r="E167" s="999"/>
      <c r="F167" s="999"/>
      <c r="G167" s="999"/>
      <c r="H167" s="1000"/>
    </row>
    <row r="168" spans="2:8" ht="15.75" thickBot="1">
      <c r="B168" s="1001" t="s">
        <v>487</v>
      </c>
      <c r="C168" s="1002"/>
      <c r="D168" s="1003"/>
      <c r="E168" s="1004"/>
      <c r="F168" s="1004"/>
      <c r="G168" s="1004"/>
      <c r="H168" s="1005"/>
    </row>
    <row r="169" spans="2:8" ht="15.75" thickBot="1">
      <c r="B169" s="1006" t="s">
        <v>488</v>
      </c>
      <c r="C169" s="1007"/>
      <c r="D169" s="1008" t="s">
        <v>2570</v>
      </c>
      <c r="E169" s="1007"/>
      <c r="F169" s="1007"/>
      <c r="G169" s="1007"/>
      <c r="H169" s="1009"/>
    </row>
    <row r="170" spans="2:8" ht="14.45" customHeight="1">
      <c r="B170" s="1010" t="str">
        <f>VLOOKUP(D169,ACTIVIDADES!A:D,2,FALSE)</f>
        <v>Demolición manual de concreto ciclópeo</v>
      </c>
      <c r="C170" s="1011"/>
      <c r="D170" s="1010" t="s">
        <v>34</v>
      </c>
      <c r="E170" s="1011"/>
      <c r="F170" s="1011"/>
      <c r="G170" s="1011"/>
      <c r="H170" s="38" t="s">
        <v>1</v>
      </c>
    </row>
    <row r="171" spans="2:8">
      <c r="B171" s="1012"/>
      <c r="C171" s="1013"/>
      <c r="D171" s="1016">
        <f>+ROUND(H189+H181+H176+H185,0)</f>
        <v>197911</v>
      </c>
      <c r="E171" s="1017"/>
      <c r="F171" s="1017"/>
      <c r="G171" s="1017"/>
      <c r="H171" s="1020" t="s">
        <v>29</v>
      </c>
    </row>
    <row r="172" spans="2:8" ht="15.75" thickBot="1">
      <c r="B172" s="1014"/>
      <c r="C172" s="1015"/>
      <c r="D172" s="1018"/>
      <c r="E172" s="1019"/>
      <c r="F172" s="1019"/>
      <c r="G172" s="1019"/>
      <c r="H172" s="1021"/>
    </row>
    <row r="173" spans="2:8" ht="15.75" thickBot="1"/>
    <row r="174" spans="2:8">
      <c r="B174" s="1028" t="s">
        <v>494</v>
      </c>
      <c r="C174" s="1029"/>
      <c r="D174" s="41" t="s">
        <v>495</v>
      </c>
      <c r="E174" s="25" t="s">
        <v>496</v>
      </c>
      <c r="F174" s="25" t="s">
        <v>2469</v>
      </c>
      <c r="G174" s="26" t="s">
        <v>492</v>
      </c>
      <c r="H174" s="27" t="s">
        <v>493</v>
      </c>
    </row>
    <row r="175" spans="2:8" ht="15.75" thickBot="1">
      <c r="B175" s="167"/>
      <c r="C175" s="112"/>
      <c r="D175" s="92"/>
      <c r="E175" s="92"/>
      <c r="F175" s="92"/>
      <c r="G175" s="93"/>
      <c r="H175" s="94"/>
    </row>
    <row r="176" spans="2:8" ht="15.75" thickBot="1">
      <c r="B176" s="1022"/>
      <c r="C176" s="1023"/>
      <c r="D176" s="1024"/>
      <c r="E176" s="1030" t="s">
        <v>497</v>
      </c>
      <c r="F176" s="1031"/>
      <c r="G176" s="1032"/>
      <c r="H176" s="29">
        <f>ROUND(SUM(H175:H175),0)</f>
        <v>0</v>
      </c>
    </row>
    <row r="177" spans="2:8" ht="15.75" thickBot="1">
      <c r="B177" s="1027"/>
      <c r="C177" s="1027"/>
      <c r="D177" s="1027"/>
      <c r="E177" s="1027"/>
      <c r="F177" s="1027"/>
      <c r="G177" s="1027"/>
      <c r="H177" s="1027"/>
    </row>
    <row r="178" spans="2:8" ht="15.75" thickBot="1">
      <c r="B178" s="1028" t="s">
        <v>489</v>
      </c>
      <c r="C178" s="1029"/>
      <c r="D178" s="41" t="s">
        <v>490</v>
      </c>
      <c r="E178" s="25" t="s">
        <v>491</v>
      </c>
      <c r="F178" s="25" t="s">
        <v>2469</v>
      </c>
      <c r="G178" s="26" t="s">
        <v>492</v>
      </c>
      <c r="H178" s="27" t="s">
        <v>493</v>
      </c>
    </row>
    <row r="179" spans="2:8">
      <c r="B179" s="160" t="s">
        <v>543</v>
      </c>
      <c r="C179" s="56" t="str">
        <f>VLOOKUP(B179,'LISTA DE PRECIOS'!A:B,2,FALSE)</f>
        <v>Herramienta menor</v>
      </c>
      <c r="D179" s="12" t="str">
        <f>VLOOKUP(B179,'LISTA DE PRECIOS'!A:D,4,FALSE)</f>
        <v>%MO</v>
      </c>
      <c r="E179" s="159">
        <v>0.15</v>
      </c>
      <c r="F179" s="159"/>
      <c r="G179" s="158">
        <f>+H189</f>
        <v>152239</v>
      </c>
      <c r="H179" s="157">
        <f>+ROUND(E179*G179,0)</f>
        <v>22836</v>
      </c>
    </row>
    <row r="180" spans="2:8" ht="15.75" thickBot="1">
      <c r="B180" s="127" t="s">
        <v>524</v>
      </c>
      <c r="C180" s="56" t="str">
        <f>VLOOKUP(B180,'LISTA DE PRECIOS'!A:B,2,FALSE)</f>
        <v>Acarreo Horizontal</v>
      </c>
      <c r="D180" s="12" t="str">
        <f>VLOOKUP(B180,'LISTA DE PRECIOS'!A:D,4,FALSE)</f>
        <v>% MO</v>
      </c>
      <c r="E180" s="92">
        <v>0.15</v>
      </c>
      <c r="F180" s="92"/>
      <c r="G180" s="93">
        <f>+H189</f>
        <v>152239</v>
      </c>
      <c r="H180" s="94">
        <f>+ROUND(E180*G180,0)</f>
        <v>22836</v>
      </c>
    </row>
    <row r="181" spans="2:8" ht="15.75" thickBot="1">
      <c r="B181" s="1022"/>
      <c r="C181" s="1023"/>
      <c r="D181" s="1024"/>
      <c r="E181" s="1030" t="s">
        <v>498</v>
      </c>
      <c r="F181" s="1031"/>
      <c r="G181" s="1032"/>
      <c r="H181" s="29">
        <f>ROUND(SUM(H179:H180),0)</f>
        <v>45672</v>
      </c>
    </row>
    <row r="182" spans="2:8" ht="15.75" thickBot="1">
      <c r="B182" s="42"/>
      <c r="C182" s="42"/>
      <c r="D182" s="42"/>
      <c r="E182" s="10"/>
      <c r="F182" s="10"/>
      <c r="G182" s="7"/>
      <c r="H182" s="8"/>
    </row>
    <row r="183" spans="2:8" ht="24.75" thickBot="1">
      <c r="B183" s="1033" t="s">
        <v>499</v>
      </c>
      <c r="C183" s="1034"/>
      <c r="D183" s="30" t="s">
        <v>495</v>
      </c>
      <c r="E183" s="30" t="s">
        <v>501</v>
      </c>
      <c r="F183" s="25" t="s">
        <v>2469</v>
      </c>
      <c r="G183" s="31" t="s">
        <v>500</v>
      </c>
      <c r="H183" s="32" t="s">
        <v>493</v>
      </c>
    </row>
    <row r="184" spans="2:8" ht="15.75" thickBot="1">
      <c r="B184" s="15">
        <v>3</v>
      </c>
      <c r="C184" s="16" t="s">
        <v>4</v>
      </c>
      <c r="D184" s="17"/>
      <c r="E184" s="18"/>
      <c r="F184" s="18"/>
      <c r="G184" s="19"/>
      <c r="H184" s="20">
        <f>+ROUND(E184*G184,0)</f>
        <v>0</v>
      </c>
    </row>
    <row r="185" spans="2:8" ht="15.75" thickBot="1">
      <c r="B185" s="991"/>
      <c r="C185" s="991"/>
      <c r="D185" s="991"/>
      <c r="E185" s="992" t="s">
        <v>502</v>
      </c>
      <c r="F185" s="993"/>
      <c r="G185" s="994"/>
      <c r="H185" s="33">
        <f>ROUND(SUM(H184:H184),0)</f>
        <v>0</v>
      </c>
    </row>
    <row r="186" spans="2:8" ht="15.75" thickBot="1">
      <c r="B186" s="1027"/>
      <c r="C186" s="1027"/>
      <c r="D186" s="1027"/>
      <c r="E186" s="1027"/>
      <c r="F186" s="1027"/>
      <c r="G186" s="1027"/>
      <c r="H186" s="1027"/>
    </row>
    <row r="187" spans="2:8">
      <c r="B187" s="1028" t="s">
        <v>503</v>
      </c>
      <c r="C187" s="1029"/>
      <c r="D187" s="41" t="s">
        <v>495</v>
      </c>
      <c r="E187" s="123" t="s">
        <v>504</v>
      </c>
      <c r="F187" s="123" t="s">
        <v>2469</v>
      </c>
      <c r="G187" s="26" t="s">
        <v>505</v>
      </c>
      <c r="H187" s="27" t="s">
        <v>493</v>
      </c>
    </row>
    <row r="188" spans="2:8" ht="15.75" thickBot="1">
      <c r="B188" s="118" t="s">
        <v>2514</v>
      </c>
      <c r="C188" s="56" t="str">
        <f>VLOOKUP(B188,'LISTA DE PRECIOS'!A:B,2,FALSE)</f>
        <v>Ayudante</v>
      </c>
      <c r="D188" s="12" t="str">
        <f>VLOOKUP(B188,'LISTA DE PRECIOS'!A:D,4,FALSE)</f>
        <v>Día</v>
      </c>
      <c r="E188" s="117">
        <v>0.56000000000000005</v>
      </c>
      <c r="F188" s="117">
        <v>4</v>
      </c>
      <c r="G188" s="93">
        <f>VLOOKUP(B188,'LISTA DE PRECIOS'!A:E,5,FALSE)</f>
        <v>67964</v>
      </c>
      <c r="H188" s="116">
        <f>+ROUND(E188*F188*G188,0)</f>
        <v>152239</v>
      </c>
    </row>
    <row r="189" spans="2:8" ht="15.75" thickBot="1">
      <c r="B189" s="991"/>
      <c r="C189" s="991"/>
      <c r="D189" s="991"/>
      <c r="E189" s="1042" t="s">
        <v>506</v>
      </c>
      <c r="F189" s="1043"/>
      <c r="G189" s="1031"/>
      <c r="H189" s="29">
        <f>ROUND(SUM(H188:H188),0)</f>
        <v>152239</v>
      </c>
    </row>
    <row r="190" spans="2:8" ht="15.75" thickBot="1">
      <c r="B190" s="42"/>
      <c r="C190" s="42"/>
      <c r="D190" s="42"/>
      <c r="E190" s="42"/>
      <c r="F190" s="42"/>
      <c r="G190" s="42"/>
      <c r="H190" s="42"/>
    </row>
    <row r="191" spans="2:8" ht="15.75" thickBot="1">
      <c r="B191" s="40"/>
      <c r="C191" s="40"/>
      <c r="D191" s="40"/>
      <c r="E191" s="995" t="s">
        <v>507</v>
      </c>
      <c r="F191" s="996"/>
      <c r="G191" s="997"/>
      <c r="H191" s="14">
        <f>+ROUND(H189+H181+H176+H185,0)</f>
        <v>197911</v>
      </c>
    </row>
    <row r="193" spans="2:8" ht="15.75" thickBot="1"/>
    <row r="194" spans="2:8" ht="16.5" thickBot="1">
      <c r="B194" s="998" t="s">
        <v>2532</v>
      </c>
      <c r="C194" s="999"/>
      <c r="D194" s="999"/>
      <c r="E194" s="999"/>
      <c r="F194" s="999"/>
      <c r="G194" s="999"/>
      <c r="H194" s="1000"/>
    </row>
    <row r="195" spans="2:8" ht="15.75" thickBot="1">
      <c r="B195" s="1001" t="s">
        <v>487</v>
      </c>
      <c r="C195" s="1002"/>
      <c r="D195" s="1003"/>
      <c r="E195" s="1004"/>
      <c r="F195" s="1004"/>
      <c r="G195" s="1004"/>
      <c r="H195" s="1005"/>
    </row>
    <row r="196" spans="2:8" ht="15.75" thickBot="1">
      <c r="B196" s="1006" t="s">
        <v>488</v>
      </c>
      <c r="C196" s="1007"/>
      <c r="D196" s="1008" t="s">
        <v>2569</v>
      </c>
      <c r="E196" s="1007"/>
      <c r="F196" s="1007"/>
      <c r="G196" s="1007"/>
      <c r="H196" s="1009"/>
    </row>
    <row r="197" spans="2:8" ht="14.45" customHeight="1">
      <c r="B197" s="1010" t="str">
        <f>VLOOKUP(D196,ACTIVIDADES!A:D,2,FALSE)</f>
        <v>Demolición losa sobre terreno</v>
      </c>
      <c r="C197" s="1011"/>
      <c r="D197" s="1010" t="s">
        <v>34</v>
      </c>
      <c r="E197" s="1011"/>
      <c r="F197" s="1011"/>
      <c r="G197" s="1011"/>
      <c r="H197" s="38" t="s">
        <v>1</v>
      </c>
    </row>
    <row r="198" spans="2:8">
      <c r="B198" s="1012"/>
      <c r="C198" s="1013"/>
      <c r="D198" s="1016">
        <f>+ROUND(H216+H208+H203+H212,0)</f>
        <v>11663</v>
      </c>
      <c r="E198" s="1017"/>
      <c r="F198" s="1017"/>
      <c r="G198" s="1017"/>
      <c r="H198" s="1020" t="s">
        <v>23</v>
      </c>
    </row>
    <row r="199" spans="2:8" ht="15.75" thickBot="1">
      <c r="B199" s="1014"/>
      <c r="C199" s="1015"/>
      <c r="D199" s="1018"/>
      <c r="E199" s="1019"/>
      <c r="F199" s="1019"/>
      <c r="G199" s="1019"/>
      <c r="H199" s="1021"/>
    </row>
    <row r="200" spans="2:8" ht="15.75" thickBot="1"/>
    <row r="201" spans="2:8">
      <c r="B201" s="1028" t="s">
        <v>494</v>
      </c>
      <c r="C201" s="1029"/>
      <c r="D201" s="41" t="s">
        <v>495</v>
      </c>
      <c r="E201" s="25" t="s">
        <v>496</v>
      </c>
      <c r="F201" s="25" t="s">
        <v>2469</v>
      </c>
      <c r="G201" s="26" t="s">
        <v>492</v>
      </c>
      <c r="H201" s="27" t="s">
        <v>493</v>
      </c>
    </row>
    <row r="202" spans="2:8" ht="15.75" thickBot="1">
      <c r="B202" s="167"/>
      <c r="C202" s="112"/>
      <c r="D202" s="92"/>
      <c r="E202" s="92"/>
      <c r="F202" s="92"/>
      <c r="G202" s="93"/>
      <c r="H202" s="94"/>
    </row>
    <row r="203" spans="2:8" ht="15.75" thickBot="1">
      <c r="B203" s="1022"/>
      <c r="C203" s="1023"/>
      <c r="D203" s="1024"/>
      <c r="E203" s="1030" t="s">
        <v>497</v>
      </c>
      <c r="F203" s="1031"/>
      <c r="G203" s="1032"/>
      <c r="H203" s="29">
        <f>ROUND(SUM(H202:H202),0)</f>
        <v>0</v>
      </c>
    </row>
    <row r="204" spans="2:8" ht="15.75" thickBot="1">
      <c r="B204" s="1027"/>
      <c r="C204" s="1027"/>
      <c r="D204" s="1027"/>
      <c r="E204" s="1027"/>
      <c r="F204" s="1027"/>
      <c r="G204" s="1027"/>
      <c r="H204" s="1027"/>
    </row>
    <row r="205" spans="2:8">
      <c r="B205" s="1028" t="s">
        <v>489</v>
      </c>
      <c r="C205" s="1029"/>
      <c r="D205" s="41" t="s">
        <v>490</v>
      </c>
      <c r="E205" s="25" t="s">
        <v>491</v>
      </c>
      <c r="F205" s="25" t="s">
        <v>2469</v>
      </c>
      <c r="G205" s="26" t="s">
        <v>492</v>
      </c>
      <c r="H205" s="27" t="s">
        <v>493</v>
      </c>
    </row>
    <row r="206" spans="2:8">
      <c r="B206" s="114" t="s">
        <v>543</v>
      </c>
      <c r="C206" s="56" t="str">
        <f>VLOOKUP(B206,'LISTA DE PRECIOS'!A:B,2,FALSE)</f>
        <v>Herramienta menor</v>
      </c>
      <c r="D206" s="12" t="str">
        <f>VLOOKUP(B206,'LISTA DE PRECIOS'!A:D,4,FALSE)</f>
        <v>%MO</v>
      </c>
      <c r="E206" s="55">
        <v>0.15</v>
      </c>
      <c r="F206" s="55"/>
      <c r="G206" s="13">
        <f>+H216</f>
        <v>8971</v>
      </c>
      <c r="H206" s="24">
        <f>+ROUND(E206*G206,0)</f>
        <v>1346</v>
      </c>
    </row>
    <row r="207" spans="2:8" ht="15.75" thickBot="1">
      <c r="B207" s="127" t="s">
        <v>524</v>
      </c>
      <c r="C207" s="56" t="str">
        <f>VLOOKUP(B207,'LISTA DE PRECIOS'!A:B,2,FALSE)</f>
        <v>Acarreo Horizontal</v>
      </c>
      <c r="D207" s="12" t="str">
        <f>VLOOKUP(B207,'LISTA DE PRECIOS'!A:D,4,FALSE)</f>
        <v>% MO</v>
      </c>
      <c r="E207" s="92">
        <v>0.15</v>
      </c>
      <c r="F207" s="92"/>
      <c r="G207" s="93">
        <f>+H216</f>
        <v>8971</v>
      </c>
      <c r="H207" s="94">
        <f>+ROUND(E207*G207,0)</f>
        <v>1346</v>
      </c>
    </row>
    <row r="208" spans="2:8" ht="15.75" thickBot="1">
      <c r="B208" s="1022"/>
      <c r="C208" s="1023"/>
      <c r="D208" s="1024"/>
      <c r="E208" s="1030" t="s">
        <v>498</v>
      </c>
      <c r="F208" s="1031"/>
      <c r="G208" s="1032"/>
      <c r="H208" s="29">
        <f>ROUND(SUM(H206:H207),0)</f>
        <v>2692</v>
      </c>
    </row>
    <row r="209" spans="2:8" ht="15.75" thickBot="1">
      <c r="B209" s="42"/>
      <c r="C209" s="42"/>
      <c r="D209" s="42"/>
      <c r="E209" s="10"/>
      <c r="F209" s="10"/>
      <c r="G209" s="7"/>
      <c r="H209" s="8"/>
    </row>
    <row r="210" spans="2:8" ht="24.75" thickBot="1">
      <c r="B210" s="1033" t="s">
        <v>499</v>
      </c>
      <c r="C210" s="1034"/>
      <c r="D210" s="30" t="s">
        <v>495</v>
      </c>
      <c r="E210" s="30" t="s">
        <v>501</v>
      </c>
      <c r="F210" s="25" t="s">
        <v>2469</v>
      </c>
      <c r="G210" s="31" t="s">
        <v>500</v>
      </c>
      <c r="H210" s="32" t="s">
        <v>493</v>
      </c>
    </row>
    <row r="211" spans="2:8" ht="15.75" thickBot="1">
      <c r="B211" s="15">
        <v>3</v>
      </c>
      <c r="C211" s="16" t="s">
        <v>4</v>
      </c>
      <c r="D211" s="17"/>
      <c r="E211" s="18"/>
      <c r="F211" s="18"/>
      <c r="G211" s="19"/>
      <c r="H211" s="20">
        <f>+ROUND(E211*G211,0)</f>
        <v>0</v>
      </c>
    </row>
    <row r="212" spans="2:8" ht="15.75" thickBot="1">
      <c r="B212" s="991"/>
      <c r="C212" s="991"/>
      <c r="D212" s="991"/>
      <c r="E212" s="992" t="s">
        <v>502</v>
      </c>
      <c r="F212" s="993"/>
      <c r="G212" s="994"/>
      <c r="H212" s="33">
        <f>ROUND(SUM(H211:H211),0)</f>
        <v>0</v>
      </c>
    </row>
    <row r="213" spans="2:8" ht="15.75" thickBot="1">
      <c r="B213" s="1027"/>
      <c r="C213" s="1027"/>
      <c r="D213" s="1027"/>
      <c r="E213" s="1027"/>
      <c r="F213" s="1027"/>
      <c r="G213" s="1027"/>
      <c r="H213" s="1027"/>
    </row>
    <row r="214" spans="2:8">
      <c r="B214" s="1028" t="s">
        <v>503</v>
      </c>
      <c r="C214" s="1029"/>
      <c r="D214" s="41" t="s">
        <v>495</v>
      </c>
      <c r="E214" s="25" t="s">
        <v>504</v>
      </c>
      <c r="F214" s="25" t="s">
        <v>2469</v>
      </c>
      <c r="G214" s="26" t="s">
        <v>505</v>
      </c>
      <c r="H214" s="27" t="s">
        <v>493</v>
      </c>
    </row>
    <row r="215" spans="2:8" ht="15.75" thickBot="1">
      <c r="B215" s="118" t="s">
        <v>2514</v>
      </c>
      <c r="C215" s="56" t="str">
        <f>VLOOKUP(B215,'LISTA DE PRECIOS'!A:B,2,FALSE)</f>
        <v>Ayudante</v>
      </c>
      <c r="D215" s="12" t="str">
        <f>VLOOKUP(B215,'LISTA DE PRECIOS'!A:D,4,FALSE)</f>
        <v>Día</v>
      </c>
      <c r="E215" s="117">
        <v>3.3000000000000002E-2</v>
      </c>
      <c r="F215" s="125">
        <v>4</v>
      </c>
      <c r="G215" s="93">
        <f>VLOOKUP(B215,'LISTA DE PRECIOS'!A:E,5,FALSE)</f>
        <v>67964</v>
      </c>
      <c r="H215" s="116">
        <f>+ROUND(E215*F215*G215,0)</f>
        <v>8971</v>
      </c>
    </row>
    <row r="216" spans="2:8" ht="15.75" thickBot="1">
      <c r="B216" s="991"/>
      <c r="C216" s="991"/>
      <c r="D216" s="991"/>
      <c r="E216" s="1042" t="s">
        <v>506</v>
      </c>
      <c r="F216" s="1043"/>
      <c r="G216" s="1031"/>
      <c r="H216" s="29">
        <f>ROUND(SUM(H215:H215),0)</f>
        <v>8971</v>
      </c>
    </row>
    <row r="217" spans="2:8" ht="15.75" thickBot="1">
      <c r="B217" s="42"/>
      <c r="C217" s="42"/>
      <c r="D217" s="42"/>
      <c r="E217" s="42"/>
      <c r="F217" s="42"/>
      <c r="G217" s="42"/>
      <c r="H217" s="42"/>
    </row>
    <row r="218" spans="2:8" ht="15.75" thickBot="1">
      <c r="B218" s="40"/>
      <c r="C218" s="40"/>
      <c r="D218" s="40"/>
      <c r="E218" s="995" t="s">
        <v>507</v>
      </c>
      <c r="F218" s="996"/>
      <c r="G218" s="997"/>
      <c r="H218" s="14">
        <f>+ROUND(H216+H208+H203+H212,0)</f>
        <v>11663</v>
      </c>
    </row>
    <row r="220" spans="2:8" ht="15.75" thickBot="1"/>
    <row r="221" spans="2:8" ht="16.5" thickBot="1">
      <c r="B221" s="998" t="s">
        <v>2532</v>
      </c>
      <c r="C221" s="999"/>
      <c r="D221" s="999"/>
      <c r="E221" s="999"/>
      <c r="F221" s="999"/>
      <c r="G221" s="999"/>
      <c r="H221" s="1000"/>
    </row>
    <row r="222" spans="2:8" ht="15.75" thickBot="1">
      <c r="B222" s="1001" t="s">
        <v>487</v>
      </c>
      <c r="C222" s="1002"/>
      <c r="D222" s="1003"/>
      <c r="E222" s="1004"/>
      <c r="F222" s="1004"/>
      <c r="G222" s="1004"/>
      <c r="H222" s="1005"/>
    </row>
    <row r="223" spans="2:8" ht="15.75" thickBot="1">
      <c r="B223" s="1006" t="s">
        <v>488</v>
      </c>
      <c r="C223" s="1007"/>
      <c r="D223" s="1008" t="s">
        <v>2568</v>
      </c>
      <c r="E223" s="1007"/>
      <c r="F223" s="1007"/>
      <c r="G223" s="1007"/>
      <c r="H223" s="1009"/>
    </row>
    <row r="224" spans="2:8" ht="14.45" customHeight="1">
      <c r="B224" s="1010" t="str">
        <f>VLOOKUP(D223,ACTIVIDADES!A:D,2,FALSE)</f>
        <v xml:space="preserve">Demolición viga estructural en concreto </v>
      </c>
      <c r="C224" s="1011"/>
      <c r="D224" s="1010" t="s">
        <v>34</v>
      </c>
      <c r="E224" s="1011"/>
      <c r="F224" s="1011"/>
      <c r="G224" s="1011"/>
      <c r="H224" s="38" t="s">
        <v>1</v>
      </c>
    </row>
    <row r="225" spans="2:8">
      <c r="B225" s="1012"/>
      <c r="C225" s="1013"/>
      <c r="D225" s="1016">
        <f>+ROUND(H244+H236+H230+H240,0)</f>
        <v>236787</v>
      </c>
      <c r="E225" s="1017"/>
      <c r="F225" s="1017"/>
      <c r="G225" s="1017"/>
      <c r="H225" s="1020" t="s">
        <v>29</v>
      </c>
    </row>
    <row r="226" spans="2:8" ht="15.75" thickBot="1">
      <c r="B226" s="1014"/>
      <c r="C226" s="1015"/>
      <c r="D226" s="1018"/>
      <c r="E226" s="1019"/>
      <c r="F226" s="1019"/>
      <c r="G226" s="1019"/>
      <c r="H226" s="1021"/>
    </row>
    <row r="227" spans="2:8" ht="15.75" thickBot="1"/>
    <row r="228" spans="2:8">
      <c r="B228" s="1028" t="s">
        <v>494</v>
      </c>
      <c r="C228" s="1029"/>
      <c r="D228" s="41" t="s">
        <v>495</v>
      </c>
      <c r="E228" s="25" t="s">
        <v>496</v>
      </c>
      <c r="F228" s="25" t="s">
        <v>2469</v>
      </c>
      <c r="G228" s="26" t="s">
        <v>492</v>
      </c>
      <c r="H228" s="27" t="s">
        <v>493</v>
      </c>
    </row>
    <row r="229" spans="2:8" ht="15.75" thickBot="1">
      <c r="B229" s="167"/>
      <c r="C229" s="112"/>
      <c r="D229" s="92"/>
      <c r="E229" s="92"/>
      <c r="F229" s="92"/>
      <c r="G229" s="93"/>
      <c r="H229" s="94"/>
    </row>
    <row r="230" spans="2:8" ht="15.75" thickBot="1">
      <c r="B230" s="1022"/>
      <c r="C230" s="1023"/>
      <c r="D230" s="1024"/>
      <c r="E230" s="1030" t="s">
        <v>497</v>
      </c>
      <c r="F230" s="1031"/>
      <c r="G230" s="1032"/>
      <c r="H230" s="29">
        <f>ROUND(SUM(H229:H229),0)</f>
        <v>0</v>
      </c>
    </row>
    <row r="231" spans="2:8" ht="15.75" thickBot="1">
      <c r="B231" s="1027"/>
      <c r="C231" s="1027"/>
      <c r="D231" s="1027"/>
      <c r="E231" s="1027"/>
      <c r="F231" s="1027"/>
      <c r="G231" s="1027"/>
      <c r="H231" s="1027"/>
    </row>
    <row r="232" spans="2:8">
      <c r="B232" s="1028" t="s">
        <v>489</v>
      </c>
      <c r="C232" s="1029"/>
      <c r="D232" s="41" t="s">
        <v>490</v>
      </c>
      <c r="E232" s="25" t="s">
        <v>491</v>
      </c>
      <c r="F232" s="25" t="s">
        <v>2469</v>
      </c>
      <c r="G232" s="26" t="s">
        <v>492</v>
      </c>
      <c r="H232" s="27" t="s">
        <v>493</v>
      </c>
    </row>
    <row r="233" spans="2:8">
      <c r="B233" s="114" t="s">
        <v>543</v>
      </c>
      <c r="C233" s="56" t="str">
        <f>VLOOKUP(B233,'LISTA DE PRECIOS'!A:B,2,FALSE)</f>
        <v>Herramienta menor</v>
      </c>
      <c r="D233" s="12" t="str">
        <f>VLOOKUP(B233,'LISTA DE PRECIOS'!A:D,4,FALSE)</f>
        <v>%MO</v>
      </c>
      <c r="E233" s="55">
        <v>0.15</v>
      </c>
      <c r="F233" s="55"/>
      <c r="G233" s="13">
        <f>+H244</f>
        <v>182144</v>
      </c>
      <c r="H233" s="24">
        <f>+ROUND(E233*G233,0)</f>
        <v>27322</v>
      </c>
    </row>
    <row r="234" spans="2:8">
      <c r="B234" s="120" t="s">
        <v>524</v>
      </c>
      <c r="C234" s="56" t="str">
        <f>VLOOKUP(B234,'LISTA DE PRECIOS'!A:B,2,FALSE)</f>
        <v>Acarreo Horizontal</v>
      </c>
      <c r="D234" s="12" t="str">
        <f>VLOOKUP(B234,'LISTA DE PRECIOS'!A:D,4,FALSE)</f>
        <v>% MO</v>
      </c>
      <c r="E234" s="12">
        <v>0.1</v>
      </c>
      <c r="F234" s="12"/>
      <c r="G234" s="13">
        <f>+H244</f>
        <v>182144</v>
      </c>
      <c r="H234" s="39">
        <f>+ROUND(E234*G234,0)</f>
        <v>18214</v>
      </c>
    </row>
    <row r="235" spans="2:8" ht="15.75" thickBot="1">
      <c r="B235" s="91" t="s">
        <v>548</v>
      </c>
      <c r="C235" s="56" t="str">
        <f>VLOOKUP(B235,'LISTA DE PRECIOS'!A:B,2,FALSE)</f>
        <v xml:space="preserve">Andamio certificado </v>
      </c>
      <c r="D235" s="12" t="str">
        <f>VLOOKUP(B235,'LISTA DE PRECIOS'!A:D,4,FALSE)</f>
        <v>Día</v>
      </c>
      <c r="E235" s="92">
        <v>0.05</v>
      </c>
      <c r="F235" s="92"/>
      <c r="G235" s="93">
        <f>+H244</f>
        <v>182144</v>
      </c>
      <c r="H235" s="94">
        <f>+ROUND(E235*G235,0)</f>
        <v>9107</v>
      </c>
    </row>
    <row r="236" spans="2:8" ht="15.75" thickBot="1">
      <c r="B236" s="1022"/>
      <c r="C236" s="1023"/>
      <c r="D236" s="1024"/>
      <c r="E236" s="1030" t="s">
        <v>498</v>
      </c>
      <c r="F236" s="1031"/>
      <c r="G236" s="1032"/>
      <c r="H236" s="29">
        <f>ROUND(SUM(H233:H235),0)</f>
        <v>54643</v>
      </c>
    </row>
    <row r="237" spans="2:8" ht="15.75" thickBot="1">
      <c r="B237" s="42"/>
      <c r="C237" s="42"/>
      <c r="D237" s="42"/>
      <c r="E237" s="10"/>
      <c r="F237" s="10"/>
      <c r="G237" s="7"/>
      <c r="H237" s="8"/>
    </row>
    <row r="238" spans="2:8" ht="24.75" thickBot="1">
      <c r="B238" s="1033" t="s">
        <v>499</v>
      </c>
      <c r="C238" s="1034"/>
      <c r="D238" s="30" t="s">
        <v>495</v>
      </c>
      <c r="E238" s="30" t="s">
        <v>501</v>
      </c>
      <c r="F238" s="25" t="s">
        <v>2469</v>
      </c>
      <c r="G238" s="31" t="s">
        <v>500</v>
      </c>
      <c r="H238" s="32" t="s">
        <v>493</v>
      </c>
    </row>
    <row r="239" spans="2:8" ht="15.75" thickBot="1">
      <c r="B239" s="15">
        <v>3</v>
      </c>
      <c r="C239" s="16" t="s">
        <v>4</v>
      </c>
      <c r="D239" s="17"/>
      <c r="E239" s="18"/>
      <c r="F239" s="18"/>
      <c r="G239" s="19"/>
      <c r="H239" s="20">
        <f>+ROUND(E239*G239,0)</f>
        <v>0</v>
      </c>
    </row>
    <row r="240" spans="2:8" ht="15.75" thickBot="1">
      <c r="B240" s="991"/>
      <c r="C240" s="991"/>
      <c r="D240" s="991"/>
      <c r="E240" s="992" t="s">
        <v>502</v>
      </c>
      <c r="F240" s="993"/>
      <c r="G240" s="994"/>
      <c r="H240" s="33">
        <f>ROUND(SUM(H239:H239),0)</f>
        <v>0</v>
      </c>
    </row>
    <row r="241" spans="2:8" ht="15.75" thickBot="1">
      <c r="B241" s="1027"/>
      <c r="C241" s="1027"/>
      <c r="D241" s="1027"/>
      <c r="E241" s="1027"/>
      <c r="F241" s="1027"/>
      <c r="G241" s="1027"/>
      <c r="H241" s="1027"/>
    </row>
    <row r="242" spans="2:8">
      <c r="B242" s="1207" t="s">
        <v>503</v>
      </c>
      <c r="C242" s="1208"/>
      <c r="D242" s="124" t="s">
        <v>495</v>
      </c>
      <c r="E242" s="123" t="s">
        <v>504</v>
      </c>
      <c r="F242" s="123" t="s">
        <v>2469</v>
      </c>
      <c r="G242" s="122" t="s">
        <v>505</v>
      </c>
      <c r="H242" s="121" t="s">
        <v>493</v>
      </c>
    </row>
    <row r="243" spans="2:8" ht="15.75" thickBot="1">
      <c r="B243" s="118" t="s">
        <v>2514</v>
      </c>
      <c r="C243" s="56" t="str">
        <f>VLOOKUP(B243,'LISTA DE PRECIOS'!A:B,2,FALSE)</f>
        <v>Ayudante</v>
      </c>
      <c r="D243" s="12" t="str">
        <f>VLOOKUP(B243,'LISTA DE PRECIOS'!A:D,4,FALSE)</f>
        <v>Día</v>
      </c>
      <c r="E243" s="117">
        <v>0.67</v>
      </c>
      <c r="F243" s="117">
        <v>4</v>
      </c>
      <c r="G243" s="93">
        <f>VLOOKUP(B243,'LISTA DE PRECIOS'!A:E,5,FALSE)</f>
        <v>67964</v>
      </c>
      <c r="H243" s="116">
        <f>+ROUND(E243*F243*G243,0)</f>
        <v>182144</v>
      </c>
    </row>
    <row r="244" spans="2:8" ht="15.75" thickBot="1">
      <c r="B244" s="991"/>
      <c r="C244" s="991"/>
      <c r="D244" s="991"/>
      <c r="E244" s="1042" t="s">
        <v>506</v>
      </c>
      <c r="F244" s="1043"/>
      <c r="G244" s="1031"/>
      <c r="H244" s="29">
        <f>ROUND(SUM(H243:H243),0)</f>
        <v>182144</v>
      </c>
    </row>
    <row r="245" spans="2:8" ht="15.75" thickBot="1">
      <c r="B245" s="42"/>
      <c r="C245" s="42"/>
      <c r="D245" s="42"/>
      <c r="E245" s="42"/>
      <c r="F245" s="42"/>
      <c r="G245" s="42"/>
      <c r="H245" s="42"/>
    </row>
    <row r="246" spans="2:8" ht="15.75" thickBot="1">
      <c r="B246" s="40"/>
      <c r="C246" s="40"/>
      <c r="D246" s="40"/>
      <c r="E246" s="995" t="s">
        <v>507</v>
      </c>
      <c r="F246" s="996"/>
      <c r="G246" s="997"/>
      <c r="H246" s="14">
        <f>+ROUND(H244+H236+H230+H240,0)</f>
        <v>236787</v>
      </c>
    </row>
    <row r="248" spans="2:8" ht="15.75" thickBot="1"/>
    <row r="249" spans="2:8" ht="16.5" thickBot="1">
      <c r="B249" s="998" t="s">
        <v>2532</v>
      </c>
      <c r="C249" s="999"/>
      <c r="D249" s="999"/>
      <c r="E249" s="999"/>
      <c r="F249" s="999"/>
      <c r="G249" s="999"/>
      <c r="H249" s="1000"/>
    </row>
    <row r="250" spans="2:8" ht="15.75" thickBot="1">
      <c r="B250" s="1001" t="s">
        <v>487</v>
      </c>
      <c r="C250" s="1002"/>
      <c r="D250" s="1003"/>
      <c r="E250" s="1004"/>
      <c r="F250" s="1004"/>
      <c r="G250" s="1004"/>
      <c r="H250" s="1005"/>
    </row>
    <row r="251" spans="2:8" ht="15.75" thickBot="1">
      <c r="B251" s="1006" t="s">
        <v>488</v>
      </c>
      <c r="C251" s="1007"/>
      <c r="D251" s="1008" t="s">
        <v>2567</v>
      </c>
      <c r="E251" s="1007"/>
      <c r="F251" s="1007"/>
      <c r="G251" s="1007"/>
      <c r="H251" s="1009"/>
    </row>
    <row r="252" spans="2:8" ht="14.45" customHeight="1">
      <c r="B252" s="1010" t="str">
        <f>VLOOKUP(D251,ACTIVIDADES!A:D,2,FALSE)</f>
        <v>Desmonte de adoquines</v>
      </c>
      <c r="C252" s="1011"/>
      <c r="D252" s="1010" t="s">
        <v>34</v>
      </c>
      <c r="E252" s="1011"/>
      <c r="F252" s="1011"/>
      <c r="G252" s="1011"/>
      <c r="H252" s="38" t="s">
        <v>1</v>
      </c>
    </row>
    <row r="253" spans="2:8">
      <c r="B253" s="1012"/>
      <c r="C253" s="1013"/>
      <c r="D253" s="1016">
        <f>+ROUND(H272+H263+H258+H267,0)</f>
        <v>10653</v>
      </c>
      <c r="E253" s="1017"/>
      <c r="F253" s="1017"/>
      <c r="G253" s="1017"/>
      <c r="H253" s="1020" t="s">
        <v>23</v>
      </c>
    </row>
    <row r="254" spans="2:8" ht="15.75" thickBot="1">
      <c r="B254" s="1014"/>
      <c r="C254" s="1015"/>
      <c r="D254" s="1018"/>
      <c r="E254" s="1019"/>
      <c r="F254" s="1019"/>
      <c r="G254" s="1019"/>
      <c r="H254" s="1021"/>
    </row>
    <row r="255" spans="2:8" ht="15.75" thickBot="1"/>
    <row r="256" spans="2:8">
      <c r="B256" s="1028" t="s">
        <v>494</v>
      </c>
      <c r="C256" s="1029"/>
      <c r="D256" s="41" t="s">
        <v>495</v>
      </c>
      <c r="E256" s="25" t="s">
        <v>496</v>
      </c>
      <c r="F256" s="25" t="s">
        <v>2469</v>
      </c>
      <c r="G256" s="26" t="s">
        <v>492</v>
      </c>
      <c r="H256" s="27" t="s">
        <v>493</v>
      </c>
    </row>
    <row r="257" spans="2:8" ht="15.75" thickBot="1">
      <c r="B257" s="91"/>
      <c r="C257" s="112"/>
      <c r="D257" s="92"/>
      <c r="E257" s="92"/>
      <c r="F257" s="92"/>
      <c r="G257" s="93"/>
      <c r="H257" s="94"/>
    </row>
    <row r="258" spans="2:8" ht="15.75" thickBot="1">
      <c r="B258" s="1022"/>
      <c r="C258" s="1023"/>
      <c r="D258" s="1024"/>
      <c r="E258" s="1030" t="s">
        <v>497</v>
      </c>
      <c r="F258" s="1031"/>
      <c r="G258" s="1032"/>
      <c r="H258" s="29">
        <f>ROUND(SUM(H257:H257),0)</f>
        <v>0</v>
      </c>
    </row>
    <row r="259" spans="2:8" ht="15.75" thickBot="1">
      <c r="B259" s="1027"/>
      <c r="C259" s="1027"/>
      <c r="D259" s="1027"/>
      <c r="E259" s="1027"/>
      <c r="F259" s="1027"/>
      <c r="G259" s="1027"/>
      <c r="H259" s="1027"/>
    </row>
    <row r="260" spans="2:8">
      <c r="B260" s="1028" t="s">
        <v>489</v>
      </c>
      <c r="C260" s="1029"/>
      <c r="D260" s="41" t="s">
        <v>490</v>
      </c>
      <c r="E260" s="25" t="s">
        <v>491</v>
      </c>
      <c r="F260" s="25" t="s">
        <v>2469</v>
      </c>
      <c r="G260" s="26" t="s">
        <v>492</v>
      </c>
      <c r="H260" s="27" t="s">
        <v>493</v>
      </c>
    </row>
    <row r="261" spans="2:8">
      <c r="B261" s="114" t="s">
        <v>543</v>
      </c>
      <c r="C261" s="56" t="str">
        <f>VLOOKUP(B261,'LISTA DE PRECIOS'!A:B,2,FALSE)</f>
        <v>Herramienta menor</v>
      </c>
      <c r="D261" s="12" t="str">
        <f>VLOOKUP(B261,'LISTA DE PRECIOS'!A:D,4,FALSE)</f>
        <v>%MO</v>
      </c>
      <c r="E261" s="55">
        <v>0.15</v>
      </c>
      <c r="F261" s="55"/>
      <c r="G261" s="13">
        <f>+H272</f>
        <v>8523</v>
      </c>
      <c r="H261" s="24">
        <f>+ROUND(E261*G261,0)</f>
        <v>1278</v>
      </c>
    </row>
    <row r="262" spans="2:8" ht="15.75" thickBot="1">
      <c r="B262" s="127" t="s">
        <v>524</v>
      </c>
      <c r="C262" s="56" t="str">
        <f>VLOOKUP(B262,'LISTA DE PRECIOS'!A:B,2,FALSE)</f>
        <v>Acarreo Horizontal</v>
      </c>
      <c r="D262" s="12" t="str">
        <f>VLOOKUP(B262,'LISTA DE PRECIOS'!A:D,4,FALSE)</f>
        <v>% MO</v>
      </c>
      <c r="E262" s="92">
        <v>0.1</v>
      </c>
      <c r="F262" s="92"/>
      <c r="G262" s="93">
        <f>+H272</f>
        <v>8523</v>
      </c>
      <c r="H262" s="94">
        <f>+ROUND(E262*G262,0)</f>
        <v>852</v>
      </c>
    </row>
    <row r="263" spans="2:8" ht="15.75" thickBot="1">
      <c r="B263" s="1022"/>
      <c r="C263" s="1023"/>
      <c r="D263" s="1024"/>
      <c r="E263" s="1030" t="s">
        <v>498</v>
      </c>
      <c r="F263" s="1031"/>
      <c r="G263" s="1032"/>
      <c r="H263" s="29">
        <f>ROUND(SUM(H261:H262),0)</f>
        <v>2130</v>
      </c>
    </row>
    <row r="264" spans="2:8" ht="15.75" thickBot="1">
      <c r="B264" s="42"/>
      <c r="C264" s="42"/>
      <c r="D264" s="42"/>
      <c r="E264" s="10"/>
      <c r="F264" s="10"/>
      <c r="G264" s="7"/>
      <c r="H264" s="8"/>
    </row>
    <row r="265" spans="2:8" ht="24.75" thickBot="1">
      <c r="B265" s="1033" t="s">
        <v>499</v>
      </c>
      <c r="C265" s="1034"/>
      <c r="D265" s="30" t="s">
        <v>495</v>
      </c>
      <c r="E265" s="30" t="s">
        <v>501</v>
      </c>
      <c r="F265" s="25" t="s">
        <v>2469</v>
      </c>
      <c r="G265" s="31" t="s">
        <v>500</v>
      </c>
      <c r="H265" s="32" t="s">
        <v>493</v>
      </c>
    </row>
    <row r="266" spans="2:8" ht="15.75" thickBot="1">
      <c r="B266" s="15">
        <v>3</v>
      </c>
      <c r="C266" s="16" t="s">
        <v>4</v>
      </c>
      <c r="D266" s="17"/>
      <c r="E266" s="18"/>
      <c r="F266" s="18"/>
      <c r="G266" s="19"/>
      <c r="H266" s="20">
        <f>+ROUND(E266*G266,0)</f>
        <v>0</v>
      </c>
    </row>
    <row r="267" spans="2:8" ht="15.75" thickBot="1">
      <c r="B267" s="991"/>
      <c r="C267" s="991"/>
      <c r="D267" s="991"/>
      <c r="E267" s="992" t="s">
        <v>502</v>
      </c>
      <c r="F267" s="993"/>
      <c r="G267" s="994"/>
      <c r="H267" s="33">
        <f>ROUND(SUM(H266:H266),0)</f>
        <v>0</v>
      </c>
    </row>
    <row r="268" spans="2:8" ht="15.75" thickBot="1">
      <c r="B268" s="1027"/>
      <c r="C268" s="1027"/>
      <c r="D268" s="1027"/>
      <c r="E268" s="1027"/>
      <c r="F268" s="1027"/>
      <c r="G268" s="1027"/>
      <c r="H268" s="1027"/>
    </row>
    <row r="269" spans="2:8">
      <c r="B269" s="1207" t="s">
        <v>503</v>
      </c>
      <c r="C269" s="1208"/>
      <c r="D269" s="124" t="s">
        <v>495</v>
      </c>
      <c r="E269" s="123" t="s">
        <v>504</v>
      </c>
      <c r="F269" s="123" t="s">
        <v>2469</v>
      </c>
      <c r="G269" s="122" t="s">
        <v>505</v>
      </c>
      <c r="H269" s="121" t="s">
        <v>493</v>
      </c>
    </row>
    <row r="270" spans="2:8" ht="15.75" thickBot="1">
      <c r="B270" s="111" t="s">
        <v>2514</v>
      </c>
      <c r="C270" s="56" t="str">
        <f>VLOOKUP(B270,'LISTA DE PRECIOS'!A:B,2,FALSE)</f>
        <v>Ayudante</v>
      </c>
      <c r="D270" s="12" t="str">
        <f>VLOOKUP(B270,'LISTA DE PRECIOS'!A:D,4,FALSE)</f>
        <v>Día</v>
      </c>
      <c r="E270" s="23">
        <v>3.3000000000000002E-2</v>
      </c>
      <c r="F270" s="23">
        <v>2</v>
      </c>
      <c r="G270" s="93">
        <f>VLOOKUP(B270,'LISTA DE PRECIOS'!A:E,5,FALSE)</f>
        <v>67964</v>
      </c>
      <c r="H270" s="119">
        <f>+ROUND(E270*F270*G270,0)</f>
        <v>4486</v>
      </c>
    </row>
    <row r="271" spans="2:8" ht="15.75" thickBot="1">
      <c r="B271" s="118" t="s">
        <v>2516</v>
      </c>
      <c r="C271" s="56" t="str">
        <f>VLOOKUP(B271,'LISTA DE PRECIOS'!A:B,2,FALSE)</f>
        <v>Oficial</v>
      </c>
      <c r="D271" s="12" t="str">
        <f>VLOOKUP(B271,'LISTA DE PRECIOS'!A:D,4,FALSE)</f>
        <v>Día</v>
      </c>
      <c r="E271" s="117">
        <v>3.3000000000000002E-2</v>
      </c>
      <c r="F271" s="117">
        <v>1</v>
      </c>
      <c r="G271" s="93">
        <f>VLOOKUP(B271,'LISTA DE PRECIOS'!A:E,5,FALSE)</f>
        <v>122335</v>
      </c>
      <c r="H271" s="116">
        <f>+ROUND(E271*F271*G271,0)</f>
        <v>4037</v>
      </c>
    </row>
    <row r="272" spans="2:8" ht="15.75" thickBot="1">
      <c r="B272" s="991"/>
      <c r="C272" s="991"/>
      <c r="D272" s="991"/>
      <c r="E272" s="1042" t="s">
        <v>506</v>
      </c>
      <c r="F272" s="1043"/>
      <c r="G272" s="1031"/>
      <c r="H272" s="29">
        <f>ROUND(SUM(H270:H271),0)</f>
        <v>8523</v>
      </c>
    </row>
    <row r="273" spans="2:8" ht="15.75" thickBot="1">
      <c r="B273" s="42"/>
      <c r="C273" s="42"/>
      <c r="D273" s="42"/>
      <c r="E273" s="42"/>
      <c r="F273" s="42"/>
      <c r="G273" s="42"/>
      <c r="H273" s="42"/>
    </row>
    <row r="274" spans="2:8" ht="15.75" thickBot="1">
      <c r="B274" s="40"/>
      <c r="C274" s="40"/>
      <c r="D274" s="40"/>
      <c r="E274" s="995" t="s">
        <v>507</v>
      </c>
      <c r="F274" s="996"/>
      <c r="G274" s="997"/>
      <c r="H274" s="14">
        <f>+ROUND(H272+H263+H258+H267,0)</f>
        <v>10653</v>
      </c>
    </row>
    <row r="276" spans="2:8" ht="15.75" thickBot="1"/>
    <row r="277" spans="2:8" ht="16.5" thickBot="1">
      <c r="B277" s="998" t="s">
        <v>2532</v>
      </c>
      <c r="C277" s="999"/>
      <c r="D277" s="999"/>
      <c r="E277" s="999"/>
      <c r="F277" s="999"/>
      <c r="G277" s="999"/>
      <c r="H277" s="1000"/>
    </row>
    <row r="278" spans="2:8" ht="15.75" thickBot="1">
      <c r="B278" s="1001" t="s">
        <v>487</v>
      </c>
      <c r="C278" s="1002"/>
      <c r="D278" s="1003"/>
      <c r="E278" s="1004"/>
      <c r="F278" s="1004"/>
      <c r="G278" s="1004"/>
      <c r="H278" s="1005"/>
    </row>
    <row r="279" spans="2:8" ht="15.75" thickBot="1">
      <c r="B279" s="1006" t="s">
        <v>488</v>
      </c>
      <c r="C279" s="1007"/>
      <c r="D279" s="1008" t="s">
        <v>2566</v>
      </c>
      <c r="E279" s="1007"/>
      <c r="F279" s="1007"/>
      <c r="G279" s="1007"/>
      <c r="H279" s="1009"/>
    </row>
    <row r="280" spans="2:8" ht="14.45" customHeight="1">
      <c r="B280" s="1010" t="str">
        <f>VLOOKUP(D279,ACTIVIDADES!A:D,2,FALSE)</f>
        <v>Desmonte aparatos sanitarios, con recuperación de ellos</v>
      </c>
      <c r="C280" s="1011"/>
      <c r="D280" s="1010" t="s">
        <v>34</v>
      </c>
      <c r="E280" s="1011"/>
      <c r="F280" s="1011"/>
      <c r="G280" s="1011"/>
      <c r="H280" s="38" t="s">
        <v>1</v>
      </c>
    </row>
    <row r="281" spans="2:8">
      <c r="B281" s="1012"/>
      <c r="C281" s="1013"/>
      <c r="D281" s="1016">
        <f>+ROUND(H299+H291+H286+H295,0)</f>
        <v>24638</v>
      </c>
      <c r="E281" s="1017"/>
      <c r="F281" s="1017"/>
      <c r="G281" s="1017"/>
      <c r="H281" s="1020" t="s">
        <v>35</v>
      </c>
    </row>
    <row r="282" spans="2:8" ht="15.75" thickBot="1">
      <c r="B282" s="1014"/>
      <c r="C282" s="1015"/>
      <c r="D282" s="1018"/>
      <c r="E282" s="1019"/>
      <c r="F282" s="1019"/>
      <c r="G282" s="1019"/>
      <c r="H282" s="1021"/>
    </row>
    <row r="283" spans="2:8" ht="15.75" thickBot="1"/>
    <row r="284" spans="2:8">
      <c r="B284" s="1028" t="s">
        <v>494</v>
      </c>
      <c r="C284" s="1029"/>
      <c r="D284" s="41" t="s">
        <v>495</v>
      </c>
      <c r="E284" s="25" t="s">
        <v>496</v>
      </c>
      <c r="F284" s="25" t="s">
        <v>2469</v>
      </c>
      <c r="G284" s="26" t="s">
        <v>492</v>
      </c>
      <c r="H284" s="27" t="s">
        <v>493</v>
      </c>
    </row>
    <row r="285" spans="2:8" ht="15.75" thickBot="1">
      <c r="B285" s="91"/>
      <c r="C285" s="112"/>
      <c r="D285" s="92"/>
      <c r="E285" s="92"/>
      <c r="F285" s="92"/>
      <c r="G285" s="93"/>
      <c r="H285" s="94"/>
    </row>
    <row r="286" spans="2:8" ht="15.75" thickBot="1">
      <c r="B286" s="1022"/>
      <c r="C286" s="1023"/>
      <c r="D286" s="1024"/>
      <c r="E286" s="1030" t="s">
        <v>497</v>
      </c>
      <c r="F286" s="1031"/>
      <c r="G286" s="1032"/>
      <c r="H286" s="29">
        <f>ROUND(SUM(H285:H285),0)</f>
        <v>0</v>
      </c>
    </row>
    <row r="287" spans="2:8" ht="15.75" thickBot="1">
      <c r="B287" s="1027"/>
      <c r="C287" s="1027"/>
      <c r="D287" s="1027"/>
      <c r="E287" s="1027"/>
      <c r="F287" s="1027"/>
      <c r="G287" s="1027"/>
      <c r="H287" s="1027"/>
    </row>
    <row r="288" spans="2:8">
      <c r="B288" s="1028" t="s">
        <v>489</v>
      </c>
      <c r="C288" s="1029"/>
      <c r="D288" s="41" t="s">
        <v>490</v>
      </c>
      <c r="E288" s="25" t="s">
        <v>491</v>
      </c>
      <c r="F288" s="25" t="s">
        <v>2469</v>
      </c>
      <c r="G288" s="26" t="s">
        <v>492</v>
      </c>
      <c r="H288" s="27" t="s">
        <v>493</v>
      </c>
    </row>
    <row r="289" spans="2:8">
      <c r="B289" s="114" t="s">
        <v>543</v>
      </c>
      <c r="C289" s="56" t="str">
        <f>VLOOKUP(B289,'LISTA DE PRECIOS'!A:B,2,FALSE)</f>
        <v>Herramienta menor</v>
      </c>
      <c r="D289" s="12" t="str">
        <f>VLOOKUP(B289,'LISTA DE PRECIOS'!A:D,4,FALSE)</f>
        <v>%MO</v>
      </c>
      <c r="E289" s="55">
        <v>0.15</v>
      </c>
      <c r="F289" s="55"/>
      <c r="G289" s="13">
        <f>H299</f>
        <v>19710</v>
      </c>
      <c r="H289" s="24">
        <f>+ROUND(E289*G289,0)</f>
        <v>2957</v>
      </c>
    </row>
    <row r="290" spans="2:8" ht="15.75" thickBot="1">
      <c r="B290" s="127" t="s">
        <v>524</v>
      </c>
      <c r="C290" s="56" t="str">
        <f>VLOOKUP(B290,'LISTA DE PRECIOS'!A:B,2,FALSE)</f>
        <v>Acarreo Horizontal</v>
      </c>
      <c r="D290" s="12" t="str">
        <f>VLOOKUP(B290,'LISTA DE PRECIOS'!A:D,4,FALSE)</f>
        <v>% MO</v>
      </c>
      <c r="E290" s="92">
        <v>0.1</v>
      </c>
      <c r="F290" s="92"/>
      <c r="G290" s="93">
        <f>H299</f>
        <v>19710</v>
      </c>
      <c r="H290" s="94">
        <f>+ROUND(E290*G290,0)</f>
        <v>1971</v>
      </c>
    </row>
    <row r="291" spans="2:8" ht="15.75" thickBot="1">
      <c r="B291" s="1022"/>
      <c r="C291" s="1023"/>
      <c r="D291" s="1024"/>
      <c r="E291" s="1030" t="s">
        <v>498</v>
      </c>
      <c r="F291" s="1031"/>
      <c r="G291" s="1032"/>
      <c r="H291" s="29">
        <f>ROUND(SUM(H289:H290),0)</f>
        <v>4928</v>
      </c>
    </row>
    <row r="292" spans="2:8" ht="15.75" thickBot="1">
      <c r="B292" s="42"/>
      <c r="C292" s="42"/>
      <c r="D292" s="42"/>
      <c r="E292" s="10"/>
      <c r="F292" s="10"/>
      <c r="G292" s="7"/>
      <c r="H292" s="8"/>
    </row>
    <row r="293" spans="2:8" ht="24.75" thickBot="1">
      <c r="B293" s="1033" t="s">
        <v>499</v>
      </c>
      <c r="C293" s="1034"/>
      <c r="D293" s="30" t="s">
        <v>495</v>
      </c>
      <c r="E293" s="30" t="s">
        <v>501</v>
      </c>
      <c r="F293" s="25" t="s">
        <v>2469</v>
      </c>
      <c r="G293" s="31" t="s">
        <v>500</v>
      </c>
      <c r="H293" s="32" t="s">
        <v>493</v>
      </c>
    </row>
    <row r="294" spans="2:8" ht="15.75" thickBot="1">
      <c r="B294" s="15">
        <v>3</v>
      </c>
      <c r="C294" s="16" t="s">
        <v>4</v>
      </c>
      <c r="D294" s="17"/>
      <c r="E294" s="18"/>
      <c r="F294" s="18"/>
      <c r="G294" s="19"/>
      <c r="H294" s="20">
        <f>+ROUND(E294*G294,0)</f>
        <v>0</v>
      </c>
    </row>
    <row r="295" spans="2:8" ht="15.75" thickBot="1">
      <c r="B295" s="991"/>
      <c r="C295" s="991"/>
      <c r="D295" s="991"/>
      <c r="E295" s="992" t="s">
        <v>502</v>
      </c>
      <c r="F295" s="993"/>
      <c r="G295" s="994"/>
      <c r="H295" s="33">
        <f>ROUND(SUM(H294:H294),0)</f>
        <v>0</v>
      </c>
    </row>
    <row r="296" spans="2:8" ht="15.75" thickBot="1">
      <c r="B296" s="1027"/>
      <c r="C296" s="1027"/>
      <c r="D296" s="1027"/>
      <c r="E296" s="1027"/>
      <c r="F296" s="1027"/>
      <c r="G296" s="1027"/>
      <c r="H296" s="1027"/>
    </row>
    <row r="297" spans="2:8">
      <c r="B297" s="1207" t="s">
        <v>503</v>
      </c>
      <c r="C297" s="1208"/>
      <c r="D297" s="124" t="s">
        <v>495</v>
      </c>
      <c r="E297" s="123" t="s">
        <v>504</v>
      </c>
      <c r="F297" s="123" t="s">
        <v>2469</v>
      </c>
      <c r="G297" s="122" t="s">
        <v>505</v>
      </c>
      <c r="H297" s="121" t="s">
        <v>493</v>
      </c>
    </row>
    <row r="298" spans="2:8" ht="15.75" thickBot="1">
      <c r="B298" s="118" t="s">
        <v>2514</v>
      </c>
      <c r="C298" s="56" t="str">
        <f>VLOOKUP(B298,'LISTA DE PRECIOS'!A:B,2,FALSE)</f>
        <v>Ayudante</v>
      </c>
      <c r="D298" s="12" t="str">
        <f>VLOOKUP(B298,'LISTA DE PRECIOS'!A:D,4,FALSE)</f>
        <v>Día</v>
      </c>
      <c r="E298" s="117">
        <v>0.28999999999999998</v>
      </c>
      <c r="F298" s="117">
        <v>1</v>
      </c>
      <c r="G298" s="93">
        <f>VLOOKUP(B298,'LISTA DE PRECIOS'!A:E,5,FALSE)</f>
        <v>67964</v>
      </c>
      <c r="H298" s="116">
        <f>+ROUND(E298*F298*G298,0)</f>
        <v>19710</v>
      </c>
    </row>
    <row r="299" spans="2:8" ht="15.75" thickBot="1">
      <c r="B299" s="991"/>
      <c r="C299" s="991"/>
      <c r="D299" s="1258"/>
      <c r="E299" s="1042" t="s">
        <v>506</v>
      </c>
      <c r="F299" s="1043"/>
      <c r="G299" s="1031"/>
      <c r="H299" s="29">
        <f>ROUND(SUM(H298:H298),0)</f>
        <v>19710</v>
      </c>
    </row>
    <row r="300" spans="2:8" ht="15.75" thickBot="1">
      <c r="B300" s="42"/>
      <c r="C300" s="42"/>
      <c r="D300" s="42"/>
      <c r="E300" s="42"/>
      <c r="F300" s="42"/>
      <c r="G300" s="42"/>
      <c r="H300" s="42"/>
    </row>
    <row r="301" spans="2:8" ht="15.75" thickBot="1">
      <c r="B301" s="40"/>
      <c r="C301" s="40"/>
      <c r="D301" s="40"/>
      <c r="E301" s="995" t="s">
        <v>507</v>
      </c>
      <c r="F301" s="996"/>
      <c r="G301" s="997"/>
      <c r="H301" s="14">
        <f>+ROUND(H299+H291+H286+H295,0)</f>
        <v>24638</v>
      </c>
    </row>
    <row r="303" spans="2:8" ht="15.75" thickBot="1"/>
    <row r="304" spans="2:8" ht="16.5" thickBot="1">
      <c r="B304" s="998" t="s">
        <v>2532</v>
      </c>
      <c r="C304" s="999"/>
      <c r="D304" s="999"/>
      <c r="E304" s="999"/>
      <c r="F304" s="999"/>
      <c r="G304" s="999"/>
      <c r="H304" s="1000"/>
    </row>
    <row r="305" spans="2:8" ht="15.75" thickBot="1">
      <c r="B305" s="1001" t="s">
        <v>487</v>
      </c>
      <c r="C305" s="1002"/>
      <c r="D305" s="1003"/>
      <c r="E305" s="1004"/>
      <c r="F305" s="1004"/>
      <c r="G305" s="1004"/>
      <c r="H305" s="1005"/>
    </row>
    <row r="306" spans="2:8" ht="15.75" thickBot="1">
      <c r="B306" s="1006" t="s">
        <v>488</v>
      </c>
      <c r="C306" s="1007"/>
      <c r="D306" s="1008" t="s">
        <v>2565</v>
      </c>
      <c r="E306" s="1007"/>
      <c r="F306" s="1007"/>
      <c r="G306" s="1007"/>
      <c r="H306" s="1009"/>
    </row>
    <row r="307" spans="2:8" ht="14.45" customHeight="1">
      <c r="B307" s="1010" t="str">
        <f>VLOOKUP(D306,ACTIVIDADES!A:D,2,FALSE)</f>
        <v>Desmonte techo y estructura de madera</v>
      </c>
      <c r="C307" s="1011"/>
      <c r="D307" s="1010" t="s">
        <v>34</v>
      </c>
      <c r="E307" s="1011"/>
      <c r="F307" s="1011"/>
      <c r="G307" s="1011"/>
      <c r="H307" s="38" t="s">
        <v>1</v>
      </c>
    </row>
    <row r="308" spans="2:8">
      <c r="B308" s="1012"/>
      <c r="C308" s="1013"/>
      <c r="D308" s="1016">
        <f>+ROUND(H328+H319+H313+H323,0)</f>
        <v>15374</v>
      </c>
      <c r="E308" s="1017"/>
      <c r="F308" s="1017"/>
      <c r="G308" s="1017"/>
      <c r="H308" s="1020" t="s">
        <v>23</v>
      </c>
    </row>
    <row r="309" spans="2:8" ht="15.75" thickBot="1">
      <c r="B309" s="1014"/>
      <c r="C309" s="1015"/>
      <c r="D309" s="1018"/>
      <c r="E309" s="1019"/>
      <c r="F309" s="1019"/>
      <c r="G309" s="1019"/>
      <c r="H309" s="1021"/>
    </row>
    <row r="310" spans="2:8" ht="15.75" thickBot="1"/>
    <row r="311" spans="2:8">
      <c r="B311" s="1028" t="s">
        <v>494</v>
      </c>
      <c r="C311" s="1029"/>
      <c r="D311" s="41" t="s">
        <v>495</v>
      </c>
      <c r="E311" s="25" t="s">
        <v>496</v>
      </c>
      <c r="F311" s="25" t="s">
        <v>2469</v>
      </c>
      <c r="G311" s="26" t="s">
        <v>492</v>
      </c>
      <c r="H311" s="27" t="s">
        <v>493</v>
      </c>
    </row>
    <row r="312" spans="2:8" ht="15.75" thickBot="1">
      <c r="B312" s="91"/>
      <c r="C312" s="112"/>
      <c r="D312" s="92"/>
      <c r="E312" s="92"/>
      <c r="F312" s="92"/>
      <c r="G312" s="93"/>
      <c r="H312" s="94"/>
    </row>
    <row r="313" spans="2:8" ht="15.75" thickBot="1">
      <c r="B313" s="1022"/>
      <c r="C313" s="1023"/>
      <c r="D313" s="1024"/>
      <c r="E313" s="1030" t="s">
        <v>497</v>
      </c>
      <c r="F313" s="1031"/>
      <c r="G313" s="1032"/>
      <c r="H313" s="29">
        <f>ROUND(SUM(H312:H312),0)</f>
        <v>0</v>
      </c>
    </row>
    <row r="314" spans="2:8" ht="15.75" thickBot="1">
      <c r="B314" s="1027"/>
      <c r="C314" s="1027"/>
      <c r="D314" s="1027"/>
      <c r="E314" s="1027"/>
      <c r="F314" s="1027"/>
      <c r="G314" s="1027"/>
      <c r="H314" s="1027"/>
    </row>
    <row r="315" spans="2:8">
      <c r="B315" s="1028" t="s">
        <v>489</v>
      </c>
      <c r="C315" s="1029"/>
      <c r="D315" s="41" t="s">
        <v>490</v>
      </c>
      <c r="E315" s="25" t="s">
        <v>491</v>
      </c>
      <c r="F315" s="25" t="s">
        <v>2469</v>
      </c>
      <c r="G315" s="26" t="s">
        <v>492</v>
      </c>
      <c r="H315" s="27" t="s">
        <v>493</v>
      </c>
    </row>
    <row r="316" spans="2:8">
      <c r="B316" s="114" t="s">
        <v>543</v>
      </c>
      <c r="C316" s="56" t="str">
        <f>VLOOKUP(B316,'LISTA DE PRECIOS'!A:B,2,FALSE)</f>
        <v>Herramienta menor</v>
      </c>
      <c r="D316" s="12" t="str">
        <f>VLOOKUP(B316,'LISTA DE PRECIOS'!A:D,4,FALSE)</f>
        <v>%MO</v>
      </c>
      <c r="E316" s="55">
        <v>0.15</v>
      </c>
      <c r="F316" s="55"/>
      <c r="G316" s="13">
        <f>+H328</f>
        <v>11826</v>
      </c>
      <c r="H316" s="24">
        <f>+ROUND(E316*G316,0)</f>
        <v>1774</v>
      </c>
    </row>
    <row r="317" spans="2:8">
      <c r="B317" s="120" t="s">
        <v>524</v>
      </c>
      <c r="C317" s="56" t="str">
        <f>VLOOKUP(B317,'LISTA DE PRECIOS'!A:B,2,FALSE)</f>
        <v>Acarreo Horizontal</v>
      </c>
      <c r="D317" s="12" t="str">
        <f>VLOOKUP(B317,'LISTA DE PRECIOS'!A:D,4,FALSE)</f>
        <v>% MO</v>
      </c>
      <c r="E317" s="12">
        <v>0.1</v>
      </c>
      <c r="F317" s="12"/>
      <c r="G317" s="13">
        <f>+H328</f>
        <v>11826</v>
      </c>
      <c r="H317" s="39">
        <f>+ROUND(E317*G317,0)</f>
        <v>1183</v>
      </c>
    </row>
    <row r="318" spans="2:8" ht="15.75" thickBot="1">
      <c r="B318" s="91" t="s">
        <v>548</v>
      </c>
      <c r="C318" s="56" t="str">
        <f>VLOOKUP(B318,'LISTA DE PRECIOS'!A:B,2,FALSE)</f>
        <v xml:space="preserve">Andamio certificado </v>
      </c>
      <c r="D318" s="12" t="str">
        <f>VLOOKUP(B318,'LISTA DE PRECIOS'!A:D,4,FALSE)</f>
        <v>Día</v>
      </c>
      <c r="E318" s="92">
        <v>0.05</v>
      </c>
      <c r="F318" s="92"/>
      <c r="G318" s="93">
        <f>+H328</f>
        <v>11826</v>
      </c>
      <c r="H318" s="94">
        <f>+ROUND(E318*G318,0)</f>
        <v>591</v>
      </c>
    </row>
    <row r="319" spans="2:8" ht="15.75" thickBot="1">
      <c r="B319" s="1022"/>
      <c r="C319" s="1023"/>
      <c r="D319" s="1024"/>
      <c r="E319" s="1030" t="s">
        <v>498</v>
      </c>
      <c r="F319" s="1031"/>
      <c r="G319" s="1032"/>
      <c r="H319" s="29">
        <f>ROUND(SUM(H316:H318),0)</f>
        <v>3548</v>
      </c>
    </row>
    <row r="320" spans="2:8" ht="15.75" thickBot="1">
      <c r="B320" s="42"/>
      <c r="C320" s="42"/>
      <c r="D320" s="42"/>
      <c r="E320" s="10"/>
      <c r="F320" s="10"/>
      <c r="G320" s="7"/>
      <c r="H320" s="8"/>
    </row>
    <row r="321" spans="2:8" ht="24.75" thickBot="1">
      <c r="B321" s="1033" t="s">
        <v>499</v>
      </c>
      <c r="C321" s="1034"/>
      <c r="D321" s="30" t="s">
        <v>495</v>
      </c>
      <c r="E321" s="30" t="s">
        <v>501</v>
      </c>
      <c r="F321" s="25" t="s">
        <v>2469</v>
      </c>
      <c r="G321" s="31" t="s">
        <v>500</v>
      </c>
      <c r="H321" s="32" t="s">
        <v>493</v>
      </c>
    </row>
    <row r="322" spans="2:8" ht="15.75" thickBot="1">
      <c r="B322" s="15">
        <v>3</v>
      </c>
      <c r="C322" s="16" t="s">
        <v>4</v>
      </c>
      <c r="D322" s="17"/>
      <c r="E322" s="18"/>
      <c r="F322" s="18"/>
      <c r="G322" s="19"/>
      <c r="H322" s="20">
        <f>+ROUND(E322*G322,0)</f>
        <v>0</v>
      </c>
    </row>
    <row r="323" spans="2:8" ht="15.75" thickBot="1">
      <c r="B323" s="991"/>
      <c r="C323" s="991"/>
      <c r="D323" s="991"/>
      <c r="E323" s="992" t="s">
        <v>502</v>
      </c>
      <c r="F323" s="993"/>
      <c r="G323" s="994"/>
      <c r="H323" s="33">
        <f>ROUND(SUM(H322:H322),0)</f>
        <v>0</v>
      </c>
    </row>
    <row r="324" spans="2:8" ht="15.75" thickBot="1">
      <c r="B324" s="1027"/>
      <c r="C324" s="1027"/>
      <c r="D324" s="1027"/>
      <c r="E324" s="1027"/>
      <c r="F324" s="1027"/>
      <c r="G324" s="1027"/>
      <c r="H324" s="1027"/>
    </row>
    <row r="325" spans="2:8">
      <c r="B325" s="1207" t="s">
        <v>503</v>
      </c>
      <c r="C325" s="1208"/>
      <c r="D325" s="124" t="s">
        <v>495</v>
      </c>
      <c r="E325" s="123" t="s">
        <v>504</v>
      </c>
      <c r="F325" s="123" t="s">
        <v>2469</v>
      </c>
      <c r="G325" s="122" t="s">
        <v>505</v>
      </c>
      <c r="H325" s="121" t="s">
        <v>493</v>
      </c>
    </row>
    <row r="326" spans="2:8" ht="15.75" thickBot="1">
      <c r="B326" s="111" t="s">
        <v>2514</v>
      </c>
      <c r="C326" s="56" t="str">
        <f>VLOOKUP(B326,'LISTA DE PRECIOS'!A:B,2,FALSE)</f>
        <v>Ayudante</v>
      </c>
      <c r="D326" s="12" t="str">
        <f>VLOOKUP(B326,'LISTA DE PRECIOS'!A:D,4,FALSE)</f>
        <v>Día</v>
      </c>
      <c r="E326" s="23">
        <v>0.03</v>
      </c>
      <c r="F326" s="23">
        <v>4</v>
      </c>
      <c r="G326" s="93">
        <f>VLOOKUP(B326,'LISTA DE PRECIOS'!A:E,5,FALSE)</f>
        <v>67964</v>
      </c>
      <c r="H326" s="119">
        <f>+ROUND(E326*F326*G326,0)</f>
        <v>8156</v>
      </c>
    </row>
    <row r="327" spans="2:8" ht="15.75" thickBot="1">
      <c r="B327" s="118" t="s">
        <v>2516</v>
      </c>
      <c r="C327" s="56" t="str">
        <f>VLOOKUP(B327,'LISTA DE PRECIOS'!A:B,2,FALSE)</f>
        <v>Oficial</v>
      </c>
      <c r="D327" s="12" t="str">
        <f>VLOOKUP(B327,'LISTA DE PRECIOS'!A:D,4,FALSE)</f>
        <v>Día</v>
      </c>
      <c r="E327" s="117">
        <v>0.03</v>
      </c>
      <c r="F327" s="117">
        <v>1</v>
      </c>
      <c r="G327" s="93">
        <f>VLOOKUP(B327,'LISTA DE PRECIOS'!A:E,5,FALSE)</f>
        <v>122335</v>
      </c>
      <c r="H327" s="116">
        <f>+ROUND(E327*F327*G327,0)</f>
        <v>3670</v>
      </c>
    </row>
    <row r="328" spans="2:8" ht="15.75" thickBot="1">
      <c r="B328" s="991"/>
      <c r="C328" s="991"/>
      <c r="D328" s="991"/>
      <c r="E328" s="1042" t="s">
        <v>506</v>
      </c>
      <c r="F328" s="1043"/>
      <c r="G328" s="1031"/>
      <c r="H328" s="29">
        <f>ROUND(SUM(H326:H327),0)</f>
        <v>11826</v>
      </c>
    </row>
    <row r="329" spans="2:8" ht="15.75" thickBot="1">
      <c r="B329" s="42"/>
      <c r="C329" s="42"/>
      <c r="D329" s="42"/>
      <c r="E329" s="42"/>
      <c r="F329" s="42"/>
      <c r="G329" s="42"/>
      <c r="H329" s="42"/>
    </row>
    <row r="330" spans="2:8" ht="15.75" thickBot="1">
      <c r="B330" s="40"/>
      <c r="C330" s="40"/>
      <c r="D330" s="40"/>
      <c r="E330" s="995" t="s">
        <v>507</v>
      </c>
      <c r="F330" s="996"/>
      <c r="G330" s="997"/>
      <c r="H330" s="14">
        <f>+ROUND(H328+H319+H313+H323,0)</f>
        <v>15374</v>
      </c>
    </row>
    <row r="332" spans="2:8" ht="15.75" thickBot="1"/>
    <row r="333" spans="2:8" ht="16.5" thickBot="1">
      <c r="B333" s="998" t="s">
        <v>2532</v>
      </c>
      <c r="C333" s="999"/>
      <c r="D333" s="999"/>
      <c r="E333" s="999"/>
      <c r="F333" s="999"/>
      <c r="G333" s="999"/>
      <c r="H333" s="1000"/>
    </row>
    <row r="334" spans="2:8" ht="15.75" thickBot="1">
      <c r="B334" s="1001" t="s">
        <v>487</v>
      </c>
      <c r="C334" s="1002"/>
      <c r="D334" s="1003"/>
      <c r="E334" s="1004"/>
      <c r="F334" s="1004"/>
      <c r="G334" s="1004"/>
      <c r="H334" s="1005"/>
    </row>
    <row r="335" spans="2:8" ht="15.75" thickBot="1">
      <c r="B335" s="1006" t="s">
        <v>488</v>
      </c>
      <c r="C335" s="1007"/>
      <c r="D335" s="1008" t="s">
        <v>2564</v>
      </c>
      <c r="E335" s="1007"/>
      <c r="F335" s="1007"/>
      <c r="G335" s="1007"/>
      <c r="H335" s="1009"/>
    </row>
    <row r="336" spans="2:8" ht="14.45" customHeight="1">
      <c r="B336" s="1010" t="str">
        <f>VLOOKUP(D335,ACTIVIDADES!A:D,2,FALSE)</f>
        <v>Desmonte cielo falso</v>
      </c>
      <c r="C336" s="1011"/>
      <c r="D336" s="1010" t="s">
        <v>34</v>
      </c>
      <c r="E336" s="1011"/>
      <c r="F336" s="1011"/>
      <c r="G336" s="1011"/>
      <c r="H336" s="38" t="s">
        <v>1</v>
      </c>
    </row>
    <row r="337" spans="2:8">
      <c r="B337" s="1012"/>
      <c r="C337" s="1013"/>
      <c r="D337" s="1016">
        <f>+ROUND(H357+H348+H342+H352,0)</f>
        <v>7381</v>
      </c>
      <c r="E337" s="1017"/>
      <c r="F337" s="1017"/>
      <c r="G337" s="1017"/>
      <c r="H337" s="1020" t="s">
        <v>23</v>
      </c>
    </row>
    <row r="338" spans="2:8" ht="15.75" thickBot="1">
      <c r="B338" s="1014"/>
      <c r="C338" s="1015"/>
      <c r="D338" s="1018"/>
      <c r="E338" s="1019"/>
      <c r="F338" s="1019"/>
      <c r="G338" s="1019"/>
      <c r="H338" s="1021"/>
    </row>
    <row r="339" spans="2:8" ht="15.75" thickBot="1"/>
    <row r="340" spans="2:8">
      <c r="B340" s="1028" t="s">
        <v>494</v>
      </c>
      <c r="C340" s="1029"/>
      <c r="D340" s="41" t="s">
        <v>495</v>
      </c>
      <c r="E340" s="25" t="s">
        <v>496</v>
      </c>
      <c r="F340" s="25" t="s">
        <v>2469</v>
      </c>
      <c r="G340" s="26" t="s">
        <v>492</v>
      </c>
      <c r="H340" s="27" t="s">
        <v>493</v>
      </c>
    </row>
    <row r="341" spans="2:8" ht="15.75" thickBot="1">
      <c r="B341" s="91"/>
      <c r="C341" s="112"/>
      <c r="D341" s="92"/>
      <c r="E341" s="92"/>
      <c r="F341" s="92"/>
      <c r="G341" s="93"/>
      <c r="H341" s="94"/>
    </row>
    <row r="342" spans="2:8" ht="15.75" thickBot="1">
      <c r="B342" s="1022"/>
      <c r="C342" s="1023"/>
      <c r="D342" s="1024"/>
      <c r="E342" s="1030" t="s">
        <v>497</v>
      </c>
      <c r="F342" s="1031"/>
      <c r="G342" s="1032"/>
      <c r="H342" s="29">
        <f>ROUND(SUM(H341:H341),0)</f>
        <v>0</v>
      </c>
    </row>
    <row r="343" spans="2:8" ht="15.75" thickBot="1">
      <c r="B343" s="1027"/>
      <c r="C343" s="1027"/>
      <c r="D343" s="1027"/>
      <c r="E343" s="1027"/>
      <c r="F343" s="1027"/>
      <c r="G343" s="1027"/>
      <c r="H343" s="1027"/>
    </row>
    <row r="344" spans="2:8">
      <c r="B344" s="1028" t="s">
        <v>489</v>
      </c>
      <c r="C344" s="1029"/>
      <c r="D344" s="41" t="s">
        <v>490</v>
      </c>
      <c r="E344" s="25" t="s">
        <v>491</v>
      </c>
      <c r="F344" s="25" t="s">
        <v>2469</v>
      </c>
      <c r="G344" s="26" t="s">
        <v>492</v>
      </c>
      <c r="H344" s="27" t="s">
        <v>493</v>
      </c>
    </row>
    <row r="345" spans="2:8">
      <c r="B345" s="114" t="s">
        <v>543</v>
      </c>
      <c r="C345" s="56" t="str">
        <f>VLOOKUP(B345,'LISTA DE PRECIOS'!A:B,2,FALSE)</f>
        <v>Herramienta menor</v>
      </c>
      <c r="D345" s="12" t="str">
        <f>VLOOKUP(B345,'LISTA DE PRECIOS'!A:D,4,FALSE)</f>
        <v>%MO</v>
      </c>
      <c r="E345" s="55">
        <v>0.15</v>
      </c>
      <c r="F345" s="55"/>
      <c r="G345" s="13">
        <f>+H357</f>
        <v>5677</v>
      </c>
      <c r="H345" s="24">
        <f>+ROUND(E345*G345,0)</f>
        <v>852</v>
      </c>
    </row>
    <row r="346" spans="2:8">
      <c r="B346" s="120" t="s">
        <v>524</v>
      </c>
      <c r="C346" s="56" t="str">
        <f>VLOOKUP(B346,'LISTA DE PRECIOS'!A:B,2,FALSE)</f>
        <v>Acarreo Horizontal</v>
      </c>
      <c r="D346" s="12" t="str">
        <f>VLOOKUP(B346,'LISTA DE PRECIOS'!A:D,4,FALSE)</f>
        <v>% MO</v>
      </c>
      <c r="E346" s="12">
        <v>0.1</v>
      </c>
      <c r="F346" s="12"/>
      <c r="G346" s="13">
        <f>+H357</f>
        <v>5677</v>
      </c>
      <c r="H346" s="39">
        <f>+ROUND(E346*G346,0)</f>
        <v>568</v>
      </c>
    </row>
    <row r="347" spans="2:8" ht="15.75" thickBot="1">
      <c r="B347" s="91" t="s">
        <v>548</v>
      </c>
      <c r="C347" s="56" t="str">
        <f>VLOOKUP(B347,'LISTA DE PRECIOS'!A:B,2,FALSE)</f>
        <v xml:space="preserve">Andamio certificado </v>
      </c>
      <c r="D347" s="12" t="str">
        <f>VLOOKUP(B347,'LISTA DE PRECIOS'!A:D,4,FALSE)</f>
        <v>Día</v>
      </c>
      <c r="E347" s="92">
        <v>0.05</v>
      </c>
      <c r="F347" s="92"/>
      <c r="G347" s="93">
        <f>+H357</f>
        <v>5677</v>
      </c>
      <c r="H347" s="94">
        <f>+ROUND(E347*G347,0)</f>
        <v>284</v>
      </c>
    </row>
    <row r="348" spans="2:8" ht="15.75" thickBot="1">
      <c r="B348" s="1022"/>
      <c r="C348" s="1023"/>
      <c r="D348" s="1024"/>
      <c r="E348" s="1030" t="s">
        <v>498</v>
      </c>
      <c r="F348" s="1031"/>
      <c r="G348" s="1032"/>
      <c r="H348" s="29">
        <f>ROUND(SUM(H345:H347),0)</f>
        <v>1704</v>
      </c>
    </row>
    <row r="349" spans="2:8" ht="15.75" thickBot="1">
      <c r="B349" s="42"/>
      <c r="C349" s="42"/>
      <c r="D349" s="42"/>
      <c r="E349" s="10"/>
      <c r="F349" s="10"/>
      <c r="G349" s="7"/>
      <c r="H349" s="8"/>
    </row>
    <row r="350" spans="2:8" ht="24.75" thickBot="1">
      <c r="B350" s="1033" t="s">
        <v>499</v>
      </c>
      <c r="C350" s="1034"/>
      <c r="D350" s="30" t="s">
        <v>495</v>
      </c>
      <c r="E350" s="30" t="s">
        <v>501</v>
      </c>
      <c r="F350" s="25" t="s">
        <v>2469</v>
      </c>
      <c r="G350" s="31" t="s">
        <v>500</v>
      </c>
      <c r="H350" s="32" t="s">
        <v>493</v>
      </c>
    </row>
    <row r="351" spans="2:8" ht="15.75" thickBot="1">
      <c r="B351" s="15">
        <v>3</v>
      </c>
      <c r="C351" s="16" t="s">
        <v>4</v>
      </c>
      <c r="D351" s="17"/>
      <c r="E351" s="18"/>
      <c r="F351" s="18"/>
      <c r="G351" s="19"/>
      <c r="H351" s="20">
        <f>+ROUND(E351*G351,0)</f>
        <v>0</v>
      </c>
    </row>
    <row r="352" spans="2:8" ht="15.75" thickBot="1">
      <c r="B352" s="991"/>
      <c r="C352" s="991"/>
      <c r="D352" s="991"/>
      <c r="E352" s="992" t="s">
        <v>502</v>
      </c>
      <c r="F352" s="993"/>
      <c r="G352" s="994"/>
      <c r="H352" s="33">
        <f>ROUND(SUM(H351:H351),0)</f>
        <v>0</v>
      </c>
    </row>
    <row r="353" spans="2:8" ht="15.75" thickBot="1">
      <c r="B353" s="1027"/>
      <c r="C353" s="1027"/>
      <c r="D353" s="1027"/>
      <c r="E353" s="1027"/>
      <c r="F353" s="1027"/>
      <c r="G353" s="1027"/>
      <c r="H353" s="1027"/>
    </row>
    <row r="354" spans="2:8">
      <c r="B354" s="1207" t="s">
        <v>503</v>
      </c>
      <c r="C354" s="1208"/>
      <c r="D354" s="124" t="s">
        <v>495</v>
      </c>
      <c r="E354" s="123" t="s">
        <v>504</v>
      </c>
      <c r="F354" s="123" t="s">
        <v>2469</v>
      </c>
      <c r="G354" s="122" t="s">
        <v>505</v>
      </c>
      <c r="H354" s="121" t="s">
        <v>493</v>
      </c>
    </row>
    <row r="355" spans="2:8" ht="15.75" thickBot="1">
      <c r="B355" s="111" t="s">
        <v>2514</v>
      </c>
      <c r="C355" s="56" t="str">
        <f>VLOOKUP(B355,'LISTA DE PRECIOS'!A:B,2,FALSE)</f>
        <v>Ayudante</v>
      </c>
      <c r="D355" s="12" t="str">
        <f>VLOOKUP(B355,'LISTA DE PRECIOS'!A:D,4,FALSE)</f>
        <v>Día</v>
      </c>
      <c r="E355" s="23">
        <v>1.44E-2</v>
      </c>
      <c r="F355" s="23">
        <v>4</v>
      </c>
      <c r="G355" s="93">
        <f>VLOOKUP(B355,'LISTA DE PRECIOS'!A:E,5,FALSE)</f>
        <v>67964</v>
      </c>
      <c r="H355" s="119">
        <f>+ROUND(E355*F355*G355,0)</f>
        <v>3915</v>
      </c>
    </row>
    <row r="356" spans="2:8" ht="15.75" thickBot="1">
      <c r="B356" s="118" t="s">
        <v>2516</v>
      </c>
      <c r="C356" s="56" t="str">
        <f>VLOOKUP(B356,'LISTA DE PRECIOS'!A:B,2,FALSE)</f>
        <v>Oficial</v>
      </c>
      <c r="D356" s="12" t="str">
        <f>VLOOKUP(B356,'LISTA DE PRECIOS'!A:D,4,FALSE)</f>
        <v>Día</v>
      </c>
      <c r="E356" s="117">
        <v>1.44E-2</v>
      </c>
      <c r="F356" s="117">
        <v>1</v>
      </c>
      <c r="G356" s="93">
        <f>VLOOKUP(B356,'LISTA DE PRECIOS'!A:E,5,FALSE)</f>
        <v>122335</v>
      </c>
      <c r="H356" s="116">
        <f>+ROUND(E356*F356*G356,0)</f>
        <v>1762</v>
      </c>
    </row>
    <row r="357" spans="2:8" ht="15.75" thickBot="1">
      <c r="B357" s="991"/>
      <c r="C357" s="991"/>
      <c r="D357" s="991"/>
      <c r="E357" s="1042" t="s">
        <v>506</v>
      </c>
      <c r="F357" s="1043"/>
      <c r="G357" s="1031"/>
      <c r="H357" s="29">
        <f>ROUND(SUM(H355:H356),0)</f>
        <v>5677</v>
      </c>
    </row>
    <row r="358" spans="2:8" ht="15.75" thickBot="1">
      <c r="B358" s="42"/>
      <c r="C358" s="42"/>
      <c r="D358" s="42"/>
      <c r="E358" s="42"/>
      <c r="F358" s="42"/>
      <c r="G358" s="42"/>
      <c r="H358" s="42"/>
    </row>
    <row r="359" spans="2:8" ht="15.75" thickBot="1">
      <c r="B359" s="40"/>
      <c r="C359" s="40"/>
      <c r="D359" s="40"/>
      <c r="E359" s="995" t="s">
        <v>507</v>
      </c>
      <c r="F359" s="996"/>
      <c r="G359" s="997"/>
      <c r="H359" s="14">
        <f>+ROUND(H357+H348+H342+H352,0)</f>
        <v>7381</v>
      </c>
    </row>
    <row r="361" spans="2:8" ht="15.75" thickBot="1"/>
    <row r="362" spans="2:8" ht="16.5" thickBot="1">
      <c r="B362" s="998" t="s">
        <v>2532</v>
      </c>
      <c r="C362" s="999"/>
      <c r="D362" s="999"/>
      <c r="E362" s="999"/>
      <c r="F362" s="999"/>
      <c r="G362" s="999"/>
      <c r="H362" s="1000"/>
    </row>
    <row r="363" spans="2:8" ht="15.75" thickBot="1">
      <c r="B363" s="1001" t="s">
        <v>487</v>
      </c>
      <c r="C363" s="1002"/>
      <c r="D363" s="1003"/>
      <c r="E363" s="1004"/>
      <c r="F363" s="1004"/>
      <c r="G363" s="1004"/>
      <c r="H363" s="1005"/>
    </row>
    <row r="364" spans="2:8" ht="15.75" thickBot="1">
      <c r="B364" s="1006" t="s">
        <v>488</v>
      </c>
      <c r="C364" s="1007"/>
      <c r="D364" s="1008" t="s">
        <v>2563</v>
      </c>
      <c r="E364" s="1007"/>
      <c r="F364" s="1007"/>
      <c r="G364" s="1007"/>
      <c r="H364" s="1009"/>
    </row>
    <row r="365" spans="2:8" ht="14.45" customHeight="1">
      <c r="B365" s="1010" t="str">
        <f>VLOOKUP(D364,ACTIVIDADES!A:D,2,FALSE)</f>
        <v>Desmonte de cerramiento en poste de madera y alambre de púas</v>
      </c>
      <c r="C365" s="1011"/>
      <c r="D365" s="1010" t="s">
        <v>34</v>
      </c>
      <c r="E365" s="1011"/>
      <c r="F365" s="1011"/>
      <c r="G365" s="1011"/>
      <c r="H365" s="38" t="s">
        <v>1</v>
      </c>
    </row>
    <row r="366" spans="2:8">
      <c r="B366" s="1012"/>
      <c r="C366" s="1013"/>
      <c r="D366" s="1016">
        <f>+ROUND(H386+H377+H371+H381,0)</f>
        <v>8373</v>
      </c>
      <c r="E366" s="1017"/>
      <c r="F366" s="1017"/>
      <c r="G366" s="1017"/>
      <c r="H366" s="1020" t="s">
        <v>28</v>
      </c>
    </row>
    <row r="367" spans="2:8" ht="15.75" thickBot="1">
      <c r="B367" s="1014"/>
      <c r="C367" s="1015"/>
      <c r="D367" s="1018"/>
      <c r="E367" s="1019"/>
      <c r="F367" s="1019"/>
      <c r="G367" s="1019"/>
      <c r="H367" s="1021"/>
    </row>
    <row r="368" spans="2:8" ht="15.75" thickBot="1"/>
    <row r="369" spans="2:8">
      <c r="B369" s="1028" t="s">
        <v>494</v>
      </c>
      <c r="C369" s="1029"/>
      <c r="D369" s="41" t="s">
        <v>495</v>
      </c>
      <c r="E369" s="25" t="s">
        <v>496</v>
      </c>
      <c r="F369" s="25" t="s">
        <v>2469</v>
      </c>
      <c r="G369" s="26" t="s">
        <v>492</v>
      </c>
      <c r="H369" s="27" t="s">
        <v>493</v>
      </c>
    </row>
    <row r="370" spans="2:8" ht="15.75" thickBot="1">
      <c r="B370" s="91"/>
      <c r="C370" s="112"/>
      <c r="D370" s="92"/>
      <c r="E370" s="92"/>
      <c r="F370" s="92"/>
      <c r="G370" s="93"/>
      <c r="H370" s="94"/>
    </row>
    <row r="371" spans="2:8" ht="15.75" thickBot="1">
      <c r="B371" s="1022"/>
      <c r="C371" s="1023"/>
      <c r="D371" s="1024"/>
      <c r="E371" s="1030" t="s">
        <v>497</v>
      </c>
      <c r="F371" s="1031"/>
      <c r="G371" s="1032"/>
      <c r="H371" s="29">
        <f>ROUND(SUM(H370:H370),0)</f>
        <v>0</v>
      </c>
    </row>
    <row r="372" spans="2:8" ht="15.75" thickBot="1">
      <c r="B372" s="1027"/>
      <c r="C372" s="1027"/>
      <c r="D372" s="1027"/>
      <c r="E372" s="1027"/>
      <c r="F372" s="1027"/>
      <c r="G372" s="1027"/>
      <c r="H372" s="1027"/>
    </row>
    <row r="373" spans="2:8">
      <c r="B373" s="1028" t="s">
        <v>489</v>
      </c>
      <c r="C373" s="1029"/>
      <c r="D373" s="41" t="s">
        <v>490</v>
      </c>
      <c r="E373" s="25" t="s">
        <v>491</v>
      </c>
      <c r="F373" s="25" t="s">
        <v>2469</v>
      </c>
      <c r="G373" s="26" t="s">
        <v>492</v>
      </c>
      <c r="H373" s="27" t="s">
        <v>493</v>
      </c>
    </row>
    <row r="374" spans="2:8">
      <c r="B374" s="114" t="s">
        <v>543</v>
      </c>
      <c r="C374" s="56" t="str">
        <f>VLOOKUP(B374,'LISTA DE PRECIOS'!A:B,2,FALSE)</f>
        <v>Herramienta menor</v>
      </c>
      <c r="D374" s="12" t="str">
        <f>VLOOKUP(B374,'LISTA DE PRECIOS'!A:D,4,FALSE)</f>
        <v>%MO</v>
      </c>
      <c r="E374" s="55">
        <v>0.05</v>
      </c>
      <c r="F374" s="55"/>
      <c r="G374" s="13">
        <f>+H385</f>
        <v>2447</v>
      </c>
      <c r="H374" s="24">
        <f>+ROUND(E374*G374,0)</f>
        <v>122</v>
      </c>
    </row>
    <row r="375" spans="2:8">
      <c r="B375" s="120" t="s">
        <v>524</v>
      </c>
      <c r="C375" s="56" t="str">
        <f>VLOOKUP(B375,'LISTA DE PRECIOS'!A:B,2,FALSE)</f>
        <v>Acarreo Horizontal</v>
      </c>
      <c r="D375" s="12" t="str">
        <f>VLOOKUP(B375,'LISTA DE PRECIOS'!A:D,4,FALSE)</f>
        <v>% MO</v>
      </c>
      <c r="E375" s="12">
        <v>0.1</v>
      </c>
      <c r="F375" s="12"/>
      <c r="G375" s="13">
        <f>+H385</f>
        <v>2447</v>
      </c>
      <c r="H375" s="39">
        <f>+ROUND(E375*G375,0)</f>
        <v>245</v>
      </c>
    </row>
    <row r="376" spans="2:8" ht="15.75" thickBot="1">
      <c r="B376" s="91" t="s">
        <v>548</v>
      </c>
      <c r="C376" s="56" t="str">
        <f>VLOOKUP(B376,'LISTA DE PRECIOS'!A:B,2,FALSE)</f>
        <v xml:space="preserve">Andamio certificado </v>
      </c>
      <c r="D376" s="12" t="str">
        <f>VLOOKUP(B376,'LISTA DE PRECIOS'!A:D,4,FALSE)</f>
        <v>Día</v>
      </c>
      <c r="E376" s="92">
        <v>0.05</v>
      </c>
      <c r="F376" s="92"/>
      <c r="G376" s="93">
        <f>+H385</f>
        <v>2447</v>
      </c>
      <c r="H376" s="94">
        <f>+ROUND(E376*G376,0)</f>
        <v>122</v>
      </c>
    </row>
    <row r="377" spans="2:8" ht="15.75" thickBot="1">
      <c r="B377" s="1022"/>
      <c r="C377" s="1023"/>
      <c r="D377" s="1024"/>
      <c r="E377" s="1030" t="s">
        <v>498</v>
      </c>
      <c r="F377" s="1031"/>
      <c r="G377" s="1032"/>
      <c r="H377" s="29">
        <f>ROUND(SUM(H374:H376),0)</f>
        <v>489</v>
      </c>
    </row>
    <row r="378" spans="2:8" ht="15.75" thickBot="1">
      <c r="B378" s="42"/>
      <c r="C378" s="42"/>
      <c r="D378" s="42"/>
      <c r="E378" s="10"/>
      <c r="F378" s="10"/>
      <c r="G378" s="7"/>
      <c r="H378" s="8"/>
    </row>
    <row r="379" spans="2:8" ht="24.75" thickBot="1">
      <c r="B379" s="1033" t="s">
        <v>499</v>
      </c>
      <c r="C379" s="1034"/>
      <c r="D379" s="30" t="s">
        <v>495</v>
      </c>
      <c r="E379" s="30" t="s">
        <v>501</v>
      </c>
      <c r="F379" s="25" t="s">
        <v>2469</v>
      </c>
      <c r="G379" s="31" t="s">
        <v>500</v>
      </c>
      <c r="H379" s="32" t="s">
        <v>493</v>
      </c>
    </row>
    <row r="380" spans="2:8" ht="15.75" thickBot="1">
      <c r="B380" s="15">
        <v>3</v>
      </c>
      <c r="C380" s="16" t="s">
        <v>4</v>
      </c>
      <c r="D380" s="17"/>
      <c r="E380" s="18"/>
      <c r="F380" s="18"/>
      <c r="G380" s="19"/>
      <c r="H380" s="20">
        <f>+ROUND(E380*G380,0)</f>
        <v>0</v>
      </c>
    </row>
    <row r="381" spans="2:8" ht="15.75" thickBot="1">
      <c r="B381" s="991"/>
      <c r="C381" s="991"/>
      <c r="D381" s="991"/>
      <c r="E381" s="992" t="s">
        <v>502</v>
      </c>
      <c r="F381" s="993"/>
      <c r="G381" s="994"/>
      <c r="H381" s="33">
        <f>ROUND(SUM(H380:H380),0)</f>
        <v>0</v>
      </c>
    </row>
    <row r="382" spans="2:8" ht="15.75" thickBot="1">
      <c r="B382" s="1027"/>
      <c r="C382" s="1027"/>
      <c r="D382" s="1027"/>
      <c r="E382" s="1027"/>
      <c r="F382" s="1027"/>
      <c r="G382" s="1027"/>
      <c r="H382" s="1027"/>
    </row>
    <row r="383" spans="2:8">
      <c r="B383" s="1207" t="s">
        <v>503</v>
      </c>
      <c r="C383" s="1208"/>
      <c r="D383" s="124" t="s">
        <v>495</v>
      </c>
      <c r="E383" s="123" t="s">
        <v>504</v>
      </c>
      <c r="F383" s="123" t="s">
        <v>2469</v>
      </c>
      <c r="G383" s="122" t="s">
        <v>505</v>
      </c>
      <c r="H383" s="121" t="s">
        <v>493</v>
      </c>
    </row>
    <row r="384" spans="2:8" ht="15.75" thickBot="1">
      <c r="B384" s="111" t="s">
        <v>2514</v>
      </c>
      <c r="C384" s="56" t="str">
        <f>VLOOKUP(B384,'LISTA DE PRECIOS'!A:B,2,FALSE)</f>
        <v>Ayudante</v>
      </c>
      <c r="D384" s="12" t="str">
        <f>VLOOKUP(B384,'LISTA DE PRECIOS'!A:D,4,FALSE)</f>
        <v>Día</v>
      </c>
      <c r="E384" s="23">
        <v>0.02</v>
      </c>
      <c r="F384" s="23">
        <v>4</v>
      </c>
      <c r="G384" s="93">
        <f>VLOOKUP(B384,'LISTA DE PRECIOS'!A:E,5,FALSE)</f>
        <v>67964</v>
      </c>
      <c r="H384" s="119">
        <f>+ROUND(E384*F384*G384,0)</f>
        <v>5437</v>
      </c>
    </row>
    <row r="385" spans="2:8" ht="15.75" thickBot="1">
      <c r="B385" s="118" t="s">
        <v>2516</v>
      </c>
      <c r="C385" s="56" t="str">
        <f>VLOOKUP(B385,'LISTA DE PRECIOS'!A:B,2,FALSE)</f>
        <v>Oficial</v>
      </c>
      <c r="D385" s="12" t="str">
        <f>VLOOKUP(B385,'LISTA DE PRECIOS'!A:D,4,FALSE)</f>
        <v>Día</v>
      </c>
      <c r="E385" s="117">
        <v>0.02</v>
      </c>
      <c r="F385" s="117">
        <v>1</v>
      </c>
      <c r="G385" s="93">
        <f>VLOOKUP(B385,'LISTA DE PRECIOS'!A:E,5,FALSE)</f>
        <v>122335</v>
      </c>
      <c r="H385" s="116">
        <f>+ROUND(E385*F385*G385,0)</f>
        <v>2447</v>
      </c>
    </row>
    <row r="386" spans="2:8" ht="15.75" thickBot="1">
      <c r="B386" s="991"/>
      <c r="C386" s="991"/>
      <c r="D386" s="991"/>
      <c r="E386" s="1042" t="s">
        <v>506</v>
      </c>
      <c r="F386" s="1043"/>
      <c r="G386" s="1031"/>
      <c r="H386" s="29">
        <f>ROUND(SUM(H384:H385),0)</f>
        <v>7884</v>
      </c>
    </row>
    <row r="387" spans="2:8" ht="15.75" thickBot="1">
      <c r="B387" s="42"/>
      <c r="C387" s="42"/>
      <c r="D387" s="42"/>
      <c r="E387" s="42"/>
      <c r="F387" s="42"/>
      <c r="G387" s="42"/>
      <c r="H387" s="42"/>
    </row>
    <row r="388" spans="2:8" ht="15.75" thickBot="1">
      <c r="B388" s="40"/>
      <c r="C388" s="40"/>
      <c r="D388" s="40"/>
      <c r="E388" s="995" t="s">
        <v>507</v>
      </c>
      <c r="F388" s="996"/>
      <c r="G388" s="997"/>
      <c r="H388" s="14">
        <f>+ROUND(H386+H377+H371+H381,0)</f>
        <v>8373</v>
      </c>
    </row>
    <row r="390" spans="2:8" ht="15.75" thickBot="1"/>
    <row r="391" spans="2:8" ht="16.5" thickBot="1">
      <c r="B391" s="998" t="s">
        <v>2532</v>
      </c>
      <c r="C391" s="999"/>
      <c r="D391" s="999"/>
      <c r="E391" s="999"/>
      <c r="F391" s="999"/>
      <c r="G391" s="999"/>
      <c r="H391" s="1000"/>
    </row>
    <row r="392" spans="2:8" ht="15.75" thickBot="1">
      <c r="B392" s="1001" t="s">
        <v>487</v>
      </c>
      <c r="C392" s="1002"/>
      <c r="D392" s="1003"/>
      <c r="E392" s="1004"/>
      <c r="F392" s="1004"/>
      <c r="G392" s="1004"/>
      <c r="H392" s="1005"/>
    </row>
    <row r="393" spans="2:8" ht="15.75" thickBot="1">
      <c r="B393" s="1006" t="s">
        <v>488</v>
      </c>
      <c r="C393" s="1007"/>
      <c r="D393" s="1008" t="s">
        <v>2562</v>
      </c>
      <c r="E393" s="1007"/>
      <c r="F393" s="1007"/>
      <c r="G393" s="1007"/>
      <c r="H393" s="1009"/>
    </row>
    <row r="394" spans="2:8" ht="14.45" customHeight="1">
      <c r="B394" s="1010" t="str">
        <f>VLOOKUP(D393,ACTIVIDADES!A:D,2,FALSE)</f>
        <v>Desmonte de cerramiento de malla y postería  de concreto, no incluye demolición de muro y/o alfajía</v>
      </c>
      <c r="C394" s="1011"/>
      <c r="D394" s="1010" t="s">
        <v>34</v>
      </c>
      <c r="E394" s="1011"/>
      <c r="F394" s="1011"/>
      <c r="G394" s="1011"/>
      <c r="H394" s="38" t="s">
        <v>1</v>
      </c>
    </row>
    <row r="395" spans="2:8">
      <c r="B395" s="1012"/>
      <c r="C395" s="1013"/>
      <c r="D395" s="1016">
        <f>+ROUND(H415+H406+H400+H410,0)</f>
        <v>34333</v>
      </c>
      <c r="E395" s="1017"/>
      <c r="F395" s="1017"/>
      <c r="G395" s="1017"/>
      <c r="H395" s="1020" t="s">
        <v>28</v>
      </c>
    </row>
    <row r="396" spans="2:8" ht="15.75" thickBot="1">
      <c r="B396" s="1014"/>
      <c r="C396" s="1015"/>
      <c r="D396" s="1018"/>
      <c r="E396" s="1019"/>
      <c r="F396" s="1019"/>
      <c r="G396" s="1019"/>
      <c r="H396" s="1021"/>
    </row>
    <row r="397" spans="2:8" ht="15.75" thickBot="1"/>
    <row r="398" spans="2:8">
      <c r="B398" s="1028" t="s">
        <v>494</v>
      </c>
      <c r="C398" s="1029"/>
      <c r="D398" s="41" t="s">
        <v>495</v>
      </c>
      <c r="E398" s="25" t="s">
        <v>496</v>
      </c>
      <c r="F398" s="25" t="s">
        <v>2469</v>
      </c>
      <c r="G398" s="26" t="s">
        <v>492</v>
      </c>
      <c r="H398" s="27" t="s">
        <v>493</v>
      </c>
    </row>
    <row r="399" spans="2:8" ht="15.75" thickBot="1">
      <c r="B399" s="91"/>
      <c r="C399" s="112"/>
      <c r="D399" s="92"/>
      <c r="E399" s="92"/>
      <c r="F399" s="92"/>
      <c r="G399" s="93"/>
      <c r="H399" s="94"/>
    </row>
    <row r="400" spans="2:8" ht="15.75" thickBot="1">
      <c r="B400" s="1022"/>
      <c r="C400" s="1023"/>
      <c r="D400" s="1024"/>
      <c r="E400" s="1030" t="s">
        <v>497</v>
      </c>
      <c r="F400" s="1031"/>
      <c r="G400" s="1032"/>
      <c r="H400" s="29">
        <f>ROUND(SUM(H399:H399),0)</f>
        <v>0</v>
      </c>
    </row>
    <row r="401" spans="2:8" ht="15.75" thickBot="1">
      <c r="B401" s="1027"/>
      <c r="C401" s="1027"/>
      <c r="D401" s="1027"/>
      <c r="E401" s="1027"/>
      <c r="F401" s="1027"/>
      <c r="G401" s="1027"/>
      <c r="H401" s="1027"/>
    </row>
    <row r="402" spans="2:8">
      <c r="B402" s="1028" t="s">
        <v>489</v>
      </c>
      <c r="C402" s="1029"/>
      <c r="D402" s="41" t="s">
        <v>490</v>
      </c>
      <c r="E402" s="25" t="s">
        <v>491</v>
      </c>
      <c r="F402" s="25" t="s">
        <v>2469</v>
      </c>
      <c r="G402" s="26" t="s">
        <v>492</v>
      </c>
      <c r="H402" s="27" t="s">
        <v>493</v>
      </c>
    </row>
    <row r="403" spans="2:8">
      <c r="B403" s="114" t="s">
        <v>543</v>
      </c>
      <c r="C403" s="56" t="str">
        <f>VLOOKUP(B403,'LISTA DE PRECIOS'!A:B,2,FALSE)</f>
        <v>Herramienta menor</v>
      </c>
      <c r="D403" s="12" t="str">
        <f>VLOOKUP(B403,'LISTA DE PRECIOS'!A:D,4,FALSE)</f>
        <v>%MO</v>
      </c>
      <c r="E403" s="55">
        <v>0.1</v>
      </c>
      <c r="F403" s="55"/>
      <c r="G403" s="13">
        <f>+H415</f>
        <v>26410</v>
      </c>
      <c r="H403" s="24">
        <f>+ROUND(E403*G403,0)</f>
        <v>2641</v>
      </c>
    </row>
    <row r="404" spans="2:8">
      <c r="B404" s="120" t="s">
        <v>524</v>
      </c>
      <c r="C404" s="56" t="str">
        <f>VLOOKUP(B404,'LISTA DE PRECIOS'!A:B,2,FALSE)</f>
        <v>Acarreo Horizontal</v>
      </c>
      <c r="D404" s="12" t="str">
        <f>VLOOKUP(B404,'LISTA DE PRECIOS'!A:D,4,FALSE)</f>
        <v>% MO</v>
      </c>
      <c r="E404" s="12">
        <v>0.1</v>
      </c>
      <c r="F404" s="12"/>
      <c r="G404" s="13">
        <f>+H415</f>
        <v>26410</v>
      </c>
      <c r="H404" s="39">
        <f>+ROUND(E404*G404,0)</f>
        <v>2641</v>
      </c>
    </row>
    <row r="405" spans="2:8" ht="15.75" thickBot="1">
      <c r="B405" s="91" t="s">
        <v>548</v>
      </c>
      <c r="C405" s="56" t="str">
        <f>VLOOKUP(B405,'LISTA DE PRECIOS'!A:B,2,FALSE)</f>
        <v xml:space="preserve">Andamio certificado </v>
      </c>
      <c r="D405" s="12" t="str">
        <f>VLOOKUP(B405,'LISTA DE PRECIOS'!A:D,4,FALSE)</f>
        <v>Día</v>
      </c>
      <c r="E405" s="92">
        <v>0.1</v>
      </c>
      <c r="F405" s="92"/>
      <c r="G405" s="93">
        <f>+H415</f>
        <v>26410</v>
      </c>
      <c r="H405" s="94">
        <f>+ROUND(E405*G405,0)</f>
        <v>2641</v>
      </c>
    </row>
    <row r="406" spans="2:8" ht="15.75" thickBot="1">
      <c r="B406" s="1022"/>
      <c r="C406" s="1023"/>
      <c r="D406" s="1024"/>
      <c r="E406" s="1030" t="s">
        <v>498</v>
      </c>
      <c r="F406" s="1031"/>
      <c r="G406" s="1032"/>
      <c r="H406" s="29">
        <f>ROUND(SUM(H403:H405),0)</f>
        <v>7923</v>
      </c>
    </row>
    <row r="407" spans="2:8" ht="15.75" thickBot="1">
      <c r="B407" s="42"/>
      <c r="C407" s="42"/>
      <c r="D407" s="42"/>
      <c r="E407" s="10"/>
      <c r="F407" s="10"/>
      <c r="G407" s="7"/>
      <c r="H407" s="8"/>
    </row>
    <row r="408" spans="2:8" ht="24.75" thickBot="1">
      <c r="B408" s="1033" t="s">
        <v>499</v>
      </c>
      <c r="C408" s="1034"/>
      <c r="D408" s="30" t="s">
        <v>495</v>
      </c>
      <c r="E408" s="30" t="s">
        <v>501</v>
      </c>
      <c r="F408" s="25" t="s">
        <v>2469</v>
      </c>
      <c r="G408" s="31" t="s">
        <v>500</v>
      </c>
      <c r="H408" s="32" t="s">
        <v>493</v>
      </c>
    </row>
    <row r="409" spans="2:8" ht="15.75" thickBot="1">
      <c r="B409" s="15">
        <v>3</v>
      </c>
      <c r="C409" s="16" t="s">
        <v>4</v>
      </c>
      <c r="D409" s="17"/>
      <c r="E409" s="18"/>
      <c r="F409" s="18"/>
      <c r="G409" s="19"/>
      <c r="H409" s="20">
        <f>+ROUND(E409*G409,0)</f>
        <v>0</v>
      </c>
    </row>
    <row r="410" spans="2:8" ht="15.75" thickBot="1">
      <c r="B410" s="991"/>
      <c r="C410" s="991"/>
      <c r="D410" s="991"/>
      <c r="E410" s="992" t="s">
        <v>502</v>
      </c>
      <c r="F410" s="993"/>
      <c r="G410" s="994"/>
      <c r="H410" s="33">
        <f>ROUND(SUM(H409:H409),0)</f>
        <v>0</v>
      </c>
    </row>
    <row r="411" spans="2:8" ht="15.75" thickBot="1">
      <c r="B411" s="1027"/>
      <c r="C411" s="1027"/>
      <c r="D411" s="1027"/>
      <c r="E411" s="1027"/>
      <c r="F411" s="1027"/>
      <c r="G411" s="1027"/>
      <c r="H411" s="1027"/>
    </row>
    <row r="412" spans="2:8">
      <c r="B412" s="1207" t="s">
        <v>503</v>
      </c>
      <c r="C412" s="1208"/>
      <c r="D412" s="124" t="s">
        <v>495</v>
      </c>
      <c r="E412" s="123" t="s">
        <v>504</v>
      </c>
      <c r="F412" s="123" t="s">
        <v>2469</v>
      </c>
      <c r="G412" s="122" t="s">
        <v>505</v>
      </c>
      <c r="H412" s="121" t="s">
        <v>493</v>
      </c>
    </row>
    <row r="413" spans="2:8" ht="15.75" thickBot="1">
      <c r="B413" s="111" t="s">
        <v>2514</v>
      </c>
      <c r="C413" s="56" t="str">
        <f>VLOOKUP(B413,'LISTA DE PRECIOS'!A:B,2,FALSE)</f>
        <v>Ayudante</v>
      </c>
      <c r="D413" s="12" t="str">
        <f>VLOOKUP(B413,'LISTA DE PRECIOS'!A:D,4,FALSE)</f>
        <v>Día</v>
      </c>
      <c r="E413" s="23">
        <v>6.7000000000000004E-2</v>
      </c>
      <c r="F413" s="23">
        <v>4</v>
      </c>
      <c r="G413" s="93">
        <f>VLOOKUP(B413,'LISTA DE PRECIOS'!A:E,5,FALSE)</f>
        <v>67964</v>
      </c>
      <c r="H413" s="119">
        <f>+ROUND(E413*F413*G413,0)</f>
        <v>18214</v>
      </c>
    </row>
    <row r="414" spans="2:8" ht="15.75" thickBot="1">
      <c r="B414" s="118" t="s">
        <v>2516</v>
      </c>
      <c r="C414" s="56" t="str">
        <f>VLOOKUP(B414,'LISTA DE PRECIOS'!A:B,2,FALSE)</f>
        <v>Oficial</v>
      </c>
      <c r="D414" s="12" t="str">
        <f>VLOOKUP(B414,'LISTA DE PRECIOS'!A:D,4,FALSE)</f>
        <v>Día</v>
      </c>
      <c r="E414" s="117">
        <v>6.7000000000000004E-2</v>
      </c>
      <c r="F414" s="117">
        <v>1</v>
      </c>
      <c r="G414" s="93">
        <f>VLOOKUP(B414,'LISTA DE PRECIOS'!A:E,5,FALSE)</f>
        <v>122335</v>
      </c>
      <c r="H414" s="116">
        <f>+ROUND(E414*F414*G414,0)</f>
        <v>8196</v>
      </c>
    </row>
    <row r="415" spans="2:8" ht="15.75" thickBot="1">
      <c r="B415" s="991"/>
      <c r="C415" s="991"/>
      <c r="D415" s="991"/>
      <c r="E415" s="1042" t="s">
        <v>506</v>
      </c>
      <c r="F415" s="1043"/>
      <c r="G415" s="1031"/>
      <c r="H415" s="29">
        <f>ROUND(SUM(H413:H414),0)</f>
        <v>26410</v>
      </c>
    </row>
    <row r="416" spans="2:8" ht="15.75" thickBot="1">
      <c r="B416" s="42"/>
      <c r="C416" s="42"/>
      <c r="D416" s="42"/>
      <c r="E416" s="42"/>
      <c r="F416" s="42"/>
      <c r="G416" s="42"/>
      <c r="H416" s="42"/>
    </row>
    <row r="417" spans="2:8" ht="15.75" thickBot="1">
      <c r="B417" s="40"/>
      <c r="C417" s="40"/>
      <c r="D417" s="40"/>
      <c r="E417" s="995" t="s">
        <v>507</v>
      </c>
      <c r="F417" s="996"/>
      <c r="G417" s="997"/>
      <c r="H417" s="14">
        <f>+ROUND(H415+H406+H400+H410,0)</f>
        <v>34333</v>
      </c>
    </row>
    <row r="419" spans="2:8" ht="15.75" thickBot="1"/>
    <row r="420" spans="2:8" ht="16.5" thickBot="1">
      <c r="B420" s="998" t="s">
        <v>2532</v>
      </c>
      <c r="C420" s="999"/>
      <c r="D420" s="999"/>
      <c r="E420" s="999"/>
      <c r="F420" s="999"/>
      <c r="G420" s="999"/>
      <c r="H420" s="1000"/>
    </row>
    <row r="421" spans="2:8" ht="15.75" thickBot="1">
      <c r="B421" s="1001" t="s">
        <v>487</v>
      </c>
      <c r="C421" s="1002"/>
      <c r="D421" s="1003"/>
      <c r="E421" s="1004"/>
      <c r="F421" s="1004"/>
      <c r="G421" s="1004"/>
      <c r="H421" s="1005"/>
    </row>
    <row r="422" spans="2:8" ht="15.75" thickBot="1">
      <c r="B422" s="1006" t="s">
        <v>488</v>
      </c>
      <c r="C422" s="1007"/>
      <c r="D422" s="1008" t="s">
        <v>2561</v>
      </c>
      <c r="E422" s="1007"/>
      <c r="F422" s="1007"/>
      <c r="G422" s="1007"/>
      <c r="H422" s="1009"/>
    </row>
    <row r="423" spans="2:8" ht="14.45" customHeight="1">
      <c r="B423" s="1010" t="str">
        <f>VLOOKUP(D422,ACTIVIDADES!A:D,2,FALSE)</f>
        <v>Desmonte de ventana metálicas o de madera</v>
      </c>
      <c r="C423" s="1011"/>
      <c r="D423" s="1010" t="s">
        <v>34</v>
      </c>
      <c r="E423" s="1011"/>
      <c r="F423" s="1011"/>
      <c r="G423" s="1011"/>
      <c r="H423" s="38" t="s">
        <v>1</v>
      </c>
    </row>
    <row r="424" spans="2:8">
      <c r="B424" s="1012"/>
      <c r="C424" s="1013"/>
      <c r="D424" s="1016">
        <f>+ROUND(H443+H435+H429+H439,0)</f>
        <v>8156</v>
      </c>
      <c r="E424" s="1017"/>
      <c r="F424" s="1017"/>
      <c r="G424" s="1017"/>
      <c r="H424" s="1020" t="s">
        <v>23</v>
      </c>
    </row>
    <row r="425" spans="2:8" ht="15.75" thickBot="1">
      <c r="B425" s="1014"/>
      <c r="C425" s="1015"/>
      <c r="D425" s="1018"/>
      <c r="E425" s="1019"/>
      <c r="F425" s="1019"/>
      <c r="G425" s="1019"/>
      <c r="H425" s="1021"/>
    </row>
    <row r="426" spans="2:8" ht="15.75" thickBot="1"/>
    <row r="427" spans="2:8">
      <c r="B427" s="1028" t="s">
        <v>494</v>
      </c>
      <c r="C427" s="1029"/>
      <c r="D427" s="41" t="s">
        <v>495</v>
      </c>
      <c r="E427" s="25" t="s">
        <v>496</v>
      </c>
      <c r="F427" s="25" t="s">
        <v>2469</v>
      </c>
      <c r="G427" s="26" t="s">
        <v>492</v>
      </c>
      <c r="H427" s="27" t="s">
        <v>493</v>
      </c>
    </row>
    <row r="428" spans="2:8" ht="15.75" thickBot="1">
      <c r="B428" s="91"/>
      <c r="C428" s="112"/>
      <c r="D428" s="92"/>
      <c r="E428" s="92"/>
      <c r="F428" s="92"/>
      <c r="G428" s="93"/>
      <c r="H428" s="94"/>
    </row>
    <row r="429" spans="2:8" ht="15.75" thickBot="1">
      <c r="B429" s="1022"/>
      <c r="C429" s="1023"/>
      <c r="D429" s="1024"/>
      <c r="E429" s="1291" t="s">
        <v>497</v>
      </c>
      <c r="F429" s="1292"/>
      <c r="G429" s="1293"/>
      <c r="H429" s="166">
        <f>ROUND(SUM(H428:H428),0)</f>
        <v>0</v>
      </c>
    </row>
    <row r="430" spans="2:8" ht="15.75" thickBot="1">
      <c r="B430" s="1294"/>
      <c r="C430" s="1295"/>
      <c r="D430" s="1295"/>
      <c r="E430" s="1295"/>
      <c r="F430" s="1295"/>
      <c r="G430" s="1295"/>
      <c r="H430" s="1296"/>
    </row>
    <row r="431" spans="2:8">
      <c r="B431" s="1028" t="s">
        <v>489</v>
      </c>
      <c r="C431" s="1029"/>
      <c r="D431" s="41" t="s">
        <v>490</v>
      </c>
      <c r="E431" s="25" t="s">
        <v>491</v>
      </c>
      <c r="F431" s="25" t="s">
        <v>2469</v>
      </c>
      <c r="G431" s="26" t="s">
        <v>492</v>
      </c>
      <c r="H431" s="27" t="s">
        <v>493</v>
      </c>
    </row>
    <row r="432" spans="2:8">
      <c r="B432" s="114" t="s">
        <v>543</v>
      </c>
      <c r="C432" s="56" t="str">
        <f>VLOOKUP(B432,'LISTA DE PRECIOS'!A:B,2,FALSE)</f>
        <v>Herramienta menor</v>
      </c>
      <c r="D432" s="12" t="str">
        <f>VLOOKUP(B432,'LISTA DE PRECIOS'!A:D,4,FALSE)</f>
        <v>%MO</v>
      </c>
      <c r="E432" s="55">
        <v>0.1</v>
      </c>
      <c r="F432" s="55"/>
      <c r="G432" s="13">
        <f>+H443</f>
        <v>6796</v>
      </c>
      <c r="H432" s="24">
        <f>+ROUND(E432*G432,0)</f>
        <v>680</v>
      </c>
    </row>
    <row r="433" spans="2:8">
      <c r="B433" s="120" t="s">
        <v>524</v>
      </c>
      <c r="C433" s="56" t="str">
        <f>VLOOKUP(B433,'LISTA DE PRECIOS'!A:B,2,FALSE)</f>
        <v>Acarreo Horizontal</v>
      </c>
      <c r="D433" s="12" t="str">
        <f>VLOOKUP(B433,'LISTA DE PRECIOS'!A:D,4,FALSE)</f>
        <v>% MO</v>
      </c>
      <c r="E433" s="12">
        <v>0.05</v>
      </c>
      <c r="F433" s="12"/>
      <c r="G433" s="13">
        <f>+H443</f>
        <v>6796</v>
      </c>
      <c r="H433" s="39">
        <f>+ROUND(E433*G433,0)</f>
        <v>340</v>
      </c>
    </row>
    <row r="434" spans="2:8" ht="15.75" thickBot="1">
      <c r="B434" s="91" t="s">
        <v>548</v>
      </c>
      <c r="C434" s="56" t="str">
        <f>VLOOKUP(B434,'LISTA DE PRECIOS'!A:B,2,FALSE)</f>
        <v xml:space="preserve">Andamio certificado </v>
      </c>
      <c r="D434" s="12" t="str">
        <f>VLOOKUP(B434,'LISTA DE PRECIOS'!A:D,4,FALSE)</f>
        <v>Día</v>
      </c>
      <c r="E434" s="92">
        <v>0.05</v>
      </c>
      <c r="F434" s="92"/>
      <c r="G434" s="93">
        <f>+H443</f>
        <v>6796</v>
      </c>
      <c r="H434" s="94">
        <f>+ROUND(E434*G434,0)</f>
        <v>340</v>
      </c>
    </row>
    <row r="435" spans="2:8" ht="15.75" thickBot="1">
      <c r="B435" s="1022"/>
      <c r="C435" s="1023"/>
      <c r="D435" s="1024"/>
      <c r="E435" s="1030" t="s">
        <v>498</v>
      </c>
      <c r="F435" s="1031"/>
      <c r="G435" s="1032"/>
      <c r="H435" s="29">
        <f>ROUND(SUM(H432:H434),0)</f>
        <v>1360</v>
      </c>
    </row>
    <row r="436" spans="2:8" ht="15.75" thickBot="1">
      <c r="B436" s="42"/>
      <c r="C436" s="42"/>
      <c r="D436" s="42"/>
      <c r="E436" s="10"/>
      <c r="F436" s="10"/>
      <c r="G436" s="7"/>
      <c r="H436" s="8"/>
    </row>
    <row r="437" spans="2:8" ht="24.75" thickBot="1">
      <c r="B437" s="1033" t="s">
        <v>499</v>
      </c>
      <c r="C437" s="1034"/>
      <c r="D437" s="30" t="s">
        <v>495</v>
      </c>
      <c r="E437" s="30" t="s">
        <v>501</v>
      </c>
      <c r="F437" s="25" t="s">
        <v>2469</v>
      </c>
      <c r="G437" s="31" t="s">
        <v>500</v>
      </c>
      <c r="H437" s="32" t="s">
        <v>493</v>
      </c>
    </row>
    <row r="438" spans="2:8" ht="15.75" thickBot="1">
      <c r="B438" s="15">
        <v>3</v>
      </c>
      <c r="C438" s="16" t="s">
        <v>4</v>
      </c>
      <c r="D438" s="17"/>
      <c r="E438" s="18"/>
      <c r="F438" s="18"/>
      <c r="G438" s="19"/>
      <c r="H438" s="20">
        <f>+ROUND(E438*G438,0)</f>
        <v>0</v>
      </c>
    </row>
    <row r="439" spans="2:8" ht="15.75" thickBot="1">
      <c r="B439" s="991"/>
      <c r="C439" s="991"/>
      <c r="D439" s="991"/>
      <c r="E439" s="992" t="s">
        <v>502</v>
      </c>
      <c r="F439" s="993"/>
      <c r="G439" s="994"/>
      <c r="H439" s="33">
        <f>ROUND(SUM(H438:H438),0)</f>
        <v>0</v>
      </c>
    </row>
    <row r="440" spans="2:8" ht="15.75" thickBot="1">
      <c r="B440" s="1027"/>
      <c r="C440" s="1027"/>
      <c r="D440" s="1027"/>
      <c r="E440" s="1027"/>
      <c r="F440" s="1027"/>
      <c r="G440" s="1027"/>
      <c r="H440" s="1027"/>
    </row>
    <row r="441" spans="2:8">
      <c r="B441" s="1207" t="s">
        <v>503</v>
      </c>
      <c r="C441" s="1208"/>
      <c r="D441" s="124" t="s">
        <v>495</v>
      </c>
      <c r="E441" s="123" t="s">
        <v>504</v>
      </c>
      <c r="F441" s="123" t="s">
        <v>2469</v>
      </c>
      <c r="G441" s="122" t="s">
        <v>505</v>
      </c>
      <c r="H441" s="121" t="s">
        <v>493</v>
      </c>
    </row>
    <row r="442" spans="2:8" ht="15.75" thickBot="1">
      <c r="B442" s="118" t="s">
        <v>2514</v>
      </c>
      <c r="C442" s="56" t="str">
        <f>VLOOKUP(B442,'LISTA DE PRECIOS'!A:B,2,FALSE)</f>
        <v>Ayudante</v>
      </c>
      <c r="D442" s="12" t="str">
        <f>VLOOKUP(B442,'LISTA DE PRECIOS'!A:D,4,FALSE)</f>
        <v>Día</v>
      </c>
      <c r="E442" s="117">
        <v>0.1</v>
      </c>
      <c r="F442" s="117">
        <v>1</v>
      </c>
      <c r="G442" s="93">
        <f>VLOOKUP(B442,'LISTA DE PRECIOS'!A:E,5,FALSE)</f>
        <v>67964</v>
      </c>
      <c r="H442" s="116">
        <f>+ROUND(E442*F442*G442,0)</f>
        <v>6796</v>
      </c>
    </row>
    <row r="443" spans="2:8" ht="15.75" thickBot="1">
      <c r="B443" s="991"/>
      <c r="C443" s="991"/>
      <c r="D443" s="991"/>
      <c r="E443" s="1042" t="s">
        <v>506</v>
      </c>
      <c r="F443" s="1043"/>
      <c r="G443" s="1031"/>
      <c r="H443" s="29">
        <f>ROUND(SUM(H442:H442),0)</f>
        <v>6796</v>
      </c>
    </row>
    <row r="444" spans="2:8" ht="15.75" thickBot="1">
      <c r="B444" s="42"/>
      <c r="C444" s="42"/>
      <c r="D444" s="42"/>
      <c r="E444" s="42"/>
      <c r="F444" s="42"/>
      <c r="G444" s="42"/>
      <c r="H444" s="42"/>
    </row>
    <row r="445" spans="2:8" ht="15.75" thickBot="1">
      <c r="B445" s="40"/>
      <c r="C445" s="40"/>
      <c r="D445" s="40"/>
      <c r="E445" s="995" t="s">
        <v>507</v>
      </c>
      <c r="F445" s="996"/>
      <c r="G445" s="997"/>
      <c r="H445" s="14">
        <f>+ROUND(H443+H435+H429+H439,0)</f>
        <v>8156</v>
      </c>
    </row>
    <row r="447" spans="2:8" ht="15.75" thickBot="1"/>
    <row r="448" spans="2:8" ht="16.5" thickBot="1">
      <c r="B448" s="998" t="s">
        <v>2532</v>
      </c>
      <c r="C448" s="999"/>
      <c r="D448" s="999"/>
      <c r="E448" s="999"/>
      <c r="F448" s="999"/>
      <c r="G448" s="999"/>
      <c r="H448" s="1000"/>
    </row>
    <row r="449" spans="2:8" ht="15.75" thickBot="1">
      <c r="B449" s="1001" t="s">
        <v>487</v>
      </c>
      <c r="C449" s="1002"/>
      <c r="D449" s="1003"/>
      <c r="E449" s="1004"/>
      <c r="F449" s="1004"/>
      <c r="G449" s="1004"/>
      <c r="H449" s="1005"/>
    </row>
    <row r="450" spans="2:8" ht="15.75" thickBot="1">
      <c r="B450" s="1006" t="s">
        <v>488</v>
      </c>
      <c r="C450" s="1007"/>
      <c r="D450" s="1008" t="s">
        <v>2560</v>
      </c>
      <c r="E450" s="1007"/>
      <c r="F450" s="1007"/>
      <c r="G450" s="1007"/>
      <c r="H450" s="1009"/>
    </row>
    <row r="451" spans="2:8" ht="14.45" customHeight="1">
      <c r="B451" s="1010" t="str">
        <f>VLOOKUP(D450,ACTIVIDADES!A:D,2,FALSE)</f>
        <v>Desmonte de puerta metálicas o de madera, incluye desmonte marco</v>
      </c>
      <c r="C451" s="1011"/>
      <c r="D451" s="1010" t="s">
        <v>34</v>
      </c>
      <c r="E451" s="1011"/>
      <c r="F451" s="1011"/>
      <c r="G451" s="1011"/>
      <c r="H451" s="38" t="s">
        <v>1</v>
      </c>
    </row>
    <row r="452" spans="2:8">
      <c r="B452" s="1012"/>
      <c r="C452" s="1013"/>
      <c r="D452" s="1016">
        <f>+ROUND(H470+H462+H457+H466,0)</f>
        <v>14224</v>
      </c>
      <c r="E452" s="1017"/>
      <c r="F452" s="1017"/>
      <c r="G452" s="1017"/>
      <c r="H452" s="1020" t="s">
        <v>23</v>
      </c>
    </row>
    <row r="453" spans="2:8" ht="15.75" thickBot="1">
      <c r="B453" s="1014"/>
      <c r="C453" s="1015"/>
      <c r="D453" s="1018"/>
      <c r="E453" s="1019"/>
      <c r="F453" s="1019"/>
      <c r="G453" s="1019"/>
      <c r="H453" s="1021"/>
    </row>
    <row r="454" spans="2:8" ht="15.75" thickBot="1"/>
    <row r="455" spans="2:8">
      <c r="B455" s="1028" t="s">
        <v>494</v>
      </c>
      <c r="C455" s="1029"/>
      <c r="D455" s="41" t="s">
        <v>495</v>
      </c>
      <c r="E455" s="25" t="s">
        <v>496</v>
      </c>
      <c r="F455" s="25" t="s">
        <v>2469</v>
      </c>
      <c r="G455" s="26" t="s">
        <v>492</v>
      </c>
      <c r="H455" s="27" t="s">
        <v>493</v>
      </c>
    </row>
    <row r="456" spans="2:8" ht="15.75" thickBot="1">
      <c r="B456" s="91"/>
      <c r="C456" s="112"/>
      <c r="D456" s="92"/>
      <c r="E456" s="92"/>
      <c r="F456" s="92"/>
      <c r="G456" s="93"/>
      <c r="H456" s="94"/>
    </row>
    <row r="457" spans="2:8" ht="15.75" thickBot="1">
      <c r="B457" s="1022"/>
      <c r="C457" s="1023"/>
      <c r="D457" s="1024"/>
      <c r="E457" s="1030" t="s">
        <v>497</v>
      </c>
      <c r="F457" s="1031"/>
      <c r="G457" s="1032"/>
      <c r="H457" s="29">
        <f>ROUND(SUM(H456:H456),0)</f>
        <v>0</v>
      </c>
    </row>
    <row r="458" spans="2:8" ht="15.75" thickBot="1">
      <c r="B458" s="1027"/>
      <c r="C458" s="1027"/>
      <c r="D458" s="1027"/>
      <c r="E458" s="1027"/>
      <c r="F458" s="1027"/>
      <c r="G458" s="1027"/>
      <c r="H458" s="1027"/>
    </row>
    <row r="459" spans="2:8">
      <c r="B459" s="1028" t="s">
        <v>489</v>
      </c>
      <c r="C459" s="1029"/>
      <c r="D459" s="41" t="s">
        <v>490</v>
      </c>
      <c r="E459" s="25" t="s">
        <v>491</v>
      </c>
      <c r="F459" s="25" t="s">
        <v>2469</v>
      </c>
      <c r="G459" s="26" t="s">
        <v>492</v>
      </c>
      <c r="H459" s="27" t="s">
        <v>493</v>
      </c>
    </row>
    <row r="460" spans="2:8">
      <c r="B460" s="114" t="s">
        <v>543</v>
      </c>
      <c r="C460" s="56" t="str">
        <f>VLOOKUP(B460,'LISTA DE PRECIOS'!A:B,2,FALSE)</f>
        <v>Herramienta menor</v>
      </c>
      <c r="D460" s="12" t="str">
        <f>VLOOKUP(B460,'LISTA DE PRECIOS'!A:D,4,FALSE)</f>
        <v>%MO</v>
      </c>
      <c r="E460" s="55">
        <v>0.05</v>
      </c>
      <c r="F460" s="55"/>
      <c r="G460" s="13">
        <f>+H470</f>
        <v>12369</v>
      </c>
      <c r="H460" s="24">
        <f>+ROUND(E460*G460,0)</f>
        <v>618</v>
      </c>
    </row>
    <row r="461" spans="2:8" ht="15.75" thickBot="1">
      <c r="B461" s="127" t="s">
        <v>524</v>
      </c>
      <c r="C461" s="56" t="str">
        <f>VLOOKUP(B461,'LISTA DE PRECIOS'!A:B,2,FALSE)</f>
        <v>Acarreo Horizontal</v>
      </c>
      <c r="D461" s="12" t="str">
        <f>VLOOKUP(B461,'LISTA DE PRECIOS'!A:D,4,FALSE)</f>
        <v>% MO</v>
      </c>
      <c r="E461" s="92">
        <v>0.1</v>
      </c>
      <c r="F461" s="92"/>
      <c r="G461" s="93">
        <f>+H470</f>
        <v>12369</v>
      </c>
      <c r="H461" s="94">
        <f>+ROUND(E461*G461,0)</f>
        <v>1237</v>
      </c>
    </row>
    <row r="462" spans="2:8" ht="15.75" thickBot="1">
      <c r="B462" s="1022"/>
      <c r="C462" s="1023"/>
      <c r="D462" s="1024"/>
      <c r="E462" s="1030" t="s">
        <v>498</v>
      </c>
      <c r="F462" s="1031"/>
      <c r="G462" s="1032"/>
      <c r="H462" s="29">
        <f>ROUND(SUM(H460:H461),0)</f>
        <v>1855</v>
      </c>
    </row>
    <row r="463" spans="2:8" ht="15.75" thickBot="1">
      <c r="B463" s="42"/>
      <c r="C463" s="42"/>
      <c r="D463" s="42"/>
      <c r="E463" s="10"/>
      <c r="F463" s="10"/>
      <c r="G463" s="7"/>
      <c r="H463" s="8"/>
    </row>
    <row r="464" spans="2:8" ht="24.75" thickBot="1">
      <c r="B464" s="1033" t="s">
        <v>499</v>
      </c>
      <c r="C464" s="1034"/>
      <c r="D464" s="30" t="s">
        <v>495</v>
      </c>
      <c r="E464" s="30" t="s">
        <v>501</v>
      </c>
      <c r="F464" s="25" t="s">
        <v>2469</v>
      </c>
      <c r="G464" s="31" t="s">
        <v>500</v>
      </c>
      <c r="H464" s="32" t="s">
        <v>493</v>
      </c>
    </row>
    <row r="465" spans="2:8" ht="15.75" thickBot="1">
      <c r="B465" s="15">
        <v>3</v>
      </c>
      <c r="C465" s="16" t="s">
        <v>4</v>
      </c>
      <c r="D465" s="17"/>
      <c r="E465" s="18"/>
      <c r="F465" s="18"/>
      <c r="G465" s="19"/>
      <c r="H465" s="20">
        <f>+ROUND(E465*G465,0)</f>
        <v>0</v>
      </c>
    </row>
    <row r="466" spans="2:8" ht="15.75" thickBot="1">
      <c r="B466" s="991"/>
      <c r="C466" s="991"/>
      <c r="D466" s="991"/>
      <c r="E466" s="992" t="s">
        <v>502</v>
      </c>
      <c r="F466" s="993"/>
      <c r="G466" s="994"/>
      <c r="H466" s="33">
        <f>ROUND(SUM(H465:H465),0)</f>
        <v>0</v>
      </c>
    </row>
    <row r="467" spans="2:8" ht="15.75" thickBot="1">
      <c r="B467" s="1027"/>
      <c r="C467" s="1027"/>
      <c r="D467" s="1027"/>
      <c r="E467" s="1027"/>
      <c r="F467" s="1027"/>
      <c r="G467" s="1027"/>
      <c r="H467" s="1027"/>
    </row>
    <row r="468" spans="2:8">
      <c r="B468" s="1207" t="s">
        <v>503</v>
      </c>
      <c r="C468" s="1208"/>
      <c r="D468" s="124" t="s">
        <v>495</v>
      </c>
      <c r="E468" s="123" t="s">
        <v>504</v>
      </c>
      <c r="F468" s="123" t="s">
        <v>2469</v>
      </c>
      <c r="G468" s="122" t="s">
        <v>505</v>
      </c>
      <c r="H468" s="121" t="s">
        <v>493</v>
      </c>
    </row>
    <row r="469" spans="2:8" ht="15.75" thickBot="1">
      <c r="B469" s="118" t="s">
        <v>2514</v>
      </c>
      <c r="C469" s="56" t="str">
        <f>VLOOKUP(B469,'LISTA DE PRECIOS'!A:B,2,FALSE)</f>
        <v>Ayudante</v>
      </c>
      <c r="D469" s="12" t="str">
        <f>VLOOKUP(B469,'LISTA DE PRECIOS'!A:D,4,FALSE)</f>
        <v>Día</v>
      </c>
      <c r="E469" s="117">
        <v>0.182</v>
      </c>
      <c r="F469" s="117">
        <v>1</v>
      </c>
      <c r="G469" s="93">
        <f>VLOOKUP(B469,'LISTA DE PRECIOS'!A:E,5,FALSE)</f>
        <v>67964</v>
      </c>
      <c r="H469" s="116">
        <f>+ROUND(E469*F469*G469,0)</f>
        <v>12369</v>
      </c>
    </row>
    <row r="470" spans="2:8" ht="15.75" thickBot="1">
      <c r="B470" s="991"/>
      <c r="C470" s="991"/>
      <c r="D470" s="991"/>
      <c r="E470" s="1042" t="s">
        <v>506</v>
      </c>
      <c r="F470" s="1043"/>
      <c r="G470" s="1031"/>
      <c r="H470" s="29">
        <f>ROUND(SUM(H469:H469),0)</f>
        <v>12369</v>
      </c>
    </row>
    <row r="471" spans="2:8" ht="15.75" thickBot="1">
      <c r="B471" s="42"/>
      <c r="C471" s="42"/>
      <c r="D471" s="42"/>
      <c r="E471" s="42"/>
      <c r="F471" s="42"/>
      <c r="G471" s="42"/>
      <c r="H471" s="42"/>
    </row>
    <row r="472" spans="2:8" ht="15.75" thickBot="1">
      <c r="B472" s="40"/>
      <c r="C472" s="40"/>
      <c r="D472" s="40"/>
      <c r="E472" s="995" t="s">
        <v>507</v>
      </c>
      <c r="F472" s="996"/>
      <c r="G472" s="997"/>
      <c r="H472" s="14">
        <f>+ROUND(H470+H462+H457+H466,0)</f>
        <v>14224</v>
      </c>
    </row>
    <row r="474" spans="2:8" ht="15.75" thickBot="1"/>
    <row r="475" spans="2:8" ht="16.5" thickBot="1">
      <c r="B475" s="998" t="s">
        <v>2532</v>
      </c>
      <c r="C475" s="999"/>
      <c r="D475" s="999"/>
      <c r="E475" s="999"/>
      <c r="F475" s="999"/>
      <c r="G475" s="999"/>
      <c r="H475" s="1000"/>
    </row>
    <row r="476" spans="2:8" ht="15.75" thickBot="1">
      <c r="B476" s="1001" t="s">
        <v>487</v>
      </c>
      <c r="C476" s="1002"/>
      <c r="D476" s="1003"/>
      <c r="E476" s="1004"/>
      <c r="F476" s="1004"/>
      <c r="G476" s="1004"/>
      <c r="H476" s="1005"/>
    </row>
    <row r="477" spans="2:8" ht="15.75" thickBot="1">
      <c r="B477" s="1006" t="s">
        <v>488</v>
      </c>
      <c r="C477" s="1007"/>
      <c r="D477" s="1008" t="s">
        <v>2559</v>
      </c>
      <c r="E477" s="1007"/>
      <c r="F477" s="1007"/>
      <c r="G477" s="1007"/>
      <c r="H477" s="1009"/>
    </row>
    <row r="478" spans="2:8" ht="14.45" customHeight="1">
      <c r="B478" s="1010" t="str">
        <f>VLOOKUP(D477,ACTIVIDADES!A:D,2,FALSE)</f>
        <v>Desmonte de división metálica</v>
      </c>
      <c r="C478" s="1011"/>
      <c r="D478" s="1010" t="s">
        <v>34</v>
      </c>
      <c r="E478" s="1011"/>
      <c r="F478" s="1011"/>
      <c r="G478" s="1011"/>
      <c r="H478" s="38" t="s">
        <v>1</v>
      </c>
    </row>
    <row r="479" spans="2:8">
      <c r="B479" s="1012"/>
      <c r="C479" s="1013"/>
      <c r="D479" s="1016">
        <f>+ROUND(H497+H489+H484+H493,0)</f>
        <v>7816</v>
      </c>
      <c r="E479" s="1017"/>
      <c r="F479" s="1017"/>
      <c r="G479" s="1017"/>
      <c r="H479" s="1020" t="s">
        <v>23</v>
      </c>
    </row>
    <row r="480" spans="2:8" ht="15.75" thickBot="1">
      <c r="B480" s="1014"/>
      <c r="C480" s="1015"/>
      <c r="D480" s="1018"/>
      <c r="E480" s="1019"/>
      <c r="F480" s="1019"/>
      <c r="G480" s="1019"/>
      <c r="H480" s="1021"/>
    </row>
    <row r="481" spans="2:8" ht="15.75" thickBot="1"/>
    <row r="482" spans="2:8" ht="15.75" thickBot="1">
      <c r="B482" s="1028" t="s">
        <v>494</v>
      </c>
      <c r="C482" s="1029"/>
      <c r="D482" s="41" t="s">
        <v>495</v>
      </c>
      <c r="E482" s="25" t="s">
        <v>496</v>
      </c>
      <c r="F482" s="25" t="s">
        <v>2469</v>
      </c>
      <c r="G482" s="26" t="s">
        <v>492</v>
      </c>
      <c r="H482" s="27" t="s">
        <v>493</v>
      </c>
    </row>
    <row r="483" spans="2:8" ht="15.75" thickBot="1">
      <c r="B483" s="165"/>
      <c r="C483" s="164"/>
      <c r="D483" s="163"/>
      <c r="E483" s="163"/>
      <c r="F483" s="163"/>
      <c r="G483" s="162"/>
      <c r="H483" s="161"/>
    </row>
    <row r="484" spans="2:8" ht="15.75" thickBot="1">
      <c r="B484" s="1022"/>
      <c r="C484" s="1023"/>
      <c r="D484" s="1024"/>
      <c r="E484" s="1030" t="s">
        <v>497</v>
      </c>
      <c r="F484" s="1031"/>
      <c r="G484" s="1032"/>
      <c r="H484" s="29">
        <f>ROUND(SUM(H483:H483),0)</f>
        <v>0</v>
      </c>
    </row>
    <row r="485" spans="2:8" ht="15.75" thickBot="1">
      <c r="B485" s="1027"/>
      <c r="C485" s="1027"/>
      <c r="D485" s="1027"/>
      <c r="E485" s="1027"/>
      <c r="F485" s="1027"/>
      <c r="G485" s="1027"/>
      <c r="H485" s="1027"/>
    </row>
    <row r="486" spans="2:8" ht="15.75" thickBot="1">
      <c r="B486" s="1028" t="s">
        <v>489</v>
      </c>
      <c r="C486" s="1029"/>
      <c r="D486" s="41" t="s">
        <v>490</v>
      </c>
      <c r="E486" s="25" t="s">
        <v>491</v>
      </c>
      <c r="F486" s="25" t="s">
        <v>2469</v>
      </c>
      <c r="G486" s="26" t="s">
        <v>492</v>
      </c>
      <c r="H486" s="27" t="s">
        <v>493</v>
      </c>
    </row>
    <row r="487" spans="2:8">
      <c r="B487" s="160" t="s">
        <v>543</v>
      </c>
      <c r="C487" s="56" t="str">
        <f>VLOOKUP(B487,'LISTA DE PRECIOS'!A:B,2,FALSE)</f>
        <v>Herramienta menor</v>
      </c>
      <c r="D487" s="12" t="str">
        <f>VLOOKUP(B487,'LISTA DE PRECIOS'!A:D,4,FALSE)</f>
        <v>%MO</v>
      </c>
      <c r="E487" s="159">
        <v>0.05</v>
      </c>
      <c r="F487" s="159"/>
      <c r="G487" s="158">
        <f>+H497</f>
        <v>6796</v>
      </c>
      <c r="H487" s="157">
        <f>+ROUND(E487*G487,0)</f>
        <v>340</v>
      </c>
    </row>
    <row r="488" spans="2:8" ht="15.75" thickBot="1">
      <c r="B488" s="127" t="s">
        <v>524</v>
      </c>
      <c r="C488" s="56" t="str">
        <f>VLOOKUP(B488,'LISTA DE PRECIOS'!A:B,2,FALSE)</f>
        <v>Acarreo Horizontal</v>
      </c>
      <c r="D488" s="12" t="str">
        <f>VLOOKUP(B488,'LISTA DE PRECIOS'!A:D,4,FALSE)</f>
        <v>% MO</v>
      </c>
      <c r="E488" s="92">
        <v>0.1</v>
      </c>
      <c r="F488" s="92"/>
      <c r="G488" s="93">
        <f>+H497</f>
        <v>6796</v>
      </c>
      <c r="H488" s="94">
        <f>+ROUND(E488*G488,0)</f>
        <v>680</v>
      </c>
    </row>
    <row r="489" spans="2:8" ht="15.75" thickBot="1">
      <c r="B489" s="1022"/>
      <c r="C489" s="1023"/>
      <c r="D489" s="1024"/>
      <c r="E489" s="1030" t="s">
        <v>498</v>
      </c>
      <c r="F489" s="1031"/>
      <c r="G489" s="1032"/>
      <c r="H489" s="29">
        <f>ROUND(SUM(H487:H488),0)</f>
        <v>1020</v>
      </c>
    </row>
    <row r="490" spans="2:8" ht="15.75" thickBot="1">
      <c r="B490" s="42"/>
      <c r="C490" s="42"/>
      <c r="D490" s="42"/>
      <c r="E490" s="10"/>
      <c r="F490" s="10"/>
      <c r="G490" s="7"/>
      <c r="H490" s="8"/>
    </row>
    <row r="491" spans="2:8" ht="24.75" thickBot="1">
      <c r="B491" s="1033" t="s">
        <v>499</v>
      </c>
      <c r="C491" s="1034"/>
      <c r="D491" s="30" t="s">
        <v>495</v>
      </c>
      <c r="E491" s="30" t="s">
        <v>501</v>
      </c>
      <c r="F491" s="25" t="s">
        <v>2469</v>
      </c>
      <c r="G491" s="31" t="s">
        <v>500</v>
      </c>
      <c r="H491" s="32" t="s">
        <v>493</v>
      </c>
    </row>
    <row r="492" spans="2:8" ht="15.75" thickBot="1">
      <c r="B492" s="15">
        <v>3</v>
      </c>
      <c r="C492" s="16" t="s">
        <v>4</v>
      </c>
      <c r="D492" s="17"/>
      <c r="E492" s="18"/>
      <c r="F492" s="18"/>
      <c r="G492" s="19"/>
      <c r="H492" s="20">
        <f>+ROUND(E492*G492,0)</f>
        <v>0</v>
      </c>
    </row>
    <row r="493" spans="2:8" ht="15.75" thickBot="1">
      <c r="B493" s="991"/>
      <c r="C493" s="991"/>
      <c r="D493" s="991"/>
      <c r="E493" s="992" t="s">
        <v>502</v>
      </c>
      <c r="F493" s="993"/>
      <c r="G493" s="994"/>
      <c r="H493" s="33">
        <f>ROUND(SUM(H492:H492),0)</f>
        <v>0</v>
      </c>
    </row>
    <row r="494" spans="2:8" ht="15.75" thickBot="1">
      <c r="B494" s="1027"/>
      <c r="C494" s="1027"/>
      <c r="D494" s="1027"/>
      <c r="E494" s="1027"/>
      <c r="F494" s="1027"/>
      <c r="G494" s="1027"/>
      <c r="H494" s="1027"/>
    </row>
    <row r="495" spans="2:8">
      <c r="B495" s="1207" t="s">
        <v>503</v>
      </c>
      <c r="C495" s="1208"/>
      <c r="D495" s="124" t="s">
        <v>495</v>
      </c>
      <c r="E495" s="123" t="s">
        <v>504</v>
      </c>
      <c r="F495" s="123" t="s">
        <v>2469</v>
      </c>
      <c r="G495" s="122" t="s">
        <v>505</v>
      </c>
      <c r="H495" s="121" t="s">
        <v>493</v>
      </c>
    </row>
    <row r="496" spans="2:8" ht="15.75" thickBot="1">
      <c r="B496" s="118" t="s">
        <v>2514</v>
      </c>
      <c r="C496" s="56" t="str">
        <f>VLOOKUP(B496,'LISTA DE PRECIOS'!A:B,2,FALSE)</f>
        <v>Ayudante</v>
      </c>
      <c r="D496" s="12" t="str">
        <f>VLOOKUP(B496,'LISTA DE PRECIOS'!A:D,4,FALSE)</f>
        <v>Día</v>
      </c>
      <c r="E496" s="117">
        <v>0.1</v>
      </c>
      <c r="F496" s="117">
        <v>1</v>
      </c>
      <c r="G496" s="93">
        <f>VLOOKUP(B496,'LISTA DE PRECIOS'!A:E,5,FALSE)</f>
        <v>67964</v>
      </c>
      <c r="H496" s="116">
        <f>+ROUND(E496*F496*G496,0)</f>
        <v>6796</v>
      </c>
    </row>
    <row r="497" spans="2:8" ht="15.75" thickBot="1">
      <c r="B497" s="991"/>
      <c r="C497" s="991"/>
      <c r="D497" s="991"/>
      <c r="E497" s="1042" t="s">
        <v>506</v>
      </c>
      <c r="F497" s="1043"/>
      <c r="G497" s="1031"/>
      <c r="H497" s="29">
        <f>ROUND(SUM(H496:H496),0)</f>
        <v>6796</v>
      </c>
    </row>
    <row r="498" spans="2:8" ht="15.75" thickBot="1">
      <c r="B498" s="42"/>
      <c r="C498" s="42"/>
      <c r="D498" s="42"/>
      <c r="E498" s="42"/>
      <c r="F498" s="42"/>
      <c r="G498" s="42"/>
      <c r="H498" s="42"/>
    </row>
    <row r="499" spans="2:8" ht="15.75" thickBot="1">
      <c r="B499" s="40"/>
      <c r="C499" s="40"/>
      <c r="D499" s="40"/>
      <c r="E499" s="995" t="s">
        <v>507</v>
      </c>
      <c r="F499" s="996"/>
      <c r="G499" s="997"/>
      <c r="H499" s="14">
        <f>+ROUND(H497+H489+H484+H493,0)</f>
        <v>7816</v>
      </c>
    </row>
    <row r="501" spans="2:8" ht="15.75" thickBot="1"/>
    <row r="502" spans="2:8" ht="16.5" thickBot="1">
      <c r="B502" s="998" t="s">
        <v>2532</v>
      </c>
      <c r="C502" s="999"/>
      <c r="D502" s="999"/>
      <c r="E502" s="999"/>
      <c r="F502" s="999"/>
      <c r="G502" s="999"/>
      <c r="H502" s="1000"/>
    </row>
    <row r="503" spans="2:8" ht="15.75" thickBot="1">
      <c r="B503" s="1001" t="s">
        <v>487</v>
      </c>
      <c r="C503" s="1002"/>
      <c r="D503" s="1003"/>
      <c r="E503" s="1004"/>
      <c r="F503" s="1004"/>
      <c r="G503" s="1004"/>
      <c r="H503" s="1005"/>
    </row>
    <row r="504" spans="2:8" ht="15.75" thickBot="1">
      <c r="B504" s="1006" t="s">
        <v>488</v>
      </c>
      <c r="C504" s="1007"/>
      <c r="D504" s="1008" t="s">
        <v>2558</v>
      </c>
      <c r="E504" s="1007"/>
      <c r="F504" s="1007"/>
      <c r="G504" s="1007"/>
      <c r="H504" s="1009"/>
    </row>
    <row r="505" spans="2:8" ht="14.45" customHeight="1">
      <c r="B505" s="1010" t="str">
        <f>VLOOKUP(D504,ACTIVIDADES!A:D,2,FALSE)</f>
        <v>Desmonte malla eslabonada</v>
      </c>
      <c r="C505" s="1011"/>
      <c r="D505" s="1010" t="s">
        <v>34</v>
      </c>
      <c r="E505" s="1011"/>
      <c r="F505" s="1011"/>
      <c r="G505" s="1011"/>
      <c r="H505" s="38" t="s">
        <v>1</v>
      </c>
    </row>
    <row r="506" spans="2:8">
      <c r="B506" s="1012"/>
      <c r="C506" s="1013"/>
      <c r="D506" s="1016">
        <f>+ROUND(H524+H515+H511+H519,0)</f>
        <v>5683</v>
      </c>
      <c r="E506" s="1017"/>
      <c r="F506" s="1017"/>
      <c r="G506" s="1017"/>
      <c r="H506" s="1020" t="s">
        <v>23</v>
      </c>
    </row>
    <row r="507" spans="2:8" ht="15.75" thickBot="1">
      <c r="B507" s="1014"/>
      <c r="C507" s="1015"/>
      <c r="D507" s="1018"/>
      <c r="E507" s="1019"/>
      <c r="F507" s="1019"/>
      <c r="G507" s="1019"/>
      <c r="H507" s="1021"/>
    </row>
    <row r="508" spans="2:8" ht="15.75" thickBot="1"/>
    <row r="509" spans="2:8">
      <c r="B509" s="1028" t="s">
        <v>494</v>
      </c>
      <c r="C509" s="1029"/>
      <c r="D509" s="41" t="s">
        <v>495</v>
      </c>
      <c r="E509" s="25" t="s">
        <v>496</v>
      </c>
      <c r="F509" s="25" t="s">
        <v>2469</v>
      </c>
      <c r="G509" s="26" t="s">
        <v>492</v>
      </c>
      <c r="H509" s="27" t="s">
        <v>493</v>
      </c>
    </row>
    <row r="510" spans="2:8" ht="15.75" thickBot="1">
      <c r="B510" s="91"/>
      <c r="C510" s="112"/>
      <c r="D510" s="92"/>
      <c r="E510" s="92"/>
      <c r="F510" s="92"/>
      <c r="G510" s="93"/>
      <c r="H510" s="94"/>
    </row>
    <row r="511" spans="2:8" ht="15.75" thickBot="1">
      <c r="B511" s="1022"/>
      <c r="C511" s="1023"/>
      <c r="D511" s="1024"/>
      <c r="E511" s="1030" t="s">
        <v>497</v>
      </c>
      <c r="F511" s="1031"/>
      <c r="G511" s="1032"/>
      <c r="H511" s="29">
        <f>ROUND(SUM(H510:H510),0)</f>
        <v>0</v>
      </c>
    </row>
    <row r="512" spans="2:8" ht="15.75" thickBot="1">
      <c r="B512" s="1027"/>
      <c r="C512" s="1027"/>
      <c r="D512" s="1027"/>
      <c r="E512" s="1027"/>
      <c r="F512" s="1027"/>
      <c r="G512" s="1027"/>
      <c r="H512" s="1027"/>
    </row>
    <row r="513" spans="2:8">
      <c r="B513" s="1028" t="s">
        <v>489</v>
      </c>
      <c r="C513" s="1029"/>
      <c r="D513" s="41" t="s">
        <v>490</v>
      </c>
      <c r="E513" s="25" t="s">
        <v>491</v>
      </c>
      <c r="F513" s="25" t="s">
        <v>2469</v>
      </c>
      <c r="G513" s="26" t="s">
        <v>492</v>
      </c>
      <c r="H513" s="27" t="s">
        <v>493</v>
      </c>
    </row>
    <row r="514" spans="2:8">
      <c r="B514" s="54" t="s">
        <v>543</v>
      </c>
      <c r="C514" s="56" t="str">
        <f>VLOOKUP(B514,'LISTA DE PRECIOS'!A:B,2,FALSE)</f>
        <v>Herramienta menor</v>
      </c>
      <c r="D514" s="12" t="str">
        <f>VLOOKUP(B514,'LISTA DE PRECIOS'!A:D,4,FALSE)</f>
        <v>%MO</v>
      </c>
      <c r="E514" s="55">
        <v>0.1</v>
      </c>
      <c r="F514" s="55"/>
      <c r="G514" s="13">
        <f>+H524</f>
        <v>5166</v>
      </c>
      <c r="H514" s="24">
        <f>+ROUND(E514*G514,0)</f>
        <v>517</v>
      </c>
    </row>
    <row r="515" spans="2:8" ht="15.75" thickBot="1">
      <c r="B515" s="1022"/>
      <c r="C515" s="1023"/>
      <c r="D515" s="1024"/>
      <c r="E515" s="1030" t="s">
        <v>498</v>
      </c>
      <c r="F515" s="1031"/>
      <c r="G515" s="1032"/>
      <c r="H515" s="29">
        <f>ROUND(SUM(H514:H514),0)</f>
        <v>517</v>
      </c>
    </row>
    <row r="516" spans="2:8" ht="15.75" thickBot="1">
      <c r="B516" s="42"/>
      <c r="C516" s="42"/>
      <c r="D516" s="42"/>
      <c r="E516" s="10"/>
      <c r="F516" s="10"/>
      <c r="G516" s="7"/>
      <c r="H516" s="8"/>
    </row>
    <row r="517" spans="2:8" ht="24.75" thickBot="1">
      <c r="B517" s="1033" t="s">
        <v>499</v>
      </c>
      <c r="C517" s="1034"/>
      <c r="D517" s="30" t="s">
        <v>495</v>
      </c>
      <c r="E517" s="30" t="s">
        <v>501</v>
      </c>
      <c r="F517" s="25" t="s">
        <v>2469</v>
      </c>
      <c r="G517" s="31" t="s">
        <v>500</v>
      </c>
      <c r="H517" s="32" t="s">
        <v>493</v>
      </c>
    </row>
    <row r="518" spans="2:8" ht="15.75" thickBot="1">
      <c r="B518" s="15">
        <v>3</v>
      </c>
      <c r="C518" s="16" t="s">
        <v>4</v>
      </c>
      <c r="D518" s="17"/>
      <c r="E518" s="18"/>
      <c r="F518" s="18"/>
      <c r="G518" s="19"/>
      <c r="H518" s="20">
        <f>+ROUND(E518*G518,0)</f>
        <v>0</v>
      </c>
    </row>
    <row r="519" spans="2:8" ht="15.75" thickBot="1">
      <c r="B519" s="991"/>
      <c r="C519" s="991"/>
      <c r="D519" s="991"/>
      <c r="E519" s="992" t="s">
        <v>502</v>
      </c>
      <c r="F519" s="993"/>
      <c r="G519" s="994"/>
      <c r="H519" s="33">
        <f>ROUND(SUM(H518:H518),0)</f>
        <v>0</v>
      </c>
    </row>
    <row r="520" spans="2:8" ht="15.75" thickBot="1">
      <c r="B520" s="1027"/>
      <c r="C520" s="1027"/>
      <c r="D520" s="1027"/>
      <c r="E520" s="1027"/>
      <c r="F520" s="1027"/>
      <c r="G520" s="1027"/>
      <c r="H520" s="1027"/>
    </row>
    <row r="521" spans="2:8">
      <c r="B521" s="1207" t="s">
        <v>503</v>
      </c>
      <c r="C521" s="1208"/>
      <c r="D521" s="124" t="s">
        <v>495</v>
      </c>
      <c r="E521" s="123" t="s">
        <v>504</v>
      </c>
      <c r="F521" s="123" t="s">
        <v>2469</v>
      </c>
      <c r="G521" s="122" t="s">
        <v>505</v>
      </c>
      <c r="H521" s="121" t="s">
        <v>493</v>
      </c>
    </row>
    <row r="522" spans="2:8" ht="15.75" thickBot="1">
      <c r="B522" s="111" t="s">
        <v>2514</v>
      </c>
      <c r="C522" s="56" t="str">
        <f>VLOOKUP(B522,'LISTA DE PRECIOS'!A:B,2,FALSE)</f>
        <v>Ayudante</v>
      </c>
      <c r="D522" s="12" t="str">
        <f>VLOOKUP(B522,'LISTA DE PRECIOS'!A:D,4,FALSE)</f>
        <v>Día</v>
      </c>
      <c r="E522" s="23">
        <v>0.02</v>
      </c>
      <c r="F522" s="23">
        <v>2</v>
      </c>
      <c r="G522" s="93">
        <f>VLOOKUP(B522,'LISTA DE PRECIOS'!A:E,5,FALSE)</f>
        <v>67964</v>
      </c>
      <c r="H522" s="119">
        <f>+ROUND(E522*F522*G522,0)</f>
        <v>2719</v>
      </c>
    </row>
    <row r="523" spans="2:8" ht="15.75" thickBot="1">
      <c r="B523" s="118" t="s">
        <v>2516</v>
      </c>
      <c r="C523" s="56" t="str">
        <f>VLOOKUP(B523,'LISTA DE PRECIOS'!A:B,2,FALSE)</f>
        <v>Oficial</v>
      </c>
      <c r="D523" s="12" t="str">
        <f>VLOOKUP(B523,'LISTA DE PRECIOS'!A:D,4,FALSE)</f>
        <v>Día</v>
      </c>
      <c r="E523" s="117">
        <v>0.02</v>
      </c>
      <c r="F523" s="117">
        <v>1</v>
      </c>
      <c r="G523" s="93">
        <f>VLOOKUP(B523,'LISTA DE PRECIOS'!A:E,5,FALSE)</f>
        <v>122335</v>
      </c>
      <c r="H523" s="116">
        <f>+ROUND(E523*F523*G523,0)</f>
        <v>2447</v>
      </c>
    </row>
    <row r="524" spans="2:8" ht="15.75" thickBot="1">
      <c r="B524" s="991"/>
      <c r="C524" s="991"/>
      <c r="D524" s="991"/>
      <c r="E524" s="1042" t="s">
        <v>506</v>
      </c>
      <c r="F524" s="1043"/>
      <c r="G524" s="1031"/>
      <c r="H524" s="29">
        <f>ROUND(SUM(H522:H523),0)</f>
        <v>5166</v>
      </c>
    </row>
    <row r="525" spans="2:8" ht="15.75" thickBot="1">
      <c r="B525" s="42"/>
      <c r="C525" s="42"/>
      <c r="D525" s="42"/>
      <c r="E525" s="42"/>
      <c r="F525" s="42"/>
      <c r="G525" s="42"/>
      <c r="H525" s="42"/>
    </row>
    <row r="526" spans="2:8" ht="15.75" thickBot="1">
      <c r="B526" s="40"/>
      <c r="C526" s="40"/>
      <c r="D526" s="40"/>
      <c r="E526" s="995" t="s">
        <v>507</v>
      </c>
      <c r="F526" s="996"/>
      <c r="G526" s="997"/>
      <c r="H526" s="14">
        <f>+ROUND(H524+H515+H511+H519,0)</f>
        <v>5683</v>
      </c>
    </row>
    <row r="528" spans="2:8" ht="15.75" thickBot="1"/>
    <row r="529" spans="2:8" ht="16.5" thickBot="1">
      <c r="B529" s="998" t="s">
        <v>2532</v>
      </c>
      <c r="C529" s="999"/>
      <c r="D529" s="999"/>
      <c r="E529" s="999"/>
      <c r="F529" s="999"/>
      <c r="G529" s="999"/>
      <c r="H529" s="1000"/>
    </row>
    <row r="530" spans="2:8" ht="15.75" thickBot="1">
      <c r="B530" s="1001" t="s">
        <v>487</v>
      </c>
      <c r="C530" s="1002"/>
      <c r="D530" s="1003"/>
      <c r="E530" s="1004"/>
      <c r="F530" s="1004"/>
      <c r="G530" s="1004"/>
      <c r="H530" s="1005"/>
    </row>
    <row r="531" spans="2:8" ht="15.75" thickBot="1">
      <c r="B531" s="1006" t="s">
        <v>488</v>
      </c>
      <c r="C531" s="1007"/>
      <c r="D531" s="1008" t="s">
        <v>2557</v>
      </c>
      <c r="E531" s="1007"/>
      <c r="F531" s="1007"/>
      <c r="G531" s="1007"/>
      <c r="H531" s="1009"/>
    </row>
    <row r="532" spans="2:8" ht="14.45" customHeight="1">
      <c r="B532" s="1010" t="str">
        <f>VLOOKUP(D531,ACTIVIDADES!A:D,2,FALSE)</f>
        <v>Demolición calados en concreto o gres</v>
      </c>
      <c r="C532" s="1011"/>
      <c r="D532" s="1010" t="s">
        <v>34</v>
      </c>
      <c r="E532" s="1011"/>
      <c r="F532" s="1011"/>
      <c r="G532" s="1011"/>
      <c r="H532" s="38" t="s">
        <v>1</v>
      </c>
    </row>
    <row r="533" spans="2:8">
      <c r="B533" s="1012"/>
      <c r="C533" s="1013"/>
      <c r="D533" s="1016">
        <f>+ROUND(H552+H544+H538+H548,0)</f>
        <v>9270</v>
      </c>
      <c r="E533" s="1017"/>
      <c r="F533" s="1017"/>
      <c r="G533" s="1017"/>
      <c r="H533" s="1020" t="s">
        <v>23</v>
      </c>
    </row>
    <row r="534" spans="2:8" ht="15.75" thickBot="1">
      <c r="B534" s="1014"/>
      <c r="C534" s="1015"/>
      <c r="D534" s="1018"/>
      <c r="E534" s="1019"/>
      <c r="F534" s="1019"/>
      <c r="G534" s="1019"/>
      <c r="H534" s="1021"/>
    </row>
    <row r="535" spans="2:8" ht="15.75" thickBot="1"/>
    <row r="536" spans="2:8">
      <c r="B536" s="1028" t="s">
        <v>494</v>
      </c>
      <c r="C536" s="1029"/>
      <c r="D536" s="41" t="s">
        <v>495</v>
      </c>
      <c r="E536" s="25" t="s">
        <v>496</v>
      </c>
      <c r="F536" s="25" t="s">
        <v>2469</v>
      </c>
      <c r="G536" s="26" t="s">
        <v>492</v>
      </c>
      <c r="H536" s="27" t="s">
        <v>493</v>
      </c>
    </row>
    <row r="537" spans="2:8" ht="15.75" thickBot="1">
      <c r="B537" s="91"/>
      <c r="C537" s="112"/>
      <c r="D537" s="92"/>
      <c r="E537" s="92"/>
      <c r="F537" s="92"/>
      <c r="G537" s="93"/>
      <c r="H537" s="94"/>
    </row>
    <row r="538" spans="2:8" ht="15.75" thickBot="1">
      <c r="B538" s="1022"/>
      <c r="C538" s="1023"/>
      <c r="D538" s="1024"/>
      <c r="E538" s="1030" t="s">
        <v>497</v>
      </c>
      <c r="F538" s="1031"/>
      <c r="G538" s="1032"/>
      <c r="H538" s="29">
        <f>ROUND(SUM(H537:H537),0)</f>
        <v>0</v>
      </c>
    </row>
    <row r="539" spans="2:8" ht="15.75" thickBot="1">
      <c r="B539" s="1027"/>
      <c r="C539" s="1027"/>
      <c r="D539" s="1027"/>
      <c r="E539" s="1027"/>
      <c r="F539" s="1027"/>
      <c r="G539" s="1027"/>
      <c r="H539" s="1027"/>
    </row>
    <row r="540" spans="2:8">
      <c r="B540" s="1028" t="s">
        <v>489</v>
      </c>
      <c r="C540" s="1029"/>
      <c r="D540" s="41" t="s">
        <v>490</v>
      </c>
      <c r="E540" s="25" t="s">
        <v>491</v>
      </c>
      <c r="F540" s="25" t="s">
        <v>2469</v>
      </c>
      <c r="G540" s="26" t="s">
        <v>492</v>
      </c>
      <c r="H540" s="27" t="s">
        <v>493</v>
      </c>
    </row>
    <row r="541" spans="2:8">
      <c r="B541" s="114" t="s">
        <v>543</v>
      </c>
      <c r="C541" s="56" t="str">
        <f>VLOOKUP(B541,'LISTA DE PRECIOS'!A:B,2,FALSE)</f>
        <v>Herramienta menor</v>
      </c>
      <c r="D541" s="12" t="str">
        <f>VLOOKUP(B541,'LISTA DE PRECIOS'!A:D,4,FALSE)</f>
        <v>%MO</v>
      </c>
      <c r="E541" s="55">
        <v>0.1</v>
      </c>
      <c r="F541" s="55"/>
      <c r="G541" s="13">
        <f>+H552</f>
        <v>4214</v>
      </c>
      <c r="H541" s="24">
        <f>+ROUND(E541*G541,0)</f>
        <v>421</v>
      </c>
    </row>
    <row r="542" spans="2:8">
      <c r="B542" s="120" t="s">
        <v>524</v>
      </c>
      <c r="C542" s="56" t="str">
        <f>VLOOKUP(B542,'LISTA DE PRECIOS'!A:B,2,FALSE)</f>
        <v>Acarreo Horizontal</v>
      </c>
      <c r="D542" s="12" t="str">
        <f>VLOOKUP(B542,'LISTA DE PRECIOS'!A:D,4,FALSE)</f>
        <v>% MO</v>
      </c>
      <c r="E542" s="12">
        <v>1</v>
      </c>
      <c r="F542" s="12"/>
      <c r="G542" s="13">
        <f>+H552</f>
        <v>4214</v>
      </c>
      <c r="H542" s="39">
        <f>+ROUND(E542*G542,0)</f>
        <v>4214</v>
      </c>
    </row>
    <row r="543" spans="2:8" ht="15.75" thickBot="1">
      <c r="B543" s="91" t="s">
        <v>548</v>
      </c>
      <c r="C543" s="56" t="str">
        <f>VLOOKUP(B543,'LISTA DE PRECIOS'!A:B,2,FALSE)</f>
        <v xml:space="preserve">Andamio certificado </v>
      </c>
      <c r="D543" s="12" t="str">
        <f>VLOOKUP(B543,'LISTA DE PRECIOS'!A:D,4,FALSE)</f>
        <v>Día</v>
      </c>
      <c r="E543" s="92">
        <v>0.1</v>
      </c>
      <c r="F543" s="92"/>
      <c r="G543" s="93">
        <f>+H552</f>
        <v>4214</v>
      </c>
      <c r="H543" s="94">
        <f>+ROUND(E543*G543,0)</f>
        <v>421</v>
      </c>
    </row>
    <row r="544" spans="2:8" ht="15.75" thickBot="1">
      <c r="B544" s="1022"/>
      <c r="C544" s="1023"/>
      <c r="D544" s="1024"/>
      <c r="E544" s="1030" t="s">
        <v>498</v>
      </c>
      <c r="F544" s="1031"/>
      <c r="G544" s="1032"/>
      <c r="H544" s="29">
        <f>ROUND(SUM(H541:H543),0)</f>
        <v>5056</v>
      </c>
    </row>
    <row r="545" spans="2:8" ht="15.75" thickBot="1">
      <c r="B545" s="42"/>
      <c r="C545" s="42"/>
      <c r="D545" s="42"/>
      <c r="E545" s="10"/>
      <c r="F545" s="10"/>
      <c r="G545" s="7"/>
      <c r="H545" s="8"/>
    </row>
    <row r="546" spans="2:8" ht="24.75" thickBot="1">
      <c r="B546" s="1033" t="s">
        <v>499</v>
      </c>
      <c r="C546" s="1034"/>
      <c r="D546" s="30" t="s">
        <v>495</v>
      </c>
      <c r="E546" s="30" t="s">
        <v>501</v>
      </c>
      <c r="F546" s="25" t="s">
        <v>2469</v>
      </c>
      <c r="G546" s="31" t="s">
        <v>500</v>
      </c>
      <c r="H546" s="32" t="s">
        <v>493</v>
      </c>
    </row>
    <row r="547" spans="2:8" ht="15.75" thickBot="1">
      <c r="B547" s="15">
        <v>3</v>
      </c>
      <c r="C547" s="16" t="s">
        <v>4</v>
      </c>
      <c r="D547" s="17"/>
      <c r="E547" s="18"/>
      <c r="F547" s="18"/>
      <c r="G547" s="19"/>
      <c r="H547" s="20">
        <f>+ROUND(E547*G547,0)</f>
        <v>0</v>
      </c>
    </row>
    <row r="548" spans="2:8" ht="15.75" thickBot="1">
      <c r="B548" s="991"/>
      <c r="C548" s="991"/>
      <c r="D548" s="991"/>
      <c r="E548" s="992" t="s">
        <v>502</v>
      </c>
      <c r="F548" s="993"/>
      <c r="G548" s="994"/>
      <c r="H548" s="33">
        <f>ROUND(SUM(H547:H547),0)</f>
        <v>0</v>
      </c>
    </row>
    <row r="549" spans="2:8" ht="15.75" thickBot="1">
      <c r="B549" s="1027"/>
      <c r="C549" s="1027"/>
      <c r="D549" s="1027"/>
      <c r="E549" s="1027"/>
      <c r="F549" s="1027"/>
      <c r="G549" s="1027"/>
      <c r="H549" s="1027"/>
    </row>
    <row r="550" spans="2:8">
      <c r="B550" s="1207" t="s">
        <v>503</v>
      </c>
      <c r="C550" s="1208"/>
      <c r="D550" s="124" t="s">
        <v>495</v>
      </c>
      <c r="E550" s="123" t="s">
        <v>504</v>
      </c>
      <c r="F550" s="123" t="s">
        <v>2469</v>
      </c>
      <c r="G550" s="122" t="s">
        <v>505</v>
      </c>
      <c r="H550" s="121" t="s">
        <v>493</v>
      </c>
    </row>
    <row r="551" spans="2:8" ht="15.75" thickBot="1">
      <c r="B551" s="118" t="s">
        <v>2514</v>
      </c>
      <c r="C551" s="56" t="str">
        <f>VLOOKUP(B551,'LISTA DE PRECIOS'!A:B,2,FALSE)</f>
        <v>Ayudante</v>
      </c>
      <c r="D551" s="12" t="str">
        <f>VLOOKUP(B551,'LISTA DE PRECIOS'!A:D,4,FALSE)</f>
        <v>Día</v>
      </c>
      <c r="E551" s="117">
        <v>6.2E-2</v>
      </c>
      <c r="F551" s="117">
        <v>1</v>
      </c>
      <c r="G551" s="93">
        <f>VLOOKUP(B551,'LISTA DE PRECIOS'!A:E,5,FALSE)</f>
        <v>67964</v>
      </c>
      <c r="H551" s="116">
        <f>+ROUND(E551*F551*G551,0)</f>
        <v>4214</v>
      </c>
    </row>
    <row r="552" spans="2:8" ht="15.75" thickBot="1">
      <c r="B552" s="991"/>
      <c r="C552" s="991"/>
      <c r="D552" s="991"/>
      <c r="E552" s="1042" t="s">
        <v>506</v>
      </c>
      <c r="F552" s="1043"/>
      <c r="G552" s="1031"/>
      <c r="H552" s="29">
        <f>ROUND(SUM(H551:H551),0)</f>
        <v>4214</v>
      </c>
    </row>
    <row r="553" spans="2:8" ht="15.75" thickBot="1">
      <c r="B553" s="42"/>
      <c r="C553" s="42"/>
      <c r="D553" s="42"/>
      <c r="E553" s="42"/>
      <c r="F553" s="42"/>
      <c r="G553" s="42"/>
      <c r="H553" s="42"/>
    </row>
    <row r="554" spans="2:8" ht="15.75" thickBot="1">
      <c r="B554" s="40"/>
      <c r="C554" s="40"/>
      <c r="D554" s="40"/>
      <c r="E554" s="995" t="s">
        <v>507</v>
      </c>
      <c r="F554" s="996"/>
      <c r="G554" s="997"/>
      <c r="H554" s="14">
        <f>+ROUND(H552+H544+H538+H548,0)</f>
        <v>9270</v>
      </c>
    </row>
    <row r="556" spans="2:8" ht="15.75" thickBot="1"/>
    <row r="557" spans="2:8" ht="16.5" thickBot="1">
      <c r="B557" s="998" t="s">
        <v>2532</v>
      </c>
      <c r="C557" s="999"/>
      <c r="D557" s="999"/>
      <c r="E557" s="999"/>
      <c r="F557" s="999"/>
      <c r="G557" s="999"/>
      <c r="H557" s="1000"/>
    </row>
    <row r="558" spans="2:8" ht="15.75" thickBot="1">
      <c r="B558" s="1001" t="s">
        <v>487</v>
      </c>
      <c r="C558" s="1002"/>
      <c r="D558" s="1003"/>
      <c r="E558" s="1004"/>
      <c r="F558" s="1004"/>
      <c r="G558" s="1004"/>
      <c r="H558" s="1005"/>
    </row>
    <row r="559" spans="2:8" ht="15.75" thickBot="1">
      <c r="B559" s="1006" t="s">
        <v>488</v>
      </c>
      <c r="C559" s="1007"/>
      <c r="D559" s="1008" t="s">
        <v>2556</v>
      </c>
      <c r="E559" s="1007"/>
      <c r="F559" s="1007"/>
      <c r="G559" s="1007"/>
      <c r="H559" s="1009"/>
    </row>
    <row r="560" spans="2:8" ht="14.45" customHeight="1">
      <c r="B560" s="1010" t="str">
        <f>VLOOKUP(D559,ACTIVIDADES!A:D,2,FALSE)</f>
        <v>Demolición sardinel</v>
      </c>
      <c r="C560" s="1011"/>
      <c r="D560" s="1010" t="s">
        <v>34</v>
      </c>
      <c r="E560" s="1011"/>
      <c r="F560" s="1011"/>
      <c r="G560" s="1011"/>
      <c r="H560" s="38" t="s">
        <v>1</v>
      </c>
    </row>
    <row r="561" spans="2:8">
      <c r="B561" s="1012"/>
      <c r="C561" s="1013"/>
      <c r="D561" s="1016">
        <f>+ROUND(H579+H571+H566+H575,0)</f>
        <v>6525</v>
      </c>
      <c r="E561" s="1017"/>
      <c r="F561" s="1017"/>
      <c r="G561" s="1017"/>
      <c r="H561" s="1020" t="s">
        <v>28</v>
      </c>
    </row>
    <row r="562" spans="2:8" ht="15.75" thickBot="1">
      <c r="B562" s="1014"/>
      <c r="C562" s="1015"/>
      <c r="D562" s="1018"/>
      <c r="E562" s="1019"/>
      <c r="F562" s="1019"/>
      <c r="G562" s="1019"/>
      <c r="H562" s="1021"/>
    </row>
    <row r="563" spans="2:8" ht="15.75" thickBot="1"/>
    <row r="564" spans="2:8">
      <c r="B564" s="1028" t="s">
        <v>494</v>
      </c>
      <c r="C564" s="1029"/>
      <c r="D564" s="41" t="s">
        <v>495</v>
      </c>
      <c r="E564" s="25" t="s">
        <v>496</v>
      </c>
      <c r="F564" s="25" t="s">
        <v>2469</v>
      </c>
      <c r="G564" s="26" t="s">
        <v>492</v>
      </c>
      <c r="H564" s="27" t="s">
        <v>493</v>
      </c>
    </row>
    <row r="565" spans="2:8" ht="15.75" thickBot="1">
      <c r="B565" s="91"/>
      <c r="C565" s="112"/>
      <c r="D565" s="92"/>
      <c r="E565" s="92"/>
      <c r="F565" s="92"/>
      <c r="G565" s="93"/>
      <c r="H565" s="94"/>
    </row>
    <row r="566" spans="2:8" ht="15.75" thickBot="1">
      <c r="B566" s="1022"/>
      <c r="C566" s="1023"/>
      <c r="D566" s="1024"/>
      <c r="E566" s="1030" t="s">
        <v>497</v>
      </c>
      <c r="F566" s="1031"/>
      <c r="G566" s="1032"/>
      <c r="H566" s="29">
        <f>ROUND(SUM(H565:H565),0)</f>
        <v>0</v>
      </c>
    </row>
    <row r="567" spans="2:8" ht="15.75" thickBot="1">
      <c r="B567" s="1027"/>
      <c r="C567" s="1027"/>
      <c r="D567" s="1027"/>
      <c r="E567" s="1027"/>
      <c r="F567" s="1027"/>
      <c r="G567" s="1027"/>
      <c r="H567" s="1027"/>
    </row>
    <row r="568" spans="2:8">
      <c r="B568" s="1028" t="s">
        <v>489</v>
      </c>
      <c r="C568" s="1029"/>
      <c r="D568" s="41" t="s">
        <v>490</v>
      </c>
      <c r="E568" s="25" t="s">
        <v>491</v>
      </c>
      <c r="F568" s="25" t="s">
        <v>2469</v>
      </c>
      <c r="G568" s="26" t="s">
        <v>492</v>
      </c>
      <c r="H568" s="27" t="s">
        <v>493</v>
      </c>
    </row>
    <row r="569" spans="2:8">
      <c r="B569" s="114" t="s">
        <v>543</v>
      </c>
      <c r="C569" s="56" t="str">
        <f>VLOOKUP(B569,'LISTA DE PRECIOS'!A:B,2,FALSE)</f>
        <v>Herramienta menor</v>
      </c>
      <c r="D569" s="12" t="str">
        <f>VLOOKUP(B569,'LISTA DE PRECIOS'!A:D,4,FALSE)</f>
        <v>%MO</v>
      </c>
      <c r="E569" s="55">
        <v>0.1</v>
      </c>
      <c r="F569" s="55"/>
      <c r="G569" s="13">
        <f>+H579</f>
        <v>5437</v>
      </c>
      <c r="H569" s="24">
        <f>+ROUND(E569*G569,0)</f>
        <v>544</v>
      </c>
    </row>
    <row r="570" spans="2:8" ht="15.75" thickBot="1">
      <c r="B570" s="127" t="s">
        <v>524</v>
      </c>
      <c r="C570" s="56" t="str">
        <f>VLOOKUP(B570,'LISTA DE PRECIOS'!A:B,2,FALSE)</f>
        <v>Acarreo Horizontal</v>
      </c>
      <c r="D570" s="12" t="str">
        <f>VLOOKUP(B570,'LISTA DE PRECIOS'!A:D,4,FALSE)</f>
        <v>% MO</v>
      </c>
      <c r="E570" s="92">
        <v>0.1</v>
      </c>
      <c r="F570" s="92"/>
      <c r="G570" s="93">
        <f>+H579</f>
        <v>5437</v>
      </c>
      <c r="H570" s="94">
        <f>+ROUND(E570*G570,0)</f>
        <v>544</v>
      </c>
    </row>
    <row r="571" spans="2:8" ht="15.75" thickBot="1">
      <c r="B571" s="1022"/>
      <c r="C571" s="1023"/>
      <c r="D571" s="1024"/>
      <c r="E571" s="1030" t="s">
        <v>498</v>
      </c>
      <c r="F571" s="1031"/>
      <c r="G571" s="1032"/>
      <c r="H571" s="29">
        <f>ROUND(SUM(H569:H570),0)</f>
        <v>1088</v>
      </c>
    </row>
    <row r="572" spans="2:8" ht="15.75" thickBot="1">
      <c r="B572" s="42"/>
      <c r="C572" s="42"/>
      <c r="D572" s="42"/>
      <c r="E572" s="10"/>
      <c r="F572" s="10"/>
      <c r="G572" s="7"/>
      <c r="H572" s="8"/>
    </row>
    <row r="573" spans="2:8" ht="24.75" thickBot="1">
      <c r="B573" s="1033" t="s">
        <v>499</v>
      </c>
      <c r="C573" s="1034"/>
      <c r="D573" s="30" t="s">
        <v>495</v>
      </c>
      <c r="E573" s="30" t="s">
        <v>501</v>
      </c>
      <c r="F573" s="25" t="s">
        <v>2469</v>
      </c>
      <c r="G573" s="31" t="s">
        <v>500</v>
      </c>
      <c r="H573" s="32" t="s">
        <v>493</v>
      </c>
    </row>
    <row r="574" spans="2:8" ht="15.75" thickBot="1">
      <c r="B574" s="15">
        <v>3</v>
      </c>
      <c r="C574" s="16" t="s">
        <v>4</v>
      </c>
      <c r="D574" s="17"/>
      <c r="E574" s="18"/>
      <c r="F574" s="18"/>
      <c r="G574" s="19"/>
      <c r="H574" s="20">
        <f>+ROUND(E574*G574,0)</f>
        <v>0</v>
      </c>
    </row>
    <row r="575" spans="2:8" ht="15.75" thickBot="1">
      <c r="B575" s="991"/>
      <c r="C575" s="991"/>
      <c r="D575" s="991"/>
      <c r="E575" s="992" t="s">
        <v>502</v>
      </c>
      <c r="F575" s="993"/>
      <c r="G575" s="994"/>
      <c r="H575" s="33">
        <f>ROUND(SUM(H574:H574),0)</f>
        <v>0</v>
      </c>
    </row>
    <row r="576" spans="2:8" ht="15.75" thickBot="1">
      <c r="B576" s="1027"/>
      <c r="C576" s="1027"/>
      <c r="D576" s="1027"/>
      <c r="E576" s="1027"/>
      <c r="F576" s="1027"/>
      <c r="G576" s="1027"/>
      <c r="H576" s="1027"/>
    </row>
    <row r="577" spans="2:8">
      <c r="B577" s="1207" t="s">
        <v>503</v>
      </c>
      <c r="C577" s="1208"/>
      <c r="D577" s="124" t="s">
        <v>495</v>
      </c>
      <c r="E577" s="123" t="s">
        <v>504</v>
      </c>
      <c r="F577" s="123" t="s">
        <v>2469</v>
      </c>
      <c r="G577" s="122" t="s">
        <v>505</v>
      </c>
      <c r="H577" s="121" t="s">
        <v>493</v>
      </c>
    </row>
    <row r="578" spans="2:8" ht="15.75" thickBot="1">
      <c r="B578" s="118" t="s">
        <v>2514</v>
      </c>
      <c r="C578" s="56" t="str">
        <f>VLOOKUP(B578,'LISTA DE PRECIOS'!A:B,2,FALSE)</f>
        <v>Ayudante</v>
      </c>
      <c r="D578" s="12" t="str">
        <f>VLOOKUP(B578,'LISTA DE PRECIOS'!A:D,4,FALSE)</f>
        <v>Día</v>
      </c>
      <c r="E578" s="117">
        <v>0.02</v>
      </c>
      <c r="F578" s="117">
        <v>4</v>
      </c>
      <c r="G578" s="93">
        <f>VLOOKUP(B578,'LISTA DE PRECIOS'!A:E,5,FALSE)</f>
        <v>67964</v>
      </c>
      <c r="H578" s="116">
        <f>+ROUND(E578*F578*G578,0)</f>
        <v>5437</v>
      </c>
    </row>
    <row r="579" spans="2:8" ht="15.75" thickBot="1">
      <c r="B579" s="991"/>
      <c r="C579" s="991"/>
      <c r="D579" s="991"/>
      <c r="E579" s="1042" t="s">
        <v>506</v>
      </c>
      <c r="F579" s="1043"/>
      <c r="G579" s="1031"/>
      <c r="H579" s="29">
        <f>ROUND(SUM(H578:H578),0)</f>
        <v>5437</v>
      </c>
    </row>
    <row r="580" spans="2:8" ht="15.75" thickBot="1">
      <c r="B580" s="42"/>
      <c r="C580" s="42"/>
      <c r="D580" s="42"/>
      <c r="E580" s="42"/>
      <c r="F580" s="42"/>
      <c r="G580" s="42"/>
      <c r="H580" s="42"/>
    </row>
    <row r="581" spans="2:8" ht="15.75" thickBot="1">
      <c r="B581" s="40"/>
      <c r="C581" s="40"/>
      <c r="D581" s="40"/>
      <c r="E581" s="995" t="s">
        <v>507</v>
      </c>
      <c r="F581" s="996"/>
      <c r="G581" s="997"/>
      <c r="H581" s="14">
        <f>+ROUND(H579+H571+H566+H575,0)</f>
        <v>6525</v>
      </c>
    </row>
    <row r="583" spans="2:8" ht="15.75" thickBot="1"/>
    <row r="584" spans="2:8" ht="16.5" thickBot="1">
      <c r="B584" s="998" t="s">
        <v>2532</v>
      </c>
      <c r="C584" s="999"/>
      <c r="D584" s="999"/>
      <c r="E584" s="999"/>
      <c r="F584" s="999"/>
      <c r="G584" s="999"/>
      <c r="H584" s="1000"/>
    </row>
    <row r="585" spans="2:8" ht="15.75" thickBot="1">
      <c r="B585" s="1001" t="s">
        <v>487</v>
      </c>
      <c r="C585" s="1002"/>
      <c r="D585" s="1003"/>
      <c r="E585" s="1004"/>
      <c r="F585" s="1004"/>
      <c r="G585" s="1004"/>
      <c r="H585" s="1005"/>
    </row>
    <row r="586" spans="2:8" ht="15.75" thickBot="1">
      <c r="B586" s="1006" t="s">
        <v>488</v>
      </c>
      <c r="C586" s="1007"/>
      <c r="D586" s="1008" t="s">
        <v>2555</v>
      </c>
      <c r="E586" s="1007"/>
      <c r="F586" s="1007"/>
      <c r="G586" s="1007"/>
      <c r="H586" s="1009"/>
    </row>
    <row r="587" spans="2:8" ht="14.45" customHeight="1">
      <c r="B587" s="1010" t="str">
        <f>VLOOKUP(D586,ACTIVIDADES!A:D,2,FALSE)</f>
        <v>Desmonte canal en lámina o PVC</v>
      </c>
      <c r="C587" s="1011"/>
      <c r="D587" s="1010" t="s">
        <v>34</v>
      </c>
      <c r="E587" s="1011"/>
      <c r="F587" s="1011"/>
      <c r="G587" s="1011"/>
      <c r="H587" s="38" t="s">
        <v>1</v>
      </c>
    </row>
    <row r="588" spans="2:8">
      <c r="B588" s="1012"/>
      <c r="C588" s="1013"/>
      <c r="D588" s="1016">
        <f>+ROUND(H608+H599+H593+H603,0)</f>
        <v>4949</v>
      </c>
      <c r="E588" s="1017"/>
      <c r="F588" s="1017"/>
      <c r="G588" s="1017"/>
      <c r="H588" s="1020" t="s">
        <v>28</v>
      </c>
    </row>
    <row r="589" spans="2:8" ht="15.75" thickBot="1">
      <c r="B589" s="1014"/>
      <c r="C589" s="1015"/>
      <c r="D589" s="1018"/>
      <c r="E589" s="1019"/>
      <c r="F589" s="1019"/>
      <c r="G589" s="1019"/>
      <c r="H589" s="1021"/>
    </row>
    <row r="590" spans="2:8" ht="15.75" thickBot="1"/>
    <row r="591" spans="2:8">
      <c r="B591" s="1028" t="s">
        <v>494</v>
      </c>
      <c r="C591" s="1029"/>
      <c r="D591" s="41" t="s">
        <v>495</v>
      </c>
      <c r="E591" s="25" t="s">
        <v>496</v>
      </c>
      <c r="F591" s="25" t="s">
        <v>2469</v>
      </c>
      <c r="G591" s="26" t="s">
        <v>492</v>
      </c>
      <c r="H591" s="27" t="s">
        <v>493</v>
      </c>
    </row>
    <row r="592" spans="2:8" ht="15.75" thickBot="1">
      <c r="B592" s="91"/>
      <c r="C592" s="112"/>
      <c r="D592" s="92"/>
      <c r="E592" s="92"/>
      <c r="F592" s="92"/>
      <c r="G592" s="93"/>
      <c r="H592" s="94"/>
    </row>
    <row r="593" spans="2:8" ht="15.75" thickBot="1">
      <c r="B593" s="1022"/>
      <c r="C593" s="1023"/>
      <c r="D593" s="1024"/>
      <c r="E593" s="1030" t="s">
        <v>497</v>
      </c>
      <c r="F593" s="1031"/>
      <c r="G593" s="1032"/>
      <c r="H593" s="29">
        <f>ROUND(SUM(H592:H592),0)</f>
        <v>0</v>
      </c>
    </row>
    <row r="594" spans="2:8" ht="15.75" thickBot="1">
      <c r="B594" s="1027"/>
      <c r="C594" s="1027"/>
      <c r="D594" s="1027"/>
      <c r="E594" s="1027"/>
      <c r="F594" s="1027"/>
      <c r="G594" s="1027"/>
      <c r="H594" s="1027"/>
    </row>
    <row r="595" spans="2:8">
      <c r="B595" s="1028" t="s">
        <v>489</v>
      </c>
      <c r="C595" s="1029"/>
      <c r="D595" s="41" t="s">
        <v>490</v>
      </c>
      <c r="E595" s="25" t="s">
        <v>491</v>
      </c>
      <c r="F595" s="25" t="s">
        <v>2469</v>
      </c>
      <c r="G595" s="26" t="s">
        <v>492</v>
      </c>
      <c r="H595" s="27" t="s">
        <v>493</v>
      </c>
    </row>
    <row r="596" spans="2:8">
      <c r="B596" s="114" t="s">
        <v>543</v>
      </c>
      <c r="C596" s="56" t="str">
        <f>VLOOKUP(B596,'LISTA DE PRECIOS'!A:B,2,FALSE)</f>
        <v>Herramienta menor</v>
      </c>
      <c r="D596" s="12" t="str">
        <f>VLOOKUP(B596,'LISTA DE PRECIOS'!A:D,4,FALSE)</f>
        <v>%MO</v>
      </c>
      <c r="E596" s="55">
        <v>0.1</v>
      </c>
      <c r="F596" s="55"/>
      <c r="G596" s="13">
        <f>+H608</f>
        <v>3806</v>
      </c>
      <c r="H596" s="24">
        <f>+ROUND(E596*G596,0)</f>
        <v>381</v>
      </c>
    </row>
    <row r="597" spans="2:8">
      <c r="B597" s="120" t="s">
        <v>524</v>
      </c>
      <c r="C597" s="56" t="str">
        <f>VLOOKUP(B597,'LISTA DE PRECIOS'!A:B,2,FALSE)</f>
        <v>Acarreo Horizontal</v>
      </c>
      <c r="D597" s="12" t="str">
        <f>VLOOKUP(B597,'LISTA DE PRECIOS'!A:D,4,FALSE)</f>
        <v>% MO</v>
      </c>
      <c r="E597" s="12">
        <v>0.1</v>
      </c>
      <c r="F597" s="12"/>
      <c r="G597" s="13">
        <f>+H608</f>
        <v>3806</v>
      </c>
      <c r="H597" s="39">
        <f>+ROUND(E597*G597,0)</f>
        <v>381</v>
      </c>
    </row>
    <row r="598" spans="2:8" ht="15.75" thickBot="1">
      <c r="B598" s="91" t="s">
        <v>548</v>
      </c>
      <c r="C598" s="56" t="str">
        <f>VLOOKUP(B598,'LISTA DE PRECIOS'!A:B,2,FALSE)</f>
        <v xml:space="preserve">Andamio certificado </v>
      </c>
      <c r="D598" s="12" t="str">
        <f>VLOOKUP(B598,'LISTA DE PRECIOS'!A:D,4,FALSE)</f>
        <v>Día</v>
      </c>
      <c r="E598" s="92">
        <v>0.1</v>
      </c>
      <c r="F598" s="92"/>
      <c r="G598" s="93">
        <f>+H608</f>
        <v>3806</v>
      </c>
      <c r="H598" s="94">
        <f>+ROUND(E598*G598,0)</f>
        <v>381</v>
      </c>
    </row>
    <row r="599" spans="2:8" ht="15.75" thickBot="1">
      <c r="B599" s="1022"/>
      <c r="C599" s="1023"/>
      <c r="D599" s="1024"/>
      <c r="E599" s="1030" t="s">
        <v>498</v>
      </c>
      <c r="F599" s="1031"/>
      <c r="G599" s="1032"/>
      <c r="H599" s="29">
        <f>ROUND(SUM(H596:H598),0)</f>
        <v>1143</v>
      </c>
    </row>
    <row r="600" spans="2:8" ht="15.75" thickBot="1">
      <c r="B600" s="42"/>
      <c r="C600" s="42"/>
      <c r="D600" s="42"/>
      <c r="E600" s="10"/>
      <c r="F600" s="10"/>
      <c r="G600" s="7"/>
      <c r="H600" s="8"/>
    </row>
    <row r="601" spans="2:8" ht="24.75" thickBot="1">
      <c r="B601" s="1033" t="s">
        <v>499</v>
      </c>
      <c r="C601" s="1034"/>
      <c r="D601" s="30" t="s">
        <v>495</v>
      </c>
      <c r="E601" s="30" t="s">
        <v>501</v>
      </c>
      <c r="F601" s="25" t="s">
        <v>2469</v>
      </c>
      <c r="G601" s="31" t="s">
        <v>500</v>
      </c>
      <c r="H601" s="32" t="s">
        <v>493</v>
      </c>
    </row>
    <row r="602" spans="2:8" ht="15.75" thickBot="1">
      <c r="B602" s="15">
        <v>3</v>
      </c>
      <c r="C602" s="16" t="s">
        <v>4</v>
      </c>
      <c r="D602" s="17"/>
      <c r="E602" s="18"/>
      <c r="F602" s="18"/>
      <c r="G602" s="19"/>
      <c r="H602" s="20">
        <f>+ROUND(E602*G602,0)</f>
        <v>0</v>
      </c>
    </row>
    <row r="603" spans="2:8" ht="15.75" thickBot="1">
      <c r="B603" s="991"/>
      <c r="C603" s="991"/>
      <c r="D603" s="991"/>
      <c r="E603" s="992" t="s">
        <v>502</v>
      </c>
      <c r="F603" s="993"/>
      <c r="G603" s="994"/>
      <c r="H603" s="33">
        <f>ROUND(SUM(H602:H602),0)</f>
        <v>0</v>
      </c>
    </row>
    <row r="604" spans="2:8" ht="15.75" thickBot="1">
      <c r="B604" s="1027"/>
      <c r="C604" s="1027"/>
      <c r="D604" s="1027"/>
      <c r="E604" s="1027"/>
      <c r="F604" s="1027"/>
      <c r="G604" s="1027"/>
      <c r="H604" s="1027"/>
    </row>
    <row r="605" spans="2:8">
      <c r="B605" s="1207" t="s">
        <v>503</v>
      </c>
      <c r="C605" s="1208"/>
      <c r="D605" s="124" t="s">
        <v>495</v>
      </c>
      <c r="E605" s="123" t="s">
        <v>504</v>
      </c>
      <c r="F605" s="123" t="s">
        <v>2469</v>
      </c>
      <c r="G605" s="122" t="s">
        <v>505</v>
      </c>
      <c r="H605" s="121" t="s">
        <v>493</v>
      </c>
    </row>
    <row r="606" spans="2:8" ht="15.75" thickBot="1">
      <c r="B606" s="111" t="s">
        <v>2514</v>
      </c>
      <c r="C606" s="56" t="str">
        <f>VLOOKUP(B606,'LISTA DE PRECIOS'!A:B,2,FALSE)</f>
        <v>Ayudante</v>
      </c>
      <c r="D606" s="12" t="str">
        <f>VLOOKUP(B606,'LISTA DE PRECIOS'!A:D,4,FALSE)</f>
        <v>Día</v>
      </c>
      <c r="E606" s="23">
        <v>0.02</v>
      </c>
      <c r="F606" s="23">
        <v>1</v>
      </c>
      <c r="G606" s="93">
        <f>VLOOKUP(B606,'LISTA DE PRECIOS'!A:E,5,FALSE)</f>
        <v>67964</v>
      </c>
      <c r="H606" s="119">
        <f>+ROUND(E606*F606*G606,0)</f>
        <v>1359</v>
      </c>
    </row>
    <row r="607" spans="2:8" ht="15.75" thickBot="1">
      <c r="B607" s="118" t="s">
        <v>2516</v>
      </c>
      <c r="C607" s="56" t="str">
        <f>VLOOKUP(B607,'LISTA DE PRECIOS'!A:B,2,FALSE)</f>
        <v>Oficial</v>
      </c>
      <c r="D607" s="12" t="str">
        <f>VLOOKUP(B607,'LISTA DE PRECIOS'!A:D,4,FALSE)</f>
        <v>Día</v>
      </c>
      <c r="E607" s="117">
        <v>0.02</v>
      </c>
      <c r="F607" s="117">
        <v>1</v>
      </c>
      <c r="G607" s="93">
        <f>VLOOKUP(B607,'LISTA DE PRECIOS'!A:E,5,FALSE)</f>
        <v>122335</v>
      </c>
      <c r="H607" s="116">
        <f>+ROUND(E607*F607*G607,0)</f>
        <v>2447</v>
      </c>
    </row>
    <row r="608" spans="2:8" ht="15.75" thickBot="1">
      <c r="B608" s="991"/>
      <c r="C608" s="991"/>
      <c r="D608" s="991"/>
      <c r="E608" s="1042" t="s">
        <v>506</v>
      </c>
      <c r="F608" s="1043"/>
      <c r="G608" s="1031"/>
      <c r="H608" s="29">
        <f>ROUND(SUM(H606:H607),0)</f>
        <v>3806</v>
      </c>
    </row>
    <row r="609" spans="2:8" ht="15.75" thickBot="1">
      <c r="B609" s="42"/>
      <c r="C609" s="42"/>
      <c r="D609" s="42"/>
      <c r="E609" s="42"/>
      <c r="F609" s="42"/>
      <c r="G609" s="42"/>
      <c r="H609" s="42"/>
    </row>
    <row r="610" spans="2:8" ht="15.75" thickBot="1">
      <c r="B610" s="40"/>
      <c r="C610" s="40"/>
      <c r="D610" s="40"/>
      <c r="E610" s="995" t="s">
        <v>507</v>
      </c>
      <c r="F610" s="996"/>
      <c r="G610" s="997"/>
      <c r="H610" s="14">
        <f>+ROUND(H608+H599+H593+H603,0)</f>
        <v>4949</v>
      </c>
    </row>
    <row r="612" spans="2:8" ht="15.75" thickBot="1"/>
    <row r="613" spans="2:8" ht="16.5" thickBot="1">
      <c r="B613" s="998" t="s">
        <v>2532</v>
      </c>
      <c r="C613" s="999"/>
      <c r="D613" s="999"/>
      <c r="E613" s="999"/>
      <c r="F613" s="999"/>
      <c r="G613" s="999"/>
      <c r="H613" s="1000"/>
    </row>
    <row r="614" spans="2:8" ht="15.75" thickBot="1">
      <c r="B614" s="1001" t="s">
        <v>487</v>
      </c>
      <c r="C614" s="1002"/>
      <c r="D614" s="1003"/>
      <c r="E614" s="1004"/>
      <c r="F614" s="1004"/>
      <c r="G614" s="1004"/>
      <c r="H614" s="1005"/>
    </row>
    <row r="615" spans="2:8" ht="15.75" thickBot="1">
      <c r="B615" s="1006" t="s">
        <v>488</v>
      </c>
      <c r="C615" s="1007"/>
      <c r="D615" s="1008" t="s">
        <v>2554</v>
      </c>
      <c r="E615" s="1007"/>
      <c r="F615" s="1007"/>
      <c r="G615" s="1007"/>
      <c r="H615" s="1009"/>
    </row>
    <row r="616" spans="2:8" ht="14.45" customHeight="1">
      <c r="B616" s="1010" t="str">
        <f>VLOOKUP(D615,ACTIVIDADES!A:D,2,FALSE)</f>
        <v>Desmonte de tubería de alcantarillado hasta 12"</v>
      </c>
      <c r="C616" s="1011"/>
      <c r="D616" s="1010" t="s">
        <v>34</v>
      </c>
      <c r="E616" s="1011"/>
      <c r="F616" s="1011"/>
      <c r="G616" s="1011"/>
      <c r="H616" s="38" t="s">
        <v>1</v>
      </c>
    </row>
    <row r="617" spans="2:8">
      <c r="B617" s="1012"/>
      <c r="C617" s="1013"/>
      <c r="D617" s="1016">
        <f>+ROUND(H637+H628+H622+H632,0)</f>
        <v>7669</v>
      </c>
      <c r="E617" s="1017"/>
      <c r="F617" s="1017"/>
      <c r="G617" s="1017"/>
      <c r="H617" s="1020" t="s">
        <v>28</v>
      </c>
    </row>
    <row r="618" spans="2:8" ht="15.75" thickBot="1">
      <c r="B618" s="1014"/>
      <c r="C618" s="1015"/>
      <c r="D618" s="1018"/>
      <c r="E618" s="1019"/>
      <c r="F618" s="1019"/>
      <c r="G618" s="1019"/>
      <c r="H618" s="1021"/>
    </row>
    <row r="619" spans="2:8" ht="15.75" thickBot="1"/>
    <row r="620" spans="2:8">
      <c r="B620" s="1028" t="s">
        <v>494</v>
      </c>
      <c r="C620" s="1029"/>
      <c r="D620" s="41" t="s">
        <v>495</v>
      </c>
      <c r="E620" s="25" t="s">
        <v>496</v>
      </c>
      <c r="F620" s="25" t="s">
        <v>2469</v>
      </c>
      <c r="G620" s="26" t="s">
        <v>492</v>
      </c>
      <c r="H620" s="27" t="s">
        <v>493</v>
      </c>
    </row>
    <row r="621" spans="2:8" ht="15.75" thickBot="1">
      <c r="B621" s="91"/>
      <c r="C621" s="112"/>
      <c r="D621" s="92"/>
      <c r="E621" s="92"/>
      <c r="F621" s="92"/>
      <c r="G621" s="93"/>
      <c r="H621" s="94"/>
    </row>
    <row r="622" spans="2:8" ht="15.75" thickBot="1">
      <c r="B622" s="1022"/>
      <c r="C622" s="1023"/>
      <c r="D622" s="1024"/>
      <c r="E622" s="1030" t="s">
        <v>497</v>
      </c>
      <c r="F622" s="1031"/>
      <c r="G622" s="1032"/>
      <c r="H622" s="29">
        <f>ROUND(SUM(H621:H621),0)</f>
        <v>0</v>
      </c>
    </row>
    <row r="623" spans="2:8" ht="15.75" thickBot="1">
      <c r="B623" s="1027"/>
      <c r="C623" s="1027"/>
      <c r="D623" s="1027"/>
      <c r="E623" s="1027"/>
      <c r="F623" s="1027"/>
      <c r="G623" s="1027"/>
      <c r="H623" s="1027"/>
    </row>
    <row r="624" spans="2:8">
      <c r="B624" s="1028" t="s">
        <v>489</v>
      </c>
      <c r="C624" s="1029"/>
      <c r="D624" s="41" t="s">
        <v>490</v>
      </c>
      <c r="E624" s="25" t="s">
        <v>491</v>
      </c>
      <c r="F624" s="25" t="s">
        <v>2469</v>
      </c>
      <c r="G624" s="26" t="s">
        <v>492</v>
      </c>
      <c r="H624" s="27" t="s">
        <v>493</v>
      </c>
    </row>
    <row r="625" spans="2:8">
      <c r="B625" s="114" t="s">
        <v>543</v>
      </c>
      <c r="C625" s="56" t="str">
        <f>VLOOKUP(B625,'LISTA DE PRECIOS'!A:B,2,FALSE)</f>
        <v>Herramienta menor</v>
      </c>
      <c r="D625" s="12" t="str">
        <f>VLOOKUP(B625,'LISTA DE PRECIOS'!A:D,4,FALSE)</f>
        <v>%MO</v>
      </c>
      <c r="E625" s="55">
        <v>0.1</v>
      </c>
      <c r="F625" s="55"/>
      <c r="G625" s="13">
        <f>+H637</f>
        <v>5899</v>
      </c>
      <c r="H625" s="24">
        <f>+ROUND(E625*G625,0)</f>
        <v>590</v>
      </c>
    </row>
    <row r="626" spans="2:8">
      <c r="B626" s="120" t="s">
        <v>524</v>
      </c>
      <c r="C626" s="56" t="str">
        <f>VLOOKUP(B626,'LISTA DE PRECIOS'!A:B,2,FALSE)</f>
        <v>Acarreo Horizontal</v>
      </c>
      <c r="D626" s="12" t="str">
        <f>VLOOKUP(B626,'LISTA DE PRECIOS'!A:D,4,FALSE)</f>
        <v>% MO</v>
      </c>
      <c r="E626" s="12">
        <v>0.1</v>
      </c>
      <c r="F626" s="12"/>
      <c r="G626" s="13">
        <f>+H637</f>
        <v>5899</v>
      </c>
      <c r="H626" s="39">
        <f>+ROUND(E626*G626,0)</f>
        <v>590</v>
      </c>
    </row>
    <row r="627" spans="2:8" ht="15.75" thickBot="1">
      <c r="B627" s="156" t="s">
        <v>578</v>
      </c>
      <c r="C627" s="56" t="str">
        <f>VLOOKUP(B627,'LISTA DE PRECIOS'!A:B,2,FALSE)</f>
        <v>Manejo de tubería</v>
      </c>
      <c r="D627" s="12" t="str">
        <f>VLOOKUP(B627,'LISTA DE PRECIOS'!A:D,4,FALSE)</f>
        <v>%MO</v>
      </c>
      <c r="E627" s="92">
        <v>0.1</v>
      </c>
      <c r="F627" s="92"/>
      <c r="G627" s="93">
        <f>+H637</f>
        <v>5899</v>
      </c>
      <c r="H627" s="94">
        <f>+ROUND(E627*G627,0)</f>
        <v>590</v>
      </c>
    </row>
    <row r="628" spans="2:8" ht="15.75" thickBot="1">
      <c r="B628" s="1022"/>
      <c r="C628" s="1023"/>
      <c r="D628" s="1024"/>
      <c r="E628" s="1030" t="s">
        <v>498</v>
      </c>
      <c r="F628" s="1031"/>
      <c r="G628" s="1032"/>
      <c r="H628" s="29">
        <f>ROUND(SUM(H625:H627),0)</f>
        <v>1770</v>
      </c>
    </row>
    <row r="629" spans="2:8" ht="15.75" thickBot="1">
      <c r="B629" s="42"/>
      <c r="C629" s="42"/>
      <c r="D629" s="42"/>
      <c r="E629" s="10"/>
      <c r="F629" s="10"/>
      <c r="G629" s="7"/>
      <c r="H629" s="8"/>
    </row>
    <row r="630" spans="2:8" ht="24.75" thickBot="1">
      <c r="B630" s="1033" t="s">
        <v>499</v>
      </c>
      <c r="C630" s="1034"/>
      <c r="D630" s="30" t="s">
        <v>495</v>
      </c>
      <c r="E630" s="30" t="s">
        <v>501</v>
      </c>
      <c r="F630" s="25" t="s">
        <v>2469</v>
      </c>
      <c r="G630" s="31" t="s">
        <v>500</v>
      </c>
      <c r="H630" s="32" t="s">
        <v>493</v>
      </c>
    </row>
    <row r="631" spans="2:8" ht="15.75" thickBot="1">
      <c r="B631" s="15">
        <v>3</v>
      </c>
      <c r="C631" s="16" t="s">
        <v>4</v>
      </c>
      <c r="D631" s="17"/>
      <c r="E631" s="18"/>
      <c r="F631" s="18"/>
      <c r="G631" s="19"/>
      <c r="H631" s="20">
        <f>+ROUND(E631*G631,0)</f>
        <v>0</v>
      </c>
    </row>
    <row r="632" spans="2:8" ht="15.75" thickBot="1">
      <c r="B632" s="991"/>
      <c r="C632" s="991"/>
      <c r="D632" s="991"/>
      <c r="E632" s="992" t="s">
        <v>502</v>
      </c>
      <c r="F632" s="993"/>
      <c r="G632" s="994"/>
      <c r="H632" s="33">
        <f>ROUND(SUM(H631:H631),0)</f>
        <v>0</v>
      </c>
    </row>
    <row r="633" spans="2:8" ht="15.75" thickBot="1">
      <c r="B633" s="1027"/>
      <c r="C633" s="1027"/>
      <c r="D633" s="1027"/>
      <c r="E633" s="1027"/>
      <c r="F633" s="1027"/>
      <c r="G633" s="1027"/>
      <c r="H633" s="1027"/>
    </row>
    <row r="634" spans="2:8" ht="15.75" thickBot="1">
      <c r="B634" s="1028" t="s">
        <v>503</v>
      </c>
      <c r="C634" s="1029"/>
      <c r="D634" s="41" t="s">
        <v>495</v>
      </c>
      <c r="E634" s="123" t="s">
        <v>504</v>
      </c>
      <c r="F634" s="123" t="s">
        <v>2469</v>
      </c>
      <c r="G634" s="122" t="s">
        <v>505</v>
      </c>
      <c r="H634" s="27" t="s">
        <v>493</v>
      </c>
    </row>
    <row r="635" spans="2:8" ht="15.75" thickBot="1">
      <c r="B635" s="111" t="s">
        <v>2514</v>
      </c>
      <c r="C635" s="56" t="str">
        <f>VLOOKUP(B635,'LISTA DE PRECIOS'!A:B,2,FALSE)</f>
        <v>Ayudante</v>
      </c>
      <c r="D635" s="12" t="str">
        <f>VLOOKUP(B635,'LISTA DE PRECIOS'!A:D,4,FALSE)</f>
        <v>Día</v>
      </c>
      <c r="E635" s="23">
        <v>3.1E-2</v>
      </c>
      <c r="F635" s="23">
        <v>1</v>
      </c>
      <c r="G635" s="93">
        <f>VLOOKUP(B635,'LISTA DE PRECIOS'!A:E,5,FALSE)</f>
        <v>67964</v>
      </c>
      <c r="H635" s="22">
        <f>+ROUND(E635*F635*G635,0)</f>
        <v>2107</v>
      </c>
    </row>
    <row r="636" spans="2:8" ht="15.75" thickBot="1">
      <c r="B636" s="118" t="s">
        <v>2516</v>
      </c>
      <c r="C636" s="56" t="str">
        <f>VLOOKUP(B636,'LISTA DE PRECIOS'!A:B,2,FALSE)</f>
        <v>Oficial</v>
      </c>
      <c r="D636" s="12" t="str">
        <f>VLOOKUP(B636,'LISTA DE PRECIOS'!A:D,4,FALSE)</f>
        <v>Día</v>
      </c>
      <c r="E636" s="117">
        <v>3.1E-2</v>
      </c>
      <c r="F636" s="117">
        <v>1</v>
      </c>
      <c r="G636" s="93">
        <f>VLOOKUP(B636,'LISTA DE PRECIOS'!A:E,5,FALSE)</f>
        <v>122335</v>
      </c>
      <c r="H636" s="20">
        <f>+ROUND(E636*F636*G636,0)</f>
        <v>3792</v>
      </c>
    </row>
    <row r="637" spans="2:8" ht="15.75" thickBot="1">
      <c r="B637" s="991"/>
      <c r="C637" s="991"/>
      <c r="D637" s="991"/>
      <c r="E637" s="1042" t="s">
        <v>506</v>
      </c>
      <c r="F637" s="1043"/>
      <c r="G637" s="1031"/>
      <c r="H637" s="29">
        <f>ROUND(SUM(H635:H636),0)</f>
        <v>5899</v>
      </c>
    </row>
    <row r="638" spans="2:8" ht="15.75" thickBot="1">
      <c r="B638" s="42"/>
      <c r="C638" s="42"/>
      <c r="D638" s="42"/>
      <c r="E638" s="42"/>
      <c r="F638" s="42"/>
      <c r="G638" s="42"/>
      <c r="H638" s="42"/>
    </row>
    <row r="639" spans="2:8" ht="15.75" thickBot="1">
      <c r="B639" s="40"/>
      <c r="C639" s="40"/>
      <c r="D639" s="40"/>
      <c r="E639" s="995" t="s">
        <v>507</v>
      </c>
      <c r="F639" s="996"/>
      <c r="G639" s="997"/>
      <c r="H639" s="14">
        <f>+ROUND(H637+H628+H622+H632,0)</f>
        <v>7669</v>
      </c>
    </row>
    <row r="641" spans="2:8" ht="15.75" thickBot="1"/>
    <row r="642" spans="2:8" ht="16.5" thickBot="1">
      <c r="B642" s="998" t="s">
        <v>2532</v>
      </c>
      <c r="C642" s="999"/>
      <c r="D642" s="999"/>
      <c r="E642" s="999"/>
      <c r="F642" s="999"/>
      <c r="G642" s="999"/>
      <c r="H642" s="1000"/>
    </row>
    <row r="643" spans="2:8" ht="15.75" thickBot="1">
      <c r="B643" s="1001" t="s">
        <v>487</v>
      </c>
      <c r="C643" s="1002"/>
      <c r="D643" s="1003"/>
      <c r="E643" s="1004"/>
      <c r="F643" s="1004"/>
      <c r="G643" s="1004"/>
      <c r="H643" s="1005"/>
    </row>
    <row r="644" spans="2:8" ht="15.75" thickBot="1">
      <c r="B644" s="1006" t="s">
        <v>488</v>
      </c>
      <c r="C644" s="1007"/>
      <c r="D644" s="1008" t="s">
        <v>2553</v>
      </c>
      <c r="E644" s="1007"/>
      <c r="F644" s="1007"/>
      <c r="G644" s="1007"/>
      <c r="H644" s="1009"/>
    </row>
    <row r="645" spans="2:8" ht="14.45" customHeight="1">
      <c r="B645" s="1010" t="str">
        <f>VLOOKUP(D644,ACTIVIDADES!A:D,2,FALSE)</f>
        <v>Desmonte de tubería de alcantarillado de 14" a 24"</v>
      </c>
      <c r="C645" s="1011"/>
      <c r="D645" s="1010" t="s">
        <v>34</v>
      </c>
      <c r="E645" s="1011"/>
      <c r="F645" s="1011"/>
      <c r="G645" s="1011"/>
      <c r="H645" s="38" t="s">
        <v>1</v>
      </c>
    </row>
    <row r="646" spans="2:8">
      <c r="B646" s="1012"/>
      <c r="C646" s="1013"/>
      <c r="D646" s="1016">
        <f>+ROUND(H666+H657+H651+H661,0)</f>
        <v>45291</v>
      </c>
      <c r="E646" s="1017"/>
      <c r="F646" s="1017"/>
      <c r="G646" s="1017"/>
      <c r="H646" s="1020" t="s">
        <v>28</v>
      </c>
    </row>
    <row r="647" spans="2:8" ht="15.75" thickBot="1">
      <c r="B647" s="1014"/>
      <c r="C647" s="1015"/>
      <c r="D647" s="1018"/>
      <c r="E647" s="1019"/>
      <c r="F647" s="1019"/>
      <c r="G647" s="1019"/>
      <c r="H647" s="1021"/>
    </row>
    <row r="648" spans="2:8" ht="15.75" thickBot="1"/>
    <row r="649" spans="2:8">
      <c r="B649" s="1028" t="s">
        <v>494</v>
      </c>
      <c r="C649" s="1029"/>
      <c r="D649" s="41" t="s">
        <v>495</v>
      </c>
      <c r="E649" s="25" t="s">
        <v>496</v>
      </c>
      <c r="F649" s="25" t="s">
        <v>2469</v>
      </c>
      <c r="G649" s="26" t="s">
        <v>492</v>
      </c>
      <c r="H649" s="27" t="s">
        <v>493</v>
      </c>
    </row>
    <row r="650" spans="2:8" ht="15.75" thickBot="1">
      <c r="B650" s="91"/>
      <c r="C650" s="112"/>
      <c r="D650" s="92"/>
      <c r="E650" s="92"/>
      <c r="F650" s="92"/>
      <c r="G650" s="93"/>
      <c r="H650" s="94"/>
    </row>
    <row r="651" spans="2:8" ht="15.75" thickBot="1">
      <c r="B651" s="1022"/>
      <c r="C651" s="1023"/>
      <c r="D651" s="1024"/>
      <c r="E651" s="1030" t="s">
        <v>497</v>
      </c>
      <c r="F651" s="1031"/>
      <c r="G651" s="1032"/>
      <c r="H651" s="29">
        <f>ROUND(SUM(H650:H650),0)</f>
        <v>0</v>
      </c>
    </row>
    <row r="652" spans="2:8" ht="15.75" thickBot="1">
      <c r="B652" s="1027"/>
      <c r="C652" s="1027"/>
      <c r="D652" s="1027"/>
      <c r="E652" s="1027"/>
      <c r="F652" s="1027"/>
      <c r="G652" s="1027"/>
      <c r="H652" s="1027"/>
    </row>
    <row r="653" spans="2:8">
      <c r="B653" s="1028" t="s">
        <v>489</v>
      </c>
      <c r="C653" s="1029"/>
      <c r="D653" s="41" t="s">
        <v>490</v>
      </c>
      <c r="E653" s="25" t="s">
        <v>491</v>
      </c>
      <c r="F653" s="25" t="s">
        <v>2469</v>
      </c>
      <c r="G653" s="26" t="s">
        <v>492</v>
      </c>
      <c r="H653" s="27" t="s">
        <v>493</v>
      </c>
    </row>
    <row r="654" spans="2:8">
      <c r="B654" s="114" t="s">
        <v>543</v>
      </c>
      <c r="C654" s="56" t="str">
        <f>VLOOKUP(B654,'LISTA DE PRECIOS'!A:B,2,FALSE)</f>
        <v>Herramienta menor</v>
      </c>
      <c r="D654" s="12" t="str">
        <f>VLOOKUP(B654,'LISTA DE PRECIOS'!A:D,4,FALSE)</f>
        <v>%MO</v>
      </c>
      <c r="E654" s="55">
        <v>0.1</v>
      </c>
      <c r="F654" s="55"/>
      <c r="G654" s="13">
        <f>+H666</f>
        <v>32351</v>
      </c>
      <c r="H654" s="24">
        <f>+ROUND(E654*G654,0)</f>
        <v>3235</v>
      </c>
    </row>
    <row r="655" spans="2:8">
      <c r="B655" s="120" t="s">
        <v>524</v>
      </c>
      <c r="C655" s="56" t="str">
        <f>VLOOKUP(B655,'LISTA DE PRECIOS'!A:B,2,FALSE)</f>
        <v>Acarreo Horizontal</v>
      </c>
      <c r="D655" s="12" t="str">
        <f>VLOOKUP(B655,'LISTA DE PRECIOS'!A:D,4,FALSE)</f>
        <v>% MO</v>
      </c>
      <c r="E655" s="12">
        <v>0.1</v>
      </c>
      <c r="F655" s="12"/>
      <c r="G655" s="13">
        <f>+H666</f>
        <v>32351</v>
      </c>
      <c r="H655" s="39">
        <f>+ROUND(E655*G655,0)</f>
        <v>3235</v>
      </c>
    </row>
    <row r="656" spans="2:8" ht="15.75" thickBot="1">
      <c r="B656" s="156" t="s">
        <v>578</v>
      </c>
      <c r="C656" s="56" t="str">
        <f>VLOOKUP(B656,'LISTA DE PRECIOS'!A:B,2,FALSE)</f>
        <v>Manejo de tubería</v>
      </c>
      <c r="D656" s="12" t="str">
        <f>VLOOKUP(B656,'LISTA DE PRECIOS'!A:D,4,FALSE)</f>
        <v>%MO</v>
      </c>
      <c r="E656" s="92">
        <v>0.2</v>
      </c>
      <c r="F656" s="92"/>
      <c r="G656" s="93">
        <f>+H666</f>
        <v>32351</v>
      </c>
      <c r="H656" s="94">
        <f>+ROUND(E656*G656,0)</f>
        <v>6470</v>
      </c>
    </row>
    <row r="657" spans="2:8" ht="15.75" thickBot="1">
      <c r="B657" s="1022"/>
      <c r="C657" s="1023"/>
      <c r="D657" s="1024"/>
      <c r="E657" s="1030" t="s">
        <v>498</v>
      </c>
      <c r="F657" s="1031"/>
      <c r="G657" s="1032"/>
      <c r="H657" s="29">
        <f>ROUND(SUM(H654:H656),0)</f>
        <v>12940</v>
      </c>
    </row>
    <row r="658" spans="2:8" ht="15.75" thickBot="1">
      <c r="B658" s="42"/>
      <c r="C658" s="42"/>
      <c r="D658" s="42"/>
      <c r="E658" s="10"/>
      <c r="F658" s="10"/>
      <c r="G658" s="7"/>
      <c r="H658" s="8"/>
    </row>
    <row r="659" spans="2:8" ht="24.75" thickBot="1">
      <c r="B659" s="1033" t="s">
        <v>499</v>
      </c>
      <c r="C659" s="1034"/>
      <c r="D659" s="30" t="s">
        <v>495</v>
      </c>
      <c r="E659" s="30" t="s">
        <v>501</v>
      </c>
      <c r="F659" s="25" t="s">
        <v>2469</v>
      </c>
      <c r="G659" s="31" t="s">
        <v>500</v>
      </c>
      <c r="H659" s="32" t="s">
        <v>493</v>
      </c>
    </row>
    <row r="660" spans="2:8" ht="15.75" thickBot="1">
      <c r="B660" s="15">
        <v>3</v>
      </c>
      <c r="C660" s="16" t="s">
        <v>4</v>
      </c>
      <c r="D660" s="17"/>
      <c r="E660" s="18"/>
      <c r="F660" s="18"/>
      <c r="G660" s="19"/>
      <c r="H660" s="20">
        <f>+ROUND(E660*G660,0)</f>
        <v>0</v>
      </c>
    </row>
    <row r="661" spans="2:8" ht="15.75" thickBot="1">
      <c r="B661" s="991"/>
      <c r="C661" s="991"/>
      <c r="D661" s="991"/>
      <c r="E661" s="992" t="s">
        <v>502</v>
      </c>
      <c r="F661" s="993"/>
      <c r="G661" s="994"/>
      <c r="H661" s="33">
        <f>ROUND(SUM(H660:H660),0)</f>
        <v>0</v>
      </c>
    </row>
    <row r="662" spans="2:8" ht="15.75" thickBot="1">
      <c r="B662" s="1027"/>
      <c r="C662" s="1027"/>
      <c r="D662" s="1027"/>
      <c r="E662" s="1027"/>
      <c r="F662" s="1027"/>
      <c r="G662" s="1027"/>
      <c r="H662" s="1027"/>
    </row>
    <row r="663" spans="2:8">
      <c r="B663" s="1207" t="s">
        <v>503</v>
      </c>
      <c r="C663" s="1208"/>
      <c r="D663" s="124" t="s">
        <v>495</v>
      </c>
      <c r="E663" s="123" t="s">
        <v>504</v>
      </c>
      <c r="F663" s="123" t="s">
        <v>2469</v>
      </c>
      <c r="G663" s="122" t="s">
        <v>505</v>
      </c>
      <c r="H663" s="121" t="s">
        <v>493</v>
      </c>
    </row>
    <row r="664" spans="2:8" ht="15.75" thickBot="1">
      <c r="B664" s="111" t="s">
        <v>2514</v>
      </c>
      <c r="C664" s="56" t="str">
        <f>VLOOKUP(B664,'LISTA DE PRECIOS'!A:B,2,FALSE)</f>
        <v>Ayudante</v>
      </c>
      <c r="D664" s="12" t="str">
        <f>VLOOKUP(B664,'LISTA DE PRECIOS'!A:D,4,FALSE)</f>
        <v>Día</v>
      </c>
      <c r="E664" s="23">
        <v>0.17</v>
      </c>
      <c r="F664" s="23">
        <v>1</v>
      </c>
      <c r="G664" s="93">
        <f>VLOOKUP(B664,'LISTA DE PRECIOS'!A:E,5,FALSE)</f>
        <v>67964</v>
      </c>
      <c r="H664" s="119">
        <f>+ROUND(E664*F664*G664,0)</f>
        <v>11554</v>
      </c>
    </row>
    <row r="665" spans="2:8" ht="15.75" thickBot="1">
      <c r="B665" s="118" t="s">
        <v>2516</v>
      </c>
      <c r="C665" s="56" t="str">
        <f>VLOOKUP(B665,'LISTA DE PRECIOS'!A:B,2,FALSE)</f>
        <v>Oficial</v>
      </c>
      <c r="D665" s="12" t="str">
        <f>VLOOKUP(B665,'LISTA DE PRECIOS'!A:D,4,FALSE)</f>
        <v>Día</v>
      </c>
      <c r="E665" s="117">
        <v>0.17</v>
      </c>
      <c r="F665" s="117">
        <v>1</v>
      </c>
      <c r="G665" s="93">
        <f>VLOOKUP(B665,'LISTA DE PRECIOS'!A:E,5,FALSE)</f>
        <v>122335</v>
      </c>
      <c r="H665" s="116">
        <f>+ROUND(E665*F665*G665,0)</f>
        <v>20797</v>
      </c>
    </row>
    <row r="666" spans="2:8" ht="15.75" thickBot="1">
      <c r="B666" s="991"/>
      <c r="C666" s="991"/>
      <c r="D666" s="991"/>
      <c r="E666" s="1042" t="s">
        <v>506</v>
      </c>
      <c r="F666" s="1043"/>
      <c r="G666" s="1031"/>
      <c r="H666" s="29">
        <f>ROUND(SUM(H664:H665),0)</f>
        <v>32351</v>
      </c>
    </row>
    <row r="667" spans="2:8" ht="15.75" thickBot="1">
      <c r="B667" s="42"/>
      <c r="C667" s="42"/>
      <c r="D667" s="42"/>
      <c r="E667" s="42"/>
      <c r="F667" s="42"/>
      <c r="G667" s="42"/>
      <c r="H667" s="42"/>
    </row>
    <row r="668" spans="2:8" ht="15.75" thickBot="1">
      <c r="B668" s="40"/>
      <c r="C668" s="40"/>
      <c r="D668" s="40"/>
      <c r="E668" s="995" t="s">
        <v>507</v>
      </c>
      <c r="F668" s="996"/>
      <c r="G668" s="997"/>
      <c r="H668" s="14">
        <f>+ROUND(H666+H657+H651+H661,0)</f>
        <v>45291</v>
      </c>
    </row>
    <row r="670" spans="2:8" ht="15.75" thickBot="1"/>
    <row r="671" spans="2:8" ht="16.5" thickBot="1">
      <c r="B671" s="998" t="s">
        <v>2532</v>
      </c>
      <c r="C671" s="999"/>
      <c r="D671" s="999"/>
      <c r="E671" s="999"/>
      <c r="F671" s="999"/>
      <c r="G671" s="999"/>
      <c r="H671" s="1000"/>
    </row>
    <row r="672" spans="2:8" ht="15.75" thickBot="1">
      <c r="B672" s="1001" t="s">
        <v>487</v>
      </c>
      <c r="C672" s="1002"/>
      <c r="D672" s="1003"/>
      <c r="E672" s="1004"/>
      <c r="F672" s="1004"/>
      <c r="G672" s="1004"/>
      <c r="H672" s="1005"/>
    </row>
    <row r="673" spans="2:8" ht="15.75" thickBot="1">
      <c r="B673" s="1006" t="s">
        <v>488</v>
      </c>
      <c r="C673" s="1007"/>
      <c r="D673" s="1008" t="s">
        <v>2552</v>
      </c>
      <c r="E673" s="1007"/>
      <c r="F673" s="1007"/>
      <c r="G673" s="1007"/>
      <c r="H673" s="1009"/>
    </row>
    <row r="674" spans="2:8" ht="14.45" customHeight="1">
      <c r="B674" s="1010" t="str">
        <f>VLOOKUP(D673,ACTIVIDADES!A:D,2,FALSE)</f>
        <v>Desmonte reja metálica</v>
      </c>
      <c r="C674" s="1011"/>
      <c r="D674" s="1010" t="s">
        <v>34</v>
      </c>
      <c r="E674" s="1011"/>
      <c r="F674" s="1011"/>
      <c r="G674" s="1011"/>
      <c r="H674" s="38" t="s">
        <v>1</v>
      </c>
    </row>
    <row r="675" spans="2:8">
      <c r="B675" s="1012"/>
      <c r="C675" s="1013"/>
      <c r="D675" s="1016">
        <f>+ROUND(H692+H684+H680+H688,0)</f>
        <v>6415</v>
      </c>
      <c r="E675" s="1017"/>
      <c r="F675" s="1017"/>
      <c r="G675" s="1017"/>
      <c r="H675" s="1020" t="s">
        <v>23</v>
      </c>
    </row>
    <row r="676" spans="2:8" ht="15.75" thickBot="1">
      <c r="B676" s="1014"/>
      <c r="C676" s="1015"/>
      <c r="D676" s="1018"/>
      <c r="E676" s="1019"/>
      <c r="F676" s="1019"/>
      <c r="G676" s="1019"/>
      <c r="H676" s="1021"/>
    </row>
    <row r="677" spans="2:8" ht="15.75" thickBot="1"/>
    <row r="678" spans="2:8">
      <c r="B678" s="1028" t="s">
        <v>494</v>
      </c>
      <c r="C678" s="1029"/>
      <c r="D678" s="41" t="s">
        <v>495</v>
      </c>
      <c r="E678" s="25" t="s">
        <v>496</v>
      </c>
      <c r="F678" s="25" t="s">
        <v>2469</v>
      </c>
      <c r="G678" s="26" t="s">
        <v>492</v>
      </c>
      <c r="H678" s="27" t="s">
        <v>493</v>
      </c>
    </row>
    <row r="679" spans="2:8" ht="15.75" thickBot="1">
      <c r="B679" s="153"/>
      <c r="C679" s="152"/>
      <c r="D679" s="92"/>
      <c r="E679" s="92"/>
      <c r="F679" s="92"/>
      <c r="G679" s="93"/>
      <c r="H679" s="94"/>
    </row>
    <row r="680" spans="2:8" ht="15.75" thickBot="1">
      <c r="B680" s="1022"/>
      <c r="C680" s="1023"/>
      <c r="D680" s="1024"/>
      <c r="E680" s="1030" t="s">
        <v>497</v>
      </c>
      <c r="F680" s="1031"/>
      <c r="G680" s="1032"/>
      <c r="H680" s="29">
        <f>ROUND(SUM(H679:H679),0)</f>
        <v>0</v>
      </c>
    </row>
    <row r="681" spans="2:8" ht="15.75" thickBot="1">
      <c r="B681" s="1027"/>
      <c r="C681" s="1027"/>
      <c r="D681" s="1027"/>
      <c r="E681" s="1027"/>
      <c r="F681" s="1027"/>
      <c r="G681" s="1027"/>
      <c r="H681" s="1027"/>
    </row>
    <row r="682" spans="2:8">
      <c r="B682" s="1028" t="s">
        <v>489</v>
      </c>
      <c r="C682" s="1029"/>
      <c r="D682" s="41" t="s">
        <v>490</v>
      </c>
      <c r="E682" s="25" t="s">
        <v>491</v>
      </c>
      <c r="F682" s="25" t="s">
        <v>2469</v>
      </c>
      <c r="G682" s="26" t="s">
        <v>492</v>
      </c>
      <c r="H682" s="27" t="s">
        <v>493</v>
      </c>
    </row>
    <row r="683" spans="2:8" ht="15.75" thickBot="1">
      <c r="B683" s="91" t="s">
        <v>543</v>
      </c>
      <c r="C683" s="56" t="str">
        <f>VLOOKUP(B683,'LISTA DE PRECIOS'!A:B,2,FALSE)</f>
        <v>Herramienta menor</v>
      </c>
      <c r="D683" s="12" t="str">
        <f>VLOOKUP(B683,'LISTA DE PRECIOS'!A:D,4,FALSE)</f>
        <v>%MO</v>
      </c>
      <c r="E683" s="155">
        <v>0.2</v>
      </c>
      <c r="F683" s="155"/>
      <c r="G683" s="93">
        <f>+H693</f>
        <v>7612</v>
      </c>
      <c r="H683" s="154">
        <f>+ROUND(E683*G683,0)</f>
        <v>1522</v>
      </c>
    </row>
    <row r="684" spans="2:8" ht="15.75" thickBot="1">
      <c r="B684" s="1022"/>
      <c r="C684" s="1023"/>
      <c r="D684" s="1024"/>
      <c r="E684" s="1030" t="s">
        <v>498</v>
      </c>
      <c r="F684" s="1031"/>
      <c r="G684" s="1032"/>
      <c r="H684" s="29">
        <f>ROUND(SUM(H683:H683),0)</f>
        <v>1522</v>
      </c>
    </row>
    <row r="685" spans="2:8" ht="15.75" thickBot="1">
      <c r="B685" s="42"/>
      <c r="C685" s="42"/>
      <c r="D685" s="42"/>
      <c r="E685" s="10"/>
      <c r="F685" s="10"/>
      <c r="G685" s="7"/>
      <c r="H685" s="8"/>
    </row>
    <row r="686" spans="2:8" ht="24.75" thickBot="1">
      <c r="B686" s="1033" t="s">
        <v>499</v>
      </c>
      <c r="C686" s="1034"/>
      <c r="D686" s="30" t="s">
        <v>495</v>
      </c>
      <c r="E686" s="30" t="s">
        <v>501</v>
      </c>
      <c r="F686" s="25" t="s">
        <v>2469</v>
      </c>
      <c r="G686" s="31" t="s">
        <v>500</v>
      </c>
      <c r="H686" s="32" t="s">
        <v>493</v>
      </c>
    </row>
    <row r="687" spans="2:8" ht="15.75" thickBot="1">
      <c r="B687" s="15">
        <v>3</v>
      </c>
      <c r="C687" s="16" t="s">
        <v>4</v>
      </c>
      <c r="D687" s="17"/>
      <c r="E687" s="18"/>
      <c r="F687" s="18"/>
      <c r="G687" s="19"/>
      <c r="H687" s="20">
        <f>+ROUND(E687*G687,0)</f>
        <v>0</v>
      </c>
    </row>
    <row r="688" spans="2:8" ht="15.75" thickBot="1">
      <c r="B688" s="991"/>
      <c r="C688" s="991"/>
      <c r="D688" s="991"/>
      <c r="E688" s="992" t="s">
        <v>502</v>
      </c>
      <c r="F688" s="993"/>
      <c r="G688" s="994"/>
      <c r="H688" s="33">
        <f>ROUND(SUM(H687:H687),0)</f>
        <v>0</v>
      </c>
    </row>
    <row r="689" spans="2:8" ht="15.75" thickBot="1">
      <c r="B689" s="1027"/>
      <c r="C689" s="1027"/>
      <c r="D689" s="1027"/>
      <c r="E689" s="1027"/>
      <c r="F689" s="1027"/>
      <c r="G689" s="1027"/>
      <c r="H689" s="1027"/>
    </row>
    <row r="690" spans="2:8">
      <c r="B690" s="1207" t="s">
        <v>503</v>
      </c>
      <c r="C690" s="1208"/>
      <c r="D690" s="124" t="s">
        <v>495</v>
      </c>
      <c r="E690" s="123" t="s">
        <v>504</v>
      </c>
      <c r="F690" s="123" t="s">
        <v>2469</v>
      </c>
      <c r="G690" s="122" t="s">
        <v>505</v>
      </c>
      <c r="H690" s="121" t="s">
        <v>493</v>
      </c>
    </row>
    <row r="691" spans="2:8" ht="15.75" thickBot="1">
      <c r="B691" s="111" t="s">
        <v>2514</v>
      </c>
      <c r="C691" s="56" t="str">
        <f>VLOOKUP(B691,'LISTA DE PRECIOS'!A:B,2,FALSE)</f>
        <v>Ayudante</v>
      </c>
      <c r="D691" s="12" t="str">
        <f>VLOOKUP(B691,'LISTA DE PRECIOS'!A:D,4,FALSE)</f>
        <v>Día</v>
      </c>
      <c r="E691" s="23">
        <v>0.04</v>
      </c>
      <c r="F691" s="23">
        <v>1</v>
      </c>
      <c r="G691" s="93">
        <f>VLOOKUP(B691,'LISTA DE PRECIOS'!A:E,5,FALSE)</f>
        <v>67964</v>
      </c>
      <c r="H691" s="119">
        <f>+ROUND(E691*F691*G691,0)</f>
        <v>2719</v>
      </c>
    </row>
    <row r="692" spans="2:8" ht="15.75" thickBot="1">
      <c r="B692" s="118" t="s">
        <v>2516</v>
      </c>
      <c r="C692" s="56" t="str">
        <f>VLOOKUP(B692,'LISTA DE PRECIOS'!A:B,2,FALSE)</f>
        <v>Oficial</v>
      </c>
      <c r="D692" s="12" t="str">
        <f>VLOOKUP(B692,'LISTA DE PRECIOS'!A:D,4,FALSE)</f>
        <v>Día</v>
      </c>
      <c r="E692" s="117">
        <v>0.04</v>
      </c>
      <c r="F692" s="117">
        <v>1</v>
      </c>
      <c r="G692" s="93">
        <f>VLOOKUP(B692,'LISTA DE PRECIOS'!A:E,5,FALSE)</f>
        <v>122335</v>
      </c>
      <c r="H692" s="116">
        <f>+ROUND(E692*F692*G692,0)</f>
        <v>4893</v>
      </c>
    </row>
    <row r="693" spans="2:8" ht="15.75" thickBot="1">
      <c r="B693" s="991"/>
      <c r="C693" s="991"/>
      <c r="D693" s="991"/>
      <c r="E693" s="1042" t="s">
        <v>506</v>
      </c>
      <c r="F693" s="1043"/>
      <c r="G693" s="1031"/>
      <c r="H693" s="29">
        <f>ROUND(SUM(H691:H692),0)</f>
        <v>7612</v>
      </c>
    </row>
    <row r="694" spans="2:8" ht="15.75" thickBot="1">
      <c r="B694" s="42"/>
      <c r="C694" s="42"/>
      <c r="D694" s="42"/>
      <c r="E694" s="42"/>
      <c r="F694" s="42"/>
      <c r="G694" s="42"/>
      <c r="H694" s="42"/>
    </row>
    <row r="695" spans="2:8" ht="15.75" thickBot="1">
      <c r="B695" s="40"/>
      <c r="C695" s="40"/>
      <c r="D695" s="40"/>
      <c r="E695" s="995" t="s">
        <v>507</v>
      </c>
      <c r="F695" s="996"/>
      <c r="G695" s="997"/>
      <c r="H695" s="14">
        <f>+ROUND(H693+H684+H680+H688,0)</f>
        <v>9134</v>
      </c>
    </row>
    <row r="697" spans="2:8" ht="15.75" thickBot="1"/>
    <row r="698" spans="2:8" ht="16.5" thickBot="1">
      <c r="B698" s="998" t="s">
        <v>2532</v>
      </c>
      <c r="C698" s="999"/>
      <c r="D698" s="999"/>
      <c r="E698" s="999"/>
      <c r="F698" s="999"/>
      <c r="G698" s="999"/>
      <c r="H698" s="1000"/>
    </row>
    <row r="699" spans="2:8" ht="15.75" thickBot="1">
      <c r="B699" s="1001" t="s">
        <v>487</v>
      </c>
      <c r="C699" s="1002"/>
      <c r="D699" s="1003"/>
      <c r="E699" s="1004"/>
      <c r="F699" s="1004"/>
      <c r="G699" s="1004"/>
      <c r="H699" s="1005"/>
    </row>
    <row r="700" spans="2:8" ht="15.75" thickBot="1">
      <c r="B700" s="1006" t="s">
        <v>488</v>
      </c>
      <c r="C700" s="1007"/>
      <c r="D700" s="1008" t="s">
        <v>2551</v>
      </c>
      <c r="E700" s="1007"/>
      <c r="F700" s="1007"/>
      <c r="G700" s="1007"/>
      <c r="H700" s="1009"/>
    </row>
    <row r="701" spans="2:8" ht="14.45" customHeight="1">
      <c r="B701" s="1010" t="str">
        <f>VLOOKUP(D700,ACTIVIDADES!A:D,2,FALSE)</f>
        <v>Demolición placa aligerada</v>
      </c>
      <c r="C701" s="1011"/>
      <c r="D701" s="1010" t="s">
        <v>34</v>
      </c>
      <c r="E701" s="1011"/>
      <c r="F701" s="1011"/>
      <c r="G701" s="1011"/>
      <c r="H701" s="38" t="s">
        <v>1</v>
      </c>
    </row>
    <row r="702" spans="2:8">
      <c r="B702" s="1012"/>
      <c r="C702" s="1013"/>
      <c r="D702" s="1016">
        <f>+ROUND(H720+H712+H707+H716,0)</f>
        <v>27076</v>
      </c>
      <c r="E702" s="1017"/>
      <c r="F702" s="1017"/>
      <c r="G702" s="1017"/>
      <c r="H702" s="1020" t="s">
        <v>23</v>
      </c>
    </row>
    <row r="703" spans="2:8" ht="15.75" thickBot="1">
      <c r="B703" s="1014"/>
      <c r="C703" s="1015"/>
      <c r="D703" s="1018"/>
      <c r="E703" s="1019"/>
      <c r="F703" s="1019"/>
      <c r="G703" s="1019"/>
      <c r="H703" s="1021"/>
    </row>
    <row r="704" spans="2:8" ht="15.75" thickBot="1"/>
    <row r="705" spans="2:8">
      <c r="B705" s="1028" t="s">
        <v>494</v>
      </c>
      <c r="C705" s="1029"/>
      <c r="D705" s="41" t="s">
        <v>495</v>
      </c>
      <c r="E705" s="25" t="s">
        <v>496</v>
      </c>
      <c r="F705" s="25" t="s">
        <v>2469</v>
      </c>
      <c r="G705" s="26" t="s">
        <v>492</v>
      </c>
      <c r="H705" s="27" t="s">
        <v>493</v>
      </c>
    </row>
    <row r="706" spans="2:8" ht="15.75" thickBot="1">
      <c r="B706" s="153"/>
      <c r="C706" s="152"/>
      <c r="D706" s="92"/>
      <c r="E706" s="92"/>
      <c r="F706" s="92"/>
      <c r="G706" s="93"/>
      <c r="H706" s="94"/>
    </row>
    <row r="707" spans="2:8" ht="15.75" thickBot="1">
      <c r="B707" s="1022"/>
      <c r="C707" s="1023"/>
      <c r="D707" s="1024"/>
      <c r="E707" s="1030" t="s">
        <v>497</v>
      </c>
      <c r="F707" s="1031"/>
      <c r="G707" s="1032"/>
      <c r="H707" s="29">
        <f>ROUND(SUM(H706:H706),0)</f>
        <v>0</v>
      </c>
    </row>
    <row r="708" spans="2:8" ht="15.75" thickBot="1">
      <c r="B708" s="1027"/>
      <c r="C708" s="1027"/>
      <c r="D708" s="1027"/>
      <c r="E708" s="1027"/>
      <c r="F708" s="1027"/>
      <c r="G708" s="1027"/>
      <c r="H708" s="1027"/>
    </row>
    <row r="709" spans="2:8">
      <c r="B709" s="1028" t="s">
        <v>489</v>
      </c>
      <c r="C709" s="1029"/>
      <c r="D709" s="41" t="s">
        <v>490</v>
      </c>
      <c r="E709" s="25" t="s">
        <v>491</v>
      </c>
      <c r="F709" s="25" t="s">
        <v>2469</v>
      </c>
      <c r="G709" s="26" t="s">
        <v>492</v>
      </c>
      <c r="H709" s="27" t="s">
        <v>493</v>
      </c>
    </row>
    <row r="710" spans="2:8">
      <c r="B710" s="114" t="s">
        <v>543</v>
      </c>
      <c r="C710" s="56" t="str">
        <f>VLOOKUP(B710,'LISTA DE PRECIOS'!A:B,2,FALSE)</f>
        <v>Herramienta menor</v>
      </c>
      <c r="D710" s="12" t="str">
        <f>VLOOKUP(B710,'LISTA DE PRECIOS'!A:D,4,FALSE)</f>
        <v>%MO</v>
      </c>
      <c r="E710" s="55">
        <v>0.1</v>
      </c>
      <c r="F710" s="55"/>
      <c r="G710" s="13">
        <f>+H720</f>
        <v>22564</v>
      </c>
      <c r="H710" s="24">
        <f>+ROUND(E710*G710,0)</f>
        <v>2256</v>
      </c>
    </row>
    <row r="711" spans="2:8" ht="15.75" thickBot="1">
      <c r="B711" s="127" t="s">
        <v>524</v>
      </c>
      <c r="C711" s="56" t="str">
        <f>VLOOKUP(B711,'LISTA DE PRECIOS'!A:B,2,FALSE)</f>
        <v>Acarreo Horizontal</v>
      </c>
      <c r="D711" s="12" t="str">
        <f>VLOOKUP(B711,'LISTA DE PRECIOS'!A:D,4,FALSE)</f>
        <v>% MO</v>
      </c>
      <c r="E711" s="92">
        <v>0.1</v>
      </c>
      <c r="F711" s="92"/>
      <c r="G711" s="93">
        <f>+H720</f>
        <v>22564</v>
      </c>
      <c r="H711" s="94">
        <f>+ROUND(E711*G711,0)</f>
        <v>2256</v>
      </c>
    </row>
    <row r="712" spans="2:8" ht="15.75" thickBot="1">
      <c r="B712" s="1022"/>
      <c r="C712" s="1023"/>
      <c r="D712" s="1024"/>
      <c r="E712" s="1030" t="s">
        <v>498</v>
      </c>
      <c r="F712" s="1031"/>
      <c r="G712" s="1032"/>
      <c r="H712" s="29">
        <f>ROUND(SUM(H710:H711),0)</f>
        <v>4512</v>
      </c>
    </row>
    <row r="713" spans="2:8" ht="15.75" thickBot="1">
      <c r="B713" s="42"/>
      <c r="C713" s="42"/>
      <c r="D713" s="42"/>
      <c r="E713" s="10"/>
      <c r="F713" s="10"/>
      <c r="G713" s="7"/>
      <c r="H713" s="8"/>
    </row>
    <row r="714" spans="2:8" ht="24.75" thickBot="1">
      <c r="B714" s="1033" t="s">
        <v>499</v>
      </c>
      <c r="C714" s="1034"/>
      <c r="D714" s="30" t="s">
        <v>495</v>
      </c>
      <c r="E714" s="30" t="s">
        <v>2550</v>
      </c>
      <c r="F714" s="25" t="s">
        <v>2469</v>
      </c>
      <c r="G714" s="31" t="s">
        <v>500</v>
      </c>
      <c r="H714" s="32" t="s">
        <v>493</v>
      </c>
    </row>
    <row r="715" spans="2:8" ht="15.75" thickBot="1">
      <c r="B715" s="15">
        <v>3</v>
      </c>
      <c r="C715" s="16" t="s">
        <v>4</v>
      </c>
      <c r="D715" s="17"/>
      <c r="E715" s="18"/>
      <c r="F715" s="18"/>
      <c r="G715" s="19"/>
      <c r="H715" s="20">
        <f>+ROUND(E715*G715,0)</f>
        <v>0</v>
      </c>
    </row>
    <row r="716" spans="2:8" ht="15.75" thickBot="1">
      <c r="B716" s="991"/>
      <c r="C716" s="991"/>
      <c r="D716" s="991"/>
      <c r="E716" s="992" t="s">
        <v>502</v>
      </c>
      <c r="F716" s="993"/>
      <c r="G716" s="994"/>
      <c r="H716" s="33">
        <f>ROUND(SUM(H715:H715),0)</f>
        <v>0</v>
      </c>
    </row>
    <row r="717" spans="2:8" ht="15.75" thickBot="1">
      <c r="B717" s="1027"/>
      <c r="C717" s="1027"/>
      <c r="D717" s="1027"/>
      <c r="E717" s="1027"/>
      <c r="F717" s="1027"/>
      <c r="G717" s="1027"/>
      <c r="H717" s="1027"/>
    </row>
    <row r="718" spans="2:8" ht="15.75" thickBot="1">
      <c r="B718" s="1028" t="s">
        <v>503</v>
      </c>
      <c r="C718" s="1029"/>
      <c r="D718" s="41" t="s">
        <v>495</v>
      </c>
      <c r="E718" s="123" t="s">
        <v>504</v>
      </c>
      <c r="F718" s="123" t="s">
        <v>2469</v>
      </c>
      <c r="G718" s="122" t="s">
        <v>505</v>
      </c>
      <c r="H718" s="27" t="s">
        <v>493</v>
      </c>
    </row>
    <row r="719" spans="2:8" ht="15.75" thickBot="1">
      <c r="B719" s="118" t="s">
        <v>2514</v>
      </c>
      <c r="C719" s="56" t="str">
        <f>VLOOKUP(B719,'LISTA DE PRECIOS'!A:B,2,FALSE)</f>
        <v>Ayudante</v>
      </c>
      <c r="D719" s="12" t="str">
        <f>VLOOKUP(B719,'LISTA DE PRECIOS'!A:D,4,FALSE)</f>
        <v>Día</v>
      </c>
      <c r="E719" s="117">
        <v>8.3000000000000004E-2</v>
      </c>
      <c r="F719" s="117">
        <v>4</v>
      </c>
      <c r="G719" s="93">
        <f>VLOOKUP(B719,'LISTA DE PRECIOS'!A:E,5,FALSE)</f>
        <v>67964</v>
      </c>
      <c r="H719" s="20">
        <f>+ROUND(E719*F719*G719,0)</f>
        <v>22564</v>
      </c>
    </row>
    <row r="720" spans="2:8" ht="15.75" thickBot="1">
      <c r="B720" s="991"/>
      <c r="C720" s="991"/>
      <c r="D720" s="991"/>
      <c r="E720" s="1042" t="s">
        <v>506</v>
      </c>
      <c r="F720" s="1043"/>
      <c r="G720" s="1031"/>
      <c r="H720" s="29">
        <f>ROUND(SUM(H719:H719),0)</f>
        <v>22564</v>
      </c>
    </row>
    <row r="721" spans="2:8" ht="15.75" thickBot="1">
      <c r="B721" s="42"/>
      <c r="C721" s="42"/>
      <c r="D721" s="42"/>
      <c r="E721" s="42"/>
      <c r="F721" s="42"/>
      <c r="G721" s="42"/>
      <c r="H721" s="42"/>
    </row>
    <row r="722" spans="2:8" ht="15.75" thickBot="1">
      <c r="B722" s="40"/>
      <c r="C722" s="40"/>
      <c r="D722" s="40"/>
      <c r="E722" s="995" t="s">
        <v>507</v>
      </c>
      <c r="F722" s="996"/>
      <c r="G722" s="997"/>
      <c r="H722" s="14">
        <f>+ROUND(H720+H712+H707+H716,0)</f>
        <v>27076</v>
      </c>
    </row>
    <row r="724" spans="2:8" ht="15.75" thickBot="1"/>
    <row r="725" spans="2:8" ht="16.5" thickBot="1">
      <c r="B725" s="998" t="s">
        <v>2532</v>
      </c>
      <c r="C725" s="999"/>
      <c r="D725" s="999"/>
      <c r="E725" s="999"/>
      <c r="F725" s="999"/>
      <c r="G725" s="999"/>
      <c r="H725" s="1000"/>
    </row>
    <row r="726" spans="2:8" ht="15.75" thickBot="1">
      <c r="B726" s="1001" t="s">
        <v>487</v>
      </c>
      <c r="C726" s="1002"/>
      <c r="D726" s="1003"/>
      <c r="E726" s="1004"/>
      <c r="F726" s="1004"/>
      <c r="G726" s="1004"/>
      <c r="H726" s="1005"/>
    </row>
    <row r="727" spans="2:8" ht="15.75" thickBot="1">
      <c r="B727" s="1006" t="s">
        <v>488</v>
      </c>
      <c r="C727" s="1007"/>
      <c r="D727" s="1008" t="s">
        <v>2549</v>
      </c>
      <c r="E727" s="1007"/>
      <c r="F727" s="1007"/>
      <c r="G727" s="1007"/>
      <c r="H727" s="1009"/>
    </row>
    <row r="728" spans="2:8" ht="14.45" customHeight="1">
      <c r="B728" s="1010" t="str">
        <f>VLOOKUP(D727,ACTIVIDADES!A:D,2,FALSE)</f>
        <v>Demolición anden</v>
      </c>
      <c r="C728" s="1011"/>
      <c r="D728" s="1010" t="s">
        <v>34</v>
      </c>
      <c r="E728" s="1011"/>
      <c r="F728" s="1011"/>
      <c r="G728" s="1011"/>
      <c r="H728" s="38" t="s">
        <v>1</v>
      </c>
    </row>
    <row r="729" spans="2:8">
      <c r="B729" s="1012"/>
      <c r="C729" s="1013"/>
      <c r="D729" s="1016">
        <f>+ROUND(H746+H738+H734+H742,0)</f>
        <v>11961</v>
      </c>
      <c r="E729" s="1017"/>
      <c r="F729" s="1017"/>
      <c r="G729" s="1017"/>
      <c r="H729" s="1020" t="s">
        <v>23</v>
      </c>
    </row>
    <row r="730" spans="2:8" ht="15.75" thickBot="1">
      <c r="B730" s="1014"/>
      <c r="C730" s="1015"/>
      <c r="D730" s="1018"/>
      <c r="E730" s="1019"/>
      <c r="F730" s="1019"/>
      <c r="G730" s="1019"/>
      <c r="H730" s="1021"/>
    </row>
    <row r="731" spans="2:8" ht="15.75" thickBot="1"/>
    <row r="732" spans="2:8">
      <c r="B732" s="1028" t="s">
        <v>494</v>
      </c>
      <c r="C732" s="1029"/>
      <c r="D732" s="41" t="s">
        <v>495</v>
      </c>
      <c r="E732" s="25" t="s">
        <v>496</v>
      </c>
      <c r="F732" s="25" t="s">
        <v>2469</v>
      </c>
      <c r="G732" s="26" t="s">
        <v>492</v>
      </c>
      <c r="H732" s="27" t="s">
        <v>493</v>
      </c>
    </row>
    <row r="733" spans="2:8" ht="15.75" thickBot="1">
      <c r="B733" s="153"/>
      <c r="C733" s="152"/>
      <c r="D733" s="92"/>
      <c r="E733" s="92"/>
      <c r="F733" s="92"/>
      <c r="G733" s="93"/>
      <c r="H733" s="94"/>
    </row>
    <row r="734" spans="2:8" ht="15.75" thickBot="1">
      <c r="B734" s="1022"/>
      <c r="C734" s="1023"/>
      <c r="D734" s="1024"/>
      <c r="E734" s="1030" t="s">
        <v>497</v>
      </c>
      <c r="F734" s="1031"/>
      <c r="G734" s="1032"/>
      <c r="H734" s="29">
        <f>ROUND(SUM(H733:H733),0)</f>
        <v>0</v>
      </c>
    </row>
    <row r="735" spans="2:8" ht="15.75" thickBot="1">
      <c r="B735" s="1027"/>
      <c r="C735" s="1027"/>
      <c r="D735" s="1027"/>
      <c r="E735" s="1027"/>
      <c r="F735" s="1027"/>
      <c r="G735" s="1027"/>
      <c r="H735" s="1027"/>
    </row>
    <row r="736" spans="2:8">
      <c r="B736" s="1028" t="s">
        <v>489</v>
      </c>
      <c r="C736" s="1029"/>
      <c r="D736" s="41" t="s">
        <v>490</v>
      </c>
      <c r="E736" s="25" t="s">
        <v>491</v>
      </c>
      <c r="F736" s="25" t="s">
        <v>2469</v>
      </c>
      <c r="G736" s="26" t="s">
        <v>492</v>
      </c>
      <c r="H736" s="27" t="s">
        <v>493</v>
      </c>
    </row>
    <row r="737" spans="2:8">
      <c r="B737" s="114" t="s">
        <v>543</v>
      </c>
      <c r="C737" s="56" t="str">
        <f>VLOOKUP(B737,'LISTA DE PRECIOS'!A:B,2,FALSE)</f>
        <v>Herramienta menor</v>
      </c>
      <c r="D737" s="12" t="str">
        <f>VLOOKUP(B737,'LISTA DE PRECIOS'!A:D,4,FALSE)</f>
        <v>%MO</v>
      </c>
      <c r="E737" s="55">
        <v>0.1</v>
      </c>
      <c r="F737" s="55"/>
      <c r="G737" s="13">
        <f>+H747</f>
        <v>10874</v>
      </c>
      <c r="H737" s="24">
        <f>+ROUND(E737*G737,0)</f>
        <v>1087</v>
      </c>
    </row>
    <row r="738" spans="2:8" ht="15.75" thickBot="1">
      <c r="B738" s="127" t="s">
        <v>524</v>
      </c>
      <c r="C738" s="56" t="str">
        <f>VLOOKUP(B738,'LISTA DE PRECIOS'!A:B,2,FALSE)</f>
        <v>Acarreo Horizontal</v>
      </c>
      <c r="D738" s="12" t="str">
        <f>VLOOKUP(B738,'LISTA DE PRECIOS'!A:D,4,FALSE)</f>
        <v>% MO</v>
      </c>
      <c r="E738" s="92">
        <v>0.1</v>
      </c>
      <c r="F738" s="92"/>
      <c r="G738" s="93">
        <f>+H747</f>
        <v>10874</v>
      </c>
      <c r="H738" s="94">
        <f>+ROUND(E738*G738,0)</f>
        <v>1087</v>
      </c>
    </row>
    <row r="739" spans="2:8" ht="15.75" thickBot="1">
      <c r="B739" s="1022"/>
      <c r="C739" s="1023"/>
      <c r="D739" s="1024"/>
      <c r="E739" s="1030" t="s">
        <v>498</v>
      </c>
      <c r="F739" s="1031"/>
      <c r="G739" s="1032"/>
      <c r="H739" s="29">
        <f>ROUND(SUM(H737:H738),0)</f>
        <v>2174</v>
      </c>
    </row>
    <row r="740" spans="2:8" ht="15.75" thickBot="1">
      <c r="B740" s="42"/>
      <c r="C740" s="42"/>
      <c r="D740" s="42"/>
      <c r="E740" s="10"/>
      <c r="F740" s="10"/>
      <c r="G740" s="7"/>
      <c r="H740" s="8"/>
    </row>
    <row r="741" spans="2:8" ht="24.75" thickBot="1">
      <c r="B741" s="1033" t="s">
        <v>499</v>
      </c>
      <c r="C741" s="1034"/>
      <c r="D741" s="30" t="s">
        <v>495</v>
      </c>
      <c r="E741" s="30" t="s">
        <v>501</v>
      </c>
      <c r="F741" s="25" t="s">
        <v>2469</v>
      </c>
      <c r="G741" s="31" t="s">
        <v>500</v>
      </c>
      <c r="H741" s="32" t="s">
        <v>493</v>
      </c>
    </row>
    <row r="742" spans="2:8" ht="15.75" thickBot="1">
      <c r="B742" s="15">
        <v>3</v>
      </c>
      <c r="C742" s="16" t="s">
        <v>4</v>
      </c>
      <c r="D742" s="17"/>
      <c r="E742" s="18"/>
      <c r="F742" s="18"/>
      <c r="G742" s="19"/>
      <c r="H742" s="20">
        <f>+ROUND(E742*G742,0)</f>
        <v>0</v>
      </c>
    </row>
    <row r="743" spans="2:8" ht="15.75" thickBot="1">
      <c r="B743" s="991"/>
      <c r="C743" s="991"/>
      <c r="D743" s="991"/>
      <c r="E743" s="992" t="s">
        <v>502</v>
      </c>
      <c r="F743" s="993"/>
      <c r="G743" s="994"/>
      <c r="H743" s="33">
        <f>ROUND(SUM(H742:H742),0)</f>
        <v>0</v>
      </c>
    </row>
    <row r="744" spans="2:8" ht="15.75" thickBot="1">
      <c r="B744" s="1027"/>
      <c r="C744" s="1027"/>
      <c r="D744" s="1027"/>
      <c r="E744" s="1027"/>
      <c r="F744" s="1027"/>
      <c r="G744" s="1027"/>
      <c r="H744" s="1027"/>
    </row>
    <row r="745" spans="2:8">
      <c r="B745" s="1207" t="s">
        <v>503</v>
      </c>
      <c r="C745" s="1208"/>
      <c r="D745" s="124" t="s">
        <v>495</v>
      </c>
      <c r="E745" s="123" t="s">
        <v>504</v>
      </c>
      <c r="F745" s="123" t="s">
        <v>2469</v>
      </c>
      <c r="G745" s="122" t="s">
        <v>505</v>
      </c>
      <c r="H745" s="121" t="s">
        <v>493</v>
      </c>
    </row>
    <row r="746" spans="2:8" ht="15.75" thickBot="1">
      <c r="B746" s="118" t="s">
        <v>2514</v>
      </c>
      <c r="C746" s="56" t="str">
        <f>VLOOKUP(B746,'LISTA DE PRECIOS'!A:B,2,FALSE)</f>
        <v>Ayudante</v>
      </c>
      <c r="D746" s="12" t="str">
        <f>VLOOKUP(B746,'LISTA DE PRECIOS'!A:D,4,FALSE)</f>
        <v>Día</v>
      </c>
      <c r="E746" s="117">
        <v>0.04</v>
      </c>
      <c r="F746" s="117">
        <v>4</v>
      </c>
      <c r="G746" s="93">
        <f>VLOOKUP(B746,'LISTA DE PRECIOS'!A:E,5,FALSE)</f>
        <v>67964</v>
      </c>
      <c r="H746" s="116">
        <f>+ROUND(E746*F746*G746,0)</f>
        <v>10874</v>
      </c>
    </row>
    <row r="747" spans="2:8" ht="15.75" thickBot="1">
      <c r="B747" s="991"/>
      <c r="C747" s="991"/>
      <c r="D747" s="991"/>
      <c r="E747" s="1042" t="s">
        <v>506</v>
      </c>
      <c r="F747" s="1043"/>
      <c r="G747" s="1031"/>
      <c r="H747" s="29">
        <f>ROUND(SUM(H746:H746),0)</f>
        <v>10874</v>
      </c>
    </row>
    <row r="748" spans="2:8" ht="15.75" thickBot="1">
      <c r="B748" s="42"/>
      <c r="C748" s="42"/>
      <c r="D748" s="42"/>
      <c r="E748" s="42"/>
      <c r="F748" s="42"/>
      <c r="G748" s="42"/>
      <c r="H748" s="42"/>
    </row>
    <row r="749" spans="2:8" ht="15.75" thickBot="1">
      <c r="B749" s="40"/>
      <c r="C749" s="40"/>
      <c r="D749" s="40"/>
      <c r="E749" s="995" t="s">
        <v>507</v>
      </c>
      <c r="F749" s="996"/>
      <c r="G749" s="997"/>
      <c r="H749" s="14">
        <f>+ROUND(H747+H739+H734+H743,0)</f>
        <v>13048</v>
      </c>
    </row>
    <row r="751" spans="2:8" ht="15.75" thickBot="1"/>
    <row r="752" spans="2:8" ht="16.5" thickBot="1">
      <c r="B752" s="998" t="s">
        <v>2532</v>
      </c>
      <c r="C752" s="999"/>
      <c r="D752" s="999"/>
      <c r="E752" s="999"/>
      <c r="F752" s="999"/>
      <c r="G752" s="999"/>
      <c r="H752" s="1000"/>
    </row>
    <row r="753" spans="2:8" ht="15.75" thickBot="1">
      <c r="B753" s="1001" t="s">
        <v>487</v>
      </c>
      <c r="C753" s="1002"/>
      <c r="D753" s="1003"/>
      <c r="E753" s="1004"/>
      <c r="F753" s="1004"/>
      <c r="G753" s="1004"/>
      <c r="H753" s="1005"/>
    </row>
    <row r="754" spans="2:8" ht="15.75" thickBot="1">
      <c r="B754" s="1006" t="s">
        <v>488</v>
      </c>
      <c r="C754" s="1007"/>
      <c r="D754" s="1008" t="s">
        <v>2548</v>
      </c>
      <c r="E754" s="1007"/>
      <c r="F754" s="1007"/>
      <c r="G754" s="1007"/>
      <c r="H754" s="1009"/>
    </row>
    <row r="755" spans="2:8" ht="14.45" customHeight="1">
      <c r="B755" s="1010" t="str">
        <f>VLOOKUP(D754,ACTIVIDADES!A:D,2,FALSE)</f>
        <v>Demolición baldosa</v>
      </c>
      <c r="C755" s="1011"/>
      <c r="D755" s="1010" t="s">
        <v>34</v>
      </c>
      <c r="E755" s="1011"/>
      <c r="F755" s="1011"/>
      <c r="G755" s="1011"/>
      <c r="H755" s="38" t="s">
        <v>1</v>
      </c>
    </row>
    <row r="756" spans="2:8">
      <c r="B756" s="1012"/>
      <c r="C756" s="1013"/>
      <c r="D756" s="1016">
        <f>+ROUND(H773+H765+H761+H769,0)</f>
        <v>3738</v>
      </c>
      <c r="E756" s="1017"/>
      <c r="F756" s="1017"/>
      <c r="G756" s="1017"/>
      <c r="H756" s="1020" t="s">
        <v>23</v>
      </c>
    </row>
    <row r="757" spans="2:8" ht="15.75" thickBot="1">
      <c r="B757" s="1014"/>
      <c r="C757" s="1015"/>
      <c r="D757" s="1018"/>
      <c r="E757" s="1019"/>
      <c r="F757" s="1019"/>
      <c r="G757" s="1019"/>
      <c r="H757" s="1021"/>
    </row>
    <row r="758" spans="2:8" ht="15.75" thickBot="1"/>
    <row r="759" spans="2:8">
      <c r="B759" s="1028" t="s">
        <v>494</v>
      </c>
      <c r="C759" s="1029"/>
      <c r="D759" s="41" t="s">
        <v>495</v>
      </c>
      <c r="E759" s="25" t="s">
        <v>496</v>
      </c>
      <c r="F759" s="25" t="s">
        <v>2469</v>
      </c>
      <c r="G759" s="26" t="s">
        <v>492</v>
      </c>
      <c r="H759" s="27" t="s">
        <v>493</v>
      </c>
    </row>
    <row r="760" spans="2:8" ht="15.75" thickBot="1">
      <c r="B760" s="153"/>
      <c r="C760" s="152"/>
      <c r="D760" s="92"/>
      <c r="E760" s="92"/>
      <c r="F760" s="92"/>
      <c r="G760" s="93"/>
      <c r="H760" s="94"/>
    </row>
    <row r="761" spans="2:8" ht="15.75" thickBot="1">
      <c r="B761" s="1022"/>
      <c r="C761" s="1023"/>
      <c r="D761" s="1024"/>
      <c r="E761" s="1030" t="s">
        <v>497</v>
      </c>
      <c r="F761" s="1031"/>
      <c r="G761" s="1032"/>
      <c r="H761" s="29">
        <f>ROUND(SUM(H760:H760),0)</f>
        <v>0</v>
      </c>
    </row>
    <row r="762" spans="2:8" ht="15.75" thickBot="1">
      <c r="B762" s="1027"/>
      <c r="C762" s="1027"/>
      <c r="D762" s="1027"/>
      <c r="E762" s="1027"/>
      <c r="F762" s="1027"/>
      <c r="G762" s="1027"/>
      <c r="H762" s="1027"/>
    </row>
    <row r="763" spans="2:8">
      <c r="B763" s="1028" t="s">
        <v>489</v>
      </c>
      <c r="C763" s="1029"/>
      <c r="D763" s="41" t="s">
        <v>490</v>
      </c>
      <c r="E763" s="25" t="s">
        <v>491</v>
      </c>
      <c r="F763" s="25" t="s">
        <v>2469</v>
      </c>
      <c r="G763" s="26" t="s">
        <v>492</v>
      </c>
      <c r="H763" s="27" t="s">
        <v>493</v>
      </c>
    </row>
    <row r="764" spans="2:8">
      <c r="B764" s="114" t="s">
        <v>543</v>
      </c>
      <c r="C764" s="56" t="str">
        <f>VLOOKUP(B764,'LISTA DE PRECIOS'!A:B,2,FALSE)</f>
        <v>Herramienta menor</v>
      </c>
      <c r="D764" s="12" t="str">
        <f>VLOOKUP(B764,'LISTA DE PRECIOS'!A:D,4,FALSE)</f>
        <v>%MO</v>
      </c>
      <c r="E764" s="55">
        <v>0.1</v>
      </c>
      <c r="F764" s="55"/>
      <c r="G764" s="13">
        <f>+H774</f>
        <v>3398</v>
      </c>
      <c r="H764" s="24">
        <f>+ROUND(E764*G764,0)</f>
        <v>340</v>
      </c>
    </row>
    <row r="765" spans="2:8" ht="15.75" thickBot="1">
      <c r="B765" s="127" t="s">
        <v>524</v>
      </c>
      <c r="C765" s="56" t="str">
        <f>VLOOKUP(B765,'LISTA DE PRECIOS'!A:B,2,FALSE)</f>
        <v>Acarreo Horizontal</v>
      </c>
      <c r="D765" s="12" t="str">
        <f>VLOOKUP(B765,'LISTA DE PRECIOS'!A:D,4,FALSE)</f>
        <v>% MO</v>
      </c>
      <c r="E765" s="92">
        <v>0.1</v>
      </c>
      <c r="F765" s="92"/>
      <c r="G765" s="93">
        <f>+H774</f>
        <v>3398</v>
      </c>
      <c r="H765" s="94">
        <f>+ROUND(E765*G765,0)</f>
        <v>340</v>
      </c>
    </row>
    <row r="766" spans="2:8" ht="15.75" thickBot="1">
      <c r="B766" s="1022"/>
      <c r="C766" s="1023"/>
      <c r="D766" s="1024"/>
      <c r="E766" s="1030" t="s">
        <v>498</v>
      </c>
      <c r="F766" s="1031"/>
      <c r="G766" s="1032"/>
      <c r="H766" s="29">
        <f>ROUND(SUM(H764:H765),0)</f>
        <v>680</v>
      </c>
    </row>
    <row r="767" spans="2:8" ht="15.75" thickBot="1">
      <c r="B767" s="42"/>
      <c r="C767" s="42"/>
      <c r="D767" s="42"/>
      <c r="E767" s="10"/>
      <c r="F767" s="10"/>
      <c r="G767" s="7"/>
      <c r="H767" s="8"/>
    </row>
    <row r="768" spans="2:8" ht="24.75" thickBot="1">
      <c r="B768" s="1033" t="s">
        <v>499</v>
      </c>
      <c r="C768" s="1034"/>
      <c r="D768" s="30" t="s">
        <v>495</v>
      </c>
      <c r="E768" s="30" t="s">
        <v>501</v>
      </c>
      <c r="F768" s="25" t="s">
        <v>2469</v>
      </c>
      <c r="G768" s="31" t="s">
        <v>500</v>
      </c>
      <c r="H768" s="32" t="s">
        <v>493</v>
      </c>
    </row>
    <row r="769" spans="2:8" ht="15.75" thickBot="1">
      <c r="B769" s="15">
        <v>3</v>
      </c>
      <c r="C769" s="16" t="s">
        <v>4</v>
      </c>
      <c r="D769" s="17"/>
      <c r="E769" s="18"/>
      <c r="F769" s="18"/>
      <c r="G769" s="19"/>
      <c r="H769" s="20">
        <f>+ROUND(E769*G769,0)</f>
        <v>0</v>
      </c>
    </row>
    <row r="770" spans="2:8" ht="15.75" thickBot="1">
      <c r="B770" s="991"/>
      <c r="C770" s="991"/>
      <c r="D770" s="991"/>
      <c r="E770" s="992" t="s">
        <v>502</v>
      </c>
      <c r="F770" s="993"/>
      <c r="G770" s="994"/>
      <c r="H770" s="33">
        <f>ROUND(SUM(H769:H769),0)</f>
        <v>0</v>
      </c>
    </row>
    <row r="771" spans="2:8" ht="15.75" thickBot="1">
      <c r="B771" s="1027"/>
      <c r="C771" s="1027"/>
      <c r="D771" s="1027"/>
      <c r="E771" s="1027"/>
      <c r="F771" s="1027"/>
      <c r="G771" s="1027"/>
      <c r="H771" s="1027"/>
    </row>
    <row r="772" spans="2:8">
      <c r="B772" s="1207" t="s">
        <v>503</v>
      </c>
      <c r="C772" s="1208"/>
      <c r="D772" s="124" t="s">
        <v>495</v>
      </c>
      <c r="E772" s="123" t="s">
        <v>504</v>
      </c>
      <c r="F772" s="123" t="s">
        <v>2469</v>
      </c>
      <c r="G772" s="122" t="s">
        <v>505</v>
      </c>
      <c r="H772" s="121" t="s">
        <v>493</v>
      </c>
    </row>
    <row r="773" spans="2:8" ht="15.75" thickBot="1">
      <c r="B773" s="118" t="s">
        <v>2514</v>
      </c>
      <c r="C773" s="56" t="str">
        <f>VLOOKUP(B773,'LISTA DE PRECIOS'!A:B,2,FALSE)</f>
        <v>Ayudante</v>
      </c>
      <c r="D773" s="12" t="str">
        <f>VLOOKUP(B773,'LISTA DE PRECIOS'!A:D,4,FALSE)</f>
        <v>Día</v>
      </c>
      <c r="E773" s="117">
        <v>0.05</v>
      </c>
      <c r="F773" s="117">
        <v>1</v>
      </c>
      <c r="G773" s="93">
        <f>VLOOKUP(B773,'LISTA DE PRECIOS'!A:E,5,FALSE)</f>
        <v>67964</v>
      </c>
      <c r="H773" s="116">
        <f>+ROUND(E773*F773*G773,0)</f>
        <v>3398</v>
      </c>
    </row>
    <row r="774" spans="2:8" ht="15.75" thickBot="1">
      <c r="B774" s="991"/>
      <c r="C774" s="991"/>
      <c r="D774" s="991"/>
      <c r="E774" s="1042" t="s">
        <v>506</v>
      </c>
      <c r="F774" s="1043"/>
      <c r="G774" s="1031"/>
      <c r="H774" s="29">
        <f>ROUND(SUM(H773:H773),0)</f>
        <v>3398</v>
      </c>
    </row>
    <row r="775" spans="2:8" ht="15.75" thickBot="1">
      <c r="B775" s="42"/>
      <c r="C775" s="42"/>
      <c r="D775" s="42"/>
      <c r="E775" s="42"/>
      <c r="F775" s="42"/>
      <c r="G775" s="42"/>
      <c r="H775" s="42"/>
    </row>
    <row r="776" spans="2:8" ht="15.75" thickBot="1">
      <c r="B776" s="40"/>
      <c r="C776" s="40"/>
      <c r="D776" s="40"/>
      <c r="E776" s="995" t="s">
        <v>507</v>
      </c>
      <c r="F776" s="996"/>
      <c r="G776" s="997"/>
      <c r="H776" s="14">
        <f>+ROUND(H774+H766+H761+H770,0)</f>
        <v>4078</v>
      </c>
    </row>
    <row r="778" spans="2:8" ht="15.75" thickBot="1"/>
    <row r="779" spans="2:8" ht="16.5" thickBot="1">
      <c r="B779" s="998" t="s">
        <v>2532</v>
      </c>
      <c r="C779" s="999"/>
      <c r="D779" s="999"/>
      <c r="E779" s="999"/>
      <c r="F779" s="999"/>
      <c r="G779" s="999"/>
      <c r="H779" s="1000"/>
    </row>
    <row r="780" spans="2:8" ht="15.75" thickBot="1">
      <c r="B780" s="1001" t="s">
        <v>487</v>
      </c>
      <c r="C780" s="1002"/>
      <c r="D780" s="1003"/>
      <c r="E780" s="1004"/>
      <c r="F780" s="1004"/>
      <c r="G780" s="1004"/>
      <c r="H780" s="1005"/>
    </row>
    <row r="781" spans="2:8" ht="15.75" thickBot="1">
      <c r="B781" s="1006" t="s">
        <v>488</v>
      </c>
      <c r="C781" s="1007"/>
      <c r="D781" s="1008" t="s">
        <v>2547</v>
      </c>
      <c r="E781" s="1007"/>
      <c r="F781" s="1007"/>
      <c r="G781" s="1007"/>
      <c r="H781" s="1009"/>
    </row>
    <row r="782" spans="2:8" ht="14.45" customHeight="1">
      <c r="B782" s="1010" t="str">
        <f>VLOOKUP(D781,ACTIVIDADES!A:D,2,FALSE)</f>
        <v>Demolición escaleras sobre terreno</v>
      </c>
      <c r="C782" s="1011"/>
      <c r="D782" s="1010" t="s">
        <v>34</v>
      </c>
      <c r="E782" s="1011"/>
      <c r="F782" s="1011"/>
      <c r="G782" s="1011"/>
      <c r="H782" s="38" t="s">
        <v>1</v>
      </c>
    </row>
    <row r="783" spans="2:8">
      <c r="B783" s="1012"/>
      <c r="C783" s="1013"/>
      <c r="D783" s="1016">
        <f>+ROUND(H800+H792+H788+H796,0)</f>
        <v>12709</v>
      </c>
      <c r="E783" s="1017"/>
      <c r="F783" s="1017"/>
      <c r="G783" s="1017"/>
      <c r="H783" s="1020" t="s">
        <v>23</v>
      </c>
    </row>
    <row r="784" spans="2:8" ht="15.75" thickBot="1">
      <c r="B784" s="1014"/>
      <c r="C784" s="1015"/>
      <c r="D784" s="1018"/>
      <c r="E784" s="1019"/>
      <c r="F784" s="1019"/>
      <c r="G784" s="1019"/>
      <c r="H784" s="1021"/>
    </row>
    <row r="785" spans="2:8" ht="15.75" thickBot="1"/>
    <row r="786" spans="2:8">
      <c r="B786" s="1028" t="s">
        <v>494</v>
      </c>
      <c r="C786" s="1029"/>
      <c r="D786" s="41" t="s">
        <v>495</v>
      </c>
      <c r="E786" s="25" t="s">
        <v>496</v>
      </c>
      <c r="F786" s="25" t="s">
        <v>2469</v>
      </c>
      <c r="G786" s="26" t="s">
        <v>492</v>
      </c>
      <c r="H786" s="27" t="s">
        <v>493</v>
      </c>
    </row>
    <row r="787" spans="2:8" ht="15.75" thickBot="1">
      <c r="B787" s="153"/>
      <c r="C787" s="152"/>
      <c r="D787" s="92"/>
      <c r="E787" s="92"/>
      <c r="F787" s="92"/>
      <c r="G787" s="93"/>
      <c r="H787" s="94"/>
    </row>
    <row r="788" spans="2:8" ht="15.75" thickBot="1">
      <c r="B788" s="1022"/>
      <c r="C788" s="1023"/>
      <c r="D788" s="1024"/>
      <c r="E788" s="1030" t="s">
        <v>497</v>
      </c>
      <c r="F788" s="1031"/>
      <c r="G788" s="1032"/>
      <c r="H788" s="29">
        <f>ROUND(SUM(H787:H787),0)</f>
        <v>0</v>
      </c>
    </row>
    <row r="789" spans="2:8" ht="15.75" thickBot="1">
      <c r="B789" s="1027"/>
      <c r="C789" s="1027"/>
      <c r="D789" s="1027"/>
      <c r="E789" s="1027"/>
      <c r="F789" s="1027"/>
      <c r="G789" s="1027"/>
      <c r="H789" s="1027"/>
    </row>
    <row r="790" spans="2:8">
      <c r="B790" s="1028" t="s">
        <v>489</v>
      </c>
      <c r="C790" s="1029"/>
      <c r="D790" s="41" t="s">
        <v>490</v>
      </c>
      <c r="E790" s="25" t="s">
        <v>491</v>
      </c>
      <c r="F790" s="25" t="s">
        <v>2469</v>
      </c>
      <c r="G790" s="26" t="s">
        <v>492</v>
      </c>
      <c r="H790" s="27" t="s">
        <v>493</v>
      </c>
    </row>
    <row r="791" spans="2:8">
      <c r="B791" s="114" t="s">
        <v>543</v>
      </c>
      <c r="C791" s="56" t="str">
        <f>VLOOKUP(B791,'LISTA DE PRECIOS'!A:B,2,FALSE)</f>
        <v>Herramienta menor</v>
      </c>
      <c r="D791" s="12" t="str">
        <f>VLOOKUP(B791,'LISTA DE PRECIOS'!A:D,4,FALSE)</f>
        <v>%MO</v>
      </c>
      <c r="E791" s="55">
        <v>0.1</v>
      </c>
      <c r="F791" s="55"/>
      <c r="G791" s="13">
        <f>+H801</f>
        <v>11554</v>
      </c>
      <c r="H791" s="24">
        <f>+ROUND(E791*G791,0)</f>
        <v>1155</v>
      </c>
    </row>
    <row r="792" spans="2:8" ht="15.75" thickBot="1">
      <c r="B792" s="127" t="s">
        <v>524</v>
      </c>
      <c r="C792" s="56" t="str">
        <f>VLOOKUP(B792,'LISTA DE PRECIOS'!A:B,2,FALSE)</f>
        <v>Acarreo Horizontal</v>
      </c>
      <c r="D792" s="12" t="str">
        <f>VLOOKUP(B792,'LISTA DE PRECIOS'!A:D,4,FALSE)</f>
        <v>% MO</v>
      </c>
      <c r="E792" s="92">
        <v>0.1</v>
      </c>
      <c r="F792" s="92"/>
      <c r="G792" s="93">
        <f>+H801</f>
        <v>11554</v>
      </c>
      <c r="H792" s="94">
        <f>+ROUND(E792*G792,0)</f>
        <v>1155</v>
      </c>
    </row>
    <row r="793" spans="2:8" ht="15.75" thickBot="1">
      <c r="B793" s="1022"/>
      <c r="C793" s="1023"/>
      <c r="D793" s="1024"/>
      <c r="E793" s="1030" t="s">
        <v>498</v>
      </c>
      <c r="F793" s="1031"/>
      <c r="G793" s="1032"/>
      <c r="H793" s="29">
        <f>ROUND(SUM(H791:H792),0)</f>
        <v>2310</v>
      </c>
    </row>
    <row r="794" spans="2:8" ht="15.75" thickBot="1">
      <c r="B794" s="42"/>
      <c r="C794" s="42"/>
      <c r="D794" s="42"/>
      <c r="E794" s="10"/>
      <c r="F794" s="10"/>
      <c r="G794" s="7"/>
      <c r="H794" s="8"/>
    </row>
    <row r="795" spans="2:8" ht="24.75" thickBot="1">
      <c r="B795" s="1033" t="s">
        <v>499</v>
      </c>
      <c r="C795" s="1034"/>
      <c r="D795" s="30" t="s">
        <v>495</v>
      </c>
      <c r="E795" s="30" t="s">
        <v>501</v>
      </c>
      <c r="F795" s="25" t="s">
        <v>2469</v>
      </c>
      <c r="G795" s="31" t="s">
        <v>500</v>
      </c>
      <c r="H795" s="32" t="s">
        <v>493</v>
      </c>
    </row>
    <row r="796" spans="2:8" ht="15.75" thickBot="1">
      <c r="B796" s="15">
        <v>3</v>
      </c>
      <c r="C796" s="16" t="s">
        <v>4</v>
      </c>
      <c r="D796" s="17"/>
      <c r="E796" s="18"/>
      <c r="F796" s="18"/>
      <c r="G796" s="19"/>
      <c r="H796" s="20">
        <f>+ROUND(E796*G796,0)</f>
        <v>0</v>
      </c>
    </row>
    <row r="797" spans="2:8" ht="15.75" thickBot="1">
      <c r="B797" s="991"/>
      <c r="C797" s="991"/>
      <c r="D797" s="991"/>
      <c r="E797" s="992" t="s">
        <v>502</v>
      </c>
      <c r="F797" s="993"/>
      <c r="G797" s="994"/>
      <c r="H797" s="33">
        <f>ROUND(SUM(H796:H796),0)</f>
        <v>0</v>
      </c>
    </row>
    <row r="798" spans="2:8" ht="15.75" thickBot="1">
      <c r="B798" s="1027"/>
      <c r="C798" s="1027"/>
      <c r="D798" s="1027"/>
      <c r="E798" s="1027"/>
      <c r="F798" s="1027"/>
      <c r="G798" s="1027"/>
      <c r="H798" s="1027"/>
    </row>
    <row r="799" spans="2:8" ht="15.75" thickBot="1">
      <c r="B799" s="1028" t="s">
        <v>503</v>
      </c>
      <c r="C799" s="1029"/>
      <c r="D799" s="41" t="s">
        <v>495</v>
      </c>
      <c r="E799" s="25" t="s">
        <v>504</v>
      </c>
      <c r="F799" s="25" t="s">
        <v>2469</v>
      </c>
      <c r="G799" s="26" t="s">
        <v>505</v>
      </c>
      <c r="H799" s="27" t="s">
        <v>493</v>
      </c>
    </row>
    <row r="800" spans="2:8" ht="15.75" thickBot="1">
      <c r="B800" s="118" t="s">
        <v>2514</v>
      </c>
      <c r="C800" s="56" t="str">
        <f>VLOOKUP(B800,'LISTA DE PRECIOS'!A:B,2,FALSE)</f>
        <v>Ayudante</v>
      </c>
      <c r="D800" s="12" t="str">
        <f>VLOOKUP(B800,'LISTA DE PRECIOS'!A:D,4,FALSE)</f>
        <v>Día</v>
      </c>
      <c r="E800" s="117">
        <v>0.17</v>
      </c>
      <c r="F800" s="125">
        <v>1</v>
      </c>
      <c r="G800" s="93">
        <f>VLOOKUP(B800,'LISTA DE PRECIOS'!A:E,5,FALSE)</f>
        <v>67964</v>
      </c>
      <c r="H800" s="20">
        <f>+ROUND(E800*F800*G800,0)</f>
        <v>11554</v>
      </c>
    </row>
    <row r="801" spans="2:8" ht="15.75" thickBot="1">
      <c r="B801" s="991"/>
      <c r="C801" s="991"/>
      <c r="D801" s="991"/>
      <c r="E801" s="1042" t="s">
        <v>506</v>
      </c>
      <c r="F801" s="1043"/>
      <c r="G801" s="1031"/>
      <c r="H801" s="29">
        <f>ROUND(SUM(H800:H800),0)</f>
        <v>11554</v>
      </c>
    </row>
    <row r="802" spans="2:8" ht="15.75" thickBot="1">
      <c r="B802" s="42"/>
      <c r="C802" s="42"/>
      <c r="D802" s="42"/>
      <c r="E802" s="42"/>
      <c r="F802" s="42"/>
      <c r="G802" s="42"/>
      <c r="H802" s="42"/>
    </row>
    <row r="803" spans="2:8" ht="15.75" thickBot="1">
      <c r="B803" s="40"/>
      <c r="C803" s="40"/>
      <c r="D803" s="40"/>
      <c r="E803" s="995" t="s">
        <v>507</v>
      </c>
      <c r="F803" s="996"/>
      <c r="G803" s="997"/>
      <c r="H803" s="14">
        <f>+ROUND(H801+H793+H788+H797,0)</f>
        <v>13864</v>
      </c>
    </row>
    <row r="805" spans="2:8" ht="15.75" thickBot="1"/>
    <row r="806" spans="2:8" ht="16.5" thickBot="1">
      <c r="B806" s="998" t="s">
        <v>2532</v>
      </c>
      <c r="C806" s="999"/>
      <c r="D806" s="999"/>
      <c r="E806" s="999"/>
      <c r="F806" s="999"/>
      <c r="G806" s="999"/>
      <c r="H806" s="1000"/>
    </row>
    <row r="807" spans="2:8" ht="15.75" thickBot="1">
      <c r="B807" s="1001" t="s">
        <v>487</v>
      </c>
      <c r="C807" s="1002"/>
      <c r="D807" s="1003"/>
      <c r="E807" s="1004"/>
      <c r="F807" s="1004"/>
      <c r="G807" s="1004"/>
      <c r="H807" s="1005"/>
    </row>
    <row r="808" spans="2:8" ht="15.75" thickBot="1">
      <c r="B808" s="1006" t="s">
        <v>488</v>
      </c>
      <c r="C808" s="1007"/>
      <c r="D808" s="1008" t="s">
        <v>2546</v>
      </c>
      <c r="E808" s="1007"/>
      <c r="F808" s="1007"/>
      <c r="G808" s="1007"/>
      <c r="H808" s="1009"/>
    </row>
    <row r="809" spans="2:8" ht="14.45" customHeight="1">
      <c r="B809" s="1010" t="str">
        <f>VLOOKUP(D808,ACTIVIDADES!A:D,2,FALSE)</f>
        <v>Demolición de mesón</v>
      </c>
      <c r="C809" s="1011"/>
      <c r="D809" s="1010" t="s">
        <v>34</v>
      </c>
      <c r="E809" s="1011"/>
      <c r="F809" s="1011"/>
      <c r="G809" s="1011"/>
      <c r="H809" s="38" t="s">
        <v>1</v>
      </c>
    </row>
    <row r="810" spans="2:8">
      <c r="B810" s="1012"/>
      <c r="C810" s="1013"/>
      <c r="D810" s="1016">
        <f>+ROUND(H827+H819+H815+H823,0)</f>
        <v>12709</v>
      </c>
      <c r="E810" s="1017"/>
      <c r="F810" s="1017"/>
      <c r="G810" s="1017"/>
      <c r="H810" s="1020" t="s">
        <v>23</v>
      </c>
    </row>
    <row r="811" spans="2:8" ht="15.75" thickBot="1">
      <c r="B811" s="1014"/>
      <c r="C811" s="1015"/>
      <c r="D811" s="1018"/>
      <c r="E811" s="1019"/>
      <c r="F811" s="1019"/>
      <c r="G811" s="1019"/>
      <c r="H811" s="1021"/>
    </row>
    <row r="812" spans="2:8" ht="15.75" thickBot="1"/>
    <row r="813" spans="2:8">
      <c r="B813" s="1028" t="s">
        <v>494</v>
      </c>
      <c r="C813" s="1029"/>
      <c r="D813" s="41" t="s">
        <v>495</v>
      </c>
      <c r="E813" s="25" t="s">
        <v>496</v>
      </c>
      <c r="F813" s="25" t="s">
        <v>2469</v>
      </c>
      <c r="G813" s="26" t="s">
        <v>492</v>
      </c>
      <c r="H813" s="27" t="s">
        <v>493</v>
      </c>
    </row>
    <row r="814" spans="2:8" ht="15.75" thickBot="1">
      <c r="B814" s="153"/>
      <c r="C814" s="152"/>
      <c r="D814" s="92"/>
      <c r="E814" s="92"/>
      <c r="F814" s="92"/>
      <c r="G814" s="93"/>
      <c r="H814" s="94"/>
    </row>
    <row r="815" spans="2:8" ht="15.75" thickBot="1">
      <c r="B815" s="1022"/>
      <c r="C815" s="1023"/>
      <c r="D815" s="1024"/>
      <c r="E815" s="1030" t="s">
        <v>497</v>
      </c>
      <c r="F815" s="1031"/>
      <c r="G815" s="1032"/>
      <c r="H815" s="29">
        <f>ROUND(SUM(H814:H814),0)</f>
        <v>0</v>
      </c>
    </row>
    <row r="816" spans="2:8" ht="15.75" thickBot="1">
      <c r="B816" s="1027"/>
      <c r="C816" s="1027"/>
      <c r="D816" s="1027"/>
      <c r="E816" s="1027"/>
      <c r="F816" s="1027"/>
      <c r="G816" s="1027"/>
      <c r="H816" s="1027"/>
    </row>
    <row r="817" spans="2:8">
      <c r="B817" s="1028" t="s">
        <v>489</v>
      </c>
      <c r="C817" s="1029"/>
      <c r="D817" s="41" t="s">
        <v>490</v>
      </c>
      <c r="E817" s="25" t="s">
        <v>491</v>
      </c>
      <c r="F817" s="25" t="s">
        <v>2469</v>
      </c>
      <c r="G817" s="26" t="s">
        <v>492</v>
      </c>
      <c r="H817" s="27" t="s">
        <v>493</v>
      </c>
    </row>
    <row r="818" spans="2:8">
      <c r="B818" s="114" t="s">
        <v>543</v>
      </c>
      <c r="C818" s="56" t="str">
        <f>VLOOKUP(B818,'LISTA DE PRECIOS'!A:B,2,FALSE)</f>
        <v>Herramienta menor</v>
      </c>
      <c r="D818" s="12" t="str">
        <f>VLOOKUP(B818,'LISTA DE PRECIOS'!A:D,4,FALSE)</f>
        <v>%MO</v>
      </c>
      <c r="E818" s="55">
        <v>0.1</v>
      </c>
      <c r="F818" s="55"/>
      <c r="G818" s="13">
        <f>+H828</f>
        <v>11554</v>
      </c>
      <c r="H818" s="24">
        <f>+ROUND(E818*G818,0)</f>
        <v>1155</v>
      </c>
    </row>
    <row r="819" spans="2:8" ht="15.75" thickBot="1">
      <c r="B819" s="127" t="s">
        <v>524</v>
      </c>
      <c r="C819" s="56" t="str">
        <f>VLOOKUP(B819,'LISTA DE PRECIOS'!A:B,2,FALSE)</f>
        <v>Acarreo Horizontal</v>
      </c>
      <c r="D819" s="12" t="str">
        <f>VLOOKUP(B819,'LISTA DE PRECIOS'!A:D,4,FALSE)</f>
        <v>% MO</v>
      </c>
      <c r="E819" s="92">
        <v>0.1</v>
      </c>
      <c r="F819" s="92"/>
      <c r="G819" s="93">
        <f>+H828</f>
        <v>11554</v>
      </c>
      <c r="H819" s="94">
        <f>+ROUND(E819*G819,0)</f>
        <v>1155</v>
      </c>
    </row>
    <row r="820" spans="2:8" ht="15.75" thickBot="1">
      <c r="B820" s="1022"/>
      <c r="C820" s="1023"/>
      <c r="D820" s="1024"/>
      <c r="E820" s="1030" t="s">
        <v>498</v>
      </c>
      <c r="F820" s="1031"/>
      <c r="G820" s="1032"/>
      <c r="H820" s="29">
        <f>ROUND(SUM(H818:H819),0)</f>
        <v>2310</v>
      </c>
    </row>
    <row r="821" spans="2:8" ht="15.75" thickBot="1">
      <c r="B821" s="42"/>
      <c r="C821" s="42"/>
      <c r="D821" s="42"/>
      <c r="E821" s="10"/>
      <c r="F821" s="10"/>
      <c r="G821" s="7"/>
      <c r="H821" s="8"/>
    </row>
    <row r="822" spans="2:8" ht="24.75" thickBot="1">
      <c r="B822" s="1033" t="s">
        <v>499</v>
      </c>
      <c r="C822" s="1034"/>
      <c r="D822" s="30" t="s">
        <v>495</v>
      </c>
      <c r="E822" s="30" t="s">
        <v>501</v>
      </c>
      <c r="F822" s="25" t="s">
        <v>2469</v>
      </c>
      <c r="G822" s="31" t="s">
        <v>500</v>
      </c>
      <c r="H822" s="32" t="s">
        <v>493</v>
      </c>
    </row>
    <row r="823" spans="2:8" ht="15.75" thickBot="1">
      <c r="B823" s="15">
        <v>3</v>
      </c>
      <c r="C823" s="16" t="s">
        <v>4</v>
      </c>
      <c r="D823" s="17"/>
      <c r="E823" s="18"/>
      <c r="F823" s="18"/>
      <c r="G823" s="19"/>
      <c r="H823" s="20">
        <f>+ROUND(E823*G823,0)</f>
        <v>0</v>
      </c>
    </row>
    <row r="824" spans="2:8" ht="15.75" thickBot="1">
      <c r="B824" s="991"/>
      <c r="C824" s="991"/>
      <c r="D824" s="991"/>
      <c r="E824" s="992" t="s">
        <v>502</v>
      </c>
      <c r="F824" s="993"/>
      <c r="G824" s="994"/>
      <c r="H824" s="33">
        <f>ROUND(SUM(H823:H823),0)</f>
        <v>0</v>
      </c>
    </row>
    <row r="825" spans="2:8" ht="15.75" thickBot="1">
      <c r="B825" s="1027"/>
      <c r="C825" s="1027"/>
      <c r="D825" s="1027"/>
      <c r="E825" s="1027"/>
      <c r="F825" s="1027"/>
      <c r="G825" s="1027"/>
      <c r="H825" s="1027"/>
    </row>
    <row r="826" spans="2:8" ht="15.75" thickBot="1">
      <c r="B826" s="1028" t="s">
        <v>503</v>
      </c>
      <c r="C826" s="1029"/>
      <c r="D826" s="41" t="s">
        <v>495</v>
      </c>
      <c r="E826" s="25" t="s">
        <v>504</v>
      </c>
      <c r="F826" s="25" t="s">
        <v>2469</v>
      </c>
      <c r="G826" s="26" t="s">
        <v>505</v>
      </c>
      <c r="H826" s="27" t="s">
        <v>493</v>
      </c>
    </row>
    <row r="827" spans="2:8" ht="15.75" thickBot="1">
      <c r="B827" s="118" t="s">
        <v>2514</v>
      </c>
      <c r="C827" s="56" t="str">
        <f>VLOOKUP(B827,'LISTA DE PRECIOS'!A:B,2,FALSE)</f>
        <v>Ayudante</v>
      </c>
      <c r="D827" s="12" t="str">
        <f>VLOOKUP(B827,'LISTA DE PRECIOS'!A:D,4,FALSE)</f>
        <v>Día</v>
      </c>
      <c r="E827" s="117">
        <v>0.17</v>
      </c>
      <c r="F827" s="125">
        <v>1</v>
      </c>
      <c r="G827" s="93">
        <f>VLOOKUP(B827,'LISTA DE PRECIOS'!A:E,5,FALSE)</f>
        <v>67964</v>
      </c>
      <c r="H827" s="20">
        <f>+ROUND(E827*F827*G827,0)</f>
        <v>11554</v>
      </c>
    </row>
    <row r="828" spans="2:8" ht="15.75" thickBot="1">
      <c r="B828" s="991"/>
      <c r="C828" s="991"/>
      <c r="D828" s="991"/>
      <c r="E828" s="1042" t="s">
        <v>506</v>
      </c>
      <c r="F828" s="1043"/>
      <c r="G828" s="1031"/>
      <c r="H828" s="29">
        <f>ROUND(SUM(H827:H827),0)</f>
        <v>11554</v>
      </c>
    </row>
    <row r="829" spans="2:8" ht="15.75" thickBot="1">
      <c r="B829" s="42"/>
      <c r="C829" s="42"/>
      <c r="D829" s="42"/>
      <c r="E829" s="42"/>
      <c r="F829" s="42"/>
      <c r="G829" s="42"/>
      <c r="H829" s="42"/>
    </row>
    <row r="830" spans="2:8" ht="15.75" thickBot="1">
      <c r="B830" s="40"/>
      <c r="C830" s="40"/>
      <c r="D830" s="40"/>
      <c r="E830" s="995" t="s">
        <v>507</v>
      </c>
      <c r="F830" s="996"/>
      <c r="G830" s="997"/>
      <c r="H830" s="14">
        <f>+ROUND(H828+H820+H815+H824,0)</f>
        <v>13864</v>
      </c>
    </row>
    <row r="832" spans="2:8" ht="15.75" thickBot="1"/>
    <row r="833" spans="2:8" ht="16.5" thickBot="1">
      <c r="B833" s="998" t="s">
        <v>2532</v>
      </c>
      <c r="C833" s="999"/>
      <c r="D833" s="999"/>
      <c r="E833" s="999"/>
      <c r="F833" s="999"/>
      <c r="G833" s="999"/>
      <c r="H833" s="1000"/>
    </row>
    <row r="834" spans="2:8" ht="15.75" thickBot="1">
      <c r="B834" s="1001" t="s">
        <v>487</v>
      </c>
      <c r="C834" s="1002"/>
      <c r="D834" s="1003"/>
      <c r="E834" s="1004"/>
      <c r="F834" s="1004"/>
      <c r="G834" s="1004"/>
      <c r="H834" s="1005"/>
    </row>
    <row r="835" spans="2:8" ht="15.75" thickBot="1">
      <c r="B835" s="1006" t="s">
        <v>488</v>
      </c>
      <c r="C835" s="1007"/>
      <c r="D835" s="1008" t="s">
        <v>2545</v>
      </c>
      <c r="E835" s="1007"/>
      <c r="F835" s="1007"/>
      <c r="G835" s="1007"/>
      <c r="H835" s="1009"/>
    </row>
    <row r="836" spans="2:8" ht="14.45" customHeight="1">
      <c r="B836" s="1010" t="str">
        <f>VLOOKUP(D835,ACTIVIDADES!A:D,2,FALSE)</f>
        <v>Desmonte de flanche</v>
      </c>
      <c r="C836" s="1011"/>
      <c r="D836" s="1010" t="s">
        <v>34</v>
      </c>
      <c r="E836" s="1011"/>
      <c r="F836" s="1011"/>
      <c r="G836" s="1011"/>
      <c r="H836" s="38" t="s">
        <v>1</v>
      </c>
    </row>
    <row r="837" spans="2:8">
      <c r="B837" s="1012"/>
      <c r="C837" s="1013"/>
      <c r="D837" s="1016">
        <f>+ROUND(H856+H848+H842+H852,0)</f>
        <v>3535</v>
      </c>
      <c r="E837" s="1017"/>
      <c r="F837" s="1017"/>
      <c r="G837" s="1017"/>
      <c r="H837" s="1020" t="s">
        <v>28</v>
      </c>
    </row>
    <row r="838" spans="2:8" ht="15.75" thickBot="1">
      <c r="B838" s="1014"/>
      <c r="C838" s="1015"/>
      <c r="D838" s="1018"/>
      <c r="E838" s="1019"/>
      <c r="F838" s="1019"/>
      <c r="G838" s="1019"/>
      <c r="H838" s="1021"/>
    </row>
    <row r="839" spans="2:8" ht="15.75" thickBot="1"/>
    <row r="840" spans="2:8">
      <c r="B840" s="1028" t="s">
        <v>494</v>
      </c>
      <c r="C840" s="1029"/>
      <c r="D840" s="41" t="s">
        <v>495</v>
      </c>
      <c r="E840" s="25" t="s">
        <v>496</v>
      </c>
      <c r="F840" s="25" t="s">
        <v>2469</v>
      </c>
      <c r="G840" s="26" t="s">
        <v>492</v>
      </c>
      <c r="H840" s="27" t="s">
        <v>493</v>
      </c>
    </row>
    <row r="841" spans="2:8" ht="15.75" thickBot="1">
      <c r="B841" s="91"/>
      <c r="C841" s="112"/>
      <c r="D841" s="92"/>
      <c r="E841" s="92"/>
      <c r="F841" s="92"/>
      <c r="G841" s="93"/>
      <c r="H841" s="94"/>
    </row>
    <row r="842" spans="2:8" ht="15.75" thickBot="1">
      <c r="B842" s="1022"/>
      <c r="C842" s="1023"/>
      <c r="D842" s="1024"/>
      <c r="E842" s="1030" t="s">
        <v>497</v>
      </c>
      <c r="F842" s="1031"/>
      <c r="G842" s="1032"/>
      <c r="H842" s="29">
        <f>ROUND(SUM(H841:H841),0)</f>
        <v>0</v>
      </c>
    </row>
    <row r="843" spans="2:8" ht="15.75" thickBot="1">
      <c r="B843" s="1027"/>
      <c r="C843" s="1027"/>
      <c r="D843" s="1027"/>
      <c r="E843" s="1027"/>
      <c r="F843" s="1027"/>
      <c r="G843" s="1027"/>
      <c r="H843" s="1027"/>
    </row>
    <row r="844" spans="2:8">
      <c r="B844" s="1028" t="s">
        <v>489</v>
      </c>
      <c r="C844" s="1029"/>
      <c r="D844" s="41" t="s">
        <v>490</v>
      </c>
      <c r="E844" s="25" t="s">
        <v>491</v>
      </c>
      <c r="F844" s="25" t="s">
        <v>2469</v>
      </c>
      <c r="G844" s="26" t="s">
        <v>492</v>
      </c>
      <c r="H844" s="27" t="s">
        <v>493</v>
      </c>
    </row>
    <row r="845" spans="2:8">
      <c r="B845" s="114" t="s">
        <v>543</v>
      </c>
      <c r="C845" s="56" t="str">
        <f>VLOOKUP(B845,'LISTA DE PRECIOS'!A:B,2,FALSE)</f>
        <v>Herramienta menor</v>
      </c>
      <c r="D845" s="12" t="str">
        <f>VLOOKUP(B845,'LISTA DE PRECIOS'!A:D,4,FALSE)</f>
        <v>%MO</v>
      </c>
      <c r="E845" s="55">
        <v>0.1</v>
      </c>
      <c r="F845" s="55"/>
      <c r="G845" s="13">
        <f>+H856</f>
        <v>2719</v>
      </c>
      <c r="H845" s="24">
        <f>+ROUND(E845*G845,0)</f>
        <v>272</v>
      </c>
    </row>
    <row r="846" spans="2:8">
      <c r="B846" s="120" t="s">
        <v>524</v>
      </c>
      <c r="C846" s="56" t="str">
        <f>VLOOKUP(B846,'LISTA DE PRECIOS'!A:B,2,FALSE)</f>
        <v>Acarreo Horizontal</v>
      </c>
      <c r="D846" s="12" t="str">
        <f>VLOOKUP(B846,'LISTA DE PRECIOS'!A:D,4,FALSE)</f>
        <v>% MO</v>
      </c>
      <c r="E846" s="12">
        <v>0.1</v>
      </c>
      <c r="F846" s="12"/>
      <c r="G846" s="13">
        <f>+H856</f>
        <v>2719</v>
      </c>
      <c r="H846" s="39">
        <f>+ROUND(E846*G846,0)</f>
        <v>272</v>
      </c>
    </row>
    <row r="847" spans="2:8" ht="15.75" thickBot="1">
      <c r="B847" s="91" t="s">
        <v>548</v>
      </c>
      <c r="C847" s="56" t="str">
        <f>VLOOKUP(B847,'LISTA DE PRECIOS'!A:B,2,FALSE)</f>
        <v xml:space="preserve">Andamio certificado </v>
      </c>
      <c r="D847" s="12" t="str">
        <f>VLOOKUP(B847,'LISTA DE PRECIOS'!A:D,4,FALSE)</f>
        <v>Día</v>
      </c>
      <c r="E847" s="92">
        <v>0.1</v>
      </c>
      <c r="F847" s="92"/>
      <c r="G847" s="93">
        <f>+H856</f>
        <v>2719</v>
      </c>
      <c r="H847" s="94">
        <f>+ROUND(E847*G847,0)</f>
        <v>272</v>
      </c>
    </row>
    <row r="848" spans="2:8" ht="15.75" thickBot="1">
      <c r="B848" s="1022"/>
      <c r="C848" s="1023"/>
      <c r="D848" s="1024"/>
      <c r="E848" s="1030" t="s">
        <v>498</v>
      </c>
      <c r="F848" s="1031"/>
      <c r="G848" s="1032"/>
      <c r="H848" s="29">
        <f>ROUND(SUM(H845:H847),0)</f>
        <v>816</v>
      </c>
    </row>
    <row r="849" spans="2:8" ht="15.75" thickBot="1">
      <c r="B849" s="42"/>
      <c r="C849" s="42"/>
      <c r="D849" s="42"/>
      <c r="E849" s="10"/>
      <c r="F849" s="10"/>
      <c r="G849" s="7"/>
      <c r="H849" s="8"/>
    </row>
    <row r="850" spans="2:8" ht="24.75" thickBot="1">
      <c r="B850" s="1033" t="s">
        <v>499</v>
      </c>
      <c r="C850" s="1034"/>
      <c r="D850" s="30" t="s">
        <v>495</v>
      </c>
      <c r="E850" s="30" t="s">
        <v>501</v>
      </c>
      <c r="F850" s="25" t="s">
        <v>2469</v>
      </c>
      <c r="G850" s="31" t="s">
        <v>500</v>
      </c>
      <c r="H850" s="32" t="s">
        <v>493</v>
      </c>
    </row>
    <row r="851" spans="2:8" ht="15.75" thickBot="1">
      <c r="B851" s="15">
        <v>3</v>
      </c>
      <c r="C851" s="16" t="s">
        <v>4</v>
      </c>
      <c r="D851" s="17"/>
      <c r="E851" s="18"/>
      <c r="F851" s="18"/>
      <c r="G851" s="19"/>
      <c r="H851" s="20">
        <f>+ROUND(E851*G851,0)</f>
        <v>0</v>
      </c>
    </row>
    <row r="852" spans="2:8" ht="15.75" thickBot="1">
      <c r="B852" s="991"/>
      <c r="C852" s="991"/>
      <c r="D852" s="991"/>
      <c r="E852" s="992" t="s">
        <v>502</v>
      </c>
      <c r="F852" s="993"/>
      <c r="G852" s="994"/>
      <c r="H852" s="33">
        <f>ROUND(SUM(H851:H851),0)</f>
        <v>0</v>
      </c>
    </row>
    <row r="853" spans="2:8" ht="15.75" thickBot="1">
      <c r="B853" s="1027"/>
      <c r="C853" s="1027"/>
      <c r="D853" s="1027"/>
      <c r="E853" s="1027"/>
      <c r="F853" s="1027"/>
      <c r="G853" s="1027"/>
      <c r="H853" s="1027"/>
    </row>
    <row r="854" spans="2:8" ht="15.75" thickBot="1">
      <c r="B854" s="1028" t="s">
        <v>503</v>
      </c>
      <c r="C854" s="1029"/>
      <c r="D854" s="41" t="s">
        <v>495</v>
      </c>
      <c r="E854" s="25" t="s">
        <v>504</v>
      </c>
      <c r="F854" s="25" t="s">
        <v>2469</v>
      </c>
      <c r="G854" s="26" t="s">
        <v>505</v>
      </c>
      <c r="H854" s="27" t="s">
        <v>493</v>
      </c>
    </row>
    <row r="855" spans="2:8" ht="15.75" thickBot="1">
      <c r="B855" s="118" t="s">
        <v>2514</v>
      </c>
      <c r="C855" s="56" t="str">
        <f>VLOOKUP(B855,'LISTA DE PRECIOS'!A:B,2,FALSE)</f>
        <v>Ayudante</v>
      </c>
      <c r="D855" s="12" t="str">
        <f>VLOOKUP(B855,'LISTA DE PRECIOS'!A:D,4,FALSE)</f>
        <v>Día</v>
      </c>
      <c r="E855" s="117">
        <v>0.04</v>
      </c>
      <c r="F855" s="125">
        <v>1</v>
      </c>
      <c r="G855" s="93">
        <f>VLOOKUP(B855,'LISTA DE PRECIOS'!A:E,5,FALSE)</f>
        <v>67964</v>
      </c>
      <c r="H855" s="20">
        <f>+ROUND(E855*F855*G855,0)</f>
        <v>2719</v>
      </c>
    </row>
    <row r="856" spans="2:8" ht="15.75" thickBot="1">
      <c r="B856" s="991"/>
      <c r="C856" s="991"/>
      <c r="D856" s="991"/>
      <c r="E856" s="1042" t="s">
        <v>506</v>
      </c>
      <c r="F856" s="1043"/>
      <c r="G856" s="1031"/>
      <c r="H856" s="29">
        <f>ROUND(SUM(H855:H855),0)</f>
        <v>2719</v>
      </c>
    </row>
    <row r="857" spans="2:8" ht="15.75" thickBot="1">
      <c r="B857" s="42"/>
      <c r="C857" s="42"/>
      <c r="D857" s="42"/>
      <c r="E857" s="42"/>
      <c r="F857" s="42"/>
      <c r="G857" s="42"/>
      <c r="H857" s="42"/>
    </row>
    <row r="858" spans="2:8" ht="15.75" thickBot="1">
      <c r="B858" s="40"/>
      <c r="C858" s="40"/>
      <c r="D858" s="40"/>
      <c r="E858" s="995" t="s">
        <v>507</v>
      </c>
      <c r="F858" s="996"/>
      <c r="G858" s="997"/>
      <c r="H858" s="14">
        <f>+ROUND(H856+H848+H842+H852,0)</f>
        <v>3535</v>
      </c>
    </row>
    <row r="860" spans="2:8" ht="15.75" thickBot="1"/>
    <row r="861" spans="2:8" ht="16.5" thickBot="1">
      <c r="B861" s="998" t="s">
        <v>2532</v>
      </c>
      <c r="C861" s="999"/>
      <c r="D861" s="999"/>
      <c r="E861" s="999"/>
      <c r="F861" s="999"/>
      <c r="G861" s="999"/>
      <c r="H861" s="1000"/>
    </row>
    <row r="862" spans="2:8" ht="15.75" thickBot="1">
      <c r="B862" s="1001" t="s">
        <v>487</v>
      </c>
      <c r="C862" s="1002"/>
      <c r="D862" s="1003"/>
      <c r="E862" s="1004"/>
      <c r="F862" s="1004"/>
      <c r="G862" s="1004"/>
      <c r="H862" s="1005"/>
    </row>
    <row r="863" spans="2:8" ht="15.75" thickBot="1">
      <c r="B863" s="1006" t="s">
        <v>488</v>
      </c>
      <c r="C863" s="1007"/>
      <c r="D863" s="1008" t="s">
        <v>2544</v>
      </c>
      <c r="E863" s="1007"/>
      <c r="F863" s="1007"/>
      <c r="G863" s="1007"/>
      <c r="H863" s="1009"/>
    </row>
    <row r="864" spans="2:8" ht="14.45" customHeight="1">
      <c r="B864" s="1010" t="str">
        <f>VLOOKUP(D863,ACTIVIDADES!A:D,2,FALSE)</f>
        <v>Desmonte de canaleta 43 o 90</v>
      </c>
      <c r="C864" s="1011"/>
      <c r="D864" s="1010" t="s">
        <v>34</v>
      </c>
      <c r="E864" s="1011"/>
      <c r="F864" s="1011"/>
      <c r="G864" s="1011"/>
      <c r="H864" s="38" t="s">
        <v>1</v>
      </c>
    </row>
    <row r="865" spans="2:8">
      <c r="B865" s="1012"/>
      <c r="C865" s="1013"/>
      <c r="D865" s="1016">
        <f>+ROUND(H884+H876+H870+H880,0)</f>
        <v>17670</v>
      </c>
      <c r="E865" s="1017"/>
      <c r="F865" s="1017"/>
      <c r="G865" s="1017"/>
      <c r="H865" s="1020" t="s">
        <v>23</v>
      </c>
    </row>
    <row r="866" spans="2:8" ht="15.75" thickBot="1">
      <c r="B866" s="1014"/>
      <c r="C866" s="1015"/>
      <c r="D866" s="1018"/>
      <c r="E866" s="1019"/>
      <c r="F866" s="1019"/>
      <c r="G866" s="1019"/>
      <c r="H866" s="1021"/>
    </row>
    <row r="867" spans="2:8" ht="15.75" thickBot="1"/>
    <row r="868" spans="2:8">
      <c r="B868" s="1028" t="s">
        <v>494</v>
      </c>
      <c r="C868" s="1029"/>
      <c r="D868" s="41" t="s">
        <v>495</v>
      </c>
      <c r="E868" s="25" t="s">
        <v>496</v>
      </c>
      <c r="F868" s="25" t="s">
        <v>2469</v>
      </c>
      <c r="G868" s="26" t="s">
        <v>492</v>
      </c>
      <c r="H868" s="27" t="s">
        <v>493</v>
      </c>
    </row>
    <row r="869" spans="2:8" ht="15.75" thickBot="1">
      <c r="B869" s="91"/>
      <c r="C869" s="112"/>
      <c r="D869" s="92"/>
      <c r="E869" s="92"/>
      <c r="F869" s="92"/>
      <c r="G869" s="93"/>
      <c r="H869" s="94"/>
    </row>
    <row r="870" spans="2:8" ht="15.75" thickBot="1">
      <c r="B870" s="1022"/>
      <c r="C870" s="1023"/>
      <c r="D870" s="1024"/>
      <c r="E870" s="1030" t="s">
        <v>497</v>
      </c>
      <c r="F870" s="1031"/>
      <c r="G870" s="1032"/>
      <c r="H870" s="29">
        <f>ROUND(SUM(H869:H869),0)</f>
        <v>0</v>
      </c>
    </row>
    <row r="871" spans="2:8" ht="15.75" thickBot="1">
      <c r="B871" s="1027"/>
      <c r="C871" s="1027"/>
      <c r="D871" s="1027"/>
      <c r="E871" s="1027"/>
      <c r="F871" s="1027"/>
      <c r="G871" s="1027"/>
      <c r="H871" s="1027"/>
    </row>
    <row r="872" spans="2:8">
      <c r="B872" s="1028" t="s">
        <v>489</v>
      </c>
      <c r="C872" s="1029"/>
      <c r="D872" s="41" t="s">
        <v>490</v>
      </c>
      <c r="E872" s="25" t="s">
        <v>491</v>
      </c>
      <c r="F872" s="25" t="s">
        <v>2469</v>
      </c>
      <c r="G872" s="26" t="s">
        <v>492</v>
      </c>
      <c r="H872" s="27" t="s">
        <v>493</v>
      </c>
    </row>
    <row r="873" spans="2:8">
      <c r="B873" s="114" t="s">
        <v>543</v>
      </c>
      <c r="C873" s="56" t="str">
        <f>VLOOKUP(B873,'LISTA DE PRECIOS'!A:B,2,FALSE)</f>
        <v>Herramienta menor</v>
      </c>
      <c r="D873" s="12" t="str">
        <f>VLOOKUP(B873,'LISTA DE PRECIOS'!A:D,4,FALSE)</f>
        <v>%MO</v>
      </c>
      <c r="E873" s="55">
        <v>0.1</v>
      </c>
      <c r="F873" s="55"/>
      <c r="G873" s="13">
        <f>+H884</f>
        <v>13593</v>
      </c>
      <c r="H873" s="24">
        <f>+ROUND(E873*G873,0)</f>
        <v>1359</v>
      </c>
    </row>
    <row r="874" spans="2:8">
      <c r="B874" s="120" t="s">
        <v>524</v>
      </c>
      <c r="C874" s="56" t="str">
        <f>VLOOKUP(B874,'LISTA DE PRECIOS'!A:B,2,FALSE)</f>
        <v>Acarreo Horizontal</v>
      </c>
      <c r="D874" s="12" t="str">
        <f>VLOOKUP(B874,'LISTA DE PRECIOS'!A:D,4,FALSE)</f>
        <v>% MO</v>
      </c>
      <c r="E874" s="12">
        <v>0.1</v>
      </c>
      <c r="F874" s="12"/>
      <c r="G874" s="13">
        <f>+H884</f>
        <v>13593</v>
      </c>
      <c r="H874" s="39">
        <f>+ROUND(E874*G874,0)</f>
        <v>1359</v>
      </c>
    </row>
    <row r="875" spans="2:8" ht="15.75" thickBot="1">
      <c r="B875" s="91" t="s">
        <v>548</v>
      </c>
      <c r="C875" s="56" t="str">
        <f>VLOOKUP(B875,'LISTA DE PRECIOS'!A:B,2,FALSE)</f>
        <v xml:space="preserve">Andamio certificado </v>
      </c>
      <c r="D875" s="12" t="str">
        <f>VLOOKUP(B875,'LISTA DE PRECIOS'!A:D,4,FALSE)</f>
        <v>Día</v>
      </c>
      <c r="E875" s="92">
        <v>0.1</v>
      </c>
      <c r="F875" s="92"/>
      <c r="G875" s="93">
        <f>+H884</f>
        <v>13593</v>
      </c>
      <c r="H875" s="94">
        <f>+ROUND(E875*G875,0)</f>
        <v>1359</v>
      </c>
    </row>
    <row r="876" spans="2:8" ht="15.75" thickBot="1">
      <c r="B876" s="1022"/>
      <c r="C876" s="1023"/>
      <c r="D876" s="1024"/>
      <c r="E876" s="1030" t="s">
        <v>498</v>
      </c>
      <c r="F876" s="1031"/>
      <c r="G876" s="1032"/>
      <c r="H876" s="29">
        <f>ROUND(SUM(H873:H875),0)</f>
        <v>4077</v>
      </c>
    </row>
    <row r="877" spans="2:8" ht="15.75" thickBot="1">
      <c r="B877" s="42"/>
      <c r="C877" s="42"/>
      <c r="D877" s="42"/>
      <c r="E877" s="10"/>
      <c r="F877" s="10"/>
      <c r="G877" s="7"/>
      <c r="H877" s="8"/>
    </row>
    <row r="878" spans="2:8" ht="24.75" thickBot="1">
      <c r="B878" s="1033" t="s">
        <v>499</v>
      </c>
      <c r="C878" s="1034"/>
      <c r="D878" s="30" t="s">
        <v>495</v>
      </c>
      <c r="E878" s="30" t="s">
        <v>501</v>
      </c>
      <c r="F878" s="25" t="s">
        <v>2469</v>
      </c>
      <c r="G878" s="31" t="s">
        <v>500</v>
      </c>
      <c r="H878" s="32" t="s">
        <v>493</v>
      </c>
    </row>
    <row r="879" spans="2:8" ht="15.75" thickBot="1">
      <c r="B879" s="15">
        <v>3</v>
      </c>
      <c r="C879" s="16" t="s">
        <v>4</v>
      </c>
      <c r="D879" s="17"/>
      <c r="E879" s="18"/>
      <c r="F879" s="18"/>
      <c r="G879" s="19"/>
      <c r="H879" s="20">
        <f>+ROUND(E879*G879,0)</f>
        <v>0</v>
      </c>
    </row>
    <row r="880" spans="2:8" ht="15.75" thickBot="1">
      <c r="B880" s="991"/>
      <c r="C880" s="991"/>
      <c r="D880" s="991"/>
      <c r="E880" s="992" t="s">
        <v>502</v>
      </c>
      <c r="F880" s="993"/>
      <c r="G880" s="994"/>
      <c r="H880" s="33">
        <f>ROUND(SUM(H879:H879),0)</f>
        <v>0</v>
      </c>
    </row>
    <row r="881" spans="2:8" ht="15.75" thickBot="1">
      <c r="B881" s="1027"/>
      <c r="C881" s="1027"/>
      <c r="D881" s="1027"/>
      <c r="E881" s="1027"/>
      <c r="F881" s="1027"/>
      <c r="G881" s="1027"/>
      <c r="H881" s="1027"/>
    </row>
    <row r="882" spans="2:8">
      <c r="B882" s="1207" t="s">
        <v>503</v>
      </c>
      <c r="C882" s="1208"/>
      <c r="D882" s="124" t="s">
        <v>495</v>
      </c>
      <c r="E882" s="123" t="s">
        <v>504</v>
      </c>
      <c r="F882" s="123" t="s">
        <v>2469</v>
      </c>
      <c r="G882" s="122" t="s">
        <v>505</v>
      </c>
      <c r="H882" s="121" t="s">
        <v>493</v>
      </c>
    </row>
    <row r="883" spans="2:8" ht="15.75" thickBot="1">
      <c r="B883" s="118" t="s">
        <v>2514</v>
      </c>
      <c r="C883" s="56" t="str">
        <f>VLOOKUP(B883,'LISTA DE PRECIOS'!A:B,2,FALSE)</f>
        <v>Ayudante</v>
      </c>
      <c r="D883" s="12" t="str">
        <f>VLOOKUP(B883,'LISTA DE PRECIOS'!A:D,4,FALSE)</f>
        <v>Día</v>
      </c>
      <c r="E883" s="117">
        <v>0.2</v>
      </c>
      <c r="F883" s="117">
        <v>1</v>
      </c>
      <c r="G883" s="93">
        <f>VLOOKUP(B883,'LISTA DE PRECIOS'!A:E,5,FALSE)</f>
        <v>67964</v>
      </c>
      <c r="H883" s="116">
        <f>+ROUND(E883*F883*G883,0)</f>
        <v>13593</v>
      </c>
    </row>
    <row r="884" spans="2:8" ht="15.75" thickBot="1">
      <c r="B884" s="991"/>
      <c r="C884" s="991"/>
      <c r="D884" s="991"/>
      <c r="E884" s="1042" t="s">
        <v>506</v>
      </c>
      <c r="F884" s="1043"/>
      <c r="G884" s="1031"/>
      <c r="H884" s="29">
        <f>ROUND(SUM(H883:H883),0)</f>
        <v>13593</v>
      </c>
    </row>
    <row r="885" spans="2:8" ht="15.75" thickBot="1">
      <c r="B885" s="42"/>
      <c r="C885" s="42"/>
      <c r="D885" s="42"/>
      <c r="E885" s="42"/>
      <c r="F885" s="42"/>
      <c r="G885" s="42"/>
      <c r="H885" s="42"/>
    </row>
    <row r="886" spans="2:8" ht="15.75" thickBot="1">
      <c r="B886" s="40"/>
      <c r="C886" s="40"/>
      <c r="D886" s="40"/>
      <c r="E886" s="995" t="s">
        <v>507</v>
      </c>
      <c r="F886" s="996"/>
      <c r="G886" s="997"/>
      <c r="H886" s="14">
        <f>+ROUND(H884+H876+H870+H880,0)</f>
        <v>17670</v>
      </c>
    </row>
    <row r="888" spans="2:8" ht="15.75" thickBot="1"/>
    <row r="889" spans="2:8" ht="16.5" thickBot="1">
      <c r="B889" s="998" t="s">
        <v>2532</v>
      </c>
      <c r="C889" s="999"/>
      <c r="D889" s="999"/>
      <c r="E889" s="999"/>
      <c r="F889" s="999"/>
      <c r="G889" s="999"/>
      <c r="H889" s="1000"/>
    </row>
    <row r="890" spans="2:8" ht="15.75" thickBot="1">
      <c r="B890" s="1001" t="s">
        <v>487</v>
      </c>
      <c r="C890" s="1002"/>
      <c r="D890" s="1003"/>
      <c r="E890" s="1004"/>
      <c r="F890" s="1004"/>
      <c r="G890" s="1004"/>
      <c r="H890" s="1005"/>
    </row>
    <row r="891" spans="2:8" ht="15.75" thickBot="1">
      <c r="B891" s="1006" t="s">
        <v>488</v>
      </c>
      <c r="C891" s="1007"/>
      <c r="D891" s="1008" t="s">
        <v>2543</v>
      </c>
      <c r="E891" s="1007"/>
      <c r="F891" s="1007"/>
      <c r="G891" s="1007"/>
      <c r="H891" s="1009"/>
    </row>
    <row r="892" spans="2:8" ht="14.45" customHeight="1">
      <c r="B892" s="1010" t="str">
        <f>VLOOKUP(D891,ACTIVIDADES!A:D,2,FALSE)</f>
        <v>Desmonte techo de fibrocemento, incluye desmonte de estructura metálica</v>
      </c>
      <c r="C892" s="1011"/>
      <c r="D892" s="1010" t="s">
        <v>34</v>
      </c>
      <c r="E892" s="1011"/>
      <c r="F892" s="1011"/>
      <c r="G892" s="1011"/>
      <c r="H892" s="38" t="s">
        <v>1</v>
      </c>
    </row>
    <row r="893" spans="2:8">
      <c r="B893" s="1012"/>
      <c r="C893" s="1013"/>
      <c r="D893" s="1016">
        <f>+ROUND(H913+H904+H898+H908,0)</f>
        <v>20498</v>
      </c>
      <c r="E893" s="1017"/>
      <c r="F893" s="1017"/>
      <c r="G893" s="1017"/>
      <c r="H893" s="1020" t="s">
        <v>23</v>
      </c>
    </row>
    <row r="894" spans="2:8" ht="15.75" thickBot="1">
      <c r="B894" s="1014"/>
      <c r="C894" s="1015"/>
      <c r="D894" s="1018"/>
      <c r="E894" s="1019"/>
      <c r="F894" s="1019"/>
      <c r="G894" s="1019"/>
      <c r="H894" s="1021"/>
    </row>
    <row r="895" spans="2:8" ht="15.75" thickBot="1">
      <c r="B895" s="151"/>
      <c r="H895" s="150"/>
    </row>
    <row r="896" spans="2:8">
      <c r="B896" s="1028" t="s">
        <v>494</v>
      </c>
      <c r="C896" s="1029"/>
      <c r="D896" s="41" t="s">
        <v>495</v>
      </c>
      <c r="E896" s="25" t="s">
        <v>496</v>
      </c>
      <c r="F896" s="25" t="s">
        <v>2469</v>
      </c>
      <c r="G896" s="26" t="s">
        <v>492</v>
      </c>
      <c r="H896" s="27" t="s">
        <v>493</v>
      </c>
    </row>
    <row r="897" spans="2:8" ht="15.75" thickBot="1">
      <c r="B897" s="91"/>
      <c r="C897" s="112"/>
      <c r="D897" s="92"/>
      <c r="E897" s="92"/>
      <c r="F897" s="92"/>
      <c r="G897" s="93"/>
      <c r="H897" s="94"/>
    </row>
    <row r="898" spans="2:8" ht="15.75" thickBot="1">
      <c r="B898" s="1022"/>
      <c r="C898" s="1023"/>
      <c r="D898" s="1024"/>
      <c r="E898" s="1030" t="s">
        <v>497</v>
      </c>
      <c r="F898" s="1031"/>
      <c r="G898" s="1032"/>
      <c r="H898" s="29">
        <f>ROUND(SUM(H897:H897),0)</f>
        <v>0</v>
      </c>
    </row>
    <row r="899" spans="2:8" ht="15.75" thickBot="1">
      <c r="B899" s="1027"/>
      <c r="C899" s="1027"/>
      <c r="D899" s="1027"/>
      <c r="E899" s="1027"/>
      <c r="F899" s="1027"/>
      <c r="G899" s="1027"/>
      <c r="H899" s="1027"/>
    </row>
    <row r="900" spans="2:8">
      <c r="B900" s="1028" t="s">
        <v>489</v>
      </c>
      <c r="C900" s="1029"/>
      <c r="D900" s="41" t="s">
        <v>490</v>
      </c>
      <c r="E900" s="25" t="s">
        <v>491</v>
      </c>
      <c r="F900" s="25" t="s">
        <v>2469</v>
      </c>
      <c r="G900" s="26" t="s">
        <v>492</v>
      </c>
      <c r="H900" s="27" t="s">
        <v>493</v>
      </c>
    </row>
    <row r="901" spans="2:8">
      <c r="B901" s="114" t="s">
        <v>543</v>
      </c>
      <c r="C901" s="56" t="str">
        <f>VLOOKUP(B901,'LISTA DE PRECIOS'!A:B,2,FALSE)</f>
        <v>Herramienta menor</v>
      </c>
      <c r="D901" s="12" t="str">
        <f>VLOOKUP(B901,'LISTA DE PRECIOS'!A:D,4,FALSE)</f>
        <v>%MO</v>
      </c>
      <c r="E901" s="55">
        <v>0.1</v>
      </c>
      <c r="F901" s="55"/>
      <c r="G901" s="13">
        <f>+H913</f>
        <v>15767</v>
      </c>
      <c r="H901" s="24">
        <f>+ROUND(E901*G901,0)</f>
        <v>1577</v>
      </c>
    </row>
    <row r="902" spans="2:8">
      <c r="B902" s="120" t="s">
        <v>524</v>
      </c>
      <c r="C902" s="56" t="str">
        <f>VLOOKUP(B902,'LISTA DE PRECIOS'!A:B,2,FALSE)</f>
        <v>Acarreo Horizontal</v>
      </c>
      <c r="D902" s="12" t="str">
        <f>VLOOKUP(B902,'LISTA DE PRECIOS'!A:D,4,FALSE)</f>
        <v>% MO</v>
      </c>
      <c r="E902" s="12">
        <v>0.1</v>
      </c>
      <c r="F902" s="12"/>
      <c r="G902" s="13">
        <f>+H913</f>
        <v>15767</v>
      </c>
      <c r="H902" s="39">
        <f>+ROUND(E902*G902,0)</f>
        <v>1577</v>
      </c>
    </row>
    <row r="903" spans="2:8" ht="15.75" thickBot="1">
      <c r="B903" s="91" t="s">
        <v>548</v>
      </c>
      <c r="C903" s="56" t="str">
        <f>VLOOKUP(B903,'LISTA DE PRECIOS'!A:B,2,FALSE)</f>
        <v xml:space="preserve">Andamio certificado </v>
      </c>
      <c r="D903" s="12" t="str">
        <f>VLOOKUP(B903,'LISTA DE PRECIOS'!A:D,4,FALSE)</f>
        <v>Día</v>
      </c>
      <c r="E903" s="92">
        <v>0.1</v>
      </c>
      <c r="F903" s="92"/>
      <c r="G903" s="93">
        <f>+H913</f>
        <v>15767</v>
      </c>
      <c r="H903" s="94">
        <f>+ROUND(E903*G903,0)</f>
        <v>1577</v>
      </c>
    </row>
    <row r="904" spans="2:8" ht="15.75" thickBot="1">
      <c r="B904" s="1022"/>
      <c r="C904" s="1023"/>
      <c r="D904" s="1024"/>
      <c r="E904" s="1030" t="s">
        <v>498</v>
      </c>
      <c r="F904" s="1031"/>
      <c r="G904" s="1032"/>
      <c r="H904" s="29">
        <f>ROUND(SUM(H901:H903),0)</f>
        <v>4731</v>
      </c>
    </row>
    <row r="905" spans="2:8" ht="15.75" thickBot="1">
      <c r="B905" s="42"/>
      <c r="C905" s="42"/>
      <c r="D905" s="42"/>
      <c r="E905" s="10"/>
      <c r="F905" s="10"/>
      <c r="G905" s="7"/>
      <c r="H905" s="8"/>
    </row>
    <row r="906" spans="2:8" ht="24.75" thickBot="1">
      <c r="B906" s="1033" t="s">
        <v>499</v>
      </c>
      <c r="C906" s="1034"/>
      <c r="D906" s="30" t="s">
        <v>495</v>
      </c>
      <c r="E906" s="30" t="s">
        <v>501</v>
      </c>
      <c r="F906" s="25" t="s">
        <v>2469</v>
      </c>
      <c r="G906" s="31" t="s">
        <v>500</v>
      </c>
      <c r="H906" s="32" t="s">
        <v>493</v>
      </c>
    </row>
    <row r="907" spans="2:8" ht="15.75" thickBot="1">
      <c r="B907" s="15">
        <v>3</v>
      </c>
      <c r="C907" s="16" t="s">
        <v>4</v>
      </c>
      <c r="D907" s="17"/>
      <c r="E907" s="18"/>
      <c r="F907" s="18"/>
      <c r="G907" s="19"/>
      <c r="H907" s="20">
        <f>+ROUND(E907*G907,0)</f>
        <v>0</v>
      </c>
    </row>
    <row r="908" spans="2:8" ht="15.75" thickBot="1">
      <c r="B908" s="991"/>
      <c r="C908" s="991"/>
      <c r="D908" s="991"/>
      <c r="E908" s="992" t="s">
        <v>502</v>
      </c>
      <c r="F908" s="993"/>
      <c r="G908" s="994"/>
      <c r="H908" s="33">
        <f>ROUND(SUM(H907:H907),0)</f>
        <v>0</v>
      </c>
    </row>
    <row r="909" spans="2:8" ht="15.75" thickBot="1">
      <c r="B909" s="1027"/>
      <c r="C909" s="1027"/>
      <c r="D909" s="1027"/>
      <c r="E909" s="1027"/>
      <c r="F909" s="1027"/>
      <c r="G909" s="1027"/>
      <c r="H909" s="1027"/>
    </row>
    <row r="910" spans="2:8" ht="15.75" thickBot="1">
      <c r="B910" s="1028" t="s">
        <v>503</v>
      </c>
      <c r="C910" s="1029"/>
      <c r="D910" s="41" t="s">
        <v>495</v>
      </c>
      <c r="E910" s="25" t="s">
        <v>504</v>
      </c>
      <c r="F910" s="25" t="s">
        <v>2469</v>
      </c>
      <c r="G910" s="26" t="s">
        <v>505</v>
      </c>
      <c r="H910" s="27" t="s">
        <v>493</v>
      </c>
    </row>
    <row r="911" spans="2:8" ht="15.75" thickBot="1">
      <c r="B911" s="111" t="s">
        <v>2514</v>
      </c>
      <c r="C911" s="56" t="str">
        <f>VLOOKUP(B911,'LISTA DE PRECIOS'!A:B,2,FALSE)</f>
        <v>Ayudante</v>
      </c>
      <c r="D911" s="12" t="str">
        <f>VLOOKUP(B911,'LISTA DE PRECIOS'!A:D,4,FALSE)</f>
        <v>Día</v>
      </c>
      <c r="E911" s="23">
        <v>0.04</v>
      </c>
      <c r="F911" s="58">
        <v>4</v>
      </c>
      <c r="G911" s="93">
        <f>VLOOKUP(B911,'LISTA DE PRECIOS'!A:E,5,FALSE)</f>
        <v>67964</v>
      </c>
      <c r="H911" s="22">
        <f>+ROUND(E911*F911*G911,0)</f>
        <v>10874</v>
      </c>
    </row>
    <row r="912" spans="2:8" ht="15.75" thickBot="1">
      <c r="B912" s="118" t="s">
        <v>2516</v>
      </c>
      <c r="C912" s="56" t="str">
        <f>VLOOKUP(B912,'LISTA DE PRECIOS'!A:B,2,FALSE)</f>
        <v>Oficial</v>
      </c>
      <c r="D912" s="12" t="str">
        <f>VLOOKUP(B912,'LISTA DE PRECIOS'!A:D,4,FALSE)</f>
        <v>Día</v>
      </c>
      <c r="E912" s="117">
        <v>0.04</v>
      </c>
      <c r="F912" s="125">
        <v>1</v>
      </c>
      <c r="G912" s="93">
        <f>VLOOKUP(B912,'LISTA DE PRECIOS'!A:E,5,FALSE)</f>
        <v>122335</v>
      </c>
      <c r="H912" s="20">
        <f>+ROUND(E912*F912*G912,0)</f>
        <v>4893</v>
      </c>
    </row>
    <row r="913" spans="2:8" ht="15.75" thickBot="1">
      <c r="B913" s="991"/>
      <c r="C913" s="991"/>
      <c r="D913" s="991"/>
      <c r="E913" s="1042" t="s">
        <v>506</v>
      </c>
      <c r="F913" s="1043"/>
      <c r="G913" s="1031"/>
      <c r="H913" s="29">
        <f>ROUND(SUM(H911:H912),0)</f>
        <v>15767</v>
      </c>
    </row>
    <row r="914" spans="2:8" ht="15.75" thickBot="1">
      <c r="B914" s="42"/>
      <c r="C914" s="42"/>
      <c r="D914" s="42"/>
      <c r="E914" s="42"/>
      <c r="F914" s="42"/>
      <c r="G914" s="42"/>
      <c r="H914" s="42"/>
    </row>
    <row r="915" spans="2:8" ht="15.75" thickBot="1">
      <c r="B915" s="40"/>
      <c r="C915" s="40"/>
      <c r="D915" s="40"/>
      <c r="E915" s="995" t="s">
        <v>507</v>
      </c>
      <c r="F915" s="996"/>
      <c r="G915" s="997"/>
      <c r="H915" s="14">
        <f>+ROUND(H913+H904+H898+H908,0)</f>
        <v>20498</v>
      </c>
    </row>
    <row r="918" spans="2:8" ht="15.75" thickBot="1"/>
    <row r="919" spans="2:8" ht="16.5" thickBot="1">
      <c r="B919" s="998" t="s">
        <v>2532</v>
      </c>
      <c r="C919" s="999"/>
      <c r="D919" s="999"/>
      <c r="E919" s="999"/>
      <c r="F919" s="999"/>
      <c r="G919" s="999"/>
      <c r="H919" s="1000"/>
    </row>
    <row r="920" spans="2:8" ht="15.75" thickBot="1">
      <c r="B920" s="1001" t="s">
        <v>487</v>
      </c>
      <c r="C920" s="1002"/>
      <c r="D920" s="1003"/>
      <c r="E920" s="1004"/>
      <c r="F920" s="1004"/>
      <c r="G920" s="1004"/>
      <c r="H920" s="1005"/>
    </row>
    <row r="921" spans="2:8" ht="15.75" thickBot="1">
      <c r="B921" s="1006" t="s">
        <v>488</v>
      </c>
      <c r="C921" s="1007"/>
      <c r="D921" s="1008" t="s">
        <v>1532</v>
      </c>
      <c r="E921" s="1007"/>
      <c r="F921" s="1007"/>
      <c r="G921" s="1007"/>
      <c r="H921" s="1009"/>
    </row>
    <row r="922" spans="2:8" ht="14.45" customHeight="1">
      <c r="B922" s="1010" t="str">
        <f>VLOOKUP(D921,ACTIVIDADES!A:D,2,FALSE)</f>
        <v>Corte de piso en Concreto con cortadora autopropulsada</v>
      </c>
      <c r="C922" s="1011"/>
      <c r="D922" s="1010" t="s">
        <v>34</v>
      </c>
      <c r="E922" s="1011"/>
      <c r="F922" s="1011"/>
      <c r="G922" s="1011"/>
      <c r="H922" s="38" t="s">
        <v>1</v>
      </c>
    </row>
    <row r="923" spans="2:8">
      <c r="B923" s="1012"/>
      <c r="C923" s="1013"/>
      <c r="D923" s="1016">
        <f>+ROUND(H942+H934+H929+H938,0)</f>
        <v>3759</v>
      </c>
      <c r="E923" s="1017"/>
      <c r="F923" s="1017"/>
      <c r="G923" s="1017"/>
      <c r="H923" s="1020" t="s">
        <v>28</v>
      </c>
    </row>
    <row r="924" spans="2:8" ht="15.75" thickBot="1">
      <c r="B924" s="1014"/>
      <c r="C924" s="1015"/>
      <c r="D924" s="1018"/>
      <c r="E924" s="1019"/>
      <c r="F924" s="1019"/>
      <c r="G924" s="1019"/>
      <c r="H924" s="1021"/>
    </row>
    <row r="925" spans="2:8" ht="15.75" thickBot="1"/>
    <row r="926" spans="2:8">
      <c r="B926" s="1028" t="s">
        <v>494</v>
      </c>
      <c r="C926" s="1029"/>
      <c r="D926" s="41" t="s">
        <v>495</v>
      </c>
      <c r="E926" s="25" t="s">
        <v>496</v>
      </c>
      <c r="F926" s="25" t="s">
        <v>2469</v>
      </c>
      <c r="G926" s="26" t="s">
        <v>492</v>
      </c>
      <c r="H926" s="27" t="s">
        <v>493</v>
      </c>
    </row>
    <row r="927" spans="2:8" ht="15.75" thickBot="1">
      <c r="B927" s="149" t="s">
        <v>677</v>
      </c>
      <c r="C927" s="56" t="str">
        <f>VLOOKUP(B927,'LISTA DE PRECIOS'!A:B,2,FALSE)</f>
        <v xml:space="preserve">Agua </v>
      </c>
      <c r="D927" s="12" t="str">
        <f>VLOOKUP(B927,'LISTA DE PRECIOS'!A:D,4,FALSE)</f>
        <v>Lt</v>
      </c>
      <c r="E927" s="107">
        <v>1</v>
      </c>
      <c r="F927" s="12">
        <v>1</v>
      </c>
      <c r="G927" s="93">
        <f>VLOOKUP(B927,'LISTA DE PRECIOS'!A:E,5,FALSE)</f>
        <v>7</v>
      </c>
      <c r="H927" s="39">
        <f>+ROUND(E927*F927*G927,0)</f>
        <v>7</v>
      </c>
    </row>
    <row r="928" spans="2:8" ht="15.75" thickBot="1">
      <c r="B928" s="148" t="s">
        <v>836</v>
      </c>
      <c r="C928" s="56" t="str">
        <f>VLOOKUP(B928,'LISTA DE PRECIOS'!A:B,2,FALSE)</f>
        <v>Gasolina</v>
      </c>
      <c r="D928" s="12" t="str">
        <f>VLOOKUP(B928,'LISTA DE PRECIOS'!A:D,4,FALSE)</f>
        <v>Gl</v>
      </c>
      <c r="E928" s="147">
        <v>1</v>
      </c>
      <c r="F928" s="92">
        <v>0.01</v>
      </c>
      <c r="G928" s="93">
        <f>VLOOKUP(B928,'LISTA DE PRECIOS'!A:E,5,FALSE)</f>
        <v>8832</v>
      </c>
      <c r="H928" s="94">
        <f>+ROUND(E928*F928*G928,0)</f>
        <v>88</v>
      </c>
    </row>
    <row r="929" spans="2:8" ht="15.75" thickBot="1">
      <c r="B929" s="1022"/>
      <c r="C929" s="1023"/>
      <c r="D929" s="1024"/>
      <c r="E929" s="1030" t="s">
        <v>497</v>
      </c>
      <c r="F929" s="1031"/>
      <c r="G929" s="1032"/>
      <c r="H929" s="29">
        <f>ROUND(SUM(H927:H928),0)</f>
        <v>95</v>
      </c>
    </row>
    <row r="930" spans="2:8" ht="15.75" thickBot="1">
      <c r="B930" s="1027"/>
      <c r="C930" s="1027"/>
      <c r="D930" s="1027"/>
      <c r="E930" s="1027"/>
      <c r="F930" s="1027"/>
      <c r="G930" s="1027"/>
      <c r="H930" s="1027"/>
    </row>
    <row r="931" spans="2:8">
      <c r="B931" s="1028" t="s">
        <v>489</v>
      </c>
      <c r="C931" s="1029"/>
      <c r="D931" s="41" t="s">
        <v>490</v>
      </c>
      <c r="E931" s="25" t="s">
        <v>491</v>
      </c>
      <c r="F931" s="25" t="s">
        <v>2469</v>
      </c>
      <c r="G931" s="26" t="s">
        <v>492</v>
      </c>
      <c r="H931" s="27" t="s">
        <v>493</v>
      </c>
    </row>
    <row r="932" spans="2:8">
      <c r="B932" s="114" t="s">
        <v>543</v>
      </c>
      <c r="C932" s="56" t="str">
        <f>VLOOKUP(B932,'LISTA DE PRECIOS'!A:B,2,FALSE)</f>
        <v>Herramienta menor</v>
      </c>
      <c r="D932" s="12" t="str">
        <f>VLOOKUP(B932,'LISTA DE PRECIOS'!A:D,4,FALSE)</f>
        <v>%MO</v>
      </c>
      <c r="E932" s="55">
        <v>0.1</v>
      </c>
      <c r="F932" s="55"/>
      <c r="G932" s="13">
        <f>+H942</f>
        <v>1903</v>
      </c>
      <c r="H932" s="24">
        <f>+ROUND(E932*G932,0)</f>
        <v>190</v>
      </c>
    </row>
    <row r="933" spans="2:8" ht="15.75" thickBot="1">
      <c r="B933" s="146" t="s">
        <v>580</v>
      </c>
      <c r="C933" s="56" t="str">
        <f>VLOOKUP(B933,'LISTA DE PRECIOS'!A:B,2,FALSE)</f>
        <v>Cortadora de concreto con disco</v>
      </c>
      <c r="D933" s="12" t="str">
        <f>VLOOKUP(B933,'LISTA DE PRECIOS'!A:D,4,FALSE)</f>
        <v>Día</v>
      </c>
      <c r="E933" s="92">
        <v>0.02</v>
      </c>
      <c r="F933" s="92"/>
      <c r="G933" s="93">
        <f>VLOOKUP(B933,'LISTA DE PRECIOS'!A:E,5,FALSE)</f>
        <v>78550</v>
      </c>
      <c r="H933" s="94">
        <f>+ROUND(E933*G933,0)</f>
        <v>1571</v>
      </c>
    </row>
    <row r="934" spans="2:8" ht="15.75" thickBot="1">
      <c r="B934" s="1022"/>
      <c r="C934" s="1023"/>
      <c r="D934" s="1024"/>
      <c r="E934" s="1030" t="s">
        <v>498</v>
      </c>
      <c r="F934" s="1031"/>
      <c r="G934" s="1032"/>
      <c r="H934" s="29">
        <f>ROUND(SUM(H932:H933),0)</f>
        <v>1761</v>
      </c>
    </row>
    <row r="935" spans="2:8" ht="15.75" thickBot="1">
      <c r="B935" s="42"/>
      <c r="C935" s="42"/>
      <c r="D935" s="42"/>
      <c r="E935" s="10"/>
      <c r="F935" s="10"/>
      <c r="G935" s="7"/>
      <c r="H935" s="8"/>
    </row>
    <row r="936" spans="2:8" ht="24.75" thickBot="1">
      <c r="B936" s="1033" t="s">
        <v>499</v>
      </c>
      <c r="C936" s="1034"/>
      <c r="D936" s="30" t="s">
        <v>495</v>
      </c>
      <c r="E936" s="30" t="s">
        <v>501</v>
      </c>
      <c r="F936" s="25" t="s">
        <v>2469</v>
      </c>
      <c r="G936" s="31" t="s">
        <v>500</v>
      </c>
      <c r="H936" s="32" t="s">
        <v>493</v>
      </c>
    </row>
    <row r="937" spans="2:8" ht="15.75" thickBot="1">
      <c r="B937" s="15">
        <v>3</v>
      </c>
      <c r="C937" s="16" t="s">
        <v>4</v>
      </c>
      <c r="D937" s="17"/>
      <c r="E937" s="18"/>
      <c r="F937" s="18"/>
      <c r="G937" s="19"/>
      <c r="H937" s="20">
        <f>+ROUND(E937*G937,0)</f>
        <v>0</v>
      </c>
    </row>
    <row r="938" spans="2:8" ht="15.75" thickBot="1">
      <c r="B938" s="991"/>
      <c r="C938" s="991"/>
      <c r="D938" s="991"/>
      <c r="E938" s="992" t="s">
        <v>502</v>
      </c>
      <c r="F938" s="993"/>
      <c r="G938" s="994"/>
      <c r="H938" s="33">
        <f>ROUND(SUM(H937:H937),0)</f>
        <v>0</v>
      </c>
    </row>
    <row r="939" spans="2:8" ht="15.75" thickBot="1">
      <c r="B939" s="1027"/>
      <c r="C939" s="1027"/>
      <c r="D939" s="1027"/>
      <c r="E939" s="1027"/>
      <c r="F939" s="1027"/>
      <c r="G939" s="1027"/>
      <c r="H939" s="1027"/>
    </row>
    <row r="940" spans="2:8">
      <c r="B940" s="1207" t="s">
        <v>503</v>
      </c>
      <c r="C940" s="1208"/>
      <c r="D940" s="124" t="s">
        <v>495</v>
      </c>
      <c r="E940" s="123" t="s">
        <v>504</v>
      </c>
      <c r="F940" s="123" t="s">
        <v>2469</v>
      </c>
      <c r="G940" s="122" t="s">
        <v>505</v>
      </c>
      <c r="H940" s="121" t="s">
        <v>493</v>
      </c>
    </row>
    <row r="941" spans="2:8" ht="15.75" thickBot="1">
      <c r="B941" s="118" t="s">
        <v>2515</v>
      </c>
      <c r="C941" s="56" t="str">
        <f>VLOOKUP(B941,'LISTA DE PRECIOS'!A:B,2,FALSE)</f>
        <v>Ayudante práctico</v>
      </c>
      <c r="D941" s="12" t="str">
        <f>VLOOKUP(B941,'LISTA DE PRECIOS'!A:D,4,FALSE)</f>
        <v>Día</v>
      </c>
      <c r="E941" s="117">
        <v>0.02</v>
      </c>
      <c r="F941" s="117">
        <v>1</v>
      </c>
      <c r="G941" s="93">
        <f>VLOOKUP(B941,'LISTA DE PRECIOS'!A:E,5,FALSE)</f>
        <v>95150</v>
      </c>
      <c r="H941" s="116">
        <f>+ROUND(E941*F941*G941,0)</f>
        <v>1903</v>
      </c>
    </row>
    <row r="942" spans="2:8" ht="15.75" thickBot="1">
      <c r="B942" s="991"/>
      <c r="C942" s="991"/>
      <c r="D942" s="991"/>
      <c r="E942" s="1042" t="s">
        <v>506</v>
      </c>
      <c r="F942" s="1043"/>
      <c r="G942" s="1031"/>
      <c r="H942" s="29">
        <f>ROUND(SUM(H941:H941),0)</f>
        <v>1903</v>
      </c>
    </row>
    <row r="943" spans="2:8" ht="15.75" thickBot="1">
      <c r="B943" s="42"/>
      <c r="C943" s="42"/>
      <c r="D943" s="42"/>
      <c r="E943" s="42"/>
      <c r="F943" s="42"/>
      <c r="G943" s="42"/>
      <c r="H943" s="42"/>
    </row>
    <row r="944" spans="2:8" ht="15.75" thickBot="1">
      <c r="B944" s="40"/>
      <c r="C944" s="40"/>
      <c r="D944" s="40"/>
      <c r="E944" s="995" t="s">
        <v>507</v>
      </c>
      <c r="F944" s="996"/>
      <c r="G944" s="997"/>
      <c r="H944" s="14">
        <f>+ROUND(H942+H934+H929+H938,0)</f>
        <v>3759</v>
      </c>
    </row>
    <row r="972" spans="2:27" customFormat="1" ht="14.25" customHeight="1" thickBot="1">
      <c r="B972" s="224"/>
      <c r="C972" s="224"/>
      <c r="D972" s="224"/>
      <c r="E972" s="225"/>
      <c r="F972" s="225"/>
      <c r="G972" s="226"/>
      <c r="H972" s="226"/>
      <c r="I972" s="224"/>
      <c r="J972" s="224"/>
      <c r="K972" s="224"/>
      <c r="L972" s="224"/>
      <c r="M972" s="224"/>
      <c r="N972" s="224"/>
      <c r="O972" s="224"/>
      <c r="P972" s="224"/>
      <c r="Q972" s="224"/>
      <c r="R972" s="224"/>
      <c r="S972" s="224"/>
      <c r="T972" s="224"/>
      <c r="U972" s="224"/>
      <c r="V972" s="224"/>
      <c r="W972" s="224"/>
      <c r="X972" s="224"/>
      <c r="Y972" s="224"/>
      <c r="Z972" s="224"/>
      <c r="AA972" s="224"/>
    </row>
    <row r="973" spans="2:27" customFormat="1" ht="14.25" customHeight="1" thickBot="1">
      <c r="B973" s="1282" t="s">
        <v>2532</v>
      </c>
      <c r="C973" s="1224"/>
      <c r="D973" s="1224"/>
      <c r="E973" s="1224"/>
      <c r="F973" s="1224"/>
      <c r="G973" s="1224"/>
      <c r="H973" s="1283"/>
      <c r="I973" s="224"/>
      <c r="J973" s="224"/>
      <c r="K973" s="224"/>
      <c r="L973" s="224"/>
      <c r="M973" s="224"/>
      <c r="N973" s="224"/>
      <c r="O973" s="224"/>
      <c r="P973" s="224"/>
      <c r="Q973" s="224"/>
      <c r="R973" s="224"/>
      <c r="S973" s="224"/>
      <c r="T973" s="224"/>
      <c r="U973" s="224"/>
      <c r="V973" s="224"/>
      <c r="W973" s="224"/>
      <c r="X973" s="224"/>
      <c r="Y973" s="224"/>
      <c r="Z973" s="224"/>
      <c r="AA973" s="224"/>
    </row>
    <row r="974" spans="2:27" customFormat="1" ht="14.25" customHeight="1" thickBot="1">
      <c r="B974" s="1284" t="s">
        <v>487</v>
      </c>
      <c r="C974" s="1283"/>
      <c r="D974" s="1285"/>
      <c r="E974" s="1224"/>
      <c r="F974" s="1224"/>
      <c r="G974" s="1224"/>
      <c r="H974" s="1283"/>
      <c r="I974" s="224"/>
      <c r="J974" s="224"/>
      <c r="K974" s="224"/>
      <c r="L974" s="224"/>
      <c r="M974" s="224"/>
      <c r="N974" s="224"/>
      <c r="O974" s="224"/>
      <c r="P974" s="224"/>
      <c r="Q974" s="224"/>
      <c r="R974" s="224"/>
      <c r="S974" s="224"/>
      <c r="T974" s="224"/>
      <c r="U974" s="224"/>
      <c r="V974" s="224"/>
      <c r="W974" s="224"/>
      <c r="X974" s="224"/>
      <c r="Y974" s="224"/>
      <c r="Z974" s="224"/>
      <c r="AA974" s="224"/>
    </row>
    <row r="975" spans="2:27" customFormat="1" ht="14.25" customHeight="1" thickBot="1">
      <c r="B975" s="1235" t="s">
        <v>488</v>
      </c>
      <c r="C975" s="1213"/>
      <c r="D975" s="1212" t="s">
        <v>2610</v>
      </c>
      <c r="E975" s="1213"/>
      <c r="F975" s="1213"/>
      <c r="G975" s="1213"/>
      <c r="H975" s="1214"/>
      <c r="I975" s="224"/>
      <c r="J975" s="224"/>
      <c r="K975" s="224"/>
      <c r="L975" s="224"/>
      <c r="M975" s="224"/>
      <c r="N975" s="224"/>
      <c r="O975" s="224"/>
      <c r="P975" s="224"/>
      <c r="Q975" s="224"/>
      <c r="R975" s="224"/>
      <c r="S975" s="224"/>
      <c r="T975" s="224"/>
      <c r="U975" s="224"/>
      <c r="V975" s="224"/>
      <c r="W975" s="224"/>
      <c r="X975" s="224"/>
      <c r="Y975" s="224"/>
      <c r="Z975" s="224"/>
      <c r="AA975" s="224"/>
    </row>
    <row r="976" spans="2:27" customFormat="1" ht="14.25" customHeight="1">
      <c r="B976" s="1235" t="e">
        <f>VLOOKUP(D975,ACTIVIDADES!A:D,2,FALSE)</f>
        <v>#N/A</v>
      </c>
      <c r="C976" s="1213"/>
      <c r="D976" s="1235" t="s">
        <v>34</v>
      </c>
      <c r="E976" s="1213"/>
      <c r="F976" s="1213"/>
      <c r="G976" s="1213"/>
      <c r="H976" s="227" t="s">
        <v>1</v>
      </c>
      <c r="I976" s="224"/>
      <c r="J976" s="224"/>
      <c r="K976" s="224"/>
      <c r="L976" s="224"/>
      <c r="M976" s="224"/>
      <c r="N976" s="224"/>
      <c r="O976" s="224"/>
      <c r="P976" s="224"/>
      <c r="Q976" s="224"/>
      <c r="R976" s="224"/>
      <c r="S976" s="224"/>
      <c r="T976" s="224"/>
      <c r="U976" s="224"/>
      <c r="V976" s="224"/>
      <c r="W976" s="224"/>
      <c r="X976" s="224"/>
      <c r="Y976" s="224"/>
      <c r="Z976" s="224"/>
      <c r="AA976" s="224"/>
    </row>
    <row r="977" spans="2:27" customFormat="1" ht="14.25" customHeight="1">
      <c r="B977" s="1243"/>
      <c r="C977" s="1216"/>
      <c r="D977" s="1236">
        <f>+ROUND(H995+H987+H982+H991,0)</f>
        <v>4377</v>
      </c>
      <c r="E977" s="1216"/>
      <c r="F977" s="1216"/>
      <c r="G977" s="1216"/>
      <c r="H977" s="1238" t="e">
        <v>#N/A</v>
      </c>
      <c r="I977" s="224"/>
      <c r="J977" s="224"/>
      <c r="K977" s="224"/>
      <c r="L977" s="224"/>
      <c r="M977" s="224"/>
      <c r="N977" s="224"/>
      <c r="O977" s="224"/>
      <c r="P977" s="224"/>
      <c r="Q977" s="224"/>
      <c r="R977" s="224"/>
      <c r="S977" s="224"/>
      <c r="T977" s="224"/>
      <c r="U977" s="224"/>
      <c r="V977" s="224"/>
      <c r="W977" s="224"/>
      <c r="X977" s="224"/>
      <c r="Y977" s="224"/>
      <c r="Z977" s="224"/>
      <c r="AA977" s="224"/>
    </row>
    <row r="978" spans="2:27" customFormat="1" ht="14.25" customHeight="1" thickBot="1">
      <c r="B978" s="1237"/>
      <c r="C978" s="1221"/>
      <c r="D978" s="1237"/>
      <c r="E978" s="1221"/>
      <c r="F978" s="1221"/>
      <c r="G978" s="1221"/>
      <c r="H978" s="1239"/>
      <c r="I978" s="224"/>
      <c r="J978" s="224"/>
      <c r="K978" s="224"/>
      <c r="L978" s="224"/>
      <c r="M978" s="224"/>
      <c r="N978" s="224"/>
      <c r="O978" s="224"/>
      <c r="P978" s="224"/>
      <c r="Q978" s="224"/>
      <c r="R978" s="224"/>
      <c r="S978" s="224"/>
      <c r="T978" s="224"/>
      <c r="U978" s="224"/>
      <c r="V978" s="224"/>
      <c r="W978" s="224"/>
      <c r="X978" s="224"/>
      <c r="Y978" s="224"/>
      <c r="Z978" s="224"/>
      <c r="AA978" s="224"/>
    </row>
    <row r="979" spans="2:27" customFormat="1" ht="14.25" customHeight="1" thickBot="1">
      <c r="B979" s="224"/>
      <c r="C979" s="224"/>
      <c r="D979" s="224"/>
      <c r="E979" s="225"/>
      <c r="F979" s="225"/>
      <c r="G979" s="226"/>
      <c r="H979" s="226"/>
      <c r="I979" s="224"/>
      <c r="J979" s="224"/>
      <c r="K979" s="224"/>
      <c r="L979" s="224"/>
      <c r="M979" s="224"/>
      <c r="N979" s="224"/>
      <c r="O979" s="224"/>
      <c r="P979" s="224"/>
      <c r="Q979" s="224"/>
      <c r="R979" s="224"/>
      <c r="S979" s="224"/>
      <c r="T979" s="224"/>
      <c r="U979" s="224"/>
      <c r="V979" s="224"/>
      <c r="W979" s="224"/>
      <c r="X979" s="224"/>
      <c r="Y979" s="224"/>
      <c r="Z979" s="224"/>
      <c r="AA979" s="224"/>
    </row>
    <row r="980" spans="2:27" customFormat="1" ht="14.25" customHeight="1">
      <c r="B980" s="1256" t="s">
        <v>494</v>
      </c>
      <c r="C980" s="1257"/>
      <c r="D980" s="290" t="s">
        <v>495</v>
      </c>
      <c r="E980" s="246" t="s">
        <v>496</v>
      </c>
      <c r="F980" s="246" t="s">
        <v>2469</v>
      </c>
      <c r="G980" s="291" t="s">
        <v>492</v>
      </c>
      <c r="H980" s="292" t="s">
        <v>493</v>
      </c>
      <c r="I980" s="224"/>
      <c r="J980" s="224"/>
      <c r="K980" s="224"/>
      <c r="L980" s="224"/>
      <c r="M980" s="224"/>
      <c r="N980" s="224"/>
      <c r="O980" s="224"/>
      <c r="P980" s="224"/>
      <c r="Q980" s="224"/>
      <c r="R980" s="224"/>
      <c r="S980" s="224"/>
      <c r="T980" s="224"/>
      <c r="U980" s="224"/>
      <c r="V980" s="224"/>
      <c r="W980" s="224"/>
      <c r="X980" s="224"/>
      <c r="Y980" s="224"/>
      <c r="Z980" s="224"/>
      <c r="AA980" s="224"/>
    </row>
    <row r="981" spans="2:27" customFormat="1" ht="14.25" customHeight="1" thickBot="1">
      <c r="B981" s="293"/>
      <c r="C981" s="294"/>
      <c r="D981" s="295"/>
      <c r="E981" s="295"/>
      <c r="F981" s="295"/>
      <c r="G981" s="296"/>
      <c r="H981" s="297"/>
      <c r="I981" s="224"/>
      <c r="J981" s="224"/>
      <c r="K981" s="224"/>
      <c r="L981" s="224"/>
      <c r="M981" s="224"/>
      <c r="N981" s="224"/>
      <c r="O981" s="224"/>
      <c r="P981" s="224"/>
      <c r="Q981" s="224"/>
      <c r="R981" s="224"/>
      <c r="S981" s="224"/>
      <c r="T981" s="224"/>
      <c r="U981" s="224"/>
      <c r="V981" s="224"/>
      <c r="W981" s="224"/>
      <c r="X981" s="224"/>
      <c r="Y981" s="224"/>
      <c r="Z981" s="224"/>
      <c r="AA981" s="224"/>
    </row>
    <row r="982" spans="2:27" customFormat="1" ht="14.25" customHeight="1" thickBot="1">
      <c r="B982" s="1219"/>
      <c r="C982" s="1216"/>
      <c r="D982" s="1226"/>
      <c r="E982" s="1220" t="s">
        <v>497</v>
      </c>
      <c r="F982" s="1221"/>
      <c r="G982" s="1222"/>
      <c r="H982" s="237">
        <f>ROUND(SUM(H981),0)</f>
        <v>0</v>
      </c>
      <c r="I982" s="224"/>
      <c r="J982" s="224"/>
      <c r="K982" s="224"/>
      <c r="L982" s="224"/>
      <c r="M982" s="224"/>
      <c r="N982" s="224"/>
      <c r="O982" s="224"/>
      <c r="P982" s="224"/>
      <c r="Q982" s="224"/>
      <c r="R982" s="224"/>
      <c r="S982" s="224"/>
      <c r="T982" s="224"/>
      <c r="U982" s="224"/>
      <c r="V982" s="224"/>
      <c r="W982" s="224"/>
      <c r="X982" s="224"/>
      <c r="Y982" s="224"/>
      <c r="Z982" s="224"/>
      <c r="AA982" s="224"/>
    </row>
    <row r="983" spans="2:27" customFormat="1" ht="14.25" customHeight="1" thickBot="1">
      <c r="B983" s="1215"/>
      <c r="C983" s="1216"/>
      <c r="D983" s="1216"/>
      <c r="E983" s="1216"/>
      <c r="F983" s="1216"/>
      <c r="G983" s="1216"/>
      <c r="H983" s="1216"/>
      <c r="I983" s="224"/>
      <c r="J983" s="224"/>
      <c r="K983" s="224"/>
      <c r="L983" s="224"/>
      <c r="M983" s="224"/>
      <c r="N983" s="224"/>
      <c r="O983" s="224"/>
      <c r="P983" s="224"/>
      <c r="Q983" s="224"/>
      <c r="R983" s="224"/>
      <c r="S983" s="224"/>
      <c r="T983" s="224"/>
      <c r="U983" s="224"/>
      <c r="V983" s="224"/>
      <c r="W983" s="224"/>
      <c r="X983" s="224"/>
      <c r="Y983" s="224"/>
      <c r="Z983" s="224"/>
      <c r="AA983" s="224"/>
    </row>
    <row r="984" spans="2:27" customFormat="1" ht="14.25" customHeight="1">
      <c r="B984" s="1256" t="s">
        <v>489</v>
      </c>
      <c r="C984" s="1257"/>
      <c r="D984" s="290" t="s">
        <v>490</v>
      </c>
      <c r="E984" s="246" t="s">
        <v>491</v>
      </c>
      <c r="F984" s="246" t="s">
        <v>2469</v>
      </c>
      <c r="G984" s="291" t="s">
        <v>492</v>
      </c>
      <c r="H984" s="292" t="s">
        <v>493</v>
      </c>
      <c r="I984" s="224"/>
      <c r="J984" s="224"/>
      <c r="K984" s="224"/>
      <c r="L984" s="224"/>
      <c r="M984" s="224"/>
      <c r="N984" s="224"/>
      <c r="O984" s="224"/>
      <c r="P984" s="224"/>
      <c r="Q984" s="224"/>
      <c r="R984" s="224"/>
      <c r="S984" s="224"/>
      <c r="T984" s="224"/>
      <c r="U984" s="224"/>
      <c r="V984" s="224"/>
      <c r="W984" s="224"/>
      <c r="X984" s="224"/>
      <c r="Y984" s="224"/>
      <c r="Z984" s="224"/>
      <c r="AA984" s="224"/>
    </row>
    <row r="985" spans="2:27" customFormat="1" ht="14.25" customHeight="1">
      <c r="B985" s="298" t="s">
        <v>591</v>
      </c>
      <c r="C985" s="282" t="str">
        <f>VLOOKUP(B985,'LISTA DE PRECIOS'!A:B,2,FALSE)</f>
        <v>Grua montacarga (7 Ton)</v>
      </c>
      <c r="D985" s="283" t="str">
        <f>VLOOKUP(B985,'LISTA DE PRECIOS'!A:D,4,FALSE)</f>
        <v>Hr</v>
      </c>
      <c r="E985" s="283">
        <v>0.02</v>
      </c>
      <c r="F985" s="287"/>
      <c r="G985" s="280">
        <f>+H994</f>
        <v>3806</v>
      </c>
      <c r="H985" s="289">
        <f t="shared" ref="H985" si="0">+ROUND(E985*G985,0)</f>
        <v>76</v>
      </c>
      <c r="I985" s="224"/>
      <c r="J985" s="224"/>
      <c r="K985" s="224"/>
      <c r="L985" s="224"/>
      <c r="M985" s="224"/>
      <c r="N985" s="224"/>
      <c r="O985" s="224"/>
      <c r="P985" s="224"/>
      <c r="Q985" s="224"/>
      <c r="R985" s="224"/>
      <c r="S985" s="224"/>
      <c r="T985" s="224"/>
      <c r="U985" s="224"/>
      <c r="V985" s="224"/>
      <c r="W985" s="224"/>
      <c r="X985" s="224"/>
      <c r="Y985" s="224"/>
      <c r="Z985" s="224"/>
      <c r="AA985" s="224"/>
    </row>
    <row r="986" spans="2:27" customFormat="1" ht="14.25" customHeight="1">
      <c r="B986" s="298" t="s">
        <v>543</v>
      </c>
      <c r="C986" s="282" t="str">
        <f>VLOOKUP(B986,'LISTA DE PRECIOS'!A:B,2,FALSE)</f>
        <v>Herramienta menor</v>
      </c>
      <c r="D986" s="283" t="str">
        <f>VLOOKUP(B986,'LISTA DE PRECIOS'!A:D,4,FALSE)</f>
        <v>%MO</v>
      </c>
      <c r="E986" s="287">
        <v>0.15</v>
      </c>
      <c r="F986" s="287"/>
      <c r="G986" s="280">
        <f>+H995</f>
        <v>3806</v>
      </c>
      <c r="H986" s="289">
        <f t="shared" ref="H986" si="1">+ROUND(E986*G986,0)</f>
        <v>571</v>
      </c>
      <c r="I986" s="224"/>
      <c r="J986" s="224"/>
      <c r="K986" s="224"/>
      <c r="L986" s="224"/>
      <c r="M986" s="224"/>
      <c r="N986" s="224"/>
      <c r="O986" s="224"/>
      <c r="P986" s="224"/>
      <c r="Q986" s="224"/>
      <c r="R986" s="224"/>
      <c r="S986" s="224"/>
      <c r="T986" s="224"/>
      <c r="U986" s="224"/>
      <c r="V986" s="224"/>
      <c r="W986" s="224"/>
      <c r="X986" s="224"/>
      <c r="Y986" s="224"/>
      <c r="Z986" s="224"/>
      <c r="AA986" s="224"/>
    </row>
    <row r="987" spans="2:27" customFormat="1" ht="14.25" customHeight="1" thickBot="1">
      <c r="B987" s="1219"/>
      <c r="C987" s="1216"/>
      <c r="D987" s="1226"/>
      <c r="E987" s="1220" t="s">
        <v>498</v>
      </c>
      <c r="F987" s="1221"/>
      <c r="G987" s="1222"/>
      <c r="H987" s="237">
        <f>ROUND(SUM(H986:H986),0)</f>
        <v>571</v>
      </c>
      <c r="I987" s="224"/>
      <c r="J987" s="224"/>
      <c r="K987" s="224"/>
      <c r="L987" s="224"/>
      <c r="M987" s="224"/>
      <c r="N987" s="224"/>
      <c r="O987" s="224"/>
      <c r="P987" s="224"/>
      <c r="Q987" s="224"/>
      <c r="R987" s="224"/>
      <c r="S987" s="224"/>
      <c r="T987" s="224"/>
      <c r="U987" s="224"/>
      <c r="V987" s="224"/>
      <c r="W987" s="224"/>
      <c r="X987" s="224"/>
      <c r="Y987" s="224"/>
      <c r="Z987" s="224"/>
      <c r="AA987" s="224"/>
    </row>
    <row r="988" spans="2:27" customFormat="1" ht="14.25" customHeight="1" thickBot="1">
      <c r="B988" s="241"/>
      <c r="C988" s="241"/>
      <c r="D988" s="241"/>
      <c r="E988" s="242"/>
      <c r="F988" s="242"/>
      <c r="G988" s="243"/>
      <c r="H988" s="244"/>
      <c r="I988" s="224"/>
      <c r="J988" s="224"/>
      <c r="K988" s="224"/>
      <c r="L988" s="224"/>
      <c r="M988" s="224"/>
      <c r="N988" s="224"/>
      <c r="O988" s="224"/>
      <c r="P988" s="224"/>
      <c r="Q988" s="224"/>
      <c r="R988" s="224"/>
      <c r="S988" s="224"/>
      <c r="T988" s="224"/>
      <c r="U988" s="224"/>
      <c r="V988" s="224"/>
      <c r="W988" s="224"/>
      <c r="X988" s="224"/>
      <c r="Y988" s="224"/>
      <c r="Z988" s="224"/>
      <c r="AA988" s="224"/>
    </row>
    <row r="989" spans="2:27" customFormat="1" ht="14.25" customHeight="1" thickBot="1">
      <c r="B989" s="1227" t="s">
        <v>499</v>
      </c>
      <c r="C989" s="1225"/>
      <c r="D989" s="245" t="s">
        <v>495</v>
      </c>
      <c r="E989" s="245" t="s">
        <v>501</v>
      </c>
      <c r="F989" s="246" t="s">
        <v>2469</v>
      </c>
      <c r="G989" s="247" t="s">
        <v>500</v>
      </c>
      <c r="H989" s="248" t="s">
        <v>493</v>
      </c>
      <c r="I989" s="224"/>
      <c r="J989" s="224"/>
      <c r="K989" s="224"/>
      <c r="L989" s="224"/>
      <c r="M989" s="224"/>
      <c r="N989" s="224"/>
      <c r="O989" s="224"/>
      <c r="P989" s="224"/>
      <c r="Q989" s="224"/>
      <c r="R989" s="224"/>
      <c r="S989" s="224"/>
      <c r="T989" s="224"/>
      <c r="U989" s="224"/>
      <c r="V989" s="224"/>
      <c r="W989" s="224"/>
      <c r="X989" s="224"/>
      <c r="Y989" s="224"/>
      <c r="Z989" s="224"/>
      <c r="AA989" s="224"/>
    </row>
    <row r="990" spans="2:27" customFormat="1" ht="14.25" customHeight="1" thickBot="1">
      <c r="B990" s="249">
        <v>3</v>
      </c>
      <c r="C990" s="250" t="s">
        <v>4</v>
      </c>
      <c r="D990" s="251"/>
      <c r="E990" s="252"/>
      <c r="F990" s="252"/>
      <c r="G990" s="253"/>
      <c r="H990" s="254">
        <f>+ROUND(E990*G990,0)</f>
        <v>0</v>
      </c>
      <c r="I990" s="224"/>
      <c r="J990" s="224"/>
      <c r="K990" s="224"/>
      <c r="L990" s="224"/>
      <c r="M990" s="224"/>
      <c r="N990" s="224"/>
      <c r="O990" s="224"/>
      <c r="P990" s="224"/>
      <c r="Q990" s="224"/>
      <c r="R990" s="224"/>
      <c r="S990" s="224"/>
      <c r="T990" s="224"/>
      <c r="U990" s="224"/>
      <c r="V990" s="224"/>
      <c r="W990" s="224"/>
      <c r="X990" s="224"/>
      <c r="Y990" s="224"/>
      <c r="Z990" s="224"/>
      <c r="AA990" s="224"/>
    </row>
    <row r="991" spans="2:27" customFormat="1" ht="14.25" customHeight="1" thickBot="1">
      <c r="B991" s="1219"/>
      <c r="C991" s="1216"/>
      <c r="D991" s="1216"/>
      <c r="E991" s="1228" t="s">
        <v>502</v>
      </c>
      <c r="F991" s="1224"/>
      <c r="G991" s="1225"/>
      <c r="H991" s="255">
        <f>ROUND(SUM(H990),0)</f>
        <v>0</v>
      </c>
      <c r="I991" s="224"/>
      <c r="J991" s="224"/>
      <c r="K991" s="224"/>
      <c r="L991" s="224"/>
      <c r="M991" s="224"/>
      <c r="N991" s="224"/>
      <c r="O991" s="224"/>
      <c r="P991" s="224"/>
      <c r="Q991" s="224"/>
      <c r="R991" s="224"/>
      <c r="S991" s="224"/>
      <c r="T991" s="224"/>
      <c r="U991" s="224"/>
      <c r="V991" s="224"/>
      <c r="W991" s="224"/>
      <c r="X991" s="224"/>
      <c r="Y991" s="224"/>
      <c r="Z991" s="224"/>
      <c r="AA991" s="224"/>
    </row>
    <row r="992" spans="2:27" customFormat="1" ht="14.25" customHeight="1" thickBot="1">
      <c r="B992" s="1215"/>
      <c r="C992" s="1216"/>
      <c r="D992" s="1216"/>
      <c r="E992" s="1216"/>
      <c r="F992" s="1216"/>
      <c r="G992" s="1216"/>
      <c r="H992" s="1216"/>
      <c r="I992" s="224"/>
      <c r="J992" s="224"/>
      <c r="K992" s="224"/>
      <c r="L992" s="224"/>
      <c r="M992" s="224"/>
      <c r="N992" s="224"/>
      <c r="O992" s="224"/>
      <c r="P992" s="224"/>
      <c r="Q992" s="224"/>
      <c r="R992" s="224"/>
      <c r="S992" s="224"/>
      <c r="T992" s="224"/>
      <c r="U992" s="224"/>
      <c r="V992" s="224"/>
      <c r="W992" s="224"/>
      <c r="X992" s="224"/>
      <c r="Y992" s="224"/>
      <c r="Z992" s="224"/>
      <c r="AA992" s="224"/>
    </row>
    <row r="993" spans="2:27" customFormat="1" ht="14.25" customHeight="1">
      <c r="B993" s="1297" t="s">
        <v>503</v>
      </c>
      <c r="C993" s="1298"/>
      <c r="D993" s="299" t="s">
        <v>495</v>
      </c>
      <c r="E993" s="300" t="s">
        <v>504</v>
      </c>
      <c r="F993" s="300" t="s">
        <v>2530</v>
      </c>
      <c r="G993" s="301" t="s">
        <v>505</v>
      </c>
      <c r="H993" s="302" t="s">
        <v>493</v>
      </c>
      <c r="I993" s="224"/>
      <c r="J993" s="224"/>
      <c r="K993" s="224"/>
      <c r="L993" s="224"/>
      <c r="M993" s="224"/>
      <c r="N993" s="224"/>
      <c r="O993" s="224"/>
      <c r="P993" s="224"/>
      <c r="Q993" s="224"/>
      <c r="R993" s="224"/>
      <c r="S993" s="224"/>
      <c r="T993" s="224"/>
      <c r="U993" s="224"/>
      <c r="V993" s="224"/>
      <c r="W993" s="224"/>
      <c r="X993" s="224"/>
      <c r="Y993" s="224"/>
      <c r="Z993" s="224"/>
      <c r="AA993" s="224"/>
    </row>
    <row r="994" spans="2:27" customFormat="1" ht="14.25" customHeight="1" thickBot="1">
      <c r="B994" s="118" t="s">
        <v>2515</v>
      </c>
      <c r="C994" s="285" t="str">
        <f>VLOOKUP(B994,'LISTA DE PRECIOS'!A:B,2,FALSE)</f>
        <v>Ayudante práctico</v>
      </c>
      <c r="D994" s="283" t="str">
        <f>VLOOKUP(B994,'LISTA DE PRECIOS'!A:D,4,FALSE)</f>
        <v>Día</v>
      </c>
      <c r="E994" s="303">
        <v>0.02</v>
      </c>
      <c r="F994" s="303">
        <v>2</v>
      </c>
      <c r="G994" s="296">
        <f>VLOOKUP(B994,'LISTA DE PRECIOS'!A:E,5,FALSE)</f>
        <v>95150</v>
      </c>
      <c r="H994" s="304">
        <f t="shared" ref="H994" si="2">+ROUND(E994*F994*G994,0)</f>
        <v>3806</v>
      </c>
      <c r="I994" s="224"/>
      <c r="J994" s="224"/>
      <c r="K994" s="224"/>
      <c r="L994" s="224"/>
      <c r="M994" s="224"/>
      <c r="N994" s="224"/>
      <c r="O994" s="224"/>
      <c r="P994" s="224"/>
      <c r="Q994" s="224"/>
      <c r="R994" s="224"/>
      <c r="S994" s="224"/>
      <c r="T994" s="224"/>
      <c r="U994" s="224"/>
      <c r="V994" s="224"/>
      <c r="W994" s="224"/>
      <c r="X994" s="224"/>
      <c r="Y994" s="224"/>
      <c r="Z994" s="224"/>
      <c r="AA994" s="224"/>
    </row>
    <row r="995" spans="2:27" customFormat="1" ht="14.25" customHeight="1" thickBot="1">
      <c r="B995" s="1219"/>
      <c r="C995" s="1216"/>
      <c r="D995" s="1216"/>
      <c r="E995" s="1220" t="s">
        <v>506</v>
      </c>
      <c r="F995" s="1221"/>
      <c r="G995" s="1222"/>
      <c r="H995" s="237">
        <f>ROUND(SUM(H994:H994),0)</f>
        <v>3806</v>
      </c>
      <c r="I995" s="224"/>
      <c r="J995" s="224"/>
      <c r="K995" s="224"/>
      <c r="L995" s="224"/>
      <c r="M995" s="224"/>
      <c r="N995" s="224"/>
      <c r="O995" s="224"/>
      <c r="P995" s="224"/>
      <c r="Q995" s="224"/>
      <c r="R995" s="224"/>
      <c r="S995" s="224"/>
      <c r="T995" s="224"/>
      <c r="U995" s="224"/>
      <c r="V995" s="224"/>
      <c r="W995" s="224"/>
      <c r="X995" s="224"/>
      <c r="Y995" s="224"/>
      <c r="Z995" s="224"/>
      <c r="AA995" s="224"/>
    </row>
    <row r="996" spans="2:27" customFormat="1" ht="14.25" customHeight="1" thickBot="1">
      <c r="B996" s="241"/>
      <c r="C996" s="241"/>
      <c r="D996" s="241"/>
      <c r="E996" s="241"/>
      <c r="F996" s="241"/>
      <c r="G996" s="241"/>
      <c r="H996" s="241"/>
      <c r="I996" s="224"/>
      <c r="J996" s="224"/>
      <c r="K996" s="224"/>
      <c r="L996" s="224"/>
      <c r="M996" s="224"/>
      <c r="N996" s="224"/>
      <c r="O996" s="224"/>
      <c r="P996" s="224"/>
      <c r="Q996" s="224"/>
      <c r="R996" s="224"/>
      <c r="S996" s="224"/>
      <c r="T996" s="224"/>
      <c r="U996" s="224"/>
      <c r="V996" s="224"/>
      <c r="W996" s="224"/>
      <c r="X996" s="224"/>
      <c r="Y996" s="224"/>
      <c r="Z996" s="224"/>
      <c r="AA996" s="224"/>
    </row>
    <row r="997" spans="2:27" customFormat="1" ht="14.25" customHeight="1" thickBot="1">
      <c r="B997" s="272"/>
      <c r="C997" s="272"/>
      <c r="D997" s="272"/>
      <c r="E997" s="1223" t="s">
        <v>507</v>
      </c>
      <c r="F997" s="1224"/>
      <c r="G997" s="1225"/>
      <c r="H997" s="273">
        <f>+ROUND(H995+H987+H982+H991,0)</f>
        <v>4377</v>
      </c>
      <c r="I997" s="224"/>
      <c r="J997" s="224"/>
      <c r="K997" s="224"/>
      <c r="L997" s="224"/>
      <c r="M997" s="224"/>
      <c r="N997" s="224"/>
      <c r="O997" s="224"/>
      <c r="P997" s="224"/>
      <c r="Q997" s="224"/>
      <c r="R997" s="224"/>
      <c r="S997" s="224"/>
      <c r="T997" s="224"/>
      <c r="U997" s="224"/>
      <c r="V997" s="224"/>
      <c r="W997" s="224"/>
      <c r="X997" s="224"/>
      <c r="Y997" s="224"/>
      <c r="Z997" s="224"/>
      <c r="AA997" s="224"/>
    </row>
    <row r="998" spans="2:27" customFormat="1" ht="14.25" customHeight="1">
      <c r="B998" s="224"/>
      <c r="C998" s="224"/>
      <c r="D998" s="224"/>
      <c r="E998" s="225"/>
      <c r="F998" s="225"/>
      <c r="G998" s="226"/>
      <c r="H998" s="226"/>
      <c r="I998" s="224"/>
      <c r="J998" s="224"/>
      <c r="K998" s="224"/>
      <c r="L998" s="224"/>
      <c r="M998" s="224"/>
      <c r="N998" s="224"/>
      <c r="O998" s="224"/>
      <c r="P998" s="224"/>
      <c r="Q998" s="224"/>
      <c r="R998" s="224"/>
      <c r="S998" s="224"/>
      <c r="T998" s="224"/>
      <c r="U998" s="224"/>
      <c r="V998" s="224"/>
      <c r="W998" s="224"/>
      <c r="X998" s="224"/>
      <c r="Y998" s="224"/>
      <c r="Z998" s="224"/>
      <c r="AA998" s="224"/>
    </row>
  </sheetData>
  <mergeCells count="840">
    <mergeCell ref="B980:C980"/>
    <mergeCell ref="B982:D982"/>
    <mergeCell ref="E982:G982"/>
    <mergeCell ref="B983:H983"/>
    <mergeCell ref="B984:C984"/>
    <mergeCell ref="E997:G997"/>
    <mergeCell ref="B987:D987"/>
    <mergeCell ref="E987:G987"/>
    <mergeCell ref="B989:C989"/>
    <mergeCell ref="B991:D991"/>
    <mergeCell ref="E991:G991"/>
    <mergeCell ref="B992:H992"/>
    <mergeCell ref="B993:C993"/>
    <mergeCell ref="B995:D995"/>
    <mergeCell ref="E995:G995"/>
    <mergeCell ref="B973:H973"/>
    <mergeCell ref="B974:C974"/>
    <mergeCell ref="D974:H974"/>
    <mergeCell ref="B975:C975"/>
    <mergeCell ref="D975:H975"/>
    <mergeCell ref="B976:C978"/>
    <mergeCell ref="D976:G976"/>
    <mergeCell ref="D977:G978"/>
    <mergeCell ref="H977:H978"/>
    <mergeCell ref="B939:H939"/>
    <mergeCell ref="B940:C940"/>
    <mergeCell ref="B942:D942"/>
    <mergeCell ref="E942:G942"/>
    <mergeCell ref="E944:G944"/>
    <mergeCell ref="B930:H930"/>
    <mergeCell ref="B931:C931"/>
    <mergeCell ref="B934:D934"/>
    <mergeCell ref="E934:G934"/>
    <mergeCell ref="B936:C936"/>
    <mergeCell ref="B938:D938"/>
    <mergeCell ref="E938:G938"/>
    <mergeCell ref="B922:C924"/>
    <mergeCell ref="D922:G922"/>
    <mergeCell ref="D923:G924"/>
    <mergeCell ref="H923:H924"/>
    <mergeCell ref="B926:C926"/>
    <mergeCell ref="B929:D929"/>
    <mergeCell ref="E929:G929"/>
    <mergeCell ref="B909:H909"/>
    <mergeCell ref="B910:C910"/>
    <mergeCell ref="B913:D913"/>
    <mergeCell ref="E913:G913"/>
    <mergeCell ref="E915:G915"/>
    <mergeCell ref="B919:H919"/>
    <mergeCell ref="B920:C920"/>
    <mergeCell ref="D920:H920"/>
    <mergeCell ref="B921:C921"/>
    <mergeCell ref="D921:H921"/>
    <mergeCell ref="B896:C896"/>
    <mergeCell ref="B898:D898"/>
    <mergeCell ref="E898:G898"/>
    <mergeCell ref="B899:H899"/>
    <mergeCell ref="B900:C900"/>
    <mergeCell ref="B904:D904"/>
    <mergeCell ref="E904:G904"/>
    <mergeCell ref="B906:C906"/>
    <mergeCell ref="B908:D908"/>
    <mergeCell ref="E908:G908"/>
    <mergeCell ref="E886:G886"/>
    <mergeCell ref="B889:H889"/>
    <mergeCell ref="B890:C890"/>
    <mergeCell ref="D890:H890"/>
    <mergeCell ref="B891:C891"/>
    <mergeCell ref="D891:H891"/>
    <mergeCell ref="B892:C894"/>
    <mergeCell ref="D892:G892"/>
    <mergeCell ref="D893:G894"/>
    <mergeCell ref="H893:H894"/>
    <mergeCell ref="B876:D876"/>
    <mergeCell ref="E876:G876"/>
    <mergeCell ref="B878:C878"/>
    <mergeCell ref="B880:D880"/>
    <mergeCell ref="E880:G880"/>
    <mergeCell ref="B881:H881"/>
    <mergeCell ref="B882:C882"/>
    <mergeCell ref="B884:D884"/>
    <mergeCell ref="E884:G884"/>
    <mergeCell ref="B864:C866"/>
    <mergeCell ref="D864:G864"/>
    <mergeCell ref="D865:G866"/>
    <mergeCell ref="H865:H866"/>
    <mergeCell ref="B868:C868"/>
    <mergeCell ref="B870:D870"/>
    <mergeCell ref="E870:G870"/>
    <mergeCell ref="B871:H871"/>
    <mergeCell ref="B872:C872"/>
    <mergeCell ref="B853:H853"/>
    <mergeCell ref="B854:C854"/>
    <mergeCell ref="B856:D856"/>
    <mergeCell ref="E856:G856"/>
    <mergeCell ref="E858:G858"/>
    <mergeCell ref="B861:H861"/>
    <mergeCell ref="B862:C862"/>
    <mergeCell ref="D862:H862"/>
    <mergeCell ref="B863:C863"/>
    <mergeCell ref="D863:H863"/>
    <mergeCell ref="B840:C840"/>
    <mergeCell ref="B842:D842"/>
    <mergeCell ref="E842:G842"/>
    <mergeCell ref="B843:H843"/>
    <mergeCell ref="B844:C844"/>
    <mergeCell ref="B848:D848"/>
    <mergeCell ref="E848:G848"/>
    <mergeCell ref="B850:C850"/>
    <mergeCell ref="B852:D852"/>
    <mergeCell ref="E852:G852"/>
    <mergeCell ref="E830:G830"/>
    <mergeCell ref="B833:H833"/>
    <mergeCell ref="B834:C834"/>
    <mergeCell ref="D834:H834"/>
    <mergeCell ref="B835:C835"/>
    <mergeCell ref="D835:H835"/>
    <mergeCell ref="B836:C838"/>
    <mergeCell ref="D836:G836"/>
    <mergeCell ref="D837:G838"/>
    <mergeCell ref="H837:H838"/>
    <mergeCell ref="B820:D820"/>
    <mergeCell ref="E820:G820"/>
    <mergeCell ref="B822:C822"/>
    <mergeCell ref="B824:D824"/>
    <mergeCell ref="E824:G824"/>
    <mergeCell ref="B825:H825"/>
    <mergeCell ref="B826:C826"/>
    <mergeCell ref="B828:D828"/>
    <mergeCell ref="E828:G828"/>
    <mergeCell ref="B809:C811"/>
    <mergeCell ref="D809:G809"/>
    <mergeCell ref="D810:G811"/>
    <mergeCell ref="H810:H811"/>
    <mergeCell ref="B813:C813"/>
    <mergeCell ref="B815:D815"/>
    <mergeCell ref="E815:G815"/>
    <mergeCell ref="B816:H816"/>
    <mergeCell ref="B817:C817"/>
    <mergeCell ref="B798:H798"/>
    <mergeCell ref="B799:C799"/>
    <mergeCell ref="B801:D801"/>
    <mergeCell ref="E801:G801"/>
    <mergeCell ref="E803:G803"/>
    <mergeCell ref="B806:H806"/>
    <mergeCell ref="B807:C807"/>
    <mergeCell ref="D807:H807"/>
    <mergeCell ref="B808:C808"/>
    <mergeCell ref="D808:H808"/>
    <mergeCell ref="B786:C786"/>
    <mergeCell ref="B788:D788"/>
    <mergeCell ref="E788:G788"/>
    <mergeCell ref="B789:H789"/>
    <mergeCell ref="B790:C790"/>
    <mergeCell ref="B793:D793"/>
    <mergeCell ref="E793:G793"/>
    <mergeCell ref="B795:C795"/>
    <mergeCell ref="B797:D797"/>
    <mergeCell ref="E797:G797"/>
    <mergeCell ref="E776:G776"/>
    <mergeCell ref="B779:H779"/>
    <mergeCell ref="B780:C780"/>
    <mergeCell ref="D780:H780"/>
    <mergeCell ref="B781:C781"/>
    <mergeCell ref="D781:H781"/>
    <mergeCell ref="B782:C784"/>
    <mergeCell ref="D782:G782"/>
    <mergeCell ref="D783:G784"/>
    <mergeCell ref="H783:H784"/>
    <mergeCell ref="B766:D766"/>
    <mergeCell ref="E766:G766"/>
    <mergeCell ref="B768:C768"/>
    <mergeCell ref="B770:D770"/>
    <mergeCell ref="E770:G770"/>
    <mergeCell ref="B771:H771"/>
    <mergeCell ref="B772:C772"/>
    <mergeCell ref="B774:D774"/>
    <mergeCell ref="E774:G774"/>
    <mergeCell ref="B755:C757"/>
    <mergeCell ref="D755:G755"/>
    <mergeCell ref="D756:G757"/>
    <mergeCell ref="H756:H757"/>
    <mergeCell ref="B759:C759"/>
    <mergeCell ref="B761:D761"/>
    <mergeCell ref="E761:G761"/>
    <mergeCell ref="B762:H762"/>
    <mergeCell ref="B763:C763"/>
    <mergeCell ref="B744:H744"/>
    <mergeCell ref="B745:C745"/>
    <mergeCell ref="B747:D747"/>
    <mergeCell ref="E747:G747"/>
    <mergeCell ref="E749:G749"/>
    <mergeCell ref="B752:H752"/>
    <mergeCell ref="B753:C753"/>
    <mergeCell ref="D753:H753"/>
    <mergeCell ref="B754:C754"/>
    <mergeCell ref="D754:H754"/>
    <mergeCell ref="B732:C732"/>
    <mergeCell ref="B734:D734"/>
    <mergeCell ref="E734:G734"/>
    <mergeCell ref="B735:H735"/>
    <mergeCell ref="B736:C736"/>
    <mergeCell ref="B739:D739"/>
    <mergeCell ref="E739:G739"/>
    <mergeCell ref="B741:C741"/>
    <mergeCell ref="B743:D743"/>
    <mergeCell ref="E743:G743"/>
    <mergeCell ref="E722:G722"/>
    <mergeCell ref="B725:H725"/>
    <mergeCell ref="B726:C726"/>
    <mergeCell ref="D726:H726"/>
    <mergeCell ref="B727:C727"/>
    <mergeCell ref="D727:H727"/>
    <mergeCell ref="B728:C730"/>
    <mergeCell ref="D728:G728"/>
    <mergeCell ref="D729:G730"/>
    <mergeCell ref="H729:H730"/>
    <mergeCell ref="B712:D712"/>
    <mergeCell ref="E712:G712"/>
    <mergeCell ref="B714:C714"/>
    <mergeCell ref="B716:D716"/>
    <mergeCell ref="E716:G716"/>
    <mergeCell ref="B717:H717"/>
    <mergeCell ref="B718:C718"/>
    <mergeCell ref="B720:D720"/>
    <mergeCell ref="E720:G720"/>
    <mergeCell ref="B701:C703"/>
    <mergeCell ref="D701:G701"/>
    <mergeCell ref="D702:G703"/>
    <mergeCell ref="H702:H703"/>
    <mergeCell ref="B705:C705"/>
    <mergeCell ref="B707:D707"/>
    <mergeCell ref="E707:G707"/>
    <mergeCell ref="B708:H708"/>
    <mergeCell ref="B709:C709"/>
    <mergeCell ref="B689:H689"/>
    <mergeCell ref="B690:C690"/>
    <mergeCell ref="B693:D693"/>
    <mergeCell ref="E693:G693"/>
    <mergeCell ref="E695:G695"/>
    <mergeCell ref="B698:H698"/>
    <mergeCell ref="B699:C699"/>
    <mergeCell ref="D699:H699"/>
    <mergeCell ref="B700:C700"/>
    <mergeCell ref="D700:H700"/>
    <mergeCell ref="B678:C678"/>
    <mergeCell ref="B680:D680"/>
    <mergeCell ref="E680:G680"/>
    <mergeCell ref="B681:H681"/>
    <mergeCell ref="B682:C682"/>
    <mergeCell ref="B684:D684"/>
    <mergeCell ref="E684:G684"/>
    <mergeCell ref="B686:C686"/>
    <mergeCell ref="B688:D688"/>
    <mergeCell ref="E688:G688"/>
    <mergeCell ref="E668:G668"/>
    <mergeCell ref="B671:H671"/>
    <mergeCell ref="B672:C672"/>
    <mergeCell ref="D672:H672"/>
    <mergeCell ref="B673:C673"/>
    <mergeCell ref="D673:H673"/>
    <mergeCell ref="B674:C676"/>
    <mergeCell ref="D674:G674"/>
    <mergeCell ref="D675:G676"/>
    <mergeCell ref="H675:H676"/>
    <mergeCell ref="B657:D657"/>
    <mergeCell ref="E657:G657"/>
    <mergeCell ref="B659:C659"/>
    <mergeCell ref="B661:D661"/>
    <mergeCell ref="E661:G661"/>
    <mergeCell ref="B662:H662"/>
    <mergeCell ref="B663:C663"/>
    <mergeCell ref="B666:D666"/>
    <mergeCell ref="E666:G666"/>
    <mergeCell ref="B645:C647"/>
    <mergeCell ref="D645:G645"/>
    <mergeCell ref="D646:G647"/>
    <mergeCell ref="H646:H647"/>
    <mergeCell ref="B649:C649"/>
    <mergeCell ref="B651:D651"/>
    <mergeCell ref="E651:G651"/>
    <mergeCell ref="B652:H652"/>
    <mergeCell ref="B653:C653"/>
    <mergeCell ref="B633:H633"/>
    <mergeCell ref="B634:C634"/>
    <mergeCell ref="B637:D637"/>
    <mergeCell ref="E637:G637"/>
    <mergeCell ref="E639:G639"/>
    <mergeCell ref="B642:H642"/>
    <mergeCell ref="B643:C643"/>
    <mergeCell ref="D643:H643"/>
    <mergeCell ref="B644:C644"/>
    <mergeCell ref="D644:H644"/>
    <mergeCell ref="B620:C620"/>
    <mergeCell ref="B622:D622"/>
    <mergeCell ref="E622:G622"/>
    <mergeCell ref="B623:H623"/>
    <mergeCell ref="B624:C624"/>
    <mergeCell ref="B628:D628"/>
    <mergeCell ref="E628:G628"/>
    <mergeCell ref="B630:C630"/>
    <mergeCell ref="B632:D632"/>
    <mergeCell ref="E632:G632"/>
    <mergeCell ref="E610:G610"/>
    <mergeCell ref="B613:H613"/>
    <mergeCell ref="B614:C614"/>
    <mergeCell ref="D614:H614"/>
    <mergeCell ref="B615:C615"/>
    <mergeCell ref="D615:H615"/>
    <mergeCell ref="B616:C618"/>
    <mergeCell ref="D616:G616"/>
    <mergeCell ref="D617:G618"/>
    <mergeCell ref="H617:H618"/>
    <mergeCell ref="B599:D599"/>
    <mergeCell ref="E599:G599"/>
    <mergeCell ref="B601:C601"/>
    <mergeCell ref="B603:D603"/>
    <mergeCell ref="E603:G603"/>
    <mergeCell ref="B604:H604"/>
    <mergeCell ref="B605:C605"/>
    <mergeCell ref="B608:D608"/>
    <mergeCell ref="E608:G608"/>
    <mergeCell ref="B587:C589"/>
    <mergeCell ref="D587:G587"/>
    <mergeCell ref="D588:G589"/>
    <mergeCell ref="H588:H589"/>
    <mergeCell ref="B591:C591"/>
    <mergeCell ref="B593:D593"/>
    <mergeCell ref="E593:G593"/>
    <mergeCell ref="B594:H594"/>
    <mergeCell ref="B595:C595"/>
    <mergeCell ref="B576:H576"/>
    <mergeCell ref="B577:C577"/>
    <mergeCell ref="B579:D579"/>
    <mergeCell ref="E579:G579"/>
    <mergeCell ref="E581:G581"/>
    <mergeCell ref="B584:H584"/>
    <mergeCell ref="B585:C585"/>
    <mergeCell ref="D585:H585"/>
    <mergeCell ref="B586:C586"/>
    <mergeCell ref="D586:H586"/>
    <mergeCell ref="B564:C564"/>
    <mergeCell ref="B566:D566"/>
    <mergeCell ref="E566:G566"/>
    <mergeCell ref="B567:H567"/>
    <mergeCell ref="B568:C568"/>
    <mergeCell ref="B571:D571"/>
    <mergeCell ref="E571:G571"/>
    <mergeCell ref="B573:C573"/>
    <mergeCell ref="B575:D575"/>
    <mergeCell ref="E575:G575"/>
    <mergeCell ref="E554:G554"/>
    <mergeCell ref="B557:H557"/>
    <mergeCell ref="B558:C558"/>
    <mergeCell ref="D558:H558"/>
    <mergeCell ref="B559:C559"/>
    <mergeCell ref="D559:H559"/>
    <mergeCell ref="B560:C562"/>
    <mergeCell ref="D560:G560"/>
    <mergeCell ref="D561:G562"/>
    <mergeCell ref="H561:H562"/>
    <mergeCell ref="B544:D544"/>
    <mergeCell ref="E544:G544"/>
    <mergeCell ref="B546:C546"/>
    <mergeCell ref="B548:D548"/>
    <mergeCell ref="E548:G548"/>
    <mergeCell ref="B549:H549"/>
    <mergeCell ref="B550:C550"/>
    <mergeCell ref="B552:D552"/>
    <mergeCell ref="E552:G552"/>
    <mergeCell ref="B532:C534"/>
    <mergeCell ref="D532:G532"/>
    <mergeCell ref="D533:G534"/>
    <mergeCell ref="H533:H534"/>
    <mergeCell ref="B536:C536"/>
    <mergeCell ref="B538:D538"/>
    <mergeCell ref="E538:G538"/>
    <mergeCell ref="B539:H539"/>
    <mergeCell ref="B540:C540"/>
    <mergeCell ref="B520:H520"/>
    <mergeCell ref="B521:C521"/>
    <mergeCell ref="B524:D524"/>
    <mergeCell ref="E524:G524"/>
    <mergeCell ref="E526:G526"/>
    <mergeCell ref="B529:H529"/>
    <mergeCell ref="B530:C530"/>
    <mergeCell ref="D530:H530"/>
    <mergeCell ref="B531:C531"/>
    <mergeCell ref="D531:H531"/>
    <mergeCell ref="B509:C509"/>
    <mergeCell ref="B511:D511"/>
    <mergeCell ref="E511:G511"/>
    <mergeCell ref="B512:H512"/>
    <mergeCell ref="B513:C513"/>
    <mergeCell ref="B515:D515"/>
    <mergeCell ref="E515:G515"/>
    <mergeCell ref="B517:C517"/>
    <mergeCell ref="B519:D519"/>
    <mergeCell ref="E519:G519"/>
    <mergeCell ref="E499:G499"/>
    <mergeCell ref="B502:H502"/>
    <mergeCell ref="B503:C503"/>
    <mergeCell ref="D503:H503"/>
    <mergeCell ref="B504:C504"/>
    <mergeCell ref="D504:H504"/>
    <mergeCell ref="B505:C507"/>
    <mergeCell ref="D505:G505"/>
    <mergeCell ref="D506:G507"/>
    <mergeCell ref="H506:H507"/>
    <mergeCell ref="B489:D489"/>
    <mergeCell ref="E489:G489"/>
    <mergeCell ref="B491:C491"/>
    <mergeCell ref="B493:D493"/>
    <mergeCell ref="E493:G493"/>
    <mergeCell ref="B494:H494"/>
    <mergeCell ref="B495:C495"/>
    <mergeCell ref="B497:D497"/>
    <mergeCell ref="E497:G497"/>
    <mergeCell ref="B478:C480"/>
    <mergeCell ref="D478:G478"/>
    <mergeCell ref="D479:G480"/>
    <mergeCell ref="H479:H480"/>
    <mergeCell ref="B482:C482"/>
    <mergeCell ref="B484:D484"/>
    <mergeCell ref="E484:G484"/>
    <mergeCell ref="B485:H485"/>
    <mergeCell ref="B486:C486"/>
    <mergeCell ref="B467:H467"/>
    <mergeCell ref="B468:C468"/>
    <mergeCell ref="B470:D470"/>
    <mergeCell ref="E470:G470"/>
    <mergeCell ref="E472:G472"/>
    <mergeCell ref="B475:H475"/>
    <mergeCell ref="B476:C476"/>
    <mergeCell ref="D476:H476"/>
    <mergeCell ref="B477:C477"/>
    <mergeCell ref="D477:H477"/>
    <mergeCell ref="B455:C455"/>
    <mergeCell ref="B457:D457"/>
    <mergeCell ref="E457:G457"/>
    <mergeCell ref="B458:H458"/>
    <mergeCell ref="B459:C459"/>
    <mergeCell ref="B462:D462"/>
    <mergeCell ref="E462:G462"/>
    <mergeCell ref="B464:C464"/>
    <mergeCell ref="B466:D466"/>
    <mergeCell ref="E466:G466"/>
    <mergeCell ref="E445:G445"/>
    <mergeCell ref="B448:H448"/>
    <mergeCell ref="B449:C449"/>
    <mergeCell ref="D449:H449"/>
    <mergeCell ref="B450:C450"/>
    <mergeCell ref="D450:H450"/>
    <mergeCell ref="B451:C453"/>
    <mergeCell ref="D451:G451"/>
    <mergeCell ref="D452:G453"/>
    <mergeCell ref="H452:H453"/>
    <mergeCell ref="B435:D435"/>
    <mergeCell ref="E435:G435"/>
    <mergeCell ref="B437:C437"/>
    <mergeCell ref="B439:D439"/>
    <mergeCell ref="E439:G439"/>
    <mergeCell ref="B440:H440"/>
    <mergeCell ref="B441:C441"/>
    <mergeCell ref="B443:D443"/>
    <mergeCell ref="E443:G443"/>
    <mergeCell ref="B423:C425"/>
    <mergeCell ref="D423:G423"/>
    <mergeCell ref="D424:G425"/>
    <mergeCell ref="H424:H425"/>
    <mergeCell ref="B427:C427"/>
    <mergeCell ref="B429:D429"/>
    <mergeCell ref="E429:G429"/>
    <mergeCell ref="B430:H430"/>
    <mergeCell ref="B431:C431"/>
    <mergeCell ref="B411:H411"/>
    <mergeCell ref="B412:C412"/>
    <mergeCell ref="B415:D415"/>
    <mergeCell ref="E415:G415"/>
    <mergeCell ref="E417:G417"/>
    <mergeCell ref="B420:H420"/>
    <mergeCell ref="B421:C421"/>
    <mergeCell ref="D421:H421"/>
    <mergeCell ref="B422:C422"/>
    <mergeCell ref="D422:H422"/>
    <mergeCell ref="B398:C398"/>
    <mergeCell ref="B400:D400"/>
    <mergeCell ref="E400:G400"/>
    <mergeCell ref="B401:H401"/>
    <mergeCell ref="B402:C402"/>
    <mergeCell ref="B406:D406"/>
    <mergeCell ref="E406:G406"/>
    <mergeCell ref="B408:C408"/>
    <mergeCell ref="B410:D410"/>
    <mergeCell ref="E410:G410"/>
    <mergeCell ref="B386:D386"/>
    <mergeCell ref="E386:G386"/>
    <mergeCell ref="E388:G388"/>
    <mergeCell ref="B391:H391"/>
    <mergeCell ref="B392:C392"/>
    <mergeCell ref="D392:H392"/>
    <mergeCell ref="B393:C393"/>
    <mergeCell ref="D393:H393"/>
    <mergeCell ref="B394:C396"/>
    <mergeCell ref="D394:G394"/>
    <mergeCell ref="D395:G396"/>
    <mergeCell ref="H395:H396"/>
    <mergeCell ref="B383:C383"/>
    <mergeCell ref="B372:H372"/>
    <mergeCell ref="B373:C373"/>
    <mergeCell ref="B363:C363"/>
    <mergeCell ref="D363:H363"/>
    <mergeCell ref="B353:H353"/>
    <mergeCell ref="B354:C354"/>
    <mergeCell ref="B357:D357"/>
    <mergeCell ref="E357:G357"/>
    <mergeCell ref="E359:G359"/>
    <mergeCell ref="B377:D377"/>
    <mergeCell ref="E377:G377"/>
    <mergeCell ref="B379:C379"/>
    <mergeCell ref="B381:D381"/>
    <mergeCell ref="E381:G381"/>
    <mergeCell ref="B382:H382"/>
    <mergeCell ref="B336:C338"/>
    <mergeCell ref="D336:G336"/>
    <mergeCell ref="D337:G338"/>
    <mergeCell ref="H337:H338"/>
    <mergeCell ref="B340:C340"/>
    <mergeCell ref="B342:D342"/>
    <mergeCell ref="E342:G342"/>
    <mergeCell ref="B369:C369"/>
    <mergeCell ref="B371:D371"/>
    <mergeCell ref="E371:G371"/>
    <mergeCell ref="B343:H343"/>
    <mergeCell ref="B344:C344"/>
    <mergeCell ref="B348:D348"/>
    <mergeCell ref="E348:G348"/>
    <mergeCell ref="B350:C350"/>
    <mergeCell ref="B352:D352"/>
    <mergeCell ref="E352:G352"/>
    <mergeCell ref="B362:H362"/>
    <mergeCell ref="B364:C364"/>
    <mergeCell ref="D364:H364"/>
    <mergeCell ref="B365:C367"/>
    <mergeCell ref="D365:G365"/>
    <mergeCell ref="D366:G367"/>
    <mergeCell ref="H366:H367"/>
    <mergeCell ref="B324:H324"/>
    <mergeCell ref="B325:C325"/>
    <mergeCell ref="B328:D328"/>
    <mergeCell ref="E328:G328"/>
    <mergeCell ref="E330:G330"/>
    <mergeCell ref="B333:H333"/>
    <mergeCell ref="B334:C334"/>
    <mergeCell ref="D334:H334"/>
    <mergeCell ref="B335:C335"/>
    <mergeCell ref="D335:H335"/>
    <mergeCell ref="B311:C311"/>
    <mergeCell ref="B313:D313"/>
    <mergeCell ref="E313:G313"/>
    <mergeCell ref="B314:H314"/>
    <mergeCell ref="B315:C315"/>
    <mergeCell ref="B319:D319"/>
    <mergeCell ref="E319:G319"/>
    <mergeCell ref="B321:C321"/>
    <mergeCell ref="B323:D323"/>
    <mergeCell ref="E323:G323"/>
    <mergeCell ref="B299:D299"/>
    <mergeCell ref="E299:G299"/>
    <mergeCell ref="E301:G301"/>
    <mergeCell ref="B304:H304"/>
    <mergeCell ref="B305:C305"/>
    <mergeCell ref="D305:H305"/>
    <mergeCell ref="B306:C306"/>
    <mergeCell ref="D306:H306"/>
    <mergeCell ref="B307:C309"/>
    <mergeCell ref="D307:G307"/>
    <mergeCell ref="D308:G309"/>
    <mergeCell ref="H308:H309"/>
    <mergeCell ref="B297:C297"/>
    <mergeCell ref="B287:H287"/>
    <mergeCell ref="B288:C288"/>
    <mergeCell ref="B278:C278"/>
    <mergeCell ref="D278:H278"/>
    <mergeCell ref="B268:H268"/>
    <mergeCell ref="B269:C269"/>
    <mergeCell ref="B272:D272"/>
    <mergeCell ref="E272:G272"/>
    <mergeCell ref="E274:G274"/>
    <mergeCell ref="B291:D291"/>
    <mergeCell ref="E291:G291"/>
    <mergeCell ref="B293:C293"/>
    <mergeCell ref="B295:D295"/>
    <mergeCell ref="E295:G295"/>
    <mergeCell ref="B296:H296"/>
    <mergeCell ref="B252:C254"/>
    <mergeCell ref="D252:G252"/>
    <mergeCell ref="D253:G254"/>
    <mergeCell ref="H253:H254"/>
    <mergeCell ref="B256:C256"/>
    <mergeCell ref="B258:D258"/>
    <mergeCell ref="E258:G258"/>
    <mergeCell ref="B284:C284"/>
    <mergeCell ref="B286:D286"/>
    <mergeCell ref="E286:G286"/>
    <mergeCell ref="B259:H259"/>
    <mergeCell ref="B260:C260"/>
    <mergeCell ref="B263:D263"/>
    <mergeCell ref="E263:G263"/>
    <mergeCell ref="B265:C265"/>
    <mergeCell ref="B267:D267"/>
    <mergeCell ref="E267:G267"/>
    <mergeCell ref="B277:H277"/>
    <mergeCell ref="B279:C279"/>
    <mergeCell ref="D279:H279"/>
    <mergeCell ref="B280:C282"/>
    <mergeCell ref="D280:G280"/>
    <mergeCell ref="D281:G282"/>
    <mergeCell ref="H281:H282"/>
    <mergeCell ref="B241:H241"/>
    <mergeCell ref="B242:C242"/>
    <mergeCell ref="B244:D244"/>
    <mergeCell ref="E244:G244"/>
    <mergeCell ref="E246:G246"/>
    <mergeCell ref="B249:H249"/>
    <mergeCell ref="B250:C250"/>
    <mergeCell ref="D250:H250"/>
    <mergeCell ref="B251:C251"/>
    <mergeCell ref="D251:H251"/>
    <mergeCell ref="B228:C228"/>
    <mergeCell ref="B230:D230"/>
    <mergeCell ref="E230:G230"/>
    <mergeCell ref="B231:H231"/>
    <mergeCell ref="B232:C232"/>
    <mergeCell ref="B236:D236"/>
    <mergeCell ref="E236:G236"/>
    <mergeCell ref="B238:C238"/>
    <mergeCell ref="B240:D240"/>
    <mergeCell ref="E240:G240"/>
    <mergeCell ref="E218:G218"/>
    <mergeCell ref="B221:H221"/>
    <mergeCell ref="B222:C222"/>
    <mergeCell ref="D222:H222"/>
    <mergeCell ref="B223:C223"/>
    <mergeCell ref="D223:H223"/>
    <mergeCell ref="B224:C226"/>
    <mergeCell ref="D224:G224"/>
    <mergeCell ref="D225:G226"/>
    <mergeCell ref="H225:H226"/>
    <mergeCell ref="B208:D208"/>
    <mergeCell ref="E208:G208"/>
    <mergeCell ref="B210:C210"/>
    <mergeCell ref="B212:D212"/>
    <mergeCell ref="E212:G212"/>
    <mergeCell ref="B213:H213"/>
    <mergeCell ref="B214:C214"/>
    <mergeCell ref="B216:D216"/>
    <mergeCell ref="E216:G216"/>
    <mergeCell ref="B197:C199"/>
    <mergeCell ref="D197:G197"/>
    <mergeCell ref="D198:G199"/>
    <mergeCell ref="H198:H199"/>
    <mergeCell ref="B201:C201"/>
    <mergeCell ref="B203:D203"/>
    <mergeCell ref="E203:G203"/>
    <mergeCell ref="B204:H204"/>
    <mergeCell ref="B205:C205"/>
    <mergeCell ref="B186:H186"/>
    <mergeCell ref="B187:C187"/>
    <mergeCell ref="B189:D189"/>
    <mergeCell ref="E189:G189"/>
    <mergeCell ref="E191:G191"/>
    <mergeCell ref="B194:H194"/>
    <mergeCell ref="B195:C195"/>
    <mergeCell ref="D195:H195"/>
    <mergeCell ref="B196:C196"/>
    <mergeCell ref="D196:H196"/>
    <mergeCell ref="B174:C174"/>
    <mergeCell ref="B176:D176"/>
    <mergeCell ref="E176:G176"/>
    <mergeCell ref="B177:H177"/>
    <mergeCell ref="B178:C178"/>
    <mergeCell ref="B181:D181"/>
    <mergeCell ref="E181:G181"/>
    <mergeCell ref="B183:C183"/>
    <mergeCell ref="B185:D185"/>
    <mergeCell ref="E185:G185"/>
    <mergeCell ref="E164:G164"/>
    <mergeCell ref="B167:H167"/>
    <mergeCell ref="B168:C168"/>
    <mergeCell ref="D168:H168"/>
    <mergeCell ref="B169:C169"/>
    <mergeCell ref="D169:H169"/>
    <mergeCell ref="B170:C172"/>
    <mergeCell ref="D170:G170"/>
    <mergeCell ref="D171:G172"/>
    <mergeCell ref="H171:H172"/>
    <mergeCell ref="B154:D154"/>
    <mergeCell ref="E154:G154"/>
    <mergeCell ref="B156:C156"/>
    <mergeCell ref="B158:D158"/>
    <mergeCell ref="E158:G158"/>
    <mergeCell ref="B159:H159"/>
    <mergeCell ref="B160:C160"/>
    <mergeCell ref="B162:D162"/>
    <mergeCell ref="E162:G162"/>
    <mergeCell ref="B143:C145"/>
    <mergeCell ref="D143:G143"/>
    <mergeCell ref="D144:G145"/>
    <mergeCell ref="H144:H145"/>
    <mergeCell ref="B147:C147"/>
    <mergeCell ref="B149:D149"/>
    <mergeCell ref="E149:G149"/>
    <mergeCell ref="B150:H150"/>
    <mergeCell ref="B151:C151"/>
    <mergeCell ref="B131:H131"/>
    <mergeCell ref="B132:C132"/>
    <mergeCell ref="B135:D135"/>
    <mergeCell ref="E135:G135"/>
    <mergeCell ref="E137:G137"/>
    <mergeCell ref="B140:H140"/>
    <mergeCell ref="B141:C141"/>
    <mergeCell ref="D141:H141"/>
    <mergeCell ref="B142:C142"/>
    <mergeCell ref="D142:H142"/>
    <mergeCell ref="B119:C119"/>
    <mergeCell ref="B121:D121"/>
    <mergeCell ref="E121:G121"/>
    <mergeCell ref="B122:H122"/>
    <mergeCell ref="B123:C123"/>
    <mergeCell ref="B126:D126"/>
    <mergeCell ref="E126:G126"/>
    <mergeCell ref="B128:C128"/>
    <mergeCell ref="B130:D130"/>
    <mergeCell ref="E130:G130"/>
    <mergeCell ref="E109:G109"/>
    <mergeCell ref="B112:H112"/>
    <mergeCell ref="B113:C113"/>
    <mergeCell ref="D113:H113"/>
    <mergeCell ref="B114:C114"/>
    <mergeCell ref="D114:H114"/>
    <mergeCell ref="B115:C117"/>
    <mergeCell ref="D115:G115"/>
    <mergeCell ref="D116:G117"/>
    <mergeCell ref="H116:H117"/>
    <mergeCell ref="B98:D98"/>
    <mergeCell ref="E98:G98"/>
    <mergeCell ref="B100:C100"/>
    <mergeCell ref="B102:D102"/>
    <mergeCell ref="E102:G102"/>
    <mergeCell ref="B103:H103"/>
    <mergeCell ref="B104:C104"/>
    <mergeCell ref="B107:D107"/>
    <mergeCell ref="E107:G107"/>
    <mergeCell ref="B87:C89"/>
    <mergeCell ref="D87:G87"/>
    <mergeCell ref="D88:G89"/>
    <mergeCell ref="H88:H89"/>
    <mergeCell ref="B91:C91"/>
    <mergeCell ref="B93:D93"/>
    <mergeCell ref="E93:G93"/>
    <mergeCell ref="B94:H94"/>
    <mergeCell ref="B95:C95"/>
    <mergeCell ref="B75:H75"/>
    <mergeCell ref="B76:C76"/>
    <mergeCell ref="B79:D79"/>
    <mergeCell ref="E79:G79"/>
    <mergeCell ref="E81:G81"/>
    <mergeCell ref="B84:H84"/>
    <mergeCell ref="B85:C85"/>
    <mergeCell ref="D85:H85"/>
    <mergeCell ref="B86:C86"/>
    <mergeCell ref="D86:H86"/>
    <mergeCell ref="B63:C63"/>
    <mergeCell ref="B65:D65"/>
    <mergeCell ref="E65:G65"/>
    <mergeCell ref="B66:H66"/>
    <mergeCell ref="B67:C67"/>
    <mergeCell ref="B70:D70"/>
    <mergeCell ref="E70:G70"/>
    <mergeCell ref="B72:C72"/>
    <mergeCell ref="B74:D74"/>
    <mergeCell ref="E74:G74"/>
    <mergeCell ref="E53:G53"/>
    <mergeCell ref="B56:H56"/>
    <mergeCell ref="B57:C57"/>
    <mergeCell ref="D57:H57"/>
    <mergeCell ref="B58:C58"/>
    <mergeCell ref="D58:H58"/>
    <mergeCell ref="B59:C61"/>
    <mergeCell ref="D59:G59"/>
    <mergeCell ref="D60:G61"/>
    <mergeCell ref="H60:H61"/>
    <mergeCell ref="B43:D43"/>
    <mergeCell ref="E43:G43"/>
    <mergeCell ref="B45:C45"/>
    <mergeCell ref="B47:D47"/>
    <mergeCell ref="E47:G47"/>
    <mergeCell ref="B48:H48"/>
    <mergeCell ref="B49:C49"/>
    <mergeCell ref="B51:D51"/>
    <mergeCell ref="E51:G51"/>
    <mergeCell ref="B31:C33"/>
    <mergeCell ref="D31:G31"/>
    <mergeCell ref="D32:G33"/>
    <mergeCell ref="H32:H33"/>
    <mergeCell ref="B35:C35"/>
    <mergeCell ref="B37:D37"/>
    <mergeCell ref="E37:G37"/>
    <mergeCell ref="B38:H38"/>
    <mergeCell ref="B39:C39"/>
    <mergeCell ref="B20:H20"/>
    <mergeCell ref="B21:C21"/>
    <mergeCell ref="B23:D23"/>
    <mergeCell ref="E23:G23"/>
    <mergeCell ref="E25:G25"/>
    <mergeCell ref="B28:H28"/>
    <mergeCell ref="B29:C29"/>
    <mergeCell ref="D29:H29"/>
    <mergeCell ref="B30:C30"/>
    <mergeCell ref="D30:H30"/>
    <mergeCell ref="B8:C8"/>
    <mergeCell ref="B10:D10"/>
    <mergeCell ref="E10:G10"/>
    <mergeCell ref="B11:H11"/>
    <mergeCell ref="B12:C12"/>
    <mergeCell ref="B15:D15"/>
    <mergeCell ref="E15:G15"/>
    <mergeCell ref="B17:C17"/>
    <mergeCell ref="B19:D19"/>
    <mergeCell ref="E19:G19"/>
    <mergeCell ref="B1:H1"/>
    <mergeCell ref="B2:C2"/>
    <mergeCell ref="D2:H2"/>
    <mergeCell ref="B3:C3"/>
    <mergeCell ref="D3:H3"/>
    <mergeCell ref="B4:C6"/>
    <mergeCell ref="D4:G4"/>
    <mergeCell ref="D5:G6"/>
    <mergeCell ref="H5:H6"/>
  </mergeCells>
  <phoneticPr fontId="12" type="noConversion"/>
  <dataValidations count="3">
    <dataValidation type="list" allowBlank="1" showInputMessage="1" showErrorMessage="1" sqref="B13 B22 B188 B206 B289 B469 B487 B522:B523 B578 B683 B719 B737 B773 B791 B827 B932 B901 B903 B873 B883 B845 B847 B818 B800 B764 B746 B710 B691:B692 B654 B664:B665 B625 B635:B636 B596 B598 B569 B541 B551 B514 B496 B460 B432 B442 B403 B405 B374 B384:B385 B347 B345 B326:B327 B355:B356 B376 B413:B414 B606:B607 B627 B656 B911:B912 B316 B318 B298 B261 B233 B235 B215 B179 B152 B161 B124:B125 B105 B68:B69 B77 B96:B97 B133 B243 B270:B271 B434 B543 B855 B875 B941 B50 B40:B42 B994">
      <formula1>#REF!</formula1>
    </dataValidation>
    <dataValidation type="list" allowBlank="1" showInputMessage="1" showErrorMessage="1" sqref="B14">
      <formula1>#REF!</formula1>
    </dataValidation>
    <dataValidation type="list" allowBlank="1" showErrorMessage="1" sqref="B985:B986">
      <formula1>#REF!</formula1>
    </dataValidation>
  </dataValidations>
  <printOptions horizontalCentered="1"/>
  <pageMargins left="1.1811023622047245" right="0.70866141732283472" top="1.5748031496062993" bottom="0.74803149606299213" header="0.31496062992125984" footer="0.31496062992125984"/>
  <pageSetup scale="71" orientation="portrait" r:id="rId1"/>
  <headerFooter>
    <oddHeader>&amp;C&amp;G</oddHeader>
    <oddFooter>&amp;C&amp;G</oddFooter>
  </headerFooter>
  <rowBreaks count="34" manualBreakCount="34">
    <brk id="26" max="8" man="1"/>
    <brk id="54" max="8" man="1"/>
    <brk id="82" max="8" man="1"/>
    <brk id="110" max="8" man="1"/>
    <brk id="138" max="8" man="1"/>
    <brk id="165" max="8" man="1"/>
    <brk id="192" max="8" man="1"/>
    <brk id="219" max="8" man="1"/>
    <brk id="247" max="8" man="1"/>
    <brk id="275" max="8" man="1"/>
    <brk id="302" max="8" man="1"/>
    <brk id="331" max="8" man="1"/>
    <brk id="360" max="8" man="1"/>
    <brk id="389" max="8" man="1"/>
    <brk id="418" max="8" man="1"/>
    <brk id="446" max="8" man="1"/>
    <brk id="473" max="8" man="1"/>
    <brk id="500" max="8" man="1"/>
    <brk id="527" max="8" man="1"/>
    <brk id="555" max="8" man="1"/>
    <brk id="582" max="8" man="1"/>
    <brk id="611" max="8" man="1"/>
    <brk id="640" max="8" man="1"/>
    <brk id="669" max="8" man="1"/>
    <brk id="696" max="8" man="1"/>
    <brk id="723" max="8" man="1"/>
    <brk id="750" max="8" man="1"/>
    <brk id="777" max="8" man="1"/>
    <brk id="804" max="8" man="1"/>
    <brk id="831" max="8" man="1"/>
    <brk id="859" max="8" man="1"/>
    <brk id="887" max="8" man="1"/>
    <brk id="917" max="8" man="1"/>
    <brk id="971" max="8" man="1"/>
  </rowBreaks>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496"/>
  <sheetViews>
    <sheetView view="pageBreakPreview" topLeftCell="A304" zoomScaleNormal="100" zoomScaleSheetLayoutView="100" workbookViewId="0">
      <selection activeCell="A569" sqref="A569:XFD596"/>
    </sheetView>
  </sheetViews>
  <sheetFormatPr baseColWidth="10" defaultColWidth="11.42578125" defaultRowHeight="15"/>
  <cols>
    <col min="1" max="1" width="3.710937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17.45" customHeight="1" thickBot="1">
      <c r="B1" s="998" t="s">
        <v>2532</v>
      </c>
      <c r="C1" s="999"/>
      <c r="D1" s="999"/>
      <c r="E1" s="999"/>
      <c r="F1" s="999"/>
      <c r="G1" s="999"/>
      <c r="H1" s="1000"/>
    </row>
    <row r="2" spans="2:8" ht="18" customHeight="1" thickBot="1">
      <c r="B2" s="1001" t="s">
        <v>487</v>
      </c>
      <c r="C2" s="1002"/>
      <c r="D2" s="1003"/>
      <c r="E2" s="1004"/>
      <c r="F2" s="1004"/>
      <c r="G2" s="1004"/>
      <c r="H2" s="1005"/>
    </row>
    <row r="3" spans="2:8" ht="15.75" thickBot="1">
      <c r="B3" s="1006" t="s">
        <v>488</v>
      </c>
      <c r="C3" s="1007"/>
      <c r="D3" s="1008" t="s">
        <v>1535</v>
      </c>
      <c r="E3" s="1007"/>
      <c r="F3" s="1007"/>
      <c r="G3" s="1007"/>
      <c r="H3" s="1009"/>
    </row>
    <row r="4" spans="2:8">
      <c r="B4" s="1010" t="str">
        <f>VLOOKUP(D3,ACTIVIDADES!A:D,2,FALSE)</f>
        <v>Excavación en material común seco de 0 - 2 m manual</v>
      </c>
      <c r="C4" s="1011"/>
      <c r="D4" s="1010" t="s">
        <v>34</v>
      </c>
      <c r="E4" s="1011"/>
      <c r="F4" s="1011"/>
      <c r="G4" s="1011"/>
      <c r="H4" s="38" t="s">
        <v>1</v>
      </c>
    </row>
    <row r="5" spans="2:8" ht="9.6" customHeight="1">
      <c r="B5" s="1012"/>
      <c r="C5" s="1013"/>
      <c r="D5" s="1016">
        <f>+ROUND(H24+H15+H10+H19,0)</f>
        <v>33111</v>
      </c>
      <c r="E5" s="1017"/>
      <c r="F5" s="1017"/>
      <c r="G5" s="1017"/>
      <c r="H5" s="1020" t="s">
        <v>29</v>
      </c>
    </row>
    <row r="6" spans="2:8" ht="27" customHeight="1" thickBot="1">
      <c r="B6" s="1014"/>
      <c r="C6" s="1015"/>
      <c r="D6" s="1018"/>
      <c r="E6" s="1019"/>
      <c r="F6" s="1019"/>
      <c r="G6" s="1019"/>
      <c r="H6" s="1021"/>
    </row>
    <row r="7" spans="2:8" ht="9.75" customHeight="1" thickBot="1"/>
    <row r="8" spans="2:8">
      <c r="B8" s="1028" t="s">
        <v>494</v>
      </c>
      <c r="C8" s="1029"/>
      <c r="D8" s="41" t="s">
        <v>495</v>
      </c>
      <c r="E8" s="25" t="s">
        <v>496</v>
      </c>
      <c r="F8" s="25" t="s">
        <v>2542</v>
      </c>
      <c r="G8" s="26" t="s">
        <v>492</v>
      </c>
      <c r="H8" s="27" t="s">
        <v>493</v>
      </c>
    </row>
    <row r="9" spans="2:8" ht="15.75" thickBot="1">
      <c r="B9" s="5"/>
      <c r="C9" s="139"/>
      <c r="D9" s="138"/>
      <c r="E9" s="137"/>
      <c r="F9" s="137"/>
      <c r="G9" s="136"/>
      <c r="H9" s="6"/>
    </row>
    <row r="10" spans="2:8" ht="15.75" thickBot="1">
      <c r="B10" s="1022"/>
      <c r="C10" s="1023"/>
      <c r="D10" s="1024"/>
      <c r="E10" s="1025" t="s">
        <v>497</v>
      </c>
      <c r="F10" s="994"/>
      <c r="G10" s="1026"/>
      <c r="H10" s="28">
        <f>ROUND(SUM(H9:H9),0)</f>
        <v>0</v>
      </c>
    </row>
    <row r="11" spans="2:8" ht="10.9" customHeight="1" thickBot="1">
      <c r="B11" s="1027"/>
      <c r="C11" s="1027"/>
      <c r="D11" s="1027"/>
      <c r="E11" s="1027"/>
      <c r="F11" s="1027"/>
      <c r="G11" s="1027"/>
      <c r="H11" s="1027"/>
    </row>
    <row r="12" spans="2:8">
      <c r="B12" s="1028" t="s">
        <v>489</v>
      </c>
      <c r="C12" s="1029"/>
      <c r="D12" s="41" t="s">
        <v>490</v>
      </c>
      <c r="E12" s="25" t="s">
        <v>491</v>
      </c>
      <c r="F12" s="25" t="s">
        <v>2542</v>
      </c>
      <c r="G12" s="26" t="s">
        <v>492</v>
      </c>
      <c r="H12" s="27" t="s">
        <v>493</v>
      </c>
    </row>
    <row r="13" spans="2:8">
      <c r="B13" s="54" t="s">
        <v>543</v>
      </c>
      <c r="C13" s="11" t="str">
        <f>VLOOKUP(B13,'LISTA DE PRECIOS'!A:B,2,FALSE)</f>
        <v>Herramienta menor</v>
      </c>
      <c r="D13" s="12" t="str">
        <f>VLOOKUP(B13,'LISTA DE PRECIOS'!A:D,4,FALSE)</f>
        <v>%MO</v>
      </c>
      <c r="E13" s="55">
        <v>0.1</v>
      </c>
      <c r="F13" s="189">
        <v>1</v>
      </c>
      <c r="G13" s="13">
        <f>+H24</f>
        <v>27593</v>
      </c>
      <c r="H13" s="24">
        <f>+ROUND(E13*F13*G13,0)</f>
        <v>2759</v>
      </c>
    </row>
    <row r="14" spans="2:8">
      <c r="B14" s="175" t="s">
        <v>524</v>
      </c>
      <c r="C14" s="11" t="str">
        <f>VLOOKUP(B14,'LISTA DE PRECIOS'!A:B,2,FALSE)</f>
        <v>Acarreo Horizontal</v>
      </c>
      <c r="D14" s="12" t="str">
        <f>VLOOKUP(B14,'LISTA DE PRECIOS'!A:D,4,FALSE)</f>
        <v>% MO</v>
      </c>
      <c r="E14" s="55">
        <v>0.1</v>
      </c>
      <c r="F14" s="189">
        <v>1</v>
      </c>
      <c r="G14" s="13">
        <f>+H24</f>
        <v>27593</v>
      </c>
      <c r="H14" s="24">
        <f>+ROUND(E14*G14,0)</f>
        <v>2759</v>
      </c>
    </row>
    <row r="15" spans="2:8" ht="15.75" thickBot="1">
      <c r="B15" s="1022"/>
      <c r="C15" s="1023"/>
      <c r="D15" s="1024"/>
      <c r="E15" s="1030" t="s">
        <v>498</v>
      </c>
      <c r="F15" s="1031"/>
      <c r="G15" s="1032"/>
      <c r="H15" s="29">
        <f>ROUND(SUM(H13:H14),0)</f>
        <v>5518</v>
      </c>
    </row>
    <row r="16" spans="2:8" ht="10.15" customHeight="1" thickBot="1">
      <c r="B16" s="42"/>
      <c r="C16" s="42"/>
      <c r="D16" s="42"/>
      <c r="E16" s="10"/>
      <c r="F16" s="10"/>
      <c r="G16" s="7"/>
      <c r="H16" s="8"/>
    </row>
    <row r="17" spans="2:22" ht="24.75" thickBot="1">
      <c r="B17" s="1033" t="s">
        <v>499</v>
      </c>
      <c r="C17" s="1034"/>
      <c r="D17" s="30" t="s">
        <v>495</v>
      </c>
      <c r="E17" s="30" t="s">
        <v>501</v>
      </c>
      <c r="F17" s="25" t="s">
        <v>2542</v>
      </c>
      <c r="G17" s="31" t="s">
        <v>500</v>
      </c>
      <c r="H17" s="32" t="s">
        <v>493</v>
      </c>
    </row>
    <row r="18" spans="2:22" ht="15.75" thickBot="1">
      <c r="B18" s="15">
        <v>3</v>
      </c>
      <c r="C18" s="16" t="s">
        <v>4</v>
      </c>
      <c r="D18" s="17"/>
      <c r="E18" s="18"/>
      <c r="F18" s="18"/>
      <c r="G18" s="19"/>
      <c r="H18" s="20">
        <f>+ROUND(E18*G18,0)</f>
        <v>0</v>
      </c>
    </row>
    <row r="19" spans="2:22" ht="15.75" thickBot="1">
      <c r="B19" s="991"/>
      <c r="C19" s="991"/>
      <c r="D19" s="991"/>
      <c r="E19" s="992" t="s">
        <v>502</v>
      </c>
      <c r="F19" s="993"/>
      <c r="G19" s="994"/>
      <c r="H19" s="33">
        <f>ROUND(SUM(H18:H18),0)</f>
        <v>0</v>
      </c>
    </row>
    <row r="20" spans="2:22" ht="15.75" thickBot="1">
      <c r="B20" s="1027"/>
      <c r="C20" s="1027"/>
      <c r="D20" s="1027"/>
      <c r="E20" s="1027"/>
      <c r="F20" s="1027"/>
      <c r="G20" s="1027"/>
      <c r="H20" s="1027"/>
    </row>
    <row r="21" spans="2:22">
      <c r="B21" s="1028" t="s">
        <v>503</v>
      </c>
      <c r="C21" s="1029"/>
      <c r="D21" s="41" t="s">
        <v>495</v>
      </c>
      <c r="E21" s="25" t="s">
        <v>504</v>
      </c>
      <c r="F21" s="25" t="s">
        <v>2530</v>
      </c>
      <c r="G21" s="26" t="s">
        <v>505</v>
      </c>
      <c r="H21" s="27" t="s">
        <v>493</v>
      </c>
    </row>
    <row r="22" spans="2:22">
      <c r="B22" s="111" t="s">
        <v>2514</v>
      </c>
      <c r="C22" s="11" t="str">
        <f>VLOOKUP(B22,'LISTA DE PRECIOS'!A:B,2,FALSE)</f>
        <v>Ayudante</v>
      </c>
      <c r="D22" s="12" t="str">
        <f>VLOOKUP(B22,'LISTA DE PRECIOS'!A:D,4,FALSE)</f>
        <v>Día</v>
      </c>
      <c r="E22" s="23">
        <v>7.0000000000000007E-2</v>
      </c>
      <c r="F22" s="23">
        <v>4</v>
      </c>
      <c r="G22" s="13">
        <f>VLOOKUP(B22,'LISTA DE PRECIOS'!A:E,5,FALSE)</f>
        <v>67964</v>
      </c>
      <c r="H22" s="119">
        <f>+ROUND(E22*F22*G22,0)</f>
        <v>19030</v>
      </c>
      <c r="K22" s="4"/>
      <c r="L22" s="4"/>
      <c r="M22" s="4"/>
      <c r="N22" s="4"/>
      <c r="O22" s="4"/>
      <c r="P22" s="4"/>
      <c r="Q22" s="4"/>
      <c r="R22" s="4"/>
      <c r="S22" s="4"/>
      <c r="T22" s="4"/>
      <c r="U22" s="4"/>
      <c r="V22" s="4"/>
    </row>
    <row r="23" spans="2:22" ht="15.75" thickBot="1">
      <c r="B23" s="135" t="s">
        <v>2516</v>
      </c>
      <c r="C23" s="11" t="str">
        <f>VLOOKUP(B23,'LISTA DE PRECIOS'!A:B,2,FALSE)</f>
        <v>Oficial</v>
      </c>
      <c r="D23" s="12" t="str">
        <f>VLOOKUP(B23,'LISTA DE PRECIOS'!A:D,4,FALSE)</f>
        <v>Día</v>
      </c>
      <c r="E23" s="23">
        <v>7.0000000000000007E-2</v>
      </c>
      <c r="F23" s="125">
        <v>1</v>
      </c>
      <c r="G23" s="13">
        <f>VLOOKUP(B23,'LISTA DE PRECIOS'!A:E,5,FALSE)</f>
        <v>122335</v>
      </c>
      <c r="H23" s="131">
        <f>+ROUND(E23*F23*G23,0)</f>
        <v>8563</v>
      </c>
    </row>
    <row r="24" spans="2:22" ht="15.75" thickBot="1">
      <c r="B24" s="991"/>
      <c r="C24" s="991"/>
      <c r="D24" s="991"/>
      <c r="E24" s="1042" t="s">
        <v>506</v>
      </c>
      <c r="F24" s="1043"/>
      <c r="G24" s="1031"/>
      <c r="H24" s="29">
        <f>ROUND(SUM(H22:H23),0)</f>
        <v>27593</v>
      </c>
    </row>
    <row r="25" spans="2:22" ht="8.4499999999999993" customHeight="1" thickBot="1">
      <c r="B25" s="42"/>
      <c r="C25" s="42"/>
      <c r="D25" s="42"/>
      <c r="E25" s="42"/>
      <c r="F25" s="42"/>
      <c r="G25" s="42"/>
      <c r="H25" s="42"/>
    </row>
    <row r="26" spans="2:22" ht="15.75" thickBot="1">
      <c r="B26" s="40"/>
      <c r="C26" s="40"/>
      <c r="D26" s="40"/>
      <c r="E26" s="995" t="s">
        <v>507</v>
      </c>
      <c r="F26" s="996"/>
      <c r="G26" s="997"/>
      <c r="H26" s="14">
        <f>+ROUND(H24+H15+H10+H19,0)</f>
        <v>33111</v>
      </c>
    </row>
    <row r="28" spans="2:22" ht="15.75" thickBot="1"/>
    <row r="29" spans="2:22" ht="16.5" thickBot="1">
      <c r="B29" s="998" t="s">
        <v>2532</v>
      </c>
      <c r="C29" s="999"/>
      <c r="D29" s="999"/>
      <c r="E29" s="999"/>
      <c r="F29" s="999"/>
      <c r="G29" s="999"/>
      <c r="H29" s="1000"/>
    </row>
    <row r="30" spans="2:22" ht="15.75" thickBot="1">
      <c r="B30" s="1001" t="s">
        <v>487</v>
      </c>
      <c r="C30" s="1002"/>
      <c r="D30" s="1003"/>
      <c r="E30" s="1004"/>
      <c r="F30" s="1004"/>
      <c r="G30" s="1004"/>
      <c r="H30" s="1005"/>
    </row>
    <row r="31" spans="2:22" ht="15.75" thickBot="1">
      <c r="B31" s="1006" t="s">
        <v>488</v>
      </c>
      <c r="C31" s="1007"/>
      <c r="D31" s="1008" t="s">
        <v>1547</v>
      </c>
      <c r="E31" s="1007"/>
      <c r="F31" s="1007"/>
      <c r="G31" s="1007"/>
      <c r="H31" s="1009"/>
    </row>
    <row r="32" spans="2:22" ht="14.45" customHeight="1">
      <c r="B32" s="1010" t="str">
        <f>VLOOKUP(D31,ACTIVIDADES!A:D,2,FALSE)</f>
        <v>Excavación en conglomerado seco de 0 - 2 m manual</v>
      </c>
      <c r="C32" s="1011"/>
      <c r="D32" s="1010" t="s">
        <v>34</v>
      </c>
      <c r="E32" s="1011"/>
      <c r="F32" s="1011"/>
      <c r="G32" s="1011"/>
      <c r="H32" s="38" t="s">
        <v>1</v>
      </c>
    </row>
    <row r="33" spans="2:8">
      <c r="B33" s="1012"/>
      <c r="C33" s="1013"/>
      <c r="D33" s="1016">
        <f>+ROUND(H52+H43+H38+H47,0)</f>
        <v>61495</v>
      </c>
      <c r="E33" s="1017"/>
      <c r="F33" s="1017"/>
      <c r="G33" s="1017"/>
      <c r="H33" s="1020" t="s">
        <v>29</v>
      </c>
    </row>
    <row r="34" spans="2:8" ht="15.75" thickBot="1">
      <c r="B34" s="1014"/>
      <c r="C34" s="1015"/>
      <c r="D34" s="1018"/>
      <c r="E34" s="1019"/>
      <c r="F34" s="1019"/>
      <c r="G34" s="1019"/>
      <c r="H34" s="1021"/>
    </row>
    <row r="35" spans="2:8" ht="15.75" thickBot="1"/>
    <row r="36" spans="2:8">
      <c r="B36" s="1028" t="s">
        <v>494</v>
      </c>
      <c r="C36" s="1029"/>
      <c r="D36" s="41" t="s">
        <v>495</v>
      </c>
      <c r="E36" s="25" t="s">
        <v>496</v>
      </c>
      <c r="F36" s="25" t="s">
        <v>2542</v>
      </c>
      <c r="G36" s="26" t="s">
        <v>492</v>
      </c>
      <c r="H36" s="27" t="s">
        <v>493</v>
      </c>
    </row>
    <row r="37" spans="2:8" ht="15.75" thickBot="1">
      <c r="B37" s="5"/>
      <c r="C37" s="139"/>
      <c r="D37" s="138"/>
      <c r="E37" s="137"/>
      <c r="F37" s="137"/>
      <c r="G37" s="136"/>
      <c r="H37" s="6"/>
    </row>
    <row r="38" spans="2:8" ht="15.75" thickBot="1">
      <c r="B38" s="1022"/>
      <c r="C38" s="1023"/>
      <c r="D38" s="1024"/>
      <c r="E38" s="1025" t="s">
        <v>497</v>
      </c>
      <c r="F38" s="994"/>
      <c r="G38" s="1026"/>
      <c r="H38" s="28">
        <f>ROUND(SUM(H37:H37),0)</f>
        <v>0</v>
      </c>
    </row>
    <row r="39" spans="2:8" ht="15.75" thickBot="1">
      <c r="B39" s="1027"/>
      <c r="C39" s="1027"/>
      <c r="D39" s="1027"/>
      <c r="E39" s="1027"/>
      <c r="F39" s="1027"/>
      <c r="G39" s="1027"/>
      <c r="H39" s="1027"/>
    </row>
    <row r="40" spans="2:8">
      <c r="B40" s="1028" t="s">
        <v>489</v>
      </c>
      <c r="C40" s="1029"/>
      <c r="D40" s="41" t="s">
        <v>490</v>
      </c>
      <c r="E40" s="25" t="s">
        <v>491</v>
      </c>
      <c r="F40" s="25" t="s">
        <v>2542</v>
      </c>
      <c r="G40" s="26" t="s">
        <v>492</v>
      </c>
      <c r="H40" s="27" t="s">
        <v>493</v>
      </c>
    </row>
    <row r="41" spans="2:8">
      <c r="B41" s="54" t="s">
        <v>543</v>
      </c>
      <c r="C41" s="11" t="str">
        <f>VLOOKUP(B41,'LISTA DE PRECIOS'!A:B,2,FALSE)</f>
        <v>Herramienta menor</v>
      </c>
      <c r="D41" s="12" t="str">
        <f>VLOOKUP(B41,'LISTA DE PRECIOS'!A:D,4,FALSE)</f>
        <v>%MO</v>
      </c>
      <c r="E41" s="55">
        <v>0.1</v>
      </c>
      <c r="F41" s="189">
        <v>1</v>
      </c>
      <c r="G41" s="13">
        <f>+H52</f>
        <v>51245</v>
      </c>
      <c r="H41" s="24">
        <f>+ROUND(E41*F41*G41,0)</f>
        <v>5125</v>
      </c>
    </row>
    <row r="42" spans="2:8">
      <c r="B42" s="175" t="s">
        <v>524</v>
      </c>
      <c r="C42" s="11" t="str">
        <f>VLOOKUP(B42,'LISTA DE PRECIOS'!A:B,2,FALSE)</f>
        <v>Acarreo Horizontal</v>
      </c>
      <c r="D42" s="12" t="str">
        <f>VLOOKUP(B42,'LISTA DE PRECIOS'!A:D,4,FALSE)</f>
        <v>% MO</v>
      </c>
      <c r="E42" s="55">
        <v>0.1</v>
      </c>
      <c r="F42" s="189">
        <v>1</v>
      </c>
      <c r="G42" s="13">
        <f>+H52</f>
        <v>51245</v>
      </c>
      <c r="H42" s="24">
        <f>+ROUND(E42*G42,0)</f>
        <v>5125</v>
      </c>
    </row>
    <row r="43" spans="2:8" ht="15.75" thickBot="1">
      <c r="B43" s="1022"/>
      <c r="C43" s="1023"/>
      <c r="D43" s="1024"/>
      <c r="E43" s="1030" t="s">
        <v>498</v>
      </c>
      <c r="F43" s="1031"/>
      <c r="G43" s="1032"/>
      <c r="H43" s="29">
        <f>ROUND(SUM(H41:H42),0)</f>
        <v>10250</v>
      </c>
    </row>
    <row r="44" spans="2:8" ht="15.75" thickBot="1">
      <c r="B44" s="42"/>
      <c r="C44" s="42"/>
      <c r="D44" s="42"/>
      <c r="E44" s="10"/>
      <c r="F44" s="10"/>
      <c r="G44" s="7"/>
      <c r="H44" s="8"/>
    </row>
    <row r="45" spans="2:8" ht="24.75" thickBot="1">
      <c r="B45" s="1033" t="s">
        <v>499</v>
      </c>
      <c r="C45" s="1034"/>
      <c r="D45" s="30" t="s">
        <v>495</v>
      </c>
      <c r="E45" s="30" t="s">
        <v>501</v>
      </c>
      <c r="F45" s="25" t="s">
        <v>2542</v>
      </c>
      <c r="G45" s="31" t="s">
        <v>500</v>
      </c>
      <c r="H45" s="32" t="s">
        <v>493</v>
      </c>
    </row>
    <row r="46" spans="2:8" ht="15.75" thickBot="1">
      <c r="B46" s="15">
        <v>3</v>
      </c>
      <c r="C46" s="16" t="s">
        <v>4</v>
      </c>
      <c r="D46" s="17"/>
      <c r="E46" s="18"/>
      <c r="F46" s="18"/>
      <c r="G46" s="19"/>
      <c r="H46" s="20">
        <f>+ROUND(E46*G46,0)</f>
        <v>0</v>
      </c>
    </row>
    <row r="47" spans="2:8" ht="15.75" thickBot="1">
      <c r="B47" s="991"/>
      <c r="C47" s="991"/>
      <c r="D47" s="991"/>
      <c r="E47" s="992" t="s">
        <v>502</v>
      </c>
      <c r="F47" s="993"/>
      <c r="G47" s="994"/>
      <c r="H47" s="33">
        <f>ROUND(SUM(H46:H46),0)</f>
        <v>0</v>
      </c>
    </row>
    <row r="48" spans="2:8" ht="15.75" thickBot="1">
      <c r="B48" s="1027"/>
      <c r="C48" s="1027"/>
      <c r="D48" s="1027"/>
      <c r="E48" s="1027"/>
      <c r="F48" s="1027"/>
      <c r="G48" s="1027"/>
      <c r="H48" s="1027"/>
    </row>
    <row r="49" spans="2:8">
      <c r="B49" s="1028" t="s">
        <v>503</v>
      </c>
      <c r="C49" s="1029"/>
      <c r="D49" s="41" t="s">
        <v>495</v>
      </c>
      <c r="E49" s="25" t="s">
        <v>504</v>
      </c>
      <c r="F49" s="25" t="s">
        <v>2530</v>
      </c>
      <c r="G49" s="26" t="s">
        <v>505</v>
      </c>
      <c r="H49" s="27" t="s">
        <v>493</v>
      </c>
    </row>
    <row r="50" spans="2:8">
      <c r="B50" s="111" t="s">
        <v>2514</v>
      </c>
      <c r="C50" s="11" t="str">
        <f>VLOOKUP(B50,'LISTA DE PRECIOS'!A:B,2,FALSE)</f>
        <v>Ayudante</v>
      </c>
      <c r="D50" s="12" t="str">
        <f>VLOOKUP(B50,'LISTA DE PRECIOS'!A:D,4,FALSE)</f>
        <v>Día</v>
      </c>
      <c r="E50" s="23">
        <v>0.13</v>
      </c>
      <c r="F50" s="23">
        <v>4</v>
      </c>
      <c r="G50" s="13">
        <f>VLOOKUP(B50,'LISTA DE PRECIOS'!A:E,5,FALSE)</f>
        <v>67964</v>
      </c>
      <c r="H50" s="119">
        <f>+ROUND(E50*F50*G50,0)</f>
        <v>35341</v>
      </c>
    </row>
    <row r="51" spans="2:8" ht="15.75" thickBot="1">
      <c r="B51" s="135" t="s">
        <v>2516</v>
      </c>
      <c r="C51" s="11" t="str">
        <f>VLOOKUP(B51,'LISTA DE PRECIOS'!A:B,2,FALSE)</f>
        <v>Oficial</v>
      </c>
      <c r="D51" s="12" t="str">
        <f>VLOOKUP(B51,'LISTA DE PRECIOS'!A:D,4,FALSE)</f>
        <v>Día</v>
      </c>
      <c r="E51" s="23">
        <v>0.13</v>
      </c>
      <c r="F51" s="125">
        <v>1</v>
      </c>
      <c r="G51" s="13">
        <f>VLOOKUP(B51,'LISTA DE PRECIOS'!A:E,5,FALSE)</f>
        <v>122335</v>
      </c>
      <c r="H51" s="131">
        <f>+ROUND(E51*F51*G51,0)</f>
        <v>15904</v>
      </c>
    </row>
    <row r="52" spans="2:8" ht="15.75" thickBot="1">
      <c r="B52" s="991"/>
      <c r="C52" s="991"/>
      <c r="D52" s="991"/>
      <c r="E52" s="1042" t="s">
        <v>506</v>
      </c>
      <c r="F52" s="1043"/>
      <c r="G52" s="1031"/>
      <c r="H52" s="29">
        <f>ROUND(SUM(H50:H51),0)</f>
        <v>51245</v>
      </c>
    </row>
    <row r="53" spans="2:8" ht="15.75" thickBot="1">
      <c r="B53" s="42"/>
      <c r="C53" s="42"/>
      <c r="D53" s="42"/>
      <c r="E53" s="42"/>
      <c r="F53" s="42"/>
      <c r="G53" s="42"/>
      <c r="H53" s="42"/>
    </row>
    <row r="54" spans="2:8" ht="15.75" thickBot="1">
      <c r="B54" s="40"/>
      <c r="C54" s="40"/>
      <c r="D54" s="40"/>
      <c r="E54" s="995" t="s">
        <v>507</v>
      </c>
      <c r="F54" s="996"/>
      <c r="G54" s="997"/>
      <c r="H54" s="14">
        <f>+ROUND(H52+H43+H38+H47,0)</f>
        <v>61495</v>
      </c>
    </row>
    <row r="56" spans="2:8" ht="15.75" thickBot="1"/>
    <row r="57" spans="2:8" ht="16.5" thickBot="1">
      <c r="B57" s="998" t="s">
        <v>2532</v>
      </c>
      <c r="C57" s="999"/>
      <c r="D57" s="999"/>
      <c r="E57" s="999"/>
      <c r="F57" s="999"/>
      <c r="G57" s="999"/>
      <c r="H57" s="1000"/>
    </row>
    <row r="58" spans="2:8" ht="15.75" thickBot="1">
      <c r="B58" s="1001" t="s">
        <v>487</v>
      </c>
      <c r="C58" s="1002"/>
      <c r="D58" s="1003"/>
      <c r="E58" s="1004"/>
      <c r="F58" s="1004"/>
      <c r="G58" s="1004"/>
      <c r="H58" s="1005"/>
    </row>
    <row r="59" spans="2:8" ht="15.75" thickBot="1">
      <c r="B59" s="1006" t="s">
        <v>488</v>
      </c>
      <c r="C59" s="1007"/>
      <c r="D59" s="1008" t="s">
        <v>1559</v>
      </c>
      <c r="E59" s="1007"/>
      <c r="F59" s="1007"/>
      <c r="G59" s="1007"/>
      <c r="H59" s="1009"/>
    </row>
    <row r="60" spans="2:8" ht="14.45" customHeight="1">
      <c r="B60" s="1010" t="str">
        <f>VLOOKUP(D59,ACTIVIDADES!A:D,2,FALSE)</f>
        <v>Excavación en roca  manual (dinamita)</v>
      </c>
      <c r="C60" s="1011"/>
      <c r="D60" s="1010" t="s">
        <v>34</v>
      </c>
      <c r="E60" s="1011"/>
      <c r="F60" s="1011"/>
      <c r="G60" s="1011"/>
      <c r="H60" s="38" t="s">
        <v>1</v>
      </c>
    </row>
    <row r="61" spans="2:8">
      <c r="B61" s="1012"/>
      <c r="C61" s="1013"/>
      <c r="D61" s="1016">
        <f>+ROUND(H83+H73+H68+H77,0)</f>
        <v>138333</v>
      </c>
      <c r="E61" s="1017"/>
      <c r="F61" s="1017"/>
      <c r="G61" s="1017"/>
      <c r="H61" s="1020" t="s">
        <v>29</v>
      </c>
    </row>
    <row r="62" spans="2:8" ht="15.75" thickBot="1">
      <c r="B62" s="1014"/>
      <c r="C62" s="1015"/>
      <c r="D62" s="1018"/>
      <c r="E62" s="1019"/>
      <c r="F62" s="1019"/>
      <c r="G62" s="1019"/>
      <c r="H62" s="1021"/>
    </row>
    <row r="63" spans="2:8" ht="15.75" thickBot="1"/>
    <row r="64" spans="2:8">
      <c r="B64" s="1028" t="s">
        <v>494</v>
      </c>
      <c r="C64" s="1029"/>
      <c r="D64" s="41" t="s">
        <v>495</v>
      </c>
      <c r="E64" s="25" t="s">
        <v>496</v>
      </c>
      <c r="F64" s="25" t="s">
        <v>2469</v>
      </c>
      <c r="G64" s="26" t="s">
        <v>492</v>
      </c>
      <c r="H64" s="27" t="s">
        <v>493</v>
      </c>
    </row>
    <row r="65" spans="2:8">
      <c r="B65" s="54" t="s">
        <v>795</v>
      </c>
      <c r="C65" s="11" t="str">
        <f>VLOOKUP(B65,'LISTA DE PRECIOS'!A:B,2,FALSE)</f>
        <v>Dinamita Indugel Plus AP Tipo B 26X250</v>
      </c>
      <c r="D65" s="12" t="str">
        <f>VLOOKUP(B65,'LISTA DE PRECIOS'!A:D,4,FALSE)</f>
        <v>Kg</v>
      </c>
      <c r="E65" s="188">
        <v>0.6</v>
      </c>
      <c r="F65" s="12">
        <v>1</v>
      </c>
      <c r="G65" s="13">
        <f>VLOOKUP(B65,'LISTA DE PRECIOS'!A:E,5,FALSE)</f>
        <v>15570</v>
      </c>
      <c r="H65" s="39">
        <f>+ROUND(E65*F65*G65,0)</f>
        <v>9342</v>
      </c>
    </row>
    <row r="66" spans="2:8">
      <c r="B66" s="54" t="s">
        <v>790</v>
      </c>
      <c r="C66" s="11" t="str">
        <f>VLOOKUP(B66,'LISTA DE PRECIOS'!A:B,2,FALSE)</f>
        <v>Detonador Común No. 8 Aluminio Sh</v>
      </c>
      <c r="D66" s="12" t="str">
        <f>VLOOKUP(B66,'LISTA DE PRECIOS'!A:D,4,FALSE)</f>
        <v>Un</v>
      </c>
      <c r="E66" s="188">
        <v>4</v>
      </c>
      <c r="F66" s="12">
        <v>1</v>
      </c>
      <c r="G66" s="13">
        <f>VLOOKUP(B66,'LISTA DE PRECIOS'!A:E,5,FALSE)</f>
        <v>1660.8</v>
      </c>
      <c r="H66" s="39">
        <f>+ROUND(E66*F66*G66,0)</f>
        <v>6643</v>
      </c>
    </row>
    <row r="67" spans="2:8" ht="15.75" thickBot="1">
      <c r="B67" s="54" t="s">
        <v>781</v>
      </c>
      <c r="C67" s="11" t="str">
        <f>VLOOKUP(B67,'LISTA DE PRECIOS'!A:B,2,FALSE)</f>
        <v>Cordón detonante de 12 gm (Rollo * 250 m)</v>
      </c>
      <c r="D67" s="12" t="str">
        <f>VLOOKUP(B67,'LISTA DE PRECIOS'!A:D,4,FALSE)</f>
        <v>M</v>
      </c>
      <c r="E67" s="188">
        <v>3</v>
      </c>
      <c r="F67" s="12">
        <v>1</v>
      </c>
      <c r="G67" s="13">
        <f>VLOOKUP(B67,'LISTA DE PRECIOS'!A:E,5,FALSE)</f>
        <v>2179.8000000000002</v>
      </c>
      <c r="H67" s="39">
        <f>+ROUND(E67*F67*G67,0)</f>
        <v>6539</v>
      </c>
    </row>
    <row r="68" spans="2:8" ht="15.75" thickBot="1">
      <c r="B68" s="1022"/>
      <c r="C68" s="1023"/>
      <c r="D68" s="1024"/>
      <c r="E68" s="1030" t="s">
        <v>497</v>
      </c>
      <c r="F68" s="994"/>
      <c r="G68" s="1026"/>
      <c r="H68" s="28">
        <f>ROUND(SUM(H65:H67),0)</f>
        <v>22524</v>
      </c>
    </row>
    <row r="69" spans="2:8" ht="15.75" thickBot="1">
      <c r="B69" s="1027"/>
      <c r="C69" s="1027"/>
      <c r="D69" s="1027"/>
      <c r="E69" s="1027"/>
      <c r="F69" s="1027"/>
      <c r="G69" s="1027"/>
      <c r="H69" s="1027"/>
    </row>
    <row r="70" spans="2:8">
      <c r="B70" s="1028" t="s">
        <v>489</v>
      </c>
      <c r="C70" s="1029"/>
      <c r="D70" s="41" t="s">
        <v>490</v>
      </c>
      <c r="E70" s="25" t="s">
        <v>491</v>
      </c>
      <c r="F70" s="25" t="s">
        <v>2469</v>
      </c>
      <c r="G70" s="26" t="s">
        <v>492</v>
      </c>
      <c r="H70" s="27" t="s">
        <v>493</v>
      </c>
    </row>
    <row r="71" spans="2:8">
      <c r="B71" s="49" t="s">
        <v>543</v>
      </c>
      <c r="C71" s="11" t="str">
        <f>VLOOKUP(B71,'LISTA DE PRECIOS'!A:B,2,FALSE)</f>
        <v>Herramienta menor</v>
      </c>
      <c r="D71" s="12" t="str">
        <f>VLOOKUP(B71,'LISTA DE PRECIOS'!A:D,4,FALSE)</f>
        <v>%MO</v>
      </c>
      <c r="E71" s="55">
        <v>0.05</v>
      </c>
      <c r="F71" s="55"/>
      <c r="G71" s="13">
        <f>+H83</f>
        <v>105281</v>
      </c>
      <c r="H71" s="24">
        <f>+ROUND(E71*G71,0)</f>
        <v>5264</v>
      </c>
    </row>
    <row r="72" spans="2:8">
      <c r="B72" s="175" t="s">
        <v>524</v>
      </c>
      <c r="C72" s="11" t="str">
        <f>VLOOKUP(B72,'LISTA DE PRECIOS'!A:B,2,FALSE)</f>
        <v>Acarreo Horizontal</v>
      </c>
      <c r="D72" s="12" t="str">
        <f>VLOOKUP(B72,'LISTA DE PRECIOS'!A:D,4,FALSE)</f>
        <v>% MO</v>
      </c>
      <c r="E72" s="12">
        <v>0.05</v>
      </c>
      <c r="F72" s="12"/>
      <c r="G72" s="13">
        <f>+H83</f>
        <v>105281</v>
      </c>
      <c r="H72" s="39">
        <f>+ROUND(E72*G72,0)</f>
        <v>5264</v>
      </c>
    </row>
    <row r="73" spans="2:8" ht="15.75" thickBot="1">
      <c r="B73" s="1022"/>
      <c r="C73" s="1023"/>
      <c r="D73" s="1024"/>
      <c r="E73" s="1030" t="s">
        <v>498</v>
      </c>
      <c r="F73" s="1031"/>
      <c r="G73" s="1032"/>
      <c r="H73" s="29">
        <f>ROUND(SUM(H71:H72),0)</f>
        <v>10528</v>
      </c>
    </row>
    <row r="74" spans="2:8" ht="15.75" thickBot="1">
      <c r="B74" s="42"/>
      <c r="C74" s="42"/>
      <c r="D74" s="42"/>
      <c r="E74" s="10"/>
      <c r="F74" s="10"/>
      <c r="G74" s="7"/>
      <c r="H74" s="8"/>
    </row>
    <row r="75" spans="2:8" ht="24.75" thickBot="1">
      <c r="B75" s="1033" t="s">
        <v>499</v>
      </c>
      <c r="C75" s="1034"/>
      <c r="D75" s="30" t="s">
        <v>495</v>
      </c>
      <c r="E75" s="30" t="s">
        <v>501</v>
      </c>
      <c r="F75" s="25" t="s">
        <v>2469</v>
      </c>
      <c r="G75" s="31" t="s">
        <v>500</v>
      </c>
      <c r="H75" s="32" t="s">
        <v>493</v>
      </c>
    </row>
    <row r="76" spans="2:8" ht="15.75" thickBot="1">
      <c r="B76" s="15">
        <v>3</v>
      </c>
      <c r="C76" s="16" t="s">
        <v>4</v>
      </c>
      <c r="D76" s="17"/>
      <c r="E76" s="18"/>
      <c r="F76" s="18"/>
      <c r="G76" s="19"/>
      <c r="H76" s="20">
        <f>+ROUND(E76*G76,0)</f>
        <v>0</v>
      </c>
    </row>
    <row r="77" spans="2:8" ht="15.75" thickBot="1">
      <c r="B77" s="991"/>
      <c r="C77" s="991"/>
      <c r="D77" s="991"/>
      <c r="E77" s="992" t="s">
        <v>502</v>
      </c>
      <c r="F77" s="993"/>
      <c r="G77" s="994"/>
      <c r="H77" s="33">
        <f>ROUND(SUM(H76:H76),0)</f>
        <v>0</v>
      </c>
    </row>
    <row r="78" spans="2:8" ht="15.75" thickBot="1">
      <c r="B78" s="1027"/>
      <c r="C78" s="1027"/>
      <c r="D78" s="1027"/>
      <c r="E78" s="1027"/>
      <c r="F78" s="1027"/>
      <c r="G78" s="1027"/>
      <c r="H78" s="1027"/>
    </row>
    <row r="79" spans="2:8" ht="15.75" thickBot="1">
      <c r="B79" s="1028" t="s">
        <v>503</v>
      </c>
      <c r="C79" s="1029"/>
      <c r="D79" s="41" t="s">
        <v>495</v>
      </c>
      <c r="E79" s="25" t="s">
        <v>504</v>
      </c>
      <c r="F79" s="25" t="s">
        <v>2469</v>
      </c>
      <c r="G79" s="26" t="s">
        <v>505</v>
      </c>
      <c r="H79" s="27" t="s">
        <v>493</v>
      </c>
    </row>
    <row r="80" spans="2:8" ht="15.75" thickBot="1">
      <c r="B80" s="85" t="s">
        <v>2514</v>
      </c>
      <c r="C80" s="11" t="str">
        <f>VLOOKUP(B80,'LISTA DE PRECIOS'!A:B,2,FALSE)</f>
        <v>Ayudante</v>
      </c>
      <c r="D80" s="12" t="str">
        <f>VLOOKUP(B80,'LISTA DE PRECIOS'!A:D,4,FALSE)</f>
        <v>Día</v>
      </c>
      <c r="E80" s="21">
        <v>0.17</v>
      </c>
      <c r="F80" s="58">
        <v>4</v>
      </c>
      <c r="G80" s="13">
        <f>VLOOKUP(B80,'LISTA DE PRECIOS'!A:E,5,FALSE)</f>
        <v>67964</v>
      </c>
      <c r="H80" s="22">
        <f>+ROUND(E80*F80*G80,0)</f>
        <v>46216</v>
      </c>
    </row>
    <row r="81" spans="2:8" ht="15.75" thickBot="1">
      <c r="B81" s="85" t="s">
        <v>2522</v>
      </c>
      <c r="C81" s="11" t="str">
        <f>VLOOKUP(B81,'LISTA DE PRECIOS'!A:B,2,FALSE)</f>
        <v>Minero</v>
      </c>
      <c r="D81" s="12" t="str">
        <f>VLOOKUP(B81,'LISTA DE PRECIOS'!A:D,4,FALSE)</f>
        <v>Día</v>
      </c>
      <c r="E81" s="21">
        <v>0.17</v>
      </c>
      <c r="F81" s="58">
        <v>1</v>
      </c>
      <c r="G81" s="13">
        <f>VLOOKUP(B81,'LISTA DE PRECIOS'!A:E,5,FALSE)</f>
        <v>157140</v>
      </c>
      <c r="H81" s="22">
        <f>+ROUND(E81*F81*G81,0)</f>
        <v>26714</v>
      </c>
    </row>
    <row r="82" spans="2:8" ht="15.75" thickBot="1">
      <c r="B82" s="85" t="s">
        <v>2515</v>
      </c>
      <c r="C82" s="11" t="str">
        <f>VLOOKUP(B82,'LISTA DE PRECIOS'!A:B,2,FALSE)</f>
        <v>Ayudante práctico</v>
      </c>
      <c r="D82" s="12" t="str">
        <f>VLOOKUP(B82,'LISTA DE PRECIOS'!A:D,4,FALSE)</f>
        <v>Día</v>
      </c>
      <c r="E82" s="21">
        <v>0.17</v>
      </c>
      <c r="F82" s="58">
        <v>2</v>
      </c>
      <c r="G82" s="13">
        <f>VLOOKUP(B82,'LISTA DE PRECIOS'!A:E,5,FALSE)</f>
        <v>95150</v>
      </c>
      <c r="H82" s="22">
        <f>+ROUND(E82*F82*G82,0)</f>
        <v>32351</v>
      </c>
    </row>
    <row r="83" spans="2:8" ht="15.75" thickBot="1">
      <c r="B83" s="991"/>
      <c r="C83" s="991"/>
      <c r="D83" s="991"/>
      <c r="E83" s="992" t="s">
        <v>506</v>
      </c>
      <c r="F83" s="993"/>
      <c r="G83" s="994"/>
      <c r="H83" s="28">
        <f>ROUND(SUM(H80:H82),0)</f>
        <v>105281</v>
      </c>
    </row>
    <row r="84" spans="2:8" ht="15.75" thickBot="1">
      <c r="B84" s="42"/>
      <c r="C84" s="42"/>
      <c r="D84" s="42"/>
      <c r="E84" s="42"/>
      <c r="F84" s="42"/>
      <c r="G84" s="42"/>
      <c r="H84" s="42"/>
    </row>
    <row r="85" spans="2:8" ht="15.75" thickBot="1">
      <c r="B85" s="40"/>
      <c r="C85" s="40"/>
      <c r="D85" s="40"/>
      <c r="E85" s="995" t="s">
        <v>507</v>
      </c>
      <c r="F85" s="996"/>
      <c r="G85" s="997"/>
      <c r="H85" s="14">
        <f>+ROUND(H83+H73+H68+H77,0)</f>
        <v>138333</v>
      </c>
    </row>
    <row r="87" spans="2:8" ht="15.75" thickBot="1"/>
    <row r="88" spans="2:8" ht="16.5" thickBot="1">
      <c r="B88" s="998" t="s">
        <v>2532</v>
      </c>
      <c r="C88" s="999"/>
      <c r="D88" s="999"/>
      <c r="E88" s="999"/>
      <c r="F88" s="999"/>
      <c r="G88" s="999"/>
      <c r="H88" s="1000"/>
    </row>
    <row r="89" spans="2:8" ht="15.75" thickBot="1">
      <c r="B89" s="1001" t="s">
        <v>487</v>
      </c>
      <c r="C89" s="1002"/>
      <c r="D89" s="1003"/>
      <c r="E89" s="1004"/>
      <c r="F89" s="1004"/>
      <c r="G89" s="1004"/>
      <c r="H89" s="1005"/>
    </row>
    <row r="90" spans="2:8" ht="15.75" thickBot="1">
      <c r="B90" s="1006" t="s">
        <v>488</v>
      </c>
      <c r="C90" s="1007"/>
      <c r="D90" s="1008" t="s">
        <v>1561</v>
      </c>
      <c r="E90" s="1007"/>
      <c r="F90" s="1007"/>
      <c r="G90" s="1007"/>
      <c r="H90" s="1009"/>
    </row>
    <row r="91" spans="2:8" ht="14.45" customHeight="1">
      <c r="B91" s="1010" t="str">
        <f>VLOOKUP(D90,ACTIVIDADES!A:D,2,FALSE)</f>
        <v>Excavación para conformación de taludes en material común manual</v>
      </c>
      <c r="C91" s="1011"/>
      <c r="D91" s="1010" t="s">
        <v>34</v>
      </c>
      <c r="E91" s="1011"/>
      <c r="F91" s="1011"/>
      <c r="G91" s="1011"/>
      <c r="H91" s="38" t="s">
        <v>1</v>
      </c>
    </row>
    <row r="92" spans="2:8">
      <c r="B92" s="1012"/>
      <c r="C92" s="1013"/>
      <c r="D92" s="1016">
        <f>+ROUND(H112+H103+H97+H107,0)</f>
        <v>51246</v>
      </c>
      <c r="E92" s="1017"/>
      <c r="F92" s="1017"/>
      <c r="G92" s="1017"/>
      <c r="H92" s="1020" t="s">
        <v>29</v>
      </c>
    </row>
    <row r="93" spans="2:8" ht="15.75" thickBot="1">
      <c r="B93" s="1014"/>
      <c r="C93" s="1015"/>
      <c r="D93" s="1018"/>
      <c r="E93" s="1019"/>
      <c r="F93" s="1019"/>
      <c r="G93" s="1019"/>
      <c r="H93" s="1021"/>
    </row>
    <row r="94" spans="2:8" ht="15.75" thickBot="1"/>
    <row r="95" spans="2:8">
      <c r="B95" s="1028" t="s">
        <v>494</v>
      </c>
      <c r="C95" s="1029"/>
      <c r="D95" s="41" t="s">
        <v>495</v>
      </c>
      <c r="E95" s="25" t="s">
        <v>496</v>
      </c>
      <c r="F95" s="25" t="s">
        <v>2469</v>
      </c>
      <c r="G95" s="26" t="s">
        <v>492</v>
      </c>
      <c r="H95" s="27" t="s">
        <v>493</v>
      </c>
    </row>
    <row r="96" spans="2:8" ht="15.75" thickBot="1">
      <c r="B96" s="91"/>
      <c r="C96" s="112"/>
      <c r="D96" s="92"/>
      <c r="E96" s="92"/>
      <c r="F96" s="92"/>
      <c r="G96" s="93"/>
      <c r="H96" s="94"/>
    </row>
    <row r="97" spans="2:8" ht="15.75" thickBot="1">
      <c r="B97" s="1022"/>
      <c r="C97" s="1023"/>
      <c r="D97" s="1024"/>
      <c r="E97" s="1030" t="s">
        <v>497</v>
      </c>
      <c r="F97" s="1031"/>
      <c r="G97" s="1032"/>
      <c r="H97" s="29">
        <f>ROUND(SUM(H96:H96),0)</f>
        <v>0</v>
      </c>
    </row>
    <row r="98" spans="2:8" ht="15.75" thickBot="1">
      <c r="B98" s="1027"/>
      <c r="C98" s="1027"/>
      <c r="D98" s="1027"/>
      <c r="E98" s="1027"/>
      <c r="F98" s="1027"/>
      <c r="G98" s="1027"/>
      <c r="H98" s="1027"/>
    </row>
    <row r="99" spans="2:8" ht="15.75" thickBot="1">
      <c r="B99" s="1028" t="s">
        <v>489</v>
      </c>
      <c r="C99" s="1029"/>
      <c r="D99" s="41" t="s">
        <v>490</v>
      </c>
      <c r="E99" s="25" t="s">
        <v>491</v>
      </c>
      <c r="F99" s="25" t="s">
        <v>2469</v>
      </c>
      <c r="G99" s="26" t="s">
        <v>492</v>
      </c>
      <c r="H99" s="27" t="s">
        <v>493</v>
      </c>
    </row>
    <row r="100" spans="2:8" ht="15.75" thickBot="1">
      <c r="B100" s="160" t="s">
        <v>543</v>
      </c>
      <c r="C100" s="11" t="str">
        <f>VLOOKUP(B100,'LISTA DE PRECIOS'!A:B,2,FALSE)</f>
        <v>Herramienta menor</v>
      </c>
      <c r="D100" s="12" t="str">
        <f>VLOOKUP(B100,'LISTA DE PRECIOS'!A:D,4,FALSE)</f>
        <v>%MO</v>
      </c>
      <c r="E100" s="159">
        <v>0.1</v>
      </c>
      <c r="F100" s="159"/>
      <c r="G100" s="158">
        <f>+H112</f>
        <v>39420</v>
      </c>
      <c r="H100" s="157">
        <f>+ROUND(E100*G100,0)</f>
        <v>3942</v>
      </c>
    </row>
    <row r="101" spans="2:8">
      <c r="B101" s="175" t="s">
        <v>524</v>
      </c>
      <c r="C101" s="11" t="str">
        <f>VLOOKUP(B101,'LISTA DE PRECIOS'!A:B,2,FALSE)</f>
        <v>Acarreo Horizontal</v>
      </c>
      <c r="D101" s="12" t="str">
        <f>VLOOKUP(B101,'LISTA DE PRECIOS'!A:D,4,FALSE)</f>
        <v>% MO</v>
      </c>
      <c r="E101" s="159">
        <v>0.1</v>
      </c>
      <c r="F101" s="159"/>
      <c r="G101" s="158">
        <f>+H112</f>
        <v>39420</v>
      </c>
      <c r="H101" s="157">
        <f>+ROUND(E101*G101,0)</f>
        <v>3942</v>
      </c>
    </row>
    <row r="102" spans="2:8" ht="15.75" thickBot="1">
      <c r="B102" s="91" t="s">
        <v>542</v>
      </c>
      <c r="C102" s="11" t="str">
        <f>VLOOKUP(B102,'LISTA DE PRECIOS'!A:B,2,FALSE)</f>
        <v>Control de agua</v>
      </c>
      <c r="D102" s="12" t="str">
        <f>VLOOKUP(B102,'LISTA DE PRECIOS'!A:D,4,FALSE)</f>
        <v>%MO</v>
      </c>
      <c r="E102" s="92">
        <v>0.1</v>
      </c>
      <c r="F102" s="92"/>
      <c r="G102" s="93">
        <f>+H112</f>
        <v>39420</v>
      </c>
      <c r="H102" s="94">
        <f>+ROUND(E102*G102,0)</f>
        <v>3942</v>
      </c>
    </row>
    <row r="103" spans="2:8" ht="15.75" thickBot="1">
      <c r="B103" s="1022"/>
      <c r="C103" s="1023"/>
      <c r="D103" s="1024"/>
      <c r="E103" s="1030" t="s">
        <v>498</v>
      </c>
      <c r="F103" s="1031"/>
      <c r="G103" s="1032"/>
      <c r="H103" s="29">
        <f>ROUND(SUM(H100:H102),0)</f>
        <v>11826</v>
      </c>
    </row>
    <row r="104" spans="2:8" ht="15.75" thickBot="1">
      <c r="B104" s="42"/>
      <c r="C104" s="42"/>
      <c r="D104" s="42"/>
      <c r="E104" s="10"/>
      <c r="F104" s="10"/>
      <c r="G104" s="7"/>
      <c r="H104" s="8"/>
    </row>
    <row r="105" spans="2:8" ht="24.75" thickBot="1">
      <c r="B105" s="1033" t="s">
        <v>499</v>
      </c>
      <c r="C105" s="1034"/>
      <c r="D105" s="30" t="s">
        <v>495</v>
      </c>
      <c r="E105" s="30" t="s">
        <v>501</v>
      </c>
      <c r="F105" s="25" t="s">
        <v>2469</v>
      </c>
      <c r="G105" s="31" t="s">
        <v>500</v>
      </c>
      <c r="H105" s="32" t="s">
        <v>493</v>
      </c>
    </row>
    <row r="106" spans="2:8" ht="15.75" thickBot="1">
      <c r="B106" s="15">
        <v>1</v>
      </c>
      <c r="C106" s="16" t="s">
        <v>4</v>
      </c>
      <c r="D106" s="17"/>
      <c r="E106" s="18"/>
      <c r="F106" s="18"/>
      <c r="G106" s="19"/>
      <c r="H106" s="20">
        <f>+ROUND(E106*G106,0)</f>
        <v>0</v>
      </c>
    </row>
    <row r="107" spans="2:8" ht="15.75" thickBot="1">
      <c r="B107" s="991"/>
      <c r="C107" s="991"/>
      <c r="D107" s="991"/>
      <c r="E107" s="992" t="s">
        <v>502</v>
      </c>
      <c r="F107" s="993"/>
      <c r="G107" s="994"/>
      <c r="H107" s="33">
        <f>ROUND(SUM(H106:H106),0)</f>
        <v>0</v>
      </c>
    </row>
    <row r="108" spans="2:8" ht="15.75" thickBot="1">
      <c r="B108" s="1027"/>
      <c r="C108" s="1027"/>
      <c r="D108" s="1027"/>
      <c r="E108" s="1027"/>
      <c r="F108" s="1027"/>
      <c r="G108" s="1027"/>
      <c r="H108" s="1027"/>
    </row>
    <row r="109" spans="2:8" ht="15.75" thickBot="1">
      <c r="B109" s="1028" t="s">
        <v>503</v>
      </c>
      <c r="C109" s="1029"/>
      <c r="D109" s="41" t="s">
        <v>495</v>
      </c>
      <c r="E109" s="25" t="s">
        <v>504</v>
      </c>
      <c r="F109" s="25" t="s">
        <v>2469</v>
      </c>
      <c r="G109" s="26" t="s">
        <v>505</v>
      </c>
      <c r="H109" s="27" t="s">
        <v>493</v>
      </c>
    </row>
    <row r="110" spans="2:8" ht="15.75" thickBot="1">
      <c r="B110" s="118" t="s">
        <v>2514</v>
      </c>
      <c r="C110" s="11" t="str">
        <f>VLOOKUP(B110,'LISTA DE PRECIOS'!A:B,2,FALSE)</f>
        <v>Ayudante</v>
      </c>
      <c r="D110" s="12" t="str">
        <f>VLOOKUP(B110,'LISTA DE PRECIOS'!A:D,4,FALSE)</f>
        <v>Día</v>
      </c>
      <c r="E110" s="21">
        <v>0.1</v>
      </c>
      <c r="F110" s="58">
        <v>4</v>
      </c>
      <c r="G110" s="13">
        <f>VLOOKUP(B110,'LISTA DE PRECIOS'!A:E,5,FALSE)</f>
        <v>67964</v>
      </c>
      <c r="H110" s="22">
        <f>+ROUND(E110*F110*G110,0)</f>
        <v>27186</v>
      </c>
    </row>
    <row r="111" spans="2:8" ht="15.75" thickBot="1">
      <c r="B111" s="118" t="s">
        <v>2516</v>
      </c>
      <c r="C111" s="11" t="str">
        <f>VLOOKUP(B111,'LISTA DE PRECIOS'!A:B,2,FALSE)</f>
        <v>Oficial</v>
      </c>
      <c r="D111" s="12" t="str">
        <f>VLOOKUP(B111,'LISTA DE PRECIOS'!A:D,4,FALSE)</f>
        <v>Día</v>
      </c>
      <c r="E111" s="126">
        <v>0.1</v>
      </c>
      <c r="F111" s="125">
        <v>1</v>
      </c>
      <c r="G111" s="13">
        <f>VLOOKUP(B111,'LISTA DE PRECIOS'!A:E,5,FALSE)</f>
        <v>122335</v>
      </c>
      <c r="H111" s="20">
        <f>+ROUND(E111*F111*G111,0)</f>
        <v>12234</v>
      </c>
    </row>
    <row r="112" spans="2:8" ht="15.75" thickBot="1">
      <c r="B112" s="991"/>
      <c r="C112" s="991"/>
      <c r="D112" s="991"/>
      <c r="E112" s="1042" t="s">
        <v>506</v>
      </c>
      <c r="F112" s="1043"/>
      <c r="G112" s="1031"/>
      <c r="H112" s="29">
        <f>ROUND(SUM(H110:H111),0)</f>
        <v>39420</v>
      </c>
    </row>
    <row r="113" spans="2:8" ht="15.75" thickBot="1">
      <c r="B113" s="42"/>
      <c r="C113" s="42"/>
      <c r="D113" s="42"/>
      <c r="E113" s="42"/>
      <c r="F113" s="42"/>
      <c r="G113" s="42"/>
      <c r="H113" s="42"/>
    </row>
    <row r="114" spans="2:8" ht="15.75" thickBot="1">
      <c r="B114" s="40"/>
      <c r="C114" s="40"/>
      <c r="D114" s="40"/>
      <c r="E114" s="995" t="s">
        <v>507</v>
      </c>
      <c r="F114" s="996"/>
      <c r="G114" s="997"/>
      <c r="H114" s="14">
        <f>+ROUND(H112+H103+H97+H107,0)</f>
        <v>51246</v>
      </c>
    </row>
    <row r="116" spans="2:8" ht="15.75" thickBot="1"/>
    <row r="117" spans="2:8" ht="16.5" thickBot="1">
      <c r="B117" s="998" t="s">
        <v>2532</v>
      </c>
      <c r="C117" s="999"/>
      <c r="D117" s="999"/>
      <c r="E117" s="999"/>
      <c r="F117" s="999"/>
      <c r="G117" s="999"/>
      <c r="H117" s="1000"/>
    </row>
    <row r="118" spans="2:8" ht="15.75" thickBot="1">
      <c r="B118" s="1001" t="s">
        <v>487</v>
      </c>
      <c r="C118" s="1002"/>
      <c r="D118" s="1003"/>
      <c r="E118" s="1004"/>
      <c r="F118" s="1004"/>
      <c r="G118" s="1004"/>
      <c r="H118" s="1005"/>
    </row>
    <row r="119" spans="2:8" ht="15.75" thickBot="1">
      <c r="B119" s="1006" t="s">
        <v>488</v>
      </c>
      <c r="C119" s="1007"/>
      <c r="D119" s="1008" t="s">
        <v>1567</v>
      </c>
      <c r="E119" s="1007"/>
      <c r="F119" s="1007"/>
      <c r="G119" s="1007"/>
      <c r="H119" s="1009"/>
    </row>
    <row r="120" spans="2:8" ht="14.45" customHeight="1">
      <c r="B120" s="1010" t="str">
        <f>VLOOKUP(D119,ACTIVIDADES!A:D,2,FALSE)</f>
        <v>Excavación material común abierto manual</v>
      </c>
      <c r="C120" s="1011"/>
      <c r="D120" s="1010" t="s">
        <v>34</v>
      </c>
      <c r="E120" s="1011"/>
      <c r="F120" s="1011"/>
      <c r="G120" s="1011"/>
      <c r="H120" s="38" t="s">
        <v>1</v>
      </c>
    </row>
    <row r="121" spans="2:8">
      <c r="B121" s="1012"/>
      <c r="C121" s="1013"/>
      <c r="D121" s="1016">
        <f>+ROUND(H140+H131+H126+H135,0)</f>
        <v>39262</v>
      </c>
      <c r="E121" s="1017"/>
      <c r="F121" s="1017"/>
      <c r="G121" s="1017"/>
      <c r="H121" s="1020" t="s">
        <v>29</v>
      </c>
    </row>
    <row r="122" spans="2:8" ht="15.75" thickBot="1">
      <c r="B122" s="1014"/>
      <c r="C122" s="1015"/>
      <c r="D122" s="1018"/>
      <c r="E122" s="1019"/>
      <c r="F122" s="1019"/>
      <c r="G122" s="1019"/>
      <c r="H122" s="1021"/>
    </row>
    <row r="123" spans="2:8" ht="15.75" thickBot="1"/>
    <row r="124" spans="2:8">
      <c r="B124" s="1028" t="s">
        <v>494</v>
      </c>
      <c r="C124" s="1029"/>
      <c r="D124" s="41" t="s">
        <v>495</v>
      </c>
      <c r="E124" s="25" t="s">
        <v>496</v>
      </c>
      <c r="F124" s="25" t="s">
        <v>2469</v>
      </c>
      <c r="G124" s="26" t="s">
        <v>492</v>
      </c>
      <c r="H124" s="27" t="s">
        <v>493</v>
      </c>
    </row>
    <row r="125" spans="2:8" ht="15.75" thickBot="1">
      <c r="B125" s="91"/>
      <c r="C125" s="112"/>
      <c r="D125" s="92"/>
      <c r="E125" s="92"/>
      <c r="F125" s="92"/>
      <c r="G125" s="93"/>
      <c r="H125" s="94"/>
    </row>
    <row r="126" spans="2:8" ht="15.75" thickBot="1">
      <c r="B126" s="1022"/>
      <c r="C126" s="1023"/>
      <c r="D126" s="1024"/>
      <c r="E126" s="1030" t="s">
        <v>497</v>
      </c>
      <c r="F126" s="1031"/>
      <c r="G126" s="1032"/>
      <c r="H126" s="29">
        <f>ROUND(SUM(H125:H125),0)</f>
        <v>0</v>
      </c>
    </row>
    <row r="127" spans="2:8" ht="15.75" thickBot="1">
      <c r="B127" s="1027"/>
      <c r="C127" s="1027"/>
      <c r="D127" s="1027"/>
      <c r="E127" s="1027"/>
      <c r="F127" s="1027"/>
      <c r="G127" s="1027"/>
      <c r="H127" s="1027"/>
    </row>
    <row r="128" spans="2:8" ht="15.75" thickBot="1">
      <c r="B128" s="1028" t="s">
        <v>489</v>
      </c>
      <c r="C128" s="1029"/>
      <c r="D128" s="41" t="s">
        <v>490</v>
      </c>
      <c r="E128" s="25" t="s">
        <v>491</v>
      </c>
      <c r="F128" s="25" t="s">
        <v>2469</v>
      </c>
      <c r="G128" s="26" t="s">
        <v>492</v>
      </c>
      <c r="H128" s="27" t="s">
        <v>493</v>
      </c>
    </row>
    <row r="129" spans="2:8">
      <c r="B129" s="160" t="s">
        <v>543</v>
      </c>
      <c r="C129" s="11" t="str">
        <f>VLOOKUP(B129,'LISTA DE PRECIOS'!A:B,2,FALSE)</f>
        <v>Herramienta menor</v>
      </c>
      <c r="D129" s="12" t="str">
        <f>VLOOKUP(B129,'LISTA DE PRECIOS'!A:D,4,FALSE)</f>
        <v>%MO</v>
      </c>
      <c r="E129" s="159">
        <v>0.1</v>
      </c>
      <c r="F129" s="159"/>
      <c r="G129" s="158">
        <f>+H140</f>
        <v>32718</v>
      </c>
      <c r="H129" s="157">
        <f>+ROUND(E129*G129,0)</f>
        <v>3272</v>
      </c>
    </row>
    <row r="130" spans="2:8" ht="15.75" thickBot="1">
      <c r="B130" s="187" t="s">
        <v>524</v>
      </c>
      <c r="C130" s="11" t="str">
        <f>VLOOKUP(B130,'LISTA DE PRECIOS'!A:B,2,FALSE)</f>
        <v>Acarreo Horizontal</v>
      </c>
      <c r="D130" s="12" t="str">
        <f>VLOOKUP(B130,'LISTA DE PRECIOS'!A:D,4,FALSE)</f>
        <v>% MO</v>
      </c>
      <c r="E130" s="92">
        <v>0.1</v>
      </c>
      <c r="F130" s="92"/>
      <c r="G130" s="93">
        <f>+H140</f>
        <v>32718</v>
      </c>
      <c r="H130" s="94">
        <f>+ROUND(E130*G130,0)</f>
        <v>3272</v>
      </c>
    </row>
    <row r="131" spans="2:8" ht="15.75" thickBot="1">
      <c r="B131" s="1022"/>
      <c r="C131" s="1023"/>
      <c r="D131" s="1024"/>
      <c r="E131" s="1030" t="s">
        <v>498</v>
      </c>
      <c r="F131" s="1031"/>
      <c r="G131" s="1032"/>
      <c r="H131" s="29">
        <f>ROUND(SUM(H129:H130),0)</f>
        <v>6544</v>
      </c>
    </row>
    <row r="132" spans="2:8" ht="15.75" thickBot="1">
      <c r="B132" s="42"/>
      <c r="C132" s="42"/>
      <c r="D132" s="42"/>
      <c r="E132" s="10"/>
      <c r="F132" s="10"/>
      <c r="G132" s="7"/>
      <c r="H132" s="8"/>
    </row>
    <row r="133" spans="2:8" ht="24.75" thickBot="1">
      <c r="B133" s="1033" t="s">
        <v>499</v>
      </c>
      <c r="C133" s="1034"/>
      <c r="D133" s="30" t="s">
        <v>495</v>
      </c>
      <c r="E133" s="30" t="s">
        <v>501</v>
      </c>
      <c r="F133" s="25" t="s">
        <v>2469</v>
      </c>
      <c r="G133" s="31" t="s">
        <v>500</v>
      </c>
      <c r="H133" s="32" t="s">
        <v>493</v>
      </c>
    </row>
    <row r="134" spans="2:8" ht="15.75" thickBot="1">
      <c r="B134" s="15">
        <v>1</v>
      </c>
      <c r="C134" s="16" t="s">
        <v>4</v>
      </c>
      <c r="D134" s="17"/>
      <c r="E134" s="18"/>
      <c r="F134" s="18"/>
      <c r="G134" s="19"/>
      <c r="H134" s="20">
        <f>+ROUND(E134*G134,0)</f>
        <v>0</v>
      </c>
    </row>
    <row r="135" spans="2:8" ht="15.75" thickBot="1">
      <c r="B135" s="991"/>
      <c r="C135" s="991"/>
      <c r="D135" s="991"/>
      <c r="E135" s="992" t="s">
        <v>502</v>
      </c>
      <c r="F135" s="993"/>
      <c r="G135" s="994"/>
      <c r="H135" s="33">
        <f>ROUND(SUM(H134:H134),0)</f>
        <v>0</v>
      </c>
    </row>
    <row r="136" spans="2:8" ht="15.75" thickBot="1">
      <c r="B136" s="1027"/>
      <c r="C136" s="1027"/>
      <c r="D136" s="1027"/>
      <c r="E136" s="1027"/>
      <c r="F136" s="1027"/>
      <c r="G136" s="1027"/>
      <c r="H136" s="1027"/>
    </row>
    <row r="137" spans="2:8" ht="15.75" thickBot="1">
      <c r="B137" s="1028" t="s">
        <v>503</v>
      </c>
      <c r="C137" s="1029"/>
      <c r="D137" s="41" t="s">
        <v>495</v>
      </c>
      <c r="E137" s="25" t="s">
        <v>504</v>
      </c>
      <c r="F137" s="25" t="s">
        <v>2469</v>
      </c>
      <c r="G137" s="26" t="s">
        <v>505</v>
      </c>
      <c r="H137" s="27" t="s">
        <v>493</v>
      </c>
    </row>
    <row r="138" spans="2:8" ht="15.75" thickBot="1">
      <c r="B138" s="118" t="s">
        <v>2514</v>
      </c>
      <c r="C138" s="11" t="str">
        <f>VLOOKUP(B138,'LISTA DE PRECIOS'!A:B,2,FALSE)</f>
        <v>Ayudante</v>
      </c>
      <c r="D138" s="12" t="str">
        <f>VLOOKUP(B138,'LISTA DE PRECIOS'!A:D,4,FALSE)</f>
        <v>Día</v>
      </c>
      <c r="E138" s="21">
        <v>8.3000000000000004E-2</v>
      </c>
      <c r="F138" s="58">
        <v>4</v>
      </c>
      <c r="G138" s="13">
        <f>VLOOKUP(B138,'LISTA DE PRECIOS'!A:E,5,FALSE)</f>
        <v>67964</v>
      </c>
      <c r="H138" s="22">
        <f>+ROUND(E138*F138*G138,0)</f>
        <v>22564</v>
      </c>
    </row>
    <row r="139" spans="2:8" ht="15.75" thickBot="1">
      <c r="B139" s="118" t="s">
        <v>2516</v>
      </c>
      <c r="C139" s="11" t="str">
        <f>VLOOKUP(B139,'LISTA DE PRECIOS'!A:B,2,FALSE)</f>
        <v>Oficial</v>
      </c>
      <c r="D139" s="12" t="str">
        <f>VLOOKUP(B139,'LISTA DE PRECIOS'!A:D,4,FALSE)</f>
        <v>Día</v>
      </c>
      <c r="E139" s="21">
        <v>8.3000000000000004E-2</v>
      </c>
      <c r="F139" s="125">
        <v>1</v>
      </c>
      <c r="G139" s="13">
        <f>VLOOKUP(B139,'LISTA DE PRECIOS'!A:E,5,FALSE)</f>
        <v>122335</v>
      </c>
      <c r="H139" s="20">
        <f>+ROUND(E139*F139*G139,0)</f>
        <v>10154</v>
      </c>
    </row>
    <row r="140" spans="2:8" ht="15.75" thickBot="1">
      <c r="B140" s="991"/>
      <c r="C140" s="991"/>
      <c r="D140" s="991"/>
      <c r="E140" s="1042" t="s">
        <v>506</v>
      </c>
      <c r="F140" s="1043"/>
      <c r="G140" s="1031"/>
      <c r="H140" s="29">
        <f>ROUND(SUM(H138:H139),0)</f>
        <v>32718</v>
      </c>
    </row>
    <row r="141" spans="2:8" ht="15.75" thickBot="1">
      <c r="B141" s="42"/>
      <c r="C141" s="42"/>
      <c r="D141" s="42"/>
      <c r="E141" s="42"/>
      <c r="F141" s="42"/>
      <c r="G141" s="42"/>
      <c r="H141" s="42"/>
    </row>
    <row r="142" spans="2:8" ht="15.75" thickBot="1">
      <c r="B142" s="40"/>
      <c r="C142" s="40"/>
      <c r="D142" s="40"/>
      <c r="E142" s="995" t="s">
        <v>507</v>
      </c>
      <c r="F142" s="996"/>
      <c r="G142" s="997"/>
      <c r="H142" s="14">
        <f>+ROUND(H140+H131+H126+H135,0)</f>
        <v>39262</v>
      </c>
    </row>
    <row r="144" spans="2:8" ht="15.75" thickBot="1"/>
    <row r="145" spans="2:8" ht="16.5" thickBot="1">
      <c r="B145" s="998" t="s">
        <v>2532</v>
      </c>
      <c r="C145" s="999"/>
      <c r="D145" s="999"/>
      <c r="E145" s="999"/>
      <c r="F145" s="999"/>
      <c r="G145" s="999"/>
      <c r="H145" s="1000"/>
    </row>
    <row r="146" spans="2:8" ht="15.75" thickBot="1">
      <c r="B146" s="1001" t="s">
        <v>487</v>
      </c>
      <c r="C146" s="1002"/>
      <c r="D146" s="1003"/>
      <c r="E146" s="1004"/>
      <c r="F146" s="1004"/>
      <c r="G146" s="1004"/>
      <c r="H146" s="1005"/>
    </row>
    <row r="147" spans="2:8" ht="15.75" thickBot="1">
      <c r="B147" s="1006" t="s">
        <v>488</v>
      </c>
      <c r="C147" s="1007"/>
      <c r="D147" s="1008" t="s">
        <v>1569</v>
      </c>
      <c r="E147" s="1007"/>
      <c r="F147" s="1007"/>
      <c r="G147" s="1007"/>
      <c r="H147" s="1009"/>
    </row>
    <row r="148" spans="2:8" ht="14.45" customHeight="1">
      <c r="B148" s="1010" t="str">
        <f>VLOOKUP(D147,ACTIVIDADES!A:D,2,FALSE)</f>
        <v>Excavación en conglomerado abierto manual</v>
      </c>
      <c r="C148" s="1011"/>
      <c r="D148" s="1010" t="s">
        <v>34</v>
      </c>
      <c r="E148" s="1011"/>
      <c r="F148" s="1011"/>
      <c r="G148" s="1011"/>
      <c r="H148" s="38" t="s">
        <v>1</v>
      </c>
    </row>
    <row r="149" spans="2:8">
      <c r="B149" s="1012"/>
      <c r="C149" s="1013"/>
      <c r="D149" s="1016">
        <f>+ROUND(H168+H159+H154+H163,0)</f>
        <v>52033</v>
      </c>
      <c r="E149" s="1017"/>
      <c r="F149" s="1017"/>
      <c r="G149" s="1017"/>
      <c r="H149" s="1020" t="s">
        <v>29</v>
      </c>
    </row>
    <row r="150" spans="2:8" ht="15.75" thickBot="1">
      <c r="B150" s="1014"/>
      <c r="C150" s="1015"/>
      <c r="D150" s="1018"/>
      <c r="E150" s="1019"/>
      <c r="F150" s="1019"/>
      <c r="G150" s="1019"/>
      <c r="H150" s="1021"/>
    </row>
    <row r="151" spans="2:8" ht="15.75" thickBot="1"/>
    <row r="152" spans="2:8">
      <c r="B152" s="1028" t="s">
        <v>494</v>
      </c>
      <c r="C152" s="1029"/>
      <c r="D152" s="41" t="s">
        <v>495</v>
      </c>
      <c r="E152" s="25" t="s">
        <v>496</v>
      </c>
      <c r="F152" s="25" t="s">
        <v>2469</v>
      </c>
      <c r="G152" s="26" t="s">
        <v>492</v>
      </c>
      <c r="H152" s="27" t="s">
        <v>493</v>
      </c>
    </row>
    <row r="153" spans="2:8" ht="15.75" thickBot="1">
      <c r="B153" s="91"/>
      <c r="C153" s="112"/>
      <c r="D153" s="92"/>
      <c r="E153" s="92"/>
      <c r="F153" s="92"/>
      <c r="G153" s="93"/>
      <c r="H153" s="94"/>
    </row>
    <row r="154" spans="2:8" ht="15.75" thickBot="1">
      <c r="B154" s="1022"/>
      <c r="C154" s="1023"/>
      <c r="D154" s="1024"/>
      <c r="E154" s="1030" t="s">
        <v>497</v>
      </c>
      <c r="F154" s="1031"/>
      <c r="G154" s="1032"/>
      <c r="H154" s="29">
        <f>ROUND(SUM(H153:H153),0)</f>
        <v>0</v>
      </c>
    </row>
    <row r="155" spans="2:8" ht="15.75" thickBot="1">
      <c r="B155" s="1027"/>
      <c r="C155" s="1027"/>
      <c r="D155" s="1027"/>
      <c r="E155" s="1027"/>
      <c r="F155" s="1027"/>
      <c r="G155" s="1027"/>
      <c r="H155" s="1027"/>
    </row>
    <row r="156" spans="2:8" ht="15.75" thickBot="1">
      <c r="B156" s="1028" t="s">
        <v>489</v>
      </c>
      <c r="C156" s="1029"/>
      <c r="D156" s="41" t="s">
        <v>490</v>
      </c>
      <c r="E156" s="25" t="s">
        <v>491</v>
      </c>
      <c r="F156" s="25" t="s">
        <v>2469</v>
      </c>
      <c r="G156" s="26" t="s">
        <v>492</v>
      </c>
      <c r="H156" s="27" t="s">
        <v>493</v>
      </c>
    </row>
    <row r="157" spans="2:8">
      <c r="B157" s="160" t="s">
        <v>543</v>
      </c>
      <c r="C157" s="11" t="str">
        <f>VLOOKUP(B157,'LISTA DE PRECIOS'!A:B,2,FALSE)</f>
        <v>Herramienta menor</v>
      </c>
      <c r="D157" s="12" t="str">
        <f>VLOOKUP(B157,'LISTA DE PRECIOS'!A:D,4,FALSE)</f>
        <v>%MO</v>
      </c>
      <c r="E157" s="159">
        <v>0.1</v>
      </c>
      <c r="F157" s="159"/>
      <c r="G157" s="158">
        <f>+H168</f>
        <v>43361</v>
      </c>
      <c r="H157" s="157">
        <f>+ROUND(E157*G157,0)</f>
        <v>4336</v>
      </c>
    </row>
    <row r="158" spans="2:8" ht="15.75" thickBot="1">
      <c r="B158" s="187" t="s">
        <v>524</v>
      </c>
      <c r="C158" s="11" t="str">
        <f>VLOOKUP(B158,'LISTA DE PRECIOS'!A:B,2,FALSE)</f>
        <v>Acarreo Horizontal</v>
      </c>
      <c r="D158" s="12" t="str">
        <f>VLOOKUP(B158,'LISTA DE PRECIOS'!A:D,4,FALSE)</f>
        <v>% MO</v>
      </c>
      <c r="E158" s="92">
        <v>0.1</v>
      </c>
      <c r="F158" s="92"/>
      <c r="G158" s="93">
        <f>+H168</f>
        <v>43361</v>
      </c>
      <c r="H158" s="94">
        <f>+ROUND(E158*G158,0)</f>
        <v>4336</v>
      </c>
    </row>
    <row r="159" spans="2:8" ht="15.75" thickBot="1">
      <c r="B159" s="1022"/>
      <c r="C159" s="1023"/>
      <c r="D159" s="1024"/>
      <c r="E159" s="1030" t="s">
        <v>498</v>
      </c>
      <c r="F159" s="1031"/>
      <c r="G159" s="1032"/>
      <c r="H159" s="29">
        <f>ROUND(SUM(H157:H158),0)</f>
        <v>8672</v>
      </c>
    </row>
    <row r="160" spans="2:8" ht="15.75" thickBot="1">
      <c r="B160" s="42"/>
      <c r="C160" s="42"/>
      <c r="D160" s="42"/>
      <c r="E160" s="10"/>
      <c r="F160" s="10"/>
      <c r="G160" s="7"/>
      <c r="H160" s="8"/>
    </row>
    <row r="161" spans="2:8" ht="24.75" thickBot="1">
      <c r="B161" s="1033" t="s">
        <v>499</v>
      </c>
      <c r="C161" s="1034"/>
      <c r="D161" s="30" t="s">
        <v>495</v>
      </c>
      <c r="E161" s="30" t="s">
        <v>501</v>
      </c>
      <c r="F161" s="25" t="s">
        <v>2469</v>
      </c>
      <c r="G161" s="31" t="s">
        <v>500</v>
      </c>
      <c r="H161" s="32" t="s">
        <v>493</v>
      </c>
    </row>
    <row r="162" spans="2:8" ht="15.75" thickBot="1">
      <c r="B162" s="15">
        <v>1</v>
      </c>
      <c r="C162" s="16" t="s">
        <v>4</v>
      </c>
      <c r="D162" s="17"/>
      <c r="E162" s="18"/>
      <c r="F162" s="18"/>
      <c r="G162" s="19"/>
      <c r="H162" s="20">
        <f>+ROUND(E162*G162,0)</f>
        <v>0</v>
      </c>
    </row>
    <row r="163" spans="2:8" ht="15.75" thickBot="1">
      <c r="B163" s="991"/>
      <c r="C163" s="991"/>
      <c r="D163" s="991"/>
      <c r="E163" s="992" t="s">
        <v>502</v>
      </c>
      <c r="F163" s="993"/>
      <c r="G163" s="994"/>
      <c r="H163" s="33">
        <f>ROUND(SUM(H162:H162),0)</f>
        <v>0</v>
      </c>
    </row>
    <row r="164" spans="2:8" ht="15.75" thickBot="1">
      <c r="B164" s="1027"/>
      <c r="C164" s="1027"/>
      <c r="D164" s="1027"/>
      <c r="E164" s="1027"/>
      <c r="F164" s="1027"/>
      <c r="G164" s="1027"/>
      <c r="H164" s="1027"/>
    </row>
    <row r="165" spans="2:8" ht="15.75" thickBot="1">
      <c r="B165" s="1028" t="s">
        <v>503</v>
      </c>
      <c r="C165" s="1029"/>
      <c r="D165" s="41" t="s">
        <v>495</v>
      </c>
      <c r="E165" s="25" t="s">
        <v>504</v>
      </c>
      <c r="F165" s="25" t="s">
        <v>2469</v>
      </c>
      <c r="G165" s="26" t="s">
        <v>505</v>
      </c>
      <c r="H165" s="27" t="s">
        <v>493</v>
      </c>
    </row>
    <row r="166" spans="2:8" ht="15.75" thickBot="1">
      <c r="B166" s="118" t="s">
        <v>2514</v>
      </c>
      <c r="C166" s="11" t="str">
        <f>VLOOKUP(B166,'LISTA DE PRECIOS'!A:B,2,FALSE)</f>
        <v>Ayudante</v>
      </c>
      <c r="D166" s="12" t="str">
        <f>VLOOKUP(B166,'LISTA DE PRECIOS'!A:D,4,FALSE)</f>
        <v>Día</v>
      </c>
      <c r="E166" s="21">
        <v>0.11</v>
      </c>
      <c r="F166" s="58">
        <v>4</v>
      </c>
      <c r="G166" s="13">
        <f>VLOOKUP(B166,'LISTA DE PRECIOS'!A:E,5,FALSE)</f>
        <v>67964</v>
      </c>
      <c r="H166" s="22">
        <f>+ROUND(E166*F166*G166,0)</f>
        <v>29904</v>
      </c>
    </row>
    <row r="167" spans="2:8" ht="15.75" thickBot="1">
      <c r="B167" s="118" t="s">
        <v>2516</v>
      </c>
      <c r="C167" s="11" t="str">
        <f>VLOOKUP(B167,'LISTA DE PRECIOS'!A:B,2,FALSE)</f>
        <v>Oficial</v>
      </c>
      <c r="D167" s="12" t="str">
        <f>VLOOKUP(B167,'LISTA DE PRECIOS'!A:D,4,FALSE)</f>
        <v>Día</v>
      </c>
      <c r="E167" s="21">
        <v>0.11</v>
      </c>
      <c r="F167" s="125">
        <v>1</v>
      </c>
      <c r="G167" s="13">
        <f>VLOOKUP(B167,'LISTA DE PRECIOS'!A:E,5,FALSE)</f>
        <v>122335</v>
      </c>
      <c r="H167" s="20">
        <f>+ROUND(E167*F167*G167,0)</f>
        <v>13457</v>
      </c>
    </row>
    <row r="168" spans="2:8" ht="15.75" thickBot="1">
      <c r="B168" s="991"/>
      <c r="C168" s="991"/>
      <c r="D168" s="991"/>
      <c r="E168" s="1042" t="s">
        <v>506</v>
      </c>
      <c r="F168" s="1043"/>
      <c r="G168" s="1031"/>
      <c r="H168" s="29">
        <f>ROUND(SUM(H166:H167),0)</f>
        <v>43361</v>
      </c>
    </row>
    <row r="169" spans="2:8" ht="15.75" thickBot="1">
      <c r="B169" s="42"/>
      <c r="C169" s="42"/>
      <c r="D169" s="42"/>
      <c r="E169" s="42"/>
      <c r="F169" s="42"/>
      <c r="G169" s="42"/>
      <c r="H169" s="42"/>
    </row>
    <row r="170" spans="2:8" ht="15.75" thickBot="1">
      <c r="B170" s="40"/>
      <c r="C170" s="40"/>
      <c r="D170" s="40"/>
      <c r="E170" s="995" t="s">
        <v>507</v>
      </c>
      <c r="F170" s="996"/>
      <c r="G170" s="997"/>
      <c r="H170" s="14">
        <f>+ROUND(H168+H159+H154+H163,0)</f>
        <v>52033</v>
      </c>
    </row>
    <row r="172" spans="2:8" ht="15.75" thickBot="1"/>
    <row r="173" spans="2:8" ht="16.5" thickBot="1">
      <c r="B173" s="998" t="s">
        <v>2532</v>
      </c>
      <c r="C173" s="999"/>
      <c r="D173" s="999"/>
      <c r="E173" s="999"/>
      <c r="F173" s="999"/>
      <c r="G173" s="999"/>
      <c r="H173" s="1000"/>
    </row>
    <row r="174" spans="2:8" ht="15.75" thickBot="1">
      <c r="B174" s="1001" t="s">
        <v>487</v>
      </c>
      <c r="C174" s="1002"/>
      <c r="D174" s="1003"/>
      <c r="E174" s="1004"/>
      <c r="F174" s="1004"/>
      <c r="G174" s="1004"/>
      <c r="H174" s="1005"/>
    </row>
    <row r="175" spans="2:8" ht="15.75" thickBot="1">
      <c r="B175" s="1006" t="s">
        <v>488</v>
      </c>
      <c r="C175" s="1007"/>
      <c r="D175" s="1008" t="s">
        <v>1571</v>
      </c>
      <c r="E175" s="1007"/>
      <c r="F175" s="1007"/>
      <c r="G175" s="1007"/>
      <c r="H175" s="1009"/>
    </row>
    <row r="176" spans="2:8" ht="14.45" customHeight="1">
      <c r="B176" s="1010" t="str">
        <f>VLOOKUP(D175,ACTIVIDADES!A:D,2,FALSE)</f>
        <v>Excavación en material común mecánica</v>
      </c>
      <c r="C176" s="1011"/>
      <c r="D176" s="1010" t="s">
        <v>34</v>
      </c>
      <c r="E176" s="1011"/>
      <c r="F176" s="1011"/>
      <c r="G176" s="1011"/>
      <c r="H176" s="38" t="s">
        <v>1</v>
      </c>
    </row>
    <row r="177" spans="2:8">
      <c r="B177" s="1012"/>
      <c r="C177" s="1013"/>
      <c r="D177" s="1016">
        <f>+ROUND(H195+H187+H182+H191,0)</f>
        <v>6379</v>
      </c>
      <c r="E177" s="1017"/>
      <c r="F177" s="1017"/>
      <c r="G177" s="1017"/>
      <c r="H177" s="1020" t="s">
        <v>29</v>
      </c>
    </row>
    <row r="178" spans="2:8" ht="15.75" thickBot="1">
      <c r="B178" s="1014"/>
      <c r="C178" s="1015"/>
      <c r="D178" s="1018"/>
      <c r="E178" s="1019"/>
      <c r="F178" s="1019"/>
      <c r="G178" s="1019"/>
      <c r="H178" s="1021"/>
    </row>
    <row r="179" spans="2:8" ht="15.75" thickBot="1"/>
    <row r="180" spans="2:8">
      <c r="B180" s="1028" t="s">
        <v>494</v>
      </c>
      <c r="C180" s="1029"/>
      <c r="D180" s="41" t="s">
        <v>495</v>
      </c>
      <c r="E180" s="25" t="s">
        <v>496</v>
      </c>
      <c r="F180" s="25" t="s">
        <v>2469</v>
      </c>
      <c r="G180" s="26" t="s">
        <v>492</v>
      </c>
      <c r="H180" s="27" t="s">
        <v>493</v>
      </c>
    </row>
    <row r="181" spans="2:8" ht="15.75" thickBot="1">
      <c r="B181" s="91"/>
      <c r="C181" s="112"/>
      <c r="D181" s="92"/>
      <c r="E181" s="92"/>
      <c r="F181" s="92"/>
      <c r="G181" s="93"/>
      <c r="H181" s="94"/>
    </row>
    <row r="182" spans="2:8" ht="15.75" thickBot="1">
      <c r="B182" s="1022"/>
      <c r="C182" s="1023"/>
      <c r="D182" s="1024"/>
      <c r="E182" s="1030" t="s">
        <v>497</v>
      </c>
      <c r="F182" s="1031"/>
      <c r="G182" s="1032"/>
      <c r="H182" s="29">
        <f>ROUND(SUM(H181:H181),0)</f>
        <v>0</v>
      </c>
    </row>
    <row r="183" spans="2:8" ht="15.75" thickBot="1">
      <c r="B183" s="1027"/>
      <c r="C183" s="1027"/>
      <c r="D183" s="1027"/>
      <c r="E183" s="1027"/>
      <c r="F183" s="1027"/>
      <c r="G183" s="1027"/>
      <c r="H183" s="1027"/>
    </row>
    <row r="184" spans="2:8" ht="15.75" thickBot="1">
      <c r="B184" s="1028" t="s">
        <v>489</v>
      </c>
      <c r="C184" s="1029"/>
      <c r="D184" s="41" t="s">
        <v>490</v>
      </c>
      <c r="E184" s="25" t="s">
        <v>491</v>
      </c>
      <c r="F184" s="25" t="s">
        <v>2469</v>
      </c>
      <c r="G184" s="26" t="s">
        <v>492</v>
      </c>
      <c r="H184" s="27" t="s">
        <v>493</v>
      </c>
    </row>
    <row r="185" spans="2:8">
      <c r="B185" s="160" t="s">
        <v>543</v>
      </c>
      <c r="C185" s="11" t="str">
        <f>VLOOKUP(B185,'LISTA DE PRECIOS'!A:B,2,FALSE)</f>
        <v>Herramienta menor</v>
      </c>
      <c r="D185" s="12" t="str">
        <f>VLOOKUP(B185,'LISTA DE PRECIOS'!A:D,4,FALSE)</f>
        <v>%MO</v>
      </c>
      <c r="E185" s="159">
        <v>0.1</v>
      </c>
      <c r="F185" s="159"/>
      <c r="G185" s="158">
        <f>+H195</f>
        <v>95</v>
      </c>
      <c r="H185" s="157">
        <f>+ROUND(E185*G185,0)</f>
        <v>10</v>
      </c>
    </row>
    <row r="186" spans="2:8" ht="15.75" thickBot="1">
      <c r="B186" s="187" t="s">
        <v>572</v>
      </c>
      <c r="C186" s="11" t="str">
        <f>VLOOKUP(B186,'LISTA DE PRECIOS'!A:B,2,FALSE)</f>
        <v>Retroexcavadora de orugas  capacidad 0,9 M3</v>
      </c>
      <c r="D186" s="12" t="str">
        <f>VLOOKUP(B186,'LISTA DE PRECIOS'!A:D,4,FALSE)</f>
        <v>Hr</v>
      </c>
      <c r="E186" s="186">
        <v>3.5000000000000003E-2</v>
      </c>
      <c r="F186" s="117">
        <v>1</v>
      </c>
      <c r="G186" s="13">
        <f>VLOOKUP(B186,'LISTA DE PRECIOS'!A:E,5,FALSE)</f>
        <v>176460</v>
      </c>
      <c r="H186" s="116">
        <f>+ROUND(E186*F186*G186,0)</f>
        <v>6176</v>
      </c>
    </row>
    <row r="187" spans="2:8" ht="15.75" thickBot="1">
      <c r="B187" s="1022"/>
      <c r="C187" s="1023"/>
      <c r="D187" s="1024"/>
      <c r="E187" s="1030" t="s">
        <v>498</v>
      </c>
      <c r="F187" s="1031"/>
      <c r="G187" s="1032"/>
      <c r="H187" s="29">
        <f>ROUND(SUM(H185:H186),0)</f>
        <v>6186</v>
      </c>
    </row>
    <row r="188" spans="2:8" ht="15.75" thickBot="1">
      <c r="B188" s="42"/>
      <c r="C188" s="42"/>
      <c r="D188" s="42"/>
      <c r="E188" s="10"/>
      <c r="F188" s="10"/>
      <c r="G188" s="7"/>
      <c r="H188" s="8"/>
    </row>
    <row r="189" spans="2:8" ht="24.75" thickBot="1">
      <c r="B189" s="1275" t="s">
        <v>499</v>
      </c>
      <c r="C189" s="1305"/>
      <c r="D189" s="41" t="s">
        <v>495</v>
      </c>
      <c r="E189" s="41" t="s">
        <v>501</v>
      </c>
      <c r="F189" s="25" t="s">
        <v>2469</v>
      </c>
      <c r="G189" s="26" t="s">
        <v>500</v>
      </c>
      <c r="H189" s="27" t="s">
        <v>493</v>
      </c>
    </row>
    <row r="190" spans="2:8" ht="15.75" thickBot="1">
      <c r="B190" s="185" t="s">
        <v>2435</v>
      </c>
      <c r="C190" s="11" t="str">
        <f>VLOOKUP(B190,'LISTA DE PRECIOS'!A:B,2,FALSE)</f>
        <v>Transporte maquinaría pesada</v>
      </c>
      <c r="D190" s="12" t="str">
        <f>VLOOKUP(B190,'LISTA DE PRECIOS'!A:D,4,FALSE)</f>
        <v>Km</v>
      </c>
      <c r="E190" s="184">
        <v>1.4E-3</v>
      </c>
      <c r="F190" s="126">
        <v>1</v>
      </c>
      <c r="G190" s="13">
        <f>VLOOKUP(B190,'LISTA DE PRECIOS'!A:E,5,FALSE)</f>
        <v>70000</v>
      </c>
      <c r="H190" s="20">
        <f>+ROUND(E190*F190*G190,0)</f>
        <v>98</v>
      </c>
    </row>
    <row r="191" spans="2:8" ht="15.75" thickBot="1">
      <c r="B191" s="991"/>
      <c r="C191" s="991"/>
      <c r="D191" s="991"/>
      <c r="E191" s="1042" t="s">
        <v>502</v>
      </c>
      <c r="F191" s="1043"/>
      <c r="G191" s="1031"/>
      <c r="H191" s="172">
        <f>ROUND(SUM(H190:H190),0)</f>
        <v>98</v>
      </c>
    </row>
    <row r="192" spans="2:8" ht="15.75" thickBot="1">
      <c r="B192" s="1027"/>
      <c r="C192" s="1027"/>
      <c r="D192" s="1027"/>
      <c r="E192" s="1027"/>
      <c r="F192" s="1027"/>
      <c r="G192" s="1027"/>
      <c r="H192" s="1027"/>
    </row>
    <row r="193" spans="2:8" ht="15.75" thickBot="1">
      <c r="B193" s="1028" t="s">
        <v>503</v>
      </c>
      <c r="C193" s="1029"/>
      <c r="D193" s="41" t="s">
        <v>495</v>
      </c>
      <c r="E193" s="25" t="s">
        <v>504</v>
      </c>
      <c r="F193" s="25" t="s">
        <v>2469</v>
      </c>
      <c r="G193" s="26" t="s">
        <v>505</v>
      </c>
      <c r="H193" s="27" t="s">
        <v>493</v>
      </c>
    </row>
    <row r="194" spans="2:8" ht="15.75" thickBot="1">
      <c r="B194" s="118" t="s">
        <v>2514</v>
      </c>
      <c r="C194" s="11" t="str">
        <f>VLOOKUP(B194,'LISTA DE PRECIOS'!A:B,2,FALSE)</f>
        <v>Ayudante</v>
      </c>
      <c r="D194" s="12" t="str">
        <f>VLOOKUP(B194,'LISTA DE PRECIOS'!A:D,4,FALSE)</f>
        <v>Día</v>
      </c>
      <c r="E194" s="183">
        <v>1.4E-3</v>
      </c>
      <c r="F194" s="58">
        <v>1</v>
      </c>
      <c r="G194" s="13">
        <f>VLOOKUP(B194,'LISTA DE PRECIOS'!A:E,5,FALSE)</f>
        <v>67964</v>
      </c>
      <c r="H194" s="22">
        <f>+ROUND(E194*F194*G194,0)</f>
        <v>95</v>
      </c>
    </row>
    <row r="195" spans="2:8" ht="15.75" thickBot="1">
      <c r="B195" s="991"/>
      <c r="C195" s="991"/>
      <c r="D195" s="991"/>
      <c r="E195" s="1042" t="s">
        <v>506</v>
      </c>
      <c r="F195" s="1043"/>
      <c r="G195" s="1031"/>
      <c r="H195" s="29">
        <f>ROUND(SUM(H194:H194),0)</f>
        <v>95</v>
      </c>
    </row>
    <row r="196" spans="2:8" ht="15.75" thickBot="1">
      <c r="B196" s="42"/>
      <c r="C196" s="42"/>
      <c r="D196" s="42"/>
      <c r="E196" s="42"/>
      <c r="F196" s="42"/>
      <c r="G196" s="42"/>
      <c r="H196" s="42"/>
    </row>
    <row r="197" spans="2:8" ht="15.75" thickBot="1">
      <c r="B197" s="40"/>
      <c r="C197" s="40"/>
      <c r="D197" s="40"/>
      <c r="E197" s="995" t="s">
        <v>507</v>
      </c>
      <c r="F197" s="996"/>
      <c r="G197" s="997"/>
      <c r="H197" s="14">
        <f>+ROUND(H195+H187+H182+H191,0)</f>
        <v>6379</v>
      </c>
    </row>
    <row r="199" spans="2:8" ht="15.75" thickBot="1"/>
    <row r="200" spans="2:8" ht="16.5" thickBot="1">
      <c r="B200" s="998" t="s">
        <v>2532</v>
      </c>
      <c r="C200" s="999"/>
      <c r="D200" s="999"/>
      <c r="E200" s="999"/>
      <c r="F200" s="999"/>
      <c r="G200" s="999"/>
      <c r="H200" s="1000"/>
    </row>
    <row r="201" spans="2:8" ht="15.75" thickBot="1">
      <c r="B201" s="1001" t="s">
        <v>487</v>
      </c>
      <c r="C201" s="1002"/>
      <c r="D201" s="1003"/>
      <c r="E201" s="1004"/>
      <c r="F201" s="1004"/>
      <c r="G201" s="1004"/>
      <c r="H201" s="1005"/>
    </row>
    <row r="202" spans="2:8" ht="15.75" thickBot="1">
      <c r="B202" s="1006" t="s">
        <v>488</v>
      </c>
      <c r="C202" s="1007"/>
      <c r="D202" s="1008" t="s">
        <v>1573</v>
      </c>
      <c r="E202" s="1007"/>
      <c r="F202" s="1007"/>
      <c r="G202" s="1007"/>
      <c r="H202" s="1009"/>
    </row>
    <row r="203" spans="2:8" ht="14.45" customHeight="1">
      <c r="B203" s="1010" t="str">
        <f>VLOOKUP(D202,ACTIVIDADES!A:D,2,FALSE)</f>
        <v>Excavación en roca mecánica (dinamita)</v>
      </c>
      <c r="C203" s="1011"/>
      <c r="D203" s="1010" t="s">
        <v>34</v>
      </c>
      <c r="E203" s="1011"/>
      <c r="F203" s="1011"/>
      <c r="G203" s="1011"/>
      <c r="H203" s="38" t="s">
        <v>1</v>
      </c>
    </row>
    <row r="204" spans="2:8">
      <c r="B204" s="1012"/>
      <c r="C204" s="1013"/>
      <c r="D204" s="1016">
        <f>+ROUND(H226+H216+H211+H220,0)</f>
        <v>85753</v>
      </c>
      <c r="E204" s="1017"/>
      <c r="F204" s="1017"/>
      <c r="G204" s="1017"/>
      <c r="H204" s="1020" t="s">
        <v>29</v>
      </c>
    </row>
    <row r="205" spans="2:8" ht="15.75" thickBot="1">
      <c r="B205" s="1014"/>
      <c r="C205" s="1015"/>
      <c r="D205" s="1018"/>
      <c r="E205" s="1019"/>
      <c r="F205" s="1019"/>
      <c r="G205" s="1019"/>
      <c r="H205" s="1021"/>
    </row>
    <row r="206" spans="2:8" ht="15.75" thickBot="1"/>
    <row r="207" spans="2:8">
      <c r="B207" s="1028" t="s">
        <v>494</v>
      </c>
      <c r="C207" s="1029"/>
      <c r="D207" s="41" t="s">
        <v>495</v>
      </c>
      <c r="E207" s="25" t="s">
        <v>496</v>
      </c>
      <c r="F207" s="25" t="s">
        <v>2469</v>
      </c>
      <c r="G207" s="26" t="s">
        <v>492</v>
      </c>
      <c r="H207" s="27" t="s">
        <v>493</v>
      </c>
    </row>
    <row r="208" spans="2:8">
      <c r="B208" s="101" t="s">
        <v>795</v>
      </c>
      <c r="C208" s="11" t="str">
        <f>VLOOKUP(B208,'LISTA DE PRECIOS'!A:B,2,FALSE)</f>
        <v>Dinamita Indugel Plus AP Tipo B 26X250</v>
      </c>
      <c r="D208" s="12" t="str">
        <f>VLOOKUP(B208,'LISTA DE PRECIOS'!A:D,4,FALSE)</f>
        <v>Kg</v>
      </c>
      <c r="E208" s="12">
        <v>0.6</v>
      </c>
      <c r="F208" s="12">
        <v>1</v>
      </c>
      <c r="G208" s="13">
        <f>VLOOKUP(B208,'LISTA DE PRECIOS'!A:E,5,FALSE)</f>
        <v>15570</v>
      </c>
      <c r="H208" s="39">
        <f>+ROUND(E208*F208*G208,0)</f>
        <v>9342</v>
      </c>
    </row>
    <row r="209" spans="2:8">
      <c r="B209" s="101" t="s">
        <v>790</v>
      </c>
      <c r="C209" s="11" t="str">
        <f>VLOOKUP(B209,'LISTA DE PRECIOS'!A:B,2,FALSE)</f>
        <v>Detonador Común No. 8 Aluminio Sh</v>
      </c>
      <c r="D209" s="12" t="str">
        <f>VLOOKUP(B209,'LISTA DE PRECIOS'!A:D,4,FALSE)</f>
        <v>Un</v>
      </c>
      <c r="E209" s="12">
        <v>4</v>
      </c>
      <c r="F209" s="12">
        <v>1</v>
      </c>
      <c r="G209" s="13">
        <f>VLOOKUP(B209,'LISTA DE PRECIOS'!A:E,5,FALSE)</f>
        <v>1660.8</v>
      </c>
      <c r="H209" s="39">
        <f>+ROUND(E209*F209*G209,0)</f>
        <v>6643</v>
      </c>
    </row>
    <row r="210" spans="2:8">
      <c r="B210" s="101" t="s">
        <v>781</v>
      </c>
      <c r="C210" s="11" t="str">
        <f>VLOOKUP(B210,'LISTA DE PRECIOS'!A:B,2,FALSE)</f>
        <v>Cordón detonante de 12 gm (Rollo * 250 m)</v>
      </c>
      <c r="D210" s="12" t="str">
        <f>VLOOKUP(B210,'LISTA DE PRECIOS'!A:D,4,FALSE)</f>
        <v>M</v>
      </c>
      <c r="E210" s="12">
        <v>3</v>
      </c>
      <c r="F210" s="12">
        <v>1</v>
      </c>
      <c r="G210" s="13">
        <f>VLOOKUP(B210,'LISTA DE PRECIOS'!A:E,5,FALSE)</f>
        <v>2179.8000000000002</v>
      </c>
      <c r="H210" s="39">
        <f>+ROUND(E210*F210*G210,0)</f>
        <v>6539</v>
      </c>
    </row>
    <row r="211" spans="2:8" ht="15.75" thickBot="1">
      <c r="B211" s="1022"/>
      <c r="C211" s="1023"/>
      <c r="D211" s="1024"/>
      <c r="E211" s="1030" t="s">
        <v>497</v>
      </c>
      <c r="F211" s="1031"/>
      <c r="G211" s="1032"/>
      <c r="H211" s="29">
        <f>ROUND(SUM(H208:H210),0)</f>
        <v>22524</v>
      </c>
    </row>
    <row r="212" spans="2:8" ht="15.75" thickBot="1">
      <c r="B212" s="1027"/>
      <c r="C212" s="1027"/>
      <c r="D212" s="1027"/>
      <c r="E212" s="1027"/>
      <c r="F212" s="1027"/>
      <c r="G212" s="1027"/>
      <c r="H212" s="1027"/>
    </row>
    <row r="213" spans="2:8">
      <c r="B213" s="1028" t="s">
        <v>489</v>
      </c>
      <c r="C213" s="1029"/>
      <c r="D213" s="41" t="s">
        <v>490</v>
      </c>
      <c r="E213" s="25" t="s">
        <v>491</v>
      </c>
      <c r="F213" s="25" t="s">
        <v>2469</v>
      </c>
      <c r="G213" s="26" t="s">
        <v>492</v>
      </c>
      <c r="H213" s="27" t="s">
        <v>493</v>
      </c>
    </row>
    <row r="214" spans="2:8" ht="15.75" thickBot="1">
      <c r="B214" s="114" t="s">
        <v>543</v>
      </c>
      <c r="C214" s="11" t="str">
        <f>VLOOKUP(B214,'LISTA DE PRECIOS'!A:B,2,FALSE)</f>
        <v>Herramienta menor</v>
      </c>
      <c r="D214" s="12" t="str">
        <f>VLOOKUP(B214,'LISTA DE PRECIOS'!A:D,4,FALSE)</f>
        <v>%MO</v>
      </c>
      <c r="E214" s="55">
        <v>0.15</v>
      </c>
      <c r="F214" s="174">
        <v>1</v>
      </c>
      <c r="G214" s="13">
        <f>+H226</f>
        <v>41540</v>
      </c>
      <c r="H214" s="94">
        <f>+ROUND(E214*F214*G214,0)</f>
        <v>6231</v>
      </c>
    </row>
    <row r="215" spans="2:8" ht="15.75" thickBot="1">
      <c r="B215" s="178" t="s">
        <v>572</v>
      </c>
      <c r="C215" s="11" t="str">
        <f>VLOOKUP(B215,'LISTA DE PRECIOS'!A:B,2,FALSE)</f>
        <v>Retroexcavadora de orugas  capacidad 0,9 M3</v>
      </c>
      <c r="D215" s="12" t="str">
        <f>VLOOKUP(B215,'LISTA DE PRECIOS'!A:D,4,FALSE)</f>
        <v>Hr</v>
      </c>
      <c r="E215" s="12">
        <v>0.04</v>
      </c>
      <c r="F215" s="12">
        <v>1</v>
      </c>
      <c r="G215" s="13">
        <f>VLOOKUP(B215,'LISTA DE PRECIOS'!A:E,5,FALSE)</f>
        <v>176460</v>
      </c>
      <c r="H215" s="39">
        <f>+ROUND(E215*F215*G215,0)</f>
        <v>7058</v>
      </c>
    </row>
    <row r="216" spans="2:8" ht="15.75" thickBot="1">
      <c r="B216" s="1022"/>
      <c r="C216" s="1023"/>
      <c r="D216" s="1024"/>
      <c r="E216" s="1030" t="s">
        <v>498</v>
      </c>
      <c r="F216" s="1031"/>
      <c r="G216" s="1032"/>
      <c r="H216" s="29">
        <f>ROUND(SUM(H214:H215),0)</f>
        <v>13289</v>
      </c>
    </row>
    <row r="217" spans="2:8" ht="15.75" thickBot="1">
      <c r="B217" s="42"/>
      <c r="C217" s="42"/>
      <c r="D217" s="42"/>
      <c r="E217" s="10"/>
      <c r="F217" s="10"/>
      <c r="G217" s="7"/>
      <c r="H217" s="8"/>
    </row>
    <row r="218" spans="2:8" ht="24.75" thickBot="1">
      <c r="B218" s="1275" t="s">
        <v>499</v>
      </c>
      <c r="C218" s="1034"/>
      <c r="D218" s="30" t="s">
        <v>495</v>
      </c>
      <c r="E218" s="30" t="s">
        <v>501</v>
      </c>
      <c r="F218" s="25" t="s">
        <v>2469</v>
      </c>
      <c r="G218" s="31" t="s">
        <v>500</v>
      </c>
      <c r="H218" s="32" t="s">
        <v>493</v>
      </c>
    </row>
    <row r="219" spans="2:8" ht="15.75" thickBot="1">
      <c r="B219" s="182" t="s">
        <v>2435</v>
      </c>
      <c r="C219" s="11" t="str">
        <f>VLOOKUP(B219,'LISTA DE PRECIOS'!A:B,2,FALSE)</f>
        <v>Transporte maquinaría pesada</v>
      </c>
      <c r="D219" s="12" t="str">
        <f>VLOOKUP(B219,'LISTA DE PRECIOS'!A:D,4,FALSE)</f>
        <v>Km</v>
      </c>
      <c r="E219" s="92">
        <v>60</v>
      </c>
      <c r="F219" s="173">
        <v>2E-3</v>
      </c>
      <c r="G219" s="13">
        <f>VLOOKUP(B219,'LISTA DE PRECIOS'!A:E,5,FALSE)</f>
        <v>70000</v>
      </c>
      <c r="H219" s="94">
        <f>+ROUND(E219*F219*G219,0)</f>
        <v>8400</v>
      </c>
    </row>
    <row r="220" spans="2:8" ht="15.75" thickBot="1">
      <c r="B220" s="991"/>
      <c r="C220" s="991"/>
      <c r="D220" s="991"/>
      <c r="E220" s="992" t="s">
        <v>502</v>
      </c>
      <c r="F220" s="993"/>
      <c r="G220" s="994"/>
      <c r="H220" s="33">
        <f>ROUND(SUM(H219:H219),0)</f>
        <v>8400</v>
      </c>
    </row>
    <row r="221" spans="2:8" ht="15.75" thickBot="1">
      <c r="B221" s="1027"/>
      <c r="C221" s="1027"/>
      <c r="D221" s="1027"/>
      <c r="E221" s="1027"/>
      <c r="F221" s="1027"/>
      <c r="G221" s="1027"/>
      <c r="H221" s="1027"/>
    </row>
    <row r="222" spans="2:8" ht="15.75" thickBot="1">
      <c r="B222" s="1028" t="s">
        <v>503</v>
      </c>
      <c r="C222" s="1029"/>
      <c r="D222" s="41" t="s">
        <v>495</v>
      </c>
      <c r="E222" s="25" t="s">
        <v>504</v>
      </c>
      <c r="F222" s="25" t="s">
        <v>2469</v>
      </c>
      <c r="G222" s="26" t="s">
        <v>505</v>
      </c>
      <c r="H222" s="27" t="s">
        <v>493</v>
      </c>
    </row>
    <row r="223" spans="2:8" ht="15.75" thickBot="1">
      <c r="B223" s="118" t="s">
        <v>2514</v>
      </c>
      <c r="C223" s="11" t="str">
        <f>VLOOKUP(B223,'LISTA DE PRECIOS'!A:B,2,FALSE)</f>
        <v>Ayudante</v>
      </c>
      <c r="D223" s="12" t="str">
        <f>VLOOKUP(B223,'LISTA DE PRECIOS'!A:D,4,FALSE)</f>
        <v>Día</v>
      </c>
      <c r="E223" s="21">
        <v>0.1</v>
      </c>
      <c r="F223" s="58">
        <v>1</v>
      </c>
      <c r="G223" s="13">
        <f>VLOOKUP(B223,'LISTA DE PRECIOS'!A:E,5,FALSE)</f>
        <v>67964</v>
      </c>
      <c r="H223" s="22">
        <f>+ROUND(E223*F223*G223,0)</f>
        <v>6796</v>
      </c>
    </row>
    <row r="224" spans="2:8" ht="15.75" thickBot="1">
      <c r="B224" s="118" t="s">
        <v>2515</v>
      </c>
      <c r="C224" s="11" t="str">
        <f>VLOOKUP(B224,'LISTA DE PRECIOS'!A:B,2,FALSE)</f>
        <v>Ayudante práctico</v>
      </c>
      <c r="D224" s="12" t="str">
        <f>VLOOKUP(B224,'LISTA DE PRECIOS'!A:D,4,FALSE)</f>
        <v>Día</v>
      </c>
      <c r="E224" s="21">
        <v>0.1</v>
      </c>
      <c r="F224" s="58">
        <v>2</v>
      </c>
      <c r="G224" s="13">
        <f>VLOOKUP(B224,'LISTA DE PRECIOS'!A:E,5,FALSE)</f>
        <v>95150</v>
      </c>
      <c r="H224" s="22">
        <f>+ROUND(E224*F224*G224,0)</f>
        <v>19030</v>
      </c>
    </row>
    <row r="225" spans="2:8" ht="15.75" thickBot="1">
      <c r="B225" s="118" t="s">
        <v>2522</v>
      </c>
      <c r="C225" s="11" t="str">
        <f>VLOOKUP(B225,'LISTA DE PRECIOS'!A:B,2,FALSE)</f>
        <v>Minero</v>
      </c>
      <c r="D225" s="12" t="str">
        <f>VLOOKUP(B225,'LISTA DE PRECIOS'!A:D,4,FALSE)</f>
        <v>Día</v>
      </c>
      <c r="E225" s="21">
        <v>0.1</v>
      </c>
      <c r="F225" s="58">
        <v>1</v>
      </c>
      <c r="G225" s="13">
        <f>VLOOKUP(B225,'LISTA DE PRECIOS'!A:E,5,FALSE)</f>
        <v>157140</v>
      </c>
      <c r="H225" s="22">
        <f>+ROUND(E225*F225*G225,0)</f>
        <v>15714</v>
      </c>
    </row>
    <row r="226" spans="2:8" ht="15.75" thickBot="1">
      <c r="B226" s="1269"/>
      <c r="C226" s="1269"/>
      <c r="D226" s="1270"/>
      <c r="E226" s="992" t="s">
        <v>506</v>
      </c>
      <c r="F226" s="993"/>
      <c r="G226" s="994"/>
      <c r="H226" s="29">
        <f>ROUND(SUM(H223:H225),0)</f>
        <v>41540</v>
      </c>
    </row>
    <row r="227" spans="2:8" ht="15.75" thickBot="1">
      <c r="B227" s="42"/>
      <c r="C227" s="42"/>
      <c r="D227" s="42"/>
      <c r="E227" s="42"/>
      <c r="F227" s="42"/>
      <c r="G227" s="42"/>
      <c r="H227" s="42"/>
    </row>
    <row r="228" spans="2:8" ht="15.75" thickBot="1">
      <c r="B228" s="40"/>
      <c r="C228" s="40"/>
      <c r="D228" s="40"/>
      <c r="E228" s="995" t="s">
        <v>507</v>
      </c>
      <c r="F228" s="996"/>
      <c r="G228" s="997"/>
      <c r="H228" s="14">
        <f>+ROUND(H226+H216+H211+H220,0)</f>
        <v>85753</v>
      </c>
    </row>
    <row r="230" spans="2:8" ht="15.75" thickBot="1"/>
    <row r="231" spans="2:8" ht="16.5" thickBot="1">
      <c r="B231" s="998" t="s">
        <v>2532</v>
      </c>
      <c r="C231" s="999"/>
      <c r="D231" s="999"/>
      <c r="E231" s="999"/>
      <c r="F231" s="999"/>
      <c r="G231" s="999"/>
      <c r="H231" s="1000"/>
    </row>
    <row r="232" spans="2:8" ht="15.75" thickBot="1">
      <c r="B232" s="1001" t="s">
        <v>487</v>
      </c>
      <c r="C232" s="1002"/>
      <c r="D232" s="1003"/>
      <c r="E232" s="1004"/>
      <c r="F232" s="1004"/>
      <c r="G232" s="1004"/>
      <c r="H232" s="1005"/>
    </row>
    <row r="233" spans="2:8" ht="15.75" thickBot="1">
      <c r="B233" s="1006" t="s">
        <v>488</v>
      </c>
      <c r="C233" s="1007"/>
      <c r="D233" s="1008" t="s">
        <v>1575</v>
      </c>
      <c r="E233" s="1007"/>
      <c r="F233" s="1007"/>
      <c r="G233" s="1007"/>
      <c r="H233" s="1009"/>
    </row>
    <row r="234" spans="2:8" ht="14.45" customHeight="1">
      <c r="B234" s="1010" t="str">
        <f>VLOOKUP(D233,ACTIVIDADES!A:D,2,FALSE)</f>
        <v>Restitución con afirmado y cemento 5 % del peso</v>
      </c>
      <c r="C234" s="1011"/>
      <c r="D234" s="1010" t="s">
        <v>34</v>
      </c>
      <c r="E234" s="1011"/>
      <c r="F234" s="1011"/>
      <c r="G234" s="1011"/>
      <c r="H234" s="38" t="s">
        <v>1</v>
      </c>
    </row>
    <row r="235" spans="2:8">
      <c r="B235" s="1012"/>
      <c r="C235" s="1013"/>
      <c r="D235" s="1016">
        <f>+ROUND(H259+H250+H242+H254,0)</f>
        <v>207023</v>
      </c>
      <c r="E235" s="1017"/>
      <c r="F235" s="1017"/>
      <c r="G235" s="1017"/>
      <c r="H235" s="1020" t="s">
        <v>29</v>
      </c>
    </row>
    <row r="236" spans="2:8" ht="15.75" thickBot="1">
      <c r="B236" s="1014"/>
      <c r="C236" s="1015"/>
      <c r="D236" s="1018"/>
      <c r="E236" s="1019"/>
      <c r="F236" s="1019"/>
      <c r="G236" s="1019"/>
      <c r="H236" s="1021"/>
    </row>
    <row r="237" spans="2:8" ht="15.75" thickBot="1"/>
    <row r="238" spans="2:8">
      <c r="B238" s="1028" t="s">
        <v>494</v>
      </c>
      <c r="C238" s="1029"/>
      <c r="D238" s="41" t="s">
        <v>495</v>
      </c>
      <c r="E238" s="25" t="s">
        <v>496</v>
      </c>
      <c r="F238" s="25" t="s">
        <v>2469</v>
      </c>
      <c r="G238" s="26" t="s">
        <v>492</v>
      </c>
      <c r="H238" s="27" t="s">
        <v>493</v>
      </c>
    </row>
    <row r="239" spans="2:8" ht="22.5">
      <c r="B239" s="54" t="s">
        <v>728</v>
      </c>
      <c r="C239" s="11" t="str">
        <f>VLOOKUP(B239,'LISTA DE PRECIOS'!A:B,2,FALSE)</f>
        <v>Cemento gris saco por 50 kilos, incluye cargue, descargue y transporte</v>
      </c>
      <c r="D239" s="12" t="str">
        <f>VLOOKUP(B239,'LISTA DE PRECIOS'!A:D,4,FALSE)</f>
        <v>Sc</v>
      </c>
      <c r="E239" s="12">
        <v>2</v>
      </c>
      <c r="F239" s="12">
        <v>1.05</v>
      </c>
      <c r="G239" s="13">
        <f>VLOOKUP(B239,'LISTA DE PRECIOS'!A:E,5,FALSE)</f>
        <v>24999.52</v>
      </c>
      <c r="H239" s="39">
        <f>+ROUND(E239*F239*G239,0)</f>
        <v>52499</v>
      </c>
    </row>
    <row r="240" spans="2:8" ht="22.5">
      <c r="B240" s="57" t="s">
        <v>675</v>
      </c>
      <c r="C240" s="11" t="str">
        <f>VLOOKUP(B240,'LISTA DE PRECIOS'!A:B,2,FALSE)</f>
        <v>Afirmado para mantenimiento vial y elementos no estructurales</v>
      </c>
      <c r="D240" s="12" t="str">
        <f>VLOOKUP(B240,'LISTA DE PRECIOS'!A:D,4,FALSE)</f>
        <v>M3</v>
      </c>
      <c r="E240" s="12">
        <v>1</v>
      </c>
      <c r="F240" s="12">
        <v>1.3</v>
      </c>
      <c r="G240" s="13">
        <f>VLOOKUP(B240,'LISTA DE PRECIOS'!A:E,5,FALSE)</f>
        <v>36500</v>
      </c>
      <c r="H240" s="39">
        <f>+ROUND(E240*F240*G240,0)</f>
        <v>47450</v>
      </c>
    </row>
    <row r="241" spans="2:8">
      <c r="B241" s="54" t="s">
        <v>677</v>
      </c>
      <c r="C241" s="11" t="str">
        <f>VLOOKUP(B241,'LISTA DE PRECIOS'!A:B,2,FALSE)</f>
        <v xml:space="preserve">Agua </v>
      </c>
      <c r="D241" s="12" t="str">
        <f>VLOOKUP(B241,'LISTA DE PRECIOS'!A:D,4,FALSE)</f>
        <v>Lt</v>
      </c>
      <c r="E241" s="12">
        <v>30</v>
      </c>
      <c r="F241" s="12">
        <v>1</v>
      </c>
      <c r="G241" s="13">
        <f>VLOOKUP(B241,'LISTA DE PRECIOS'!A:E,5,FALSE)</f>
        <v>7</v>
      </c>
      <c r="H241" s="39">
        <f>+ROUND(E241*F241*G241,0)</f>
        <v>210</v>
      </c>
    </row>
    <row r="242" spans="2:8" ht="15.75" thickBot="1">
      <c r="B242" s="1022"/>
      <c r="C242" s="1023"/>
      <c r="D242" s="1024"/>
      <c r="E242" s="1030" t="s">
        <v>497</v>
      </c>
      <c r="F242" s="1031"/>
      <c r="G242" s="1032"/>
      <c r="H242" s="29">
        <f>ROUND(SUM(H239:H241),0)</f>
        <v>100159</v>
      </c>
    </row>
    <row r="243" spans="2:8" ht="15.75" thickBot="1">
      <c r="B243" s="1027"/>
      <c r="C243" s="1027"/>
      <c r="D243" s="1027"/>
      <c r="E243" s="1027"/>
      <c r="F243" s="1027"/>
      <c r="G243" s="1027"/>
      <c r="H243" s="1027"/>
    </row>
    <row r="244" spans="2:8">
      <c r="B244" s="1207" t="s">
        <v>489</v>
      </c>
      <c r="C244" s="1208"/>
      <c r="D244" s="124" t="s">
        <v>490</v>
      </c>
      <c r="E244" s="123" t="s">
        <v>491</v>
      </c>
      <c r="F244" s="123" t="s">
        <v>2469</v>
      </c>
      <c r="G244" s="122" t="s">
        <v>492</v>
      </c>
      <c r="H244" s="121" t="s">
        <v>493</v>
      </c>
    </row>
    <row r="245" spans="2:8">
      <c r="B245" s="114" t="s">
        <v>543</v>
      </c>
      <c r="C245" s="11" t="str">
        <f>VLOOKUP(B245,'LISTA DE PRECIOS'!A:B,2,FALSE)</f>
        <v>Herramienta menor</v>
      </c>
      <c r="D245" s="12" t="str">
        <f>VLOOKUP(B245,'LISTA DE PRECIOS'!A:D,4,FALSE)</f>
        <v>%MO</v>
      </c>
      <c r="E245" s="55">
        <v>0.1</v>
      </c>
      <c r="F245" s="174">
        <v>1</v>
      </c>
      <c r="G245" s="13">
        <f>+H259</f>
        <v>77751</v>
      </c>
      <c r="H245" s="39">
        <f>+ROUND(E245*F245*G245,0)</f>
        <v>7775</v>
      </c>
    </row>
    <row r="246" spans="2:8">
      <c r="B246" s="114" t="s">
        <v>524</v>
      </c>
      <c r="C246" s="11" t="str">
        <f>VLOOKUP(B246,'LISTA DE PRECIOS'!A:B,2,FALSE)</f>
        <v>Acarreo Horizontal</v>
      </c>
      <c r="D246" s="12" t="str">
        <f>VLOOKUP(B246,'LISTA DE PRECIOS'!A:D,4,FALSE)</f>
        <v>% MO</v>
      </c>
      <c r="E246" s="55">
        <v>0.1</v>
      </c>
      <c r="F246" s="174">
        <v>1</v>
      </c>
      <c r="G246" s="13">
        <f>+H259</f>
        <v>77751</v>
      </c>
      <c r="H246" s="39">
        <f>+ROUND(E246*F246*G246,0)</f>
        <v>7775</v>
      </c>
    </row>
    <row r="247" spans="2:8">
      <c r="B247" s="114" t="s">
        <v>544</v>
      </c>
      <c r="C247" s="11" t="str">
        <f>VLOOKUP(B247,'LISTA DE PRECIOS'!A:B,2,FALSE)</f>
        <v>Concretadora gasolina 1 o 1 1/2 sacos</v>
      </c>
      <c r="D247" s="12" t="str">
        <f>VLOOKUP(B247,'LISTA DE PRECIOS'!A:D,4,FALSE)</f>
        <v>Día</v>
      </c>
      <c r="E247" s="12">
        <v>0.1</v>
      </c>
      <c r="F247" s="12">
        <v>1</v>
      </c>
      <c r="G247" s="13">
        <f>VLOOKUP(B247,'LISTA DE PRECIOS'!A:E,5,FALSE)</f>
        <v>59500</v>
      </c>
      <c r="H247" s="39">
        <f>+ROUND(E247*F247*G247,0)</f>
        <v>5950</v>
      </c>
    </row>
    <row r="248" spans="2:8">
      <c r="B248" s="114" t="s">
        <v>555</v>
      </c>
      <c r="C248" s="11" t="str">
        <f>VLOOKUP(B248,'LISTA DE PRECIOS'!A:B,2,FALSE)</f>
        <v xml:space="preserve">Vibrocompactador manual </v>
      </c>
      <c r="D248" s="12" t="str">
        <f>VLOOKUP(B248,'LISTA DE PRECIOS'!A:D,4,FALSE)</f>
        <v>Día</v>
      </c>
      <c r="E248" s="12">
        <v>0.1</v>
      </c>
      <c r="F248" s="12">
        <v>1</v>
      </c>
      <c r="G248" s="13">
        <f>VLOOKUP(B248,'LISTA DE PRECIOS'!A:E,5,FALSE)</f>
        <v>59500</v>
      </c>
      <c r="H248" s="39">
        <f>+ROUND(E248*F248*G248,0)</f>
        <v>5950</v>
      </c>
    </row>
    <row r="249" spans="2:8" ht="15.75" thickBot="1">
      <c r="B249" s="91" t="s">
        <v>643</v>
      </c>
      <c r="C249" s="11" t="str">
        <f>VLOOKUP(B249,'LISTA DE PRECIOS'!A:B,2,FALSE)</f>
        <v>Toma de densidades</v>
      </c>
      <c r="D249" s="12" t="str">
        <f>VLOOKUP(B249,'LISTA DE PRECIOS'!A:D,4,FALSE)</f>
        <v>Un</v>
      </c>
      <c r="E249" s="173">
        <v>2.5000000000000001E-2</v>
      </c>
      <c r="F249" s="92">
        <v>1</v>
      </c>
      <c r="G249" s="13">
        <f>VLOOKUP(B249,'LISTA DE PRECIOS'!A:E,5,FALSE)</f>
        <v>66521</v>
      </c>
      <c r="H249" s="94">
        <f>+ROUND(E249*F249*G249,0)</f>
        <v>1663</v>
      </c>
    </row>
    <row r="250" spans="2:8" ht="15.75" thickBot="1">
      <c r="B250" s="1022"/>
      <c r="C250" s="1023"/>
      <c r="D250" s="1024"/>
      <c r="E250" s="1030" t="s">
        <v>498</v>
      </c>
      <c r="F250" s="1031"/>
      <c r="G250" s="1032"/>
      <c r="H250" s="29">
        <f>ROUND(SUM(H245:H249),0)</f>
        <v>29113</v>
      </c>
    </row>
    <row r="251" spans="2:8" ht="15.75" thickBot="1">
      <c r="B251" s="42"/>
      <c r="C251" s="42"/>
      <c r="D251" s="42"/>
      <c r="E251" s="10"/>
      <c r="F251" s="10"/>
      <c r="G251" s="7"/>
      <c r="H251" s="8"/>
    </row>
    <row r="252" spans="2:8" ht="24">
      <c r="B252" s="1207" t="s">
        <v>499</v>
      </c>
      <c r="C252" s="1208"/>
      <c r="D252" s="124" t="s">
        <v>495</v>
      </c>
      <c r="E252" s="124" t="s">
        <v>501</v>
      </c>
      <c r="F252" s="123" t="s">
        <v>2469</v>
      </c>
      <c r="G252" s="122" t="s">
        <v>500</v>
      </c>
      <c r="H252" s="121" t="s">
        <v>493</v>
      </c>
    </row>
    <row r="253" spans="2:8" ht="15.75" thickBot="1">
      <c r="B253" s="181"/>
      <c r="C253" s="95"/>
      <c r="D253" s="92"/>
      <c r="E253" s="92"/>
      <c r="F253" s="173"/>
      <c r="G253" s="93"/>
      <c r="H253" s="94"/>
    </row>
    <row r="254" spans="2:8" ht="15.75" thickBot="1">
      <c r="B254" s="991"/>
      <c r="C254" s="991"/>
      <c r="D254" s="991"/>
      <c r="E254" s="1042" t="s">
        <v>502</v>
      </c>
      <c r="F254" s="1043"/>
      <c r="G254" s="1031"/>
      <c r="H254" s="172">
        <f>ROUND(SUM(H253:H253),0)</f>
        <v>0</v>
      </c>
    </row>
    <row r="255" spans="2:8" ht="15.75" thickBot="1">
      <c r="B255" s="1027"/>
      <c r="C255" s="1027"/>
      <c r="D255" s="1027"/>
      <c r="E255" s="1027"/>
      <c r="F255" s="1027"/>
      <c r="G255" s="1027"/>
      <c r="H255" s="1027"/>
    </row>
    <row r="256" spans="2:8">
      <c r="B256" s="1207" t="s">
        <v>503</v>
      </c>
      <c r="C256" s="1208"/>
      <c r="D256" s="124" t="s">
        <v>495</v>
      </c>
      <c r="E256" s="123" t="s">
        <v>504</v>
      </c>
      <c r="F256" s="123" t="s">
        <v>2469</v>
      </c>
      <c r="G256" s="122" t="s">
        <v>505</v>
      </c>
      <c r="H256" s="121" t="s">
        <v>493</v>
      </c>
    </row>
    <row r="257" spans="2:8">
      <c r="B257" s="111" t="s">
        <v>2514</v>
      </c>
      <c r="C257" s="11" t="str">
        <f>VLOOKUP(B257,'LISTA DE PRECIOS'!A:B,2,FALSE)</f>
        <v>Ayudante</v>
      </c>
      <c r="D257" s="12" t="str">
        <f>VLOOKUP(B257,'LISTA DE PRECIOS'!A:D,4,FALSE)</f>
        <v>Día</v>
      </c>
      <c r="E257" s="23">
        <v>0.13</v>
      </c>
      <c r="F257" s="23">
        <v>7</v>
      </c>
      <c r="G257" s="13">
        <f>VLOOKUP(B257,'LISTA DE PRECIOS'!A:E,5,FALSE)</f>
        <v>67964</v>
      </c>
      <c r="H257" s="119">
        <f>+ROUND(E257*F257*G257,0)</f>
        <v>61847</v>
      </c>
    </row>
    <row r="258" spans="2:8" ht="15.75" thickBot="1">
      <c r="B258" s="118" t="s">
        <v>2516</v>
      </c>
      <c r="C258" s="11" t="str">
        <f>VLOOKUP(B258,'LISTA DE PRECIOS'!A:B,2,FALSE)</f>
        <v>Oficial</v>
      </c>
      <c r="D258" s="12" t="str">
        <f>VLOOKUP(B258,'LISTA DE PRECIOS'!A:D,4,FALSE)</f>
        <v>Día</v>
      </c>
      <c r="E258" s="117">
        <v>0.13</v>
      </c>
      <c r="F258" s="117">
        <v>1</v>
      </c>
      <c r="G258" s="13">
        <f>VLOOKUP(B258,'LISTA DE PRECIOS'!A:E,5,FALSE)</f>
        <v>122335</v>
      </c>
      <c r="H258" s="116">
        <f>+ROUND(E258*F258*G258,0)</f>
        <v>15904</v>
      </c>
    </row>
    <row r="259" spans="2:8" ht="15.75" thickBot="1">
      <c r="B259" s="991"/>
      <c r="C259" s="991"/>
      <c r="D259" s="1258"/>
      <c r="E259" s="1042" t="s">
        <v>506</v>
      </c>
      <c r="F259" s="1043"/>
      <c r="G259" s="1031"/>
      <c r="H259" s="29">
        <f>ROUND(SUM(H257:H258),0)</f>
        <v>77751</v>
      </c>
    </row>
    <row r="260" spans="2:8" ht="15.75" thickBot="1">
      <c r="B260" s="42"/>
      <c r="C260" s="42"/>
      <c r="D260" s="42"/>
      <c r="E260" s="42"/>
      <c r="F260" s="42"/>
      <c r="G260" s="42"/>
      <c r="H260" s="42"/>
    </row>
    <row r="261" spans="2:8" ht="15.75" thickBot="1">
      <c r="B261" s="40"/>
      <c r="C261" s="40"/>
      <c r="D261" s="40"/>
      <c r="E261" s="995" t="s">
        <v>507</v>
      </c>
      <c r="F261" s="996"/>
      <c r="G261" s="997"/>
      <c r="H261" s="14">
        <f>+ROUND(H259+H250+H242+H254,0)</f>
        <v>207023</v>
      </c>
    </row>
    <row r="263" spans="2:8" ht="15.75" thickBot="1"/>
    <row r="264" spans="2:8" ht="16.5" thickBot="1">
      <c r="B264" s="998" t="s">
        <v>2532</v>
      </c>
      <c r="C264" s="999"/>
      <c r="D264" s="999"/>
      <c r="E264" s="999"/>
      <c r="F264" s="999"/>
      <c r="G264" s="999"/>
      <c r="H264" s="1000"/>
    </row>
    <row r="265" spans="2:8" ht="15.75" thickBot="1">
      <c r="B265" s="1001" t="s">
        <v>487</v>
      </c>
      <c r="C265" s="1002"/>
      <c r="D265" s="1003"/>
      <c r="E265" s="1004"/>
      <c r="F265" s="1004"/>
      <c r="G265" s="1004"/>
      <c r="H265" s="1005"/>
    </row>
    <row r="266" spans="2:8" ht="15.75" thickBot="1">
      <c r="B266" s="1006" t="s">
        <v>488</v>
      </c>
      <c r="C266" s="1007"/>
      <c r="D266" s="1008" t="s">
        <v>1577</v>
      </c>
      <c r="E266" s="1007"/>
      <c r="F266" s="1007"/>
      <c r="G266" s="1007"/>
      <c r="H266" s="1009"/>
    </row>
    <row r="267" spans="2:8" ht="14.45" customHeight="1">
      <c r="B267" s="1010" t="str">
        <f>VLOOKUP(D266,ACTIVIDADES!A:D,2,FALSE)</f>
        <v>Lleno compactado con material del sitio manual</v>
      </c>
      <c r="C267" s="1011"/>
      <c r="D267" s="1010" t="s">
        <v>34</v>
      </c>
      <c r="E267" s="1011"/>
      <c r="F267" s="1011"/>
      <c r="G267" s="1011"/>
      <c r="H267" s="38" t="s">
        <v>1</v>
      </c>
    </row>
    <row r="268" spans="2:8">
      <c r="B268" s="1012"/>
      <c r="C268" s="1013"/>
      <c r="D268" s="1016">
        <f>+ROUND(H288+H279+H273+H283,0)</f>
        <v>27291</v>
      </c>
      <c r="E268" s="1017"/>
      <c r="F268" s="1017"/>
      <c r="G268" s="1017"/>
      <c r="H268" s="1020" t="s">
        <v>29</v>
      </c>
    </row>
    <row r="269" spans="2:8" ht="15.75" thickBot="1">
      <c r="B269" s="1014"/>
      <c r="C269" s="1015"/>
      <c r="D269" s="1018"/>
      <c r="E269" s="1019"/>
      <c r="F269" s="1019"/>
      <c r="G269" s="1019"/>
      <c r="H269" s="1021"/>
    </row>
    <row r="270" spans="2:8" ht="15.75" thickBot="1"/>
    <row r="271" spans="2:8">
      <c r="B271" s="1028" t="s">
        <v>494</v>
      </c>
      <c r="C271" s="1029"/>
      <c r="D271" s="41" t="s">
        <v>495</v>
      </c>
      <c r="E271" s="25" t="s">
        <v>496</v>
      </c>
      <c r="F271" s="25" t="s">
        <v>2469</v>
      </c>
      <c r="G271" s="26" t="s">
        <v>492</v>
      </c>
      <c r="H271" s="27" t="s">
        <v>493</v>
      </c>
    </row>
    <row r="272" spans="2:8">
      <c r="B272" s="54"/>
      <c r="C272" s="56"/>
      <c r="D272" s="12"/>
      <c r="E272" s="12"/>
      <c r="F272" s="12"/>
      <c r="G272" s="13"/>
      <c r="H272" s="39"/>
    </row>
    <row r="273" spans="2:8" ht="15.75" thickBot="1">
      <c r="B273" s="1022"/>
      <c r="C273" s="1023"/>
      <c r="D273" s="1024"/>
      <c r="E273" s="1030" t="s">
        <v>497</v>
      </c>
      <c r="F273" s="1031"/>
      <c r="G273" s="1032"/>
      <c r="H273" s="29">
        <f>ROUND(SUM(H272:H272),0)</f>
        <v>0</v>
      </c>
    </row>
    <row r="274" spans="2:8" ht="15.75" thickBot="1">
      <c r="B274" s="1027"/>
      <c r="C274" s="1027"/>
      <c r="D274" s="1027"/>
      <c r="E274" s="1027"/>
      <c r="F274" s="1027"/>
      <c r="G274" s="1027"/>
      <c r="H274" s="1027"/>
    </row>
    <row r="275" spans="2:8">
      <c r="B275" s="1207" t="s">
        <v>489</v>
      </c>
      <c r="C275" s="1208"/>
      <c r="D275" s="124" t="s">
        <v>490</v>
      </c>
      <c r="E275" s="123" t="s">
        <v>491</v>
      </c>
      <c r="F275" s="123" t="s">
        <v>2469</v>
      </c>
      <c r="G275" s="122" t="s">
        <v>492</v>
      </c>
      <c r="H275" s="121" t="s">
        <v>493</v>
      </c>
    </row>
    <row r="276" spans="2:8">
      <c r="B276" s="114" t="s">
        <v>543</v>
      </c>
      <c r="C276" s="11" t="str">
        <f>VLOOKUP(B276,'LISTA DE PRECIOS'!A:B,2,FALSE)</f>
        <v>Herramienta menor</v>
      </c>
      <c r="D276" s="12" t="str">
        <f>VLOOKUP(B276,'LISTA DE PRECIOS'!A:D,4,FALSE)</f>
        <v>%MO</v>
      </c>
      <c r="E276" s="55">
        <v>0.1</v>
      </c>
      <c r="F276" s="174">
        <v>1</v>
      </c>
      <c r="G276" s="13">
        <f>+H288</f>
        <v>19710</v>
      </c>
      <c r="H276" s="39">
        <f>+ROUND(E276*F276*G276,0)</f>
        <v>1971</v>
      </c>
    </row>
    <row r="277" spans="2:8">
      <c r="B277" s="114" t="s">
        <v>524</v>
      </c>
      <c r="C277" s="11" t="str">
        <f>VLOOKUP(B277,'LISTA DE PRECIOS'!A:B,2,FALSE)</f>
        <v>Acarreo Horizontal</v>
      </c>
      <c r="D277" s="12" t="str">
        <f>VLOOKUP(B277,'LISTA DE PRECIOS'!A:D,4,FALSE)</f>
        <v>% MO</v>
      </c>
      <c r="E277" s="55">
        <v>0.1</v>
      </c>
      <c r="F277" s="174">
        <v>1</v>
      </c>
      <c r="G277" s="13">
        <f>+H287</f>
        <v>6117</v>
      </c>
      <c r="H277" s="39">
        <f>+ROUND(E277*F277*G277,0)</f>
        <v>612</v>
      </c>
    </row>
    <row r="278" spans="2:8" ht="15.75" thickBot="1">
      <c r="B278" s="178" t="s">
        <v>585</v>
      </c>
      <c r="C278" s="11" t="str">
        <f>VLOOKUP(B278,'LISTA DE PRECIOS'!A:B,2,FALSE)</f>
        <v>Compactador  manual (canguro)</v>
      </c>
      <c r="D278" s="12" t="str">
        <f>VLOOKUP(B278,'LISTA DE PRECIOS'!A:D,4,FALSE)</f>
        <v>Día</v>
      </c>
      <c r="E278" s="12">
        <v>7.0000000000000007E-2</v>
      </c>
      <c r="F278" s="12">
        <v>1</v>
      </c>
      <c r="G278" s="13">
        <f>VLOOKUP(B278,'LISTA DE PRECIOS'!A:E,5,FALSE)</f>
        <v>71400</v>
      </c>
      <c r="H278" s="39">
        <f>+ROUND(E278*F278*G278,0)</f>
        <v>4998</v>
      </c>
    </row>
    <row r="279" spans="2:8" ht="15.75" thickBot="1">
      <c r="B279" s="1022"/>
      <c r="C279" s="1023"/>
      <c r="D279" s="1024"/>
      <c r="E279" s="1030" t="s">
        <v>498</v>
      </c>
      <c r="F279" s="1031"/>
      <c r="G279" s="1032"/>
      <c r="H279" s="29">
        <f>ROUND(SUM(H276:H278),0)</f>
        <v>7581</v>
      </c>
    </row>
    <row r="280" spans="2:8" ht="15.75" thickBot="1">
      <c r="B280" s="42"/>
      <c r="C280" s="42"/>
      <c r="D280" s="42"/>
      <c r="E280" s="10"/>
      <c r="F280" s="10"/>
      <c r="G280" s="7"/>
      <c r="H280" s="8"/>
    </row>
    <row r="281" spans="2:8" ht="24">
      <c r="B281" s="1207" t="s">
        <v>499</v>
      </c>
      <c r="C281" s="1208"/>
      <c r="D281" s="124" t="s">
        <v>495</v>
      </c>
      <c r="E281" s="124" t="s">
        <v>501</v>
      </c>
      <c r="F281" s="123" t="s">
        <v>2469</v>
      </c>
      <c r="G281" s="122" t="s">
        <v>500</v>
      </c>
      <c r="H281" s="121" t="s">
        <v>493</v>
      </c>
    </row>
    <row r="282" spans="2:8" ht="15.75" thickBot="1">
      <c r="B282" s="181"/>
      <c r="C282" s="95"/>
      <c r="D282" s="92"/>
      <c r="E282" s="92"/>
      <c r="F282" s="173"/>
      <c r="G282" s="93"/>
      <c r="H282" s="94"/>
    </row>
    <row r="283" spans="2:8" ht="15.75" thickBot="1">
      <c r="B283" s="991"/>
      <c r="C283" s="991"/>
      <c r="D283" s="991"/>
      <c r="E283" s="1042" t="s">
        <v>502</v>
      </c>
      <c r="F283" s="1043"/>
      <c r="G283" s="1031"/>
      <c r="H283" s="172">
        <f>ROUND(SUM(H282:H282),0)</f>
        <v>0</v>
      </c>
    </row>
    <row r="284" spans="2:8" ht="15.75" thickBot="1">
      <c r="B284" s="1027"/>
      <c r="C284" s="1027"/>
      <c r="D284" s="1027"/>
      <c r="E284" s="1027"/>
      <c r="F284" s="1027"/>
      <c r="G284" s="1027"/>
      <c r="H284" s="1027"/>
    </row>
    <row r="285" spans="2:8">
      <c r="B285" s="1207" t="s">
        <v>503</v>
      </c>
      <c r="C285" s="1208"/>
      <c r="D285" s="124" t="s">
        <v>495</v>
      </c>
      <c r="E285" s="123" t="s">
        <v>504</v>
      </c>
      <c r="F285" s="123" t="s">
        <v>2469</v>
      </c>
      <c r="G285" s="122" t="s">
        <v>505</v>
      </c>
      <c r="H285" s="121" t="s">
        <v>493</v>
      </c>
    </row>
    <row r="286" spans="2:8">
      <c r="B286" s="111" t="s">
        <v>2514</v>
      </c>
      <c r="C286" s="11" t="str">
        <f>VLOOKUP(B286,'LISTA DE PRECIOS'!A:B,2,FALSE)</f>
        <v>Ayudante</v>
      </c>
      <c r="D286" s="12" t="str">
        <f>VLOOKUP(B286,'LISTA DE PRECIOS'!A:D,4,FALSE)</f>
        <v>Día</v>
      </c>
      <c r="E286" s="23">
        <v>0.05</v>
      </c>
      <c r="F286" s="23">
        <v>4</v>
      </c>
      <c r="G286" s="13">
        <f>VLOOKUP(B286,'LISTA DE PRECIOS'!A:E,5,FALSE)</f>
        <v>67964</v>
      </c>
      <c r="H286" s="119">
        <f>+ROUND(E286*F286*G286,0)</f>
        <v>13593</v>
      </c>
    </row>
    <row r="287" spans="2:8" ht="15.75" thickBot="1">
      <c r="B287" s="118" t="s">
        <v>2516</v>
      </c>
      <c r="C287" s="11" t="str">
        <f>VLOOKUP(B287,'LISTA DE PRECIOS'!A:B,2,FALSE)</f>
        <v>Oficial</v>
      </c>
      <c r="D287" s="12" t="str">
        <f>VLOOKUP(B287,'LISTA DE PRECIOS'!A:D,4,FALSE)</f>
        <v>Día</v>
      </c>
      <c r="E287" s="117">
        <v>0.05</v>
      </c>
      <c r="F287" s="117">
        <v>1</v>
      </c>
      <c r="G287" s="13">
        <f>VLOOKUP(B287,'LISTA DE PRECIOS'!A:E,5,FALSE)</f>
        <v>122335</v>
      </c>
      <c r="H287" s="116">
        <f>+ROUND(E287*F287*G287,0)</f>
        <v>6117</v>
      </c>
    </row>
    <row r="288" spans="2:8" ht="15.75" thickBot="1">
      <c r="B288" s="991"/>
      <c r="C288" s="991"/>
      <c r="D288" s="1258"/>
      <c r="E288" s="1042" t="s">
        <v>506</v>
      </c>
      <c r="F288" s="1043"/>
      <c r="G288" s="1031"/>
      <c r="H288" s="29">
        <f>ROUND(SUM(H286:H287),0)</f>
        <v>19710</v>
      </c>
    </row>
    <row r="289" spans="2:8" ht="15.75" thickBot="1">
      <c r="B289" s="42"/>
      <c r="C289" s="42"/>
      <c r="D289" s="42"/>
      <c r="E289" s="42"/>
      <c r="F289" s="42"/>
      <c r="G289" s="42"/>
      <c r="H289" s="42"/>
    </row>
    <row r="290" spans="2:8" ht="15.75" thickBot="1">
      <c r="B290" s="40"/>
      <c r="C290" s="40"/>
      <c r="D290" s="40"/>
      <c r="E290" s="995" t="s">
        <v>507</v>
      </c>
      <c r="F290" s="996"/>
      <c r="G290" s="997"/>
      <c r="H290" s="14">
        <f>+ROUND(H288+H279+H273+H283,0)</f>
        <v>27291</v>
      </c>
    </row>
    <row r="292" spans="2:8" ht="15.75" thickBot="1"/>
    <row r="293" spans="2:8" ht="16.5" thickBot="1">
      <c r="B293" s="998" t="s">
        <v>2532</v>
      </c>
      <c r="C293" s="999"/>
      <c r="D293" s="999"/>
      <c r="E293" s="999"/>
      <c r="F293" s="999"/>
      <c r="G293" s="999"/>
      <c r="H293" s="1000"/>
    </row>
    <row r="294" spans="2:8" ht="15.75" thickBot="1">
      <c r="B294" s="1001" t="s">
        <v>487</v>
      </c>
      <c r="C294" s="1002"/>
      <c r="D294" s="1003"/>
      <c r="E294" s="1004"/>
      <c r="F294" s="1004"/>
      <c r="G294" s="1004"/>
      <c r="H294" s="1005"/>
    </row>
    <row r="295" spans="2:8" ht="15.75" thickBot="1">
      <c r="B295" s="1006" t="s">
        <v>488</v>
      </c>
      <c r="C295" s="1007"/>
      <c r="D295" s="1008" t="s">
        <v>1579</v>
      </c>
      <c r="E295" s="1007"/>
      <c r="F295" s="1007"/>
      <c r="G295" s="1007"/>
      <c r="H295" s="1009"/>
    </row>
    <row r="296" spans="2:8" ht="14.45" customHeight="1">
      <c r="B296" s="1010" t="str">
        <f>VLOOKUP(D295,ACTIVIDADES!A:D,2,FALSE)</f>
        <v>Lleno compactado  manual con material transportado</v>
      </c>
      <c r="C296" s="1011"/>
      <c r="D296" s="1010" t="s">
        <v>34</v>
      </c>
      <c r="E296" s="1011"/>
      <c r="F296" s="1011"/>
      <c r="G296" s="1011"/>
      <c r="H296" s="38" t="s">
        <v>1</v>
      </c>
    </row>
    <row r="297" spans="2:8">
      <c r="B297" s="1012"/>
      <c r="C297" s="1013"/>
      <c r="D297" s="1016">
        <f>+ROUND(H320+H311+H304+H315,0)</f>
        <v>73385</v>
      </c>
      <c r="E297" s="1017"/>
      <c r="F297" s="1017"/>
      <c r="G297" s="1017"/>
      <c r="H297" s="1020" t="s">
        <v>29</v>
      </c>
    </row>
    <row r="298" spans="2:8" ht="15.75" thickBot="1">
      <c r="B298" s="1014"/>
      <c r="C298" s="1015"/>
      <c r="D298" s="1018"/>
      <c r="E298" s="1019"/>
      <c r="F298" s="1019"/>
      <c r="G298" s="1019"/>
      <c r="H298" s="1021"/>
    </row>
    <row r="299" spans="2:8" ht="15.75" thickBot="1"/>
    <row r="300" spans="2:8">
      <c r="B300" s="1028" t="s">
        <v>494</v>
      </c>
      <c r="C300" s="1029"/>
      <c r="D300" s="41" t="s">
        <v>495</v>
      </c>
      <c r="E300" s="25" t="s">
        <v>496</v>
      </c>
      <c r="F300" s="25" t="s">
        <v>2469</v>
      </c>
      <c r="G300" s="26" t="s">
        <v>492</v>
      </c>
      <c r="H300" s="27" t="s">
        <v>493</v>
      </c>
    </row>
    <row r="301" spans="2:8">
      <c r="B301" s="54" t="s">
        <v>1150</v>
      </c>
      <c r="C301" s="11" t="str">
        <f>VLOOKUP(B301,'LISTA DE PRECIOS'!A:B,2,FALSE)</f>
        <v>Tierra no vegetal</v>
      </c>
      <c r="D301" s="12" t="str">
        <f>VLOOKUP(B301,'LISTA DE PRECIOS'!A:D,4,FALSE)</f>
        <v>M3</v>
      </c>
      <c r="E301" s="12">
        <v>1</v>
      </c>
      <c r="F301" s="12">
        <v>1.03</v>
      </c>
      <c r="G301" s="13">
        <f>VLOOKUP(B301,'LISTA DE PRECIOS'!A:E,5,FALSE)</f>
        <v>8304</v>
      </c>
      <c r="H301" s="39">
        <f>+ROUND(E301*F301*G301,0)</f>
        <v>8553</v>
      </c>
    </row>
    <row r="302" spans="2:8">
      <c r="B302" s="180" t="s">
        <v>2577</v>
      </c>
      <c r="C302" s="56" t="s">
        <v>2576</v>
      </c>
      <c r="D302" s="12" t="s">
        <v>29</v>
      </c>
      <c r="E302" s="12">
        <v>1</v>
      </c>
      <c r="F302" s="12">
        <v>1</v>
      </c>
      <c r="G302" s="13">
        <v>15026</v>
      </c>
      <c r="H302" s="39">
        <v>15026</v>
      </c>
    </row>
    <row r="303" spans="2:8">
      <c r="B303" s="54" t="s">
        <v>2445</v>
      </c>
      <c r="C303" s="11" t="str">
        <f>VLOOKUP(B303,'LISTA DE PRECIOS'!A:B,2,FALSE)</f>
        <v>Cargue mecánico de material</v>
      </c>
      <c r="D303" s="12" t="str">
        <f>VLOOKUP(B303,'LISTA DE PRECIOS'!A:D,4,FALSE)</f>
        <v>M3</v>
      </c>
      <c r="E303" s="12">
        <v>1</v>
      </c>
      <c r="F303" s="12">
        <v>1</v>
      </c>
      <c r="G303" s="13">
        <f>VLOOKUP(B303,'LISTA DE PRECIOS'!A:E,5,FALSE)</f>
        <v>5748</v>
      </c>
      <c r="H303" s="39">
        <f>+ROUND(E303*F303*G303,0)</f>
        <v>5748</v>
      </c>
    </row>
    <row r="304" spans="2:8" ht="15.75" thickBot="1">
      <c r="B304" s="1022"/>
      <c r="C304" s="1023"/>
      <c r="D304" s="1024"/>
      <c r="E304" s="1030" t="s">
        <v>497</v>
      </c>
      <c r="F304" s="1031"/>
      <c r="G304" s="1032"/>
      <c r="H304" s="29">
        <f>ROUND(SUM(H301:H303),0)</f>
        <v>29327</v>
      </c>
    </row>
    <row r="305" spans="2:8" ht="15.75" thickBot="1">
      <c r="B305" s="1027"/>
      <c r="C305" s="1027"/>
      <c r="D305" s="1027"/>
      <c r="E305" s="1027"/>
      <c r="F305" s="1027"/>
      <c r="G305" s="1027"/>
      <c r="H305" s="1027"/>
    </row>
    <row r="306" spans="2:8">
      <c r="B306" s="1207" t="s">
        <v>489</v>
      </c>
      <c r="C306" s="1208"/>
      <c r="D306" s="124" t="s">
        <v>490</v>
      </c>
      <c r="E306" s="123" t="s">
        <v>491</v>
      </c>
      <c r="F306" s="123" t="s">
        <v>2469</v>
      </c>
      <c r="G306" s="122" t="s">
        <v>492</v>
      </c>
      <c r="H306" s="121" t="s">
        <v>493</v>
      </c>
    </row>
    <row r="307" spans="2:8">
      <c r="B307" s="114" t="s">
        <v>543</v>
      </c>
      <c r="C307" s="11" t="str">
        <f>VLOOKUP(B307,'LISTA DE PRECIOS'!A:B,2,FALSE)</f>
        <v>Herramienta menor</v>
      </c>
      <c r="D307" s="12" t="str">
        <f>VLOOKUP(B307,'LISTA DE PRECIOS'!A:D,4,FALSE)</f>
        <v>%MO</v>
      </c>
      <c r="E307" s="55">
        <v>0.1</v>
      </c>
      <c r="F307" s="174">
        <v>1</v>
      </c>
      <c r="G307" s="13">
        <f>+H320</f>
        <v>19710</v>
      </c>
      <c r="H307" s="39">
        <f>+ROUND(E307*F307*G307,0)</f>
        <v>1971</v>
      </c>
    </row>
    <row r="308" spans="2:8">
      <c r="B308" s="114" t="s">
        <v>524</v>
      </c>
      <c r="C308" s="11" t="str">
        <f>VLOOKUP(B308,'LISTA DE PRECIOS'!A:B,2,FALSE)</f>
        <v>Acarreo Horizontal</v>
      </c>
      <c r="D308" s="12" t="str">
        <f>VLOOKUP(B308,'LISTA DE PRECIOS'!A:D,4,FALSE)</f>
        <v>% MO</v>
      </c>
      <c r="E308" s="55">
        <v>0.1</v>
      </c>
      <c r="F308" s="174">
        <v>1</v>
      </c>
      <c r="G308" s="13">
        <f>+H320</f>
        <v>19710</v>
      </c>
      <c r="H308" s="39">
        <f>+ROUND(E308*F308*G308,0)</f>
        <v>1971</v>
      </c>
    </row>
    <row r="309" spans="2:8">
      <c r="B309" s="179" t="s">
        <v>585</v>
      </c>
      <c r="C309" s="11" t="str">
        <f>VLOOKUP(B309,'LISTA DE PRECIOS'!A:B,2,FALSE)</f>
        <v>Compactador  manual (canguro)</v>
      </c>
      <c r="D309" s="12" t="str">
        <f>VLOOKUP(B309,'LISTA DE PRECIOS'!A:D,4,FALSE)</f>
        <v>Día</v>
      </c>
      <c r="E309" s="176">
        <v>8.3000000000000004E-2</v>
      </c>
      <c r="F309" s="12">
        <v>1</v>
      </c>
      <c r="G309" s="13">
        <f>VLOOKUP(B309,'LISTA DE PRECIOS'!A:E,5,FALSE)</f>
        <v>71400</v>
      </c>
      <c r="H309" s="39">
        <f>+ROUND(E309*F309*G309,0)</f>
        <v>5926</v>
      </c>
    </row>
    <row r="310" spans="2:8" ht="15.75" thickBot="1">
      <c r="B310" s="178" t="s">
        <v>643</v>
      </c>
      <c r="C310" s="11" t="str">
        <f>VLOOKUP(B310,'LISTA DE PRECIOS'!A:B,2,FALSE)</f>
        <v>Toma de densidades</v>
      </c>
      <c r="D310" s="12" t="str">
        <f>VLOOKUP(B310,'LISTA DE PRECIOS'!A:D,4,FALSE)</f>
        <v>Un</v>
      </c>
      <c r="E310" s="176">
        <v>2.5000000000000001E-2</v>
      </c>
      <c r="F310" s="12">
        <v>1</v>
      </c>
      <c r="G310" s="13">
        <f>VLOOKUP(B310,'LISTA DE PRECIOS'!A:E,5,FALSE)</f>
        <v>66521</v>
      </c>
      <c r="H310" s="39">
        <f>+ROUND(E310*F310*G310,0)</f>
        <v>1663</v>
      </c>
    </row>
    <row r="311" spans="2:8" ht="15.75" thickBot="1">
      <c r="B311" s="1022"/>
      <c r="C311" s="1023"/>
      <c r="D311" s="1024"/>
      <c r="E311" s="1030" t="s">
        <v>498</v>
      </c>
      <c r="F311" s="1031"/>
      <c r="G311" s="1032"/>
      <c r="H311" s="29">
        <f>ROUND(SUM(H307:H310),0)</f>
        <v>11531</v>
      </c>
    </row>
    <row r="312" spans="2:8" ht="15.75" thickBot="1">
      <c r="B312" s="42"/>
      <c r="C312" s="42"/>
      <c r="D312" s="42"/>
      <c r="E312" s="10"/>
      <c r="F312" s="10"/>
      <c r="G312" s="7"/>
      <c r="H312" s="8"/>
    </row>
    <row r="313" spans="2:8" ht="24">
      <c r="B313" s="1207" t="s">
        <v>499</v>
      </c>
      <c r="C313" s="1208"/>
      <c r="D313" s="124" t="s">
        <v>495</v>
      </c>
      <c r="E313" s="124" t="s">
        <v>501</v>
      </c>
      <c r="F313" s="123" t="s">
        <v>2469</v>
      </c>
      <c r="G313" s="122" t="s">
        <v>500</v>
      </c>
      <c r="H313" s="121" t="s">
        <v>493</v>
      </c>
    </row>
    <row r="314" spans="2:8" ht="22.5">
      <c r="B314" s="175" t="s">
        <v>2434</v>
      </c>
      <c r="C314" s="11" t="str">
        <f>VLOOKUP(B314,'LISTA DE PRECIOS'!A:B,2,FALSE)</f>
        <v>Transporte material (corte, sub-base, base, afirmado, Petreos, arenas, etc)</v>
      </c>
      <c r="D314" s="12" t="str">
        <f>VLOOKUP(B314,'LISTA DE PRECIOS'!A:D,4,FALSE)</f>
        <v>M3-Km</v>
      </c>
      <c r="E314" s="176">
        <v>7</v>
      </c>
      <c r="F314" s="12">
        <v>1</v>
      </c>
      <c r="G314" s="13">
        <f>VLOOKUP(B314,'LISTA DE PRECIOS'!A:E,5,FALSE)</f>
        <v>1831</v>
      </c>
      <c r="H314" s="39">
        <f>+ROUND(E314*F314*G314,0)</f>
        <v>12817</v>
      </c>
    </row>
    <row r="315" spans="2:8" ht="15.75" thickBot="1">
      <c r="B315" s="991"/>
      <c r="C315" s="991"/>
      <c r="D315" s="991"/>
      <c r="E315" s="1042" t="s">
        <v>502</v>
      </c>
      <c r="F315" s="1043"/>
      <c r="G315" s="1031"/>
      <c r="H315" s="172">
        <f>ROUND(SUM(H314:H314),0)</f>
        <v>12817</v>
      </c>
    </row>
    <row r="316" spans="2:8" ht="15.75" thickBot="1">
      <c r="B316" s="1027"/>
      <c r="C316" s="1027"/>
      <c r="D316" s="1027"/>
      <c r="E316" s="1027"/>
      <c r="F316" s="1027"/>
      <c r="G316" s="1027"/>
      <c r="H316" s="1027"/>
    </row>
    <row r="317" spans="2:8">
      <c r="B317" s="1207" t="s">
        <v>503</v>
      </c>
      <c r="C317" s="1208"/>
      <c r="D317" s="124" t="s">
        <v>495</v>
      </c>
      <c r="E317" s="123" t="s">
        <v>504</v>
      </c>
      <c r="F317" s="123" t="s">
        <v>2469</v>
      </c>
      <c r="G317" s="122" t="s">
        <v>505</v>
      </c>
      <c r="H317" s="121" t="s">
        <v>493</v>
      </c>
    </row>
    <row r="318" spans="2:8">
      <c r="B318" s="111" t="s">
        <v>2514</v>
      </c>
      <c r="C318" s="11" t="str">
        <f>VLOOKUP(B318,'LISTA DE PRECIOS'!A:B,2,FALSE)</f>
        <v>Ayudante</v>
      </c>
      <c r="D318" s="12" t="str">
        <f>VLOOKUP(B318,'LISTA DE PRECIOS'!A:D,4,FALSE)</f>
        <v>Día</v>
      </c>
      <c r="E318" s="23">
        <v>0.05</v>
      </c>
      <c r="F318" s="23">
        <v>4</v>
      </c>
      <c r="G318" s="13">
        <f>VLOOKUP(B318,'LISTA DE PRECIOS'!A:E,5,FALSE)</f>
        <v>67964</v>
      </c>
      <c r="H318" s="119">
        <f>+ROUND(E318*F318*G318,0)</f>
        <v>13593</v>
      </c>
    </row>
    <row r="319" spans="2:8" ht="15.75" thickBot="1">
      <c r="B319" s="118" t="s">
        <v>2516</v>
      </c>
      <c r="C319" s="11" t="str">
        <f>VLOOKUP(B319,'LISTA DE PRECIOS'!A:B,2,FALSE)</f>
        <v>Oficial</v>
      </c>
      <c r="D319" s="12" t="str">
        <f>VLOOKUP(B319,'LISTA DE PRECIOS'!A:D,4,FALSE)</f>
        <v>Día</v>
      </c>
      <c r="E319" s="23">
        <v>0.05</v>
      </c>
      <c r="F319" s="117">
        <v>1</v>
      </c>
      <c r="G319" s="13">
        <f>VLOOKUP(B319,'LISTA DE PRECIOS'!A:E,5,FALSE)</f>
        <v>122335</v>
      </c>
      <c r="H319" s="116">
        <f>+ROUND(E319*F319*G319,0)</f>
        <v>6117</v>
      </c>
    </row>
    <row r="320" spans="2:8" ht="15.75" thickBot="1">
      <c r="B320" s="991"/>
      <c r="C320" s="991"/>
      <c r="D320" s="1258"/>
      <c r="E320" s="1042" t="s">
        <v>506</v>
      </c>
      <c r="F320" s="1043"/>
      <c r="G320" s="1031"/>
      <c r="H320" s="29">
        <f>ROUND(SUM(H318:H319),0)</f>
        <v>19710</v>
      </c>
    </row>
    <row r="321" spans="2:8" ht="15.75" thickBot="1">
      <c r="B321" s="42"/>
      <c r="C321" s="42"/>
      <c r="D321" s="42"/>
      <c r="E321" s="42"/>
      <c r="F321" s="42"/>
      <c r="G321" s="42"/>
      <c r="H321" s="42"/>
    </row>
    <row r="322" spans="2:8" ht="15.75" thickBot="1">
      <c r="B322" s="40"/>
      <c r="C322" s="40"/>
      <c r="D322" s="40"/>
      <c r="E322" s="995" t="s">
        <v>507</v>
      </c>
      <c r="F322" s="996"/>
      <c r="G322" s="997"/>
      <c r="H322" s="14">
        <f>+ROUND(H320+H311+H304+H315,0)</f>
        <v>73385</v>
      </c>
    </row>
    <row r="324" spans="2:8" ht="15.75" thickBot="1"/>
    <row r="325" spans="2:8" ht="16.5" thickBot="1">
      <c r="B325" s="998" t="s">
        <v>2532</v>
      </c>
      <c r="C325" s="999"/>
      <c r="D325" s="999"/>
      <c r="E325" s="999"/>
      <c r="F325" s="999"/>
      <c r="G325" s="999"/>
      <c r="H325" s="1000"/>
    </row>
    <row r="326" spans="2:8" ht="15.75" thickBot="1">
      <c r="B326" s="1001" t="s">
        <v>487</v>
      </c>
      <c r="C326" s="1002"/>
      <c r="D326" s="1003"/>
      <c r="E326" s="1004"/>
      <c r="F326" s="1004"/>
      <c r="G326" s="1004"/>
      <c r="H326" s="1005"/>
    </row>
    <row r="327" spans="2:8" ht="15.75" thickBot="1">
      <c r="B327" s="1006" t="s">
        <v>488</v>
      </c>
      <c r="C327" s="1007"/>
      <c r="D327" s="1008" t="s">
        <v>1581</v>
      </c>
      <c r="E327" s="1007"/>
      <c r="F327" s="1007"/>
      <c r="G327" s="1007"/>
      <c r="H327" s="1009"/>
    </row>
    <row r="328" spans="2:8" ht="14.45" customHeight="1">
      <c r="B328" s="1010" t="str">
        <f>VLOOKUP(D327,ACTIVIDADES!A:D,2,FALSE)</f>
        <v>Lleno compactado con material granular</v>
      </c>
      <c r="C328" s="1011"/>
      <c r="D328" s="1010" t="s">
        <v>34</v>
      </c>
      <c r="E328" s="1011"/>
      <c r="F328" s="1011"/>
      <c r="G328" s="1011"/>
      <c r="H328" s="38" t="s">
        <v>1</v>
      </c>
    </row>
    <row r="329" spans="2:8">
      <c r="B329" s="1012"/>
      <c r="C329" s="1013"/>
      <c r="D329" s="1016">
        <f>+ROUND(H350+H341+H334+H345,0)</f>
        <v>96155</v>
      </c>
      <c r="E329" s="1017"/>
      <c r="F329" s="1017"/>
      <c r="G329" s="1017"/>
      <c r="H329" s="1020" t="s">
        <v>29</v>
      </c>
    </row>
    <row r="330" spans="2:8" ht="15.75" thickBot="1">
      <c r="B330" s="1014"/>
      <c r="C330" s="1015"/>
      <c r="D330" s="1018"/>
      <c r="E330" s="1019"/>
      <c r="F330" s="1019"/>
      <c r="G330" s="1019"/>
      <c r="H330" s="1021"/>
    </row>
    <row r="331" spans="2:8" ht="15.75" thickBot="1"/>
    <row r="332" spans="2:8">
      <c r="B332" s="1028" t="s">
        <v>494</v>
      </c>
      <c r="C332" s="1029"/>
      <c r="D332" s="41" t="s">
        <v>495</v>
      </c>
      <c r="E332" s="25" t="s">
        <v>496</v>
      </c>
      <c r="F332" s="25" t="s">
        <v>2469</v>
      </c>
      <c r="G332" s="26" t="s">
        <v>492</v>
      </c>
      <c r="H332" s="27" t="s">
        <v>493</v>
      </c>
    </row>
    <row r="333" spans="2:8">
      <c r="B333" s="175" t="s">
        <v>963</v>
      </c>
      <c r="C333" s="11" t="str">
        <f>VLOOKUP(B333,'LISTA DE PRECIOS'!A:B,2,FALSE)</f>
        <v>Material granular seleccionado</v>
      </c>
      <c r="D333" s="12" t="str">
        <f>VLOOKUP(B333,'LISTA DE PRECIOS'!A:D,4,FALSE)</f>
        <v>M3</v>
      </c>
      <c r="E333" s="12">
        <v>1</v>
      </c>
      <c r="F333" s="12">
        <v>1.3</v>
      </c>
      <c r="G333" s="13">
        <f>VLOOKUP(B333,'LISTA DE PRECIOS'!A:E,5,FALSE)</f>
        <v>49000</v>
      </c>
      <c r="H333" s="39">
        <f>+ROUND(E333*F333*G333,0)</f>
        <v>63700</v>
      </c>
    </row>
    <row r="334" spans="2:8" ht="15.75" thickBot="1">
      <c r="B334" s="1022"/>
      <c r="C334" s="1023"/>
      <c r="D334" s="1024"/>
      <c r="E334" s="1030" t="s">
        <v>497</v>
      </c>
      <c r="F334" s="1031"/>
      <c r="G334" s="1032"/>
      <c r="H334" s="29">
        <f>ROUND(SUM(H333:H333),0)</f>
        <v>63700</v>
      </c>
    </row>
    <row r="335" spans="2:8" ht="15.75" thickBot="1">
      <c r="B335" s="1027"/>
      <c r="C335" s="1027"/>
      <c r="D335" s="1027"/>
      <c r="E335" s="1027"/>
      <c r="F335" s="1027"/>
      <c r="G335" s="1027"/>
      <c r="H335" s="1027"/>
    </row>
    <row r="336" spans="2:8">
      <c r="B336" s="1207" t="s">
        <v>489</v>
      </c>
      <c r="C336" s="1208"/>
      <c r="D336" s="124" t="s">
        <v>490</v>
      </c>
      <c r="E336" s="123" t="s">
        <v>491</v>
      </c>
      <c r="F336" s="123" t="s">
        <v>2469</v>
      </c>
      <c r="G336" s="122" t="s">
        <v>492</v>
      </c>
      <c r="H336" s="121" t="s">
        <v>493</v>
      </c>
    </row>
    <row r="337" spans="2:8">
      <c r="B337" s="114" t="s">
        <v>543</v>
      </c>
      <c r="C337" s="11" t="str">
        <f>VLOOKUP(B337,'LISTA DE PRECIOS'!A:B,2,FALSE)</f>
        <v>Herramienta menor</v>
      </c>
      <c r="D337" s="12" t="str">
        <f>VLOOKUP(B337,'LISTA DE PRECIOS'!A:D,4,FALSE)</f>
        <v>%MO</v>
      </c>
      <c r="E337" s="55">
        <v>0.1</v>
      </c>
      <c r="F337" s="174">
        <v>1</v>
      </c>
      <c r="G337" s="13">
        <f>+H350</f>
        <v>19710</v>
      </c>
      <c r="H337" s="39">
        <f>+ROUND(E337*F337*G337,0)</f>
        <v>1971</v>
      </c>
    </row>
    <row r="338" spans="2:8">
      <c r="B338" s="114" t="s">
        <v>524</v>
      </c>
      <c r="C338" s="11" t="str">
        <f>VLOOKUP(B338,'LISTA DE PRECIOS'!A:B,2,FALSE)</f>
        <v>Acarreo Horizontal</v>
      </c>
      <c r="D338" s="12" t="str">
        <f>VLOOKUP(B338,'LISTA DE PRECIOS'!A:D,4,FALSE)</f>
        <v>% MO</v>
      </c>
      <c r="E338" s="55">
        <v>0.1</v>
      </c>
      <c r="F338" s="174">
        <v>1</v>
      </c>
      <c r="G338" s="13">
        <f>+H350</f>
        <v>19710</v>
      </c>
      <c r="H338" s="39">
        <f>+ROUND(E338*F338*G338,0)</f>
        <v>1971</v>
      </c>
    </row>
    <row r="339" spans="2:8">
      <c r="B339" s="179" t="s">
        <v>585</v>
      </c>
      <c r="C339" s="11" t="str">
        <f>VLOOKUP(B339,'LISTA DE PRECIOS'!A:B,2,FALSE)</f>
        <v>Compactador  manual (canguro)</v>
      </c>
      <c r="D339" s="12" t="str">
        <f>VLOOKUP(B339,'LISTA DE PRECIOS'!A:D,4,FALSE)</f>
        <v>Día</v>
      </c>
      <c r="E339" s="176">
        <v>0.1</v>
      </c>
      <c r="F339" s="12">
        <v>1</v>
      </c>
      <c r="G339" s="13">
        <f>VLOOKUP(B339,'LISTA DE PRECIOS'!A:E,5,FALSE)</f>
        <v>71400</v>
      </c>
      <c r="H339" s="39">
        <f>+ROUND(E339*F339*G339,0)</f>
        <v>7140</v>
      </c>
    </row>
    <row r="340" spans="2:8" ht="15.75" thickBot="1">
      <c r="B340" s="178" t="s">
        <v>643</v>
      </c>
      <c r="C340" s="11" t="str">
        <f>VLOOKUP(B340,'LISTA DE PRECIOS'!A:B,2,FALSE)</f>
        <v>Toma de densidades</v>
      </c>
      <c r="D340" s="12" t="str">
        <f>VLOOKUP(B340,'LISTA DE PRECIOS'!A:D,4,FALSE)</f>
        <v>Un</v>
      </c>
      <c r="E340" s="176">
        <v>2.5000000000000001E-2</v>
      </c>
      <c r="F340" s="12">
        <v>1</v>
      </c>
      <c r="G340" s="13">
        <f>VLOOKUP(B340,'LISTA DE PRECIOS'!A:E,5,FALSE)</f>
        <v>66521</v>
      </c>
      <c r="H340" s="39">
        <f>+ROUND(E340*F340*G340,0)</f>
        <v>1663</v>
      </c>
    </row>
    <row r="341" spans="2:8" ht="15.75" thickBot="1">
      <c r="B341" s="1022"/>
      <c r="C341" s="1023"/>
      <c r="D341" s="1024"/>
      <c r="E341" s="1030" t="s">
        <v>498</v>
      </c>
      <c r="F341" s="1031"/>
      <c r="G341" s="1032"/>
      <c r="H341" s="29">
        <f>ROUND(SUM(H337:H340),0)</f>
        <v>12745</v>
      </c>
    </row>
    <row r="342" spans="2:8" ht="15.75" thickBot="1">
      <c r="B342" s="42"/>
      <c r="C342" s="42"/>
      <c r="D342" s="42"/>
      <c r="E342" s="10"/>
      <c r="F342" s="10"/>
      <c r="G342" s="7"/>
      <c r="H342" s="8"/>
    </row>
    <row r="343" spans="2:8" ht="24">
      <c r="B343" s="1207" t="s">
        <v>499</v>
      </c>
      <c r="C343" s="1208"/>
      <c r="D343" s="124" t="s">
        <v>495</v>
      </c>
      <c r="E343" s="124" t="s">
        <v>501</v>
      </c>
      <c r="F343" s="123" t="s">
        <v>2469</v>
      </c>
      <c r="G343" s="122" t="s">
        <v>500</v>
      </c>
      <c r="H343" s="121" t="s">
        <v>493</v>
      </c>
    </row>
    <row r="344" spans="2:8" ht="15.75" thickBot="1">
      <c r="B344" s="175" t="s">
        <v>2434</v>
      </c>
      <c r="C344" s="95"/>
      <c r="D344" s="92"/>
      <c r="E344" s="92"/>
      <c r="F344" s="173"/>
      <c r="G344" s="93"/>
      <c r="H344" s="94"/>
    </row>
    <row r="345" spans="2:8" ht="15.75" thickBot="1">
      <c r="B345" s="991"/>
      <c r="C345" s="991"/>
      <c r="D345" s="991"/>
      <c r="E345" s="1042" t="s">
        <v>502</v>
      </c>
      <c r="F345" s="1043"/>
      <c r="G345" s="1031"/>
      <c r="H345" s="172">
        <f>ROUND(SUM(H344:H344),0)</f>
        <v>0</v>
      </c>
    </row>
    <row r="346" spans="2:8" ht="15.75" thickBot="1">
      <c r="B346" s="1027"/>
      <c r="C346" s="1027"/>
      <c r="D346" s="1027"/>
      <c r="E346" s="1027"/>
      <c r="F346" s="1027"/>
      <c r="G346" s="1027"/>
      <c r="H346" s="1027"/>
    </row>
    <row r="347" spans="2:8">
      <c r="B347" s="1207" t="s">
        <v>503</v>
      </c>
      <c r="C347" s="1208"/>
      <c r="D347" s="124" t="s">
        <v>495</v>
      </c>
      <c r="E347" s="123" t="s">
        <v>504</v>
      </c>
      <c r="F347" s="123" t="s">
        <v>2469</v>
      </c>
      <c r="G347" s="122" t="s">
        <v>505</v>
      </c>
      <c r="H347" s="121" t="s">
        <v>493</v>
      </c>
    </row>
    <row r="348" spans="2:8">
      <c r="B348" s="111" t="s">
        <v>2514</v>
      </c>
      <c r="C348" s="11" t="str">
        <f>VLOOKUP(B348,'LISTA DE PRECIOS'!A:B,2,FALSE)</f>
        <v>Ayudante</v>
      </c>
      <c r="D348" s="12" t="str">
        <f>VLOOKUP(B348,'LISTA DE PRECIOS'!A:D,4,FALSE)</f>
        <v>Día</v>
      </c>
      <c r="E348" s="23">
        <v>0.05</v>
      </c>
      <c r="F348" s="23">
        <v>4</v>
      </c>
      <c r="G348" s="13">
        <f>VLOOKUP(B348,'LISTA DE PRECIOS'!A:E,5,FALSE)</f>
        <v>67964</v>
      </c>
      <c r="H348" s="119">
        <f>+ROUND(E348*F348*G348,0)</f>
        <v>13593</v>
      </c>
    </row>
    <row r="349" spans="2:8" ht="15.75" thickBot="1">
      <c r="B349" s="118" t="s">
        <v>2516</v>
      </c>
      <c r="C349" s="11" t="str">
        <f>VLOOKUP(B349,'LISTA DE PRECIOS'!A:B,2,FALSE)</f>
        <v>Oficial</v>
      </c>
      <c r="D349" s="12" t="str">
        <f>VLOOKUP(B349,'LISTA DE PRECIOS'!A:D,4,FALSE)</f>
        <v>Día</v>
      </c>
      <c r="E349" s="23">
        <v>0.05</v>
      </c>
      <c r="F349" s="117">
        <v>1</v>
      </c>
      <c r="G349" s="13">
        <f>VLOOKUP(B349,'LISTA DE PRECIOS'!A:E,5,FALSE)</f>
        <v>122335</v>
      </c>
      <c r="H349" s="116">
        <f>+ROUND(E349*F349*G349,0)</f>
        <v>6117</v>
      </c>
    </row>
    <row r="350" spans="2:8" ht="15.75" thickBot="1">
      <c r="B350" s="991"/>
      <c r="C350" s="991"/>
      <c r="D350" s="1258"/>
      <c r="E350" s="1042" t="s">
        <v>506</v>
      </c>
      <c r="F350" s="1043"/>
      <c r="G350" s="1031"/>
      <c r="H350" s="29">
        <f>ROUND(SUM(H348:H349),0)</f>
        <v>19710</v>
      </c>
    </row>
    <row r="351" spans="2:8" ht="15.75" thickBot="1">
      <c r="B351" s="42"/>
      <c r="C351" s="42"/>
      <c r="D351" s="42"/>
      <c r="E351" s="42"/>
      <c r="F351" s="42"/>
      <c r="G351" s="42"/>
      <c r="H351" s="42"/>
    </row>
    <row r="352" spans="2:8" ht="15.75" thickBot="1">
      <c r="B352" s="40"/>
      <c r="C352" s="40"/>
      <c r="D352" s="40"/>
      <c r="E352" s="995" t="s">
        <v>507</v>
      </c>
      <c r="F352" s="996"/>
      <c r="G352" s="997"/>
      <c r="H352" s="14">
        <f>+ROUND(H350+H341+H334+H345,0)</f>
        <v>96155</v>
      </c>
    </row>
    <row r="354" spans="2:8" ht="15.75" thickBot="1"/>
    <row r="355" spans="2:8" ht="16.5" thickBot="1">
      <c r="B355" s="998" t="s">
        <v>2532</v>
      </c>
      <c r="C355" s="999"/>
      <c r="D355" s="999"/>
      <c r="E355" s="999"/>
      <c r="F355" s="999"/>
      <c r="G355" s="999"/>
      <c r="H355" s="1000"/>
    </row>
    <row r="356" spans="2:8" ht="15.75" thickBot="1">
      <c r="B356" s="1001" t="s">
        <v>487</v>
      </c>
      <c r="C356" s="1002"/>
      <c r="D356" s="1003"/>
      <c r="E356" s="1004"/>
      <c r="F356" s="1004"/>
      <c r="G356" s="1004"/>
      <c r="H356" s="1005"/>
    </row>
    <row r="357" spans="2:8" ht="15.75" thickBot="1">
      <c r="B357" s="1006" t="s">
        <v>488</v>
      </c>
      <c r="C357" s="1007"/>
      <c r="D357" s="1008" t="s">
        <v>1583</v>
      </c>
      <c r="E357" s="1007"/>
      <c r="F357" s="1007"/>
      <c r="G357" s="1007"/>
      <c r="H357" s="1009"/>
    </row>
    <row r="358" spans="2:8" ht="14.45" customHeight="1">
      <c r="B358" s="1010" t="str">
        <f>VLOOKUP(D357,ACTIVIDADES!A:D,2,FALSE)</f>
        <v>Lleno compactado con afirmado incluye transporte</v>
      </c>
      <c r="C358" s="1011"/>
      <c r="D358" s="1010" t="s">
        <v>34</v>
      </c>
      <c r="E358" s="1011"/>
      <c r="F358" s="1011"/>
      <c r="G358" s="1011"/>
      <c r="H358" s="38" t="s">
        <v>1</v>
      </c>
    </row>
    <row r="359" spans="2:8">
      <c r="B359" s="1012"/>
      <c r="C359" s="1013"/>
      <c r="D359" s="1016">
        <f>+ROUND(H380+H371+H364+H375,0)</f>
        <v>80500</v>
      </c>
      <c r="E359" s="1017"/>
      <c r="F359" s="1017"/>
      <c r="G359" s="1017"/>
      <c r="H359" s="1020" t="s">
        <v>29</v>
      </c>
    </row>
    <row r="360" spans="2:8" ht="15.75" thickBot="1">
      <c r="B360" s="1014"/>
      <c r="C360" s="1015"/>
      <c r="D360" s="1018"/>
      <c r="E360" s="1019"/>
      <c r="F360" s="1019"/>
      <c r="G360" s="1019"/>
      <c r="H360" s="1021"/>
    </row>
    <row r="361" spans="2:8" ht="15.75" thickBot="1"/>
    <row r="362" spans="2:8">
      <c r="B362" s="1207" t="s">
        <v>494</v>
      </c>
      <c r="C362" s="1208"/>
      <c r="D362" s="124" t="s">
        <v>495</v>
      </c>
      <c r="E362" s="123" t="s">
        <v>496</v>
      </c>
      <c r="F362" s="123" t="s">
        <v>2469</v>
      </c>
      <c r="G362" s="122" t="s">
        <v>492</v>
      </c>
      <c r="H362" s="121" t="s">
        <v>493</v>
      </c>
    </row>
    <row r="363" spans="2:8" ht="23.25" thickBot="1">
      <c r="B363" s="167" t="s">
        <v>675</v>
      </c>
      <c r="C363" s="11" t="str">
        <f>VLOOKUP(B363,'LISTA DE PRECIOS'!A:B,2,FALSE)</f>
        <v>Afirmado para mantenimiento vial y elementos no estructurales</v>
      </c>
      <c r="D363" s="12" t="str">
        <f>VLOOKUP(B363,'LISTA DE PRECIOS'!A:D,4,FALSE)</f>
        <v>M3</v>
      </c>
      <c r="E363" s="92">
        <v>1</v>
      </c>
      <c r="F363" s="92">
        <v>1.3</v>
      </c>
      <c r="G363" s="13">
        <f>VLOOKUP(B363,'LISTA DE PRECIOS'!A:E,5,FALSE)</f>
        <v>36500</v>
      </c>
      <c r="H363" s="94">
        <f>+ROUND(E363*F363*G363,0)</f>
        <v>47450</v>
      </c>
    </row>
    <row r="364" spans="2:8" ht="15.75" thickBot="1">
      <c r="B364" s="1022"/>
      <c r="C364" s="1023"/>
      <c r="D364" s="1024"/>
      <c r="E364" s="1030" t="s">
        <v>497</v>
      </c>
      <c r="F364" s="1031"/>
      <c r="G364" s="1032"/>
      <c r="H364" s="29">
        <f>ROUND(SUM(H363:H363),0)</f>
        <v>47450</v>
      </c>
    </row>
    <row r="365" spans="2:8" ht="15.75" thickBot="1">
      <c r="B365" s="1027"/>
      <c r="C365" s="1027"/>
      <c r="D365" s="1027"/>
      <c r="E365" s="1027"/>
      <c r="F365" s="1027"/>
      <c r="G365" s="1027"/>
      <c r="H365" s="1027"/>
    </row>
    <row r="366" spans="2:8">
      <c r="B366" s="1207" t="s">
        <v>489</v>
      </c>
      <c r="C366" s="1208"/>
      <c r="D366" s="124" t="s">
        <v>490</v>
      </c>
      <c r="E366" s="123" t="s">
        <v>491</v>
      </c>
      <c r="F366" s="123" t="s">
        <v>2469</v>
      </c>
      <c r="G366" s="122" t="s">
        <v>492</v>
      </c>
      <c r="H366" s="121" t="s">
        <v>493</v>
      </c>
    </row>
    <row r="367" spans="2:8">
      <c r="B367" s="114" t="s">
        <v>543</v>
      </c>
      <c r="C367" s="11" t="str">
        <f>VLOOKUP(B367,'LISTA DE PRECIOS'!A:B,2,FALSE)</f>
        <v>Herramienta menor</v>
      </c>
      <c r="D367" s="12" t="str">
        <f>VLOOKUP(B367,'LISTA DE PRECIOS'!A:D,4,FALSE)</f>
        <v>%MO</v>
      </c>
      <c r="E367" s="55">
        <v>0.1</v>
      </c>
      <c r="F367" s="174">
        <v>1</v>
      </c>
      <c r="G367" s="13">
        <f>+H380</f>
        <v>19710</v>
      </c>
      <c r="H367" s="39">
        <f>+ROUND(E367*F367*G367,0)</f>
        <v>1971</v>
      </c>
    </row>
    <row r="368" spans="2:8">
      <c r="B368" s="114" t="s">
        <v>524</v>
      </c>
      <c r="C368" s="11" t="str">
        <f>VLOOKUP(B368,'LISTA DE PRECIOS'!A:B,2,FALSE)</f>
        <v>Acarreo Horizontal</v>
      </c>
      <c r="D368" s="12" t="str">
        <f>VLOOKUP(B368,'LISTA DE PRECIOS'!A:D,4,FALSE)</f>
        <v>% MO</v>
      </c>
      <c r="E368" s="55">
        <v>0.1</v>
      </c>
      <c r="F368" s="174">
        <v>1</v>
      </c>
      <c r="G368" s="13">
        <f>+H380</f>
        <v>19710</v>
      </c>
      <c r="H368" s="39">
        <f>+ROUND(E368*F368*G368,0)</f>
        <v>1971</v>
      </c>
    </row>
    <row r="369" spans="2:8">
      <c r="B369" s="177" t="s">
        <v>555</v>
      </c>
      <c r="C369" s="11" t="str">
        <f>VLOOKUP(B369,'LISTA DE PRECIOS'!A:B,2,FALSE)</f>
        <v xml:space="preserve">Vibrocompactador manual </v>
      </c>
      <c r="D369" s="12" t="str">
        <f>VLOOKUP(B369,'LISTA DE PRECIOS'!A:D,4,FALSE)</f>
        <v>Día</v>
      </c>
      <c r="E369" s="176">
        <v>0.13</v>
      </c>
      <c r="F369" s="12">
        <v>1</v>
      </c>
      <c r="G369" s="13">
        <f>VLOOKUP(B369,'LISTA DE PRECIOS'!A:E,5,FALSE)</f>
        <v>59500</v>
      </c>
      <c r="H369" s="39">
        <f>+ROUND(E369*F369*G369,0)</f>
        <v>7735</v>
      </c>
    </row>
    <row r="370" spans="2:8" ht="15.75" thickBot="1">
      <c r="B370" s="156" t="s">
        <v>643</v>
      </c>
      <c r="C370" s="11" t="str">
        <f>VLOOKUP(B370,'LISTA DE PRECIOS'!A:B,2,FALSE)</f>
        <v>Toma de densidades</v>
      </c>
      <c r="D370" s="12" t="str">
        <f>VLOOKUP(B370,'LISTA DE PRECIOS'!A:D,4,FALSE)</f>
        <v>Un</v>
      </c>
      <c r="E370" s="173">
        <v>2.5000000000000001E-2</v>
      </c>
      <c r="F370" s="92">
        <v>1</v>
      </c>
      <c r="G370" s="13">
        <f>VLOOKUP(B370,'LISTA DE PRECIOS'!A:E,5,FALSE)</f>
        <v>66521</v>
      </c>
      <c r="H370" s="94">
        <f>+ROUND(E370*F370*G370,0)</f>
        <v>1663</v>
      </c>
    </row>
    <row r="371" spans="2:8" ht="15.75" thickBot="1">
      <c r="B371" s="1022"/>
      <c r="C371" s="1023"/>
      <c r="D371" s="1024"/>
      <c r="E371" s="1030" t="s">
        <v>498</v>
      </c>
      <c r="F371" s="1031"/>
      <c r="G371" s="1032"/>
      <c r="H371" s="29">
        <f>ROUND(SUM(H367:H370),0)</f>
        <v>13340</v>
      </c>
    </row>
    <row r="372" spans="2:8" ht="15.75" thickBot="1">
      <c r="B372" s="42"/>
      <c r="C372" s="42"/>
      <c r="D372" s="42"/>
      <c r="E372" s="10"/>
      <c r="F372" s="10"/>
      <c r="G372" s="7"/>
      <c r="H372" s="8"/>
    </row>
    <row r="373" spans="2:8" ht="24">
      <c r="B373" s="1207" t="s">
        <v>499</v>
      </c>
      <c r="C373" s="1208"/>
      <c r="D373" s="124" t="s">
        <v>495</v>
      </c>
      <c r="E373" s="124" t="s">
        <v>501</v>
      </c>
      <c r="F373" s="123" t="s">
        <v>2469</v>
      </c>
      <c r="G373" s="122" t="s">
        <v>500</v>
      </c>
      <c r="H373" s="121" t="s">
        <v>493</v>
      </c>
    </row>
    <row r="374" spans="2:8" ht="15.75" thickBot="1">
      <c r="B374" s="91" t="s">
        <v>2434</v>
      </c>
      <c r="C374" s="95"/>
      <c r="D374" s="92"/>
      <c r="E374" s="92"/>
      <c r="F374" s="173"/>
      <c r="G374" s="93"/>
      <c r="H374" s="94"/>
    </row>
    <row r="375" spans="2:8" ht="15.75" thickBot="1">
      <c r="B375" s="991"/>
      <c r="C375" s="991"/>
      <c r="D375" s="991"/>
      <c r="E375" s="1042" t="s">
        <v>502</v>
      </c>
      <c r="F375" s="1043"/>
      <c r="G375" s="1031"/>
      <c r="H375" s="172">
        <f>ROUND(SUM(H374:H374),0)</f>
        <v>0</v>
      </c>
    </row>
    <row r="376" spans="2:8" ht="15.75" thickBot="1">
      <c r="B376" s="1027"/>
      <c r="C376" s="1027"/>
      <c r="D376" s="1027"/>
      <c r="E376" s="1027"/>
      <c r="F376" s="1027"/>
      <c r="G376" s="1027"/>
      <c r="H376" s="1027"/>
    </row>
    <row r="377" spans="2:8">
      <c r="B377" s="1207" t="s">
        <v>503</v>
      </c>
      <c r="C377" s="1208"/>
      <c r="D377" s="124" t="s">
        <v>495</v>
      </c>
      <c r="E377" s="123" t="s">
        <v>504</v>
      </c>
      <c r="F377" s="123" t="s">
        <v>2469</v>
      </c>
      <c r="G377" s="122" t="s">
        <v>505</v>
      </c>
      <c r="H377" s="121" t="s">
        <v>493</v>
      </c>
    </row>
    <row r="378" spans="2:8">
      <c r="B378" s="111" t="s">
        <v>2514</v>
      </c>
      <c r="C378" s="11" t="str">
        <f>VLOOKUP(B378,'LISTA DE PRECIOS'!A:B,2,FALSE)</f>
        <v>Ayudante</v>
      </c>
      <c r="D378" s="12" t="str">
        <f>VLOOKUP(B378,'LISTA DE PRECIOS'!A:D,4,FALSE)</f>
        <v>Día</v>
      </c>
      <c r="E378" s="23">
        <v>0.05</v>
      </c>
      <c r="F378" s="23">
        <v>4</v>
      </c>
      <c r="G378" s="13">
        <f>VLOOKUP(B378,'LISTA DE PRECIOS'!A:E,5,FALSE)</f>
        <v>67964</v>
      </c>
      <c r="H378" s="119">
        <f>+ROUND(E378*F378*G378,0)</f>
        <v>13593</v>
      </c>
    </row>
    <row r="379" spans="2:8" ht="15.75" thickBot="1">
      <c r="B379" s="118" t="s">
        <v>2516</v>
      </c>
      <c r="C379" s="11" t="str">
        <f>VLOOKUP(B379,'LISTA DE PRECIOS'!A:B,2,FALSE)</f>
        <v>Oficial</v>
      </c>
      <c r="D379" s="12" t="str">
        <f>VLOOKUP(B379,'LISTA DE PRECIOS'!A:D,4,FALSE)</f>
        <v>Día</v>
      </c>
      <c r="E379" s="117">
        <v>0.05</v>
      </c>
      <c r="F379" s="117">
        <v>1</v>
      </c>
      <c r="G379" s="13">
        <f>VLOOKUP(B379,'LISTA DE PRECIOS'!A:E,5,FALSE)</f>
        <v>122335</v>
      </c>
      <c r="H379" s="116">
        <f>+ROUND(E379*F379*G379,0)</f>
        <v>6117</v>
      </c>
    </row>
    <row r="380" spans="2:8" ht="15.75" thickBot="1">
      <c r="B380" s="991"/>
      <c r="C380" s="991"/>
      <c r="D380" s="1258"/>
      <c r="E380" s="1042" t="s">
        <v>506</v>
      </c>
      <c r="F380" s="1043"/>
      <c r="G380" s="1031"/>
      <c r="H380" s="29">
        <f>ROUND(SUM(H378:H379),0)</f>
        <v>19710</v>
      </c>
    </row>
    <row r="381" spans="2:8" ht="15.75" thickBot="1">
      <c r="B381" s="42"/>
      <c r="C381" s="42"/>
      <c r="D381" s="42"/>
      <c r="E381" s="42"/>
      <c r="F381" s="42"/>
      <c r="G381" s="42"/>
      <c r="H381" s="42"/>
    </row>
    <row r="382" spans="2:8" ht="15.75" thickBot="1">
      <c r="B382" s="40"/>
      <c r="C382" s="40"/>
      <c r="D382" s="40"/>
      <c r="E382" s="995" t="s">
        <v>507</v>
      </c>
      <c r="F382" s="996"/>
      <c r="G382" s="997"/>
      <c r="H382" s="14">
        <f>+ROUND(H380+H371+H364+H375,0)</f>
        <v>80500</v>
      </c>
    </row>
    <row r="384" spans="2:8" ht="15.75" thickBot="1"/>
    <row r="385" spans="2:8" ht="16.5" thickBot="1">
      <c r="B385" s="998" t="s">
        <v>2532</v>
      </c>
      <c r="C385" s="999"/>
      <c r="D385" s="999"/>
      <c r="E385" s="999"/>
      <c r="F385" s="999"/>
      <c r="G385" s="999"/>
      <c r="H385" s="1000"/>
    </row>
    <row r="386" spans="2:8" ht="15.75" thickBot="1">
      <c r="B386" s="1001" t="s">
        <v>487</v>
      </c>
      <c r="C386" s="1002"/>
      <c r="D386" s="1003"/>
      <c r="E386" s="1004"/>
      <c r="F386" s="1004"/>
      <c r="G386" s="1004"/>
      <c r="H386" s="1005"/>
    </row>
    <row r="387" spans="2:8" ht="15.75" thickBot="1">
      <c r="B387" s="1006" t="s">
        <v>488</v>
      </c>
      <c r="C387" s="1007"/>
      <c r="D387" s="1302" t="s">
        <v>1585</v>
      </c>
      <c r="E387" s="1303"/>
      <c r="F387" s="1303"/>
      <c r="G387" s="1303"/>
      <c r="H387" s="1304"/>
    </row>
    <row r="388" spans="2:8" ht="14.45" customHeight="1">
      <c r="B388" s="1010" t="str">
        <f>VLOOKUP(D387,ACTIVIDADES!A:D,2,FALSE)</f>
        <v>Afirmado compactado e = 0.10 m manual</v>
      </c>
      <c r="C388" s="1011"/>
      <c r="D388" s="1010" t="s">
        <v>34</v>
      </c>
      <c r="E388" s="1011"/>
      <c r="F388" s="1011"/>
      <c r="G388" s="1011"/>
      <c r="H388" s="38" t="s">
        <v>1</v>
      </c>
    </row>
    <row r="389" spans="2:8">
      <c r="B389" s="1012"/>
      <c r="C389" s="1013"/>
      <c r="D389" s="1016">
        <f>+ROUND(H410+H401+H394+H405,0)</f>
        <v>7666</v>
      </c>
      <c r="E389" s="1017"/>
      <c r="F389" s="1017"/>
      <c r="G389" s="1017"/>
      <c r="H389" s="1020" t="s">
        <v>23</v>
      </c>
    </row>
    <row r="390" spans="2:8" ht="15.75" thickBot="1">
      <c r="B390" s="1014"/>
      <c r="C390" s="1015"/>
      <c r="D390" s="1018"/>
      <c r="E390" s="1019"/>
      <c r="F390" s="1019"/>
      <c r="G390" s="1019"/>
      <c r="H390" s="1021"/>
    </row>
    <row r="391" spans="2:8" ht="15.75" thickBot="1"/>
    <row r="392" spans="2:8">
      <c r="B392" s="1207" t="s">
        <v>494</v>
      </c>
      <c r="C392" s="1208"/>
      <c r="D392" s="124" t="s">
        <v>495</v>
      </c>
      <c r="E392" s="123" t="s">
        <v>496</v>
      </c>
      <c r="F392" s="123" t="s">
        <v>2469</v>
      </c>
      <c r="G392" s="122" t="s">
        <v>492</v>
      </c>
      <c r="H392" s="121" t="s">
        <v>493</v>
      </c>
    </row>
    <row r="393" spans="2:8" ht="23.25" thickBot="1">
      <c r="B393" s="167" t="s">
        <v>675</v>
      </c>
      <c r="C393" s="11" t="str">
        <f>VLOOKUP(B393,'LISTA DE PRECIOS'!A:B,2,FALSE)</f>
        <v>Afirmado para mantenimiento vial y elementos no estructurales</v>
      </c>
      <c r="D393" s="12" t="str">
        <f>VLOOKUP(B393,'LISTA DE PRECIOS'!A:D,4,FALSE)</f>
        <v>M3</v>
      </c>
      <c r="E393" s="92">
        <v>1.03</v>
      </c>
      <c r="F393" s="92">
        <v>0.1</v>
      </c>
      <c r="G393" s="13">
        <f>VLOOKUP(B393,'LISTA DE PRECIOS'!A:E,5,FALSE)</f>
        <v>36500</v>
      </c>
      <c r="H393" s="94">
        <f>+ROUND(E393*F393*G393,0)</f>
        <v>3760</v>
      </c>
    </row>
    <row r="394" spans="2:8" ht="15.75" thickBot="1">
      <c r="B394" s="1022"/>
      <c r="C394" s="1023"/>
      <c r="D394" s="1024"/>
      <c r="E394" s="1030" t="s">
        <v>497</v>
      </c>
      <c r="F394" s="1031"/>
      <c r="G394" s="1032"/>
      <c r="H394" s="29">
        <f>ROUND(SUM(H393:H393),0)</f>
        <v>3760</v>
      </c>
    </row>
    <row r="395" spans="2:8" ht="15.75" thickBot="1">
      <c r="B395" s="1027"/>
      <c r="C395" s="1027"/>
      <c r="D395" s="1027"/>
      <c r="E395" s="1027"/>
      <c r="F395" s="1027"/>
      <c r="G395" s="1027"/>
      <c r="H395" s="1027"/>
    </row>
    <row r="396" spans="2:8">
      <c r="B396" s="1207" t="s">
        <v>489</v>
      </c>
      <c r="C396" s="1208"/>
      <c r="D396" s="124" t="s">
        <v>490</v>
      </c>
      <c r="E396" s="123" t="s">
        <v>491</v>
      </c>
      <c r="F396" s="123" t="s">
        <v>2469</v>
      </c>
      <c r="G396" s="122" t="s">
        <v>492</v>
      </c>
      <c r="H396" s="121" t="s">
        <v>493</v>
      </c>
    </row>
    <row r="397" spans="2:8">
      <c r="B397" s="114" t="s">
        <v>543</v>
      </c>
      <c r="C397" s="11" t="str">
        <f>VLOOKUP(B397,'LISTA DE PRECIOS'!A:B,2,FALSE)</f>
        <v>Herramienta menor</v>
      </c>
      <c r="D397" s="12" t="str">
        <f>VLOOKUP(B397,'LISTA DE PRECIOS'!A:D,4,FALSE)</f>
        <v>%MO</v>
      </c>
      <c r="E397" s="55">
        <v>0.1</v>
      </c>
      <c r="F397" s="174">
        <v>1</v>
      </c>
      <c r="G397" s="13">
        <f>+H410</f>
        <v>1971</v>
      </c>
      <c r="H397" s="39">
        <f>+ROUND(E397*F397*G397,0)</f>
        <v>197</v>
      </c>
    </row>
    <row r="398" spans="2:8">
      <c r="B398" s="114" t="s">
        <v>524</v>
      </c>
      <c r="C398" s="11" t="str">
        <f>VLOOKUP(B398,'LISTA DE PRECIOS'!A:B,2,FALSE)</f>
        <v>Acarreo Horizontal</v>
      </c>
      <c r="D398" s="12" t="str">
        <f>VLOOKUP(B398,'LISTA DE PRECIOS'!A:D,4,FALSE)</f>
        <v>% MO</v>
      </c>
      <c r="E398" s="55">
        <v>0.05</v>
      </c>
      <c r="F398" s="174">
        <v>1</v>
      </c>
      <c r="G398" s="13">
        <f>+H410</f>
        <v>1971</v>
      </c>
      <c r="H398" s="39">
        <f>+ROUND(E398*F398*G398,0)</f>
        <v>99</v>
      </c>
    </row>
    <row r="399" spans="2:8">
      <c r="B399" s="177" t="s">
        <v>555</v>
      </c>
      <c r="C399" s="11" t="str">
        <f>VLOOKUP(B399,'LISTA DE PRECIOS'!A:B,2,FALSE)</f>
        <v xml:space="preserve">Vibrocompactador manual </v>
      </c>
      <c r="D399" s="12" t="str">
        <f>VLOOKUP(B399,'LISTA DE PRECIOS'!A:D,4,FALSE)</f>
        <v>Día</v>
      </c>
      <c r="E399" s="176">
        <v>1.2999999999999999E-2</v>
      </c>
      <c r="F399" s="12">
        <v>1</v>
      </c>
      <c r="G399" s="13">
        <f>VLOOKUP(B399,'LISTA DE PRECIOS'!A:E,5,FALSE)</f>
        <v>59500</v>
      </c>
      <c r="H399" s="39">
        <f>+ROUND(E399*F399*G399,0)</f>
        <v>774</v>
      </c>
    </row>
    <row r="400" spans="2:8" ht="15.75" thickBot="1">
      <c r="B400" s="156" t="s">
        <v>643</v>
      </c>
      <c r="C400" s="11" t="str">
        <f>VLOOKUP(B400,'LISTA DE PRECIOS'!A:B,2,FALSE)</f>
        <v>Toma de densidades</v>
      </c>
      <c r="D400" s="12" t="str">
        <f>VLOOKUP(B400,'LISTA DE PRECIOS'!A:D,4,FALSE)</f>
        <v>Un</v>
      </c>
      <c r="E400" s="173">
        <v>1.2999999999999999E-2</v>
      </c>
      <c r="F400" s="92">
        <v>1</v>
      </c>
      <c r="G400" s="13">
        <f>VLOOKUP(B400,'LISTA DE PRECIOS'!A:E,5,FALSE)</f>
        <v>66521</v>
      </c>
      <c r="H400" s="94">
        <f>+ROUND(E400*F400*G400,0)</f>
        <v>865</v>
      </c>
    </row>
    <row r="401" spans="2:8" ht="15.75" thickBot="1">
      <c r="B401" s="1022"/>
      <c r="C401" s="1023"/>
      <c r="D401" s="1024"/>
      <c r="E401" s="1030" t="s">
        <v>498</v>
      </c>
      <c r="F401" s="1031"/>
      <c r="G401" s="1032"/>
      <c r="H401" s="29">
        <f>ROUND(SUM(H397:H400),0)</f>
        <v>1935</v>
      </c>
    </row>
    <row r="402" spans="2:8" ht="15.75" thickBot="1">
      <c r="B402" s="42"/>
      <c r="C402" s="42"/>
      <c r="D402" s="42"/>
      <c r="E402" s="10"/>
      <c r="F402" s="10"/>
      <c r="G402" s="7"/>
      <c r="H402" s="8"/>
    </row>
    <row r="403" spans="2:8" ht="24">
      <c r="B403" s="1207" t="s">
        <v>499</v>
      </c>
      <c r="C403" s="1208"/>
      <c r="D403" s="124" t="s">
        <v>495</v>
      </c>
      <c r="E403" s="124" t="s">
        <v>501</v>
      </c>
      <c r="F403" s="123" t="s">
        <v>2469</v>
      </c>
      <c r="G403" s="122" t="s">
        <v>500</v>
      </c>
      <c r="H403" s="121" t="s">
        <v>493</v>
      </c>
    </row>
    <row r="404" spans="2:8" ht="15.75" thickBot="1">
      <c r="B404" s="91" t="s">
        <v>2434</v>
      </c>
      <c r="C404" s="95"/>
      <c r="D404" s="92"/>
      <c r="E404" s="92"/>
      <c r="F404" s="173"/>
      <c r="G404" s="93"/>
      <c r="H404" s="94"/>
    </row>
    <row r="405" spans="2:8" ht="15.75" thickBot="1">
      <c r="B405" s="991"/>
      <c r="C405" s="991"/>
      <c r="D405" s="991"/>
      <c r="E405" s="1042" t="s">
        <v>502</v>
      </c>
      <c r="F405" s="1043"/>
      <c r="G405" s="1031"/>
      <c r="H405" s="172">
        <f>ROUND(SUM(H404:H404),0)</f>
        <v>0</v>
      </c>
    </row>
    <row r="406" spans="2:8" ht="15.75" thickBot="1">
      <c r="B406" s="1027"/>
      <c r="C406" s="1027"/>
      <c r="D406" s="1027"/>
      <c r="E406" s="1027"/>
      <c r="F406" s="1027"/>
      <c r="G406" s="1027"/>
      <c r="H406" s="1027"/>
    </row>
    <row r="407" spans="2:8">
      <c r="B407" s="1207" t="s">
        <v>503</v>
      </c>
      <c r="C407" s="1208"/>
      <c r="D407" s="124" t="s">
        <v>495</v>
      </c>
      <c r="E407" s="123" t="s">
        <v>504</v>
      </c>
      <c r="F407" s="123" t="s">
        <v>2469</v>
      </c>
      <c r="G407" s="122" t="s">
        <v>505</v>
      </c>
      <c r="H407" s="121" t="s">
        <v>493</v>
      </c>
    </row>
    <row r="408" spans="2:8">
      <c r="B408" s="111" t="s">
        <v>2514</v>
      </c>
      <c r="C408" s="11" t="str">
        <f>VLOOKUP(B408,'LISTA DE PRECIOS'!A:B,2,FALSE)</f>
        <v>Ayudante</v>
      </c>
      <c r="D408" s="12" t="str">
        <f>VLOOKUP(B408,'LISTA DE PRECIOS'!A:D,4,FALSE)</f>
        <v>Día</v>
      </c>
      <c r="E408" s="23">
        <v>5.0000000000000001E-3</v>
      </c>
      <c r="F408" s="23">
        <v>4</v>
      </c>
      <c r="G408" s="13">
        <f>VLOOKUP(B408,'LISTA DE PRECIOS'!A:E,5,FALSE)</f>
        <v>67964</v>
      </c>
      <c r="H408" s="119">
        <f>+ROUND(E408*F408*G408,0)</f>
        <v>1359</v>
      </c>
    </row>
    <row r="409" spans="2:8" ht="15.75" thickBot="1">
      <c r="B409" s="118" t="s">
        <v>2516</v>
      </c>
      <c r="C409" s="11" t="str">
        <f>VLOOKUP(B409,'LISTA DE PRECIOS'!A:B,2,FALSE)</f>
        <v>Oficial</v>
      </c>
      <c r="D409" s="12" t="str">
        <f>VLOOKUP(B409,'LISTA DE PRECIOS'!A:D,4,FALSE)</f>
        <v>Día</v>
      </c>
      <c r="E409" s="117">
        <v>5.0000000000000001E-3</v>
      </c>
      <c r="F409" s="117">
        <v>1</v>
      </c>
      <c r="G409" s="13">
        <f>VLOOKUP(B409,'LISTA DE PRECIOS'!A:E,5,FALSE)</f>
        <v>122335</v>
      </c>
      <c r="H409" s="116">
        <f>+ROUND(E409*F409*G409,0)</f>
        <v>612</v>
      </c>
    </row>
    <row r="410" spans="2:8" ht="15.75" thickBot="1">
      <c r="B410" s="991"/>
      <c r="C410" s="991"/>
      <c r="D410" s="1258"/>
      <c r="E410" s="1042" t="s">
        <v>506</v>
      </c>
      <c r="F410" s="1043"/>
      <c r="G410" s="1031"/>
      <c r="H410" s="29">
        <f>ROUND(SUM(H408:H409),0)</f>
        <v>1971</v>
      </c>
    </row>
    <row r="411" spans="2:8" ht="15.75" thickBot="1">
      <c r="B411" s="42"/>
      <c r="C411" s="42"/>
      <c r="D411" s="42"/>
      <c r="E411" s="42"/>
      <c r="F411" s="42"/>
      <c r="G411" s="42"/>
      <c r="H411" s="42"/>
    </row>
    <row r="412" spans="2:8" ht="15.75" thickBot="1">
      <c r="B412" s="40"/>
      <c r="C412" s="40"/>
      <c r="D412" s="40"/>
      <c r="E412" s="995" t="s">
        <v>507</v>
      </c>
      <c r="F412" s="996"/>
      <c r="G412" s="997"/>
      <c r="H412" s="14">
        <f>+ROUND(H410+H401+H394+H405,0)</f>
        <v>7666</v>
      </c>
    </row>
    <row r="414" spans="2:8" ht="15.75" thickBot="1"/>
    <row r="415" spans="2:8" ht="16.5" thickBot="1">
      <c r="B415" s="998" t="s">
        <v>2532</v>
      </c>
      <c r="C415" s="999"/>
      <c r="D415" s="999"/>
      <c r="E415" s="999"/>
      <c r="F415" s="999"/>
      <c r="G415" s="999"/>
      <c r="H415" s="1000"/>
    </row>
    <row r="416" spans="2:8" ht="15.75" thickBot="1">
      <c r="B416" s="1001" t="s">
        <v>487</v>
      </c>
      <c r="C416" s="1002"/>
      <c r="D416" s="1003"/>
      <c r="E416" s="1004"/>
      <c r="F416" s="1004"/>
      <c r="G416" s="1004"/>
      <c r="H416" s="1005"/>
    </row>
    <row r="417" spans="2:8" ht="15.75" thickBot="1">
      <c r="B417" s="1006" t="s">
        <v>488</v>
      </c>
      <c r="C417" s="1007"/>
      <c r="D417" s="1299" t="s">
        <v>1587</v>
      </c>
      <c r="E417" s="1300"/>
      <c r="F417" s="1300"/>
      <c r="G417" s="1300"/>
      <c r="H417" s="1301"/>
    </row>
    <row r="418" spans="2:8" ht="14.45" customHeight="1">
      <c r="B418" s="1010" t="str">
        <f>VLOOKUP(D417,ACTIVIDADES!A:D,2,FALSE)</f>
        <v>Lleno material filtrante</v>
      </c>
      <c r="C418" s="1011"/>
      <c r="D418" s="1010" t="s">
        <v>34</v>
      </c>
      <c r="E418" s="1011"/>
      <c r="F418" s="1011"/>
      <c r="G418" s="1011"/>
      <c r="H418" s="38" t="s">
        <v>1</v>
      </c>
    </row>
    <row r="419" spans="2:8">
      <c r="B419" s="1012"/>
      <c r="C419" s="1013"/>
      <c r="D419" s="1016">
        <f>+ROUND(H438+H429+H424+H433,0)</f>
        <v>120838</v>
      </c>
      <c r="E419" s="1017"/>
      <c r="F419" s="1017"/>
      <c r="G419" s="1017"/>
      <c r="H419" s="1020" t="s">
        <v>29</v>
      </c>
    </row>
    <row r="420" spans="2:8" ht="15.75" thickBot="1">
      <c r="B420" s="1014"/>
      <c r="C420" s="1015"/>
      <c r="D420" s="1018"/>
      <c r="E420" s="1019"/>
      <c r="F420" s="1019"/>
      <c r="G420" s="1019"/>
      <c r="H420" s="1021"/>
    </row>
    <row r="421" spans="2:8" ht="15.75" thickBot="1"/>
    <row r="422" spans="2:8">
      <c r="B422" s="1207" t="s">
        <v>494</v>
      </c>
      <c r="C422" s="1208"/>
      <c r="D422" s="124" t="s">
        <v>495</v>
      </c>
      <c r="E422" s="123" t="s">
        <v>496</v>
      </c>
      <c r="F422" s="123" t="s">
        <v>2469</v>
      </c>
      <c r="G422" s="122" t="s">
        <v>492</v>
      </c>
      <c r="H422" s="121" t="s">
        <v>493</v>
      </c>
    </row>
    <row r="423" spans="2:8" ht="15.75" thickBot="1">
      <c r="B423" s="175" t="s">
        <v>966</v>
      </c>
      <c r="C423" s="11" t="str">
        <f>VLOOKUP(B423,'LISTA DE PRECIOS'!A:B,2,FALSE)</f>
        <v>Material seleccionado para filtro</v>
      </c>
      <c r="D423" s="12" t="str">
        <f>VLOOKUP(B423,'LISTA DE PRECIOS'!A:D,4,FALSE)</f>
        <v>M3</v>
      </c>
      <c r="E423" s="92">
        <v>1.3</v>
      </c>
      <c r="F423" s="92">
        <v>1</v>
      </c>
      <c r="G423" s="13">
        <f>VLOOKUP(B423,'LISTA DE PRECIOS'!A:E,5,FALSE)</f>
        <v>68543</v>
      </c>
      <c r="H423" s="94">
        <f>+ROUND(E423*F423*G423,0)</f>
        <v>89106</v>
      </c>
    </row>
    <row r="424" spans="2:8" ht="15.75" thickBot="1">
      <c r="B424" s="1022"/>
      <c r="C424" s="1023"/>
      <c r="D424" s="1024"/>
      <c r="E424" s="1030" t="s">
        <v>497</v>
      </c>
      <c r="F424" s="1031"/>
      <c r="G424" s="1032"/>
      <c r="H424" s="29">
        <f>ROUND(SUM(H423:H423),0)</f>
        <v>89106</v>
      </c>
    </row>
    <row r="425" spans="2:8" ht="15.75" thickBot="1">
      <c r="B425" s="1027"/>
      <c r="C425" s="1027"/>
      <c r="D425" s="1027"/>
      <c r="E425" s="1027"/>
      <c r="F425" s="1027"/>
      <c r="G425" s="1027"/>
      <c r="H425" s="1027"/>
    </row>
    <row r="426" spans="2:8">
      <c r="B426" s="1207" t="s">
        <v>489</v>
      </c>
      <c r="C426" s="1208"/>
      <c r="D426" s="124" t="s">
        <v>490</v>
      </c>
      <c r="E426" s="123" t="s">
        <v>491</v>
      </c>
      <c r="F426" s="123" t="s">
        <v>2469</v>
      </c>
      <c r="G426" s="122" t="s">
        <v>492</v>
      </c>
      <c r="H426" s="121" t="s">
        <v>493</v>
      </c>
    </row>
    <row r="427" spans="2:8">
      <c r="B427" s="114" t="s">
        <v>543</v>
      </c>
      <c r="C427" s="11" t="str">
        <f>VLOOKUP(B427,'LISTA DE PRECIOS'!A:B,2,FALSE)</f>
        <v>Herramienta menor</v>
      </c>
      <c r="D427" s="12" t="str">
        <f>VLOOKUP(B427,'LISTA DE PRECIOS'!A:D,4,FALSE)</f>
        <v>%MO</v>
      </c>
      <c r="E427" s="55">
        <v>0.1</v>
      </c>
      <c r="F427" s="174">
        <v>1</v>
      </c>
      <c r="G427" s="13">
        <f>+H438</f>
        <v>27593</v>
      </c>
      <c r="H427" s="39">
        <f>+ROUND(E427*F427*G427,0)</f>
        <v>2759</v>
      </c>
    </row>
    <row r="428" spans="2:8">
      <c r="B428" s="114" t="s">
        <v>524</v>
      </c>
      <c r="C428" s="11" t="str">
        <f>VLOOKUP(B428,'LISTA DE PRECIOS'!A:B,2,FALSE)</f>
        <v>Acarreo Horizontal</v>
      </c>
      <c r="D428" s="12" t="str">
        <f>VLOOKUP(B428,'LISTA DE PRECIOS'!A:D,4,FALSE)</f>
        <v>% MO</v>
      </c>
      <c r="E428" s="55">
        <v>0.05</v>
      </c>
      <c r="F428" s="174">
        <v>1</v>
      </c>
      <c r="G428" s="13">
        <f>+H438</f>
        <v>27593</v>
      </c>
      <c r="H428" s="39">
        <f>+ROUND(E428*F428*G428,0)</f>
        <v>1380</v>
      </c>
    </row>
    <row r="429" spans="2:8" ht="15.75" thickBot="1">
      <c r="B429" s="1022"/>
      <c r="C429" s="1023"/>
      <c r="D429" s="1024"/>
      <c r="E429" s="1030" t="s">
        <v>498</v>
      </c>
      <c r="F429" s="1031"/>
      <c r="G429" s="1032"/>
      <c r="H429" s="29">
        <f>ROUND(SUM(H427:H428),0)</f>
        <v>4139</v>
      </c>
    </row>
    <row r="430" spans="2:8" ht="15.75" thickBot="1">
      <c r="B430" s="42"/>
      <c r="C430" s="42"/>
      <c r="D430" s="42"/>
      <c r="E430" s="10"/>
      <c r="F430" s="10"/>
      <c r="G430" s="7"/>
      <c r="H430" s="8"/>
    </row>
    <row r="431" spans="2:8" ht="24">
      <c r="B431" s="1207" t="s">
        <v>499</v>
      </c>
      <c r="C431" s="1208"/>
      <c r="D431" s="124" t="s">
        <v>495</v>
      </c>
      <c r="E431" s="124" t="s">
        <v>501</v>
      </c>
      <c r="F431" s="123" t="s">
        <v>2469</v>
      </c>
      <c r="G431" s="122" t="s">
        <v>500</v>
      </c>
      <c r="H431" s="121" t="s">
        <v>493</v>
      </c>
    </row>
    <row r="432" spans="2:8" ht="15.75" thickBot="1">
      <c r="B432" s="91" t="s">
        <v>2434</v>
      </c>
      <c r="C432" s="95"/>
      <c r="D432" s="92"/>
      <c r="E432" s="92"/>
      <c r="F432" s="173"/>
      <c r="G432" s="93"/>
      <c r="H432" s="94"/>
    </row>
    <row r="433" spans="2:8" ht="15.75" thickBot="1">
      <c r="B433" s="991"/>
      <c r="C433" s="991"/>
      <c r="D433" s="991"/>
      <c r="E433" s="1042" t="s">
        <v>502</v>
      </c>
      <c r="F433" s="1043"/>
      <c r="G433" s="1031"/>
      <c r="H433" s="172">
        <f>ROUND(SUM(H432:H432),0)</f>
        <v>0</v>
      </c>
    </row>
    <row r="434" spans="2:8" ht="15.75" thickBot="1">
      <c r="B434" s="1027"/>
      <c r="C434" s="1027"/>
      <c r="D434" s="1027"/>
      <c r="E434" s="1027"/>
      <c r="F434" s="1027"/>
      <c r="G434" s="1027"/>
      <c r="H434" s="1027"/>
    </row>
    <row r="435" spans="2:8">
      <c r="B435" s="1207" t="s">
        <v>503</v>
      </c>
      <c r="C435" s="1208"/>
      <c r="D435" s="124" t="s">
        <v>495</v>
      </c>
      <c r="E435" s="123" t="s">
        <v>504</v>
      </c>
      <c r="F435" s="123" t="s">
        <v>2469</v>
      </c>
      <c r="G435" s="122" t="s">
        <v>505</v>
      </c>
      <c r="H435" s="121" t="s">
        <v>493</v>
      </c>
    </row>
    <row r="436" spans="2:8">
      <c r="B436" s="111" t="s">
        <v>2514</v>
      </c>
      <c r="C436" s="11" t="str">
        <f>VLOOKUP(B436,'LISTA DE PRECIOS'!A:B,2,FALSE)</f>
        <v>Ayudante</v>
      </c>
      <c r="D436" s="12" t="str">
        <f>VLOOKUP(B436,'LISTA DE PRECIOS'!A:D,4,FALSE)</f>
        <v>Día</v>
      </c>
      <c r="E436" s="23">
        <v>7.0000000000000007E-2</v>
      </c>
      <c r="F436" s="23">
        <v>4</v>
      </c>
      <c r="G436" s="13">
        <f>VLOOKUP(B436,'LISTA DE PRECIOS'!A:E,5,FALSE)</f>
        <v>67964</v>
      </c>
      <c r="H436" s="119">
        <f>+ROUND(E436*F436*G436,0)</f>
        <v>19030</v>
      </c>
    </row>
    <row r="437" spans="2:8" ht="15.75" thickBot="1">
      <c r="B437" s="118" t="s">
        <v>2516</v>
      </c>
      <c r="C437" s="11" t="str">
        <f>VLOOKUP(B437,'LISTA DE PRECIOS'!A:B,2,FALSE)</f>
        <v>Oficial</v>
      </c>
      <c r="D437" s="12" t="str">
        <f>VLOOKUP(B437,'LISTA DE PRECIOS'!A:D,4,FALSE)</f>
        <v>Día</v>
      </c>
      <c r="E437" s="117">
        <v>7.0000000000000007E-2</v>
      </c>
      <c r="F437" s="117">
        <v>1</v>
      </c>
      <c r="G437" s="13">
        <f>VLOOKUP(B437,'LISTA DE PRECIOS'!A:E,5,FALSE)</f>
        <v>122335</v>
      </c>
      <c r="H437" s="116">
        <f>+ROUND(E437*F437*G437,0)</f>
        <v>8563</v>
      </c>
    </row>
    <row r="438" spans="2:8" ht="15.75" thickBot="1">
      <c r="B438" s="991"/>
      <c r="C438" s="991"/>
      <c r="D438" s="1258"/>
      <c r="E438" s="1042" t="s">
        <v>506</v>
      </c>
      <c r="F438" s="1043"/>
      <c r="G438" s="1031"/>
      <c r="H438" s="29">
        <f>ROUND(SUM(H436:H437),0)</f>
        <v>27593</v>
      </c>
    </row>
    <row r="439" spans="2:8" ht="15.75" thickBot="1">
      <c r="B439" s="42"/>
      <c r="C439" s="42"/>
      <c r="D439" s="42"/>
      <c r="E439" s="42"/>
      <c r="F439" s="42"/>
      <c r="G439" s="42"/>
      <c r="H439" s="42"/>
    </row>
    <row r="440" spans="2:8" ht="15.75" thickBot="1">
      <c r="B440" s="40"/>
      <c r="C440" s="40"/>
      <c r="D440" s="40"/>
      <c r="E440" s="995" t="s">
        <v>507</v>
      </c>
      <c r="F440" s="996"/>
      <c r="G440" s="997"/>
      <c r="H440" s="14">
        <f>+ROUND(H438+H429+H424+H433,0)</f>
        <v>120838</v>
      </c>
    </row>
    <row r="442" spans="2:8" ht="15.75" thickBot="1"/>
    <row r="443" spans="2:8" ht="16.5" thickBot="1">
      <c r="B443" s="998" t="s">
        <v>2532</v>
      </c>
      <c r="C443" s="999"/>
      <c r="D443" s="999"/>
      <c r="E443" s="999"/>
      <c r="F443" s="999"/>
      <c r="G443" s="999"/>
      <c r="H443" s="1000"/>
    </row>
    <row r="444" spans="2:8" ht="15.75" thickBot="1">
      <c r="B444" s="1001" t="s">
        <v>487</v>
      </c>
      <c r="C444" s="1002"/>
      <c r="D444" s="1003"/>
      <c r="E444" s="1004"/>
      <c r="F444" s="1004"/>
      <c r="G444" s="1004"/>
      <c r="H444" s="1005"/>
    </row>
    <row r="445" spans="2:8" ht="15.75" thickBot="1">
      <c r="B445" s="1006" t="s">
        <v>488</v>
      </c>
      <c r="C445" s="1007"/>
      <c r="D445" s="1299" t="s">
        <v>1589</v>
      </c>
      <c r="E445" s="1300"/>
      <c r="F445" s="1300"/>
      <c r="G445" s="1300"/>
      <c r="H445" s="1301"/>
    </row>
    <row r="446" spans="2:8" ht="14.45" customHeight="1">
      <c r="B446" s="1010" t="str">
        <f>VLOOKUP(D445,ACTIVIDADES!A:D,2,FALSE)</f>
        <v>Lleno con piedra, incluye transporte</v>
      </c>
      <c r="C446" s="1011"/>
      <c r="D446" s="1010" t="s">
        <v>34</v>
      </c>
      <c r="E446" s="1011"/>
      <c r="F446" s="1011"/>
      <c r="G446" s="1011"/>
      <c r="H446" s="38" t="s">
        <v>1</v>
      </c>
    </row>
    <row r="447" spans="2:8">
      <c r="B447" s="1012"/>
      <c r="C447" s="1013"/>
      <c r="D447" s="1016">
        <f>+ROUND(H466+H457+H452+H461,0)</f>
        <v>120838</v>
      </c>
      <c r="E447" s="1017"/>
      <c r="F447" s="1017"/>
      <c r="G447" s="1017"/>
      <c r="H447" s="1020" t="s">
        <v>29</v>
      </c>
    </row>
    <row r="448" spans="2:8" ht="15.75" thickBot="1">
      <c r="B448" s="1014"/>
      <c r="C448" s="1015"/>
      <c r="D448" s="1018"/>
      <c r="E448" s="1019"/>
      <c r="F448" s="1019"/>
      <c r="G448" s="1019"/>
      <c r="H448" s="1021"/>
    </row>
    <row r="449" spans="2:8" ht="15.75" thickBot="1"/>
    <row r="450" spans="2:8">
      <c r="B450" s="1207" t="s">
        <v>494</v>
      </c>
      <c r="C450" s="1208"/>
      <c r="D450" s="124" t="s">
        <v>495</v>
      </c>
      <c r="E450" s="123" t="s">
        <v>496</v>
      </c>
      <c r="F450" s="123" t="s">
        <v>2469</v>
      </c>
      <c r="G450" s="122" t="s">
        <v>492</v>
      </c>
      <c r="H450" s="121" t="s">
        <v>493</v>
      </c>
    </row>
    <row r="451" spans="2:8" ht="15.75" thickBot="1">
      <c r="B451" s="175" t="s">
        <v>1021</v>
      </c>
      <c r="C451" s="11" t="str">
        <f>VLOOKUP(B451,'LISTA DE PRECIOS'!A:B,2,FALSE)</f>
        <v>Piedra media zonga</v>
      </c>
      <c r="D451" s="12" t="str">
        <f>VLOOKUP(B451,'LISTA DE PRECIOS'!A:D,4,FALSE)</f>
        <v>M3</v>
      </c>
      <c r="E451" s="92">
        <v>1.3</v>
      </c>
      <c r="F451" s="92">
        <v>1</v>
      </c>
      <c r="G451" s="13">
        <f>VLOOKUP(B451,'LISTA DE PRECIOS'!A:E,5,FALSE)</f>
        <v>68543</v>
      </c>
      <c r="H451" s="94">
        <f>+ROUND(E451*F451*G451,0)</f>
        <v>89106</v>
      </c>
    </row>
    <row r="452" spans="2:8" ht="15.75" thickBot="1">
      <c r="B452" s="1022"/>
      <c r="C452" s="1023"/>
      <c r="D452" s="1024"/>
      <c r="E452" s="1030" t="s">
        <v>497</v>
      </c>
      <c r="F452" s="1031"/>
      <c r="G452" s="1032"/>
      <c r="H452" s="29">
        <f>ROUND(SUM(H451:H451),0)</f>
        <v>89106</v>
      </c>
    </row>
    <row r="453" spans="2:8" ht="15.75" thickBot="1">
      <c r="B453" s="1027"/>
      <c r="C453" s="1027"/>
      <c r="D453" s="1027"/>
      <c r="E453" s="1027"/>
      <c r="F453" s="1027"/>
      <c r="G453" s="1027"/>
      <c r="H453" s="1027"/>
    </row>
    <row r="454" spans="2:8">
      <c r="B454" s="1207" t="s">
        <v>489</v>
      </c>
      <c r="C454" s="1208"/>
      <c r="D454" s="124" t="s">
        <v>490</v>
      </c>
      <c r="E454" s="123" t="s">
        <v>491</v>
      </c>
      <c r="F454" s="123" t="s">
        <v>2469</v>
      </c>
      <c r="G454" s="122" t="s">
        <v>492</v>
      </c>
      <c r="H454" s="121" t="s">
        <v>493</v>
      </c>
    </row>
    <row r="455" spans="2:8">
      <c r="B455" s="114" t="s">
        <v>543</v>
      </c>
      <c r="C455" s="11" t="str">
        <f>VLOOKUP(B455,'LISTA DE PRECIOS'!A:B,2,FALSE)</f>
        <v>Herramienta menor</v>
      </c>
      <c r="D455" s="12" t="str">
        <f>VLOOKUP(B455,'LISTA DE PRECIOS'!A:D,4,FALSE)</f>
        <v>%MO</v>
      </c>
      <c r="E455" s="55">
        <v>0.1</v>
      </c>
      <c r="F455" s="174">
        <v>1</v>
      </c>
      <c r="G455" s="13">
        <f>+H466</f>
        <v>27593</v>
      </c>
      <c r="H455" s="39">
        <f>+ROUND(E455*F455*G455,0)</f>
        <v>2759</v>
      </c>
    </row>
    <row r="456" spans="2:8">
      <c r="B456" s="114" t="s">
        <v>524</v>
      </c>
      <c r="C456" s="11" t="str">
        <f>VLOOKUP(B456,'LISTA DE PRECIOS'!A:B,2,FALSE)</f>
        <v>Acarreo Horizontal</v>
      </c>
      <c r="D456" s="12" t="str">
        <f>VLOOKUP(B456,'LISTA DE PRECIOS'!A:D,4,FALSE)</f>
        <v>% MO</v>
      </c>
      <c r="E456" s="55">
        <v>0.05</v>
      </c>
      <c r="F456" s="174">
        <v>1</v>
      </c>
      <c r="G456" s="13">
        <f>+H466</f>
        <v>27593</v>
      </c>
      <c r="H456" s="39">
        <f>+ROUND(E456*F456*G456,0)</f>
        <v>1380</v>
      </c>
    </row>
    <row r="457" spans="2:8" ht="15.75" thickBot="1">
      <c r="B457" s="1022"/>
      <c r="C457" s="1023"/>
      <c r="D457" s="1024"/>
      <c r="E457" s="1030" t="s">
        <v>498</v>
      </c>
      <c r="F457" s="1031"/>
      <c r="G457" s="1032"/>
      <c r="H457" s="29">
        <f>ROUND(SUM(H455:H456),0)</f>
        <v>4139</v>
      </c>
    </row>
    <row r="458" spans="2:8" ht="15.75" thickBot="1">
      <c r="B458" s="42"/>
      <c r="C458" s="42"/>
      <c r="D458" s="42"/>
      <c r="E458" s="10"/>
      <c r="F458" s="10"/>
      <c r="G458" s="7"/>
      <c r="H458" s="8"/>
    </row>
    <row r="459" spans="2:8" ht="24">
      <c r="B459" s="1207" t="s">
        <v>499</v>
      </c>
      <c r="C459" s="1208"/>
      <c r="D459" s="124" t="s">
        <v>495</v>
      </c>
      <c r="E459" s="124" t="s">
        <v>501</v>
      </c>
      <c r="F459" s="123" t="s">
        <v>2469</v>
      </c>
      <c r="G459" s="122" t="s">
        <v>500</v>
      </c>
      <c r="H459" s="121" t="s">
        <v>493</v>
      </c>
    </row>
    <row r="460" spans="2:8" ht="15.75" thickBot="1">
      <c r="B460" s="91" t="s">
        <v>2434</v>
      </c>
      <c r="C460" s="95"/>
      <c r="D460" s="92"/>
      <c r="E460" s="92"/>
      <c r="F460" s="173"/>
      <c r="G460" s="93"/>
      <c r="H460" s="94"/>
    </row>
    <row r="461" spans="2:8" ht="15.75" thickBot="1">
      <c r="B461" s="991"/>
      <c r="C461" s="991"/>
      <c r="D461" s="991"/>
      <c r="E461" s="1042" t="s">
        <v>502</v>
      </c>
      <c r="F461" s="1043"/>
      <c r="G461" s="1031"/>
      <c r="H461" s="172">
        <f>ROUND(SUM(H460:H460),0)</f>
        <v>0</v>
      </c>
    </row>
    <row r="462" spans="2:8" ht="15.75" thickBot="1">
      <c r="B462" s="1027"/>
      <c r="C462" s="1027"/>
      <c r="D462" s="1027"/>
      <c r="E462" s="1027"/>
      <c r="F462" s="1027"/>
      <c r="G462" s="1027"/>
      <c r="H462" s="1027"/>
    </row>
    <row r="463" spans="2:8">
      <c r="B463" s="1207" t="s">
        <v>503</v>
      </c>
      <c r="C463" s="1208"/>
      <c r="D463" s="124" t="s">
        <v>495</v>
      </c>
      <c r="E463" s="123" t="s">
        <v>504</v>
      </c>
      <c r="F463" s="123" t="s">
        <v>2469</v>
      </c>
      <c r="G463" s="122" t="s">
        <v>505</v>
      </c>
      <c r="H463" s="121" t="s">
        <v>493</v>
      </c>
    </row>
    <row r="464" spans="2:8">
      <c r="B464" s="111" t="s">
        <v>2514</v>
      </c>
      <c r="C464" s="11" t="str">
        <f>VLOOKUP(B464,'LISTA DE PRECIOS'!A:B,2,FALSE)</f>
        <v>Ayudante</v>
      </c>
      <c r="D464" s="12" t="str">
        <f>VLOOKUP(B464,'LISTA DE PRECIOS'!A:D,4,FALSE)</f>
        <v>Día</v>
      </c>
      <c r="E464" s="23">
        <v>7.0000000000000007E-2</v>
      </c>
      <c r="F464" s="23">
        <v>4</v>
      </c>
      <c r="G464" s="13">
        <f>VLOOKUP(B464,'LISTA DE PRECIOS'!A:E,5,FALSE)</f>
        <v>67964</v>
      </c>
      <c r="H464" s="119">
        <f>+ROUND(E464*F464*G464,0)</f>
        <v>19030</v>
      </c>
    </row>
    <row r="465" spans="2:8" ht="15.75" thickBot="1">
      <c r="B465" s="118" t="s">
        <v>2516</v>
      </c>
      <c r="C465" s="11" t="str">
        <f>VLOOKUP(B465,'LISTA DE PRECIOS'!A:B,2,FALSE)</f>
        <v>Oficial</v>
      </c>
      <c r="D465" s="12" t="str">
        <f>VLOOKUP(B465,'LISTA DE PRECIOS'!A:D,4,FALSE)</f>
        <v>Día</v>
      </c>
      <c r="E465" s="117">
        <v>7.0000000000000007E-2</v>
      </c>
      <c r="F465" s="117">
        <v>1</v>
      </c>
      <c r="G465" s="13">
        <f>VLOOKUP(B465,'LISTA DE PRECIOS'!A:E,5,FALSE)</f>
        <v>122335</v>
      </c>
      <c r="H465" s="116">
        <f>+ROUND(E465*F465*G465,0)</f>
        <v>8563</v>
      </c>
    </row>
    <row r="466" spans="2:8" ht="15.75" thickBot="1">
      <c r="B466" s="991"/>
      <c r="C466" s="991"/>
      <c r="D466" s="1258"/>
      <c r="E466" s="1042" t="s">
        <v>506</v>
      </c>
      <c r="F466" s="1043"/>
      <c r="G466" s="1031"/>
      <c r="H466" s="29">
        <f>ROUND(SUM(H464:H465),0)</f>
        <v>27593</v>
      </c>
    </row>
    <row r="467" spans="2:8" ht="15.75" thickBot="1">
      <c r="B467" s="42"/>
      <c r="C467" s="42"/>
      <c r="D467" s="42"/>
      <c r="E467" s="42"/>
      <c r="F467" s="42"/>
      <c r="G467" s="42"/>
      <c r="H467" s="42"/>
    </row>
    <row r="468" spans="2:8" ht="15.75" thickBot="1">
      <c r="B468" s="40"/>
      <c r="C468" s="40"/>
      <c r="D468" s="40"/>
      <c r="E468" s="995" t="s">
        <v>507</v>
      </c>
      <c r="F468" s="996"/>
      <c r="G468" s="997"/>
      <c r="H468" s="14">
        <f>+ROUND(H466+H457+H452+H461,0)</f>
        <v>120838</v>
      </c>
    </row>
    <row r="470" spans="2:8" ht="15.75" thickBot="1"/>
    <row r="471" spans="2:8" ht="16.5" thickBot="1">
      <c r="B471" s="998" t="s">
        <v>2532</v>
      </c>
      <c r="C471" s="999"/>
      <c r="D471" s="999"/>
      <c r="E471" s="999"/>
      <c r="F471" s="999"/>
      <c r="G471" s="999"/>
      <c r="H471" s="1000"/>
    </row>
    <row r="472" spans="2:8" ht="15.75" thickBot="1">
      <c r="B472" s="1001" t="s">
        <v>487</v>
      </c>
      <c r="C472" s="1002"/>
      <c r="D472" s="1003"/>
      <c r="E472" s="1004"/>
      <c r="F472" s="1004"/>
      <c r="G472" s="1004"/>
      <c r="H472" s="1005"/>
    </row>
    <row r="473" spans="2:8" ht="15.75" thickBot="1">
      <c r="B473" s="1006" t="s">
        <v>488</v>
      </c>
      <c r="C473" s="1007"/>
      <c r="D473" s="1299" t="s">
        <v>1591</v>
      </c>
      <c r="E473" s="1300"/>
      <c r="F473" s="1300"/>
      <c r="G473" s="1300"/>
      <c r="H473" s="1301"/>
    </row>
    <row r="474" spans="2:8" ht="14.45" customHeight="1">
      <c r="B474" s="1010" t="str">
        <f>VLOOKUP(D473,ACTIVIDADES!A:D,2,FALSE)</f>
        <v>Lleno con arena para tubería (Brecha de 0,60m de ancho e=0,1 m)</v>
      </c>
      <c r="C474" s="1011"/>
      <c r="D474" s="1010" t="s">
        <v>34</v>
      </c>
      <c r="E474" s="1011"/>
      <c r="F474" s="1011"/>
      <c r="G474" s="1011"/>
      <c r="H474" s="38" t="s">
        <v>1</v>
      </c>
    </row>
    <row r="475" spans="2:8">
      <c r="B475" s="1012"/>
      <c r="C475" s="1013"/>
      <c r="D475" s="1016">
        <f>+ROUND(H494+H485+H480+H489,0)</f>
        <v>120838</v>
      </c>
      <c r="E475" s="1017"/>
      <c r="F475" s="1017"/>
      <c r="G475" s="1017"/>
      <c r="H475" s="1020" t="s">
        <v>28</v>
      </c>
    </row>
    <row r="476" spans="2:8" ht="15.75" thickBot="1">
      <c r="B476" s="1014"/>
      <c r="C476" s="1015"/>
      <c r="D476" s="1018"/>
      <c r="E476" s="1019"/>
      <c r="F476" s="1019"/>
      <c r="G476" s="1019"/>
      <c r="H476" s="1021"/>
    </row>
    <row r="477" spans="2:8" ht="15.75" thickBot="1"/>
    <row r="478" spans="2:8">
      <c r="B478" s="1207" t="s">
        <v>494</v>
      </c>
      <c r="C478" s="1208"/>
      <c r="D478" s="124" t="s">
        <v>495</v>
      </c>
      <c r="E478" s="123" t="s">
        <v>496</v>
      </c>
      <c r="F478" s="123" t="s">
        <v>2469</v>
      </c>
      <c r="G478" s="122" t="s">
        <v>492</v>
      </c>
      <c r="H478" s="121" t="s">
        <v>493</v>
      </c>
    </row>
    <row r="479" spans="2:8" ht="15.75" thickBot="1">
      <c r="B479" s="175" t="s">
        <v>966</v>
      </c>
      <c r="C479" s="11" t="str">
        <f>VLOOKUP(B479,'LISTA DE PRECIOS'!A:B,2,FALSE)</f>
        <v>Material seleccionado para filtro</v>
      </c>
      <c r="D479" s="12" t="str">
        <f>VLOOKUP(B479,'LISTA DE PRECIOS'!A:D,4,FALSE)</f>
        <v>M3</v>
      </c>
      <c r="E479" s="92">
        <v>1.3</v>
      </c>
      <c r="F479" s="92">
        <v>1</v>
      </c>
      <c r="G479" s="13">
        <f>VLOOKUP(B479,'LISTA DE PRECIOS'!A:E,5,FALSE)</f>
        <v>68543</v>
      </c>
      <c r="H479" s="94">
        <f>+ROUND(E479*F479*G479,0)</f>
        <v>89106</v>
      </c>
    </row>
    <row r="480" spans="2:8" ht="15.75" thickBot="1">
      <c r="B480" s="1022"/>
      <c r="C480" s="1023"/>
      <c r="D480" s="1024"/>
      <c r="E480" s="1030" t="s">
        <v>497</v>
      </c>
      <c r="F480" s="1031"/>
      <c r="G480" s="1032"/>
      <c r="H480" s="29">
        <f>ROUND(SUM(H479:H479),0)</f>
        <v>89106</v>
      </c>
    </row>
    <row r="481" spans="2:8" ht="15.75" thickBot="1">
      <c r="B481" s="1027"/>
      <c r="C481" s="1027"/>
      <c r="D481" s="1027"/>
      <c r="E481" s="1027"/>
      <c r="F481" s="1027"/>
      <c r="G481" s="1027"/>
      <c r="H481" s="1027"/>
    </row>
    <row r="482" spans="2:8">
      <c r="B482" s="1207" t="s">
        <v>489</v>
      </c>
      <c r="C482" s="1208"/>
      <c r="D482" s="124" t="s">
        <v>490</v>
      </c>
      <c r="E482" s="123" t="s">
        <v>491</v>
      </c>
      <c r="F482" s="123" t="s">
        <v>2469</v>
      </c>
      <c r="G482" s="122" t="s">
        <v>492</v>
      </c>
      <c r="H482" s="121" t="s">
        <v>493</v>
      </c>
    </row>
    <row r="483" spans="2:8">
      <c r="B483" s="114" t="s">
        <v>543</v>
      </c>
      <c r="C483" s="11" t="str">
        <f>VLOOKUP(B483,'LISTA DE PRECIOS'!A:B,2,FALSE)</f>
        <v>Herramienta menor</v>
      </c>
      <c r="D483" s="12" t="str">
        <f>VLOOKUP(B483,'LISTA DE PRECIOS'!A:D,4,FALSE)</f>
        <v>%MO</v>
      </c>
      <c r="E483" s="55">
        <v>0.1</v>
      </c>
      <c r="F483" s="174">
        <v>1</v>
      </c>
      <c r="G483" s="13">
        <f>+H494</f>
        <v>27593</v>
      </c>
      <c r="H483" s="39">
        <f>+ROUND(E483*F483*G483,0)</f>
        <v>2759</v>
      </c>
    </row>
    <row r="484" spans="2:8">
      <c r="B484" s="114" t="s">
        <v>524</v>
      </c>
      <c r="C484" s="11" t="str">
        <f>VLOOKUP(B484,'LISTA DE PRECIOS'!A:B,2,FALSE)</f>
        <v>Acarreo Horizontal</v>
      </c>
      <c r="D484" s="12" t="str">
        <f>VLOOKUP(B484,'LISTA DE PRECIOS'!A:D,4,FALSE)</f>
        <v>% MO</v>
      </c>
      <c r="E484" s="55">
        <v>0.05</v>
      </c>
      <c r="F484" s="174">
        <v>1</v>
      </c>
      <c r="G484" s="13">
        <f>+H494</f>
        <v>27593</v>
      </c>
      <c r="H484" s="39">
        <f>+ROUND(E484*F484*G484,0)</f>
        <v>1380</v>
      </c>
    </row>
    <row r="485" spans="2:8" ht="15.75" thickBot="1">
      <c r="B485" s="1022"/>
      <c r="C485" s="1023"/>
      <c r="D485" s="1024"/>
      <c r="E485" s="1030" t="s">
        <v>498</v>
      </c>
      <c r="F485" s="1031"/>
      <c r="G485" s="1032"/>
      <c r="H485" s="29">
        <f>ROUND(SUM(H483:H484),0)</f>
        <v>4139</v>
      </c>
    </row>
    <row r="486" spans="2:8" ht="15.75" thickBot="1">
      <c r="B486" s="42"/>
      <c r="C486" s="42"/>
      <c r="D486" s="42"/>
      <c r="E486" s="10"/>
      <c r="F486" s="10"/>
      <c r="G486" s="7"/>
      <c r="H486" s="8"/>
    </row>
    <row r="487" spans="2:8" ht="24">
      <c r="B487" s="1207" t="s">
        <v>499</v>
      </c>
      <c r="C487" s="1208"/>
      <c r="D487" s="124" t="s">
        <v>495</v>
      </c>
      <c r="E487" s="124" t="s">
        <v>501</v>
      </c>
      <c r="F487" s="123" t="s">
        <v>2469</v>
      </c>
      <c r="G487" s="122" t="s">
        <v>500</v>
      </c>
      <c r="H487" s="121" t="s">
        <v>493</v>
      </c>
    </row>
    <row r="488" spans="2:8" ht="15.75" thickBot="1">
      <c r="B488" s="91" t="s">
        <v>2434</v>
      </c>
      <c r="C488" s="95"/>
      <c r="D488" s="92"/>
      <c r="E488" s="92"/>
      <c r="F488" s="173"/>
      <c r="G488" s="93"/>
      <c r="H488" s="94"/>
    </row>
    <row r="489" spans="2:8" ht="15.75" thickBot="1">
      <c r="B489" s="991"/>
      <c r="C489" s="991"/>
      <c r="D489" s="991"/>
      <c r="E489" s="1042" t="s">
        <v>502</v>
      </c>
      <c r="F489" s="1043"/>
      <c r="G489" s="1031"/>
      <c r="H489" s="172">
        <f>ROUND(SUM(H488:H488),0)</f>
        <v>0</v>
      </c>
    </row>
    <row r="490" spans="2:8" ht="15.75" thickBot="1">
      <c r="B490" s="1027"/>
      <c r="C490" s="1027"/>
      <c r="D490" s="1027"/>
      <c r="E490" s="1027"/>
      <c r="F490" s="1027"/>
      <c r="G490" s="1027"/>
      <c r="H490" s="1027"/>
    </row>
    <row r="491" spans="2:8">
      <c r="B491" s="1207" t="s">
        <v>503</v>
      </c>
      <c r="C491" s="1208"/>
      <c r="D491" s="124" t="s">
        <v>495</v>
      </c>
      <c r="E491" s="123" t="s">
        <v>504</v>
      </c>
      <c r="F491" s="123" t="s">
        <v>2469</v>
      </c>
      <c r="G491" s="122" t="s">
        <v>505</v>
      </c>
      <c r="H491" s="121" t="s">
        <v>493</v>
      </c>
    </row>
    <row r="492" spans="2:8">
      <c r="B492" s="111" t="s">
        <v>2514</v>
      </c>
      <c r="C492" s="11" t="str">
        <f>VLOOKUP(B492,'LISTA DE PRECIOS'!A:B,2,FALSE)</f>
        <v>Ayudante</v>
      </c>
      <c r="D492" s="12" t="str">
        <f>VLOOKUP(B492,'LISTA DE PRECIOS'!A:D,4,FALSE)</f>
        <v>Día</v>
      </c>
      <c r="E492" s="23">
        <v>7.0000000000000007E-2</v>
      </c>
      <c r="F492" s="23">
        <v>4</v>
      </c>
      <c r="G492" s="13">
        <f>VLOOKUP(B492,'LISTA DE PRECIOS'!A:E,5,FALSE)</f>
        <v>67964</v>
      </c>
      <c r="H492" s="119">
        <f>+ROUND(E492*F492*G492,0)</f>
        <v>19030</v>
      </c>
    </row>
    <row r="493" spans="2:8" ht="15.75" thickBot="1">
      <c r="B493" s="118" t="s">
        <v>2516</v>
      </c>
      <c r="C493" s="11" t="str">
        <f>VLOOKUP(B493,'LISTA DE PRECIOS'!A:B,2,FALSE)</f>
        <v>Oficial</v>
      </c>
      <c r="D493" s="12" t="str">
        <f>VLOOKUP(B493,'LISTA DE PRECIOS'!A:D,4,FALSE)</f>
        <v>Día</v>
      </c>
      <c r="E493" s="117">
        <v>7.0000000000000007E-2</v>
      </c>
      <c r="F493" s="117">
        <v>1</v>
      </c>
      <c r="G493" s="13">
        <f>VLOOKUP(B493,'LISTA DE PRECIOS'!A:E,5,FALSE)</f>
        <v>122335</v>
      </c>
      <c r="H493" s="116">
        <f>+ROUND(E493*F493*G493,0)</f>
        <v>8563</v>
      </c>
    </row>
    <row r="494" spans="2:8" ht="15.75" thickBot="1">
      <c r="B494" s="991"/>
      <c r="C494" s="991"/>
      <c r="D494" s="1258"/>
      <c r="E494" s="1042" t="s">
        <v>506</v>
      </c>
      <c r="F494" s="1043"/>
      <c r="G494" s="1031"/>
      <c r="H494" s="29">
        <f>ROUND(SUM(H492:H493),0)</f>
        <v>27593</v>
      </c>
    </row>
    <row r="495" spans="2:8" ht="15.75" thickBot="1">
      <c r="B495" s="42"/>
      <c r="C495" s="42"/>
      <c r="D495" s="42"/>
      <c r="E495" s="42"/>
      <c r="F495" s="42"/>
      <c r="G495" s="42"/>
      <c r="H495" s="42"/>
    </row>
    <row r="496" spans="2:8" ht="15.75" thickBot="1">
      <c r="B496" s="40"/>
      <c r="C496" s="40"/>
      <c r="D496" s="40"/>
      <c r="E496" s="995" t="s">
        <v>507</v>
      </c>
      <c r="F496" s="996"/>
      <c r="G496" s="997"/>
      <c r="H496" s="14">
        <f>+ROUND(H494+H485+H480+H489,0)</f>
        <v>120838</v>
      </c>
    </row>
  </sheetData>
  <mergeCells count="408">
    <mergeCell ref="B300:C300"/>
    <mergeCell ref="B304:D304"/>
    <mergeCell ref="E304:G304"/>
    <mergeCell ref="B305:H305"/>
    <mergeCell ref="B306:C306"/>
    <mergeCell ref="B311:D311"/>
    <mergeCell ref="E311:G311"/>
    <mergeCell ref="E322:G322"/>
    <mergeCell ref="B313:C313"/>
    <mergeCell ref="B315:D315"/>
    <mergeCell ref="E315:G315"/>
    <mergeCell ref="B316:H316"/>
    <mergeCell ref="B317:C317"/>
    <mergeCell ref="B320:D320"/>
    <mergeCell ref="E320:G320"/>
    <mergeCell ref="E290:G290"/>
    <mergeCell ref="B293:H293"/>
    <mergeCell ref="B294:C294"/>
    <mergeCell ref="D294:H294"/>
    <mergeCell ref="B295:C295"/>
    <mergeCell ref="D295:H295"/>
    <mergeCell ref="B296:C298"/>
    <mergeCell ref="D296:G296"/>
    <mergeCell ref="D297:G298"/>
    <mergeCell ref="H297:H298"/>
    <mergeCell ref="B279:D279"/>
    <mergeCell ref="E279:G279"/>
    <mergeCell ref="B281:C281"/>
    <mergeCell ref="B283:D283"/>
    <mergeCell ref="E283:G283"/>
    <mergeCell ref="B284:H284"/>
    <mergeCell ref="B285:C285"/>
    <mergeCell ref="B288:D288"/>
    <mergeCell ref="E288:G288"/>
    <mergeCell ref="B267:C269"/>
    <mergeCell ref="D267:G267"/>
    <mergeCell ref="D268:G269"/>
    <mergeCell ref="H268:H269"/>
    <mergeCell ref="B271:C271"/>
    <mergeCell ref="B273:D273"/>
    <mergeCell ref="E273:G273"/>
    <mergeCell ref="B274:H274"/>
    <mergeCell ref="B275:C275"/>
    <mergeCell ref="B255:H255"/>
    <mergeCell ref="B256:C256"/>
    <mergeCell ref="B259:D259"/>
    <mergeCell ref="E259:G259"/>
    <mergeCell ref="E261:G261"/>
    <mergeCell ref="B264:H264"/>
    <mergeCell ref="B265:C265"/>
    <mergeCell ref="D265:H265"/>
    <mergeCell ref="B266:C266"/>
    <mergeCell ref="D266:H266"/>
    <mergeCell ref="B238:C238"/>
    <mergeCell ref="B242:D242"/>
    <mergeCell ref="E242:G242"/>
    <mergeCell ref="B243:H243"/>
    <mergeCell ref="B244:C244"/>
    <mergeCell ref="B250:D250"/>
    <mergeCell ref="E250:G250"/>
    <mergeCell ref="B252:C252"/>
    <mergeCell ref="B254:D254"/>
    <mergeCell ref="E254:G254"/>
    <mergeCell ref="E228:G228"/>
    <mergeCell ref="B231:H231"/>
    <mergeCell ref="B232:C232"/>
    <mergeCell ref="D232:H232"/>
    <mergeCell ref="B233:C233"/>
    <mergeCell ref="D233:H233"/>
    <mergeCell ref="B234:C236"/>
    <mergeCell ref="D234:G234"/>
    <mergeCell ref="D235:G236"/>
    <mergeCell ref="H235:H236"/>
    <mergeCell ref="B216:D216"/>
    <mergeCell ref="E216:G216"/>
    <mergeCell ref="B218:C218"/>
    <mergeCell ref="B220:D220"/>
    <mergeCell ref="E220:G220"/>
    <mergeCell ref="B221:H221"/>
    <mergeCell ref="B222:C222"/>
    <mergeCell ref="B226:D226"/>
    <mergeCell ref="E226:G226"/>
    <mergeCell ref="B203:C205"/>
    <mergeCell ref="D203:G203"/>
    <mergeCell ref="D204:G205"/>
    <mergeCell ref="H204:H205"/>
    <mergeCell ref="B207:C207"/>
    <mergeCell ref="B211:D211"/>
    <mergeCell ref="E211:G211"/>
    <mergeCell ref="B212:H212"/>
    <mergeCell ref="B213:C213"/>
    <mergeCell ref="B192:H192"/>
    <mergeCell ref="B193:C193"/>
    <mergeCell ref="B195:D195"/>
    <mergeCell ref="E195:G195"/>
    <mergeCell ref="E197:G197"/>
    <mergeCell ref="B200:H200"/>
    <mergeCell ref="B201:C201"/>
    <mergeCell ref="D201:H201"/>
    <mergeCell ref="B202:C202"/>
    <mergeCell ref="D202:H202"/>
    <mergeCell ref="B180:C180"/>
    <mergeCell ref="B182:D182"/>
    <mergeCell ref="E182:G182"/>
    <mergeCell ref="B183:H183"/>
    <mergeCell ref="B184:C184"/>
    <mergeCell ref="B187:D187"/>
    <mergeCell ref="E187:G187"/>
    <mergeCell ref="B189:C189"/>
    <mergeCell ref="B191:D191"/>
    <mergeCell ref="E191:G191"/>
    <mergeCell ref="E170:G170"/>
    <mergeCell ref="B173:H173"/>
    <mergeCell ref="B174:C174"/>
    <mergeCell ref="D174:H174"/>
    <mergeCell ref="B175:C175"/>
    <mergeCell ref="D175:H175"/>
    <mergeCell ref="B176:C178"/>
    <mergeCell ref="D176:G176"/>
    <mergeCell ref="D177:G178"/>
    <mergeCell ref="H177:H178"/>
    <mergeCell ref="B159:D159"/>
    <mergeCell ref="E159:G159"/>
    <mergeCell ref="B161:C161"/>
    <mergeCell ref="B163:D163"/>
    <mergeCell ref="E163:G163"/>
    <mergeCell ref="B164:H164"/>
    <mergeCell ref="B165:C165"/>
    <mergeCell ref="B168:D168"/>
    <mergeCell ref="E168:G168"/>
    <mergeCell ref="B148:C150"/>
    <mergeCell ref="D148:G148"/>
    <mergeCell ref="D149:G150"/>
    <mergeCell ref="H149:H150"/>
    <mergeCell ref="B152:C152"/>
    <mergeCell ref="B154:D154"/>
    <mergeCell ref="E154:G154"/>
    <mergeCell ref="B155:H155"/>
    <mergeCell ref="B156:C156"/>
    <mergeCell ref="B136:H136"/>
    <mergeCell ref="B137:C137"/>
    <mergeCell ref="B140:D140"/>
    <mergeCell ref="E140:G140"/>
    <mergeCell ref="E142:G142"/>
    <mergeCell ref="B145:H145"/>
    <mergeCell ref="B146:C146"/>
    <mergeCell ref="D146:H146"/>
    <mergeCell ref="B147:C147"/>
    <mergeCell ref="D147:H147"/>
    <mergeCell ref="B124:C124"/>
    <mergeCell ref="B126:D126"/>
    <mergeCell ref="E126:G126"/>
    <mergeCell ref="B127:H127"/>
    <mergeCell ref="B128:C128"/>
    <mergeCell ref="B131:D131"/>
    <mergeCell ref="E131:G131"/>
    <mergeCell ref="B133:C133"/>
    <mergeCell ref="B135:D135"/>
    <mergeCell ref="E135:G135"/>
    <mergeCell ref="E114:G114"/>
    <mergeCell ref="B117:H117"/>
    <mergeCell ref="B118:C118"/>
    <mergeCell ref="D118:H118"/>
    <mergeCell ref="B119:C119"/>
    <mergeCell ref="D119:H119"/>
    <mergeCell ref="B120:C122"/>
    <mergeCell ref="D120:G120"/>
    <mergeCell ref="D121:G122"/>
    <mergeCell ref="H121:H122"/>
    <mergeCell ref="B105:C105"/>
    <mergeCell ref="B107:D107"/>
    <mergeCell ref="E107:G107"/>
    <mergeCell ref="B98:H98"/>
    <mergeCell ref="B99:C99"/>
    <mergeCell ref="B108:H108"/>
    <mergeCell ref="B109:C109"/>
    <mergeCell ref="B112:D112"/>
    <mergeCell ref="E112:G112"/>
    <mergeCell ref="B91:C93"/>
    <mergeCell ref="D91:G91"/>
    <mergeCell ref="D92:G93"/>
    <mergeCell ref="H92:H93"/>
    <mergeCell ref="B95:C95"/>
    <mergeCell ref="B97:D97"/>
    <mergeCell ref="E97:G97"/>
    <mergeCell ref="B103:D103"/>
    <mergeCell ref="E103:G103"/>
    <mergeCell ref="B78:H78"/>
    <mergeCell ref="B79:C79"/>
    <mergeCell ref="B83:D83"/>
    <mergeCell ref="E83:G83"/>
    <mergeCell ref="E85:G85"/>
    <mergeCell ref="B88:H88"/>
    <mergeCell ref="B89:C89"/>
    <mergeCell ref="D89:H89"/>
    <mergeCell ref="B90:C90"/>
    <mergeCell ref="D90:H90"/>
    <mergeCell ref="B64:C64"/>
    <mergeCell ref="B68:D68"/>
    <mergeCell ref="E68:G68"/>
    <mergeCell ref="B69:H69"/>
    <mergeCell ref="B70:C70"/>
    <mergeCell ref="B73:D73"/>
    <mergeCell ref="E73:G73"/>
    <mergeCell ref="B75:C75"/>
    <mergeCell ref="B77:D77"/>
    <mergeCell ref="E77:G77"/>
    <mergeCell ref="E54:G54"/>
    <mergeCell ref="B57:H57"/>
    <mergeCell ref="B58:C58"/>
    <mergeCell ref="D58:H58"/>
    <mergeCell ref="B59:C59"/>
    <mergeCell ref="D59:H59"/>
    <mergeCell ref="B60:C62"/>
    <mergeCell ref="D60:G60"/>
    <mergeCell ref="D61:G62"/>
    <mergeCell ref="H61:H62"/>
    <mergeCell ref="B43:D43"/>
    <mergeCell ref="E43:G43"/>
    <mergeCell ref="B45:C45"/>
    <mergeCell ref="B47:D47"/>
    <mergeCell ref="E47:G47"/>
    <mergeCell ref="B48:H48"/>
    <mergeCell ref="B49:C49"/>
    <mergeCell ref="B52:D52"/>
    <mergeCell ref="E52:G52"/>
    <mergeCell ref="B32:C34"/>
    <mergeCell ref="D32:G32"/>
    <mergeCell ref="D33:G34"/>
    <mergeCell ref="H33:H34"/>
    <mergeCell ref="B36:C36"/>
    <mergeCell ref="B38:D38"/>
    <mergeCell ref="E38:G38"/>
    <mergeCell ref="B39:H39"/>
    <mergeCell ref="B40:C40"/>
    <mergeCell ref="B20:H20"/>
    <mergeCell ref="B21:C21"/>
    <mergeCell ref="B24:D24"/>
    <mergeCell ref="E24:G24"/>
    <mergeCell ref="E26:G26"/>
    <mergeCell ref="B29:H29"/>
    <mergeCell ref="B30:C30"/>
    <mergeCell ref="D30:H30"/>
    <mergeCell ref="B31:C31"/>
    <mergeCell ref="D31:H31"/>
    <mergeCell ref="B8:C8"/>
    <mergeCell ref="B10:D10"/>
    <mergeCell ref="E10:G10"/>
    <mergeCell ref="B11:H11"/>
    <mergeCell ref="B12:C12"/>
    <mergeCell ref="B15:D15"/>
    <mergeCell ref="E15:G15"/>
    <mergeCell ref="B17:C17"/>
    <mergeCell ref="B19:D19"/>
    <mergeCell ref="E19:G19"/>
    <mergeCell ref="B1:H1"/>
    <mergeCell ref="B2:C2"/>
    <mergeCell ref="D2:H2"/>
    <mergeCell ref="B3:C3"/>
    <mergeCell ref="D3:H3"/>
    <mergeCell ref="B4:C6"/>
    <mergeCell ref="D4:G4"/>
    <mergeCell ref="D5:G6"/>
    <mergeCell ref="H5:H6"/>
    <mergeCell ref="B325:H325"/>
    <mergeCell ref="B326:C326"/>
    <mergeCell ref="D326:H326"/>
    <mergeCell ref="B327:C327"/>
    <mergeCell ref="D327:H327"/>
    <mergeCell ref="B328:C330"/>
    <mergeCell ref="D328:G328"/>
    <mergeCell ref="D329:G330"/>
    <mergeCell ref="H329:H330"/>
    <mergeCell ref="B343:C343"/>
    <mergeCell ref="B345:D345"/>
    <mergeCell ref="E345:G345"/>
    <mergeCell ref="B346:H346"/>
    <mergeCell ref="B347:C347"/>
    <mergeCell ref="B350:D350"/>
    <mergeCell ref="E350:G350"/>
    <mergeCell ref="B332:C332"/>
    <mergeCell ref="B334:D334"/>
    <mergeCell ref="E334:G334"/>
    <mergeCell ref="B335:H335"/>
    <mergeCell ref="B336:C336"/>
    <mergeCell ref="B341:D341"/>
    <mergeCell ref="E341:G341"/>
    <mergeCell ref="B358:C360"/>
    <mergeCell ref="D358:G358"/>
    <mergeCell ref="D359:G360"/>
    <mergeCell ref="H359:H360"/>
    <mergeCell ref="B362:C362"/>
    <mergeCell ref="B364:D364"/>
    <mergeCell ref="E364:G364"/>
    <mergeCell ref="E352:G352"/>
    <mergeCell ref="B355:H355"/>
    <mergeCell ref="B356:C356"/>
    <mergeCell ref="D356:H356"/>
    <mergeCell ref="B357:C357"/>
    <mergeCell ref="D357:H357"/>
    <mergeCell ref="B376:H376"/>
    <mergeCell ref="B377:C377"/>
    <mergeCell ref="B380:D380"/>
    <mergeCell ref="E380:G380"/>
    <mergeCell ref="E382:G382"/>
    <mergeCell ref="B385:H385"/>
    <mergeCell ref="B365:H365"/>
    <mergeCell ref="B366:C366"/>
    <mergeCell ref="B371:D371"/>
    <mergeCell ref="E371:G371"/>
    <mergeCell ref="B373:C373"/>
    <mergeCell ref="B375:D375"/>
    <mergeCell ref="E375:G375"/>
    <mergeCell ref="B392:C392"/>
    <mergeCell ref="B394:D394"/>
    <mergeCell ref="E394:G394"/>
    <mergeCell ref="B395:H395"/>
    <mergeCell ref="B396:C396"/>
    <mergeCell ref="B401:D401"/>
    <mergeCell ref="E401:G401"/>
    <mergeCell ref="B386:C386"/>
    <mergeCell ref="D386:H386"/>
    <mergeCell ref="B387:C387"/>
    <mergeCell ref="D387:H387"/>
    <mergeCell ref="B388:C390"/>
    <mergeCell ref="D388:G388"/>
    <mergeCell ref="D389:G390"/>
    <mergeCell ref="H389:H390"/>
    <mergeCell ref="E412:G412"/>
    <mergeCell ref="B415:H415"/>
    <mergeCell ref="B416:C416"/>
    <mergeCell ref="D416:H416"/>
    <mergeCell ref="B417:C417"/>
    <mergeCell ref="D417:H417"/>
    <mergeCell ref="B403:C403"/>
    <mergeCell ref="B405:D405"/>
    <mergeCell ref="E405:G405"/>
    <mergeCell ref="B406:H406"/>
    <mergeCell ref="B407:C407"/>
    <mergeCell ref="B410:D410"/>
    <mergeCell ref="E410:G410"/>
    <mergeCell ref="B425:H425"/>
    <mergeCell ref="B426:C426"/>
    <mergeCell ref="B429:D429"/>
    <mergeCell ref="E429:G429"/>
    <mergeCell ref="B431:C431"/>
    <mergeCell ref="B433:D433"/>
    <mergeCell ref="E433:G433"/>
    <mergeCell ref="B418:C420"/>
    <mergeCell ref="D418:G418"/>
    <mergeCell ref="D419:G420"/>
    <mergeCell ref="H419:H420"/>
    <mergeCell ref="B422:C422"/>
    <mergeCell ref="B424:D424"/>
    <mergeCell ref="E424:G424"/>
    <mergeCell ref="B444:C444"/>
    <mergeCell ref="D444:H444"/>
    <mergeCell ref="B445:C445"/>
    <mergeCell ref="D445:H445"/>
    <mergeCell ref="B446:C448"/>
    <mergeCell ref="D446:G446"/>
    <mergeCell ref="D447:G448"/>
    <mergeCell ref="H447:H448"/>
    <mergeCell ref="B434:H434"/>
    <mergeCell ref="B435:C435"/>
    <mergeCell ref="B438:D438"/>
    <mergeCell ref="E438:G438"/>
    <mergeCell ref="E440:G440"/>
    <mergeCell ref="B443:H443"/>
    <mergeCell ref="B459:C459"/>
    <mergeCell ref="B461:D461"/>
    <mergeCell ref="E461:G461"/>
    <mergeCell ref="B462:H462"/>
    <mergeCell ref="B463:C463"/>
    <mergeCell ref="B466:D466"/>
    <mergeCell ref="E466:G466"/>
    <mergeCell ref="B450:C450"/>
    <mergeCell ref="B452:D452"/>
    <mergeCell ref="E452:G452"/>
    <mergeCell ref="B453:H453"/>
    <mergeCell ref="B454:C454"/>
    <mergeCell ref="B457:D457"/>
    <mergeCell ref="E457:G457"/>
    <mergeCell ref="B474:C476"/>
    <mergeCell ref="D474:G474"/>
    <mergeCell ref="D475:G476"/>
    <mergeCell ref="H475:H476"/>
    <mergeCell ref="B478:C478"/>
    <mergeCell ref="B480:D480"/>
    <mergeCell ref="E480:G480"/>
    <mergeCell ref="E468:G468"/>
    <mergeCell ref="B471:H471"/>
    <mergeCell ref="B472:C472"/>
    <mergeCell ref="D472:H472"/>
    <mergeCell ref="B473:C473"/>
    <mergeCell ref="D473:H473"/>
    <mergeCell ref="B494:D494"/>
    <mergeCell ref="E494:G494"/>
    <mergeCell ref="B481:H481"/>
    <mergeCell ref="B482:C482"/>
    <mergeCell ref="E496:G496"/>
    <mergeCell ref="B485:D485"/>
    <mergeCell ref="E485:G485"/>
    <mergeCell ref="B487:C487"/>
    <mergeCell ref="B489:D489"/>
    <mergeCell ref="E489:G489"/>
    <mergeCell ref="B490:H490"/>
    <mergeCell ref="B491:C491"/>
  </mergeCells>
  <dataValidations count="2">
    <dataValidation type="list" allowBlank="1" showInputMessage="1" showErrorMessage="1" sqref="B80:B82 B223:B225 B257:B258 B286:B287 B318:B319 B214:B215 B245:B249 B276:B277 B307:B310 B194 B185:B186 B166:B167 B100:B102 B110:B111 B129:B130 B71:B72 B348:B349 B337:B340 B378:B379 B367:B370 B408:B409 B397:B400 B436:B437 B427:B428 B464:B465 B455:B456 B492:B493 B483:B484">
      <formula1>#REF!</formula1>
    </dataValidation>
    <dataValidation type="list" allowBlank="1" showInputMessage="1" showErrorMessage="1" sqref="B22:B23 B13:B14 B50:B51 B41:B42 B138:B139 B157:B158">
      <formula1>#REF!</formula1>
    </dataValidation>
  </dataValidations>
  <printOptions horizontalCentered="1"/>
  <pageMargins left="1.1811023622047245" right="0.70866141732283472" top="1.5748031496062993" bottom="0.74803149606299213" header="0.31496062992125984" footer="0.31496062992125984"/>
  <pageSetup scale="67" orientation="portrait" r:id="rId1"/>
  <headerFooter>
    <oddHeader>&amp;C&amp;G</oddHeader>
    <oddFooter>&amp;C&amp;G</oddFooter>
  </headerFooter>
  <rowBreaks count="16" manualBreakCount="16">
    <brk id="27" max="8" man="1"/>
    <brk id="55" max="8" man="1"/>
    <brk id="86" max="8" man="1"/>
    <brk id="115" max="8" man="1"/>
    <brk id="143" max="8" man="1"/>
    <brk id="171" max="8" man="1"/>
    <brk id="198" max="8" man="1"/>
    <brk id="229" max="8" man="1"/>
    <brk id="262" max="8" man="1"/>
    <brk id="291" max="8" man="1"/>
    <brk id="323" max="8" man="1"/>
    <brk id="353" max="8" man="1"/>
    <brk id="383" max="8" man="1"/>
    <brk id="413" max="8" man="1"/>
    <brk id="441" max="8" man="1"/>
    <brk id="469" max="8" man="1"/>
  </rowBreaks>
  <colBreaks count="1" manualBreakCount="1">
    <brk id="9" max="496" man="1"/>
  </colBreaks>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635"/>
  <sheetViews>
    <sheetView view="pageBreakPreview" topLeftCell="A598" zoomScale="115" zoomScaleNormal="100" zoomScaleSheetLayoutView="115" workbookViewId="0">
      <selection activeCell="A569" sqref="A569:XFD596"/>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7109375" style="9" customWidth="1"/>
    <col min="6" max="6" width="6.7109375" style="9" customWidth="1"/>
    <col min="7" max="7" width="15.5703125" style="4" customWidth="1"/>
    <col min="8" max="8" width="17.5703125" style="4" customWidth="1"/>
    <col min="9" max="9" width="5.28515625" style="1" customWidth="1"/>
    <col min="10" max="10" width="11.42578125" style="1"/>
    <col min="11" max="11" width="31.140625" style="1" customWidth="1"/>
    <col min="12" max="12" width="16.28515625" style="1" customWidth="1"/>
    <col min="13" max="21" width="11.42578125" style="1"/>
    <col min="22" max="22" width="15" style="1" bestFit="1" customWidth="1"/>
    <col min="23" max="16384" width="11.42578125" style="1"/>
  </cols>
  <sheetData>
    <row r="1" spans="2:8" ht="4.1500000000000004" customHeight="1" thickBot="1">
      <c r="B1" s="4"/>
      <c r="C1" s="4"/>
      <c r="D1" s="4"/>
      <c r="E1" s="4"/>
      <c r="F1" s="4"/>
    </row>
    <row r="2" spans="2:8" ht="17.649999999999999" customHeight="1" thickBot="1">
      <c r="B2" s="998" t="s">
        <v>2583</v>
      </c>
      <c r="C2" s="999"/>
      <c r="D2" s="999"/>
      <c r="E2" s="999"/>
      <c r="F2" s="999"/>
      <c r="G2" s="999"/>
      <c r="H2" s="1000"/>
    </row>
    <row r="3" spans="2:8" ht="18" customHeight="1" thickBot="1">
      <c r="B3" s="1001" t="s">
        <v>487</v>
      </c>
      <c r="C3" s="1002"/>
      <c r="D3" s="1003"/>
      <c r="E3" s="1004"/>
      <c r="F3" s="1004"/>
      <c r="G3" s="1004"/>
      <c r="H3" s="1005"/>
    </row>
    <row r="4" spans="2:8" ht="15.75" thickBot="1">
      <c r="B4" s="1264" t="s">
        <v>488</v>
      </c>
      <c r="C4" s="1265"/>
      <c r="D4" s="1266" t="s">
        <v>2601</v>
      </c>
      <c r="E4" s="1260"/>
      <c r="F4" s="1260"/>
      <c r="G4" s="1260"/>
      <c r="H4" s="1261"/>
    </row>
    <row r="5" spans="2:8">
      <c r="B5" s="1010" t="str">
        <f>VLOOKUP(D4,ACTIVIDADES!A:D,2,FALSE)</f>
        <v>Muro en ladrillo farol pandereta e = 0,10 m</v>
      </c>
      <c r="C5" s="1204"/>
      <c r="D5" s="1010" t="s">
        <v>34</v>
      </c>
      <c r="E5" s="1011"/>
      <c r="F5" s="1011"/>
      <c r="G5" s="1204"/>
      <c r="H5" s="38" t="s">
        <v>1</v>
      </c>
    </row>
    <row r="6" spans="2:8" ht="9.6" customHeight="1">
      <c r="B6" s="1012"/>
      <c r="C6" s="1205"/>
      <c r="D6" s="1016">
        <f>+ROUND(H28+H19+H14+H23,0)</f>
        <v>41240</v>
      </c>
      <c r="E6" s="1017"/>
      <c r="F6" s="1017"/>
      <c r="G6" s="1267"/>
      <c r="H6" s="1020" t="s">
        <v>23</v>
      </c>
    </row>
    <row r="7" spans="2:8" ht="27" customHeight="1" thickBot="1">
      <c r="B7" s="1014"/>
      <c r="C7" s="1206"/>
      <c r="D7" s="1018"/>
      <c r="E7" s="1019"/>
      <c r="F7" s="1019"/>
      <c r="G7" s="1268"/>
      <c r="H7" s="1021"/>
    </row>
    <row r="8" spans="2:8" ht="9.75" customHeight="1" thickBot="1"/>
    <row r="9" spans="2:8">
      <c r="B9" s="1262" t="s">
        <v>494</v>
      </c>
      <c r="C9" s="1263"/>
      <c r="D9" s="41" t="s">
        <v>495</v>
      </c>
      <c r="E9" s="25" t="s">
        <v>496</v>
      </c>
      <c r="F9" s="25" t="s">
        <v>2542</v>
      </c>
      <c r="G9" s="26" t="s">
        <v>492</v>
      </c>
      <c r="H9" s="27" t="s">
        <v>493</v>
      </c>
    </row>
    <row r="10" spans="2:8">
      <c r="B10" s="57" t="s">
        <v>901</v>
      </c>
      <c r="C10" s="56" t="str">
        <f>VLOOKUP(B10,'LISTA DE PRECIOS'!A:B,2,FALSE)</f>
        <v>Ladrillo farol rayado de 0,10 x 0,20 x 0,30 m</v>
      </c>
      <c r="D10" s="12" t="str">
        <f>VLOOKUP(B10,'LISTA DE PRECIOS'!A:D,4,FALSE)</f>
        <v>Un</v>
      </c>
      <c r="E10" s="12">
        <v>17</v>
      </c>
      <c r="F10" s="12">
        <v>1.05</v>
      </c>
      <c r="G10" s="13">
        <f>VLOOKUP(B10,'LISTA DE PRECIOS'!A:E,5,FALSE)</f>
        <v>775</v>
      </c>
      <c r="H10" s="39">
        <f>+ROUND(E10*F10*G10,0)</f>
        <v>13834</v>
      </c>
    </row>
    <row r="11" spans="2:8">
      <c r="B11" s="57" t="s">
        <v>677</v>
      </c>
      <c r="C11" s="56" t="str">
        <f>VLOOKUP(B11,'LISTA DE PRECIOS'!A:B,2,FALSE)</f>
        <v xml:space="preserve">Agua </v>
      </c>
      <c r="D11" s="12" t="str">
        <f>VLOOKUP(B11,'LISTA DE PRECIOS'!A:D,4,FALSE)</f>
        <v>Lt</v>
      </c>
      <c r="E11" s="12">
        <v>50</v>
      </c>
      <c r="F11" s="12">
        <v>1</v>
      </c>
      <c r="G11" s="13">
        <f>VLOOKUP(B11,'LISTA DE PRECIOS'!A:E,5,FALSE)</f>
        <v>7</v>
      </c>
      <c r="H11" s="39">
        <f>+ROUND(E11*F11*G11,0)</f>
        <v>350</v>
      </c>
    </row>
    <row r="12" spans="2:8">
      <c r="B12" s="57" t="s">
        <v>2427</v>
      </c>
      <c r="C12" s="56" t="str">
        <f>VLOOKUP(B12,'LISTA DE PRECIOS'!A:B,2,FALSE)</f>
        <v>Mortero 1:3 (producción)</v>
      </c>
      <c r="D12" s="12" t="str">
        <f>VLOOKUP(B12,'LISTA DE PRECIOS'!A:D,4,FALSE)</f>
        <v>M3</v>
      </c>
      <c r="E12" s="176">
        <v>1.7999999999999999E-2</v>
      </c>
      <c r="F12" s="12">
        <v>1.05</v>
      </c>
      <c r="G12" s="13">
        <f>VLOOKUP(B12,'LISTA DE PRECIOS'!A:E,5,FALSE)</f>
        <v>335812</v>
      </c>
      <c r="H12" s="39">
        <f>+ROUND(E12*F12*G12,0)</f>
        <v>6347</v>
      </c>
    </row>
    <row r="13" spans="2:8" ht="15.75" thickBot="1">
      <c r="B13" s="5"/>
      <c r="C13" s="139"/>
      <c r="D13" s="138"/>
      <c r="E13" s="137"/>
      <c r="F13" s="137"/>
      <c r="G13" s="136"/>
      <c r="H13" s="6"/>
    </row>
    <row r="14" spans="2:8" ht="15.75" thickBot="1">
      <c r="B14" s="1269"/>
      <c r="C14" s="1269"/>
      <c r="D14" s="1270"/>
      <c r="E14" s="992" t="s">
        <v>497</v>
      </c>
      <c r="F14" s="993"/>
      <c r="G14" s="994"/>
      <c r="H14" s="28">
        <f>ROUND(SUM(H10:H13),0)</f>
        <v>20531</v>
      </c>
    </row>
    <row r="15" spans="2:8" ht="10.9" customHeight="1" thickBot="1">
      <c r="B15" s="1271"/>
      <c r="C15" s="1271"/>
      <c r="D15" s="1271"/>
      <c r="E15" s="1271"/>
      <c r="F15" s="1271"/>
      <c r="G15" s="1271"/>
      <c r="H15" s="1271"/>
    </row>
    <row r="16" spans="2:8">
      <c r="B16" s="1262" t="s">
        <v>489</v>
      </c>
      <c r="C16" s="1263"/>
      <c r="D16" s="41" t="s">
        <v>490</v>
      </c>
      <c r="E16" s="25" t="s">
        <v>491</v>
      </c>
      <c r="F16" s="25" t="s">
        <v>2542</v>
      </c>
      <c r="G16" s="26" t="s">
        <v>492</v>
      </c>
      <c r="H16" s="27" t="s">
        <v>493</v>
      </c>
    </row>
    <row r="17" spans="2:22">
      <c r="B17" s="54" t="s">
        <v>543</v>
      </c>
      <c r="C17" s="56" t="str">
        <f>VLOOKUP(B17,'LISTA DE PRECIOS'!A:B,2,FALSE)</f>
        <v>Herramienta menor</v>
      </c>
      <c r="D17" s="12" t="str">
        <f>VLOOKUP(B17,'LISTA DE PRECIOS'!A:D,4,FALSE)</f>
        <v>%MO</v>
      </c>
      <c r="E17" s="55">
        <v>0.05</v>
      </c>
      <c r="F17" s="55"/>
      <c r="G17" s="13">
        <f>+H28</f>
        <v>19030</v>
      </c>
      <c r="H17" s="24">
        <f>+ROUND(E17*G17,0)</f>
        <v>952</v>
      </c>
    </row>
    <row r="18" spans="2:22">
      <c r="B18" s="54" t="s">
        <v>603</v>
      </c>
      <c r="C18" s="56" t="str">
        <f>VLOOKUP(B18,'LISTA DE PRECIOS'!A:B,2,FALSE)</f>
        <v>Andamio tubular</v>
      </c>
      <c r="D18" s="12" t="str">
        <f>VLOOKUP(B18,'LISTA DE PRECIOS'!A:D,4,FALSE)</f>
        <v>Día</v>
      </c>
      <c r="E18" s="12">
        <v>0.1</v>
      </c>
      <c r="F18" s="55"/>
      <c r="G18" s="13">
        <f>VLOOKUP(B18,'LISTA DE PRECIOS'!A:E,5,FALSE)</f>
        <v>7266</v>
      </c>
      <c r="H18" s="24">
        <f>+ROUND(E18*G18,0)</f>
        <v>727</v>
      </c>
    </row>
    <row r="19" spans="2:22" ht="15.75" thickBot="1">
      <c r="B19" s="1277"/>
      <c r="C19" s="1277"/>
      <c r="D19" s="1278"/>
      <c r="E19" s="1279" t="s">
        <v>498</v>
      </c>
      <c r="F19" s="1280"/>
      <c r="G19" s="1281"/>
      <c r="H19" s="29">
        <f>ROUND(SUM(H17:H18),0)</f>
        <v>1679</v>
      </c>
    </row>
    <row r="20" spans="2:22" ht="10.15" customHeight="1" thickBot="1">
      <c r="B20" s="42"/>
      <c r="C20" s="42"/>
      <c r="D20" s="42"/>
      <c r="E20" s="10"/>
      <c r="F20" s="10"/>
      <c r="G20" s="7"/>
      <c r="H20" s="8"/>
    </row>
    <row r="21" spans="2:22" ht="24.75" thickBot="1">
      <c r="B21" s="1033" t="s">
        <v>499</v>
      </c>
      <c r="C21" s="1034"/>
      <c r="D21" s="30" t="s">
        <v>495</v>
      </c>
      <c r="E21" s="30" t="s">
        <v>501</v>
      </c>
      <c r="F21" s="25" t="s">
        <v>2542</v>
      </c>
      <c r="G21" s="31" t="s">
        <v>500</v>
      </c>
      <c r="H21" s="32" t="s">
        <v>493</v>
      </c>
    </row>
    <row r="22" spans="2:22" ht="15.75" thickBot="1">
      <c r="B22" s="15">
        <v>3</v>
      </c>
      <c r="C22" s="16" t="s">
        <v>4</v>
      </c>
      <c r="D22" s="17"/>
      <c r="E22" s="18"/>
      <c r="F22" s="18"/>
      <c r="G22" s="19"/>
      <c r="H22" s="20">
        <f>+ROUND(E22*G22,0)</f>
        <v>0</v>
      </c>
    </row>
    <row r="23" spans="2:22" ht="15.75" thickBot="1">
      <c r="B23" s="1269"/>
      <c r="C23" s="1269"/>
      <c r="D23" s="1270"/>
      <c r="E23" s="992" t="s">
        <v>502</v>
      </c>
      <c r="F23" s="993"/>
      <c r="G23" s="994"/>
      <c r="H23" s="33">
        <f>ROUND(SUM(H22:H22),0)</f>
        <v>0</v>
      </c>
    </row>
    <row r="24" spans="2:22" ht="15.75" thickBot="1">
      <c r="B24" s="1271"/>
      <c r="C24" s="1271"/>
      <c r="D24" s="1271"/>
      <c r="E24" s="1271"/>
      <c r="F24" s="1271"/>
      <c r="G24" s="1271"/>
      <c r="H24" s="1271"/>
    </row>
    <row r="25" spans="2:22">
      <c r="B25" s="1262" t="s">
        <v>503</v>
      </c>
      <c r="C25" s="1263"/>
      <c r="D25" s="41" t="s">
        <v>495</v>
      </c>
      <c r="E25" s="25" t="s">
        <v>504</v>
      </c>
      <c r="F25" s="25" t="s">
        <v>2530</v>
      </c>
      <c r="G25" s="26" t="s">
        <v>505</v>
      </c>
      <c r="H25" s="27" t="s">
        <v>493</v>
      </c>
    </row>
    <row r="26" spans="2:22">
      <c r="B26" s="111" t="s">
        <v>2514</v>
      </c>
      <c r="C26" s="56" t="str">
        <f>VLOOKUP(B26,'LISTA DE PRECIOS'!A:B,2,FALSE)</f>
        <v>Ayudante</v>
      </c>
      <c r="D26" s="12" t="str">
        <f>VLOOKUP(B26,'LISTA DE PRECIOS'!A:D,4,FALSE)</f>
        <v>Día</v>
      </c>
      <c r="E26" s="23">
        <v>0.1</v>
      </c>
      <c r="F26" s="23">
        <v>1</v>
      </c>
      <c r="G26" s="13">
        <f>VLOOKUP(B26,'LISTA DE PRECIOS'!A:E,5,FALSE)</f>
        <v>67964</v>
      </c>
      <c r="H26" s="119">
        <f>+ROUND(E26*F26*G26,0)</f>
        <v>6796</v>
      </c>
      <c r="K26" s="4"/>
      <c r="L26" s="4"/>
      <c r="M26" s="4"/>
      <c r="N26" s="4"/>
      <c r="O26" s="4"/>
      <c r="P26" s="4"/>
      <c r="Q26" s="4"/>
      <c r="R26" s="4"/>
      <c r="S26" s="4"/>
      <c r="T26" s="4"/>
      <c r="U26" s="4"/>
      <c r="V26" s="4"/>
    </row>
    <row r="27" spans="2:22" ht="15.75" thickBot="1">
      <c r="B27" s="135" t="s">
        <v>2516</v>
      </c>
      <c r="C27" s="56" t="str">
        <f>VLOOKUP(B27,'LISTA DE PRECIOS'!A:B,2,FALSE)</f>
        <v>Oficial</v>
      </c>
      <c r="D27" s="12" t="str">
        <f>VLOOKUP(B27,'LISTA DE PRECIOS'!A:D,4,FALSE)</f>
        <v>Día</v>
      </c>
      <c r="E27" s="125">
        <v>0.1</v>
      </c>
      <c r="F27" s="125">
        <v>1</v>
      </c>
      <c r="G27" s="13">
        <f>VLOOKUP(B27,'LISTA DE PRECIOS'!A:E,5,FALSE)</f>
        <v>122335</v>
      </c>
      <c r="H27" s="131">
        <f>+ROUND(E27*F27*G27,0)</f>
        <v>12234</v>
      </c>
    </row>
    <row r="28" spans="2:22" ht="15.75" thickBot="1">
      <c r="B28" s="1269"/>
      <c r="C28" s="1269"/>
      <c r="D28" s="1270"/>
      <c r="E28" s="992" t="s">
        <v>506</v>
      </c>
      <c r="F28" s="993"/>
      <c r="G28" s="994"/>
      <c r="H28" s="29">
        <f>ROUND(SUM(H26:H27),0)</f>
        <v>19030</v>
      </c>
    </row>
    <row r="29" spans="2:22" ht="8.65" customHeight="1" thickBot="1">
      <c r="B29" s="42"/>
      <c r="C29" s="42"/>
      <c r="D29" s="42"/>
      <c r="E29" s="42"/>
      <c r="F29" s="42"/>
      <c r="G29" s="42"/>
      <c r="H29" s="42"/>
    </row>
    <row r="30" spans="2:22" ht="15.75" thickBot="1">
      <c r="B30" s="40"/>
      <c r="C30" s="40"/>
      <c r="D30" s="40"/>
      <c r="E30" s="995" t="s">
        <v>507</v>
      </c>
      <c r="F30" s="996"/>
      <c r="G30" s="997"/>
      <c r="H30" s="14">
        <f>+ROUND(H28+H19+H14+H23,0)</f>
        <v>41240</v>
      </c>
    </row>
    <row r="31" spans="2:22">
      <c r="B31" s="40"/>
      <c r="C31" s="40"/>
      <c r="D31" s="40"/>
      <c r="E31" s="201"/>
      <c r="F31" s="201"/>
      <c r="G31" s="201"/>
      <c r="H31" s="200"/>
    </row>
    <row r="32" spans="2:22" ht="15.75" thickBot="1"/>
    <row r="33" spans="2:8" ht="17.649999999999999" customHeight="1" thickBot="1">
      <c r="B33" s="998" t="s">
        <v>2583</v>
      </c>
      <c r="C33" s="999"/>
      <c r="D33" s="999"/>
      <c r="E33" s="999"/>
      <c r="F33" s="999"/>
      <c r="G33" s="999"/>
      <c r="H33" s="1000"/>
    </row>
    <row r="34" spans="2:8" ht="18" customHeight="1" thickBot="1">
      <c r="B34" s="1001" t="s">
        <v>487</v>
      </c>
      <c r="C34" s="1002"/>
      <c r="D34" s="1003"/>
      <c r="E34" s="1004"/>
      <c r="F34" s="1004"/>
      <c r="G34" s="1004"/>
      <c r="H34" s="1005"/>
    </row>
    <row r="35" spans="2:8" ht="15.75" thickBot="1">
      <c r="B35" s="1264" t="s">
        <v>488</v>
      </c>
      <c r="C35" s="1265"/>
      <c r="D35" s="1266" t="s">
        <v>2600</v>
      </c>
      <c r="E35" s="1260"/>
      <c r="F35" s="1260"/>
      <c r="G35" s="1260"/>
      <c r="H35" s="1261"/>
    </row>
    <row r="36" spans="2:8" ht="14.45" customHeight="1">
      <c r="B36" s="1010" t="str">
        <f>VLOOKUP(D35,ACTIVIDADES!A:D,2,FALSE)</f>
        <v>Muro en ladrillo farol pandereta e = 0,12 m</v>
      </c>
      <c r="C36" s="1204"/>
      <c r="D36" s="1010" t="s">
        <v>34</v>
      </c>
      <c r="E36" s="1011"/>
      <c r="F36" s="1011"/>
      <c r="G36" s="1204"/>
      <c r="H36" s="38" t="s">
        <v>1</v>
      </c>
    </row>
    <row r="37" spans="2:8" ht="9.6" customHeight="1">
      <c r="B37" s="1012"/>
      <c r="C37" s="1205"/>
      <c r="D37" s="1016">
        <f>+ROUND(H59+H50+H45+H54,0)</f>
        <v>45897</v>
      </c>
      <c r="E37" s="1017"/>
      <c r="F37" s="1017"/>
      <c r="G37" s="1267"/>
      <c r="H37" s="1020" t="s">
        <v>23</v>
      </c>
    </row>
    <row r="38" spans="2:8" ht="27" customHeight="1" thickBot="1">
      <c r="B38" s="1014"/>
      <c r="C38" s="1206"/>
      <c r="D38" s="1018"/>
      <c r="E38" s="1019"/>
      <c r="F38" s="1019"/>
      <c r="G38" s="1268"/>
      <c r="H38" s="1021"/>
    </row>
    <row r="39" spans="2:8" ht="9.75" customHeight="1" thickBot="1"/>
    <row r="40" spans="2:8">
      <c r="B40" s="1262" t="s">
        <v>494</v>
      </c>
      <c r="C40" s="1263"/>
      <c r="D40" s="41" t="s">
        <v>495</v>
      </c>
      <c r="E40" s="25" t="s">
        <v>496</v>
      </c>
      <c r="F40" s="25" t="s">
        <v>2542</v>
      </c>
      <c r="G40" s="26" t="s">
        <v>492</v>
      </c>
      <c r="H40" s="27" t="s">
        <v>493</v>
      </c>
    </row>
    <row r="41" spans="2:8">
      <c r="B41" s="57" t="s">
        <v>902</v>
      </c>
      <c r="C41" s="56" t="str">
        <f>VLOOKUP(B41,'LISTA DE PRECIOS'!A:B,2,FALSE)</f>
        <v>Ladrillo farol rayado de 0,12 x 0,20 x 0,30 m</v>
      </c>
      <c r="D41" s="12" t="str">
        <f>VLOOKUP(B41,'LISTA DE PRECIOS'!A:D,4,FALSE)</f>
        <v>Un</v>
      </c>
      <c r="E41" s="12">
        <v>17</v>
      </c>
      <c r="F41" s="12">
        <v>1.05</v>
      </c>
      <c r="G41" s="13">
        <f>VLOOKUP(B41,'LISTA DE PRECIOS'!A:E,5,FALSE)</f>
        <v>924</v>
      </c>
      <c r="H41" s="39">
        <f>+ROUND(E41*F41*G41,0)</f>
        <v>16493</v>
      </c>
    </row>
    <row r="42" spans="2:8">
      <c r="B42" s="57" t="s">
        <v>677</v>
      </c>
      <c r="C42" s="56" t="str">
        <f>VLOOKUP(B42,'LISTA DE PRECIOS'!A:B,2,FALSE)</f>
        <v xml:space="preserve">Agua </v>
      </c>
      <c r="D42" s="12" t="str">
        <f>VLOOKUP(B42,'LISTA DE PRECIOS'!A:D,4,FALSE)</f>
        <v>Lt</v>
      </c>
      <c r="E42" s="12">
        <v>50</v>
      </c>
      <c r="F42" s="12">
        <v>1</v>
      </c>
      <c r="G42" s="13">
        <f>VLOOKUP(B42,'LISTA DE PRECIOS'!A:E,5,FALSE)</f>
        <v>7</v>
      </c>
      <c r="H42" s="39">
        <f>+ROUND(E42*F42*G42,0)</f>
        <v>350</v>
      </c>
    </row>
    <row r="43" spans="2:8">
      <c r="B43" s="57" t="s">
        <v>2427</v>
      </c>
      <c r="C43" s="56" t="str">
        <f>VLOOKUP(B43,'LISTA DE PRECIOS'!A:B,2,FALSE)</f>
        <v>Mortero 1:3 (producción)</v>
      </c>
      <c r="D43" s="12" t="str">
        <f>VLOOKUP(B43,'LISTA DE PRECIOS'!A:D,4,FALSE)</f>
        <v>M3</v>
      </c>
      <c r="E43" s="176">
        <v>1.7999999999999999E-2</v>
      </c>
      <c r="F43" s="12">
        <v>1.05</v>
      </c>
      <c r="G43" s="13">
        <f>VLOOKUP(B43,'LISTA DE PRECIOS'!A:E,5,FALSE)</f>
        <v>335812</v>
      </c>
      <c r="H43" s="39">
        <f>+ROUND(E43*F43*G43,0)</f>
        <v>6347</v>
      </c>
    </row>
    <row r="44" spans="2:8" ht="15.75" thickBot="1">
      <c r="B44" s="5"/>
      <c r="C44" s="139"/>
      <c r="D44" s="138"/>
      <c r="E44" s="137"/>
      <c r="F44" s="137"/>
      <c r="G44" s="136"/>
      <c r="H44" s="6"/>
    </row>
    <row r="45" spans="2:8" ht="15.75" thickBot="1">
      <c r="B45" s="1269"/>
      <c r="C45" s="1269"/>
      <c r="D45" s="1270"/>
      <c r="E45" s="992" t="s">
        <v>497</v>
      </c>
      <c r="F45" s="993"/>
      <c r="G45" s="994"/>
      <c r="H45" s="28">
        <f>ROUND(SUM(H41:H44),0)</f>
        <v>23190</v>
      </c>
    </row>
    <row r="46" spans="2:8" ht="10.9" customHeight="1" thickBot="1">
      <c r="B46" s="1271"/>
      <c r="C46" s="1271"/>
      <c r="D46" s="1271"/>
      <c r="E46" s="1271"/>
      <c r="F46" s="1271"/>
      <c r="G46" s="1271"/>
      <c r="H46" s="1271"/>
    </row>
    <row r="47" spans="2:8">
      <c r="B47" s="1262" t="s">
        <v>489</v>
      </c>
      <c r="C47" s="1263"/>
      <c r="D47" s="41" t="s">
        <v>490</v>
      </c>
      <c r="E47" s="25" t="s">
        <v>491</v>
      </c>
      <c r="F47" s="25" t="s">
        <v>2542</v>
      </c>
      <c r="G47" s="26" t="s">
        <v>492</v>
      </c>
      <c r="H47" s="27" t="s">
        <v>493</v>
      </c>
    </row>
    <row r="48" spans="2:8">
      <c r="B48" s="54" t="s">
        <v>543</v>
      </c>
      <c r="C48" s="56" t="str">
        <f>VLOOKUP(B48,'LISTA DE PRECIOS'!A:B,2,FALSE)</f>
        <v>Herramienta menor</v>
      </c>
      <c r="D48" s="12" t="str">
        <f>VLOOKUP(B48,'LISTA DE PRECIOS'!A:D,4,FALSE)</f>
        <v>%MO</v>
      </c>
      <c r="E48" s="55">
        <v>0.05</v>
      </c>
      <c r="F48" s="55"/>
      <c r="G48" s="13">
        <f>+H59</f>
        <v>20933</v>
      </c>
      <c r="H48" s="24">
        <f>+ROUND(E48*G48,0)</f>
        <v>1047</v>
      </c>
    </row>
    <row r="49" spans="2:22">
      <c r="B49" s="54" t="s">
        <v>603</v>
      </c>
      <c r="C49" s="56" t="str">
        <f>VLOOKUP(B49,'LISTA DE PRECIOS'!A:B,2,FALSE)</f>
        <v>Andamio tubular</v>
      </c>
      <c r="D49" s="12" t="str">
        <f>VLOOKUP(B49,'LISTA DE PRECIOS'!A:D,4,FALSE)</f>
        <v>Día</v>
      </c>
      <c r="E49" s="12">
        <v>0.1</v>
      </c>
      <c r="F49" s="55"/>
      <c r="G49" s="13">
        <f>VLOOKUP(B49,'LISTA DE PRECIOS'!A:E,5,FALSE)</f>
        <v>7266</v>
      </c>
      <c r="H49" s="24">
        <f>+ROUND(E49*G49,0)</f>
        <v>727</v>
      </c>
    </row>
    <row r="50" spans="2:22" ht="15.75" thickBot="1">
      <c r="B50" s="1277"/>
      <c r="C50" s="1277"/>
      <c r="D50" s="1278"/>
      <c r="E50" s="1279" t="s">
        <v>498</v>
      </c>
      <c r="F50" s="1280"/>
      <c r="G50" s="1281"/>
      <c r="H50" s="29">
        <f>ROUND(SUM(H48:H49),0)</f>
        <v>1774</v>
      </c>
    </row>
    <row r="51" spans="2:22" ht="10.15" customHeight="1" thickBot="1">
      <c r="B51" s="42"/>
      <c r="C51" s="42"/>
      <c r="D51" s="42"/>
      <c r="E51" s="10"/>
      <c r="F51" s="10"/>
      <c r="G51" s="7"/>
      <c r="H51" s="8"/>
    </row>
    <row r="52" spans="2:22" ht="24.75" thickBot="1">
      <c r="B52" s="1033" t="s">
        <v>499</v>
      </c>
      <c r="C52" s="1034"/>
      <c r="D52" s="30" t="s">
        <v>495</v>
      </c>
      <c r="E52" s="30" t="s">
        <v>501</v>
      </c>
      <c r="F52" s="25" t="s">
        <v>2542</v>
      </c>
      <c r="G52" s="31" t="s">
        <v>500</v>
      </c>
      <c r="H52" s="32" t="s">
        <v>493</v>
      </c>
    </row>
    <row r="53" spans="2:22" ht="15.75" thickBot="1">
      <c r="B53" s="15">
        <v>3</v>
      </c>
      <c r="C53" s="16" t="s">
        <v>4</v>
      </c>
      <c r="D53" s="17"/>
      <c r="E53" s="18"/>
      <c r="F53" s="18"/>
      <c r="G53" s="19"/>
      <c r="H53" s="20">
        <f>+ROUND(E53*G53,0)</f>
        <v>0</v>
      </c>
    </row>
    <row r="54" spans="2:22" ht="15.75" thickBot="1">
      <c r="B54" s="1269"/>
      <c r="C54" s="1269"/>
      <c r="D54" s="1270"/>
      <c r="E54" s="992" t="s">
        <v>502</v>
      </c>
      <c r="F54" s="993"/>
      <c r="G54" s="994"/>
      <c r="H54" s="33">
        <f>ROUND(SUM(H53:H53),0)</f>
        <v>0</v>
      </c>
    </row>
    <row r="55" spans="2:22" ht="15.75" thickBot="1">
      <c r="B55" s="1271"/>
      <c r="C55" s="1271"/>
      <c r="D55" s="1271"/>
      <c r="E55" s="1271"/>
      <c r="F55" s="1271"/>
      <c r="G55" s="1271"/>
      <c r="H55" s="1271"/>
    </row>
    <row r="56" spans="2:22">
      <c r="B56" s="1262" t="s">
        <v>503</v>
      </c>
      <c r="C56" s="1263"/>
      <c r="D56" s="41" t="s">
        <v>495</v>
      </c>
      <c r="E56" s="25" t="s">
        <v>504</v>
      </c>
      <c r="F56" s="25" t="s">
        <v>2530</v>
      </c>
      <c r="G56" s="26" t="s">
        <v>505</v>
      </c>
      <c r="H56" s="27" t="s">
        <v>493</v>
      </c>
    </row>
    <row r="57" spans="2:22">
      <c r="B57" s="111" t="s">
        <v>2514</v>
      </c>
      <c r="C57" s="56" t="str">
        <f>VLOOKUP(B57,'LISTA DE PRECIOS'!A:B,2,FALSE)</f>
        <v>Ayudante</v>
      </c>
      <c r="D57" s="12" t="str">
        <f>VLOOKUP(B57,'LISTA DE PRECIOS'!A:D,4,FALSE)</f>
        <v>Día</v>
      </c>
      <c r="E57" s="23">
        <v>0.11</v>
      </c>
      <c r="F57" s="23">
        <v>1</v>
      </c>
      <c r="G57" s="13">
        <f>VLOOKUP(B57,'LISTA DE PRECIOS'!A:E,5,FALSE)</f>
        <v>67964</v>
      </c>
      <c r="H57" s="119">
        <f>+ROUND(E57*F57*G57,0)</f>
        <v>7476</v>
      </c>
      <c r="K57" s="4"/>
      <c r="L57" s="4"/>
      <c r="M57" s="4"/>
      <c r="N57" s="4"/>
      <c r="O57" s="4"/>
      <c r="P57" s="4"/>
      <c r="Q57" s="4"/>
      <c r="R57" s="4"/>
      <c r="S57" s="4"/>
      <c r="T57" s="4"/>
      <c r="U57" s="4"/>
      <c r="V57" s="4"/>
    </row>
    <row r="58" spans="2:22" ht="15.75" thickBot="1">
      <c r="B58" s="135" t="s">
        <v>2516</v>
      </c>
      <c r="C58" s="56" t="str">
        <f>VLOOKUP(B58,'LISTA DE PRECIOS'!A:B,2,FALSE)</f>
        <v>Oficial</v>
      </c>
      <c r="D58" s="12" t="str">
        <f>VLOOKUP(B58,'LISTA DE PRECIOS'!A:D,4,FALSE)</f>
        <v>Día</v>
      </c>
      <c r="E58" s="125">
        <v>0.11</v>
      </c>
      <c r="F58" s="125">
        <v>1</v>
      </c>
      <c r="G58" s="13">
        <f>VLOOKUP(B58,'LISTA DE PRECIOS'!A:E,5,FALSE)</f>
        <v>122335</v>
      </c>
      <c r="H58" s="131">
        <f>+ROUND(E58*F58*G58,0)</f>
        <v>13457</v>
      </c>
    </row>
    <row r="59" spans="2:22" ht="15.75" thickBot="1">
      <c r="B59" s="1269"/>
      <c r="C59" s="1269"/>
      <c r="D59" s="1270"/>
      <c r="E59" s="992" t="s">
        <v>506</v>
      </c>
      <c r="F59" s="993"/>
      <c r="G59" s="994"/>
      <c r="H59" s="29">
        <f>ROUND(SUM(H57:H58),0)</f>
        <v>20933</v>
      </c>
    </row>
    <row r="60" spans="2:22" ht="8.65" customHeight="1" thickBot="1">
      <c r="B60" s="42"/>
      <c r="C60" s="42"/>
      <c r="D60" s="42"/>
      <c r="E60" s="42"/>
      <c r="F60" s="42"/>
      <c r="G60" s="42"/>
      <c r="H60" s="42"/>
    </row>
    <row r="61" spans="2:22" ht="15.75" thickBot="1">
      <c r="B61" s="40"/>
      <c r="C61" s="40"/>
      <c r="D61" s="40"/>
      <c r="E61" s="995" t="s">
        <v>507</v>
      </c>
      <c r="F61" s="996"/>
      <c r="G61" s="997"/>
      <c r="H61" s="14">
        <f>+ROUND(H59+H50+H45+H54,0)</f>
        <v>45897</v>
      </c>
    </row>
    <row r="62" spans="2:22">
      <c r="B62" s="40"/>
      <c r="C62" s="40"/>
      <c r="D62" s="40"/>
      <c r="E62" s="201"/>
      <c r="F62" s="201"/>
      <c r="G62" s="201"/>
      <c r="H62" s="200"/>
    </row>
    <row r="63" spans="2:22" ht="15.75" thickBot="1"/>
    <row r="64" spans="2:22" ht="17.649999999999999" customHeight="1" thickBot="1">
      <c r="B64" s="998" t="s">
        <v>2583</v>
      </c>
      <c r="C64" s="999"/>
      <c r="D64" s="999"/>
      <c r="E64" s="999"/>
      <c r="F64" s="999"/>
      <c r="G64" s="999"/>
      <c r="H64" s="1000"/>
    </row>
    <row r="65" spans="2:8" ht="18" customHeight="1" thickBot="1">
      <c r="B65" s="1001" t="s">
        <v>487</v>
      </c>
      <c r="C65" s="1002"/>
      <c r="D65" s="1003"/>
      <c r="E65" s="1004"/>
      <c r="F65" s="1004"/>
      <c r="G65" s="1004"/>
      <c r="H65" s="1005"/>
    </row>
    <row r="66" spans="2:8" ht="15.75" thickBot="1">
      <c r="B66" s="1264" t="s">
        <v>488</v>
      </c>
      <c r="C66" s="1265"/>
      <c r="D66" s="1266" t="s">
        <v>2599</v>
      </c>
      <c r="E66" s="1260"/>
      <c r="F66" s="1260"/>
      <c r="G66" s="1260"/>
      <c r="H66" s="1261"/>
    </row>
    <row r="67" spans="2:8" ht="14.45" customHeight="1">
      <c r="B67" s="1010" t="str">
        <f>VLOOKUP(D66,ACTIVIDADES!A:D,2,FALSE)</f>
        <v>Muro en ladrillo tolete en soga</v>
      </c>
      <c r="C67" s="1204"/>
      <c r="D67" s="1010" t="s">
        <v>34</v>
      </c>
      <c r="E67" s="1011"/>
      <c r="F67" s="1011"/>
      <c r="G67" s="1204"/>
      <c r="H67" s="38" t="s">
        <v>1</v>
      </c>
    </row>
    <row r="68" spans="2:8" ht="9.6" customHeight="1">
      <c r="B68" s="1012"/>
      <c r="C68" s="1205"/>
      <c r="D68" s="1016">
        <f>+ROUND(H90+H81+H76+H85,0)</f>
        <v>87161</v>
      </c>
      <c r="E68" s="1017"/>
      <c r="F68" s="1017"/>
      <c r="G68" s="1267"/>
      <c r="H68" s="1020" t="s">
        <v>23</v>
      </c>
    </row>
    <row r="69" spans="2:8" ht="27" customHeight="1" thickBot="1">
      <c r="B69" s="1014"/>
      <c r="C69" s="1206"/>
      <c r="D69" s="1018"/>
      <c r="E69" s="1019"/>
      <c r="F69" s="1019"/>
      <c r="G69" s="1268"/>
      <c r="H69" s="1021"/>
    </row>
    <row r="70" spans="2:8" ht="9.75" customHeight="1" thickBot="1"/>
    <row r="71" spans="2:8">
      <c r="B71" s="1262" t="s">
        <v>494</v>
      </c>
      <c r="C71" s="1263"/>
      <c r="D71" s="41" t="s">
        <v>495</v>
      </c>
      <c r="E71" s="25" t="s">
        <v>496</v>
      </c>
      <c r="F71" s="25" t="s">
        <v>2542</v>
      </c>
      <c r="G71" s="26" t="s">
        <v>492</v>
      </c>
      <c r="H71" s="27" t="s">
        <v>493</v>
      </c>
    </row>
    <row r="72" spans="2:8">
      <c r="B72" s="57" t="s">
        <v>903</v>
      </c>
      <c r="C72" s="56" t="str">
        <f>VLOOKUP(B72,'LISTA DE PRECIOS'!A:B,2,FALSE)</f>
        <v>Ladrillo tolete común</v>
      </c>
      <c r="D72" s="12" t="str">
        <f>VLOOKUP(B72,'LISTA DE PRECIOS'!A:D,4,FALSE)</f>
        <v>Un</v>
      </c>
      <c r="E72" s="12">
        <v>55</v>
      </c>
      <c r="F72" s="12">
        <v>1.05</v>
      </c>
      <c r="G72" s="13">
        <f>VLOOKUP(B72,'LISTA DE PRECIOS'!A:E,5,FALSE)</f>
        <v>772</v>
      </c>
      <c r="H72" s="39">
        <f>+ROUND(E72*F72*G72,0)</f>
        <v>44583</v>
      </c>
    </row>
    <row r="73" spans="2:8">
      <c r="B73" s="57" t="s">
        <v>677</v>
      </c>
      <c r="C73" s="56" t="str">
        <f>VLOOKUP(B73,'LISTA DE PRECIOS'!A:B,2,FALSE)</f>
        <v xml:space="preserve">Agua </v>
      </c>
      <c r="D73" s="12" t="str">
        <f>VLOOKUP(B73,'LISTA DE PRECIOS'!A:D,4,FALSE)</f>
        <v>Lt</v>
      </c>
      <c r="E73" s="12">
        <v>50</v>
      </c>
      <c r="F73" s="12">
        <v>1</v>
      </c>
      <c r="G73" s="13">
        <f>VLOOKUP(B73,'LISTA DE PRECIOS'!A:E,5,FALSE)</f>
        <v>7</v>
      </c>
      <c r="H73" s="39">
        <f>+ROUND(E73*F73*G73,0)</f>
        <v>350</v>
      </c>
    </row>
    <row r="74" spans="2:8">
      <c r="B74" s="57" t="s">
        <v>2427</v>
      </c>
      <c r="C74" s="56" t="str">
        <f>VLOOKUP(B74,'LISTA DE PRECIOS'!A:B,2,FALSE)</f>
        <v>Mortero 1:3 (producción)</v>
      </c>
      <c r="D74" s="12" t="str">
        <f>VLOOKUP(B74,'LISTA DE PRECIOS'!A:D,4,FALSE)</f>
        <v>M3</v>
      </c>
      <c r="E74" s="176">
        <v>2.5999999999999999E-2</v>
      </c>
      <c r="F74" s="12">
        <v>1.05</v>
      </c>
      <c r="G74" s="13">
        <f>VLOOKUP(B74,'LISTA DE PRECIOS'!A:E,5,FALSE)</f>
        <v>335812</v>
      </c>
      <c r="H74" s="39">
        <f>+ROUND(E74*F74*G74,0)</f>
        <v>9168</v>
      </c>
    </row>
    <row r="75" spans="2:8" ht="15.75" thickBot="1">
      <c r="B75" s="5"/>
      <c r="C75" s="139"/>
      <c r="D75" s="138"/>
      <c r="E75" s="137"/>
      <c r="F75" s="137"/>
      <c r="G75" s="136"/>
      <c r="H75" s="6"/>
    </row>
    <row r="76" spans="2:8" ht="15.75" thickBot="1">
      <c r="B76" s="1269"/>
      <c r="C76" s="1269"/>
      <c r="D76" s="1270"/>
      <c r="E76" s="992" t="s">
        <v>497</v>
      </c>
      <c r="F76" s="993"/>
      <c r="G76" s="994"/>
      <c r="H76" s="28">
        <f>ROUND(SUM(H72:H75),0)</f>
        <v>54101</v>
      </c>
    </row>
    <row r="77" spans="2:8" ht="10.9" customHeight="1" thickBot="1">
      <c r="B77" s="1271"/>
      <c r="C77" s="1271"/>
      <c r="D77" s="1271"/>
      <c r="E77" s="1271"/>
      <c r="F77" s="1271"/>
      <c r="G77" s="1271"/>
      <c r="H77" s="1271"/>
    </row>
    <row r="78" spans="2:8">
      <c r="B78" s="1262" t="s">
        <v>489</v>
      </c>
      <c r="C78" s="1263"/>
      <c r="D78" s="41" t="s">
        <v>490</v>
      </c>
      <c r="E78" s="25" t="s">
        <v>491</v>
      </c>
      <c r="F78" s="25" t="s">
        <v>2542</v>
      </c>
      <c r="G78" s="26" t="s">
        <v>492</v>
      </c>
      <c r="H78" s="27" t="s">
        <v>493</v>
      </c>
    </row>
    <row r="79" spans="2:8">
      <c r="B79" s="54" t="s">
        <v>543</v>
      </c>
      <c r="C79" s="56" t="str">
        <f>VLOOKUP(B79,'LISTA DE PRECIOS'!A:B,2,FALSE)</f>
        <v>Herramienta menor</v>
      </c>
      <c r="D79" s="12" t="str">
        <f>VLOOKUP(B79,'LISTA DE PRECIOS'!A:D,4,FALSE)</f>
        <v>%MO</v>
      </c>
      <c r="E79" s="55">
        <v>0.05</v>
      </c>
      <c r="F79" s="55"/>
      <c r="G79" s="13">
        <f>+H90</f>
        <v>30448</v>
      </c>
      <c r="H79" s="24">
        <f>+ROUND(E79*G79,0)</f>
        <v>1522</v>
      </c>
    </row>
    <row r="80" spans="2:8">
      <c r="B80" s="54" t="s">
        <v>603</v>
      </c>
      <c r="C80" s="56" t="str">
        <f>VLOOKUP(B80,'LISTA DE PRECIOS'!A:B,2,FALSE)</f>
        <v>Andamio tubular</v>
      </c>
      <c r="D80" s="12" t="str">
        <f>VLOOKUP(B80,'LISTA DE PRECIOS'!A:D,4,FALSE)</f>
        <v>Día</v>
      </c>
      <c r="E80" s="12">
        <v>0.15</v>
      </c>
      <c r="F80" s="55"/>
      <c r="G80" s="13">
        <f>VLOOKUP(B80,'LISTA DE PRECIOS'!A:E,5,FALSE)</f>
        <v>7266</v>
      </c>
      <c r="H80" s="24">
        <f>+ROUND(E80*G80,0)</f>
        <v>1090</v>
      </c>
    </row>
    <row r="81" spans="2:22" ht="15.75" thickBot="1">
      <c r="B81" s="1277"/>
      <c r="C81" s="1277"/>
      <c r="D81" s="1278"/>
      <c r="E81" s="1279" t="s">
        <v>498</v>
      </c>
      <c r="F81" s="1280"/>
      <c r="G81" s="1281"/>
      <c r="H81" s="29">
        <f>ROUND(SUM(H79:H80),0)</f>
        <v>2612</v>
      </c>
    </row>
    <row r="82" spans="2:22" ht="10.15" customHeight="1" thickBot="1">
      <c r="B82" s="42"/>
      <c r="C82" s="42"/>
      <c r="D82" s="42"/>
      <c r="E82" s="10"/>
      <c r="F82" s="10"/>
      <c r="G82" s="7"/>
      <c r="H82" s="8"/>
    </row>
    <row r="83" spans="2:22" ht="24.75" thickBot="1">
      <c r="B83" s="1033" t="s">
        <v>499</v>
      </c>
      <c r="C83" s="1034"/>
      <c r="D83" s="30" t="s">
        <v>495</v>
      </c>
      <c r="E83" s="30" t="s">
        <v>501</v>
      </c>
      <c r="F83" s="25" t="s">
        <v>2542</v>
      </c>
      <c r="G83" s="31" t="s">
        <v>500</v>
      </c>
      <c r="H83" s="32" t="s">
        <v>493</v>
      </c>
    </row>
    <row r="84" spans="2:22" ht="15.75" thickBot="1">
      <c r="B84" s="15">
        <v>3</v>
      </c>
      <c r="C84" s="16" t="s">
        <v>4</v>
      </c>
      <c r="D84" s="17"/>
      <c r="E84" s="18"/>
      <c r="F84" s="18"/>
      <c r="G84" s="19"/>
      <c r="H84" s="20">
        <f>+ROUND(E84*G84,0)</f>
        <v>0</v>
      </c>
    </row>
    <row r="85" spans="2:22" ht="15.75" thickBot="1">
      <c r="B85" s="1269"/>
      <c r="C85" s="1269"/>
      <c r="D85" s="1270"/>
      <c r="E85" s="992" t="s">
        <v>502</v>
      </c>
      <c r="F85" s="993"/>
      <c r="G85" s="994"/>
      <c r="H85" s="33">
        <f>ROUND(SUM(H84:H84),0)</f>
        <v>0</v>
      </c>
    </row>
    <row r="86" spans="2:22" ht="15.75" thickBot="1">
      <c r="B86" s="1271"/>
      <c r="C86" s="1271"/>
      <c r="D86" s="1271"/>
      <c r="E86" s="1271"/>
      <c r="F86" s="1271"/>
      <c r="G86" s="1271"/>
      <c r="H86" s="1271"/>
    </row>
    <row r="87" spans="2:22">
      <c r="B87" s="1262" t="s">
        <v>503</v>
      </c>
      <c r="C87" s="1263"/>
      <c r="D87" s="41" t="s">
        <v>495</v>
      </c>
      <c r="E87" s="25" t="s">
        <v>504</v>
      </c>
      <c r="F87" s="25" t="s">
        <v>2530</v>
      </c>
      <c r="G87" s="26" t="s">
        <v>505</v>
      </c>
      <c r="H87" s="27" t="s">
        <v>493</v>
      </c>
    </row>
    <row r="88" spans="2:22">
      <c r="B88" s="111" t="s">
        <v>2514</v>
      </c>
      <c r="C88" s="56" t="str">
        <f>VLOOKUP(B88,'LISTA DE PRECIOS'!A:B,2,FALSE)</f>
        <v>Ayudante</v>
      </c>
      <c r="D88" s="12" t="str">
        <f>VLOOKUP(B88,'LISTA DE PRECIOS'!A:D,4,FALSE)</f>
        <v>Día</v>
      </c>
      <c r="E88" s="23">
        <v>0.16</v>
      </c>
      <c r="F88" s="23">
        <v>1</v>
      </c>
      <c r="G88" s="13">
        <f>VLOOKUP(B88,'LISTA DE PRECIOS'!A:E,5,FALSE)</f>
        <v>67964</v>
      </c>
      <c r="H88" s="119">
        <f>+ROUND(E88*F88*G88,0)</f>
        <v>10874</v>
      </c>
      <c r="K88" s="4"/>
      <c r="L88" s="4"/>
      <c r="M88" s="4"/>
      <c r="N88" s="4"/>
      <c r="O88" s="4"/>
      <c r="P88" s="4"/>
      <c r="Q88" s="4"/>
      <c r="R88" s="4"/>
      <c r="S88" s="4"/>
      <c r="T88" s="4"/>
      <c r="U88" s="4"/>
      <c r="V88" s="4"/>
    </row>
    <row r="89" spans="2:22" ht="15.75" thickBot="1">
      <c r="B89" s="135" t="s">
        <v>2516</v>
      </c>
      <c r="C89" s="56" t="str">
        <f>VLOOKUP(B89,'LISTA DE PRECIOS'!A:B,2,FALSE)</f>
        <v>Oficial</v>
      </c>
      <c r="D89" s="12" t="str">
        <f>VLOOKUP(B89,'LISTA DE PRECIOS'!A:D,4,FALSE)</f>
        <v>Día</v>
      </c>
      <c r="E89" s="125">
        <v>0.16</v>
      </c>
      <c r="F89" s="125">
        <v>1</v>
      </c>
      <c r="G89" s="13">
        <f>VLOOKUP(B89,'LISTA DE PRECIOS'!A:E,5,FALSE)</f>
        <v>122335</v>
      </c>
      <c r="H89" s="131">
        <f>+ROUND(E89*F89*G89,0)</f>
        <v>19574</v>
      </c>
    </row>
    <row r="90" spans="2:22" ht="15.75" thickBot="1">
      <c r="B90" s="1269"/>
      <c r="C90" s="1269"/>
      <c r="D90" s="1270"/>
      <c r="E90" s="992" t="s">
        <v>506</v>
      </c>
      <c r="F90" s="993"/>
      <c r="G90" s="994"/>
      <c r="H90" s="29">
        <f>ROUND(SUM(H88:H89),0)</f>
        <v>30448</v>
      </c>
    </row>
    <row r="91" spans="2:22" ht="8.65" customHeight="1" thickBot="1">
      <c r="B91" s="42"/>
      <c r="C91" s="42"/>
      <c r="D91" s="42"/>
      <c r="E91" s="42"/>
      <c r="F91" s="42"/>
      <c r="G91" s="42"/>
      <c r="H91" s="42"/>
    </row>
    <row r="92" spans="2:22" ht="15.75" thickBot="1">
      <c r="B92" s="40"/>
      <c r="C92" s="40"/>
      <c r="D92" s="40"/>
      <c r="E92" s="995" t="s">
        <v>507</v>
      </c>
      <c r="F92" s="996"/>
      <c r="G92" s="997"/>
      <c r="H92" s="14">
        <f>+ROUND(H90+H81+H76+H85,0)</f>
        <v>87161</v>
      </c>
    </row>
    <row r="93" spans="2:22">
      <c r="B93" s="40"/>
      <c r="C93" s="40"/>
      <c r="D93" s="40"/>
      <c r="E93" s="201"/>
      <c r="F93" s="201"/>
      <c r="G93" s="201"/>
      <c r="H93" s="200"/>
    </row>
    <row r="94" spans="2:22" ht="15.75" thickBot="1"/>
    <row r="95" spans="2:22" ht="17.649999999999999" customHeight="1" thickBot="1">
      <c r="B95" s="998" t="s">
        <v>2583</v>
      </c>
      <c r="C95" s="999"/>
      <c r="D95" s="999"/>
      <c r="E95" s="999"/>
      <c r="F95" s="999"/>
      <c r="G95" s="999"/>
      <c r="H95" s="1000"/>
    </row>
    <row r="96" spans="2:22" ht="18" customHeight="1" thickBot="1">
      <c r="B96" s="1001" t="s">
        <v>487</v>
      </c>
      <c r="C96" s="1002"/>
      <c r="D96" s="1003"/>
      <c r="E96" s="1004"/>
      <c r="F96" s="1004"/>
      <c r="G96" s="1004"/>
      <c r="H96" s="1005"/>
    </row>
    <row r="97" spans="2:8" ht="15.75" thickBot="1">
      <c r="B97" s="1264" t="s">
        <v>488</v>
      </c>
      <c r="C97" s="1265"/>
      <c r="D97" s="1266" t="s">
        <v>2598</v>
      </c>
      <c r="E97" s="1260"/>
      <c r="F97" s="1260"/>
      <c r="G97" s="1260"/>
      <c r="H97" s="1261"/>
    </row>
    <row r="98" spans="2:8" ht="14.45" customHeight="1">
      <c r="B98" s="1010" t="str">
        <f>VLOOKUP(D97,ACTIVIDADES!A:D,2,FALSE)</f>
        <v>Muro en ladrillo tolete en pandereta</v>
      </c>
      <c r="C98" s="1204"/>
      <c r="D98" s="1010" t="s">
        <v>34</v>
      </c>
      <c r="E98" s="1011"/>
      <c r="F98" s="1011"/>
      <c r="G98" s="1204"/>
      <c r="H98" s="38" t="s">
        <v>1</v>
      </c>
    </row>
    <row r="99" spans="2:8" ht="9.6" customHeight="1">
      <c r="B99" s="1012"/>
      <c r="C99" s="1205"/>
      <c r="D99" s="1016">
        <f>+ROUND(H121+H112+H107+H116,0)</f>
        <v>55449</v>
      </c>
      <c r="E99" s="1017"/>
      <c r="F99" s="1017"/>
      <c r="G99" s="1267"/>
      <c r="H99" s="1020" t="s">
        <v>23</v>
      </c>
    </row>
    <row r="100" spans="2:8" ht="27" customHeight="1" thickBot="1">
      <c r="B100" s="1014"/>
      <c r="C100" s="1206"/>
      <c r="D100" s="1018"/>
      <c r="E100" s="1019"/>
      <c r="F100" s="1019"/>
      <c r="G100" s="1268"/>
      <c r="H100" s="1021"/>
    </row>
    <row r="101" spans="2:8" ht="9.75" customHeight="1" thickBot="1"/>
    <row r="102" spans="2:8">
      <c r="B102" s="1262" t="s">
        <v>494</v>
      </c>
      <c r="C102" s="1263"/>
      <c r="D102" s="41" t="s">
        <v>495</v>
      </c>
      <c r="E102" s="25" t="s">
        <v>496</v>
      </c>
      <c r="F102" s="25" t="s">
        <v>2542</v>
      </c>
      <c r="G102" s="26" t="s">
        <v>492</v>
      </c>
      <c r="H102" s="27" t="s">
        <v>493</v>
      </c>
    </row>
    <row r="103" spans="2:8">
      <c r="B103" s="57" t="s">
        <v>903</v>
      </c>
      <c r="C103" s="56" t="str">
        <f>VLOOKUP(B103,'LISTA DE PRECIOS'!A:B,2,FALSE)</f>
        <v>Ladrillo tolete común</v>
      </c>
      <c r="D103" s="12" t="str">
        <f>VLOOKUP(B103,'LISTA DE PRECIOS'!A:D,4,FALSE)</f>
        <v>Un</v>
      </c>
      <c r="E103" s="12">
        <v>33</v>
      </c>
      <c r="F103" s="12">
        <v>1.05</v>
      </c>
      <c r="G103" s="13">
        <f>VLOOKUP(B103,'LISTA DE PRECIOS'!A:E,5,FALSE)</f>
        <v>772</v>
      </c>
      <c r="H103" s="39">
        <f>+ROUND(E103*F103*G103,0)</f>
        <v>26750</v>
      </c>
    </row>
    <row r="104" spans="2:8">
      <c r="B104" s="57" t="s">
        <v>677</v>
      </c>
      <c r="C104" s="56" t="str">
        <f>VLOOKUP(B104,'LISTA DE PRECIOS'!A:B,2,FALSE)</f>
        <v xml:space="preserve">Agua </v>
      </c>
      <c r="D104" s="12" t="str">
        <f>VLOOKUP(B104,'LISTA DE PRECIOS'!A:D,4,FALSE)</f>
        <v>Lt</v>
      </c>
      <c r="E104" s="12">
        <v>50</v>
      </c>
      <c r="F104" s="12">
        <v>1</v>
      </c>
      <c r="G104" s="13">
        <f>VLOOKUP(B104,'LISTA DE PRECIOS'!A:E,5,FALSE)</f>
        <v>7</v>
      </c>
      <c r="H104" s="39">
        <f>+ROUND(E104*F104*G104,0)</f>
        <v>350</v>
      </c>
    </row>
    <row r="105" spans="2:8">
      <c r="B105" s="57" t="s">
        <v>2427</v>
      </c>
      <c r="C105" s="56" t="str">
        <f>VLOOKUP(B105,'LISTA DE PRECIOS'!A:B,2,FALSE)</f>
        <v>Mortero 1:3 (producción)</v>
      </c>
      <c r="D105" s="12" t="str">
        <f>VLOOKUP(B105,'LISTA DE PRECIOS'!A:D,4,FALSE)</f>
        <v>M3</v>
      </c>
      <c r="E105" s="176">
        <v>1.6E-2</v>
      </c>
      <c r="F105" s="12">
        <v>1.05</v>
      </c>
      <c r="G105" s="13">
        <f>VLOOKUP(B105,'LISTA DE PRECIOS'!A:E,5,FALSE)</f>
        <v>335812</v>
      </c>
      <c r="H105" s="39">
        <f>+ROUND(E105*F105*G105,0)</f>
        <v>5642</v>
      </c>
    </row>
    <row r="106" spans="2:8" ht="15.75" thickBot="1">
      <c r="B106" s="5"/>
      <c r="C106" s="139"/>
      <c r="D106" s="138"/>
      <c r="E106" s="137"/>
      <c r="F106" s="137"/>
      <c r="G106" s="136"/>
      <c r="H106" s="6"/>
    </row>
    <row r="107" spans="2:8" ht="15.75" thickBot="1">
      <c r="B107" s="1269"/>
      <c r="C107" s="1269"/>
      <c r="D107" s="1270"/>
      <c r="E107" s="992" t="s">
        <v>497</v>
      </c>
      <c r="F107" s="993"/>
      <c r="G107" s="994"/>
      <c r="H107" s="28">
        <f>ROUND(SUM(H103:H106),0)</f>
        <v>32742</v>
      </c>
    </row>
    <row r="108" spans="2:8" ht="10.9" customHeight="1" thickBot="1">
      <c r="B108" s="1271"/>
      <c r="C108" s="1271"/>
      <c r="D108" s="1271"/>
      <c r="E108" s="1271"/>
      <c r="F108" s="1271"/>
      <c r="G108" s="1271"/>
      <c r="H108" s="1271"/>
    </row>
    <row r="109" spans="2:8">
      <c r="B109" s="1262" t="s">
        <v>489</v>
      </c>
      <c r="C109" s="1263"/>
      <c r="D109" s="41" t="s">
        <v>490</v>
      </c>
      <c r="E109" s="25" t="s">
        <v>491</v>
      </c>
      <c r="F109" s="25" t="s">
        <v>2542</v>
      </c>
      <c r="G109" s="26" t="s">
        <v>492</v>
      </c>
      <c r="H109" s="27" t="s">
        <v>493</v>
      </c>
    </row>
    <row r="110" spans="2:8">
      <c r="B110" s="54" t="s">
        <v>543</v>
      </c>
      <c r="C110" s="56" t="str">
        <f>VLOOKUP(B110,'LISTA DE PRECIOS'!A:B,2,FALSE)</f>
        <v>Herramienta menor</v>
      </c>
      <c r="D110" s="12" t="str">
        <f>VLOOKUP(B110,'LISTA DE PRECIOS'!A:D,4,FALSE)</f>
        <v>%MO</v>
      </c>
      <c r="E110" s="55">
        <v>0.05</v>
      </c>
      <c r="F110" s="55"/>
      <c r="G110" s="13">
        <f>+H121</f>
        <v>20933</v>
      </c>
      <c r="H110" s="24">
        <f>+ROUND(E110*G110,0)</f>
        <v>1047</v>
      </c>
    </row>
    <row r="111" spans="2:8">
      <c r="B111" s="54" t="s">
        <v>603</v>
      </c>
      <c r="C111" s="56" t="str">
        <f>VLOOKUP(B111,'LISTA DE PRECIOS'!A:B,2,FALSE)</f>
        <v>Andamio tubular</v>
      </c>
      <c r="D111" s="12" t="str">
        <f>VLOOKUP(B111,'LISTA DE PRECIOS'!A:D,4,FALSE)</f>
        <v>Día</v>
      </c>
      <c r="E111" s="12">
        <v>0.1</v>
      </c>
      <c r="F111" s="55"/>
      <c r="G111" s="13">
        <f>VLOOKUP(B111,'LISTA DE PRECIOS'!A:E,5,FALSE)</f>
        <v>7266</v>
      </c>
      <c r="H111" s="24">
        <f>+ROUND(E111*G111,0)</f>
        <v>727</v>
      </c>
    </row>
    <row r="112" spans="2:8" ht="15.75" thickBot="1">
      <c r="B112" s="1277"/>
      <c r="C112" s="1277"/>
      <c r="D112" s="1278"/>
      <c r="E112" s="1279" t="s">
        <v>498</v>
      </c>
      <c r="F112" s="1280"/>
      <c r="G112" s="1281"/>
      <c r="H112" s="29">
        <f>ROUND(SUM(H110:H111),0)</f>
        <v>1774</v>
      </c>
    </row>
    <row r="113" spans="2:22" ht="10.15" customHeight="1" thickBot="1">
      <c r="B113" s="42"/>
      <c r="C113" s="42"/>
      <c r="D113" s="42"/>
      <c r="E113" s="10"/>
      <c r="F113" s="10"/>
      <c r="G113" s="7"/>
      <c r="H113" s="8"/>
    </row>
    <row r="114" spans="2:22" ht="24.75" thickBot="1">
      <c r="B114" s="1033" t="s">
        <v>499</v>
      </c>
      <c r="C114" s="1034"/>
      <c r="D114" s="30" t="s">
        <v>495</v>
      </c>
      <c r="E114" s="30" t="s">
        <v>501</v>
      </c>
      <c r="F114" s="25" t="s">
        <v>2542</v>
      </c>
      <c r="G114" s="31" t="s">
        <v>500</v>
      </c>
      <c r="H114" s="32" t="s">
        <v>493</v>
      </c>
    </row>
    <row r="115" spans="2:22" ht="15.75" thickBot="1">
      <c r="B115" s="15">
        <v>3</v>
      </c>
      <c r="C115" s="16" t="s">
        <v>4</v>
      </c>
      <c r="D115" s="17"/>
      <c r="E115" s="18"/>
      <c r="F115" s="18"/>
      <c r="G115" s="19"/>
      <c r="H115" s="20">
        <f>+ROUND(E115*G115,0)</f>
        <v>0</v>
      </c>
    </row>
    <row r="116" spans="2:22" ht="15.75" thickBot="1">
      <c r="B116" s="1269"/>
      <c r="C116" s="1269"/>
      <c r="D116" s="1270"/>
      <c r="E116" s="992" t="s">
        <v>502</v>
      </c>
      <c r="F116" s="993"/>
      <c r="G116" s="994"/>
      <c r="H116" s="33">
        <f>ROUND(SUM(H115:H115),0)</f>
        <v>0</v>
      </c>
    </row>
    <row r="117" spans="2:22" ht="15.75" thickBot="1">
      <c r="B117" s="1271"/>
      <c r="C117" s="1271"/>
      <c r="D117" s="1271"/>
      <c r="E117" s="1271"/>
      <c r="F117" s="1271"/>
      <c r="G117" s="1271"/>
      <c r="H117" s="1271"/>
    </row>
    <row r="118" spans="2:22">
      <c r="B118" s="1262" t="s">
        <v>503</v>
      </c>
      <c r="C118" s="1263"/>
      <c r="D118" s="41" t="s">
        <v>495</v>
      </c>
      <c r="E118" s="25" t="s">
        <v>504</v>
      </c>
      <c r="F118" s="25" t="s">
        <v>2530</v>
      </c>
      <c r="G118" s="26" t="s">
        <v>505</v>
      </c>
      <c r="H118" s="27" t="s">
        <v>493</v>
      </c>
    </row>
    <row r="119" spans="2:22">
      <c r="B119" s="111" t="s">
        <v>2514</v>
      </c>
      <c r="C119" s="56" t="str">
        <f>VLOOKUP(B119,'LISTA DE PRECIOS'!A:B,2,FALSE)</f>
        <v>Ayudante</v>
      </c>
      <c r="D119" s="12" t="str">
        <f>VLOOKUP(B119,'LISTA DE PRECIOS'!A:D,4,FALSE)</f>
        <v>Día</v>
      </c>
      <c r="E119" s="23">
        <v>0.11</v>
      </c>
      <c r="F119" s="23">
        <v>1</v>
      </c>
      <c r="G119" s="13">
        <f>VLOOKUP(B119,'LISTA DE PRECIOS'!A:E,5,FALSE)</f>
        <v>67964</v>
      </c>
      <c r="H119" s="119">
        <f>+ROUND(E119*F119*G119,0)</f>
        <v>7476</v>
      </c>
      <c r="K119" s="4"/>
      <c r="L119" s="4"/>
      <c r="M119" s="4"/>
      <c r="N119" s="4"/>
      <c r="O119" s="4"/>
      <c r="P119" s="4"/>
      <c r="Q119" s="4"/>
      <c r="R119" s="4"/>
      <c r="S119" s="4"/>
      <c r="T119" s="4"/>
      <c r="U119" s="4"/>
      <c r="V119" s="4"/>
    </row>
    <row r="120" spans="2:22" ht="15.75" thickBot="1">
      <c r="B120" s="135" t="s">
        <v>2516</v>
      </c>
      <c r="C120" s="56" t="str">
        <f>VLOOKUP(B120,'LISTA DE PRECIOS'!A:B,2,FALSE)</f>
        <v>Oficial</v>
      </c>
      <c r="D120" s="12" t="str">
        <f>VLOOKUP(B120,'LISTA DE PRECIOS'!A:D,4,FALSE)</f>
        <v>Día</v>
      </c>
      <c r="E120" s="125">
        <v>0.11</v>
      </c>
      <c r="F120" s="125">
        <v>1</v>
      </c>
      <c r="G120" s="13">
        <f>VLOOKUP(B120,'LISTA DE PRECIOS'!A:E,5,FALSE)</f>
        <v>122335</v>
      </c>
      <c r="H120" s="131">
        <f>+ROUND(E120*F120*G120,0)</f>
        <v>13457</v>
      </c>
    </row>
    <row r="121" spans="2:22" ht="15.75" thickBot="1">
      <c r="B121" s="1269"/>
      <c r="C121" s="1269"/>
      <c r="D121" s="1270"/>
      <c r="E121" s="992" t="s">
        <v>506</v>
      </c>
      <c r="F121" s="993"/>
      <c r="G121" s="994"/>
      <c r="H121" s="29">
        <f>ROUND(SUM(H119:H120),0)</f>
        <v>20933</v>
      </c>
    </row>
    <row r="122" spans="2:22" ht="8.65" customHeight="1" thickBot="1">
      <c r="B122" s="42"/>
      <c r="C122" s="42"/>
      <c r="D122" s="42"/>
      <c r="E122" s="42"/>
      <c r="F122" s="42"/>
      <c r="G122" s="42"/>
      <c r="H122" s="42"/>
    </row>
    <row r="123" spans="2:22" ht="15.75" thickBot="1">
      <c r="B123" s="40"/>
      <c r="C123" s="40"/>
      <c r="D123" s="40"/>
      <c r="E123" s="995" t="s">
        <v>507</v>
      </c>
      <c r="F123" s="996"/>
      <c r="G123" s="997"/>
      <c r="H123" s="14">
        <f>+ROUND(H121+H112+H107+H116,0)</f>
        <v>55449</v>
      </c>
    </row>
    <row r="125" spans="2:22" ht="15.75" thickBot="1"/>
    <row r="126" spans="2:22" ht="17.649999999999999" customHeight="1" thickBot="1">
      <c r="B126" s="998" t="s">
        <v>2583</v>
      </c>
      <c r="C126" s="999"/>
      <c r="D126" s="999"/>
      <c r="E126" s="999"/>
      <c r="F126" s="999"/>
      <c r="G126" s="999"/>
      <c r="H126" s="1000"/>
    </row>
    <row r="127" spans="2:22" ht="18" customHeight="1" thickBot="1">
      <c r="B127" s="1001" t="s">
        <v>487</v>
      </c>
      <c r="C127" s="1002"/>
      <c r="D127" s="1003"/>
      <c r="E127" s="1004"/>
      <c r="F127" s="1004"/>
      <c r="G127" s="1004"/>
      <c r="H127" s="1005"/>
    </row>
    <row r="128" spans="2:22" ht="15.75" thickBot="1">
      <c r="B128" s="1006" t="s">
        <v>488</v>
      </c>
      <c r="C128" s="1007"/>
      <c r="D128" s="1259" t="s">
        <v>2597</v>
      </c>
      <c r="E128" s="1260"/>
      <c r="F128" s="1260"/>
      <c r="G128" s="1260"/>
      <c r="H128" s="1261"/>
    </row>
    <row r="129" spans="2:8" ht="14.45" customHeight="1">
      <c r="B129" s="1010" t="str">
        <f>VLOOKUP(D128,ACTIVIDADES!A:D,2,FALSE)</f>
        <v>Muro en ladrillo tolete pandereta, impermeabilizado las 2 caras</v>
      </c>
      <c r="C129" s="1204"/>
      <c r="D129" s="1010" t="s">
        <v>34</v>
      </c>
      <c r="E129" s="1011"/>
      <c r="F129" s="1011"/>
      <c r="G129" s="1011"/>
      <c r="H129" s="38" t="s">
        <v>1</v>
      </c>
    </row>
    <row r="130" spans="2:8" ht="9.6" customHeight="1">
      <c r="B130" s="1012"/>
      <c r="C130" s="1205"/>
      <c r="D130" s="1016">
        <f>+ROUND(H152+H143+H138+H147,0)</f>
        <v>105560</v>
      </c>
      <c r="E130" s="1017"/>
      <c r="F130" s="1017"/>
      <c r="G130" s="1017"/>
      <c r="H130" s="1020" t="s">
        <v>23</v>
      </c>
    </row>
    <row r="131" spans="2:8" ht="27" customHeight="1" thickBot="1">
      <c r="B131" s="1014"/>
      <c r="C131" s="1206"/>
      <c r="D131" s="1018"/>
      <c r="E131" s="1019"/>
      <c r="F131" s="1019"/>
      <c r="G131" s="1019"/>
      <c r="H131" s="1021"/>
    </row>
    <row r="132" spans="2:8" ht="9.75" customHeight="1" thickBot="1"/>
    <row r="133" spans="2:8">
      <c r="B133" s="1028" t="s">
        <v>494</v>
      </c>
      <c r="C133" s="1029"/>
      <c r="D133" s="41" t="s">
        <v>495</v>
      </c>
      <c r="E133" s="25" t="s">
        <v>496</v>
      </c>
      <c r="F133" s="25" t="s">
        <v>2542</v>
      </c>
      <c r="G133" s="26" t="s">
        <v>492</v>
      </c>
      <c r="H133" s="27" t="s">
        <v>493</v>
      </c>
    </row>
    <row r="134" spans="2:8">
      <c r="B134" s="57" t="s">
        <v>903</v>
      </c>
      <c r="C134" s="56" t="str">
        <f>VLOOKUP(B134,'LISTA DE PRECIOS'!A:B,2,FALSE)</f>
        <v>Ladrillo tolete común</v>
      </c>
      <c r="D134" s="12" t="str">
        <f>VLOOKUP(B134,'LISTA DE PRECIOS'!A:D,4,FALSE)</f>
        <v>Un</v>
      </c>
      <c r="E134" s="12">
        <v>33</v>
      </c>
      <c r="F134" s="12">
        <v>1.05</v>
      </c>
      <c r="G134" s="13">
        <f>VLOOKUP(B134,'LISTA DE PRECIOS'!A:E,5,FALSE)</f>
        <v>772</v>
      </c>
      <c r="H134" s="39">
        <f>+ROUND(E134*F134*G134,0)</f>
        <v>26750</v>
      </c>
    </row>
    <row r="135" spans="2:8">
      <c r="B135" s="57" t="s">
        <v>677</v>
      </c>
      <c r="C135" s="56" t="str">
        <f>VLOOKUP(B135,'LISTA DE PRECIOS'!A:B,2,FALSE)</f>
        <v xml:space="preserve">Agua </v>
      </c>
      <c r="D135" s="12" t="str">
        <f>VLOOKUP(B135,'LISTA DE PRECIOS'!A:D,4,FALSE)</f>
        <v>Lt</v>
      </c>
      <c r="E135" s="12">
        <v>50</v>
      </c>
      <c r="F135" s="12">
        <v>1</v>
      </c>
      <c r="G135" s="13">
        <f>VLOOKUP(B135,'LISTA DE PRECIOS'!A:E,5,FALSE)</f>
        <v>7</v>
      </c>
      <c r="H135" s="39">
        <f>+ROUND(E135*F135*G135,0)</f>
        <v>350</v>
      </c>
    </row>
    <row r="136" spans="2:8">
      <c r="B136" s="57" t="s">
        <v>2430</v>
      </c>
      <c r="C136" s="56" t="str">
        <f>VLOOKUP(B136,'LISTA DE PRECIOS'!A:B,2,FALSE)</f>
        <v>Mortero 1:3 impermeabilizado (producción)</v>
      </c>
      <c r="D136" s="12" t="str">
        <f>VLOOKUP(B136,'LISTA DE PRECIOS'!A:D,4,FALSE)</f>
        <v>M3</v>
      </c>
      <c r="E136" s="176">
        <v>5.6000000000000001E-2</v>
      </c>
      <c r="F136" s="12">
        <v>1.05</v>
      </c>
      <c r="G136" s="13">
        <f>VLOOKUP(B136,'LISTA DE PRECIOS'!A:E,5,FALSE)</f>
        <v>526422</v>
      </c>
      <c r="H136" s="39">
        <f>+ROUND(E136*F136*G136,0)</f>
        <v>30954</v>
      </c>
    </row>
    <row r="137" spans="2:8" ht="15.75" thickBot="1">
      <c r="B137" s="5"/>
      <c r="C137" s="139"/>
      <c r="D137" s="138"/>
      <c r="E137" s="137"/>
      <c r="F137" s="137"/>
      <c r="G137" s="136"/>
      <c r="H137" s="6"/>
    </row>
    <row r="138" spans="2:8" ht="15.75" thickBot="1">
      <c r="B138" s="1022"/>
      <c r="C138" s="1023"/>
      <c r="D138" s="1024"/>
      <c r="E138" s="1025" t="s">
        <v>497</v>
      </c>
      <c r="F138" s="994"/>
      <c r="G138" s="1026"/>
      <c r="H138" s="28">
        <f>ROUND(SUM(H134:H137),0)</f>
        <v>58054</v>
      </c>
    </row>
    <row r="139" spans="2:8" ht="10.9" customHeight="1" thickBot="1">
      <c r="B139" s="1027"/>
      <c r="C139" s="1027"/>
      <c r="D139" s="1027"/>
      <c r="E139" s="1027"/>
      <c r="F139" s="1027"/>
      <c r="G139" s="1027"/>
      <c r="H139" s="1027"/>
    </row>
    <row r="140" spans="2:8">
      <c r="B140" s="1028" t="s">
        <v>489</v>
      </c>
      <c r="C140" s="1029"/>
      <c r="D140" s="41" t="s">
        <v>490</v>
      </c>
      <c r="E140" s="25" t="s">
        <v>491</v>
      </c>
      <c r="F140" s="25" t="s">
        <v>2542</v>
      </c>
      <c r="G140" s="26" t="s">
        <v>492</v>
      </c>
      <c r="H140" s="27" t="s">
        <v>493</v>
      </c>
    </row>
    <row r="141" spans="2:8">
      <c r="B141" s="54" t="s">
        <v>543</v>
      </c>
      <c r="C141" s="56" t="str">
        <f>VLOOKUP(B141,'LISTA DE PRECIOS'!A:B,2,FALSE)</f>
        <v>Herramienta menor</v>
      </c>
      <c r="D141" s="12" t="str">
        <f>VLOOKUP(B141,'LISTA DE PRECIOS'!A:D,4,FALSE)</f>
        <v>%MO</v>
      </c>
      <c r="E141" s="55">
        <v>0.1</v>
      </c>
      <c r="F141" s="55"/>
      <c r="G141" s="13">
        <f>+H152</f>
        <v>41866</v>
      </c>
      <c r="H141" s="24">
        <f>+ROUND(E141*G141,0)</f>
        <v>4187</v>
      </c>
    </row>
    <row r="142" spans="2:8">
      <c r="B142" s="54" t="s">
        <v>603</v>
      </c>
      <c r="C142" s="56" t="str">
        <f>VLOOKUP(B142,'LISTA DE PRECIOS'!A:B,2,FALSE)</f>
        <v>Andamio tubular</v>
      </c>
      <c r="D142" s="12" t="str">
        <f>VLOOKUP(B142,'LISTA DE PRECIOS'!A:D,4,FALSE)</f>
        <v>Día</v>
      </c>
      <c r="E142" s="12">
        <v>0.2</v>
      </c>
      <c r="F142" s="55"/>
      <c r="G142" s="13">
        <f>VLOOKUP(B142,'LISTA DE PRECIOS'!A:E,5,FALSE)</f>
        <v>7266</v>
      </c>
      <c r="H142" s="24">
        <f>+ROUND(E142*G142,0)</f>
        <v>1453</v>
      </c>
    </row>
    <row r="143" spans="2:8" ht="15.75" thickBot="1">
      <c r="B143" s="1022"/>
      <c r="C143" s="1023"/>
      <c r="D143" s="1024"/>
      <c r="E143" s="1030" t="s">
        <v>498</v>
      </c>
      <c r="F143" s="1031"/>
      <c r="G143" s="1032"/>
      <c r="H143" s="29">
        <f>ROUND(SUM(H141:H142),0)</f>
        <v>5640</v>
      </c>
    </row>
    <row r="144" spans="2:8" ht="10.15" customHeight="1" thickBot="1">
      <c r="B144" s="42"/>
      <c r="C144" s="42"/>
      <c r="D144" s="42"/>
      <c r="E144" s="10"/>
      <c r="F144" s="10"/>
      <c r="G144" s="7"/>
      <c r="H144" s="8"/>
    </row>
    <row r="145" spans="2:22" ht="24.75" thickBot="1">
      <c r="B145" s="1033" t="s">
        <v>499</v>
      </c>
      <c r="C145" s="1034"/>
      <c r="D145" s="30" t="s">
        <v>495</v>
      </c>
      <c r="E145" s="30" t="s">
        <v>501</v>
      </c>
      <c r="F145" s="25" t="s">
        <v>2542</v>
      </c>
      <c r="G145" s="31" t="s">
        <v>500</v>
      </c>
      <c r="H145" s="32" t="s">
        <v>493</v>
      </c>
    </row>
    <row r="146" spans="2:22" ht="15.75" thickBot="1">
      <c r="B146" s="15">
        <v>3</v>
      </c>
      <c r="C146" s="16" t="s">
        <v>4</v>
      </c>
      <c r="D146" s="17"/>
      <c r="E146" s="18"/>
      <c r="F146" s="18"/>
      <c r="G146" s="19"/>
      <c r="H146" s="20">
        <f>+ROUND(E146*G146,0)</f>
        <v>0</v>
      </c>
    </row>
    <row r="147" spans="2:22" ht="15.75" thickBot="1">
      <c r="B147" s="991"/>
      <c r="C147" s="991"/>
      <c r="D147" s="991"/>
      <c r="E147" s="992" t="s">
        <v>502</v>
      </c>
      <c r="F147" s="993"/>
      <c r="G147" s="994"/>
      <c r="H147" s="33">
        <f>ROUND(SUM(H146:H146),0)</f>
        <v>0</v>
      </c>
    </row>
    <row r="148" spans="2:22" ht="15.75" thickBot="1">
      <c r="B148" s="1027"/>
      <c r="C148" s="1027"/>
      <c r="D148" s="1027"/>
      <c r="E148" s="1027"/>
      <c r="F148" s="1027"/>
      <c r="G148" s="1027"/>
      <c r="H148" s="1027"/>
    </row>
    <row r="149" spans="2:22">
      <c r="B149" s="1028" t="s">
        <v>503</v>
      </c>
      <c r="C149" s="1029"/>
      <c r="D149" s="41" t="s">
        <v>495</v>
      </c>
      <c r="E149" s="25" t="s">
        <v>504</v>
      </c>
      <c r="F149" s="25" t="s">
        <v>2530</v>
      </c>
      <c r="G149" s="26" t="s">
        <v>505</v>
      </c>
      <c r="H149" s="27" t="s">
        <v>493</v>
      </c>
    </row>
    <row r="150" spans="2:22">
      <c r="B150" s="111" t="s">
        <v>2514</v>
      </c>
      <c r="C150" s="56" t="str">
        <f>VLOOKUP(B150,'LISTA DE PRECIOS'!A:B,2,FALSE)</f>
        <v>Ayudante</v>
      </c>
      <c r="D150" s="12" t="str">
        <f>VLOOKUP(B150,'LISTA DE PRECIOS'!A:D,4,FALSE)</f>
        <v>Día</v>
      </c>
      <c r="E150" s="23">
        <v>0.22</v>
      </c>
      <c r="F150" s="23">
        <v>1</v>
      </c>
      <c r="G150" s="13">
        <f>VLOOKUP(B150,'LISTA DE PRECIOS'!A:E,5,FALSE)</f>
        <v>67964</v>
      </c>
      <c r="H150" s="119">
        <f>+ROUND(E150*F150*G150,0)</f>
        <v>14952</v>
      </c>
      <c r="K150" s="4"/>
      <c r="L150" s="4"/>
      <c r="M150" s="4"/>
      <c r="N150" s="4"/>
      <c r="O150" s="4"/>
      <c r="P150" s="4"/>
      <c r="Q150" s="4"/>
      <c r="R150" s="4"/>
      <c r="S150" s="4"/>
      <c r="T150" s="4"/>
      <c r="U150" s="4"/>
      <c r="V150" s="4"/>
    </row>
    <row r="151" spans="2:22" ht="15.75" thickBot="1">
      <c r="B151" s="135" t="s">
        <v>2516</v>
      </c>
      <c r="C151" s="56" t="str">
        <f>VLOOKUP(B151,'LISTA DE PRECIOS'!A:B,2,FALSE)</f>
        <v>Oficial</v>
      </c>
      <c r="D151" s="12" t="str">
        <f>VLOOKUP(B151,'LISTA DE PRECIOS'!A:D,4,FALSE)</f>
        <v>Día</v>
      </c>
      <c r="E151" s="125">
        <v>0.22</v>
      </c>
      <c r="F151" s="125">
        <v>1</v>
      </c>
      <c r="G151" s="13">
        <f>VLOOKUP(B151,'LISTA DE PRECIOS'!A:E,5,FALSE)</f>
        <v>122335</v>
      </c>
      <c r="H151" s="131">
        <f>+ROUND(E151*F151*G151,0)</f>
        <v>26914</v>
      </c>
    </row>
    <row r="152" spans="2:22" ht="15.75" thickBot="1">
      <c r="B152" s="991"/>
      <c r="C152" s="991"/>
      <c r="D152" s="991"/>
      <c r="E152" s="1042" t="s">
        <v>506</v>
      </c>
      <c r="F152" s="1043"/>
      <c r="G152" s="1031"/>
      <c r="H152" s="29">
        <f>ROUND(SUM(H150:H151),0)</f>
        <v>41866</v>
      </c>
    </row>
    <row r="153" spans="2:22" ht="8.65" customHeight="1" thickBot="1">
      <c r="B153" s="42"/>
      <c r="C153" s="42"/>
      <c r="D153" s="42"/>
      <c r="E153" s="42"/>
      <c r="F153" s="42"/>
      <c r="G153" s="42"/>
      <c r="H153" s="42"/>
    </row>
    <row r="154" spans="2:22" ht="15.75" thickBot="1">
      <c r="B154" s="40"/>
      <c r="C154" s="40"/>
      <c r="D154" s="40"/>
      <c r="E154" s="995" t="s">
        <v>507</v>
      </c>
      <c r="F154" s="996"/>
      <c r="G154" s="997"/>
      <c r="H154" s="14">
        <f>+ROUND(H152+H143+H138+H147,0)</f>
        <v>105560</v>
      </c>
    </row>
    <row r="156" spans="2:22" ht="15.75" thickBot="1"/>
    <row r="157" spans="2:22" ht="16.5" thickBot="1">
      <c r="B157" s="998" t="s">
        <v>2583</v>
      </c>
      <c r="C157" s="999"/>
      <c r="D157" s="999"/>
      <c r="E157" s="999"/>
      <c r="F157" s="999"/>
      <c r="G157" s="999"/>
      <c r="H157" s="1000"/>
    </row>
    <row r="158" spans="2:22" ht="15.75" thickBot="1">
      <c r="B158" s="1001" t="s">
        <v>487</v>
      </c>
      <c r="C158" s="1002"/>
      <c r="D158" s="1003"/>
      <c r="E158" s="1004"/>
      <c r="F158" s="1004"/>
      <c r="G158" s="1004"/>
      <c r="H158" s="1005"/>
    </row>
    <row r="159" spans="2:22" ht="15.75" thickBot="1">
      <c r="B159" s="1006" t="s">
        <v>488</v>
      </c>
      <c r="C159" s="1007"/>
      <c r="D159" s="1259" t="s">
        <v>2541</v>
      </c>
      <c r="E159" s="1260"/>
      <c r="F159" s="1260"/>
      <c r="G159" s="1260"/>
      <c r="H159" s="1261"/>
    </row>
    <row r="160" spans="2:22" ht="14.45" customHeight="1">
      <c r="B160" s="1010" t="str">
        <f>VLOOKUP(D159,ACTIVIDADES!A:D,2,FALSE)</f>
        <v>Muro en ladrillo prensado visto en soga, dos caras</v>
      </c>
      <c r="C160" s="1204"/>
      <c r="D160" s="1010" t="s">
        <v>34</v>
      </c>
      <c r="E160" s="1011"/>
      <c r="F160" s="1011"/>
      <c r="G160" s="1011"/>
      <c r="H160" s="38" t="s">
        <v>1</v>
      </c>
    </row>
    <row r="161" spans="2:8">
      <c r="B161" s="1012"/>
      <c r="C161" s="1205"/>
      <c r="D161" s="1016">
        <f>+ROUND(H183+H174+H169+H178,0)</f>
        <v>115185</v>
      </c>
      <c r="E161" s="1017"/>
      <c r="F161" s="1017"/>
      <c r="G161" s="1017"/>
      <c r="H161" s="1020" t="s">
        <v>23</v>
      </c>
    </row>
    <row r="162" spans="2:8" ht="15.75" thickBot="1">
      <c r="B162" s="1014"/>
      <c r="C162" s="1206"/>
      <c r="D162" s="1018"/>
      <c r="E162" s="1019"/>
      <c r="F162" s="1019"/>
      <c r="G162" s="1019"/>
      <c r="H162" s="1021"/>
    </row>
    <row r="163" spans="2:8" ht="15.75" thickBot="1"/>
    <row r="164" spans="2:8">
      <c r="B164" s="1028" t="s">
        <v>494</v>
      </c>
      <c r="C164" s="1029"/>
      <c r="D164" s="41" t="s">
        <v>495</v>
      </c>
      <c r="E164" s="25" t="s">
        <v>496</v>
      </c>
      <c r="F164" s="25" t="s">
        <v>2542</v>
      </c>
      <c r="G164" s="26" t="s">
        <v>492</v>
      </c>
      <c r="H164" s="27" t="s">
        <v>493</v>
      </c>
    </row>
    <row r="165" spans="2:8">
      <c r="B165" s="57" t="s">
        <v>1305</v>
      </c>
      <c r="C165" s="56" t="str">
        <f>VLOOKUP(B165,'LISTA DE PRECIOS'!A:B,2,FALSE)</f>
        <v>Ladrillo prensado tipo Santa Fe 24,5  x 12 x 5,5 cm</v>
      </c>
      <c r="D165" s="12" t="str">
        <f>VLOOKUP(B165,'LISTA DE PRECIOS'!A:D,4,FALSE)</f>
        <v>Un</v>
      </c>
      <c r="E165" s="12">
        <v>55</v>
      </c>
      <c r="F165" s="12">
        <v>1.05</v>
      </c>
      <c r="G165" s="13">
        <f>VLOOKUP(B165,'LISTA DE PRECIOS'!A:E,5,FALSE)</f>
        <v>1225</v>
      </c>
      <c r="H165" s="39">
        <f>+ROUND(E165*F165*G165,0)</f>
        <v>70744</v>
      </c>
    </row>
    <row r="166" spans="2:8">
      <c r="B166" s="57" t="s">
        <v>677</v>
      </c>
      <c r="C166" s="56" t="str">
        <f>VLOOKUP(B166,'LISTA DE PRECIOS'!A:B,2,FALSE)</f>
        <v xml:space="preserve">Agua </v>
      </c>
      <c r="D166" s="12" t="str">
        <f>VLOOKUP(B166,'LISTA DE PRECIOS'!A:D,4,FALSE)</f>
        <v>Lt</v>
      </c>
      <c r="E166" s="12">
        <v>50</v>
      </c>
      <c r="F166" s="12">
        <v>1</v>
      </c>
      <c r="G166" s="13">
        <f>VLOOKUP(B166,'LISTA DE PRECIOS'!A:E,5,FALSE)</f>
        <v>7</v>
      </c>
      <c r="H166" s="39">
        <f>+ROUND(E166*F166*G166,0)</f>
        <v>350</v>
      </c>
    </row>
    <row r="167" spans="2:8">
      <c r="B167" s="57" t="s">
        <v>2427</v>
      </c>
      <c r="C167" s="56" t="str">
        <f>VLOOKUP(B167,'LISTA DE PRECIOS'!A:B,2,FALSE)</f>
        <v>Mortero 1:3 (producción)</v>
      </c>
      <c r="D167" s="12" t="str">
        <f>VLOOKUP(B167,'LISTA DE PRECIOS'!A:D,4,FALSE)</f>
        <v>M3</v>
      </c>
      <c r="E167" s="176">
        <v>0.02</v>
      </c>
      <c r="F167" s="12">
        <v>1.05</v>
      </c>
      <c r="G167" s="13">
        <f>VLOOKUP(B167,'LISTA DE PRECIOS'!A:E,5,FALSE)</f>
        <v>335812</v>
      </c>
      <c r="H167" s="39">
        <f>+ROUND(E167*F167*G167,0)</f>
        <v>7052</v>
      </c>
    </row>
    <row r="168" spans="2:8" ht="15.75" thickBot="1">
      <c r="B168" s="5"/>
      <c r="C168" s="139"/>
      <c r="D168" s="138"/>
      <c r="E168" s="137"/>
      <c r="F168" s="137"/>
      <c r="G168" s="136"/>
      <c r="H168" s="6"/>
    </row>
    <row r="169" spans="2:8" ht="15.75" thickBot="1">
      <c r="B169" s="1022"/>
      <c r="C169" s="1023"/>
      <c r="D169" s="1024"/>
      <c r="E169" s="1025" t="s">
        <v>497</v>
      </c>
      <c r="F169" s="994"/>
      <c r="G169" s="1026"/>
      <c r="H169" s="28">
        <f>ROUND(SUM(H165:H168),0)</f>
        <v>78146</v>
      </c>
    </row>
    <row r="170" spans="2:8" ht="15.75" thickBot="1">
      <c r="B170" s="1027"/>
      <c r="C170" s="1027"/>
      <c r="D170" s="1027"/>
      <c r="E170" s="1027"/>
      <c r="F170" s="1027"/>
      <c r="G170" s="1027"/>
      <c r="H170" s="1027"/>
    </row>
    <row r="171" spans="2:8">
      <c r="B171" s="1028" t="s">
        <v>489</v>
      </c>
      <c r="C171" s="1029"/>
      <c r="D171" s="41" t="s">
        <v>490</v>
      </c>
      <c r="E171" s="25" t="s">
        <v>491</v>
      </c>
      <c r="F171" s="25" t="s">
        <v>2542</v>
      </c>
      <c r="G171" s="26" t="s">
        <v>492</v>
      </c>
      <c r="H171" s="27" t="s">
        <v>493</v>
      </c>
    </row>
    <row r="172" spans="2:8">
      <c r="B172" s="54" t="s">
        <v>543</v>
      </c>
      <c r="C172" s="56" t="str">
        <f>VLOOKUP(B172,'LISTA DE PRECIOS'!A:B,2,FALSE)</f>
        <v>Herramienta menor</v>
      </c>
      <c r="D172" s="12" t="str">
        <f>VLOOKUP(B172,'LISTA DE PRECIOS'!A:D,4,FALSE)</f>
        <v>%MO</v>
      </c>
      <c r="E172" s="55">
        <v>0.1</v>
      </c>
      <c r="F172" s="55"/>
      <c r="G172" s="13">
        <f>+H183</f>
        <v>32351</v>
      </c>
      <c r="H172" s="24">
        <f>+ROUND(E172*G172,0)</f>
        <v>3235</v>
      </c>
    </row>
    <row r="173" spans="2:8">
      <c r="B173" s="54" t="s">
        <v>603</v>
      </c>
      <c r="C173" s="56" t="str">
        <f>VLOOKUP(B173,'LISTA DE PRECIOS'!A:B,2,FALSE)</f>
        <v>Andamio tubular</v>
      </c>
      <c r="D173" s="12" t="str">
        <f>VLOOKUP(B173,'LISTA DE PRECIOS'!A:D,4,FALSE)</f>
        <v>Día</v>
      </c>
      <c r="E173" s="12">
        <v>0.2</v>
      </c>
      <c r="F173" s="55"/>
      <c r="G173" s="13">
        <f>VLOOKUP(B173,'LISTA DE PRECIOS'!A:E,5,FALSE)</f>
        <v>7266</v>
      </c>
      <c r="H173" s="24">
        <f>+ROUND(E173*G173,0)</f>
        <v>1453</v>
      </c>
    </row>
    <row r="174" spans="2:8" ht="15.75" thickBot="1">
      <c r="B174" s="1022"/>
      <c r="C174" s="1023"/>
      <c r="D174" s="1024"/>
      <c r="E174" s="1030" t="s">
        <v>498</v>
      </c>
      <c r="F174" s="1031"/>
      <c r="G174" s="1032"/>
      <c r="H174" s="29">
        <f>ROUND(SUM(H172:H173),0)</f>
        <v>4688</v>
      </c>
    </row>
    <row r="175" spans="2:8" ht="15.75" thickBot="1">
      <c r="B175" s="42"/>
      <c r="C175" s="42"/>
      <c r="D175" s="42"/>
      <c r="E175" s="10"/>
      <c r="F175" s="10"/>
      <c r="G175" s="7"/>
      <c r="H175" s="8"/>
    </row>
    <row r="176" spans="2:8" ht="24.75" thickBot="1">
      <c r="B176" s="1033" t="s">
        <v>499</v>
      </c>
      <c r="C176" s="1034"/>
      <c r="D176" s="30" t="s">
        <v>495</v>
      </c>
      <c r="E176" s="30" t="s">
        <v>501</v>
      </c>
      <c r="F176" s="25" t="s">
        <v>2542</v>
      </c>
      <c r="G176" s="31" t="s">
        <v>500</v>
      </c>
      <c r="H176" s="32" t="s">
        <v>493</v>
      </c>
    </row>
    <row r="177" spans="2:8" ht="15.75" thickBot="1">
      <c r="B177" s="15">
        <v>3</v>
      </c>
      <c r="C177" s="16" t="s">
        <v>4</v>
      </c>
      <c r="D177" s="17"/>
      <c r="E177" s="18"/>
      <c r="F177" s="18"/>
      <c r="G177" s="19"/>
      <c r="H177" s="20">
        <f>+ROUND(E177*G177,0)</f>
        <v>0</v>
      </c>
    </row>
    <row r="178" spans="2:8" ht="15.75" thickBot="1">
      <c r="B178" s="991"/>
      <c r="C178" s="991"/>
      <c r="D178" s="991"/>
      <c r="E178" s="992" t="s">
        <v>502</v>
      </c>
      <c r="F178" s="993"/>
      <c r="G178" s="994"/>
      <c r="H178" s="33">
        <f>ROUND(SUM(H177:H177),0)</f>
        <v>0</v>
      </c>
    </row>
    <row r="179" spans="2:8" ht="15.75" thickBot="1">
      <c r="B179" s="1027"/>
      <c r="C179" s="1027"/>
      <c r="D179" s="1027"/>
      <c r="E179" s="1027"/>
      <c r="F179" s="1027"/>
      <c r="G179" s="1027"/>
      <c r="H179" s="1027"/>
    </row>
    <row r="180" spans="2:8">
      <c r="B180" s="1028" t="s">
        <v>503</v>
      </c>
      <c r="C180" s="1029"/>
      <c r="D180" s="41" t="s">
        <v>495</v>
      </c>
      <c r="E180" s="25" t="s">
        <v>504</v>
      </c>
      <c r="F180" s="25" t="s">
        <v>2530</v>
      </c>
      <c r="G180" s="26" t="s">
        <v>505</v>
      </c>
      <c r="H180" s="27" t="s">
        <v>493</v>
      </c>
    </row>
    <row r="181" spans="2:8">
      <c r="B181" s="111" t="s">
        <v>2514</v>
      </c>
      <c r="C181" s="56" t="str">
        <f>VLOOKUP(B181,'LISTA DE PRECIOS'!A:B,2,FALSE)</f>
        <v>Ayudante</v>
      </c>
      <c r="D181" s="12" t="str">
        <f>VLOOKUP(B181,'LISTA DE PRECIOS'!A:D,4,FALSE)</f>
        <v>Día</v>
      </c>
      <c r="E181" s="23">
        <v>0.17</v>
      </c>
      <c r="F181" s="23">
        <v>1</v>
      </c>
      <c r="G181" s="13">
        <f>VLOOKUP(B181,'LISTA DE PRECIOS'!A:E,5,FALSE)</f>
        <v>67964</v>
      </c>
      <c r="H181" s="119">
        <f>+ROUND(E181*F181*G181,0)</f>
        <v>11554</v>
      </c>
    </row>
    <row r="182" spans="2:8" ht="15.75" thickBot="1">
      <c r="B182" s="135" t="s">
        <v>2516</v>
      </c>
      <c r="C182" s="56" t="str">
        <f>VLOOKUP(B182,'LISTA DE PRECIOS'!A:B,2,FALSE)</f>
        <v>Oficial</v>
      </c>
      <c r="D182" s="12" t="str">
        <f>VLOOKUP(B182,'LISTA DE PRECIOS'!A:D,4,FALSE)</f>
        <v>Día</v>
      </c>
      <c r="E182" s="125">
        <v>0.17</v>
      </c>
      <c r="F182" s="125">
        <v>1</v>
      </c>
      <c r="G182" s="13">
        <f>VLOOKUP(B182,'LISTA DE PRECIOS'!A:E,5,FALSE)</f>
        <v>122335</v>
      </c>
      <c r="H182" s="131">
        <f>+ROUND(E182*F182*G182,0)</f>
        <v>20797</v>
      </c>
    </row>
    <row r="183" spans="2:8" ht="15.75" thickBot="1">
      <c r="B183" s="991"/>
      <c r="C183" s="991"/>
      <c r="D183" s="991"/>
      <c r="E183" s="1042" t="s">
        <v>506</v>
      </c>
      <c r="F183" s="1043"/>
      <c r="G183" s="1031"/>
      <c r="H183" s="29">
        <f>ROUND(SUM(H181:H182),0)</f>
        <v>32351</v>
      </c>
    </row>
    <row r="184" spans="2:8" ht="15.75" thickBot="1">
      <c r="B184" s="42"/>
      <c r="C184" s="42"/>
      <c r="D184" s="42"/>
      <c r="E184" s="42"/>
      <c r="F184" s="42"/>
      <c r="G184" s="42"/>
      <c r="H184" s="42"/>
    </row>
    <row r="185" spans="2:8" ht="15.75" thickBot="1">
      <c r="B185" s="40"/>
      <c r="C185" s="40"/>
      <c r="D185" s="40"/>
      <c r="E185" s="995" t="s">
        <v>507</v>
      </c>
      <c r="F185" s="996"/>
      <c r="G185" s="997"/>
      <c r="H185" s="14">
        <f>+ROUND(H183+H174+H169+H178,0)</f>
        <v>115185</v>
      </c>
    </row>
    <row r="187" spans="2:8" ht="15.75" thickBot="1"/>
    <row r="188" spans="2:8" ht="16.5" thickBot="1">
      <c r="B188" s="998" t="s">
        <v>2583</v>
      </c>
      <c r="C188" s="999"/>
      <c r="D188" s="999"/>
      <c r="E188" s="999"/>
      <c r="F188" s="999"/>
      <c r="G188" s="999"/>
      <c r="H188" s="1000"/>
    </row>
    <row r="189" spans="2:8" ht="15.75" thickBot="1">
      <c r="B189" s="1001" t="s">
        <v>487</v>
      </c>
      <c r="C189" s="1002"/>
      <c r="D189" s="1003"/>
      <c r="E189" s="1004"/>
      <c r="F189" s="1004"/>
      <c r="G189" s="1004"/>
      <c r="H189" s="1005"/>
    </row>
    <row r="190" spans="2:8" ht="15.75" thickBot="1">
      <c r="B190" s="1006" t="s">
        <v>488</v>
      </c>
      <c r="C190" s="1007"/>
      <c r="D190" s="1259" t="s">
        <v>2596</v>
      </c>
      <c r="E190" s="1260"/>
      <c r="F190" s="1260"/>
      <c r="G190" s="1260"/>
      <c r="H190" s="1261"/>
    </row>
    <row r="191" spans="2:8" ht="14.45" customHeight="1">
      <c r="B191" s="1010" t="str">
        <f>VLOOKUP(D190,ACTIVIDADES!A:D,2,FALSE)</f>
        <v>Muro en bloque de cemento de 0,14x0,19x0,39</v>
      </c>
      <c r="C191" s="1204"/>
      <c r="D191" s="1010" t="s">
        <v>34</v>
      </c>
      <c r="E191" s="1011"/>
      <c r="F191" s="1011"/>
      <c r="G191" s="1011"/>
      <c r="H191" s="38" t="s">
        <v>1</v>
      </c>
    </row>
    <row r="192" spans="2:8">
      <c r="B192" s="1012"/>
      <c r="C192" s="1205"/>
      <c r="D192" s="1016">
        <f>+ROUND(H213+H204+H199+H208,0)</f>
        <v>74170</v>
      </c>
      <c r="E192" s="1017"/>
      <c r="F192" s="1017"/>
      <c r="G192" s="1017"/>
      <c r="H192" s="1020" t="s">
        <v>23</v>
      </c>
    </row>
    <row r="193" spans="2:8" ht="15.75" thickBot="1">
      <c r="B193" s="1014"/>
      <c r="C193" s="1206"/>
      <c r="D193" s="1018"/>
      <c r="E193" s="1019"/>
      <c r="F193" s="1019"/>
      <c r="G193" s="1019"/>
      <c r="H193" s="1021"/>
    </row>
    <row r="194" spans="2:8" ht="15.75" thickBot="1"/>
    <row r="195" spans="2:8">
      <c r="B195" s="1028" t="s">
        <v>494</v>
      </c>
      <c r="C195" s="1029"/>
      <c r="D195" s="41" t="s">
        <v>495</v>
      </c>
      <c r="E195" s="25" t="s">
        <v>496</v>
      </c>
      <c r="F195" s="25" t="s">
        <v>2542</v>
      </c>
      <c r="G195" s="26" t="s">
        <v>492</v>
      </c>
      <c r="H195" s="27" t="s">
        <v>493</v>
      </c>
    </row>
    <row r="196" spans="2:8">
      <c r="B196" s="57" t="s">
        <v>704</v>
      </c>
      <c r="C196" s="56" t="str">
        <f>VLOOKUP(B196,'LISTA DE PRECIOS'!A:B,2,FALSE)</f>
        <v>Bloque de cemento de 0,14 x 0,19 x 0,39 m</v>
      </c>
      <c r="D196" s="12" t="str">
        <f>VLOOKUP(B196,'LISTA DE PRECIOS'!A:D,4,FALSE)</f>
        <v>Un</v>
      </c>
      <c r="E196" s="12">
        <v>12.5</v>
      </c>
      <c r="F196" s="12">
        <v>1.05</v>
      </c>
      <c r="G196" s="13">
        <f>VLOOKUP(B196,'LISTA DE PRECIOS'!A:E,5,FALSE)</f>
        <v>2420</v>
      </c>
      <c r="H196" s="39">
        <f>+ROUND(E196*F196*G196,0)</f>
        <v>31763</v>
      </c>
    </row>
    <row r="197" spans="2:8">
      <c r="B197" s="57" t="s">
        <v>2427</v>
      </c>
      <c r="C197" s="56" t="str">
        <f>VLOOKUP(B197,'LISTA DE PRECIOS'!A:B,2,FALSE)</f>
        <v>Mortero 1:3 (producción)</v>
      </c>
      <c r="D197" s="12" t="str">
        <f>VLOOKUP(B197,'LISTA DE PRECIOS'!A:D,4,FALSE)</f>
        <v>M3</v>
      </c>
      <c r="E197" s="176">
        <v>0.04</v>
      </c>
      <c r="F197" s="12">
        <v>1.05</v>
      </c>
      <c r="G197" s="13">
        <f>VLOOKUP(B197,'LISTA DE PRECIOS'!A:E,5,FALSE)</f>
        <v>335812</v>
      </c>
      <c r="H197" s="39">
        <f>+ROUND(E197*F197*G197,0)</f>
        <v>14104</v>
      </c>
    </row>
    <row r="198" spans="2:8" ht="15.75" thickBot="1">
      <c r="B198" s="5"/>
      <c r="C198" s="139"/>
      <c r="D198" s="138"/>
      <c r="E198" s="137"/>
      <c r="F198" s="137"/>
      <c r="G198" s="136"/>
      <c r="H198" s="6"/>
    </row>
    <row r="199" spans="2:8" ht="15.75" thickBot="1">
      <c r="B199" s="1022"/>
      <c r="C199" s="1023"/>
      <c r="D199" s="1024"/>
      <c r="E199" s="1025" t="s">
        <v>497</v>
      </c>
      <c r="F199" s="994"/>
      <c r="G199" s="1026"/>
      <c r="H199" s="28">
        <f>ROUND(SUM(H196:H198),0)</f>
        <v>45867</v>
      </c>
    </row>
    <row r="200" spans="2:8" ht="15.75" thickBot="1">
      <c r="B200" s="1027"/>
      <c r="C200" s="1027"/>
      <c r="D200" s="1027"/>
      <c r="E200" s="1027"/>
      <c r="F200" s="1027"/>
      <c r="G200" s="1027"/>
      <c r="H200" s="1027"/>
    </row>
    <row r="201" spans="2:8">
      <c r="B201" s="1028" t="s">
        <v>489</v>
      </c>
      <c r="C201" s="1029"/>
      <c r="D201" s="41" t="s">
        <v>490</v>
      </c>
      <c r="E201" s="25" t="s">
        <v>491</v>
      </c>
      <c r="F201" s="25" t="s">
        <v>2542</v>
      </c>
      <c r="G201" s="26" t="s">
        <v>492</v>
      </c>
      <c r="H201" s="27" t="s">
        <v>493</v>
      </c>
    </row>
    <row r="202" spans="2:8">
      <c r="B202" s="54" t="s">
        <v>543</v>
      </c>
      <c r="C202" s="56" t="str">
        <f>VLOOKUP(B202,'LISTA DE PRECIOS'!A:B,2,FALSE)</f>
        <v>Herramienta menor</v>
      </c>
      <c r="D202" s="12" t="str">
        <f>VLOOKUP(B202,'LISTA DE PRECIOS'!A:D,4,FALSE)</f>
        <v>%MO</v>
      </c>
      <c r="E202" s="55">
        <v>0.1</v>
      </c>
      <c r="F202" s="55"/>
      <c r="G202" s="13">
        <f>+H213</f>
        <v>24739</v>
      </c>
      <c r="H202" s="24">
        <f>+ROUND(E202*G202,0)</f>
        <v>2474</v>
      </c>
    </row>
    <row r="203" spans="2:8">
      <c r="B203" s="54" t="s">
        <v>603</v>
      </c>
      <c r="C203" s="56" t="str">
        <f>VLOOKUP(B203,'LISTA DE PRECIOS'!A:B,2,FALSE)</f>
        <v>Andamio tubular</v>
      </c>
      <c r="D203" s="12" t="str">
        <f>VLOOKUP(B203,'LISTA DE PRECIOS'!A:D,4,FALSE)</f>
        <v>Día</v>
      </c>
      <c r="E203" s="12">
        <v>0.15</v>
      </c>
      <c r="F203" s="55"/>
      <c r="G203" s="13">
        <f>VLOOKUP(B203,'LISTA DE PRECIOS'!A:E,5,FALSE)</f>
        <v>7266</v>
      </c>
      <c r="H203" s="24">
        <f>+ROUND(E203*G203,0)</f>
        <v>1090</v>
      </c>
    </row>
    <row r="204" spans="2:8" ht="15.75" thickBot="1">
      <c r="B204" s="1022"/>
      <c r="C204" s="1023"/>
      <c r="D204" s="1024"/>
      <c r="E204" s="1030" t="s">
        <v>498</v>
      </c>
      <c r="F204" s="1031"/>
      <c r="G204" s="1032"/>
      <c r="H204" s="29">
        <f>ROUND(SUM(H202:H203),0)</f>
        <v>3564</v>
      </c>
    </row>
    <row r="205" spans="2:8" ht="15.75" thickBot="1">
      <c r="B205" s="42"/>
      <c r="C205" s="42"/>
      <c r="D205" s="42"/>
      <c r="E205" s="10"/>
      <c r="F205" s="10"/>
      <c r="G205" s="7"/>
      <c r="H205" s="8"/>
    </row>
    <row r="206" spans="2:8" ht="24.75" thickBot="1">
      <c r="B206" s="1033" t="s">
        <v>499</v>
      </c>
      <c r="C206" s="1034"/>
      <c r="D206" s="30" t="s">
        <v>495</v>
      </c>
      <c r="E206" s="30" t="s">
        <v>501</v>
      </c>
      <c r="F206" s="25" t="s">
        <v>2542</v>
      </c>
      <c r="G206" s="31" t="s">
        <v>500</v>
      </c>
      <c r="H206" s="32" t="s">
        <v>493</v>
      </c>
    </row>
    <row r="207" spans="2:8" ht="15.75" thickBot="1">
      <c r="B207" s="15">
        <v>3</v>
      </c>
      <c r="C207" s="16" t="s">
        <v>4</v>
      </c>
      <c r="D207" s="17"/>
      <c r="E207" s="18"/>
      <c r="F207" s="18"/>
      <c r="G207" s="19"/>
      <c r="H207" s="20">
        <f>+ROUND(E207*G207,0)</f>
        <v>0</v>
      </c>
    </row>
    <row r="208" spans="2:8" ht="15.75" thickBot="1">
      <c r="B208" s="991"/>
      <c r="C208" s="991"/>
      <c r="D208" s="991"/>
      <c r="E208" s="992" t="s">
        <v>502</v>
      </c>
      <c r="F208" s="993"/>
      <c r="G208" s="994"/>
      <c r="H208" s="33">
        <f>ROUND(SUM(H207:H207),0)</f>
        <v>0</v>
      </c>
    </row>
    <row r="209" spans="2:8" ht="15.75" thickBot="1">
      <c r="B209" s="1027"/>
      <c r="C209" s="1027"/>
      <c r="D209" s="1027"/>
      <c r="E209" s="1027"/>
      <c r="F209" s="1027"/>
      <c r="G209" s="1027"/>
      <c r="H209" s="1027"/>
    </row>
    <row r="210" spans="2:8">
      <c r="B210" s="1028" t="s">
        <v>503</v>
      </c>
      <c r="C210" s="1029"/>
      <c r="D210" s="41" t="s">
        <v>495</v>
      </c>
      <c r="E210" s="25" t="s">
        <v>504</v>
      </c>
      <c r="F210" s="25" t="s">
        <v>2530</v>
      </c>
      <c r="G210" s="26" t="s">
        <v>505</v>
      </c>
      <c r="H210" s="27" t="s">
        <v>493</v>
      </c>
    </row>
    <row r="211" spans="2:8">
      <c r="B211" s="111" t="s">
        <v>2514</v>
      </c>
      <c r="C211" s="56" t="str">
        <f>VLOOKUP(B211,'LISTA DE PRECIOS'!A:B,2,FALSE)</f>
        <v>Ayudante</v>
      </c>
      <c r="D211" s="12" t="str">
        <f>VLOOKUP(B211,'LISTA DE PRECIOS'!A:D,4,FALSE)</f>
        <v>Día</v>
      </c>
      <c r="E211" s="23">
        <v>0.13</v>
      </c>
      <c r="F211" s="23">
        <v>1</v>
      </c>
      <c r="G211" s="13">
        <f>VLOOKUP(B211,'LISTA DE PRECIOS'!A:E,5,FALSE)</f>
        <v>67964</v>
      </c>
      <c r="H211" s="119">
        <f>+ROUND(E211*F211*G211,0)</f>
        <v>8835</v>
      </c>
    </row>
    <row r="212" spans="2:8" ht="15.75" thickBot="1">
      <c r="B212" s="135" t="s">
        <v>2516</v>
      </c>
      <c r="C212" s="56" t="str">
        <f>VLOOKUP(B212,'LISTA DE PRECIOS'!A:B,2,FALSE)</f>
        <v>Oficial</v>
      </c>
      <c r="D212" s="12" t="str">
        <f>VLOOKUP(B212,'LISTA DE PRECIOS'!A:D,4,FALSE)</f>
        <v>Día</v>
      </c>
      <c r="E212" s="125">
        <v>0.13</v>
      </c>
      <c r="F212" s="125">
        <v>1</v>
      </c>
      <c r="G212" s="13">
        <f>VLOOKUP(B212,'LISTA DE PRECIOS'!A:E,5,FALSE)</f>
        <v>122335</v>
      </c>
      <c r="H212" s="131">
        <f>+ROUND(E212*F212*G212,0)</f>
        <v>15904</v>
      </c>
    </row>
    <row r="213" spans="2:8" ht="15.75" thickBot="1">
      <c r="B213" s="991"/>
      <c r="C213" s="991"/>
      <c r="D213" s="991"/>
      <c r="E213" s="1042" t="s">
        <v>506</v>
      </c>
      <c r="F213" s="1043"/>
      <c r="G213" s="1031"/>
      <c r="H213" s="29">
        <f>ROUND(SUM(H211:H212),0)</f>
        <v>24739</v>
      </c>
    </row>
    <row r="214" spans="2:8" ht="15.75" thickBot="1">
      <c r="B214" s="42"/>
      <c r="C214" s="42"/>
      <c r="D214" s="42"/>
      <c r="E214" s="42"/>
      <c r="F214" s="42"/>
      <c r="G214" s="42"/>
      <c r="H214" s="42"/>
    </row>
    <row r="215" spans="2:8" ht="15.75" thickBot="1">
      <c r="B215" s="40"/>
      <c r="C215" s="40"/>
      <c r="D215" s="40"/>
      <c r="E215" s="995" t="s">
        <v>507</v>
      </c>
      <c r="F215" s="996"/>
      <c r="G215" s="997"/>
      <c r="H215" s="14">
        <f>+ROUND(H213+H204+H199+H208,0)</f>
        <v>74170</v>
      </c>
    </row>
    <row r="217" spans="2:8" ht="15.75" thickBot="1"/>
    <row r="218" spans="2:8" ht="16.5" thickBot="1">
      <c r="B218" s="998" t="s">
        <v>2583</v>
      </c>
      <c r="C218" s="999"/>
      <c r="D218" s="999"/>
      <c r="E218" s="999"/>
      <c r="F218" s="999"/>
      <c r="G218" s="999"/>
      <c r="H218" s="1000"/>
    </row>
    <row r="219" spans="2:8" ht="15.75" thickBot="1">
      <c r="B219" s="1001" t="s">
        <v>487</v>
      </c>
      <c r="C219" s="1002"/>
      <c r="D219" s="1003"/>
      <c r="E219" s="1004"/>
      <c r="F219" s="1004"/>
      <c r="G219" s="1004"/>
      <c r="H219" s="1005"/>
    </row>
    <row r="220" spans="2:8" ht="15.75" thickBot="1">
      <c r="B220" s="1006" t="s">
        <v>488</v>
      </c>
      <c r="C220" s="1007"/>
      <c r="D220" s="1259" t="s">
        <v>2595</v>
      </c>
      <c r="E220" s="1260"/>
      <c r="F220" s="1260"/>
      <c r="G220" s="1260"/>
      <c r="H220" s="1261"/>
    </row>
    <row r="221" spans="2:8" ht="14.45" customHeight="1">
      <c r="B221" s="1010" t="str">
        <f>VLOOKUP(D220,ACTIVIDADES!A:D,2,FALSE)</f>
        <v>Muro estructural en bloque de cemento, no incluye refuerzo</v>
      </c>
      <c r="C221" s="1204"/>
      <c r="D221" s="1010" t="s">
        <v>34</v>
      </c>
      <c r="E221" s="1011"/>
      <c r="F221" s="1011"/>
      <c r="G221" s="1011"/>
      <c r="H221" s="38" t="s">
        <v>1</v>
      </c>
    </row>
    <row r="222" spans="2:8">
      <c r="B222" s="1012"/>
      <c r="C222" s="1205"/>
      <c r="D222" s="1016">
        <f>+ROUND(H244+H235+H230+H239,0)</f>
        <v>87538</v>
      </c>
      <c r="E222" s="1017"/>
      <c r="F222" s="1017"/>
      <c r="G222" s="1017"/>
      <c r="H222" s="1020" t="s">
        <v>23</v>
      </c>
    </row>
    <row r="223" spans="2:8" ht="15.75" thickBot="1">
      <c r="B223" s="1014"/>
      <c r="C223" s="1206"/>
      <c r="D223" s="1018"/>
      <c r="E223" s="1019"/>
      <c r="F223" s="1019"/>
      <c r="G223" s="1019"/>
      <c r="H223" s="1021"/>
    </row>
    <row r="224" spans="2:8" ht="15.75" thickBot="1"/>
    <row r="225" spans="2:8">
      <c r="B225" s="1028" t="s">
        <v>494</v>
      </c>
      <c r="C225" s="1029"/>
      <c r="D225" s="41" t="s">
        <v>495</v>
      </c>
      <c r="E225" s="25" t="s">
        <v>496</v>
      </c>
      <c r="F225" s="25" t="s">
        <v>2542</v>
      </c>
      <c r="G225" s="26" t="s">
        <v>492</v>
      </c>
      <c r="H225" s="27" t="s">
        <v>493</v>
      </c>
    </row>
    <row r="226" spans="2:8" ht="22.5">
      <c r="B226" s="57" t="s">
        <v>706</v>
      </c>
      <c r="C226" s="56" t="str">
        <f>VLOOKUP(B226,'LISTA DE PRECIOS'!A:B,2,FALSE)</f>
        <v>Bloque de cemento de 0,14 x 0,19 x 0,39 m estructural</v>
      </c>
      <c r="D226" s="12" t="str">
        <f>VLOOKUP(B226,'LISTA DE PRECIOS'!A:D,4,FALSE)</f>
        <v>Un</v>
      </c>
      <c r="E226" s="12">
        <v>12.5</v>
      </c>
      <c r="F226" s="12">
        <v>1.05</v>
      </c>
      <c r="G226" s="13">
        <f>VLOOKUP(B226,'LISTA DE PRECIOS'!A:E,5,FALSE)</f>
        <v>2701</v>
      </c>
      <c r="H226" s="39">
        <f>+ROUND(E226*F226*G226,0)</f>
        <v>35451</v>
      </c>
    </row>
    <row r="227" spans="2:8">
      <c r="B227" s="57" t="s">
        <v>2427</v>
      </c>
      <c r="C227" s="56" t="str">
        <f>VLOOKUP(B227,'LISTA DE PRECIOS'!A:B,2,FALSE)</f>
        <v>Mortero 1:3 (producción)</v>
      </c>
      <c r="D227" s="12" t="str">
        <f>VLOOKUP(B227,'LISTA DE PRECIOS'!A:D,4,FALSE)</f>
        <v>M3</v>
      </c>
      <c r="E227" s="176">
        <v>0.01</v>
      </c>
      <c r="F227" s="12">
        <v>1.05</v>
      </c>
      <c r="G227" s="13">
        <f>VLOOKUP(B227,'LISTA DE PRECIOS'!A:E,5,FALSE)</f>
        <v>335812</v>
      </c>
      <c r="H227" s="39">
        <f>+ROUND(E227*F227*G227,0)</f>
        <v>3526</v>
      </c>
    </row>
    <row r="228" spans="2:8">
      <c r="B228" s="57" t="s">
        <v>2425</v>
      </c>
      <c r="C228" s="56" t="str">
        <f>VLOOKUP(B228,'LISTA DE PRECIOS'!A:B,2,FALSE)</f>
        <v>Concreto fluido 17,2 Mpa (2500 psi) (producción)</v>
      </c>
      <c r="D228" s="12" t="str">
        <f>VLOOKUP(B228,'LISTA DE PRECIOS'!A:D,4,FALSE)</f>
        <v>M3</v>
      </c>
      <c r="E228" s="176">
        <v>0.04</v>
      </c>
      <c r="F228" s="12">
        <v>1.05</v>
      </c>
      <c r="G228" s="13">
        <f>VLOOKUP(B228,'LISTA DE PRECIOS'!A:E,5,FALSE)</f>
        <v>391281</v>
      </c>
      <c r="H228" s="39">
        <f>+ROUND(E228*F228*G228,0)</f>
        <v>16434</v>
      </c>
    </row>
    <row r="229" spans="2:8" ht="15.75" thickBot="1">
      <c r="B229" s="5"/>
      <c r="C229" s="139"/>
      <c r="D229" s="138"/>
      <c r="E229" s="137"/>
      <c r="F229" s="137"/>
      <c r="G229" s="136"/>
      <c r="H229" s="6"/>
    </row>
    <row r="230" spans="2:8" ht="15.75" thickBot="1">
      <c r="B230" s="1022"/>
      <c r="C230" s="1023"/>
      <c r="D230" s="1024"/>
      <c r="E230" s="1025" t="s">
        <v>497</v>
      </c>
      <c r="F230" s="994"/>
      <c r="G230" s="1026"/>
      <c r="H230" s="28">
        <f>ROUND(SUM(H226:H229),0)</f>
        <v>55411</v>
      </c>
    </row>
    <row r="231" spans="2:8" ht="15.75" thickBot="1">
      <c r="B231" s="1027"/>
      <c r="C231" s="1027"/>
      <c r="D231" s="1027"/>
      <c r="E231" s="1027"/>
      <c r="F231" s="1027"/>
      <c r="G231" s="1027"/>
      <c r="H231" s="1027"/>
    </row>
    <row r="232" spans="2:8">
      <c r="B232" s="1028" t="s">
        <v>489</v>
      </c>
      <c r="C232" s="1029"/>
      <c r="D232" s="41" t="s">
        <v>490</v>
      </c>
      <c r="E232" s="25" t="s">
        <v>491</v>
      </c>
      <c r="F232" s="25" t="s">
        <v>2542</v>
      </c>
      <c r="G232" s="26" t="s">
        <v>492</v>
      </c>
      <c r="H232" s="27" t="s">
        <v>493</v>
      </c>
    </row>
    <row r="233" spans="2:8">
      <c r="B233" s="54" t="s">
        <v>543</v>
      </c>
      <c r="C233" s="56" t="str">
        <f>VLOOKUP(B233,'LISTA DE PRECIOS'!A:B,2,FALSE)</f>
        <v>Herramienta menor</v>
      </c>
      <c r="D233" s="12" t="str">
        <f>VLOOKUP(B233,'LISTA DE PRECIOS'!A:D,4,FALSE)</f>
        <v>%MO</v>
      </c>
      <c r="E233" s="55">
        <v>0.1</v>
      </c>
      <c r="F233" s="55"/>
      <c r="G233" s="13">
        <f>+H244</f>
        <v>28545</v>
      </c>
      <c r="H233" s="24">
        <f>+ROUND(E233*G233,0)</f>
        <v>2855</v>
      </c>
    </row>
    <row r="234" spans="2:8">
      <c r="B234" s="54" t="s">
        <v>603</v>
      </c>
      <c r="C234" s="56" t="str">
        <f>VLOOKUP(B234,'LISTA DE PRECIOS'!A:B,2,FALSE)</f>
        <v>Andamio tubular</v>
      </c>
      <c r="D234" s="12" t="str">
        <f>VLOOKUP(B234,'LISTA DE PRECIOS'!A:D,4,FALSE)</f>
        <v>Día</v>
      </c>
      <c r="E234" s="12">
        <v>0.1</v>
      </c>
      <c r="F234" s="55"/>
      <c r="G234" s="13">
        <f>VLOOKUP(B234,'LISTA DE PRECIOS'!A:E,5,FALSE)</f>
        <v>7266</v>
      </c>
      <c r="H234" s="24">
        <f>+ROUND(E234*G234,0)</f>
        <v>727</v>
      </c>
    </row>
    <row r="235" spans="2:8" ht="15.75" thickBot="1">
      <c r="B235" s="1022"/>
      <c r="C235" s="1023"/>
      <c r="D235" s="1024"/>
      <c r="E235" s="1030" t="s">
        <v>498</v>
      </c>
      <c r="F235" s="1031"/>
      <c r="G235" s="1032"/>
      <c r="H235" s="29">
        <f>ROUND(SUM(H233:H234),0)</f>
        <v>3582</v>
      </c>
    </row>
    <row r="236" spans="2:8" ht="15.75" thickBot="1">
      <c r="B236" s="42"/>
      <c r="C236" s="42"/>
      <c r="D236" s="42"/>
      <c r="E236" s="10"/>
      <c r="F236" s="10"/>
      <c r="G236" s="7"/>
      <c r="H236" s="8"/>
    </row>
    <row r="237" spans="2:8" ht="24.75" thickBot="1">
      <c r="B237" s="1033" t="s">
        <v>499</v>
      </c>
      <c r="C237" s="1034"/>
      <c r="D237" s="30" t="s">
        <v>495</v>
      </c>
      <c r="E237" s="30" t="s">
        <v>501</v>
      </c>
      <c r="F237" s="25" t="s">
        <v>2542</v>
      </c>
      <c r="G237" s="31" t="s">
        <v>500</v>
      </c>
      <c r="H237" s="32" t="s">
        <v>493</v>
      </c>
    </row>
    <row r="238" spans="2:8" ht="15.75" thickBot="1">
      <c r="B238" s="15">
        <v>3</v>
      </c>
      <c r="C238" s="16" t="s">
        <v>4</v>
      </c>
      <c r="D238" s="17"/>
      <c r="E238" s="18"/>
      <c r="F238" s="18"/>
      <c r="G238" s="19"/>
      <c r="H238" s="20">
        <f>+ROUND(E238*G238,0)</f>
        <v>0</v>
      </c>
    </row>
    <row r="239" spans="2:8" ht="15.75" thickBot="1">
      <c r="B239" s="991"/>
      <c r="C239" s="991"/>
      <c r="D239" s="991"/>
      <c r="E239" s="992" t="s">
        <v>502</v>
      </c>
      <c r="F239" s="993"/>
      <c r="G239" s="994"/>
      <c r="H239" s="33">
        <f>ROUND(SUM(H238:H238),0)</f>
        <v>0</v>
      </c>
    </row>
    <row r="240" spans="2:8" ht="15.75" thickBot="1">
      <c r="B240" s="1027"/>
      <c r="C240" s="1027"/>
      <c r="D240" s="1027"/>
      <c r="E240" s="1027"/>
      <c r="F240" s="1027"/>
      <c r="G240" s="1027"/>
      <c r="H240" s="1027"/>
    </row>
    <row r="241" spans="2:8">
      <c r="B241" s="1028" t="s">
        <v>503</v>
      </c>
      <c r="C241" s="1029"/>
      <c r="D241" s="41" t="s">
        <v>495</v>
      </c>
      <c r="E241" s="25" t="s">
        <v>504</v>
      </c>
      <c r="F241" s="25" t="s">
        <v>2530</v>
      </c>
      <c r="G241" s="26" t="s">
        <v>505</v>
      </c>
      <c r="H241" s="27" t="s">
        <v>493</v>
      </c>
    </row>
    <row r="242" spans="2:8">
      <c r="B242" s="111" t="s">
        <v>2514</v>
      </c>
      <c r="C242" s="56" t="str">
        <f>VLOOKUP(B242,'LISTA DE PRECIOS'!A:B,2,FALSE)</f>
        <v>Ayudante</v>
      </c>
      <c r="D242" s="12" t="str">
        <f>VLOOKUP(B242,'LISTA DE PRECIOS'!A:D,4,FALSE)</f>
        <v>Día</v>
      </c>
      <c r="E242" s="23">
        <v>0.15</v>
      </c>
      <c r="F242" s="23">
        <v>1</v>
      </c>
      <c r="G242" s="13">
        <f>VLOOKUP(B242,'LISTA DE PRECIOS'!A:E,5,FALSE)</f>
        <v>67964</v>
      </c>
      <c r="H242" s="119">
        <f>+ROUND(E242*F242*G242,0)</f>
        <v>10195</v>
      </c>
    </row>
    <row r="243" spans="2:8" ht="15.75" thickBot="1">
      <c r="B243" s="135" t="s">
        <v>2516</v>
      </c>
      <c r="C243" s="56" t="str">
        <f>VLOOKUP(B243,'LISTA DE PRECIOS'!A:B,2,FALSE)</f>
        <v>Oficial</v>
      </c>
      <c r="D243" s="12" t="str">
        <f>VLOOKUP(B243,'LISTA DE PRECIOS'!A:D,4,FALSE)</f>
        <v>Día</v>
      </c>
      <c r="E243" s="125">
        <v>0.15</v>
      </c>
      <c r="F243" s="125">
        <v>1</v>
      </c>
      <c r="G243" s="13">
        <f>VLOOKUP(B243,'LISTA DE PRECIOS'!A:E,5,FALSE)</f>
        <v>122335</v>
      </c>
      <c r="H243" s="131">
        <f>+ROUND(E243*F243*G243,0)</f>
        <v>18350</v>
      </c>
    </row>
    <row r="244" spans="2:8" ht="15.75" thickBot="1">
      <c r="B244" s="991"/>
      <c r="C244" s="991"/>
      <c r="D244" s="991"/>
      <c r="E244" s="1042" t="s">
        <v>506</v>
      </c>
      <c r="F244" s="1043"/>
      <c r="G244" s="1031"/>
      <c r="H244" s="29">
        <f>ROUND(SUM(H242:H243),0)</f>
        <v>28545</v>
      </c>
    </row>
    <row r="245" spans="2:8" ht="15.75" thickBot="1">
      <c r="B245" s="42"/>
      <c r="C245" s="42"/>
      <c r="D245" s="42"/>
      <c r="E245" s="42"/>
      <c r="F245" s="42"/>
      <c r="G245" s="42"/>
      <c r="H245" s="42"/>
    </row>
    <row r="246" spans="2:8" ht="15.75" thickBot="1">
      <c r="B246" s="40"/>
      <c r="C246" s="40"/>
      <c r="D246" s="40"/>
      <c r="E246" s="995" t="s">
        <v>507</v>
      </c>
      <c r="F246" s="996"/>
      <c r="G246" s="997"/>
      <c r="H246" s="14">
        <f>+ROUND(H244+H235+H230+H239,0)</f>
        <v>87538</v>
      </c>
    </row>
    <row r="248" spans="2:8" ht="15.75" thickBot="1"/>
    <row r="249" spans="2:8" ht="16.5" thickBot="1">
      <c r="B249" s="998" t="s">
        <v>2583</v>
      </c>
      <c r="C249" s="999"/>
      <c r="D249" s="999"/>
      <c r="E249" s="999"/>
      <c r="F249" s="999"/>
      <c r="G249" s="999"/>
      <c r="H249" s="1000"/>
    </row>
    <row r="250" spans="2:8" ht="15.75" thickBot="1">
      <c r="B250" s="1001" t="s">
        <v>487</v>
      </c>
      <c r="C250" s="1002"/>
      <c r="D250" s="1003"/>
      <c r="E250" s="1004"/>
      <c r="F250" s="1004"/>
      <c r="G250" s="1004"/>
      <c r="H250" s="1005"/>
    </row>
    <row r="251" spans="2:8" ht="15.75" thickBot="1">
      <c r="B251" s="1006" t="s">
        <v>488</v>
      </c>
      <c r="C251" s="1007"/>
      <c r="D251" s="1259" t="s">
        <v>2594</v>
      </c>
      <c r="E251" s="1260"/>
      <c r="F251" s="1260"/>
      <c r="G251" s="1260"/>
      <c r="H251" s="1261"/>
    </row>
    <row r="252" spans="2:8" ht="14.45" customHeight="1">
      <c r="B252" s="1010" t="str">
        <f>VLOOKUP(D251,ACTIVIDADES!A:D,2,FALSE)</f>
        <v>Muro en panel de yeso 1/2" 2 caras incluye pintura</v>
      </c>
      <c r="C252" s="1204"/>
      <c r="D252" s="1010" t="s">
        <v>34</v>
      </c>
      <c r="E252" s="1011"/>
      <c r="F252" s="1011"/>
      <c r="G252" s="1011"/>
      <c r="H252" s="38" t="s">
        <v>1</v>
      </c>
    </row>
    <row r="253" spans="2:8">
      <c r="B253" s="1012"/>
      <c r="C253" s="1205"/>
      <c r="D253" s="1016">
        <f>+ROUND(H281+H272+H267+H276,0)</f>
        <v>60446</v>
      </c>
      <c r="E253" s="1017"/>
      <c r="F253" s="1017"/>
      <c r="G253" s="1017"/>
      <c r="H253" s="1020" t="s">
        <v>23</v>
      </c>
    </row>
    <row r="254" spans="2:8" ht="15.75" thickBot="1">
      <c r="B254" s="1014"/>
      <c r="C254" s="1206"/>
      <c r="D254" s="1018"/>
      <c r="E254" s="1019"/>
      <c r="F254" s="1019"/>
      <c r="G254" s="1019"/>
      <c r="H254" s="1021"/>
    </row>
    <row r="255" spans="2:8" ht="15.75" thickBot="1"/>
    <row r="256" spans="2:8">
      <c r="B256" s="1028" t="s">
        <v>494</v>
      </c>
      <c r="C256" s="1029"/>
      <c r="D256" s="41" t="s">
        <v>495</v>
      </c>
      <c r="E256" s="25" t="s">
        <v>496</v>
      </c>
      <c r="F256" s="25" t="s">
        <v>2542</v>
      </c>
      <c r="G256" s="26" t="s">
        <v>492</v>
      </c>
      <c r="H256" s="27" t="s">
        <v>493</v>
      </c>
    </row>
    <row r="257" spans="2:8">
      <c r="B257" s="57" t="s">
        <v>1314</v>
      </c>
      <c r="C257" s="56" t="str">
        <f>VLOOKUP(B257,'LISTA DE PRECIOS'!A:B,2,FALSE)</f>
        <v>Canal 60 en 2,4  calibre 26</v>
      </c>
      <c r="D257" s="12" t="str">
        <f>VLOOKUP(B257,'LISTA DE PRECIOS'!A:D,4,FALSE)</f>
        <v>Un</v>
      </c>
      <c r="E257" s="12">
        <v>0.3</v>
      </c>
      <c r="F257" s="12">
        <v>1.1000000000000001</v>
      </c>
      <c r="G257" s="13">
        <f>VLOOKUP(B257,'LISTA DE PRECIOS'!A:E,5,FALSE)</f>
        <v>6021</v>
      </c>
      <c r="H257" s="39">
        <f t="shared" ref="H257:H265" si="0">+ROUND(E257*F257*G257,0)</f>
        <v>1987</v>
      </c>
    </row>
    <row r="258" spans="2:8">
      <c r="B258" s="57" t="s">
        <v>1003</v>
      </c>
      <c r="C258" s="56" t="str">
        <f>VLOOKUP(B258,'LISTA DE PRECIOS'!A:B,2,FALSE)</f>
        <v>Paral 59 en 2,4 m calibre 26</v>
      </c>
      <c r="D258" s="12" t="str">
        <f>VLOOKUP(B258,'LISTA DE PRECIOS'!A:D,4,FALSE)</f>
        <v>Un</v>
      </c>
      <c r="E258" s="12">
        <v>0.7</v>
      </c>
      <c r="F258" s="12">
        <v>1.1000000000000001</v>
      </c>
      <c r="G258" s="13">
        <f>VLOOKUP(B258,'LISTA DE PRECIOS'!A:E,5,FALSE)</f>
        <v>9810</v>
      </c>
      <c r="H258" s="39">
        <f t="shared" si="0"/>
        <v>7554</v>
      </c>
    </row>
    <row r="259" spans="2:8">
      <c r="B259" s="57" t="s">
        <v>1344</v>
      </c>
      <c r="C259" s="56" t="str">
        <f>VLOOKUP(B259,'LISTA DE PRECIOS'!A:B,2,FALSE)</f>
        <v>Lámina de yeso 1,22 m x 2,44 m e = 12,7 mm</v>
      </c>
      <c r="D259" s="12" t="str">
        <f>VLOOKUP(B259,'LISTA DE PRECIOS'!A:D,4,FALSE)</f>
        <v>M2</v>
      </c>
      <c r="E259" s="176">
        <v>2</v>
      </c>
      <c r="F259" s="12">
        <v>1.05</v>
      </c>
      <c r="G259" s="13">
        <f>VLOOKUP(B259,'LISTA DE PRECIOS'!A:E,5,FALSE)</f>
        <v>7453</v>
      </c>
      <c r="H259" s="39">
        <f t="shared" si="0"/>
        <v>15651</v>
      </c>
    </row>
    <row r="260" spans="2:8">
      <c r="B260" s="57" t="s">
        <v>1160</v>
      </c>
      <c r="C260" s="56" t="str">
        <f>VLOOKUP(B260,'LISTA DE PRECIOS'!A:B,2,FALSE)</f>
        <v>Tornillo drywall 6 x 1"</v>
      </c>
      <c r="D260" s="12" t="str">
        <f>VLOOKUP(B260,'LISTA DE PRECIOS'!A:D,4,FALSE)</f>
        <v>Un</v>
      </c>
      <c r="E260" s="176">
        <v>22</v>
      </c>
      <c r="F260" s="12">
        <v>1</v>
      </c>
      <c r="G260" s="13">
        <f>VLOOKUP(B260,'LISTA DE PRECIOS'!A:E,5,FALSE)</f>
        <v>20</v>
      </c>
      <c r="H260" s="39">
        <f t="shared" si="0"/>
        <v>440</v>
      </c>
    </row>
    <row r="261" spans="2:8">
      <c r="B261" s="57" t="s">
        <v>1162</v>
      </c>
      <c r="C261" s="56" t="str">
        <f>VLOOKUP(B261,'LISTA DE PRECIOS'!A:B,2,FALSE)</f>
        <v>Tornillo estructura drywall 8 x 1/2"</v>
      </c>
      <c r="D261" s="12" t="str">
        <f>VLOOKUP(B261,'LISTA DE PRECIOS'!A:D,4,FALSE)</f>
        <v>Un</v>
      </c>
      <c r="E261" s="176">
        <v>6</v>
      </c>
      <c r="F261" s="12">
        <v>1</v>
      </c>
      <c r="G261" s="13">
        <f>VLOOKUP(B261,'LISTA DE PRECIOS'!A:E,5,FALSE)</f>
        <v>65</v>
      </c>
      <c r="H261" s="39">
        <f t="shared" si="0"/>
        <v>390</v>
      </c>
    </row>
    <row r="262" spans="2:8">
      <c r="B262" s="57" t="s">
        <v>759</v>
      </c>
      <c r="C262" s="56" t="str">
        <f>VLOOKUP(B262,'LISTA DE PRECIOS'!A:B,2,FALSE)</f>
        <v>Cinta de papel</v>
      </c>
      <c r="D262" s="12" t="str">
        <f>VLOOKUP(B262,'LISTA DE PRECIOS'!A:D,4,FALSE)</f>
        <v>M</v>
      </c>
      <c r="E262" s="176">
        <v>2</v>
      </c>
      <c r="F262" s="12">
        <v>1</v>
      </c>
      <c r="G262" s="13">
        <f>VLOOKUP(B262,'LISTA DE PRECIOS'!A:E,5,FALSE)</f>
        <v>116</v>
      </c>
      <c r="H262" s="39">
        <f t="shared" si="0"/>
        <v>232</v>
      </c>
    </row>
    <row r="263" spans="2:8">
      <c r="B263" s="57" t="s">
        <v>923</v>
      </c>
      <c r="C263" s="56" t="str">
        <f>VLOOKUP(B263,'LISTA DE PRECIOS'!A:B,2,FALSE)</f>
        <v>Lija de agua</v>
      </c>
      <c r="D263" s="12" t="str">
        <f>VLOOKUP(B263,'LISTA DE PRECIOS'!A:D,4,FALSE)</f>
        <v>Un</v>
      </c>
      <c r="E263" s="176">
        <v>0.25</v>
      </c>
      <c r="F263" s="12">
        <v>1</v>
      </c>
      <c r="G263" s="13">
        <f>VLOOKUP(B263,'LISTA DE PRECIOS'!A:E,5,FALSE)</f>
        <v>1300</v>
      </c>
      <c r="H263" s="39">
        <f t="shared" si="0"/>
        <v>325</v>
      </c>
    </row>
    <row r="264" spans="2:8">
      <c r="B264" s="57" t="s">
        <v>815</v>
      </c>
      <c r="C264" s="56" t="str">
        <f>VLOOKUP(B264,'LISTA DE PRECIOS'!A:B,2,FALSE)</f>
        <v>Estuco listo</v>
      </c>
      <c r="D264" s="12" t="str">
        <f>VLOOKUP(B264,'LISTA DE PRECIOS'!A:D,4,FALSE)</f>
        <v>Kg</v>
      </c>
      <c r="E264" s="176">
        <v>0.33</v>
      </c>
      <c r="F264" s="12">
        <v>1.05</v>
      </c>
      <c r="G264" s="13">
        <f>VLOOKUP(B264,'LISTA DE PRECIOS'!A:E,5,FALSE)</f>
        <v>1282</v>
      </c>
      <c r="H264" s="39">
        <f t="shared" si="0"/>
        <v>444</v>
      </c>
    </row>
    <row r="265" spans="2:8">
      <c r="B265" s="57" t="s">
        <v>1032</v>
      </c>
      <c r="C265" s="56" t="str">
        <f>VLOOKUP(B265,'LISTA DE PRECIOS'!A:B,2,FALSE)</f>
        <v>Pintura vinilo tipo I</v>
      </c>
      <c r="D265" s="12" t="str">
        <f>VLOOKUP(B265,'LISTA DE PRECIOS'!A:D,4,FALSE)</f>
        <v>Gl</v>
      </c>
      <c r="E265" s="176">
        <v>0.1</v>
      </c>
      <c r="F265" s="12">
        <v>1.05</v>
      </c>
      <c r="G265" s="13">
        <f>VLOOKUP(B265,'LISTA DE PRECIOS'!A:E,5,FALSE)</f>
        <v>45300</v>
      </c>
      <c r="H265" s="39">
        <f t="shared" si="0"/>
        <v>4757</v>
      </c>
    </row>
    <row r="266" spans="2:8" ht="15.75" thickBot="1">
      <c r="B266" s="5"/>
      <c r="C266" s="139"/>
      <c r="D266" s="138"/>
      <c r="E266" s="137"/>
      <c r="F266" s="137"/>
      <c r="G266" s="136"/>
      <c r="H266" s="6"/>
    </row>
    <row r="267" spans="2:8" ht="15.75" thickBot="1">
      <c r="B267" s="1022"/>
      <c r="C267" s="1023"/>
      <c r="D267" s="1024"/>
      <c r="E267" s="1025" t="s">
        <v>497</v>
      </c>
      <c r="F267" s="994"/>
      <c r="G267" s="1026"/>
      <c r="H267" s="28">
        <f>ROUND(SUM(H257:H266),0)</f>
        <v>31780</v>
      </c>
    </row>
    <row r="268" spans="2:8" ht="15.75" thickBot="1">
      <c r="B268" s="1027"/>
      <c r="C268" s="1027"/>
      <c r="D268" s="1027"/>
      <c r="E268" s="1027"/>
      <c r="F268" s="1027"/>
      <c r="G268" s="1027"/>
      <c r="H268" s="1027"/>
    </row>
    <row r="269" spans="2:8">
      <c r="B269" s="1028" t="s">
        <v>489</v>
      </c>
      <c r="C269" s="1029"/>
      <c r="D269" s="41" t="s">
        <v>490</v>
      </c>
      <c r="E269" s="25" t="s">
        <v>491</v>
      </c>
      <c r="F269" s="25" t="s">
        <v>2542</v>
      </c>
      <c r="G269" s="26" t="s">
        <v>492</v>
      </c>
      <c r="H269" s="27" t="s">
        <v>493</v>
      </c>
    </row>
    <row r="270" spans="2:8">
      <c r="B270" s="54" t="s">
        <v>543</v>
      </c>
      <c r="C270" s="56" t="str">
        <f>VLOOKUP(B270,'LISTA DE PRECIOS'!A:B,2,FALSE)</f>
        <v>Herramienta menor</v>
      </c>
      <c r="D270" s="12" t="str">
        <f>VLOOKUP(B270,'LISTA DE PRECIOS'!A:D,4,FALSE)</f>
        <v>%MO</v>
      </c>
      <c r="E270" s="55">
        <v>0.1</v>
      </c>
      <c r="F270" s="55"/>
      <c r="G270" s="13">
        <f>+H281</f>
        <v>24739</v>
      </c>
      <c r="H270" s="24">
        <f>+ROUND(E270*G270,0)</f>
        <v>2474</v>
      </c>
    </row>
    <row r="271" spans="2:8">
      <c r="B271" s="54" t="s">
        <v>603</v>
      </c>
      <c r="C271" s="56" t="str">
        <f>VLOOKUP(B271,'LISTA DE PRECIOS'!A:B,2,FALSE)</f>
        <v>Andamio tubular</v>
      </c>
      <c r="D271" s="12" t="str">
        <f>VLOOKUP(B271,'LISTA DE PRECIOS'!A:D,4,FALSE)</f>
        <v>Día</v>
      </c>
      <c r="E271" s="12">
        <v>0.2</v>
      </c>
      <c r="F271" s="55"/>
      <c r="G271" s="13">
        <f>VLOOKUP(B271,'LISTA DE PRECIOS'!A:E,5,FALSE)</f>
        <v>7266</v>
      </c>
      <c r="H271" s="24">
        <f>+ROUND(E271*G271,0)</f>
        <v>1453</v>
      </c>
    </row>
    <row r="272" spans="2:8" ht="15.75" thickBot="1">
      <c r="B272" s="1022"/>
      <c r="C272" s="1023"/>
      <c r="D272" s="1024"/>
      <c r="E272" s="1030" t="s">
        <v>498</v>
      </c>
      <c r="F272" s="1031"/>
      <c r="G272" s="1032"/>
      <c r="H272" s="29">
        <f>ROUND(SUM(H270:H271),0)</f>
        <v>3927</v>
      </c>
    </row>
    <row r="273" spans="2:8" ht="15.75" thickBot="1">
      <c r="B273" s="42"/>
      <c r="C273" s="42"/>
      <c r="D273" s="42"/>
      <c r="E273" s="10"/>
      <c r="F273" s="10"/>
      <c r="G273" s="7"/>
      <c r="H273" s="8"/>
    </row>
    <row r="274" spans="2:8" ht="24.75" thickBot="1">
      <c r="B274" s="1033" t="s">
        <v>499</v>
      </c>
      <c r="C274" s="1034"/>
      <c r="D274" s="30" t="s">
        <v>495</v>
      </c>
      <c r="E274" s="30" t="s">
        <v>501</v>
      </c>
      <c r="F274" s="25" t="s">
        <v>2542</v>
      </c>
      <c r="G274" s="31" t="s">
        <v>500</v>
      </c>
      <c r="H274" s="32" t="s">
        <v>493</v>
      </c>
    </row>
    <row r="275" spans="2:8" ht="15.75" thickBot="1">
      <c r="B275" s="15">
        <v>3</v>
      </c>
      <c r="C275" s="16" t="s">
        <v>4</v>
      </c>
      <c r="D275" s="17"/>
      <c r="E275" s="18"/>
      <c r="F275" s="18"/>
      <c r="G275" s="19"/>
      <c r="H275" s="20">
        <f>+ROUND(E275*G275,0)</f>
        <v>0</v>
      </c>
    </row>
    <row r="276" spans="2:8" ht="15.75" thickBot="1">
      <c r="B276" s="991"/>
      <c r="C276" s="991"/>
      <c r="D276" s="991"/>
      <c r="E276" s="992" t="s">
        <v>502</v>
      </c>
      <c r="F276" s="993"/>
      <c r="G276" s="994"/>
      <c r="H276" s="33">
        <f>ROUND(SUM(H275:H275),0)</f>
        <v>0</v>
      </c>
    </row>
    <row r="277" spans="2:8" ht="15.75" thickBot="1">
      <c r="B277" s="1027"/>
      <c r="C277" s="1027"/>
      <c r="D277" s="1027"/>
      <c r="E277" s="1027"/>
      <c r="F277" s="1027"/>
      <c r="G277" s="1027"/>
      <c r="H277" s="1027"/>
    </row>
    <row r="278" spans="2:8">
      <c r="B278" s="1028" t="s">
        <v>503</v>
      </c>
      <c r="C278" s="1029"/>
      <c r="D278" s="41" t="s">
        <v>495</v>
      </c>
      <c r="E278" s="25" t="s">
        <v>504</v>
      </c>
      <c r="F278" s="25" t="s">
        <v>2530</v>
      </c>
      <c r="G278" s="26" t="s">
        <v>505</v>
      </c>
      <c r="H278" s="27" t="s">
        <v>493</v>
      </c>
    </row>
    <row r="279" spans="2:8">
      <c r="B279" s="111" t="s">
        <v>2514</v>
      </c>
      <c r="C279" s="56" t="str">
        <f>VLOOKUP(B279,'LISTA DE PRECIOS'!A:B,2,FALSE)</f>
        <v>Ayudante</v>
      </c>
      <c r="D279" s="12" t="str">
        <f>VLOOKUP(B279,'LISTA DE PRECIOS'!A:D,4,FALSE)</f>
        <v>Día</v>
      </c>
      <c r="E279" s="23">
        <v>0.13</v>
      </c>
      <c r="F279" s="23">
        <v>1</v>
      </c>
      <c r="G279" s="13">
        <f>VLOOKUP(B279,'LISTA DE PRECIOS'!A:E,5,FALSE)</f>
        <v>67964</v>
      </c>
      <c r="H279" s="119">
        <f>+ROUND(E279*F279*G279,0)</f>
        <v>8835</v>
      </c>
    </row>
    <row r="280" spans="2:8" ht="15.75" thickBot="1">
      <c r="B280" s="135" t="s">
        <v>2516</v>
      </c>
      <c r="C280" s="56" t="str">
        <f>VLOOKUP(B280,'LISTA DE PRECIOS'!A:B,2,FALSE)</f>
        <v>Oficial</v>
      </c>
      <c r="D280" s="12" t="str">
        <f>VLOOKUP(B280,'LISTA DE PRECIOS'!A:D,4,FALSE)</f>
        <v>Día</v>
      </c>
      <c r="E280" s="125">
        <v>0.13</v>
      </c>
      <c r="F280" s="125">
        <v>1</v>
      </c>
      <c r="G280" s="13">
        <f>VLOOKUP(B280,'LISTA DE PRECIOS'!A:E,5,FALSE)</f>
        <v>122335</v>
      </c>
      <c r="H280" s="131">
        <f>+ROUND(E280*F280*G280,0)</f>
        <v>15904</v>
      </c>
    </row>
    <row r="281" spans="2:8" ht="15.75" thickBot="1">
      <c r="B281" s="991"/>
      <c r="C281" s="991"/>
      <c r="D281" s="991"/>
      <c r="E281" s="1042" t="s">
        <v>506</v>
      </c>
      <c r="F281" s="1043"/>
      <c r="G281" s="1031"/>
      <c r="H281" s="29">
        <f>ROUND(SUM(H279:H280),0)</f>
        <v>24739</v>
      </c>
    </row>
    <row r="282" spans="2:8" ht="15.75" thickBot="1">
      <c r="B282" s="42"/>
      <c r="C282" s="42"/>
      <c r="D282" s="42"/>
      <c r="E282" s="42"/>
      <c r="F282" s="42"/>
      <c r="G282" s="42"/>
      <c r="H282" s="42"/>
    </row>
    <row r="283" spans="2:8" ht="15.75" thickBot="1">
      <c r="B283" s="40"/>
      <c r="C283" s="40"/>
      <c r="D283" s="40"/>
      <c r="E283" s="995" t="s">
        <v>507</v>
      </c>
      <c r="F283" s="996"/>
      <c r="G283" s="997"/>
      <c r="H283" s="14">
        <f>+ROUND(H281+H272+H267+H276,0)</f>
        <v>60446</v>
      </c>
    </row>
    <row r="285" spans="2:8" ht="15.75" thickBot="1"/>
    <row r="286" spans="2:8" ht="16.5" thickBot="1">
      <c r="B286" s="998" t="s">
        <v>2583</v>
      </c>
      <c r="C286" s="999"/>
      <c r="D286" s="999"/>
      <c r="E286" s="999"/>
      <c r="F286" s="999"/>
      <c r="G286" s="999"/>
      <c r="H286" s="1000"/>
    </row>
    <row r="287" spans="2:8" ht="15.75" thickBot="1">
      <c r="B287" s="1001" t="s">
        <v>487</v>
      </c>
      <c r="C287" s="1002"/>
      <c r="D287" s="1003"/>
      <c r="E287" s="1004"/>
      <c r="F287" s="1004"/>
      <c r="G287" s="1004"/>
      <c r="H287" s="1005"/>
    </row>
    <row r="288" spans="2:8" ht="15.75" thickBot="1">
      <c r="B288" s="1006" t="s">
        <v>488</v>
      </c>
      <c r="C288" s="1007"/>
      <c r="D288" s="1259" t="s">
        <v>2593</v>
      </c>
      <c r="E288" s="1260"/>
      <c r="F288" s="1260"/>
      <c r="G288" s="1260"/>
      <c r="H288" s="1261"/>
    </row>
    <row r="289" spans="2:8" ht="14.45" customHeight="1">
      <c r="B289" s="1010" t="str">
        <f>VLOOKUP(D288,ACTIVIDADES!A:D,2,FALSE)</f>
        <v>Muro en placa de fibrocemento e=8 mm similar 1 cara incluye pintura</v>
      </c>
      <c r="C289" s="1204"/>
      <c r="D289" s="1010" t="s">
        <v>34</v>
      </c>
      <c r="E289" s="1011"/>
      <c r="F289" s="1011"/>
      <c r="G289" s="1011"/>
      <c r="H289" s="38" t="s">
        <v>1</v>
      </c>
    </row>
    <row r="290" spans="2:8">
      <c r="B290" s="1012"/>
      <c r="C290" s="1205"/>
      <c r="D290" s="1016">
        <f>+ROUND(H317+H308+H303+H312,0)</f>
        <v>102065</v>
      </c>
      <c r="E290" s="1017"/>
      <c r="F290" s="1017"/>
      <c r="G290" s="1017"/>
      <c r="H290" s="1020" t="s">
        <v>23</v>
      </c>
    </row>
    <row r="291" spans="2:8" ht="15.75" thickBot="1">
      <c r="B291" s="1014"/>
      <c r="C291" s="1206"/>
      <c r="D291" s="1018"/>
      <c r="E291" s="1019"/>
      <c r="F291" s="1019"/>
      <c r="G291" s="1019"/>
      <c r="H291" s="1021"/>
    </row>
    <row r="292" spans="2:8" ht="15.75" thickBot="1"/>
    <row r="293" spans="2:8">
      <c r="B293" s="1028" t="s">
        <v>494</v>
      </c>
      <c r="C293" s="1029"/>
      <c r="D293" s="41" t="s">
        <v>495</v>
      </c>
      <c r="E293" s="25" t="s">
        <v>496</v>
      </c>
      <c r="F293" s="25" t="s">
        <v>2542</v>
      </c>
      <c r="G293" s="26" t="s">
        <v>492</v>
      </c>
      <c r="H293" s="27" t="s">
        <v>493</v>
      </c>
    </row>
    <row r="294" spans="2:8">
      <c r="B294" s="57" t="s">
        <v>1314</v>
      </c>
      <c r="C294" s="56" t="str">
        <f>VLOOKUP(B294,'LISTA DE PRECIOS'!A:B,2,FALSE)</f>
        <v>Canal 60 en 2,4  calibre 26</v>
      </c>
      <c r="D294" s="12" t="str">
        <f>VLOOKUP(B294,'LISTA DE PRECIOS'!A:D,4,FALSE)</f>
        <v>Un</v>
      </c>
      <c r="E294" s="12">
        <v>0.42</v>
      </c>
      <c r="F294" s="12">
        <v>1.1000000000000001</v>
      </c>
      <c r="G294" s="13">
        <f>VLOOKUP(B294,'LISTA DE PRECIOS'!A:E,5,FALSE)</f>
        <v>6021</v>
      </c>
      <c r="H294" s="39">
        <f t="shared" ref="H294:H301" si="1">+ROUND(E294*F294*G294,0)</f>
        <v>2782</v>
      </c>
    </row>
    <row r="295" spans="2:8">
      <c r="B295" s="57" t="s">
        <v>1003</v>
      </c>
      <c r="C295" s="56" t="str">
        <f>VLOOKUP(B295,'LISTA DE PRECIOS'!A:B,2,FALSE)</f>
        <v>Paral 59 en 2,4 m calibre 26</v>
      </c>
      <c r="D295" s="12" t="str">
        <f>VLOOKUP(B295,'LISTA DE PRECIOS'!A:D,4,FALSE)</f>
        <v>Un</v>
      </c>
      <c r="E295" s="12">
        <v>0.42</v>
      </c>
      <c r="F295" s="12">
        <v>1.1000000000000001</v>
      </c>
      <c r="G295" s="13">
        <f>VLOOKUP(B295,'LISTA DE PRECIOS'!A:E,5,FALSE)</f>
        <v>9810</v>
      </c>
      <c r="H295" s="39">
        <f t="shared" si="1"/>
        <v>4532</v>
      </c>
    </row>
    <row r="296" spans="2:8">
      <c r="B296" s="57" t="s">
        <v>907</v>
      </c>
      <c r="C296" s="56" t="str">
        <f>VLOOKUP(B296,'LISTA DE PRECIOS'!A:B,2,FALSE)</f>
        <v>Lámina de fibrocemento e =  8mm</v>
      </c>
      <c r="D296" s="12" t="str">
        <f>VLOOKUP(B296,'LISTA DE PRECIOS'!A:D,4,FALSE)</f>
        <v>M2</v>
      </c>
      <c r="E296" s="176">
        <v>1</v>
      </c>
      <c r="F296" s="12">
        <v>1.1000000000000001</v>
      </c>
      <c r="G296" s="13">
        <f>VLOOKUP(B296,'LISTA DE PRECIOS'!A:E,5,FALSE)</f>
        <v>53320</v>
      </c>
      <c r="H296" s="39">
        <f t="shared" si="1"/>
        <v>58652</v>
      </c>
    </row>
    <row r="297" spans="2:8">
      <c r="B297" s="57" t="s">
        <v>1160</v>
      </c>
      <c r="C297" s="56" t="str">
        <f>VLOOKUP(B297,'LISTA DE PRECIOS'!A:B,2,FALSE)</f>
        <v>Tornillo drywall 6 x 1"</v>
      </c>
      <c r="D297" s="12" t="str">
        <f>VLOOKUP(B297,'LISTA DE PRECIOS'!A:D,4,FALSE)</f>
        <v>Un</v>
      </c>
      <c r="E297" s="12">
        <v>35</v>
      </c>
      <c r="F297" s="12">
        <v>1</v>
      </c>
      <c r="G297" s="13">
        <f>VLOOKUP(B297,'LISTA DE PRECIOS'!A:E,5,FALSE)</f>
        <v>20</v>
      </c>
      <c r="H297" s="39">
        <f t="shared" si="1"/>
        <v>700</v>
      </c>
    </row>
    <row r="298" spans="2:8">
      <c r="B298" s="57" t="s">
        <v>1162</v>
      </c>
      <c r="C298" s="56" t="str">
        <f>VLOOKUP(B298,'LISTA DE PRECIOS'!A:B,2,FALSE)</f>
        <v>Tornillo estructura drywall 8 x 1/2"</v>
      </c>
      <c r="D298" s="12" t="str">
        <f>VLOOKUP(B298,'LISTA DE PRECIOS'!A:D,4,FALSE)</f>
        <v>Un</v>
      </c>
      <c r="E298" s="12">
        <v>25</v>
      </c>
      <c r="F298" s="12">
        <v>1</v>
      </c>
      <c r="G298" s="13">
        <f>VLOOKUP(B298,'LISTA DE PRECIOS'!A:E,5,FALSE)</f>
        <v>65</v>
      </c>
      <c r="H298" s="39">
        <f t="shared" si="1"/>
        <v>1625</v>
      </c>
    </row>
    <row r="299" spans="2:8">
      <c r="B299" s="57" t="s">
        <v>759</v>
      </c>
      <c r="C299" s="56" t="str">
        <f>VLOOKUP(B299,'LISTA DE PRECIOS'!A:B,2,FALSE)</f>
        <v>Cinta de papel</v>
      </c>
      <c r="D299" s="12" t="str">
        <f>VLOOKUP(B299,'LISTA DE PRECIOS'!A:D,4,FALSE)</f>
        <v>M</v>
      </c>
      <c r="E299" s="12">
        <v>2.5</v>
      </c>
      <c r="F299" s="12">
        <v>1</v>
      </c>
      <c r="G299" s="13">
        <f>VLOOKUP(B299,'LISTA DE PRECIOS'!A:E,5,FALSE)</f>
        <v>116</v>
      </c>
      <c r="H299" s="39">
        <f t="shared" si="1"/>
        <v>290</v>
      </c>
    </row>
    <row r="300" spans="2:8">
      <c r="B300" s="57" t="s">
        <v>815</v>
      </c>
      <c r="C300" s="56" t="str">
        <f>VLOOKUP(B300,'LISTA DE PRECIOS'!A:B,2,FALSE)</f>
        <v>Estuco listo</v>
      </c>
      <c r="D300" s="12" t="str">
        <f>VLOOKUP(B300,'LISTA DE PRECIOS'!A:D,4,FALSE)</f>
        <v>Kg</v>
      </c>
      <c r="E300" s="12">
        <v>0.45</v>
      </c>
      <c r="F300" s="12">
        <v>1.05</v>
      </c>
      <c r="G300" s="13">
        <f>VLOOKUP(B300,'LISTA DE PRECIOS'!A:E,5,FALSE)</f>
        <v>1282</v>
      </c>
      <c r="H300" s="39">
        <f t="shared" si="1"/>
        <v>606</v>
      </c>
    </row>
    <row r="301" spans="2:8">
      <c r="B301" s="57" t="s">
        <v>1032</v>
      </c>
      <c r="C301" s="56" t="str">
        <f>VLOOKUP(B301,'LISTA DE PRECIOS'!A:B,2,FALSE)</f>
        <v>Pintura vinilo tipo I</v>
      </c>
      <c r="D301" s="12" t="str">
        <f>VLOOKUP(B301,'LISTA DE PRECIOS'!A:D,4,FALSE)</f>
        <v>Gl</v>
      </c>
      <c r="E301" s="12">
        <v>0.1</v>
      </c>
      <c r="F301" s="12">
        <v>1.01</v>
      </c>
      <c r="G301" s="13">
        <f>VLOOKUP(B301,'LISTA DE PRECIOS'!A:E,5,FALSE)</f>
        <v>45300</v>
      </c>
      <c r="H301" s="39">
        <f t="shared" si="1"/>
        <v>4575</v>
      </c>
    </row>
    <row r="302" spans="2:8" ht="15.75" thickBot="1">
      <c r="B302" s="5"/>
      <c r="C302" s="139"/>
      <c r="D302" s="138"/>
      <c r="E302" s="137"/>
      <c r="F302" s="137"/>
      <c r="G302" s="136"/>
      <c r="H302" s="6"/>
    </row>
    <row r="303" spans="2:8" ht="15.75" thickBot="1">
      <c r="B303" s="1022"/>
      <c r="C303" s="1023"/>
      <c r="D303" s="1024"/>
      <c r="E303" s="1025" t="s">
        <v>497</v>
      </c>
      <c r="F303" s="994"/>
      <c r="G303" s="1026"/>
      <c r="H303" s="28">
        <f>ROUND(SUM(H294:H302),0)</f>
        <v>73762</v>
      </c>
    </row>
    <row r="304" spans="2:8" ht="15.75" thickBot="1">
      <c r="B304" s="1027"/>
      <c r="C304" s="1027"/>
      <c r="D304" s="1027"/>
      <c r="E304" s="1027"/>
      <c r="F304" s="1027"/>
      <c r="G304" s="1027"/>
      <c r="H304" s="1027"/>
    </row>
    <row r="305" spans="2:8">
      <c r="B305" s="1028" t="s">
        <v>489</v>
      </c>
      <c r="C305" s="1029"/>
      <c r="D305" s="41" t="s">
        <v>490</v>
      </c>
      <c r="E305" s="25" t="s">
        <v>491</v>
      </c>
      <c r="F305" s="25" t="s">
        <v>2542</v>
      </c>
      <c r="G305" s="26" t="s">
        <v>492</v>
      </c>
      <c r="H305" s="27" t="s">
        <v>493</v>
      </c>
    </row>
    <row r="306" spans="2:8">
      <c r="B306" s="54" t="s">
        <v>543</v>
      </c>
      <c r="C306" s="56" t="str">
        <f>VLOOKUP(B306,'LISTA DE PRECIOS'!A:B,2,FALSE)</f>
        <v>Herramienta menor</v>
      </c>
      <c r="D306" s="12" t="str">
        <f>VLOOKUP(B306,'LISTA DE PRECIOS'!A:D,4,FALSE)</f>
        <v>%MO</v>
      </c>
      <c r="E306" s="55">
        <v>0.1</v>
      </c>
      <c r="F306" s="55"/>
      <c r="G306" s="13">
        <f>+H317</f>
        <v>24739</v>
      </c>
      <c r="H306" s="24">
        <f>+ROUND(E306*G306,0)</f>
        <v>2474</v>
      </c>
    </row>
    <row r="307" spans="2:8">
      <c r="B307" s="54" t="s">
        <v>603</v>
      </c>
      <c r="C307" s="56" t="str">
        <f>VLOOKUP(B307,'LISTA DE PRECIOS'!A:B,2,FALSE)</f>
        <v>Andamio tubular</v>
      </c>
      <c r="D307" s="12" t="str">
        <f>VLOOKUP(B307,'LISTA DE PRECIOS'!A:D,4,FALSE)</f>
        <v>Día</v>
      </c>
      <c r="E307" s="12">
        <v>0.15</v>
      </c>
      <c r="F307" s="55"/>
      <c r="G307" s="13">
        <f>VLOOKUP(B307,'LISTA DE PRECIOS'!A:E,5,FALSE)</f>
        <v>7266</v>
      </c>
      <c r="H307" s="24">
        <f>+ROUND(E307*G307,0)</f>
        <v>1090</v>
      </c>
    </row>
    <row r="308" spans="2:8" ht="15.75" thickBot="1">
      <c r="B308" s="1022"/>
      <c r="C308" s="1023"/>
      <c r="D308" s="1024"/>
      <c r="E308" s="1030" t="s">
        <v>498</v>
      </c>
      <c r="F308" s="1031"/>
      <c r="G308" s="1032"/>
      <c r="H308" s="29">
        <f>ROUND(SUM(H306:H307),0)</f>
        <v>3564</v>
      </c>
    </row>
    <row r="309" spans="2:8" ht="15.75" thickBot="1">
      <c r="B309" s="42"/>
      <c r="C309" s="42"/>
      <c r="D309" s="42"/>
      <c r="E309" s="10"/>
      <c r="F309" s="10"/>
      <c r="G309" s="7"/>
      <c r="H309" s="8"/>
    </row>
    <row r="310" spans="2:8" ht="24.75" thickBot="1">
      <c r="B310" s="1033" t="s">
        <v>499</v>
      </c>
      <c r="C310" s="1034"/>
      <c r="D310" s="30" t="s">
        <v>495</v>
      </c>
      <c r="E310" s="30" t="s">
        <v>501</v>
      </c>
      <c r="F310" s="25" t="s">
        <v>2542</v>
      </c>
      <c r="G310" s="31" t="s">
        <v>500</v>
      </c>
      <c r="H310" s="32" t="s">
        <v>493</v>
      </c>
    </row>
    <row r="311" spans="2:8" ht="15.75" thickBot="1">
      <c r="B311" s="15">
        <v>3</v>
      </c>
      <c r="C311" s="16" t="s">
        <v>4</v>
      </c>
      <c r="D311" s="17"/>
      <c r="E311" s="18"/>
      <c r="F311" s="18"/>
      <c r="G311" s="19"/>
      <c r="H311" s="20">
        <f>+ROUND(E311*G311,0)</f>
        <v>0</v>
      </c>
    </row>
    <row r="312" spans="2:8" ht="15.75" thickBot="1">
      <c r="B312" s="991"/>
      <c r="C312" s="991"/>
      <c r="D312" s="991"/>
      <c r="E312" s="992" t="s">
        <v>502</v>
      </c>
      <c r="F312" s="993"/>
      <c r="G312" s="994"/>
      <c r="H312" s="33">
        <f>ROUND(SUM(H311:H311),0)</f>
        <v>0</v>
      </c>
    </row>
    <row r="313" spans="2:8" ht="15.75" thickBot="1">
      <c r="B313" s="1027"/>
      <c r="C313" s="1027"/>
      <c r="D313" s="1027"/>
      <c r="E313" s="1027"/>
      <c r="F313" s="1027"/>
      <c r="G313" s="1027"/>
      <c r="H313" s="1027"/>
    </row>
    <row r="314" spans="2:8">
      <c r="B314" s="1028" t="s">
        <v>503</v>
      </c>
      <c r="C314" s="1029"/>
      <c r="D314" s="41" t="s">
        <v>495</v>
      </c>
      <c r="E314" s="25" t="s">
        <v>504</v>
      </c>
      <c r="F314" s="25" t="s">
        <v>2530</v>
      </c>
      <c r="G314" s="26" t="s">
        <v>505</v>
      </c>
      <c r="H314" s="27" t="s">
        <v>493</v>
      </c>
    </row>
    <row r="315" spans="2:8">
      <c r="B315" s="111" t="s">
        <v>2514</v>
      </c>
      <c r="C315" s="56" t="str">
        <f>VLOOKUP(B315,'LISTA DE PRECIOS'!A:B,2,FALSE)</f>
        <v>Ayudante</v>
      </c>
      <c r="D315" s="12" t="str">
        <f>VLOOKUP(B315,'LISTA DE PRECIOS'!A:D,4,FALSE)</f>
        <v>Día</v>
      </c>
      <c r="E315" s="23">
        <v>0.13</v>
      </c>
      <c r="F315" s="23">
        <v>1</v>
      </c>
      <c r="G315" s="13">
        <f>VLOOKUP(B315,'LISTA DE PRECIOS'!A:E,5,FALSE)</f>
        <v>67964</v>
      </c>
      <c r="H315" s="119">
        <f>+ROUND(E315*F315*G315,0)</f>
        <v>8835</v>
      </c>
    </row>
    <row r="316" spans="2:8" ht="15.75" thickBot="1">
      <c r="B316" s="135" t="s">
        <v>2516</v>
      </c>
      <c r="C316" s="56" t="str">
        <f>VLOOKUP(B316,'LISTA DE PRECIOS'!A:B,2,FALSE)</f>
        <v>Oficial</v>
      </c>
      <c r="D316" s="12" t="str">
        <f>VLOOKUP(B316,'LISTA DE PRECIOS'!A:D,4,FALSE)</f>
        <v>Día</v>
      </c>
      <c r="E316" s="125">
        <v>0.13</v>
      </c>
      <c r="F316" s="125">
        <v>1</v>
      </c>
      <c r="G316" s="13">
        <f>VLOOKUP(B316,'LISTA DE PRECIOS'!A:E,5,FALSE)</f>
        <v>122335</v>
      </c>
      <c r="H316" s="131">
        <f>+ROUND(E316*F316*G316,0)</f>
        <v>15904</v>
      </c>
    </row>
    <row r="317" spans="2:8" ht="15.75" thickBot="1">
      <c r="B317" s="991"/>
      <c r="C317" s="991"/>
      <c r="D317" s="991"/>
      <c r="E317" s="1042" t="s">
        <v>506</v>
      </c>
      <c r="F317" s="1043"/>
      <c r="G317" s="1031"/>
      <c r="H317" s="29">
        <f>ROUND(SUM(H315:H316),0)</f>
        <v>24739</v>
      </c>
    </row>
    <row r="318" spans="2:8" ht="15.75" thickBot="1">
      <c r="B318" s="42"/>
      <c r="C318" s="42"/>
      <c r="D318" s="42"/>
      <c r="E318" s="42"/>
      <c r="F318" s="42"/>
      <c r="G318" s="42"/>
      <c r="H318" s="42"/>
    </row>
    <row r="319" spans="2:8" ht="15.75" thickBot="1">
      <c r="B319" s="40"/>
      <c r="C319" s="40"/>
      <c r="D319" s="40"/>
      <c r="E319" s="995" t="s">
        <v>507</v>
      </c>
      <c r="F319" s="996"/>
      <c r="G319" s="997"/>
      <c r="H319" s="14">
        <f>+ROUND(H317+H308+H303+H312,0)</f>
        <v>102065</v>
      </c>
    </row>
    <row r="321" spans="2:8" ht="15.75" thickBot="1"/>
    <row r="322" spans="2:8" ht="16.5" thickBot="1">
      <c r="B322" s="998" t="s">
        <v>2583</v>
      </c>
      <c r="C322" s="999"/>
      <c r="D322" s="999"/>
      <c r="E322" s="999"/>
      <c r="F322" s="999"/>
      <c r="G322" s="999"/>
      <c r="H322" s="1000"/>
    </row>
    <row r="323" spans="2:8" ht="15.75" thickBot="1">
      <c r="B323" s="1001" t="s">
        <v>487</v>
      </c>
      <c r="C323" s="1002"/>
      <c r="D323" s="1003"/>
      <c r="E323" s="1004"/>
      <c r="F323" s="1004"/>
      <c r="G323" s="1004"/>
      <c r="H323" s="1005"/>
    </row>
    <row r="324" spans="2:8" ht="15.75" thickBot="1">
      <c r="B324" s="1006" t="s">
        <v>488</v>
      </c>
      <c r="C324" s="1007"/>
      <c r="D324" s="1259" t="s">
        <v>2592</v>
      </c>
      <c r="E324" s="1260"/>
      <c r="F324" s="1260"/>
      <c r="G324" s="1260"/>
      <c r="H324" s="1261"/>
    </row>
    <row r="325" spans="2:8" ht="14.45" customHeight="1">
      <c r="B325" s="1010" t="str">
        <f>VLOOKUP(D324,ACTIVIDADES!A:D,2,FALSE)</f>
        <v>Muro en placa de fibrocemento e=10 mm o similar 1 cara incluye pintura</v>
      </c>
      <c r="C325" s="1204"/>
      <c r="D325" s="1010" t="s">
        <v>34</v>
      </c>
      <c r="E325" s="1011"/>
      <c r="F325" s="1011"/>
      <c r="G325" s="1011"/>
      <c r="H325" s="38" t="s">
        <v>1</v>
      </c>
    </row>
    <row r="326" spans="2:8">
      <c r="B326" s="1012"/>
      <c r="C326" s="1205"/>
      <c r="D326" s="1016">
        <f>+ROUND(H353+H344+H339+H348,0)</f>
        <v>119876</v>
      </c>
      <c r="E326" s="1017"/>
      <c r="F326" s="1017"/>
      <c r="G326" s="1017"/>
      <c r="H326" s="1020" t="s">
        <v>23</v>
      </c>
    </row>
    <row r="327" spans="2:8" ht="15.75" thickBot="1">
      <c r="B327" s="1014"/>
      <c r="C327" s="1206"/>
      <c r="D327" s="1018"/>
      <c r="E327" s="1019"/>
      <c r="F327" s="1019"/>
      <c r="G327" s="1019"/>
      <c r="H327" s="1021"/>
    </row>
    <row r="328" spans="2:8" ht="15.75" thickBot="1"/>
    <row r="329" spans="2:8">
      <c r="B329" s="1028" t="s">
        <v>494</v>
      </c>
      <c r="C329" s="1029"/>
      <c r="D329" s="41" t="s">
        <v>495</v>
      </c>
      <c r="E329" s="25" t="s">
        <v>496</v>
      </c>
      <c r="F329" s="25" t="s">
        <v>2542</v>
      </c>
      <c r="G329" s="26" t="s">
        <v>492</v>
      </c>
      <c r="H329" s="27" t="s">
        <v>493</v>
      </c>
    </row>
    <row r="330" spans="2:8">
      <c r="B330" s="57" t="s">
        <v>1314</v>
      </c>
      <c r="C330" s="56" t="str">
        <f>VLOOKUP(B330,'LISTA DE PRECIOS'!A:B,2,FALSE)</f>
        <v>Canal 60 en 2,4  calibre 26</v>
      </c>
      <c r="D330" s="12" t="str">
        <f>VLOOKUP(B330,'LISTA DE PRECIOS'!A:D,4,FALSE)</f>
        <v>Un</v>
      </c>
      <c r="E330" s="12">
        <v>0.42</v>
      </c>
      <c r="F330" s="12">
        <v>1.1000000000000001</v>
      </c>
      <c r="G330" s="13">
        <f>VLOOKUP(B330,'LISTA DE PRECIOS'!A:E,5,FALSE)</f>
        <v>6021</v>
      </c>
      <c r="H330" s="39">
        <f t="shared" ref="H330:H337" si="2">+ROUND(E330*F330*G330,0)</f>
        <v>2782</v>
      </c>
    </row>
    <row r="331" spans="2:8">
      <c r="B331" s="57" t="s">
        <v>1003</v>
      </c>
      <c r="C331" s="56" t="str">
        <f>VLOOKUP(B331,'LISTA DE PRECIOS'!A:B,2,FALSE)</f>
        <v>Paral 59 en 2,4 m calibre 26</v>
      </c>
      <c r="D331" s="12" t="str">
        <f>VLOOKUP(B331,'LISTA DE PRECIOS'!A:D,4,FALSE)</f>
        <v>Un</v>
      </c>
      <c r="E331" s="12">
        <v>0.42</v>
      </c>
      <c r="F331" s="12">
        <v>1.1000000000000001</v>
      </c>
      <c r="G331" s="13">
        <f>VLOOKUP(B331,'LISTA DE PRECIOS'!A:E,5,FALSE)</f>
        <v>9810</v>
      </c>
      <c r="H331" s="39">
        <f t="shared" si="2"/>
        <v>4532</v>
      </c>
    </row>
    <row r="332" spans="2:8">
      <c r="B332" s="57" t="s">
        <v>906</v>
      </c>
      <c r="C332" s="56" t="str">
        <f>VLOOKUP(B332,'LISTA DE PRECIOS'!A:B,2,FALSE)</f>
        <v>Lámina de fibrocemento de 10 mm</v>
      </c>
      <c r="D332" s="12" t="str">
        <f>VLOOKUP(B332,'LISTA DE PRECIOS'!A:D,4,FALSE)</f>
        <v>M2</v>
      </c>
      <c r="E332" s="12">
        <v>1</v>
      </c>
      <c r="F332" s="12">
        <v>1.1000000000000001</v>
      </c>
      <c r="G332" s="13">
        <f>VLOOKUP(B332,'LISTA DE PRECIOS'!A:E,5,FALSE)</f>
        <v>69512</v>
      </c>
      <c r="H332" s="39">
        <f t="shared" si="2"/>
        <v>76463</v>
      </c>
    </row>
    <row r="333" spans="2:8">
      <c r="B333" s="57" t="s">
        <v>1160</v>
      </c>
      <c r="C333" s="56" t="str">
        <f>VLOOKUP(B333,'LISTA DE PRECIOS'!A:B,2,FALSE)</f>
        <v>Tornillo drywall 6 x 1"</v>
      </c>
      <c r="D333" s="12" t="str">
        <f>VLOOKUP(B333,'LISTA DE PRECIOS'!A:D,4,FALSE)</f>
        <v>Un</v>
      </c>
      <c r="E333" s="12">
        <v>35</v>
      </c>
      <c r="F333" s="12">
        <v>1</v>
      </c>
      <c r="G333" s="13">
        <f>VLOOKUP(B333,'LISTA DE PRECIOS'!A:E,5,FALSE)</f>
        <v>20</v>
      </c>
      <c r="H333" s="39">
        <f t="shared" si="2"/>
        <v>700</v>
      </c>
    </row>
    <row r="334" spans="2:8">
      <c r="B334" s="57" t="s">
        <v>1162</v>
      </c>
      <c r="C334" s="56" t="str">
        <f>VLOOKUP(B334,'LISTA DE PRECIOS'!A:B,2,FALSE)</f>
        <v>Tornillo estructura drywall 8 x 1/2"</v>
      </c>
      <c r="D334" s="12" t="str">
        <f>VLOOKUP(B334,'LISTA DE PRECIOS'!A:D,4,FALSE)</f>
        <v>Un</v>
      </c>
      <c r="E334" s="12">
        <v>25</v>
      </c>
      <c r="F334" s="12">
        <v>1</v>
      </c>
      <c r="G334" s="13">
        <f>VLOOKUP(B334,'LISTA DE PRECIOS'!A:E,5,FALSE)</f>
        <v>65</v>
      </c>
      <c r="H334" s="39">
        <f t="shared" si="2"/>
        <v>1625</v>
      </c>
    </row>
    <row r="335" spans="2:8">
      <c r="B335" s="57" t="s">
        <v>759</v>
      </c>
      <c r="C335" s="56" t="str">
        <f>VLOOKUP(B335,'LISTA DE PRECIOS'!A:B,2,FALSE)</f>
        <v>Cinta de papel</v>
      </c>
      <c r="D335" s="12" t="str">
        <f>VLOOKUP(B335,'LISTA DE PRECIOS'!A:D,4,FALSE)</f>
        <v>M</v>
      </c>
      <c r="E335" s="12">
        <v>2.5</v>
      </c>
      <c r="F335" s="12">
        <v>1</v>
      </c>
      <c r="G335" s="13">
        <f>VLOOKUP(B335,'LISTA DE PRECIOS'!A:E,5,FALSE)</f>
        <v>116</v>
      </c>
      <c r="H335" s="39">
        <f t="shared" si="2"/>
        <v>290</v>
      </c>
    </row>
    <row r="336" spans="2:8">
      <c r="B336" s="57" t="s">
        <v>815</v>
      </c>
      <c r="C336" s="56" t="str">
        <f>VLOOKUP(B336,'LISTA DE PRECIOS'!A:B,2,FALSE)</f>
        <v>Estuco listo</v>
      </c>
      <c r="D336" s="12" t="str">
        <f>VLOOKUP(B336,'LISTA DE PRECIOS'!A:D,4,FALSE)</f>
        <v>Kg</v>
      </c>
      <c r="E336" s="12">
        <v>0.45</v>
      </c>
      <c r="F336" s="12">
        <v>1.05</v>
      </c>
      <c r="G336" s="13">
        <f>VLOOKUP(B336,'LISTA DE PRECIOS'!A:E,5,FALSE)</f>
        <v>1282</v>
      </c>
      <c r="H336" s="39">
        <f t="shared" si="2"/>
        <v>606</v>
      </c>
    </row>
    <row r="337" spans="2:8">
      <c r="B337" s="57" t="s">
        <v>1032</v>
      </c>
      <c r="C337" s="56" t="str">
        <f>VLOOKUP(B337,'LISTA DE PRECIOS'!A:B,2,FALSE)</f>
        <v>Pintura vinilo tipo I</v>
      </c>
      <c r="D337" s="12" t="str">
        <f>VLOOKUP(B337,'LISTA DE PRECIOS'!A:D,4,FALSE)</f>
        <v>Gl</v>
      </c>
      <c r="E337" s="12">
        <v>0.1</v>
      </c>
      <c r="F337" s="12">
        <v>1.01</v>
      </c>
      <c r="G337" s="13">
        <f>VLOOKUP(B337,'LISTA DE PRECIOS'!A:E,5,FALSE)</f>
        <v>45300</v>
      </c>
      <c r="H337" s="39">
        <f t="shared" si="2"/>
        <v>4575</v>
      </c>
    </row>
    <row r="338" spans="2:8" ht="15.75" thickBot="1">
      <c r="B338" s="5"/>
      <c r="C338" s="139"/>
      <c r="D338" s="138"/>
      <c r="E338" s="137"/>
      <c r="F338" s="137"/>
      <c r="G338" s="136"/>
      <c r="H338" s="6"/>
    </row>
    <row r="339" spans="2:8" ht="15.75" thickBot="1">
      <c r="B339" s="1022"/>
      <c r="C339" s="1023"/>
      <c r="D339" s="1024"/>
      <c r="E339" s="1025" t="s">
        <v>497</v>
      </c>
      <c r="F339" s="994"/>
      <c r="G339" s="1026"/>
      <c r="H339" s="28">
        <f>ROUND(SUM(H330:H338),0)</f>
        <v>91573</v>
      </c>
    </row>
    <row r="340" spans="2:8" ht="15.75" thickBot="1">
      <c r="B340" s="1027"/>
      <c r="C340" s="1027"/>
      <c r="D340" s="1027"/>
      <c r="E340" s="1027"/>
      <c r="F340" s="1027"/>
      <c r="G340" s="1027"/>
      <c r="H340" s="1027"/>
    </row>
    <row r="341" spans="2:8">
      <c r="B341" s="1028" t="s">
        <v>489</v>
      </c>
      <c r="C341" s="1029"/>
      <c r="D341" s="41" t="s">
        <v>490</v>
      </c>
      <c r="E341" s="25" t="s">
        <v>491</v>
      </c>
      <c r="F341" s="25" t="s">
        <v>2542</v>
      </c>
      <c r="G341" s="26" t="s">
        <v>492</v>
      </c>
      <c r="H341" s="27" t="s">
        <v>493</v>
      </c>
    </row>
    <row r="342" spans="2:8">
      <c r="B342" s="54" t="s">
        <v>543</v>
      </c>
      <c r="C342" s="56" t="str">
        <f>VLOOKUP(B342,'LISTA DE PRECIOS'!A:B,2,FALSE)</f>
        <v>Herramienta menor</v>
      </c>
      <c r="D342" s="12" t="str">
        <f>VLOOKUP(B342,'LISTA DE PRECIOS'!A:D,4,FALSE)</f>
        <v>%MO</v>
      </c>
      <c r="E342" s="55">
        <v>0.1</v>
      </c>
      <c r="F342" s="55"/>
      <c r="G342" s="13">
        <f>+H353</f>
        <v>24739</v>
      </c>
      <c r="H342" s="24">
        <f>+ROUND(E342*G342,0)</f>
        <v>2474</v>
      </c>
    </row>
    <row r="343" spans="2:8">
      <c r="B343" s="54" t="s">
        <v>603</v>
      </c>
      <c r="C343" s="56" t="str">
        <f>VLOOKUP(B343,'LISTA DE PRECIOS'!A:B,2,FALSE)</f>
        <v>Andamio tubular</v>
      </c>
      <c r="D343" s="12" t="str">
        <f>VLOOKUP(B343,'LISTA DE PRECIOS'!A:D,4,FALSE)</f>
        <v>Día</v>
      </c>
      <c r="E343" s="12">
        <v>0.15</v>
      </c>
      <c r="F343" s="55"/>
      <c r="G343" s="13">
        <f>VLOOKUP(B343,'LISTA DE PRECIOS'!A:E,5,FALSE)</f>
        <v>7266</v>
      </c>
      <c r="H343" s="24">
        <f>+ROUND(E343*G343,0)</f>
        <v>1090</v>
      </c>
    </row>
    <row r="344" spans="2:8" ht="15.75" thickBot="1">
      <c r="B344" s="1022"/>
      <c r="C344" s="1023"/>
      <c r="D344" s="1024"/>
      <c r="E344" s="1030" t="s">
        <v>498</v>
      </c>
      <c r="F344" s="1031"/>
      <c r="G344" s="1032"/>
      <c r="H344" s="29">
        <f>ROUND(SUM(H342:H343),0)</f>
        <v>3564</v>
      </c>
    </row>
    <row r="345" spans="2:8" ht="15.75" thickBot="1">
      <c r="B345" s="42"/>
      <c r="C345" s="42"/>
      <c r="D345" s="42"/>
      <c r="E345" s="10"/>
      <c r="F345" s="10"/>
      <c r="G345" s="7"/>
      <c r="H345" s="8"/>
    </row>
    <row r="346" spans="2:8" ht="24.75" thickBot="1">
      <c r="B346" s="1033" t="s">
        <v>499</v>
      </c>
      <c r="C346" s="1034"/>
      <c r="D346" s="30" t="s">
        <v>495</v>
      </c>
      <c r="E346" s="30" t="s">
        <v>501</v>
      </c>
      <c r="F346" s="25" t="s">
        <v>2542</v>
      </c>
      <c r="G346" s="31" t="s">
        <v>500</v>
      </c>
      <c r="H346" s="32" t="s">
        <v>493</v>
      </c>
    </row>
    <row r="347" spans="2:8" ht="15.75" thickBot="1">
      <c r="B347" s="15">
        <v>3</v>
      </c>
      <c r="C347" s="16" t="s">
        <v>4</v>
      </c>
      <c r="D347" s="17"/>
      <c r="E347" s="18"/>
      <c r="F347" s="18"/>
      <c r="G347" s="19"/>
      <c r="H347" s="20">
        <f>+ROUND(E347*G347,0)</f>
        <v>0</v>
      </c>
    </row>
    <row r="348" spans="2:8" ht="15.75" thickBot="1">
      <c r="B348" s="991"/>
      <c r="C348" s="991"/>
      <c r="D348" s="991"/>
      <c r="E348" s="992" t="s">
        <v>502</v>
      </c>
      <c r="F348" s="993"/>
      <c r="G348" s="994"/>
      <c r="H348" s="33">
        <f>ROUND(SUM(H347:H347),0)</f>
        <v>0</v>
      </c>
    </row>
    <row r="349" spans="2:8" ht="15.75" thickBot="1">
      <c r="B349" s="1027"/>
      <c r="C349" s="1027"/>
      <c r="D349" s="1027"/>
      <c r="E349" s="1027"/>
      <c r="F349" s="1027"/>
      <c r="G349" s="1027"/>
      <c r="H349" s="1027"/>
    </row>
    <row r="350" spans="2:8">
      <c r="B350" s="1028" t="s">
        <v>503</v>
      </c>
      <c r="C350" s="1029"/>
      <c r="D350" s="41" t="s">
        <v>495</v>
      </c>
      <c r="E350" s="25" t="s">
        <v>504</v>
      </c>
      <c r="F350" s="25" t="s">
        <v>2530</v>
      </c>
      <c r="G350" s="26" t="s">
        <v>505</v>
      </c>
      <c r="H350" s="27" t="s">
        <v>493</v>
      </c>
    </row>
    <row r="351" spans="2:8">
      <c r="B351" s="111" t="s">
        <v>2514</v>
      </c>
      <c r="C351" s="56" t="str">
        <f>VLOOKUP(B351,'LISTA DE PRECIOS'!A:B,2,FALSE)</f>
        <v>Ayudante</v>
      </c>
      <c r="D351" s="12" t="str">
        <f>VLOOKUP(B351,'LISTA DE PRECIOS'!A:D,4,FALSE)</f>
        <v>Día</v>
      </c>
      <c r="E351" s="23">
        <v>0.13</v>
      </c>
      <c r="F351" s="23">
        <v>1</v>
      </c>
      <c r="G351" s="13">
        <f>VLOOKUP(B351,'LISTA DE PRECIOS'!A:E,5,FALSE)</f>
        <v>67964</v>
      </c>
      <c r="H351" s="119">
        <f>+ROUND(E351*F351*G351,0)</f>
        <v>8835</v>
      </c>
    </row>
    <row r="352" spans="2:8" ht="15.75" thickBot="1">
      <c r="B352" s="135" t="s">
        <v>2516</v>
      </c>
      <c r="C352" s="56" t="str">
        <f>VLOOKUP(B352,'LISTA DE PRECIOS'!A:B,2,FALSE)</f>
        <v>Oficial</v>
      </c>
      <c r="D352" s="12" t="str">
        <f>VLOOKUP(B352,'LISTA DE PRECIOS'!A:D,4,FALSE)</f>
        <v>Día</v>
      </c>
      <c r="E352" s="125">
        <v>0.13</v>
      </c>
      <c r="F352" s="125">
        <v>1</v>
      </c>
      <c r="G352" s="13">
        <f>VLOOKUP(B352,'LISTA DE PRECIOS'!A:E,5,FALSE)</f>
        <v>122335</v>
      </c>
      <c r="H352" s="131">
        <f>+ROUND(E352*F352*G352,0)</f>
        <v>15904</v>
      </c>
    </row>
    <row r="353" spans="2:8" ht="15.75" thickBot="1">
      <c r="B353" s="991"/>
      <c r="C353" s="991"/>
      <c r="D353" s="991"/>
      <c r="E353" s="1042" t="s">
        <v>506</v>
      </c>
      <c r="F353" s="1043"/>
      <c r="G353" s="1031"/>
      <c r="H353" s="29">
        <f>ROUND(SUM(H351:H352),0)</f>
        <v>24739</v>
      </c>
    </row>
    <row r="354" spans="2:8" ht="15.75" thickBot="1">
      <c r="B354" s="42"/>
      <c r="C354" s="42"/>
      <c r="D354" s="42"/>
      <c r="E354" s="42"/>
      <c r="F354" s="42"/>
      <c r="G354" s="42"/>
      <c r="H354" s="42"/>
    </row>
    <row r="355" spans="2:8" ht="15.75" thickBot="1">
      <c r="B355" s="40"/>
      <c r="C355" s="40"/>
      <c r="D355" s="40"/>
      <c r="E355" s="995" t="s">
        <v>507</v>
      </c>
      <c r="F355" s="996"/>
      <c r="G355" s="997"/>
      <c r="H355" s="14">
        <f>+ROUND(H353+H344+H339+H348,0)</f>
        <v>119876</v>
      </c>
    </row>
    <row r="357" spans="2:8" ht="15.75" thickBot="1"/>
    <row r="358" spans="2:8" ht="16.5" thickBot="1">
      <c r="B358" s="998" t="s">
        <v>2583</v>
      </c>
      <c r="C358" s="999"/>
      <c r="D358" s="999"/>
      <c r="E358" s="999"/>
      <c r="F358" s="999"/>
      <c r="G358" s="999"/>
      <c r="H358" s="1000"/>
    </row>
    <row r="359" spans="2:8" ht="15.75" thickBot="1">
      <c r="B359" s="1001" t="s">
        <v>487</v>
      </c>
      <c r="C359" s="1002"/>
      <c r="D359" s="1003"/>
      <c r="E359" s="1004"/>
      <c r="F359" s="1004"/>
      <c r="G359" s="1004"/>
      <c r="H359" s="1005"/>
    </row>
    <row r="360" spans="2:8" ht="15.75" thickBot="1">
      <c r="B360" s="1006" t="s">
        <v>488</v>
      </c>
      <c r="C360" s="1007"/>
      <c r="D360" s="1259" t="s">
        <v>2591</v>
      </c>
      <c r="E360" s="1260"/>
      <c r="F360" s="1260"/>
      <c r="G360" s="1260"/>
      <c r="H360" s="1261"/>
    </row>
    <row r="361" spans="2:8" ht="14.45" customHeight="1">
      <c r="B361" s="1010" t="str">
        <f>VLOOKUP(D360,ACTIVIDADES!A:D,2,FALSE)</f>
        <v>Muro en panel de yeso 1/2" 1 cara incluye pintura</v>
      </c>
      <c r="C361" s="1204"/>
      <c r="D361" s="1010" t="s">
        <v>34</v>
      </c>
      <c r="E361" s="1011"/>
      <c r="F361" s="1011"/>
      <c r="G361" s="1011"/>
      <c r="H361" s="38" t="s">
        <v>1</v>
      </c>
    </row>
    <row r="362" spans="2:8">
      <c r="B362" s="1012"/>
      <c r="C362" s="1205"/>
      <c r="D362" s="1016">
        <f>+ROUND(H390+H381+H376+H385,0)</f>
        <v>51762</v>
      </c>
      <c r="E362" s="1017"/>
      <c r="F362" s="1017"/>
      <c r="G362" s="1017"/>
      <c r="H362" s="1020" t="s">
        <v>23</v>
      </c>
    </row>
    <row r="363" spans="2:8" ht="15.75" thickBot="1">
      <c r="B363" s="1014"/>
      <c r="C363" s="1206"/>
      <c r="D363" s="1018"/>
      <c r="E363" s="1019"/>
      <c r="F363" s="1019"/>
      <c r="G363" s="1019"/>
      <c r="H363" s="1021"/>
    </row>
    <row r="364" spans="2:8" ht="15.75" thickBot="1"/>
    <row r="365" spans="2:8">
      <c r="B365" s="1028" t="s">
        <v>494</v>
      </c>
      <c r="C365" s="1029"/>
      <c r="D365" s="41" t="s">
        <v>495</v>
      </c>
      <c r="E365" s="25" t="s">
        <v>496</v>
      </c>
      <c r="F365" s="25" t="s">
        <v>2542</v>
      </c>
      <c r="G365" s="26" t="s">
        <v>492</v>
      </c>
      <c r="H365" s="27" t="s">
        <v>493</v>
      </c>
    </row>
    <row r="366" spans="2:8">
      <c r="B366" s="57" t="s">
        <v>1314</v>
      </c>
      <c r="C366" s="56" t="str">
        <f>VLOOKUP(B366,'LISTA DE PRECIOS'!A:B,2,FALSE)</f>
        <v>Canal 60 en 2,4  calibre 26</v>
      </c>
      <c r="D366" s="12" t="str">
        <f>VLOOKUP(B366,'LISTA DE PRECIOS'!A:D,4,FALSE)</f>
        <v>Un</v>
      </c>
      <c r="E366" s="12">
        <v>0.42</v>
      </c>
      <c r="F366" s="12">
        <v>1.1000000000000001</v>
      </c>
      <c r="G366" s="13">
        <f>VLOOKUP(B366,'LISTA DE PRECIOS'!A:E,5,FALSE)</f>
        <v>6021</v>
      </c>
      <c r="H366" s="39">
        <f t="shared" ref="H366:H374" si="3">+ROUND(E366*F366*G366,0)</f>
        <v>2782</v>
      </c>
    </row>
    <row r="367" spans="2:8">
      <c r="B367" s="57" t="s">
        <v>1003</v>
      </c>
      <c r="C367" s="56" t="str">
        <f>VLOOKUP(B367,'LISTA DE PRECIOS'!A:B,2,FALSE)</f>
        <v>Paral 59 en 2,4 m calibre 26</v>
      </c>
      <c r="D367" s="12" t="str">
        <f>VLOOKUP(B367,'LISTA DE PRECIOS'!A:D,4,FALSE)</f>
        <v>Un</v>
      </c>
      <c r="E367" s="12">
        <v>0.42</v>
      </c>
      <c r="F367" s="12">
        <v>1.1000000000000001</v>
      </c>
      <c r="G367" s="13">
        <f>VLOOKUP(B367,'LISTA DE PRECIOS'!A:E,5,FALSE)</f>
        <v>9810</v>
      </c>
      <c r="H367" s="39">
        <f t="shared" si="3"/>
        <v>4532</v>
      </c>
    </row>
    <row r="368" spans="2:8">
      <c r="B368" s="57" t="s">
        <v>1344</v>
      </c>
      <c r="C368" s="56" t="str">
        <f>VLOOKUP(B368,'LISTA DE PRECIOS'!A:B,2,FALSE)</f>
        <v>Lámina de yeso 1,22 m x 2,44 m e = 12,7 mm</v>
      </c>
      <c r="D368" s="12" t="str">
        <f>VLOOKUP(B368,'LISTA DE PRECIOS'!A:D,4,FALSE)</f>
        <v>M2</v>
      </c>
      <c r="E368" s="176">
        <v>1</v>
      </c>
      <c r="F368" s="12">
        <v>1.05</v>
      </c>
      <c r="G368" s="13">
        <f>VLOOKUP(B368,'LISTA DE PRECIOS'!A:E,5,FALSE)</f>
        <v>7453</v>
      </c>
      <c r="H368" s="39">
        <f t="shared" si="3"/>
        <v>7826</v>
      </c>
    </row>
    <row r="369" spans="2:8">
      <c r="B369" s="57" t="s">
        <v>1160</v>
      </c>
      <c r="C369" s="56" t="str">
        <f>VLOOKUP(B369,'LISTA DE PRECIOS'!A:B,2,FALSE)</f>
        <v>Tornillo drywall 6 x 1"</v>
      </c>
      <c r="D369" s="12" t="str">
        <f>VLOOKUP(B369,'LISTA DE PRECIOS'!A:D,4,FALSE)</f>
        <v>Un</v>
      </c>
      <c r="E369" s="12">
        <v>35</v>
      </c>
      <c r="F369" s="12">
        <v>1</v>
      </c>
      <c r="G369" s="13">
        <f>VLOOKUP(B369,'LISTA DE PRECIOS'!A:E,5,FALSE)</f>
        <v>20</v>
      </c>
      <c r="H369" s="39">
        <f t="shared" si="3"/>
        <v>700</v>
      </c>
    </row>
    <row r="370" spans="2:8">
      <c r="B370" s="57" t="s">
        <v>1162</v>
      </c>
      <c r="C370" s="56" t="str">
        <f>VLOOKUP(B370,'LISTA DE PRECIOS'!A:B,2,FALSE)</f>
        <v>Tornillo estructura drywall 8 x 1/2"</v>
      </c>
      <c r="D370" s="12" t="str">
        <f>VLOOKUP(B370,'LISTA DE PRECIOS'!A:D,4,FALSE)</f>
        <v>Un</v>
      </c>
      <c r="E370" s="12">
        <v>25</v>
      </c>
      <c r="F370" s="12">
        <v>1</v>
      </c>
      <c r="G370" s="13">
        <f>VLOOKUP(B370,'LISTA DE PRECIOS'!A:E,5,FALSE)</f>
        <v>65</v>
      </c>
      <c r="H370" s="39">
        <f t="shared" si="3"/>
        <v>1625</v>
      </c>
    </row>
    <row r="371" spans="2:8">
      <c r="B371" s="57" t="s">
        <v>759</v>
      </c>
      <c r="C371" s="56" t="str">
        <f>VLOOKUP(B371,'LISTA DE PRECIOS'!A:B,2,FALSE)</f>
        <v>Cinta de papel</v>
      </c>
      <c r="D371" s="12" t="str">
        <f>VLOOKUP(B371,'LISTA DE PRECIOS'!A:D,4,FALSE)</f>
        <v>M</v>
      </c>
      <c r="E371" s="12">
        <v>2.5</v>
      </c>
      <c r="F371" s="12">
        <v>1</v>
      </c>
      <c r="G371" s="13">
        <f>VLOOKUP(B371,'LISTA DE PRECIOS'!A:E,5,FALSE)</f>
        <v>116</v>
      </c>
      <c r="H371" s="39">
        <f t="shared" si="3"/>
        <v>290</v>
      </c>
    </row>
    <row r="372" spans="2:8">
      <c r="B372" s="57" t="s">
        <v>923</v>
      </c>
      <c r="C372" s="56" t="str">
        <f>VLOOKUP(B372,'LISTA DE PRECIOS'!A:B,2,FALSE)</f>
        <v>Lija de agua</v>
      </c>
      <c r="D372" s="12" t="str">
        <f>VLOOKUP(B372,'LISTA DE PRECIOS'!A:D,4,FALSE)</f>
        <v>Un</v>
      </c>
      <c r="E372" s="12">
        <v>0.45</v>
      </c>
      <c r="F372" s="12">
        <v>1</v>
      </c>
      <c r="G372" s="13">
        <f>VLOOKUP(B372,'LISTA DE PRECIOS'!A:E,5,FALSE)</f>
        <v>1300</v>
      </c>
      <c r="H372" s="39">
        <f t="shared" si="3"/>
        <v>585</v>
      </c>
    </row>
    <row r="373" spans="2:8">
      <c r="B373" s="57" t="s">
        <v>815</v>
      </c>
      <c r="C373" s="56" t="str">
        <f>VLOOKUP(B373,'LISTA DE PRECIOS'!A:B,2,FALSE)</f>
        <v>Estuco listo</v>
      </c>
      <c r="D373" s="12" t="str">
        <f>VLOOKUP(B373,'LISTA DE PRECIOS'!A:D,4,FALSE)</f>
        <v>Kg</v>
      </c>
      <c r="E373" s="12">
        <v>0.1</v>
      </c>
      <c r="F373" s="12">
        <v>1.05</v>
      </c>
      <c r="G373" s="13">
        <f>VLOOKUP(B373,'LISTA DE PRECIOS'!A:E,5,FALSE)</f>
        <v>1282</v>
      </c>
      <c r="H373" s="39">
        <f t="shared" si="3"/>
        <v>135</v>
      </c>
    </row>
    <row r="374" spans="2:8">
      <c r="B374" s="57" t="s">
        <v>1032</v>
      </c>
      <c r="C374" s="56" t="str">
        <f>VLOOKUP(B374,'LISTA DE PRECIOS'!A:B,2,FALSE)</f>
        <v>Pintura vinilo tipo I</v>
      </c>
      <c r="D374" s="12" t="str">
        <f>VLOOKUP(B374,'LISTA DE PRECIOS'!A:D,4,FALSE)</f>
        <v>Gl</v>
      </c>
      <c r="E374" s="12">
        <v>0.1</v>
      </c>
      <c r="F374" s="12">
        <v>1.02</v>
      </c>
      <c r="G374" s="13">
        <f>VLOOKUP(B374,'LISTA DE PRECIOS'!A:E,5,FALSE)</f>
        <v>45300</v>
      </c>
      <c r="H374" s="39">
        <f t="shared" si="3"/>
        <v>4621</v>
      </c>
    </row>
    <row r="375" spans="2:8" ht="15.75" thickBot="1">
      <c r="B375" s="5"/>
      <c r="C375" s="139"/>
      <c r="D375" s="138"/>
      <c r="E375" s="137"/>
      <c r="F375" s="137"/>
      <c r="G375" s="136"/>
      <c r="H375" s="6"/>
    </row>
    <row r="376" spans="2:8" ht="15.75" thickBot="1">
      <c r="B376" s="1022"/>
      <c r="C376" s="1023"/>
      <c r="D376" s="1024"/>
      <c r="E376" s="1025" t="s">
        <v>497</v>
      </c>
      <c r="F376" s="994"/>
      <c r="G376" s="1026"/>
      <c r="H376" s="28">
        <f>ROUND(SUM(H366:H375),0)</f>
        <v>23096</v>
      </c>
    </row>
    <row r="377" spans="2:8" ht="15.75" thickBot="1">
      <c r="B377" s="1027"/>
      <c r="C377" s="1027"/>
      <c r="D377" s="1027"/>
      <c r="E377" s="1027"/>
      <c r="F377" s="1027"/>
      <c r="G377" s="1027"/>
      <c r="H377" s="1027"/>
    </row>
    <row r="378" spans="2:8">
      <c r="B378" s="1028" t="s">
        <v>489</v>
      </c>
      <c r="C378" s="1029"/>
      <c r="D378" s="41" t="s">
        <v>490</v>
      </c>
      <c r="E378" s="25" t="s">
        <v>491</v>
      </c>
      <c r="F378" s="25" t="s">
        <v>2542</v>
      </c>
      <c r="G378" s="26" t="s">
        <v>492</v>
      </c>
      <c r="H378" s="27" t="s">
        <v>493</v>
      </c>
    </row>
    <row r="379" spans="2:8">
      <c r="B379" s="54" t="s">
        <v>543</v>
      </c>
      <c r="C379" s="56" t="str">
        <f>VLOOKUP(B379,'LISTA DE PRECIOS'!A:B,2,FALSE)</f>
        <v>Herramienta menor</v>
      </c>
      <c r="D379" s="12" t="str">
        <f>VLOOKUP(B379,'LISTA DE PRECIOS'!A:D,4,FALSE)</f>
        <v>%MO</v>
      </c>
      <c r="E379" s="55">
        <v>0.1</v>
      </c>
      <c r="F379" s="55"/>
      <c r="G379" s="13">
        <f>+H390</f>
        <v>24739</v>
      </c>
      <c r="H379" s="24">
        <f>+ROUND(E379*G379,0)</f>
        <v>2474</v>
      </c>
    </row>
    <row r="380" spans="2:8">
      <c r="B380" s="54" t="s">
        <v>603</v>
      </c>
      <c r="C380" s="56" t="str">
        <f>VLOOKUP(B380,'LISTA DE PRECIOS'!A:B,2,FALSE)</f>
        <v>Andamio tubular</v>
      </c>
      <c r="D380" s="12" t="str">
        <f>VLOOKUP(B380,'LISTA DE PRECIOS'!A:D,4,FALSE)</f>
        <v>Día</v>
      </c>
      <c r="E380" s="12">
        <v>0.2</v>
      </c>
      <c r="F380" s="55"/>
      <c r="G380" s="13">
        <f>VLOOKUP(B380,'LISTA DE PRECIOS'!A:E,5,FALSE)</f>
        <v>7266</v>
      </c>
      <c r="H380" s="24">
        <f>+ROUND(E380*G380,0)</f>
        <v>1453</v>
      </c>
    </row>
    <row r="381" spans="2:8" ht="15.75" thickBot="1">
      <c r="B381" s="1022"/>
      <c r="C381" s="1023"/>
      <c r="D381" s="1024"/>
      <c r="E381" s="1030" t="s">
        <v>498</v>
      </c>
      <c r="F381" s="1031"/>
      <c r="G381" s="1032"/>
      <c r="H381" s="29">
        <f>ROUND(SUM(H379:H380),0)</f>
        <v>3927</v>
      </c>
    </row>
    <row r="382" spans="2:8" ht="15.75" thickBot="1">
      <c r="B382" s="42"/>
      <c r="C382" s="42"/>
      <c r="D382" s="42"/>
      <c r="E382" s="10"/>
      <c r="F382" s="10"/>
      <c r="G382" s="7"/>
      <c r="H382" s="8"/>
    </row>
    <row r="383" spans="2:8" ht="24.75" thickBot="1">
      <c r="B383" s="1033" t="s">
        <v>499</v>
      </c>
      <c r="C383" s="1034"/>
      <c r="D383" s="30" t="s">
        <v>495</v>
      </c>
      <c r="E383" s="30" t="s">
        <v>501</v>
      </c>
      <c r="F383" s="25" t="s">
        <v>2542</v>
      </c>
      <c r="G383" s="31" t="s">
        <v>500</v>
      </c>
      <c r="H383" s="32" t="s">
        <v>493</v>
      </c>
    </row>
    <row r="384" spans="2:8" ht="15.75" thickBot="1">
      <c r="B384" s="15">
        <v>3</v>
      </c>
      <c r="C384" s="16" t="s">
        <v>4</v>
      </c>
      <c r="D384" s="17"/>
      <c r="E384" s="18"/>
      <c r="F384" s="18"/>
      <c r="G384" s="19"/>
      <c r="H384" s="20">
        <f>+ROUND(E384*G384,0)</f>
        <v>0</v>
      </c>
    </row>
    <row r="385" spans="2:8" ht="15.75" thickBot="1">
      <c r="B385" s="991"/>
      <c r="C385" s="991"/>
      <c r="D385" s="991"/>
      <c r="E385" s="992" t="s">
        <v>502</v>
      </c>
      <c r="F385" s="993"/>
      <c r="G385" s="994"/>
      <c r="H385" s="33">
        <f>ROUND(SUM(H384:H384),0)</f>
        <v>0</v>
      </c>
    </row>
    <row r="386" spans="2:8" ht="15.75" thickBot="1">
      <c r="B386" s="1027"/>
      <c r="C386" s="1027"/>
      <c r="D386" s="1027"/>
      <c r="E386" s="1027"/>
      <c r="F386" s="1027"/>
      <c r="G386" s="1027"/>
      <c r="H386" s="1027"/>
    </row>
    <row r="387" spans="2:8">
      <c r="B387" s="1028" t="s">
        <v>503</v>
      </c>
      <c r="C387" s="1029"/>
      <c r="D387" s="41" t="s">
        <v>495</v>
      </c>
      <c r="E387" s="25" t="s">
        <v>504</v>
      </c>
      <c r="F387" s="25" t="s">
        <v>2530</v>
      </c>
      <c r="G387" s="26" t="s">
        <v>505</v>
      </c>
      <c r="H387" s="27" t="s">
        <v>493</v>
      </c>
    </row>
    <row r="388" spans="2:8">
      <c r="B388" s="111" t="s">
        <v>2514</v>
      </c>
      <c r="C388" s="56" t="str">
        <f>VLOOKUP(B388,'LISTA DE PRECIOS'!A:B,2,FALSE)</f>
        <v>Ayudante</v>
      </c>
      <c r="D388" s="12" t="str">
        <f>VLOOKUP(B388,'LISTA DE PRECIOS'!A:D,4,FALSE)</f>
        <v>Día</v>
      </c>
      <c r="E388" s="23">
        <v>0.13</v>
      </c>
      <c r="F388" s="23">
        <v>1</v>
      </c>
      <c r="G388" s="13">
        <f>VLOOKUP(B388,'LISTA DE PRECIOS'!A:E,5,FALSE)</f>
        <v>67964</v>
      </c>
      <c r="H388" s="119">
        <f>+ROUND(E388*F388*G388,0)</f>
        <v>8835</v>
      </c>
    </row>
    <row r="389" spans="2:8" ht="15.75" thickBot="1">
      <c r="B389" s="135" t="s">
        <v>2516</v>
      </c>
      <c r="C389" s="56" t="str">
        <f>VLOOKUP(B389,'LISTA DE PRECIOS'!A:B,2,FALSE)</f>
        <v>Oficial</v>
      </c>
      <c r="D389" s="12" t="str">
        <f>VLOOKUP(B389,'LISTA DE PRECIOS'!A:D,4,FALSE)</f>
        <v>Día</v>
      </c>
      <c r="E389" s="125">
        <v>0.13</v>
      </c>
      <c r="F389" s="125">
        <v>1</v>
      </c>
      <c r="G389" s="13">
        <f>VLOOKUP(B389,'LISTA DE PRECIOS'!A:E,5,FALSE)</f>
        <v>122335</v>
      </c>
      <c r="H389" s="131">
        <f>+ROUND(E389*F389*G389,0)</f>
        <v>15904</v>
      </c>
    </row>
    <row r="390" spans="2:8" ht="15.75" thickBot="1">
      <c r="B390" s="991"/>
      <c r="C390" s="991"/>
      <c r="D390" s="991"/>
      <c r="E390" s="1042" t="s">
        <v>506</v>
      </c>
      <c r="F390" s="1043"/>
      <c r="G390" s="1031"/>
      <c r="H390" s="29">
        <f>ROUND(SUM(H388:H389),0)</f>
        <v>24739</v>
      </c>
    </row>
    <row r="391" spans="2:8" ht="15.75" thickBot="1">
      <c r="B391" s="42"/>
      <c r="C391" s="42"/>
      <c r="D391" s="42"/>
      <c r="E391" s="42"/>
      <c r="F391" s="42"/>
      <c r="G391" s="42"/>
      <c r="H391" s="42"/>
    </row>
    <row r="392" spans="2:8" ht="15.75" thickBot="1">
      <c r="B392" s="40"/>
      <c r="C392" s="40"/>
      <c r="D392" s="40"/>
      <c r="E392" s="995" t="s">
        <v>507</v>
      </c>
      <c r="F392" s="996"/>
      <c r="G392" s="997"/>
      <c r="H392" s="14">
        <f>+ROUND(H390+H381+H376+H385,0)</f>
        <v>51762</v>
      </c>
    </row>
    <row r="394" spans="2:8" ht="15.75" thickBot="1"/>
    <row r="395" spans="2:8" ht="16.5" thickBot="1">
      <c r="B395" s="998" t="s">
        <v>2583</v>
      </c>
      <c r="C395" s="999"/>
      <c r="D395" s="999"/>
      <c r="E395" s="999"/>
      <c r="F395" s="999"/>
      <c r="G395" s="999"/>
      <c r="H395" s="1000"/>
    </row>
    <row r="396" spans="2:8" ht="15.75" thickBot="1">
      <c r="B396" s="1001" t="s">
        <v>487</v>
      </c>
      <c r="C396" s="1002"/>
      <c r="D396" s="1003"/>
      <c r="E396" s="1004"/>
      <c r="F396" s="1004"/>
      <c r="G396" s="1004"/>
      <c r="H396" s="1005"/>
    </row>
    <row r="397" spans="2:8" ht="15.75" thickBot="1">
      <c r="B397" s="1006" t="s">
        <v>488</v>
      </c>
      <c r="C397" s="1007"/>
      <c r="D397" s="1259" t="s">
        <v>2590</v>
      </c>
      <c r="E397" s="1260"/>
      <c r="F397" s="1260"/>
      <c r="G397" s="1260"/>
      <c r="H397" s="1261"/>
    </row>
    <row r="398" spans="2:8" ht="14.45" customHeight="1">
      <c r="B398" s="1010" t="str">
        <f>VLOOKUP(D397,ACTIVIDADES!A:D,2,FALSE)</f>
        <v>Muro en bloque piedra</v>
      </c>
      <c r="C398" s="1204"/>
      <c r="D398" s="1010" t="s">
        <v>34</v>
      </c>
      <c r="E398" s="1011"/>
      <c r="F398" s="1011"/>
      <c r="G398" s="1011"/>
      <c r="H398" s="38" t="s">
        <v>1</v>
      </c>
    </row>
    <row r="399" spans="2:8">
      <c r="B399" s="1012"/>
      <c r="C399" s="1205"/>
      <c r="D399" s="1016">
        <f>+ROUND(H420+H411+H406+H415,0)</f>
        <v>90344</v>
      </c>
      <c r="E399" s="1017"/>
      <c r="F399" s="1017"/>
      <c r="G399" s="1017"/>
      <c r="H399" s="1020" t="s">
        <v>23</v>
      </c>
    </row>
    <row r="400" spans="2:8" ht="15.75" thickBot="1">
      <c r="B400" s="1014"/>
      <c r="C400" s="1206"/>
      <c r="D400" s="1018"/>
      <c r="E400" s="1019"/>
      <c r="F400" s="1019"/>
      <c r="G400" s="1019"/>
      <c r="H400" s="1021"/>
    </row>
    <row r="401" spans="2:8" ht="15.75" thickBot="1"/>
    <row r="402" spans="2:8">
      <c r="B402" s="1028" t="s">
        <v>494</v>
      </c>
      <c r="C402" s="1029"/>
      <c r="D402" s="41" t="s">
        <v>495</v>
      </c>
      <c r="E402" s="25" t="s">
        <v>496</v>
      </c>
      <c r="F402" s="25" t="s">
        <v>2542</v>
      </c>
      <c r="G402" s="26" t="s">
        <v>492</v>
      </c>
      <c r="H402" s="27" t="s">
        <v>493</v>
      </c>
    </row>
    <row r="403" spans="2:8">
      <c r="B403" s="57" t="s">
        <v>708</v>
      </c>
      <c r="C403" s="56" t="str">
        <f>VLOOKUP(B403,'LISTA DE PRECIOS'!A:B,2,FALSE)</f>
        <v>Bloque piedra de 0,14 x 0,19 x 0,39 m</v>
      </c>
      <c r="D403" s="12" t="str">
        <f>VLOOKUP(B403,'LISTA DE PRECIOS'!A:D,4,FALSE)</f>
        <v>Un</v>
      </c>
      <c r="E403" s="12">
        <v>12.5</v>
      </c>
      <c r="F403" s="12">
        <v>1.05</v>
      </c>
      <c r="G403" s="13">
        <f>VLOOKUP(B403,'LISTA DE PRECIOS'!A:E,5,FALSE)</f>
        <v>3680</v>
      </c>
      <c r="H403" s="39">
        <f>+ROUND(E403*F403*G403,0)</f>
        <v>48300</v>
      </c>
    </row>
    <row r="404" spans="2:8">
      <c r="B404" s="57" t="s">
        <v>2427</v>
      </c>
      <c r="C404" s="56" t="str">
        <f>VLOOKUP(B404,'LISTA DE PRECIOS'!A:B,2,FALSE)</f>
        <v>Mortero 1:3 (producción)</v>
      </c>
      <c r="D404" s="12" t="str">
        <f>VLOOKUP(B404,'LISTA DE PRECIOS'!A:D,4,FALSE)</f>
        <v>M3</v>
      </c>
      <c r="E404" s="176">
        <v>0.04</v>
      </c>
      <c r="F404" s="12">
        <v>1.05</v>
      </c>
      <c r="G404" s="13">
        <f>VLOOKUP(B404,'LISTA DE PRECIOS'!A:E,5,FALSE)</f>
        <v>335812</v>
      </c>
      <c r="H404" s="39">
        <f>+ROUND(E404*F404*G404,0)</f>
        <v>14104</v>
      </c>
    </row>
    <row r="405" spans="2:8" ht="15.75" thickBot="1">
      <c r="B405" s="5"/>
      <c r="C405" s="139"/>
      <c r="D405" s="138"/>
      <c r="E405" s="137"/>
      <c r="F405" s="137"/>
      <c r="G405" s="136"/>
      <c r="H405" s="6"/>
    </row>
    <row r="406" spans="2:8" ht="15.75" thickBot="1">
      <c r="B406" s="1022"/>
      <c r="C406" s="1023"/>
      <c r="D406" s="1024"/>
      <c r="E406" s="1025" t="s">
        <v>497</v>
      </c>
      <c r="F406" s="994"/>
      <c r="G406" s="1026"/>
      <c r="H406" s="28">
        <f>ROUND(SUM(H403:H405),0)</f>
        <v>62404</v>
      </c>
    </row>
    <row r="407" spans="2:8" ht="15.75" thickBot="1">
      <c r="B407" s="1027"/>
      <c r="C407" s="1027"/>
      <c r="D407" s="1027"/>
      <c r="E407" s="1027"/>
      <c r="F407" s="1027"/>
      <c r="G407" s="1027"/>
      <c r="H407" s="1027"/>
    </row>
    <row r="408" spans="2:8">
      <c r="B408" s="1028" t="s">
        <v>489</v>
      </c>
      <c r="C408" s="1029"/>
      <c r="D408" s="41" t="s">
        <v>490</v>
      </c>
      <c r="E408" s="25" t="s">
        <v>491</v>
      </c>
      <c r="F408" s="25" t="s">
        <v>2542</v>
      </c>
      <c r="G408" s="26" t="s">
        <v>492</v>
      </c>
      <c r="H408" s="27" t="s">
        <v>493</v>
      </c>
    </row>
    <row r="409" spans="2:8">
      <c r="B409" s="54" t="s">
        <v>543</v>
      </c>
      <c r="C409" s="56" t="str">
        <f>VLOOKUP(B409,'LISTA DE PRECIOS'!A:B,2,FALSE)</f>
        <v>Herramienta menor</v>
      </c>
      <c r="D409" s="12" t="str">
        <f>VLOOKUP(B409,'LISTA DE PRECIOS'!A:D,4,FALSE)</f>
        <v>%MO</v>
      </c>
      <c r="E409" s="55">
        <v>0.1</v>
      </c>
      <c r="F409" s="55"/>
      <c r="G409" s="13">
        <f>+H420</f>
        <v>24739</v>
      </c>
      <c r="H409" s="24">
        <f>+ROUND(E409*G409,0)</f>
        <v>2474</v>
      </c>
    </row>
    <row r="410" spans="2:8">
      <c r="B410" s="54" t="s">
        <v>603</v>
      </c>
      <c r="C410" s="56" t="str">
        <f>VLOOKUP(B410,'LISTA DE PRECIOS'!A:B,2,FALSE)</f>
        <v>Andamio tubular</v>
      </c>
      <c r="D410" s="12" t="str">
        <f>VLOOKUP(B410,'LISTA DE PRECIOS'!A:D,4,FALSE)</f>
        <v>Día</v>
      </c>
      <c r="E410" s="12">
        <v>0.1</v>
      </c>
      <c r="F410" s="55"/>
      <c r="G410" s="13">
        <f>VLOOKUP(B410,'LISTA DE PRECIOS'!A:E,5,FALSE)</f>
        <v>7266</v>
      </c>
      <c r="H410" s="24">
        <f>+ROUND(E410*G410,0)</f>
        <v>727</v>
      </c>
    </row>
    <row r="411" spans="2:8" ht="15.75" thickBot="1">
      <c r="B411" s="1022"/>
      <c r="C411" s="1023"/>
      <c r="D411" s="1024"/>
      <c r="E411" s="1030" t="s">
        <v>498</v>
      </c>
      <c r="F411" s="1031"/>
      <c r="G411" s="1032"/>
      <c r="H411" s="29">
        <f>ROUND(SUM(H409:H410),0)</f>
        <v>3201</v>
      </c>
    </row>
    <row r="412" spans="2:8" ht="15.75" thickBot="1">
      <c r="B412" s="42"/>
      <c r="C412" s="42"/>
      <c r="D412" s="42"/>
      <c r="E412" s="10"/>
      <c r="F412" s="10"/>
      <c r="G412" s="7"/>
      <c r="H412" s="8"/>
    </row>
    <row r="413" spans="2:8" ht="24.75" thickBot="1">
      <c r="B413" s="1033" t="s">
        <v>499</v>
      </c>
      <c r="C413" s="1034"/>
      <c r="D413" s="30" t="s">
        <v>495</v>
      </c>
      <c r="E413" s="30" t="s">
        <v>501</v>
      </c>
      <c r="F413" s="25" t="s">
        <v>2542</v>
      </c>
      <c r="G413" s="31" t="s">
        <v>500</v>
      </c>
      <c r="H413" s="32" t="s">
        <v>493</v>
      </c>
    </row>
    <row r="414" spans="2:8" ht="15.75" thickBot="1">
      <c r="B414" s="15">
        <v>3</v>
      </c>
      <c r="C414" s="16" t="s">
        <v>4</v>
      </c>
      <c r="D414" s="17"/>
      <c r="E414" s="18"/>
      <c r="F414" s="18"/>
      <c r="G414" s="19"/>
      <c r="H414" s="20">
        <f>+ROUND(E414*G414,0)</f>
        <v>0</v>
      </c>
    </row>
    <row r="415" spans="2:8" ht="15.75" thickBot="1">
      <c r="B415" s="991"/>
      <c r="C415" s="991"/>
      <c r="D415" s="991"/>
      <c r="E415" s="992" t="s">
        <v>502</v>
      </c>
      <c r="F415" s="993"/>
      <c r="G415" s="994"/>
      <c r="H415" s="33">
        <f>ROUND(SUM(H414:H414),0)</f>
        <v>0</v>
      </c>
    </row>
    <row r="416" spans="2:8" ht="15.75" thickBot="1">
      <c r="B416" s="1027"/>
      <c r="C416" s="1027"/>
      <c r="D416" s="1027"/>
      <c r="E416" s="1027"/>
      <c r="F416" s="1027"/>
      <c r="G416" s="1027"/>
      <c r="H416" s="1027"/>
    </row>
    <row r="417" spans="2:8">
      <c r="B417" s="1028" t="s">
        <v>503</v>
      </c>
      <c r="C417" s="1029"/>
      <c r="D417" s="41" t="s">
        <v>495</v>
      </c>
      <c r="E417" s="25" t="s">
        <v>504</v>
      </c>
      <c r="F417" s="25" t="s">
        <v>2530</v>
      </c>
      <c r="G417" s="26" t="s">
        <v>505</v>
      </c>
      <c r="H417" s="27" t="s">
        <v>493</v>
      </c>
    </row>
    <row r="418" spans="2:8">
      <c r="B418" s="111" t="s">
        <v>2514</v>
      </c>
      <c r="C418" s="56" t="str">
        <f>VLOOKUP(B418,'LISTA DE PRECIOS'!A:B,2,FALSE)</f>
        <v>Ayudante</v>
      </c>
      <c r="D418" s="12" t="str">
        <f>VLOOKUP(B418,'LISTA DE PRECIOS'!A:D,4,FALSE)</f>
        <v>Día</v>
      </c>
      <c r="E418" s="23">
        <v>0.13</v>
      </c>
      <c r="F418" s="23">
        <v>1</v>
      </c>
      <c r="G418" s="13">
        <f>VLOOKUP(B418,'LISTA DE PRECIOS'!A:E,5,FALSE)</f>
        <v>67964</v>
      </c>
      <c r="H418" s="119">
        <f>+ROUND(E418*F418*G418,0)</f>
        <v>8835</v>
      </c>
    </row>
    <row r="419" spans="2:8" ht="15.75" thickBot="1">
      <c r="B419" s="135" t="s">
        <v>2516</v>
      </c>
      <c r="C419" s="56" t="str">
        <f>VLOOKUP(B419,'LISTA DE PRECIOS'!A:B,2,FALSE)</f>
        <v>Oficial</v>
      </c>
      <c r="D419" s="12" t="str">
        <f>VLOOKUP(B419,'LISTA DE PRECIOS'!A:D,4,FALSE)</f>
        <v>Día</v>
      </c>
      <c r="E419" s="125">
        <v>0.13</v>
      </c>
      <c r="F419" s="125">
        <v>1</v>
      </c>
      <c r="G419" s="13">
        <f>VLOOKUP(B419,'LISTA DE PRECIOS'!A:E,5,FALSE)</f>
        <v>122335</v>
      </c>
      <c r="H419" s="131">
        <f>+ROUND(E419*F419*G419,0)</f>
        <v>15904</v>
      </c>
    </row>
    <row r="420" spans="2:8" ht="15.75" thickBot="1">
      <c r="B420" s="991"/>
      <c r="C420" s="991"/>
      <c r="D420" s="991"/>
      <c r="E420" s="1042" t="s">
        <v>506</v>
      </c>
      <c r="F420" s="1043"/>
      <c r="G420" s="1031"/>
      <c r="H420" s="29">
        <f>ROUND(SUM(H418:H419),0)</f>
        <v>24739</v>
      </c>
    </row>
    <row r="421" spans="2:8" ht="15.75" thickBot="1">
      <c r="B421" s="42"/>
      <c r="C421" s="42"/>
      <c r="D421" s="42"/>
      <c r="E421" s="42"/>
      <c r="F421" s="42"/>
      <c r="G421" s="42"/>
      <c r="H421" s="42"/>
    </row>
    <row r="422" spans="2:8" ht="15.75" thickBot="1">
      <c r="B422" s="40"/>
      <c r="C422" s="40"/>
      <c r="D422" s="40"/>
      <c r="E422" s="995" t="s">
        <v>507</v>
      </c>
      <c r="F422" s="996"/>
      <c r="G422" s="997"/>
      <c r="H422" s="14">
        <f>+ROUND(H420+H411+H406+H415,0)</f>
        <v>90344</v>
      </c>
    </row>
    <row r="424" spans="2:8" ht="15.75" thickBot="1"/>
    <row r="425" spans="2:8" ht="16.5" thickBot="1">
      <c r="B425" s="998" t="s">
        <v>2583</v>
      </c>
      <c r="C425" s="999"/>
      <c r="D425" s="999"/>
      <c r="E425" s="999"/>
      <c r="F425" s="999"/>
      <c r="G425" s="999"/>
      <c r="H425" s="1000"/>
    </row>
    <row r="426" spans="2:8" ht="15.75" thickBot="1">
      <c r="B426" s="1001" t="s">
        <v>487</v>
      </c>
      <c r="C426" s="1002"/>
      <c r="D426" s="1003"/>
      <c r="E426" s="1004"/>
      <c r="F426" s="1004"/>
      <c r="G426" s="1004"/>
      <c r="H426" s="1005"/>
    </row>
    <row r="427" spans="2:8" ht="15.75" thickBot="1">
      <c r="B427" s="1006" t="s">
        <v>488</v>
      </c>
      <c r="C427" s="1007"/>
      <c r="D427" s="1259" t="s">
        <v>2589</v>
      </c>
      <c r="E427" s="1260"/>
      <c r="F427" s="1260"/>
      <c r="G427" s="1260"/>
      <c r="H427" s="1261"/>
    </row>
    <row r="428" spans="2:8" ht="14.45" customHeight="1">
      <c r="B428" s="1010" t="str">
        <f>VLOOKUP(D427,ACTIVIDADES!A:D,2,FALSE)</f>
        <v>Calados de 20 x 20 x 10 cm en gres</v>
      </c>
      <c r="C428" s="1204"/>
      <c r="D428" s="1010" t="s">
        <v>34</v>
      </c>
      <c r="E428" s="1011"/>
      <c r="F428" s="1011"/>
      <c r="G428" s="1011"/>
      <c r="H428" s="38" t="s">
        <v>1</v>
      </c>
    </row>
    <row r="429" spans="2:8">
      <c r="B429" s="1012"/>
      <c r="C429" s="1205"/>
      <c r="D429" s="1016">
        <f>+ROUND(H450+H441+H436+H445,0)</f>
        <v>80162</v>
      </c>
      <c r="E429" s="1017"/>
      <c r="F429" s="1017"/>
      <c r="G429" s="1017"/>
      <c r="H429" s="1020" t="s">
        <v>23</v>
      </c>
    </row>
    <row r="430" spans="2:8" ht="15.75" thickBot="1">
      <c r="B430" s="1014"/>
      <c r="C430" s="1206"/>
      <c r="D430" s="1018"/>
      <c r="E430" s="1019"/>
      <c r="F430" s="1019"/>
      <c r="G430" s="1019"/>
      <c r="H430" s="1021"/>
    </row>
    <row r="431" spans="2:8" ht="15.75" thickBot="1"/>
    <row r="432" spans="2:8">
      <c r="B432" s="1028" t="s">
        <v>494</v>
      </c>
      <c r="C432" s="1029"/>
      <c r="D432" s="41" t="s">
        <v>495</v>
      </c>
      <c r="E432" s="25" t="s">
        <v>496</v>
      </c>
      <c r="F432" s="25" t="s">
        <v>2542</v>
      </c>
      <c r="G432" s="26" t="s">
        <v>492</v>
      </c>
      <c r="H432" s="27" t="s">
        <v>493</v>
      </c>
    </row>
    <row r="433" spans="2:8">
      <c r="B433" s="57" t="s">
        <v>720</v>
      </c>
      <c r="C433" s="56" t="str">
        <f>VLOOKUP(B433,'LISTA DE PRECIOS'!A:B,2,FALSE)</f>
        <v>Calados de 20 x 20 x 10 cm en gres</v>
      </c>
      <c r="D433" s="12" t="str">
        <f>VLOOKUP(B433,'LISTA DE PRECIOS'!A:D,4,FALSE)</f>
        <v>Un</v>
      </c>
      <c r="E433" s="12">
        <v>25</v>
      </c>
      <c r="F433" s="12">
        <v>1.05</v>
      </c>
      <c r="G433" s="13">
        <f>VLOOKUP(B433,'LISTA DE PRECIOS'!A:E,5,FALSE)</f>
        <v>1162.56</v>
      </c>
      <c r="H433" s="39">
        <f>+ROUND(E433*F433*G433,0)</f>
        <v>30517</v>
      </c>
    </row>
    <row r="434" spans="2:8">
      <c r="B434" s="57" t="s">
        <v>2427</v>
      </c>
      <c r="C434" s="56" t="str">
        <f>VLOOKUP(B434,'LISTA DE PRECIOS'!A:B,2,FALSE)</f>
        <v>Mortero 1:3 (producción)</v>
      </c>
      <c r="D434" s="12" t="str">
        <f>VLOOKUP(B434,'LISTA DE PRECIOS'!A:D,4,FALSE)</f>
        <v>M3</v>
      </c>
      <c r="E434" s="176">
        <v>0.02</v>
      </c>
      <c r="F434" s="12">
        <v>1.05</v>
      </c>
      <c r="G434" s="13">
        <f>VLOOKUP(B434,'LISTA DE PRECIOS'!A:E,5,FALSE)</f>
        <v>335812</v>
      </c>
      <c r="H434" s="39">
        <f>+ROUND(E434*F434*G434,0)</f>
        <v>7052</v>
      </c>
    </row>
    <row r="435" spans="2:8" ht="15.75" thickBot="1">
      <c r="B435" s="5"/>
      <c r="C435" s="139"/>
      <c r="D435" s="138"/>
      <c r="E435" s="137"/>
      <c r="F435" s="137"/>
      <c r="G435" s="136"/>
      <c r="H435" s="6"/>
    </row>
    <row r="436" spans="2:8" ht="15.75" thickBot="1">
      <c r="B436" s="1022"/>
      <c r="C436" s="1023"/>
      <c r="D436" s="1024"/>
      <c r="E436" s="1025" t="s">
        <v>497</v>
      </c>
      <c r="F436" s="994"/>
      <c r="G436" s="1026"/>
      <c r="H436" s="28">
        <f>ROUND(SUM(H433:H435),0)</f>
        <v>37569</v>
      </c>
    </row>
    <row r="437" spans="2:8" ht="15.75" thickBot="1">
      <c r="B437" s="1027"/>
      <c r="C437" s="1027"/>
      <c r="D437" s="1027"/>
      <c r="E437" s="1027"/>
      <c r="F437" s="1027"/>
      <c r="G437" s="1027"/>
      <c r="H437" s="1027"/>
    </row>
    <row r="438" spans="2:8">
      <c r="B438" s="1028" t="s">
        <v>489</v>
      </c>
      <c r="C438" s="1029"/>
      <c r="D438" s="41" t="s">
        <v>490</v>
      </c>
      <c r="E438" s="25" t="s">
        <v>491</v>
      </c>
      <c r="F438" s="25" t="s">
        <v>2542</v>
      </c>
      <c r="G438" s="26" t="s">
        <v>492</v>
      </c>
      <c r="H438" s="27" t="s">
        <v>493</v>
      </c>
    </row>
    <row r="439" spans="2:8">
      <c r="B439" s="54" t="s">
        <v>543</v>
      </c>
      <c r="C439" s="56" t="str">
        <f>VLOOKUP(B439,'LISTA DE PRECIOS'!A:B,2,FALSE)</f>
        <v>Herramienta menor</v>
      </c>
      <c r="D439" s="12" t="str">
        <f>VLOOKUP(B439,'LISTA DE PRECIOS'!A:D,4,FALSE)</f>
        <v>%MO</v>
      </c>
      <c r="E439" s="55">
        <v>0.1</v>
      </c>
      <c r="F439" s="55"/>
      <c r="G439" s="13">
        <f>+H450</f>
        <v>38060</v>
      </c>
      <c r="H439" s="24">
        <f>+ROUND(E439*G439,0)</f>
        <v>3806</v>
      </c>
    </row>
    <row r="440" spans="2:8">
      <c r="B440" s="54" t="s">
        <v>603</v>
      </c>
      <c r="C440" s="56" t="str">
        <f>VLOOKUP(B440,'LISTA DE PRECIOS'!A:B,2,FALSE)</f>
        <v>Andamio tubular</v>
      </c>
      <c r="D440" s="12" t="str">
        <f>VLOOKUP(B440,'LISTA DE PRECIOS'!A:D,4,FALSE)</f>
        <v>Día</v>
      </c>
      <c r="E440" s="12">
        <v>0.1</v>
      </c>
      <c r="F440" s="55"/>
      <c r="G440" s="13">
        <f>VLOOKUP(B440,'LISTA DE PRECIOS'!A:E,5,FALSE)</f>
        <v>7266</v>
      </c>
      <c r="H440" s="24">
        <f>+ROUND(E440*G440,0)</f>
        <v>727</v>
      </c>
    </row>
    <row r="441" spans="2:8" ht="15.75" thickBot="1">
      <c r="B441" s="1022"/>
      <c r="C441" s="1023"/>
      <c r="D441" s="1024"/>
      <c r="E441" s="1030" t="s">
        <v>498</v>
      </c>
      <c r="F441" s="1031"/>
      <c r="G441" s="1032"/>
      <c r="H441" s="29">
        <f>ROUND(SUM(H439:H440),0)</f>
        <v>4533</v>
      </c>
    </row>
    <row r="442" spans="2:8" ht="15.75" thickBot="1">
      <c r="B442" s="42"/>
      <c r="C442" s="42"/>
      <c r="D442" s="42"/>
      <c r="E442" s="10"/>
      <c r="F442" s="10"/>
      <c r="G442" s="7"/>
      <c r="H442" s="8"/>
    </row>
    <row r="443" spans="2:8" ht="24.75" thickBot="1">
      <c r="B443" s="1033" t="s">
        <v>499</v>
      </c>
      <c r="C443" s="1034"/>
      <c r="D443" s="30" t="s">
        <v>495</v>
      </c>
      <c r="E443" s="30" t="s">
        <v>501</v>
      </c>
      <c r="F443" s="25" t="s">
        <v>2542</v>
      </c>
      <c r="G443" s="31" t="s">
        <v>500</v>
      </c>
      <c r="H443" s="32" t="s">
        <v>493</v>
      </c>
    </row>
    <row r="444" spans="2:8" ht="15.75" thickBot="1">
      <c r="B444" s="15">
        <v>3</v>
      </c>
      <c r="C444" s="16" t="s">
        <v>4</v>
      </c>
      <c r="D444" s="17"/>
      <c r="E444" s="18"/>
      <c r="F444" s="18"/>
      <c r="G444" s="19"/>
      <c r="H444" s="20">
        <f>+ROUND(E444*G444,0)</f>
        <v>0</v>
      </c>
    </row>
    <row r="445" spans="2:8" ht="15.75" thickBot="1">
      <c r="B445" s="991"/>
      <c r="C445" s="991"/>
      <c r="D445" s="991"/>
      <c r="E445" s="992" t="s">
        <v>502</v>
      </c>
      <c r="F445" s="993"/>
      <c r="G445" s="994"/>
      <c r="H445" s="33">
        <f>ROUND(SUM(H444:H444),0)</f>
        <v>0</v>
      </c>
    </row>
    <row r="446" spans="2:8" ht="15.75" thickBot="1">
      <c r="B446" s="1027"/>
      <c r="C446" s="1027"/>
      <c r="D446" s="1027"/>
      <c r="E446" s="1027"/>
      <c r="F446" s="1027"/>
      <c r="G446" s="1027"/>
      <c r="H446" s="1027"/>
    </row>
    <row r="447" spans="2:8" ht="14.45" customHeight="1">
      <c r="B447" s="1262" t="s">
        <v>503</v>
      </c>
      <c r="C447" s="1263"/>
      <c r="D447" s="41" t="s">
        <v>495</v>
      </c>
      <c r="E447" s="25" t="s">
        <v>504</v>
      </c>
      <c r="F447" s="25" t="s">
        <v>2530</v>
      </c>
      <c r="G447" s="26" t="s">
        <v>505</v>
      </c>
      <c r="H447" s="27" t="s">
        <v>493</v>
      </c>
    </row>
    <row r="448" spans="2:8">
      <c r="B448" s="111" t="s">
        <v>2514</v>
      </c>
      <c r="C448" s="56" t="str">
        <f>VLOOKUP(B448,'LISTA DE PRECIOS'!A:B,2,FALSE)</f>
        <v>Ayudante</v>
      </c>
      <c r="D448" s="12" t="str">
        <f>VLOOKUP(B448,'LISTA DE PRECIOS'!A:D,4,FALSE)</f>
        <v>Día</v>
      </c>
      <c r="E448" s="23">
        <v>0.2</v>
      </c>
      <c r="F448" s="23">
        <v>1</v>
      </c>
      <c r="G448" s="13">
        <f>VLOOKUP(B448,'LISTA DE PRECIOS'!A:E,5,FALSE)</f>
        <v>67964</v>
      </c>
      <c r="H448" s="119">
        <f>+ROUND(E448*F448*G448,0)</f>
        <v>13593</v>
      </c>
    </row>
    <row r="449" spans="2:8" ht="15.75" thickBot="1">
      <c r="B449" s="135" t="s">
        <v>2516</v>
      </c>
      <c r="C449" s="56" t="str">
        <f>VLOOKUP(B449,'LISTA DE PRECIOS'!A:B,2,FALSE)</f>
        <v>Oficial</v>
      </c>
      <c r="D449" s="12" t="str">
        <f>VLOOKUP(B449,'LISTA DE PRECIOS'!A:D,4,FALSE)</f>
        <v>Día</v>
      </c>
      <c r="E449" s="125">
        <v>0.2</v>
      </c>
      <c r="F449" s="125">
        <v>1</v>
      </c>
      <c r="G449" s="13">
        <f>VLOOKUP(B449,'LISTA DE PRECIOS'!A:E,5,FALSE)</f>
        <v>122335</v>
      </c>
      <c r="H449" s="131">
        <f>+ROUND(E449*F449*G449,0)</f>
        <v>24467</v>
      </c>
    </row>
    <row r="450" spans="2:8" ht="15.75" thickBot="1">
      <c r="B450" s="991"/>
      <c r="C450" s="991"/>
      <c r="D450" s="991"/>
      <c r="E450" s="1042" t="s">
        <v>506</v>
      </c>
      <c r="F450" s="1043"/>
      <c r="G450" s="1031"/>
      <c r="H450" s="29">
        <f>ROUND(SUM(H448:H449),0)</f>
        <v>38060</v>
      </c>
    </row>
    <row r="451" spans="2:8" ht="15.75" thickBot="1">
      <c r="B451" s="42"/>
      <c r="C451" s="42"/>
      <c r="D451" s="42"/>
      <c r="E451" s="42"/>
      <c r="F451" s="42"/>
      <c r="G451" s="42"/>
      <c r="H451" s="42"/>
    </row>
    <row r="452" spans="2:8" ht="15.75" thickBot="1">
      <c r="B452" s="40"/>
      <c r="C452" s="40"/>
      <c r="D452" s="40"/>
      <c r="E452" s="995" t="s">
        <v>507</v>
      </c>
      <c r="F452" s="996"/>
      <c r="G452" s="997"/>
      <c r="H452" s="14">
        <f>+ROUND(H450+H441+H436+H445,0)</f>
        <v>80162</v>
      </c>
    </row>
    <row r="454" spans="2:8" ht="15.75" thickBot="1"/>
    <row r="455" spans="2:8" ht="16.5" thickBot="1">
      <c r="B455" s="998" t="s">
        <v>2583</v>
      </c>
      <c r="C455" s="999"/>
      <c r="D455" s="999"/>
      <c r="E455" s="999"/>
      <c r="F455" s="999"/>
      <c r="G455" s="999"/>
      <c r="H455" s="1000"/>
    </row>
    <row r="456" spans="2:8" ht="15.75" thickBot="1">
      <c r="B456" s="1001" t="s">
        <v>487</v>
      </c>
      <c r="C456" s="1002"/>
      <c r="D456" s="1003"/>
      <c r="E456" s="1004"/>
      <c r="F456" s="1004"/>
      <c r="G456" s="1004"/>
      <c r="H456" s="1005"/>
    </row>
    <row r="457" spans="2:8" ht="15.75" thickBot="1">
      <c r="B457" s="1006" t="s">
        <v>488</v>
      </c>
      <c r="C457" s="1007"/>
      <c r="D457" s="1259" t="s">
        <v>2588</v>
      </c>
      <c r="E457" s="1260"/>
      <c r="F457" s="1260"/>
      <c r="G457" s="1260"/>
      <c r="H457" s="1261"/>
    </row>
    <row r="458" spans="2:8" ht="14.45" customHeight="1">
      <c r="B458" s="1010" t="str">
        <f>VLOOKUP(D457,ACTIVIDADES!A:D,2,FALSE)</f>
        <v>Sobrecimiento h = 0,20 m revoque impermeabilizado 2 caras</v>
      </c>
      <c r="C458" s="1204"/>
      <c r="D458" s="1010" t="s">
        <v>34</v>
      </c>
      <c r="E458" s="1011"/>
      <c r="F458" s="1011"/>
      <c r="G458" s="1011"/>
      <c r="H458" s="38" t="s">
        <v>1</v>
      </c>
    </row>
    <row r="459" spans="2:8">
      <c r="B459" s="1012"/>
      <c r="C459" s="1205"/>
      <c r="D459" s="1016">
        <f>+ROUND(H481+H472+H467+H476,0)</f>
        <v>52358</v>
      </c>
      <c r="E459" s="1017"/>
      <c r="F459" s="1017"/>
      <c r="G459" s="1017"/>
      <c r="H459" s="1020" t="s">
        <v>28</v>
      </c>
    </row>
    <row r="460" spans="2:8" ht="15.75" thickBot="1">
      <c r="B460" s="1014"/>
      <c r="C460" s="1206"/>
      <c r="D460" s="1018"/>
      <c r="E460" s="1019"/>
      <c r="F460" s="1019"/>
      <c r="G460" s="1019"/>
      <c r="H460" s="1021"/>
    </row>
    <row r="461" spans="2:8" ht="15.75" thickBot="1"/>
    <row r="462" spans="2:8">
      <c r="B462" s="1028" t="s">
        <v>494</v>
      </c>
      <c r="C462" s="1029"/>
      <c r="D462" s="41" t="s">
        <v>495</v>
      </c>
      <c r="E462" s="25" t="s">
        <v>496</v>
      </c>
      <c r="F462" s="25" t="s">
        <v>2542</v>
      </c>
      <c r="G462" s="26" t="s">
        <v>492</v>
      </c>
      <c r="H462" s="27" t="s">
        <v>493</v>
      </c>
    </row>
    <row r="463" spans="2:8">
      <c r="B463" s="57" t="s">
        <v>903</v>
      </c>
      <c r="C463" s="56" t="str">
        <f>VLOOKUP(B463,'LISTA DE PRECIOS'!A:B,2,FALSE)</f>
        <v>Ladrillo tolete común</v>
      </c>
      <c r="D463" s="12" t="str">
        <f>VLOOKUP(B463,'LISTA DE PRECIOS'!A:D,4,FALSE)</f>
        <v>Un</v>
      </c>
      <c r="E463" s="12">
        <v>10</v>
      </c>
      <c r="F463" s="12">
        <v>1.05</v>
      </c>
      <c r="G463" s="13">
        <f>VLOOKUP(B463,'LISTA DE PRECIOS'!A:E,5,FALSE)</f>
        <v>772</v>
      </c>
      <c r="H463" s="39">
        <f>+ROUND(E463*F463*G463,0)</f>
        <v>8106</v>
      </c>
    </row>
    <row r="464" spans="2:8">
      <c r="B464" s="57" t="s">
        <v>677</v>
      </c>
      <c r="C464" s="56" t="str">
        <f>VLOOKUP(B464,'LISTA DE PRECIOS'!A:B,2,FALSE)</f>
        <v xml:space="preserve">Agua </v>
      </c>
      <c r="D464" s="12" t="str">
        <f>VLOOKUP(B464,'LISTA DE PRECIOS'!A:D,4,FALSE)</f>
        <v>Lt</v>
      </c>
      <c r="E464" s="12">
        <v>10</v>
      </c>
      <c r="F464" s="12">
        <v>1</v>
      </c>
      <c r="G464" s="13">
        <f>VLOOKUP(B464,'LISTA DE PRECIOS'!A:E,5,FALSE)</f>
        <v>7</v>
      </c>
      <c r="H464" s="39">
        <f>+ROUND(E464*F464*G464,0)</f>
        <v>70</v>
      </c>
    </row>
    <row r="465" spans="2:8">
      <c r="B465" s="57" t="s">
        <v>2427</v>
      </c>
      <c r="C465" s="56" t="str">
        <f>VLOOKUP(B465,'LISTA DE PRECIOS'!A:B,2,FALSE)</f>
        <v>Mortero 1:3 (producción)</v>
      </c>
      <c r="D465" s="12" t="str">
        <f>VLOOKUP(B465,'LISTA DE PRECIOS'!A:D,4,FALSE)</f>
        <v>M3</v>
      </c>
      <c r="E465" s="176">
        <v>0.06</v>
      </c>
      <c r="F465" s="12">
        <v>1.05</v>
      </c>
      <c r="G465" s="13">
        <f>VLOOKUP(B465,'LISTA DE PRECIOS'!A:E,5,FALSE)</f>
        <v>335812</v>
      </c>
      <c r="H465" s="39">
        <f>+ROUND(E465*F465*G465,0)</f>
        <v>21156</v>
      </c>
    </row>
    <row r="466" spans="2:8" ht="15.75" thickBot="1">
      <c r="B466" s="5"/>
      <c r="C466" s="139"/>
      <c r="D466" s="138"/>
      <c r="E466" s="137"/>
      <c r="F466" s="137"/>
      <c r="G466" s="136"/>
      <c r="H466" s="6"/>
    </row>
    <row r="467" spans="2:8" ht="15.75" thickBot="1">
      <c r="B467" s="1022"/>
      <c r="C467" s="1023"/>
      <c r="D467" s="1024"/>
      <c r="E467" s="1025" t="s">
        <v>497</v>
      </c>
      <c r="F467" s="994"/>
      <c r="G467" s="1026"/>
      <c r="H467" s="28">
        <f>ROUND(SUM(H463:H466),0)</f>
        <v>29332</v>
      </c>
    </row>
    <row r="468" spans="2:8" ht="15.75" thickBot="1">
      <c r="B468" s="1027"/>
      <c r="C468" s="1027"/>
      <c r="D468" s="1027"/>
      <c r="E468" s="1027"/>
      <c r="F468" s="1027"/>
      <c r="G468" s="1027"/>
      <c r="H468" s="1027"/>
    </row>
    <row r="469" spans="2:8">
      <c r="B469" s="1028" t="s">
        <v>489</v>
      </c>
      <c r="C469" s="1029"/>
      <c r="D469" s="41" t="s">
        <v>490</v>
      </c>
      <c r="E469" s="25" t="s">
        <v>491</v>
      </c>
      <c r="F469" s="25" t="s">
        <v>2542</v>
      </c>
      <c r="G469" s="26" t="s">
        <v>492</v>
      </c>
      <c r="H469" s="27" t="s">
        <v>493</v>
      </c>
    </row>
    <row r="470" spans="2:8">
      <c r="B470" s="54" t="s">
        <v>543</v>
      </c>
      <c r="C470" s="11" t="s">
        <v>203</v>
      </c>
      <c r="D470" s="12" t="s">
        <v>39</v>
      </c>
      <c r="E470" s="55">
        <v>0.1</v>
      </c>
      <c r="F470" s="55"/>
      <c r="G470" s="13">
        <f>+H481</f>
        <v>20933</v>
      </c>
      <c r="H470" s="24">
        <f>+ROUND(E470*G470,0)</f>
        <v>2093</v>
      </c>
    </row>
    <row r="471" spans="2:8">
      <c r="B471" s="54"/>
      <c r="C471" s="56">
        <f>VLOOKUP(B471,'LISTA DE PRECIOS'!A:B,2,FALSE)</f>
        <v>0</v>
      </c>
      <c r="D471" s="12">
        <f>VLOOKUP(B471,'LISTA DE PRECIOS'!A:D,4,FALSE)</f>
        <v>0</v>
      </c>
      <c r="E471" s="12"/>
      <c r="F471" s="55"/>
      <c r="G471" s="13"/>
      <c r="H471" s="24"/>
    </row>
    <row r="472" spans="2:8" ht="15.75" thickBot="1">
      <c r="B472" s="1022"/>
      <c r="C472" s="1023"/>
      <c r="D472" s="1024"/>
      <c r="E472" s="1030" t="s">
        <v>498</v>
      </c>
      <c r="F472" s="1031"/>
      <c r="G472" s="1032"/>
      <c r="H472" s="29">
        <f>ROUND(SUM(H470:H471),0)</f>
        <v>2093</v>
      </c>
    </row>
    <row r="473" spans="2:8" ht="15.75" thickBot="1">
      <c r="B473" s="42"/>
      <c r="C473" s="42"/>
      <c r="D473" s="42"/>
      <c r="E473" s="10"/>
      <c r="F473" s="10"/>
      <c r="G473" s="7"/>
      <c r="H473" s="8"/>
    </row>
    <row r="474" spans="2:8" ht="24.75" thickBot="1">
      <c r="B474" s="1033" t="s">
        <v>499</v>
      </c>
      <c r="C474" s="1034"/>
      <c r="D474" s="30" t="s">
        <v>495</v>
      </c>
      <c r="E474" s="30" t="s">
        <v>501</v>
      </c>
      <c r="F474" s="25" t="s">
        <v>2542</v>
      </c>
      <c r="G474" s="31" t="s">
        <v>500</v>
      </c>
      <c r="H474" s="32" t="s">
        <v>493</v>
      </c>
    </row>
    <row r="475" spans="2:8" ht="15.75" thickBot="1">
      <c r="B475" s="15">
        <v>3</v>
      </c>
      <c r="C475" s="16" t="s">
        <v>4</v>
      </c>
      <c r="D475" s="17"/>
      <c r="E475" s="18"/>
      <c r="F475" s="18"/>
      <c r="G475" s="19"/>
      <c r="H475" s="20">
        <f>+ROUND(E475*G475,0)</f>
        <v>0</v>
      </c>
    </row>
    <row r="476" spans="2:8" ht="15.75" thickBot="1">
      <c r="B476" s="991"/>
      <c r="C476" s="991"/>
      <c r="D476" s="991"/>
      <c r="E476" s="992" t="s">
        <v>502</v>
      </c>
      <c r="F476" s="993"/>
      <c r="G476" s="994"/>
      <c r="H476" s="33">
        <f>ROUND(SUM(H475:H475),0)</f>
        <v>0</v>
      </c>
    </row>
    <row r="477" spans="2:8" ht="15.75" thickBot="1">
      <c r="B477" s="1027"/>
      <c r="C477" s="1027"/>
      <c r="D477" s="1027"/>
      <c r="E477" s="1027"/>
      <c r="F477" s="1027"/>
      <c r="G477" s="1027"/>
      <c r="H477" s="1027"/>
    </row>
    <row r="478" spans="2:8">
      <c r="B478" s="1028" t="s">
        <v>503</v>
      </c>
      <c r="C478" s="1029"/>
      <c r="D478" s="41" t="s">
        <v>495</v>
      </c>
      <c r="E478" s="25" t="s">
        <v>504</v>
      </c>
      <c r="F478" s="25" t="s">
        <v>2530</v>
      </c>
      <c r="G478" s="26" t="s">
        <v>505</v>
      </c>
      <c r="H478" s="27" t="s">
        <v>493</v>
      </c>
    </row>
    <row r="479" spans="2:8">
      <c r="B479" s="111" t="s">
        <v>2514</v>
      </c>
      <c r="C479" s="56" t="str">
        <f>VLOOKUP(B479,'LISTA DE PRECIOS'!A:B,2,FALSE)</f>
        <v>Ayudante</v>
      </c>
      <c r="D479" s="12" t="str">
        <f>VLOOKUP(B479,'LISTA DE PRECIOS'!A:D,4,FALSE)</f>
        <v>Día</v>
      </c>
      <c r="E479" s="23">
        <v>0.11</v>
      </c>
      <c r="F479" s="23">
        <v>1</v>
      </c>
      <c r="G479" s="13">
        <f>VLOOKUP(B479,'LISTA DE PRECIOS'!A:E,5,FALSE)</f>
        <v>67964</v>
      </c>
      <c r="H479" s="119">
        <f>+ROUND(E479*F479*G479,0)</f>
        <v>7476</v>
      </c>
    </row>
    <row r="480" spans="2:8" ht="15.75" thickBot="1">
      <c r="B480" s="135" t="s">
        <v>2516</v>
      </c>
      <c r="C480" s="56" t="str">
        <f>VLOOKUP(B480,'LISTA DE PRECIOS'!A:B,2,FALSE)</f>
        <v>Oficial</v>
      </c>
      <c r="D480" s="12" t="str">
        <f>VLOOKUP(B480,'LISTA DE PRECIOS'!A:D,4,FALSE)</f>
        <v>Día</v>
      </c>
      <c r="E480" s="125">
        <v>0.11</v>
      </c>
      <c r="F480" s="125">
        <v>1</v>
      </c>
      <c r="G480" s="13">
        <f>VLOOKUP(B480,'LISTA DE PRECIOS'!A:E,5,FALSE)</f>
        <v>122335</v>
      </c>
      <c r="H480" s="131">
        <f>+ROUND(E480*F480*G480,0)</f>
        <v>13457</v>
      </c>
    </row>
    <row r="481" spans="2:8" ht="15.75" thickBot="1">
      <c r="B481" s="991"/>
      <c r="C481" s="991"/>
      <c r="D481" s="991"/>
      <c r="E481" s="1042" t="s">
        <v>506</v>
      </c>
      <c r="F481" s="1043"/>
      <c r="G481" s="1031"/>
      <c r="H481" s="29">
        <f>ROUND(SUM(H479:H480),0)</f>
        <v>20933</v>
      </c>
    </row>
    <row r="482" spans="2:8" ht="15.75" thickBot="1">
      <c r="B482" s="42"/>
      <c r="C482" s="42"/>
      <c r="D482" s="42"/>
      <c r="E482" s="42"/>
      <c r="F482" s="42"/>
      <c r="G482" s="42"/>
      <c r="H482" s="42"/>
    </row>
    <row r="483" spans="2:8" ht="15.75" thickBot="1">
      <c r="B483" s="40"/>
      <c r="C483" s="40"/>
      <c r="D483" s="40"/>
      <c r="E483" s="995" t="s">
        <v>507</v>
      </c>
      <c r="F483" s="996"/>
      <c r="G483" s="997"/>
      <c r="H483" s="14">
        <f>+ROUND(H481+H472+H467+H476,0)</f>
        <v>52358</v>
      </c>
    </row>
    <row r="485" spans="2:8" ht="15.75" thickBot="1"/>
    <row r="486" spans="2:8" ht="16.5" thickBot="1">
      <c r="B486" s="998" t="s">
        <v>2583</v>
      </c>
      <c r="C486" s="999"/>
      <c r="D486" s="999"/>
      <c r="E486" s="999"/>
      <c r="F486" s="999"/>
      <c r="G486" s="999"/>
      <c r="H486" s="1000"/>
    </row>
    <row r="487" spans="2:8" ht="15.75" thickBot="1">
      <c r="B487" s="1001" t="s">
        <v>487</v>
      </c>
      <c r="C487" s="1002"/>
      <c r="D487" s="1003"/>
      <c r="E487" s="1004"/>
      <c r="F487" s="1004"/>
      <c r="G487" s="1004"/>
      <c r="H487" s="1005"/>
    </row>
    <row r="488" spans="2:8" ht="15.75" thickBot="1">
      <c r="B488" s="1006" t="s">
        <v>488</v>
      </c>
      <c r="C488" s="1007"/>
      <c r="D488" s="1259" t="s">
        <v>2587</v>
      </c>
      <c r="E488" s="1260"/>
      <c r="F488" s="1260"/>
      <c r="G488" s="1260"/>
      <c r="H488" s="1261"/>
    </row>
    <row r="489" spans="2:8" ht="14.45" customHeight="1">
      <c r="B489" s="1010" t="str">
        <f>VLOOKUP(D488,ACTIVIDADES!A:D,2,FALSE)</f>
        <v>Revoque muro incluye dilataciones y filos</v>
      </c>
      <c r="C489" s="1204"/>
      <c r="D489" s="1010" t="s">
        <v>34</v>
      </c>
      <c r="E489" s="1011"/>
      <c r="F489" s="1011"/>
      <c r="G489" s="1011"/>
      <c r="H489" s="38" t="s">
        <v>1</v>
      </c>
    </row>
    <row r="490" spans="2:8">
      <c r="B490" s="1012"/>
      <c r="C490" s="1205"/>
      <c r="D490" s="1016">
        <f>+ROUND(H510+H501+H496+H505,0)</f>
        <v>36535</v>
      </c>
      <c r="E490" s="1017"/>
      <c r="F490" s="1017"/>
      <c r="G490" s="1017"/>
      <c r="H490" s="1020" t="s">
        <v>23</v>
      </c>
    </row>
    <row r="491" spans="2:8" ht="15.75" thickBot="1">
      <c r="B491" s="1014"/>
      <c r="C491" s="1206"/>
      <c r="D491" s="1018"/>
      <c r="E491" s="1019"/>
      <c r="F491" s="1019"/>
      <c r="G491" s="1019"/>
      <c r="H491" s="1021"/>
    </row>
    <row r="492" spans="2:8" ht="15.75" thickBot="1"/>
    <row r="493" spans="2:8">
      <c r="B493" s="1028" t="s">
        <v>494</v>
      </c>
      <c r="C493" s="1029"/>
      <c r="D493" s="41" t="s">
        <v>495</v>
      </c>
      <c r="E493" s="25" t="s">
        <v>496</v>
      </c>
      <c r="F493" s="25" t="s">
        <v>2542</v>
      </c>
      <c r="G493" s="26" t="s">
        <v>492</v>
      </c>
      <c r="H493" s="27" t="s">
        <v>493</v>
      </c>
    </row>
    <row r="494" spans="2:8">
      <c r="B494" s="57" t="s">
        <v>2427</v>
      </c>
      <c r="C494" s="56" t="str">
        <f>VLOOKUP(B494,'LISTA DE PRECIOS'!A:B,2,FALSE)</f>
        <v>Mortero 1:3 (producción)</v>
      </c>
      <c r="D494" s="12" t="str">
        <f>VLOOKUP(B494,'LISTA DE PRECIOS'!A:D,4,FALSE)</f>
        <v>M3</v>
      </c>
      <c r="E494" s="176">
        <v>0.06</v>
      </c>
      <c r="F494" s="12">
        <v>1.05</v>
      </c>
      <c r="G494" s="13">
        <f>VLOOKUP(B494,'LISTA DE PRECIOS'!A:E,5,FALSE)</f>
        <v>335812</v>
      </c>
      <c r="H494" s="39">
        <f>+ROUND(E494*F494*G494,0)</f>
        <v>21156</v>
      </c>
    </row>
    <row r="495" spans="2:8" ht="15.75" thickBot="1">
      <c r="B495" s="5"/>
      <c r="C495" s="139"/>
      <c r="D495" s="138"/>
      <c r="E495" s="137"/>
      <c r="F495" s="137"/>
      <c r="G495" s="136"/>
      <c r="H495" s="6"/>
    </row>
    <row r="496" spans="2:8" ht="15.75" thickBot="1">
      <c r="B496" s="1022"/>
      <c r="C496" s="1023"/>
      <c r="D496" s="1024"/>
      <c r="E496" s="1025" t="s">
        <v>497</v>
      </c>
      <c r="F496" s="994"/>
      <c r="G496" s="1026"/>
      <c r="H496" s="28">
        <f>ROUND(SUM(H494:H495),0)</f>
        <v>21156</v>
      </c>
    </row>
    <row r="497" spans="2:8" ht="15.75" thickBot="1">
      <c r="B497" s="1027"/>
      <c r="C497" s="1027"/>
      <c r="D497" s="1027"/>
      <c r="E497" s="1027"/>
      <c r="F497" s="1027"/>
      <c r="G497" s="1027"/>
      <c r="H497" s="1027"/>
    </row>
    <row r="498" spans="2:8">
      <c r="B498" s="1028" t="s">
        <v>489</v>
      </c>
      <c r="C498" s="1029"/>
      <c r="D498" s="41" t="s">
        <v>490</v>
      </c>
      <c r="E498" s="25" t="s">
        <v>491</v>
      </c>
      <c r="F498" s="25" t="s">
        <v>2542</v>
      </c>
      <c r="G498" s="26" t="s">
        <v>492</v>
      </c>
      <c r="H498" s="27" t="s">
        <v>493</v>
      </c>
    </row>
    <row r="499" spans="2:8">
      <c r="B499" s="54" t="s">
        <v>543</v>
      </c>
      <c r="C499" s="56" t="str">
        <f>VLOOKUP(B499,'LISTA DE PRECIOS'!A:B,2,FALSE)</f>
        <v>Herramienta menor</v>
      </c>
      <c r="D499" s="12" t="str">
        <f>VLOOKUP(B499,'LISTA DE PRECIOS'!A:D,4,FALSE)</f>
        <v>%MO</v>
      </c>
      <c r="E499" s="55">
        <v>0.1</v>
      </c>
      <c r="F499" s="55"/>
      <c r="G499" s="13">
        <f>+H510</f>
        <v>13320</v>
      </c>
      <c r="H499" s="24">
        <f>+ROUND(E499*G499,0)</f>
        <v>1332</v>
      </c>
    </row>
    <row r="500" spans="2:8">
      <c r="B500" s="54" t="s">
        <v>603</v>
      </c>
      <c r="C500" s="56" t="str">
        <f>VLOOKUP(B500,'LISTA DE PRECIOS'!A:B,2,FALSE)</f>
        <v>Andamio tubular</v>
      </c>
      <c r="D500" s="12" t="str">
        <f>VLOOKUP(B500,'LISTA DE PRECIOS'!A:D,4,FALSE)</f>
        <v>Día</v>
      </c>
      <c r="E500" s="12">
        <v>0.1</v>
      </c>
      <c r="F500" s="55"/>
      <c r="G500" s="13">
        <f>VLOOKUP(B500,'LISTA DE PRECIOS'!A:E,5,FALSE)</f>
        <v>7266</v>
      </c>
      <c r="H500" s="24">
        <f>+ROUND(E500*G500,0)</f>
        <v>727</v>
      </c>
    </row>
    <row r="501" spans="2:8" ht="15.75" thickBot="1">
      <c r="B501" s="1022"/>
      <c r="C501" s="1023"/>
      <c r="D501" s="1024"/>
      <c r="E501" s="1030" t="s">
        <v>498</v>
      </c>
      <c r="F501" s="1031"/>
      <c r="G501" s="1032"/>
      <c r="H501" s="29">
        <f>ROUND(SUM(H499:H500),0)</f>
        <v>2059</v>
      </c>
    </row>
    <row r="502" spans="2:8" ht="15.75" thickBot="1">
      <c r="B502" s="42"/>
      <c r="C502" s="42"/>
      <c r="D502" s="42"/>
      <c r="E502" s="10"/>
      <c r="F502" s="10"/>
      <c r="G502" s="7"/>
      <c r="H502" s="8"/>
    </row>
    <row r="503" spans="2:8" ht="24.75" thickBot="1">
      <c r="B503" s="1033" t="s">
        <v>499</v>
      </c>
      <c r="C503" s="1034"/>
      <c r="D503" s="30" t="s">
        <v>495</v>
      </c>
      <c r="E503" s="30" t="s">
        <v>501</v>
      </c>
      <c r="F503" s="25" t="s">
        <v>2542</v>
      </c>
      <c r="G503" s="31" t="s">
        <v>500</v>
      </c>
      <c r="H503" s="32" t="s">
        <v>493</v>
      </c>
    </row>
    <row r="504" spans="2:8" ht="15.75" thickBot="1">
      <c r="B504" s="15">
        <v>3</v>
      </c>
      <c r="C504" s="16" t="s">
        <v>4</v>
      </c>
      <c r="D504" s="17"/>
      <c r="E504" s="18"/>
      <c r="F504" s="18"/>
      <c r="G504" s="19"/>
      <c r="H504" s="20">
        <f>+ROUND(E504*G504,0)</f>
        <v>0</v>
      </c>
    </row>
    <row r="505" spans="2:8" ht="15.75" thickBot="1">
      <c r="B505" s="991"/>
      <c r="C505" s="991"/>
      <c r="D505" s="991"/>
      <c r="E505" s="992" t="s">
        <v>502</v>
      </c>
      <c r="F505" s="993"/>
      <c r="G505" s="994"/>
      <c r="H505" s="33">
        <f>ROUND(SUM(H504:H504),0)</f>
        <v>0</v>
      </c>
    </row>
    <row r="506" spans="2:8" ht="15.75" thickBot="1">
      <c r="B506" s="1027"/>
      <c r="C506" s="1027"/>
      <c r="D506" s="1027"/>
      <c r="E506" s="1027"/>
      <c r="F506" s="1027"/>
      <c r="G506" s="1027"/>
      <c r="H506" s="1027"/>
    </row>
    <row r="507" spans="2:8">
      <c r="B507" s="1028" t="s">
        <v>503</v>
      </c>
      <c r="C507" s="1029"/>
      <c r="D507" s="41" t="s">
        <v>495</v>
      </c>
      <c r="E507" s="25" t="s">
        <v>504</v>
      </c>
      <c r="F507" s="25" t="s">
        <v>2530</v>
      </c>
      <c r="G507" s="26" t="s">
        <v>505</v>
      </c>
      <c r="H507" s="27" t="s">
        <v>493</v>
      </c>
    </row>
    <row r="508" spans="2:8">
      <c r="B508" s="111" t="s">
        <v>2514</v>
      </c>
      <c r="C508" s="56" t="str">
        <f>VLOOKUP(B508,'LISTA DE PRECIOS'!A:B,2,FALSE)</f>
        <v>Ayudante</v>
      </c>
      <c r="D508" s="12" t="str">
        <f>VLOOKUP(B508,'LISTA DE PRECIOS'!A:D,4,FALSE)</f>
        <v>Día</v>
      </c>
      <c r="E508" s="23">
        <v>7.0000000000000007E-2</v>
      </c>
      <c r="F508" s="23">
        <v>1</v>
      </c>
      <c r="G508" s="13">
        <f>VLOOKUP(B508,'LISTA DE PRECIOS'!A:E,5,FALSE)</f>
        <v>67964</v>
      </c>
      <c r="H508" s="119">
        <f>+ROUND(E508*F508*G508,0)</f>
        <v>4757</v>
      </c>
    </row>
    <row r="509" spans="2:8" ht="15.75" thickBot="1">
      <c r="B509" s="135" t="s">
        <v>2516</v>
      </c>
      <c r="C509" s="56" t="str">
        <f>VLOOKUP(B509,'LISTA DE PRECIOS'!A:B,2,FALSE)</f>
        <v>Oficial</v>
      </c>
      <c r="D509" s="12" t="str">
        <f>VLOOKUP(B509,'LISTA DE PRECIOS'!A:D,4,FALSE)</f>
        <v>Día</v>
      </c>
      <c r="E509" s="125">
        <v>7.0000000000000007E-2</v>
      </c>
      <c r="F509" s="125">
        <v>1</v>
      </c>
      <c r="G509" s="13">
        <f>VLOOKUP(B509,'LISTA DE PRECIOS'!A:E,5,FALSE)</f>
        <v>122335</v>
      </c>
      <c r="H509" s="131">
        <f>+ROUND(E509*F509*G509,0)</f>
        <v>8563</v>
      </c>
    </row>
    <row r="510" spans="2:8" ht="15.75" thickBot="1">
      <c r="B510" s="991"/>
      <c r="C510" s="991"/>
      <c r="D510" s="991"/>
      <c r="E510" s="1042" t="s">
        <v>506</v>
      </c>
      <c r="F510" s="1043"/>
      <c r="G510" s="1031"/>
      <c r="H510" s="29">
        <f>ROUND(SUM(H508:H509),0)</f>
        <v>13320</v>
      </c>
    </row>
    <row r="511" spans="2:8" ht="15.75" thickBot="1">
      <c r="B511" s="42"/>
      <c r="C511" s="42"/>
      <c r="D511" s="42"/>
      <c r="E511" s="42"/>
      <c r="F511" s="42"/>
      <c r="G511" s="42"/>
      <c r="H511" s="42"/>
    </row>
    <row r="512" spans="2:8" ht="15.75" thickBot="1">
      <c r="B512" s="40"/>
      <c r="C512" s="40"/>
      <c r="D512" s="40"/>
      <c r="E512" s="995" t="s">
        <v>507</v>
      </c>
      <c r="F512" s="996"/>
      <c r="G512" s="997"/>
      <c r="H512" s="14">
        <f>+ROUND(H510+H501+H496+H505,0)</f>
        <v>36535</v>
      </c>
    </row>
    <row r="514" spans="2:8" ht="15.75" thickBot="1"/>
    <row r="515" spans="2:8" ht="16.5" thickBot="1">
      <c r="B515" s="998" t="s">
        <v>2583</v>
      </c>
      <c r="C515" s="999"/>
      <c r="D515" s="999"/>
      <c r="E515" s="999"/>
      <c r="F515" s="999"/>
      <c r="G515" s="999"/>
      <c r="H515" s="1000"/>
    </row>
    <row r="516" spans="2:8" ht="15.75" thickBot="1">
      <c r="B516" s="1001" t="s">
        <v>487</v>
      </c>
      <c r="C516" s="1002"/>
      <c r="D516" s="1003"/>
      <c r="E516" s="1004"/>
      <c r="F516" s="1004"/>
      <c r="G516" s="1004"/>
      <c r="H516" s="1005"/>
    </row>
    <row r="517" spans="2:8" ht="15.75" thickBot="1">
      <c r="B517" s="1006" t="s">
        <v>488</v>
      </c>
      <c r="C517" s="1007"/>
      <c r="D517" s="1259" t="s">
        <v>2586</v>
      </c>
      <c r="E517" s="1260"/>
      <c r="F517" s="1260"/>
      <c r="G517" s="1260"/>
      <c r="H517" s="1261"/>
    </row>
    <row r="518" spans="2:8" ht="14.45" customHeight="1">
      <c r="B518" s="1010" t="str">
        <f>VLOOKUP(D517,ACTIVIDADES!A:D,2,FALSE)</f>
        <v>Filos y dilataciones</v>
      </c>
      <c r="C518" s="1204"/>
      <c r="D518" s="1010" t="s">
        <v>34</v>
      </c>
      <c r="E518" s="1011"/>
      <c r="F518" s="1011"/>
      <c r="G518" s="1011"/>
      <c r="H518" s="38" t="s">
        <v>1</v>
      </c>
    </row>
    <row r="519" spans="2:8">
      <c r="B519" s="1012"/>
      <c r="C519" s="1205"/>
      <c r="D519" s="1016">
        <f>+ROUND(H539+H530+H525+H534,0)</f>
        <v>8053</v>
      </c>
      <c r="E519" s="1017"/>
      <c r="F519" s="1017"/>
      <c r="G519" s="1017"/>
      <c r="H519" s="1020" t="s">
        <v>28</v>
      </c>
    </row>
    <row r="520" spans="2:8" ht="15.75" thickBot="1">
      <c r="B520" s="1014"/>
      <c r="C520" s="1206"/>
      <c r="D520" s="1018"/>
      <c r="E520" s="1019"/>
      <c r="F520" s="1019"/>
      <c r="G520" s="1019"/>
      <c r="H520" s="1021"/>
    </row>
    <row r="521" spans="2:8" ht="15.75" thickBot="1"/>
    <row r="522" spans="2:8">
      <c r="B522" s="1028" t="s">
        <v>494</v>
      </c>
      <c r="C522" s="1029"/>
      <c r="D522" s="41" t="s">
        <v>495</v>
      </c>
      <c r="E522" s="25" t="s">
        <v>496</v>
      </c>
      <c r="F522" s="25" t="s">
        <v>2542</v>
      </c>
      <c r="G522" s="26" t="s">
        <v>492</v>
      </c>
      <c r="H522" s="27" t="s">
        <v>493</v>
      </c>
    </row>
    <row r="523" spans="2:8">
      <c r="B523" s="57" t="s">
        <v>2427</v>
      </c>
      <c r="C523" s="56" t="str">
        <f>VLOOKUP(B523,'LISTA DE PRECIOS'!A:B,2,FALSE)</f>
        <v>Mortero 1:3 (producción)</v>
      </c>
      <c r="D523" s="12" t="str">
        <f>VLOOKUP(B523,'LISTA DE PRECIOS'!A:D,4,FALSE)</f>
        <v>M3</v>
      </c>
      <c r="E523" s="176">
        <v>4.0000000000000001E-3</v>
      </c>
      <c r="F523" s="12">
        <v>1.05</v>
      </c>
      <c r="G523" s="13">
        <f>VLOOKUP(B523,'LISTA DE PRECIOS'!A:E,5,FALSE)</f>
        <v>335812</v>
      </c>
      <c r="H523" s="39">
        <f>+ROUND(E523*F523*G523,0)</f>
        <v>1410</v>
      </c>
    </row>
    <row r="524" spans="2:8" ht="15.75" thickBot="1">
      <c r="B524" s="5"/>
      <c r="C524" s="139"/>
      <c r="D524" s="138"/>
      <c r="E524" s="137"/>
      <c r="F524" s="137"/>
      <c r="G524" s="136"/>
      <c r="H524" s="6"/>
    </row>
    <row r="525" spans="2:8" ht="15.75" thickBot="1">
      <c r="B525" s="1022"/>
      <c r="C525" s="1023"/>
      <c r="D525" s="1024"/>
      <c r="E525" s="1025" t="s">
        <v>497</v>
      </c>
      <c r="F525" s="994"/>
      <c r="G525" s="1026"/>
      <c r="H525" s="28">
        <f>ROUND(SUM(H523:H524),0)</f>
        <v>1410</v>
      </c>
    </row>
    <row r="526" spans="2:8" ht="15.75" thickBot="1">
      <c r="B526" s="1027"/>
      <c r="C526" s="1027"/>
      <c r="D526" s="1027"/>
      <c r="E526" s="1027"/>
      <c r="F526" s="1027"/>
      <c r="G526" s="1027"/>
      <c r="H526" s="1027"/>
    </row>
    <row r="527" spans="2:8">
      <c r="B527" s="1028" t="s">
        <v>489</v>
      </c>
      <c r="C527" s="1029"/>
      <c r="D527" s="41" t="s">
        <v>490</v>
      </c>
      <c r="E527" s="25" t="s">
        <v>491</v>
      </c>
      <c r="F527" s="25" t="s">
        <v>2542</v>
      </c>
      <c r="G527" s="26" t="s">
        <v>492</v>
      </c>
      <c r="H527" s="27" t="s">
        <v>493</v>
      </c>
    </row>
    <row r="528" spans="2:8">
      <c r="B528" s="54" t="s">
        <v>543</v>
      </c>
      <c r="C528" s="56" t="str">
        <f>VLOOKUP(B528,'LISTA DE PRECIOS'!A:B,2,FALSE)</f>
        <v>Herramienta menor</v>
      </c>
      <c r="D528" s="12" t="str">
        <f>VLOOKUP(B528,'LISTA DE PRECIOS'!A:D,4,FALSE)</f>
        <v>%MO</v>
      </c>
      <c r="E528" s="55">
        <v>0.1</v>
      </c>
      <c r="F528" s="55"/>
      <c r="G528" s="13">
        <f>+H539</f>
        <v>5709</v>
      </c>
      <c r="H528" s="24">
        <f>+ROUND(E528*G528,0)</f>
        <v>571</v>
      </c>
    </row>
    <row r="529" spans="2:8">
      <c r="B529" s="54" t="s">
        <v>603</v>
      </c>
      <c r="C529" s="56" t="str">
        <f>VLOOKUP(B529,'LISTA DE PRECIOS'!A:B,2,FALSE)</f>
        <v>Andamio tubular</v>
      </c>
      <c r="D529" s="12" t="str">
        <f>VLOOKUP(B529,'LISTA DE PRECIOS'!A:D,4,FALSE)</f>
        <v>Día</v>
      </c>
      <c r="E529" s="12">
        <v>0.05</v>
      </c>
      <c r="F529" s="55"/>
      <c r="G529" s="13">
        <f>VLOOKUP(B529,'LISTA DE PRECIOS'!A:E,5,FALSE)</f>
        <v>7266</v>
      </c>
      <c r="H529" s="24">
        <f>+ROUND(E529*G529,0)</f>
        <v>363</v>
      </c>
    </row>
    <row r="530" spans="2:8" ht="15.75" thickBot="1">
      <c r="B530" s="1022"/>
      <c r="C530" s="1023"/>
      <c r="D530" s="1024"/>
      <c r="E530" s="1030" t="s">
        <v>498</v>
      </c>
      <c r="F530" s="1031"/>
      <c r="G530" s="1032"/>
      <c r="H530" s="29">
        <f>ROUND(SUM(H528:H529),0)</f>
        <v>934</v>
      </c>
    </row>
    <row r="531" spans="2:8" ht="15.75" thickBot="1">
      <c r="B531" s="42"/>
      <c r="C531" s="42"/>
      <c r="D531" s="42"/>
      <c r="E531" s="10"/>
      <c r="F531" s="10"/>
      <c r="G531" s="7"/>
      <c r="H531" s="8"/>
    </row>
    <row r="532" spans="2:8" ht="24.75" thickBot="1">
      <c r="B532" s="1033" t="s">
        <v>499</v>
      </c>
      <c r="C532" s="1034"/>
      <c r="D532" s="30" t="s">
        <v>495</v>
      </c>
      <c r="E532" s="30" t="s">
        <v>501</v>
      </c>
      <c r="F532" s="25" t="s">
        <v>2542</v>
      </c>
      <c r="G532" s="31" t="s">
        <v>500</v>
      </c>
      <c r="H532" s="32" t="s">
        <v>493</v>
      </c>
    </row>
    <row r="533" spans="2:8" ht="15.75" thickBot="1">
      <c r="B533" s="15">
        <v>3</v>
      </c>
      <c r="C533" s="16" t="s">
        <v>4</v>
      </c>
      <c r="D533" s="17"/>
      <c r="E533" s="18"/>
      <c r="F533" s="18"/>
      <c r="G533" s="19"/>
      <c r="H533" s="20">
        <f>+ROUND(E533*G533,0)</f>
        <v>0</v>
      </c>
    </row>
    <row r="534" spans="2:8" ht="15.75" thickBot="1">
      <c r="B534" s="991"/>
      <c r="C534" s="991"/>
      <c r="D534" s="991"/>
      <c r="E534" s="992" t="s">
        <v>502</v>
      </c>
      <c r="F534" s="993"/>
      <c r="G534" s="994"/>
      <c r="H534" s="33">
        <f>ROUND(SUM(H533:H533),0)</f>
        <v>0</v>
      </c>
    </row>
    <row r="535" spans="2:8" ht="15.75" thickBot="1">
      <c r="B535" s="1027"/>
      <c r="C535" s="1027"/>
      <c r="D535" s="1027"/>
      <c r="E535" s="1027"/>
      <c r="F535" s="1027"/>
      <c r="G535" s="1027"/>
      <c r="H535" s="1027"/>
    </row>
    <row r="536" spans="2:8">
      <c r="B536" s="1028" t="s">
        <v>503</v>
      </c>
      <c r="C536" s="1029"/>
      <c r="D536" s="41" t="s">
        <v>495</v>
      </c>
      <c r="E536" s="25" t="s">
        <v>504</v>
      </c>
      <c r="F536" s="25" t="s">
        <v>2530</v>
      </c>
      <c r="G536" s="26" t="s">
        <v>505</v>
      </c>
      <c r="H536" s="27" t="s">
        <v>493</v>
      </c>
    </row>
    <row r="537" spans="2:8">
      <c r="B537" s="111" t="s">
        <v>2514</v>
      </c>
      <c r="C537" s="56" t="str">
        <f>VLOOKUP(B537,'LISTA DE PRECIOS'!A:B,2,FALSE)</f>
        <v>Ayudante</v>
      </c>
      <c r="D537" s="12" t="str">
        <f>VLOOKUP(B537,'LISTA DE PRECIOS'!A:D,4,FALSE)</f>
        <v>Día</v>
      </c>
      <c r="E537" s="23">
        <v>0.03</v>
      </c>
      <c r="F537" s="23">
        <v>1</v>
      </c>
      <c r="G537" s="13">
        <f>VLOOKUP(B537,'LISTA DE PRECIOS'!A:E,5,FALSE)</f>
        <v>67964</v>
      </c>
      <c r="H537" s="119">
        <f>+ROUND(E537*F537*G537,0)</f>
        <v>2039</v>
      </c>
    </row>
    <row r="538" spans="2:8" ht="15.75" thickBot="1">
      <c r="B538" s="135" t="s">
        <v>2516</v>
      </c>
      <c r="C538" s="56" t="str">
        <f>VLOOKUP(B538,'LISTA DE PRECIOS'!A:B,2,FALSE)</f>
        <v>Oficial</v>
      </c>
      <c r="D538" s="12" t="str">
        <f>VLOOKUP(B538,'LISTA DE PRECIOS'!A:D,4,FALSE)</f>
        <v>Día</v>
      </c>
      <c r="E538" s="125">
        <v>0.03</v>
      </c>
      <c r="F538" s="125">
        <v>1</v>
      </c>
      <c r="G538" s="13">
        <f>VLOOKUP(B538,'LISTA DE PRECIOS'!A:E,5,FALSE)</f>
        <v>122335</v>
      </c>
      <c r="H538" s="131">
        <f>+ROUND(E538*F538*G538,0)</f>
        <v>3670</v>
      </c>
    </row>
    <row r="539" spans="2:8" ht="15.75" thickBot="1">
      <c r="B539" s="991"/>
      <c r="C539" s="991"/>
      <c r="D539" s="991"/>
      <c r="E539" s="1042" t="s">
        <v>506</v>
      </c>
      <c r="F539" s="1043"/>
      <c r="G539" s="1031"/>
      <c r="H539" s="29">
        <f>ROUND(SUM(H537:H538),0)</f>
        <v>5709</v>
      </c>
    </row>
    <row r="540" spans="2:8" ht="15.75" thickBot="1">
      <c r="B540" s="42"/>
      <c r="C540" s="42"/>
      <c r="D540" s="42"/>
      <c r="E540" s="42"/>
      <c r="F540" s="42"/>
      <c r="G540" s="42"/>
      <c r="H540" s="42"/>
    </row>
    <row r="541" spans="2:8" ht="15.75" thickBot="1">
      <c r="B541" s="40"/>
      <c r="C541" s="40"/>
      <c r="D541" s="40"/>
      <c r="E541" s="995" t="s">
        <v>507</v>
      </c>
      <c r="F541" s="996"/>
      <c r="G541" s="997"/>
      <c r="H541" s="14">
        <f>+ROUND(H539+H530+H525+H534,0)</f>
        <v>8053</v>
      </c>
    </row>
    <row r="543" spans="2:8" ht="15.75" thickBot="1"/>
    <row r="544" spans="2:8" ht="16.5" thickBot="1">
      <c r="B544" s="998" t="s">
        <v>2583</v>
      </c>
      <c r="C544" s="999"/>
      <c r="D544" s="999"/>
      <c r="E544" s="999"/>
      <c r="F544" s="999"/>
      <c r="G544" s="999"/>
      <c r="H544" s="1000"/>
    </row>
    <row r="545" spans="2:8" ht="15.75" thickBot="1">
      <c r="B545" s="1001" t="s">
        <v>487</v>
      </c>
      <c r="C545" s="1002"/>
      <c r="D545" s="1003"/>
      <c r="E545" s="1004"/>
      <c r="F545" s="1004"/>
      <c r="G545" s="1004"/>
      <c r="H545" s="1005"/>
    </row>
    <row r="546" spans="2:8" ht="15.75" thickBot="1">
      <c r="B546" s="1006" t="s">
        <v>488</v>
      </c>
      <c r="C546" s="1007"/>
      <c r="D546" s="1259" t="s">
        <v>2585</v>
      </c>
      <c r="E546" s="1260"/>
      <c r="F546" s="1260"/>
      <c r="G546" s="1260"/>
      <c r="H546" s="1261"/>
    </row>
    <row r="547" spans="2:8" ht="14.45" customHeight="1">
      <c r="B547" s="1010" t="str">
        <f>VLOOKUP(D546,ACTIVIDADES!A:D,2,FALSE)</f>
        <v>Revoque muro impermeabilizado, incluye dilataciones y filos</v>
      </c>
      <c r="C547" s="1204"/>
      <c r="D547" s="1010" t="s">
        <v>34</v>
      </c>
      <c r="E547" s="1011"/>
      <c r="F547" s="1011"/>
      <c r="G547" s="1011"/>
      <c r="H547" s="38" t="s">
        <v>1</v>
      </c>
    </row>
    <row r="548" spans="2:8">
      <c r="B548" s="1012"/>
      <c r="C548" s="1205"/>
      <c r="D548" s="1016">
        <f>+ROUND(H568+H559+H554+H563,0)</f>
        <v>29198</v>
      </c>
      <c r="E548" s="1017"/>
      <c r="F548" s="1017"/>
      <c r="G548" s="1017"/>
      <c r="H548" s="1020" t="s">
        <v>23</v>
      </c>
    </row>
    <row r="549" spans="2:8" ht="15.75" thickBot="1">
      <c r="B549" s="1014"/>
      <c r="C549" s="1206"/>
      <c r="D549" s="1018"/>
      <c r="E549" s="1019"/>
      <c r="F549" s="1019"/>
      <c r="G549" s="1019"/>
      <c r="H549" s="1021"/>
    </row>
    <row r="550" spans="2:8" ht="15.75" thickBot="1"/>
    <row r="551" spans="2:8">
      <c r="B551" s="1028" t="s">
        <v>494</v>
      </c>
      <c r="C551" s="1029"/>
      <c r="D551" s="41" t="s">
        <v>495</v>
      </c>
      <c r="E551" s="25" t="s">
        <v>496</v>
      </c>
      <c r="F551" s="25" t="s">
        <v>2542</v>
      </c>
      <c r="G551" s="26" t="s">
        <v>492</v>
      </c>
      <c r="H551" s="27" t="s">
        <v>493</v>
      </c>
    </row>
    <row r="552" spans="2:8">
      <c r="B552" s="57" t="s">
        <v>2430</v>
      </c>
      <c r="C552" s="56" t="str">
        <f>VLOOKUP(B552,'LISTA DE PRECIOS'!A:B,2,FALSE)</f>
        <v>Mortero 1:3 impermeabilizado (producción)</v>
      </c>
      <c r="D552" s="12" t="str">
        <f>VLOOKUP(B552,'LISTA DE PRECIOS'!A:D,4,FALSE)</f>
        <v>M3</v>
      </c>
      <c r="E552" s="176">
        <v>2.5000000000000001E-2</v>
      </c>
      <c r="F552" s="12">
        <v>1.05</v>
      </c>
      <c r="G552" s="13">
        <f>VLOOKUP(B552,'LISTA DE PRECIOS'!A:E,5,FALSE)</f>
        <v>526422</v>
      </c>
      <c r="H552" s="39">
        <f>+ROUND(E552*F552*G552,0)</f>
        <v>13819</v>
      </c>
    </row>
    <row r="553" spans="2:8" ht="15.75" thickBot="1">
      <c r="B553" s="5"/>
      <c r="C553" s="139"/>
      <c r="D553" s="138"/>
      <c r="E553" s="137"/>
      <c r="F553" s="137"/>
      <c r="G553" s="136"/>
      <c r="H553" s="6"/>
    </row>
    <row r="554" spans="2:8" ht="15.75" thickBot="1">
      <c r="B554" s="1022"/>
      <c r="C554" s="1023"/>
      <c r="D554" s="1024"/>
      <c r="E554" s="1025" t="s">
        <v>497</v>
      </c>
      <c r="F554" s="994"/>
      <c r="G554" s="1026"/>
      <c r="H554" s="28">
        <f>ROUND(SUM(H552:H553),0)</f>
        <v>13819</v>
      </c>
    </row>
    <row r="555" spans="2:8" ht="15.75" thickBot="1">
      <c r="B555" s="1027"/>
      <c r="C555" s="1027"/>
      <c r="D555" s="1027"/>
      <c r="E555" s="1027"/>
      <c r="F555" s="1027"/>
      <c r="G555" s="1027"/>
      <c r="H555" s="1027"/>
    </row>
    <row r="556" spans="2:8">
      <c r="B556" s="1028" t="s">
        <v>489</v>
      </c>
      <c r="C556" s="1029"/>
      <c r="D556" s="41" t="s">
        <v>490</v>
      </c>
      <c r="E556" s="25" t="s">
        <v>491</v>
      </c>
      <c r="F556" s="25" t="s">
        <v>2542</v>
      </c>
      <c r="G556" s="26" t="s">
        <v>492</v>
      </c>
      <c r="H556" s="27" t="s">
        <v>493</v>
      </c>
    </row>
    <row r="557" spans="2:8">
      <c r="B557" s="54" t="s">
        <v>543</v>
      </c>
      <c r="C557" s="56" t="str">
        <f>VLOOKUP(B557,'LISTA DE PRECIOS'!A:B,2,FALSE)</f>
        <v>Herramienta menor</v>
      </c>
      <c r="D557" s="12" t="str">
        <f>VLOOKUP(B557,'LISTA DE PRECIOS'!A:D,4,FALSE)</f>
        <v>%MO</v>
      </c>
      <c r="E557" s="55">
        <v>0.1</v>
      </c>
      <c r="F557" s="55"/>
      <c r="G557" s="13">
        <f>+H568</f>
        <v>13320</v>
      </c>
      <c r="H557" s="24">
        <f>+ROUND(E557*G557,0)</f>
        <v>1332</v>
      </c>
    </row>
    <row r="558" spans="2:8">
      <c r="B558" s="54" t="s">
        <v>603</v>
      </c>
      <c r="C558" s="56" t="str">
        <f>VLOOKUP(B558,'LISTA DE PRECIOS'!A:B,2,FALSE)</f>
        <v>Andamio tubular</v>
      </c>
      <c r="D558" s="12" t="str">
        <f>VLOOKUP(B558,'LISTA DE PRECIOS'!A:D,4,FALSE)</f>
        <v>Día</v>
      </c>
      <c r="E558" s="12">
        <v>0.1</v>
      </c>
      <c r="F558" s="55"/>
      <c r="G558" s="13">
        <f>VLOOKUP(B558,'LISTA DE PRECIOS'!A:E,5,FALSE)</f>
        <v>7266</v>
      </c>
      <c r="H558" s="24">
        <f>+ROUND(E558*G558,0)</f>
        <v>727</v>
      </c>
    </row>
    <row r="559" spans="2:8" ht="15.75" thickBot="1">
      <c r="B559" s="1022"/>
      <c r="C559" s="1023"/>
      <c r="D559" s="1024"/>
      <c r="E559" s="1030" t="s">
        <v>498</v>
      </c>
      <c r="F559" s="1031"/>
      <c r="G559" s="1032"/>
      <c r="H559" s="29">
        <f>ROUND(SUM(H557:H558),0)</f>
        <v>2059</v>
      </c>
    </row>
    <row r="560" spans="2:8" ht="15.75" thickBot="1">
      <c r="B560" s="42"/>
      <c r="C560" s="42"/>
      <c r="D560" s="42"/>
      <c r="E560" s="10"/>
      <c r="F560" s="10"/>
      <c r="G560" s="7"/>
      <c r="H560" s="8"/>
    </row>
    <row r="561" spans="2:8" ht="24.75" thickBot="1">
      <c r="B561" s="1033" t="s">
        <v>499</v>
      </c>
      <c r="C561" s="1034"/>
      <c r="D561" s="30" t="s">
        <v>495</v>
      </c>
      <c r="E561" s="30" t="s">
        <v>501</v>
      </c>
      <c r="F561" s="25" t="s">
        <v>2542</v>
      </c>
      <c r="G561" s="31" t="s">
        <v>500</v>
      </c>
      <c r="H561" s="32" t="s">
        <v>493</v>
      </c>
    </row>
    <row r="562" spans="2:8" ht="15.75" thickBot="1">
      <c r="B562" s="15">
        <v>3</v>
      </c>
      <c r="C562" s="16" t="s">
        <v>4</v>
      </c>
      <c r="D562" s="17"/>
      <c r="E562" s="18"/>
      <c r="F562" s="18"/>
      <c r="G562" s="19"/>
      <c r="H562" s="20">
        <f>+ROUND(E562*G562,0)</f>
        <v>0</v>
      </c>
    </row>
    <row r="563" spans="2:8" ht="15.75" thickBot="1">
      <c r="B563" s="991"/>
      <c r="C563" s="991"/>
      <c r="D563" s="991"/>
      <c r="E563" s="992" t="s">
        <v>502</v>
      </c>
      <c r="F563" s="993"/>
      <c r="G563" s="994"/>
      <c r="H563" s="33">
        <f>ROUND(SUM(H562:H562),0)</f>
        <v>0</v>
      </c>
    </row>
    <row r="564" spans="2:8" ht="15.75" thickBot="1">
      <c r="B564" s="1027"/>
      <c r="C564" s="1027"/>
      <c r="D564" s="1027"/>
      <c r="E564" s="1027"/>
      <c r="F564" s="1027"/>
      <c r="G564" s="1027"/>
      <c r="H564" s="1027"/>
    </row>
    <row r="565" spans="2:8">
      <c r="B565" s="1028" t="s">
        <v>503</v>
      </c>
      <c r="C565" s="1029"/>
      <c r="D565" s="41" t="s">
        <v>495</v>
      </c>
      <c r="E565" s="25" t="s">
        <v>504</v>
      </c>
      <c r="F565" s="25" t="s">
        <v>2530</v>
      </c>
      <c r="G565" s="26" t="s">
        <v>505</v>
      </c>
      <c r="H565" s="27" t="s">
        <v>493</v>
      </c>
    </row>
    <row r="566" spans="2:8">
      <c r="B566" s="111" t="s">
        <v>2514</v>
      </c>
      <c r="C566" s="56" t="str">
        <f>VLOOKUP(B566,'LISTA DE PRECIOS'!A:B,2,FALSE)</f>
        <v>Ayudante</v>
      </c>
      <c r="D566" s="12" t="str">
        <f>VLOOKUP(B566,'LISTA DE PRECIOS'!A:D,4,FALSE)</f>
        <v>Día</v>
      </c>
      <c r="E566" s="23">
        <v>7.0000000000000007E-2</v>
      </c>
      <c r="F566" s="23">
        <v>1</v>
      </c>
      <c r="G566" s="13">
        <f>VLOOKUP(B566,'LISTA DE PRECIOS'!A:E,5,FALSE)</f>
        <v>67964</v>
      </c>
      <c r="H566" s="119">
        <f>+ROUND(E566*F566*G566,0)</f>
        <v>4757</v>
      </c>
    </row>
    <row r="567" spans="2:8" ht="15.75" thickBot="1">
      <c r="B567" s="135" t="s">
        <v>2516</v>
      </c>
      <c r="C567" s="56" t="str">
        <f>VLOOKUP(B567,'LISTA DE PRECIOS'!A:B,2,FALSE)</f>
        <v>Oficial</v>
      </c>
      <c r="D567" s="12" t="str">
        <f>VLOOKUP(B567,'LISTA DE PRECIOS'!A:D,4,FALSE)</f>
        <v>Día</v>
      </c>
      <c r="E567" s="125">
        <v>7.0000000000000007E-2</v>
      </c>
      <c r="F567" s="125">
        <v>1</v>
      </c>
      <c r="G567" s="13">
        <f>VLOOKUP(B567,'LISTA DE PRECIOS'!A:E,5,FALSE)</f>
        <v>122335</v>
      </c>
      <c r="H567" s="131">
        <f>+ROUND(E567*F567*G567,0)</f>
        <v>8563</v>
      </c>
    </row>
    <row r="568" spans="2:8" ht="15.75" thickBot="1">
      <c r="B568" s="991"/>
      <c r="C568" s="991"/>
      <c r="D568" s="991"/>
      <c r="E568" s="1042" t="s">
        <v>506</v>
      </c>
      <c r="F568" s="1043"/>
      <c r="G568" s="1031"/>
      <c r="H568" s="29">
        <f>ROUND(SUM(H566:H567),0)</f>
        <v>13320</v>
      </c>
    </row>
    <row r="569" spans="2:8" ht="15.75" thickBot="1">
      <c r="B569" s="42"/>
      <c r="C569" s="42"/>
      <c r="D569" s="42"/>
      <c r="E569" s="42"/>
      <c r="F569" s="42"/>
      <c r="G569" s="42"/>
      <c r="H569" s="42"/>
    </row>
    <row r="570" spans="2:8" ht="15.75" thickBot="1">
      <c r="B570" s="40"/>
      <c r="C570" s="40"/>
      <c r="D570" s="40"/>
      <c r="E570" s="995" t="s">
        <v>507</v>
      </c>
      <c r="F570" s="996"/>
      <c r="G570" s="997"/>
      <c r="H570" s="14">
        <f>+ROUND(H568+H559+H554+H563,0)</f>
        <v>29198</v>
      </c>
    </row>
    <row r="572" spans="2:8" ht="15.75" thickBot="1"/>
    <row r="573" spans="2:8" ht="16.5" thickBot="1">
      <c r="B573" s="998" t="s">
        <v>2583</v>
      </c>
      <c r="C573" s="999"/>
      <c r="D573" s="999"/>
      <c r="E573" s="999"/>
      <c r="F573" s="999"/>
      <c r="G573" s="999"/>
      <c r="H573" s="1000"/>
    </row>
    <row r="574" spans="2:8" ht="15.75" thickBot="1">
      <c r="B574" s="1001" t="s">
        <v>487</v>
      </c>
      <c r="C574" s="1002"/>
      <c r="D574" s="1003"/>
      <c r="E574" s="1004"/>
      <c r="F574" s="1004"/>
      <c r="G574" s="1004"/>
      <c r="H574" s="1005"/>
    </row>
    <row r="575" spans="2:8" ht="15.75" thickBot="1">
      <c r="B575" s="1006" t="s">
        <v>488</v>
      </c>
      <c r="C575" s="1007"/>
      <c r="D575" s="1259" t="s">
        <v>2584</v>
      </c>
      <c r="E575" s="1260"/>
      <c r="F575" s="1260"/>
      <c r="G575" s="1260"/>
      <c r="H575" s="1261"/>
    </row>
    <row r="576" spans="2:8" ht="14.45" customHeight="1">
      <c r="B576" s="1010" t="str">
        <f>VLOOKUP(D575,ACTIVIDADES!A:D,2,FALSE)</f>
        <v>Revoque de bajantes, incluye malla</v>
      </c>
      <c r="C576" s="1204"/>
      <c r="D576" s="1010" t="s">
        <v>34</v>
      </c>
      <c r="E576" s="1011"/>
      <c r="F576" s="1011"/>
      <c r="G576" s="1011"/>
      <c r="H576" s="38" t="s">
        <v>1</v>
      </c>
    </row>
    <row r="577" spans="2:8">
      <c r="B577" s="1012"/>
      <c r="C577" s="1205"/>
      <c r="D577" s="1016">
        <f>+ROUND(H598+H589+H584+H593,0)</f>
        <v>30232</v>
      </c>
      <c r="E577" s="1017"/>
      <c r="F577" s="1017"/>
      <c r="G577" s="1017"/>
      <c r="H577" s="1020" t="s">
        <v>28</v>
      </c>
    </row>
    <row r="578" spans="2:8" ht="15.75" thickBot="1">
      <c r="B578" s="1014"/>
      <c r="C578" s="1206"/>
      <c r="D578" s="1018"/>
      <c r="E578" s="1019"/>
      <c r="F578" s="1019"/>
      <c r="G578" s="1019"/>
      <c r="H578" s="1021"/>
    </row>
    <row r="579" spans="2:8" ht="15.75" thickBot="1"/>
    <row r="580" spans="2:8">
      <c r="B580" s="1028" t="s">
        <v>494</v>
      </c>
      <c r="C580" s="1029"/>
      <c r="D580" s="41" t="s">
        <v>495</v>
      </c>
      <c r="E580" s="25" t="s">
        <v>496</v>
      </c>
      <c r="F580" s="25" t="s">
        <v>2542</v>
      </c>
      <c r="G580" s="26" t="s">
        <v>492</v>
      </c>
      <c r="H580" s="27" t="s">
        <v>493</v>
      </c>
    </row>
    <row r="581" spans="2:8">
      <c r="B581" s="57" t="s">
        <v>2427</v>
      </c>
      <c r="C581" s="56" t="str">
        <f>VLOOKUP(B581,'LISTA DE PRECIOS'!A:B,2,FALSE)</f>
        <v>Mortero 1:3 (producción)</v>
      </c>
      <c r="D581" s="12" t="str">
        <f>VLOOKUP(B581,'LISTA DE PRECIOS'!A:D,4,FALSE)</f>
        <v>M3</v>
      </c>
      <c r="E581" s="176">
        <v>1.4999999999999999E-2</v>
      </c>
      <c r="F581" s="12">
        <v>1.05</v>
      </c>
      <c r="G581" s="13">
        <f>VLOOKUP(B581,'LISTA DE PRECIOS'!A:E,5,FALSE)</f>
        <v>335812</v>
      </c>
      <c r="H581" s="39">
        <f>+ROUND(E581*F581*G581,0)</f>
        <v>5289</v>
      </c>
    </row>
    <row r="582" spans="2:8">
      <c r="B582" s="57" t="s">
        <v>938</v>
      </c>
      <c r="C582" s="56" t="str">
        <f>VLOOKUP(B582,'LISTA DE PRECIOS'!A:B,2,FALSE)</f>
        <v>Malla con vena  C 24</v>
      </c>
      <c r="D582" s="12" t="str">
        <f>VLOOKUP(B582,'LISTA DE PRECIOS'!A:D,4,FALSE)</f>
        <v>M2</v>
      </c>
      <c r="E582" s="176">
        <v>0.5</v>
      </c>
      <c r="F582" s="12">
        <v>1.05</v>
      </c>
      <c r="G582" s="13">
        <f>VLOOKUP(B582,'LISTA DE PRECIOS'!A:E,5,FALSE)</f>
        <v>5700</v>
      </c>
      <c r="H582" s="39">
        <f>+ROUND(E582*F582*G582,0)</f>
        <v>2993</v>
      </c>
    </row>
    <row r="583" spans="2:8" ht="15.75" thickBot="1">
      <c r="B583" s="5"/>
      <c r="C583" s="139"/>
      <c r="D583" s="138"/>
      <c r="E583" s="137"/>
      <c r="F583" s="137"/>
      <c r="G583" s="136"/>
      <c r="H583" s="6"/>
    </row>
    <row r="584" spans="2:8" ht="15.75" thickBot="1">
      <c r="B584" s="1022"/>
      <c r="C584" s="1023"/>
      <c r="D584" s="1024"/>
      <c r="E584" s="1025" t="s">
        <v>497</v>
      </c>
      <c r="F584" s="994"/>
      <c r="G584" s="1026"/>
      <c r="H584" s="28">
        <f>ROUND(SUM(H581:H583),0)</f>
        <v>8282</v>
      </c>
    </row>
    <row r="585" spans="2:8" ht="15.75" thickBot="1">
      <c r="B585" s="1027"/>
      <c r="C585" s="1027"/>
      <c r="D585" s="1027"/>
      <c r="E585" s="1027"/>
      <c r="F585" s="1027"/>
      <c r="G585" s="1027"/>
      <c r="H585" s="1027"/>
    </row>
    <row r="586" spans="2:8">
      <c r="B586" s="1028" t="s">
        <v>489</v>
      </c>
      <c r="C586" s="1029"/>
      <c r="D586" s="41" t="s">
        <v>490</v>
      </c>
      <c r="E586" s="25" t="s">
        <v>491</v>
      </c>
      <c r="F586" s="25" t="s">
        <v>2542</v>
      </c>
      <c r="G586" s="26" t="s">
        <v>492</v>
      </c>
      <c r="H586" s="27" t="s">
        <v>493</v>
      </c>
    </row>
    <row r="587" spans="2:8">
      <c r="B587" s="54" t="s">
        <v>543</v>
      </c>
      <c r="C587" s="56" t="str">
        <f>VLOOKUP(B587,'LISTA DE PRECIOS'!A:B,2,FALSE)</f>
        <v>Herramienta menor</v>
      </c>
      <c r="D587" s="12" t="str">
        <f>VLOOKUP(B587,'LISTA DE PRECIOS'!A:D,4,FALSE)</f>
        <v>%MO</v>
      </c>
      <c r="E587" s="55">
        <v>0.1</v>
      </c>
      <c r="F587" s="55"/>
      <c r="G587" s="13">
        <f>+H598</f>
        <v>19030</v>
      </c>
      <c r="H587" s="24">
        <f>+ROUND(E587*G587,0)</f>
        <v>1903</v>
      </c>
    </row>
    <row r="588" spans="2:8">
      <c r="B588" s="54" t="s">
        <v>603</v>
      </c>
      <c r="C588" s="56" t="str">
        <f>VLOOKUP(B588,'LISTA DE PRECIOS'!A:B,2,FALSE)</f>
        <v>Andamio tubular</v>
      </c>
      <c r="D588" s="12" t="str">
        <f>VLOOKUP(B588,'LISTA DE PRECIOS'!A:D,4,FALSE)</f>
        <v>Día</v>
      </c>
      <c r="E588" s="12">
        <v>0.14000000000000001</v>
      </c>
      <c r="F588" s="55"/>
      <c r="G588" s="13">
        <f>VLOOKUP(B588,'LISTA DE PRECIOS'!A:E,5,FALSE)</f>
        <v>7266</v>
      </c>
      <c r="H588" s="24">
        <f>+ROUND(E588*G588,0)</f>
        <v>1017</v>
      </c>
    </row>
    <row r="589" spans="2:8" ht="15.75" thickBot="1">
      <c r="B589" s="1022"/>
      <c r="C589" s="1023"/>
      <c r="D589" s="1024"/>
      <c r="E589" s="1030" t="s">
        <v>498</v>
      </c>
      <c r="F589" s="1031"/>
      <c r="G589" s="1032"/>
      <c r="H589" s="29">
        <f>ROUND(SUM(H587:H588),0)</f>
        <v>2920</v>
      </c>
    </row>
    <row r="590" spans="2:8" ht="15.75" thickBot="1">
      <c r="B590" s="42"/>
      <c r="C590" s="42"/>
      <c r="D590" s="42"/>
      <c r="E590" s="10"/>
      <c r="F590" s="10"/>
      <c r="G590" s="7"/>
      <c r="H590" s="8"/>
    </row>
    <row r="591" spans="2:8" ht="24.75" thickBot="1">
      <c r="B591" s="1033" t="s">
        <v>499</v>
      </c>
      <c r="C591" s="1034"/>
      <c r="D591" s="30" t="s">
        <v>495</v>
      </c>
      <c r="E591" s="30" t="s">
        <v>501</v>
      </c>
      <c r="F591" s="25" t="s">
        <v>2542</v>
      </c>
      <c r="G591" s="31" t="s">
        <v>500</v>
      </c>
      <c r="H591" s="32" t="s">
        <v>493</v>
      </c>
    </row>
    <row r="592" spans="2:8" ht="15.75" thickBot="1">
      <c r="B592" s="15">
        <v>3</v>
      </c>
      <c r="C592" s="16" t="s">
        <v>4</v>
      </c>
      <c r="D592" s="17"/>
      <c r="E592" s="18"/>
      <c r="F592" s="18"/>
      <c r="G592" s="19"/>
      <c r="H592" s="20">
        <f>+ROUND(E592*G592,0)</f>
        <v>0</v>
      </c>
    </row>
    <row r="593" spans="2:8" ht="15.75" thickBot="1">
      <c r="B593" s="991"/>
      <c r="C593" s="991"/>
      <c r="D593" s="991"/>
      <c r="E593" s="992" t="s">
        <v>502</v>
      </c>
      <c r="F593" s="993"/>
      <c r="G593" s="994"/>
      <c r="H593" s="33">
        <f>ROUND(SUM(H592:H592),0)</f>
        <v>0</v>
      </c>
    </row>
    <row r="594" spans="2:8" ht="15.75" thickBot="1">
      <c r="B594" s="1027"/>
      <c r="C594" s="1027"/>
      <c r="D594" s="1027"/>
      <c r="E594" s="1027"/>
      <c r="F594" s="1027"/>
      <c r="G594" s="1027"/>
      <c r="H594" s="1027"/>
    </row>
    <row r="595" spans="2:8">
      <c r="B595" s="1028" t="s">
        <v>503</v>
      </c>
      <c r="C595" s="1029"/>
      <c r="D595" s="41" t="s">
        <v>495</v>
      </c>
      <c r="E595" s="25" t="s">
        <v>504</v>
      </c>
      <c r="F595" s="25" t="s">
        <v>2530</v>
      </c>
      <c r="G595" s="26" t="s">
        <v>505</v>
      </c>
      <c r="H595" s="27" t="s">
        <v>493</v>
      </c>
    </row>
    <row r="596" spans="2:8">
      <c r="B596" s="111" t="s">
        <v>2514</v>
      </c>
      <c r="C596" s="56" t="str">
        <f>VLOOKUP(B596,'LISTA DE PRECIOS'!A:B,2,FALSE)</f>
        <v>Ayudante</v>
      </c>
      <c r="D596" s="12" t="str">
        <f>VLOOKUP(B596,'LISTA DE PRECIOS'!A:D,4,FALSE)</f>
        <v>Día</v>
      </c>
      <c r="E596" s="23">
        <v>0.1</v>
      </c>
      <c r="F596" s="23">
        <v>1</v>
      </c>
      <c r="G596" s="13">
        <f>VLOOKUP(B596,'LISTA DE PRECIOS'!A:E,5,FALSE)</f>
        <v>67964</v>
      </c>
      <c r="H596" s="119">
        <f>+ROUND(E596*F596*G596,0)</f>
        <v>6796</v>
      </c>
    </row>
    <row r="597" spans="2:8" ht="15.75" thickBot="1">
      <c r="B597" s="135" t="s">
        <v>2516</v>
      </c>
      <c r="C597" s="56" t="str">
        <f>VLOOKUP(B597,'LISTA DE PRECIOS'!A:B,2,FALSE)</f>
        <v>Oficial</v>
      </c>
      <c r="D597" s="12" t="str">
        <f>VLOOKUP(B597,'LISTA DE PRECIOS'!A:D,4,FALSE)</f>
        <v>Día</v>
      </c>
      <c r="E597" s="125">
        <v>0.1</v>
      </c>
      <c r="F597" s="125">
        <v>1</v>
      </c>
      <c r="G597" s="13">
        <f>VLOOKUP(B597,'LISTA DE PRECIOS'!A:E,5,FALSE)</f>
        <v>122335</v>
      </c>
      <c r="H597" s="131">
        <f>+ROUND(E597*F597*G597,0)</f>
        <v>12234</v>
      </c>
    </row>
    <row r="598" spans="2:8" ht="15.75" thickBot="1">
      <c r="B598" s="991"/>
      <c r="C598" s="991"/>
      <c r="D598" s="991"/>
      <c r="E598" s="1042" t="s">
        <v>506</v>
      </c>
      <c r="F598" s="1043"/>
      <c r="G598" s="1031"/>
      <c r="H598" s="29">
        <f>ROUND(SUM(H596:H597),0)</f>
        <v>19030</v>
      </c>
    </row>
    <row r="599" spans="2:8" ht="15.75" thickBot="1">
      <c r="B599" s="42"/>
      <c r="C599" s="42"/>
      <c r="D599" s="42"/>
      <c r="E599" s="42"/>
      <c r="F599" s="42"/>
      <c r="G599" s="42"/>
      <c r="H599" s="42"/>
    </row>
    <row r="600" spans="2:8" ht="15.75" thickBot="1">
      <c r="B600" s="40"/>
      <c r="C600" s="40"/>
      <c r="D600" s="40"/>
      <c r="E600" s="995" t="s">
        <v>507</v>
      </c>
      <c r="F600" s="996"/>
      <c r="G600" s="997"/>
      <c r="H600" s="14">
        <f>+ROUND(H598+H589+H584+H593,0)</f>
        <v>30232</v>
      </c>
    </row>
    <row r="602" spans="2:8" ht="15.75" thickBot="1"/>
    <row r="603" spans="2:8" ht="17.649999999999999" customHeight="1" thickBot="1">
      <c r="B603" s="998" t="s">
        <v>2583</v>
      </c>
      <c r="C603" s="999"/>
      <c r="D603" s="999"/>
      <c r="E603" s="999"/>
      <c r="F603" s="999"/>
      <c r="G603" s="999"/>
      <c r="H603" s="1000"/>
    </row>
    <row r="604" spans="2:8" ht="18" customHeight="1" thickBot="1">
      <c r="B604" s="1001" t="s">
        <v>487</v>
      </c>
      <c r="C604" s="1002"/>
      <c r="D604" s="1003"/>
      <c r="E604" s="1004"/>
      <c r="F604" s="1004"/>
      <c r="G604" s="1004"/>
      <c r="H604" s="1005"/>
    </row>
    <row r="605" spans="2:8" ht="15.75" thickBot="1">
      <c r="B605" s="1264" t="s">
        <v>488</v>
      </c>
      <c r="C605" s="1265"/>
      <c r="D605" s="1266" t="s">
        <v>2619</v>
      </c>
      <c r="E605" s="1260"/>
      <c r="F605" s="1260"/>
      <c r="G605" s="1260"/>
      <c r="H605" s="1261"/>
    </row>
    <row r="606" spans="2:8" ht="14.45" customHeight="1">
      <c r="B606" s="1010" t="e">
        <f>VLOOKUP(D605,ACTIVIDADES!A:D,2,FALSE)</f>
        <v>#N/A</v>
      </c>
      <c r="C606" s="1204"/>
      <c r="D606" s="1010" t="s">
        <v>34</v>
      </c>
      <c r="E606" s="1011"/>
      <c r="F606" s="1011"/>
      <c r="G606" s="1204"/>
      <c r="H606" s="38" t="s">
        <v>1</v>
      </c>
    </row>
    <row r="607" spans="2:8" ht="9.6" customHeight="1">
      <c r="B607" s="1012"/>
      <c r="C607" s="1205"/>
      <c r="D607" s="1016">
        <f>+ROUND(H632+H623+H618+H627,0)</f>
        <v>428904</v>
      </c>
      <c r="E607" s="1017"/>
      <c r="F607" s="1017"/>
      <c r="G607" s="1267"/>
      <c r="H607" s="1020" t="e">
        <v>#N/A</v>
      </c>
    </row>
    <row r="608" spans="2:8" ht="27" customHeight="1" thickBot="1">
      <c r="B608" s="1014"/>
      <c r="C608" s="1206"/>
      <c r="D608" s="1018"/>
      <c r="E608" s="1019"/>
      <c r="F608" s="1019"/>
      <c r="G608" s="1268"/>
      <c r="H608" s="1021"/>
    </row>
    <row r="609" spans="2:8" ht="9.75" customHeight="1" thickBot="1"/>
    <row r="610" spans="2:8">
      <c r="B610" s="1262" t="s">
        <v>494</v>
      </c>
      <c r="C610" s="1263"/>
      <c r="D610" s="41" t="s">
        <v>495</v>
      </c>
      <c r="E610" s="25" t="s">
        <v>496</v>
      </c>
      <c r="F610" s="25" t="s">
        <v>2542</v>
      </c>
      <c r="G610" s="26" t="s">
        <v>492</v>
      </c>
      <c r="H610" s="27" t="s">
        <v>493</v>
      </c>
    </row>
    <row r="611" spans="2:8">
      <c r="B611" s="57"/>
      <c r="C611" s="56" t="s">
        <v>2625</v>
      </c>
      <c r="D611" s="12" t="s">
        <v>21</v>
      </c>
      <c r="E611" s="176">
        <v>0.02</v>
      </c>
      <c r="F611" s="12">
        <v>1.05</v>
      </c>
      <c r="G611" s="13">
        <v>90000</v>
      </c>
      <c r="H611" s="39">
        <f>+ROUND(E611*F611*G611,0)</f>
        <v>1890</v>
      </c>
    </row>
    <row r="612" spans="2:8">
      <c r="B612" s="57"/>
      <c r="C612" s="56" t="s">
        <v>2620</v>
      </c>
      <c r="D612" s="12" t="s">
        <v>23</v>
      </c>
      <c r="E612" s="12">
        <v>1</v>
      </c>
      <c r="F612" s="12">
        <v>1.05</v>
      </c>
      <c r="G612" s="13">
        <v>290000</v>
      </c>
      <c r="H612" s="39">
        <f>+ROUND(E612*F612*G612,0)</f>
        <v>304500</v>
      </c>
    </row>
    <row r="613" spans="2:8" ht="13.9" customHeight="1">
      <c r="B613" s="57"/>
      <c r="C613" s="56" t="s">
        <v>2622</v>
      </c>
      <c r="D613" s="12" t="s">
        <v>35</v>
      </c>
      <c r="E613" s="12">
        <v>0.2</v>
      </c>
      <c r="F613" s="12">
        <v>1</v>
      </c>
      <c r="G613" s="13">
        <v>14000</v>
      </c>
      <c r="H613" s="39">
        <f>+ROUND(E613*F613*G613,0)</f>
        <v>2800</v>
      </c>
    </row>
    <row r="614" spans="2:8">
      <c r="B614" s="57"/>
      <c r="C614" s="56" t="s">
        <v>2621</v>
      </c>
      <c r="D614" s="12" t="s">
        <v>35</v>
      </c>
      <c r="E614" s="12">
        <v>0.2</v>
      </c>
      <c r="F614" s="12">
        <v>1</v>
      </c>
      <c r="G614" s="13">
        <v>18000</v>
      </c>
      <c r="H614" s="39">
        <f t="shared" ref="H614:H615" si="4">+ROUND(E614*F614*G614,0)</f>
        <v>3600</v>
      </c>
    </row>
    <row r="615" spans="2:8">
      <c r="B615" s="57"/>
      <c r="C615" s="56" t="s">
        <v>2623</v>
      </c>
      <c r="D615" s="12" t="s">
        <v>35</v>
      </c>
      <c r="E615" s="12">
        <v>0.2</v>
      </c>
      <c r="F615" s="12">
        <v>1</v>
      </c>
      <c r="G615" s="13">
        <v>24000</v>
      </c>
      <c r="H615" s="39">
        <f t="shared" si="4"/>
        <v>4800</v>
      </c>
    </row>
    <row r="616" spans="2:8">
      <c r="B616" s="57"/>
      <c r="C616" s="56" t="s">
        <v>2624</v>
      </c>
      <c r="D616" s="12" t="s">
        <v>35</v>
      </c>
      <c r="E616" s="12">
        <v>0.2</v>
      </c>
      <c r="F616" s="12">
        <v>1</v>
      </c>
      <c r="G616" s="13">
        <v>30000</v>
      </c>
      <c r="H616" s="39">
        <f>+ROUND(E616*F616*G616,0)</f>
        <v>6000</v>
      </c>
    </row>
    <row r="617" spans="2:8" ht="15.75" thickBot="1">
      <c r="B617" s="5"/>
      <c r="C617" s="56" t="s">
        <v>2626</v>
      </c>
      <c r="D617" s="12" t="s">
        <v>35</v>
      </c>
      <c r="E617" s="12">
        <v>1</v>
      </c>
      <c r="F617" s="12">
        <v>1</v>
      </c>
      <c r="G617" s="13">
        <v>2500</v>
      </c>
      <c r="H617" s="39">
        <f>+ROUND(E617*F617*G617,0)</f>
        <v>2500</v>
      </c>
    </row>
    <row r="618" spans="2:8" ht="15.75" thickBot="1">
      <c r="B618" s="1269"/>
      <c r="C618" s="1269"/>
      <c r="D618" s="1270"/>
      <c r="E618" s="992" t="s">
        <v>497</v>
      </c>
      <c r="F618" s="993"/>
      <c r="G618" s="994"/>
      <c r="H618" s="28">
        <f>ROUND(SUM(H611:H617),0)</f>
        <v>326090</v>
      </c>
    </row>
    <row r="619" spans="2:8" ht="10.9" customHeight="1" thickBot="1">
      <c r="B619" s="1271"/>
      <c r="C619" s="1271"/>
      <c r="D619" s="1271"/>
      <c r="E619" s="1271"/>
      <c r="F619" s="1271"/>
      <c r="G619" s="1271"/>
      <c r="H619" s="1271"/>
    </row>
    <row r="620" spans="2:8">
      <c r="B620" s="1262" t="s">
        <v>489</v>
      </c>
      <c r="C620" s="1263"/>
      <c r="D620" s="41" t="s">
        <v>490</v>
      </c>
      <c r="E620" s="25" t="s">
        <v>491</v>
      </c>
      <c r="F620" s="25" t="s">
        <v>2542</v>
      </c>
      <c r="G620" s="26" t="s">
        <v>492</v>
      </c>
      <c r="H620" s="27" t="s">
        <v>493</v>
      </c>
    </row>
    <row r="621" spans="2:8">
      <c r="B621" s="54" t="s">
        <v>543</v>
      </c>
      <c r="C621" s="56" t="str">
        <f>VLOOKUP(B621,'LISTA DE PRECIOS'!A:B,2,FALSE)</f>
        <v>Herramienta menor</v>
      </c>
      <c r="D621" s="12" t="str">
        <f>VLOOKUP(B621,'LISTA DE PRECIOS'!A:D,4,FALSE)</f>
        <v>%MO</v>
      </c>
      <c r="E621" s="55">
        <v>0.05</v>
      </c>
      <c r="F621" s="55"/>
      <c r="G621" s="13">
        <f>+H632</f>
        <v>95150</v>
      </c>
      <c r="H621" s="24">
        <f>+ROUND(E621*G621,0)</f>
        <v>4758</v>
      </c>
    </row>
    <row r="622" spans="2:8">
      <c r="B622" s="54" t="s">
        <v>603</v>
      </c>
      <c r="C622" s="56" t="str">
        <f>VLOOKUP(B622,'LISTA DE PRECIOS'!A:B,2,FALSE)</f>
        <v>Andamio tubular</v>
      </c>
      <c r="D622" s="12" t="str">
        <f>VLOOKUP(B622,'LISTA DE PRECIOS'!A:D,4,FALSE)</f>
        <v>Día</v>
      </c>
      <c r="E622" s="12">
        <v>0.4</v>
      </c>
      <c r="F622" s="55"/>
      <c r="G622" s="13">
        <f>VLOOKUP(B622,'LISTA DE PRECIOS'!A:E,5,FALSE)</f>
        <v>7266</v>
      </c>
      <c r="H622" s="24">
        <f>+ROUND(E622*G622,0)</f>
        <v>2906</v>
      </c>
    </row>
    <row r="623" spans="2:8" ht="15.75" thickBot="1">
      <c r="B623" s="1277"/>
      <c r="C623" s="1277"/>
      <c r="D623" s="1278"/>
      <c r="E623" s="1279" t="s">
        <v>498</v>
      </c>
      <c r="F623" s="1280"/>
      <c r="G623" s="1281"/>
      <c r="H623" s="29">
        <f>ROUND(SUM(H621:H622),0)</f>
        <v>7664</v>
      </c>
    </row>
    <row r="624" spans="2:8" ht="10.15" customHeight="1" thickBot="1">
      <c r="B624" s="42"/>
      <c r="C624" s="42"/>
      <c r="D624" s="42"/>
      <c r="E624" s="10"/>
      <c r="F624" s="10"/>
      <c r="G624" s="7"/>
      <c r="H624" s="8"/>
    </row>
    <row r="625" spans="2:22" ht="24.75" thickBot="1">
      <c r="B625" s="1033" t="s">
        <v>499</v>
      </c>
      <c r="C625" s="1034"/>
      <c r="D625" s="30" t="s">
        <v>495</v>
      </c>
      <c r="E625" s="30" t="s">
        <v>501</v>
      </c>
      <c r="F625" s="25" t="s">
        <v>2542</v>
      </c>
      <c r="G625" s="31" t="s">
        <v>500</v>
      </c>
      <c r="H625" s="32" t="s">
        <v>493</v>
      </c>
    </row>
    <row r="626" spans="2:22" ht="15.75" thickBot="1">
      <c r="B626" s="15">
        <v>3</v>
      </c>
      <c r="C626" s="16" t="s">
        <v>4</v>
      </c>
      <c r="D626" s="17"/>
      <c r="E626" s="18"/>
      <c r="F626" s="18"/>
      <c r="G626" s="19"/>
      <c r="H626" s="20">
        <f>+ROUND(E626*G626,0)</f>
        <v>0</v>
      </c>
      <c r="L626" s="307"/>
    </row>
    <row r="627" spans="2:22" ht="15.75" thickBot="1">
      <c r="B627" s="1269"/>
      <c r="C627" s="1269"/>
      <c r="D627" s="1270"/>
      <c r="E627" s="992" t="s">
        <v>502</v>
      </c>
      <c r="F627" s="993"/>
      <c r="G627" s="994"/>
      <c r="H627" s="33">
        <f>ROUND(SUM(H626:H626),0)</f>
        <v>0</v>
      </c>
    </row>
    <row r="628" spans="2:22" ht="15.75" thickBot="1">
      <c r="B628" s="1271"/>
      <c r="C628" s="1271"/>
      <c r="D628" s="1271"/>
      <c r="E628" s="1271"/>
      <c r="F628" s="1271"/>
      <c r="G628" s="1271"/>
      <c r="H628" s="1271"/>
      <c r="L628" s="4"/>
    </row>
    <row r="629" spans="2:22">
      <c r="B629" s="1262" t="s">
        <v>503</v>
      </c>
      <c r="C629" s="1263"/>
      <c r="D629" s="41" t="s">
        <v>495</v>
      </c>
      <c r="E629" s="25" t="s">
        <v>504</v>
      </c>
      <c r="F629" s="25" t="s">
        <v>2530</v>
      </c>
      <c r="G629" s="26" t="s">
        <v>505</v>
      </c>
      <c r="H629" s="27" t="s">
        <v>493</v>
      </c>
    </row>
    <row r="630" spans="2:22">
      <c r="B630" s="111" t="s">
        <v>2514</v>
      </c>
      <c r="C630" s="56" t="str">
        <f>VLOOKUP(B630,'LISTA DE PRECIOS'!A:B,2,FALSE)</f>
        <v>Ayudante</v>
      </c>
      <c r="D630" s="12" t="str">
        <f>VLOOKUP(B630,'LISTA DE PRECIOS'!A:D,4,FALSE)</f>
        <v>Día</v>
      </c>
      <c r="E630" s="23">
        <v>0.5</v>
      </c>
      <c r="F630" s="23">
        <v>1</v>
      </c>
      <c r="G630" s="13">
        <f>VLOOKUP(B630,'LISTA DE PRECIOS'!A:E,5,FALSE)</f>
        <v>67964</v>
      </c>
      <c r="H630" s="119">
        <f>+ROUND(E630*F630*G630,0)</f>
        <v>33982</v>
      </c>
      <c r="K630" s="4"/>
      <c r="L630" s="4"/>
      <c r="M630" s="4"/>
      <c r="N630" s="4"/>
      <c r="O630" s="4"/>
      <c r="P630" s="4"/>
      <c r="Q630" s="4"/>
      <c r="R630" s="4"/>
      <c r="S630" s="4"/>
      <c r="T630" s="4"/>
      <c r="U630" s="4"/>
      <c r="V630" s="4"/>
    </row>
    <row r="631" spans="2:22" ht="15.75" thickBot="1">
      <c r="B631" s="135" t="s">
        <v>2516</v>
      </c>
      <c r="C631" s="56" t="str">
        <f>VLOOKUP(B631,'LISTA DE PRECIOS'!A:B,2,FALSE)</f>
        <v>Oficial</v>
      </c>
      <c r="D631" s="12" t="str">
        <f>VLOOKUP(B631,'LISTA DE PRECIOS'!A:D,4,FALSE)</f>
        <v>Día</v>
      </c>
      <c r="E631" s="125">
        <v>0.5</v>
      </c>
      <c r="F631" s="125">
        <v>1</v>
      </c>
      <c r="G631" s="13">
        <f>VLOOKUP(B631,'LISTA DE PRECIOS'!A:E,5,FALSE)</f>
        <v>122335</v>
      </c>
      <c r="H631" s="131">
        <f>+ROUND(E631*F631*G631,0)</f>
        <v>61168</v>
      </c>
    </row>
    <row r="632" spans="2:22" ht="15.75" thickBot="1">
      <c r="B632" s="1269"/>
      <c r="C632" s="1269"/>
      <c r="D632" s="1270"/>
      <c r="E632" s="992" t="s">
        <v>506</v>
      </c>
      <c r="F632" s="993"/>
      <c r="G632" s="994"/>
      <c r="H632" s="29">
        <f>ROUND(SUM(H630:H631),0)</f>
        <v>95150</v>
      </c>
    </row>
    <row r="633" spans="2:22" ht="8.65" customHeight="1" thickBot="1">
      <c r="B633" s="42"/>
      <c r="C633" s="42"/>
      <c r="D633" s="42"/>
      <c r="E633" s="42"/>
      <c r="F633" s="42"/>
      <c r="G633" s="42"/>
      <c r="H633" s="42"/>
    </row>
    <row r="634" spans="2:22" ht="15.75" thickBot="1">
      <c r="B634" s="40"/>
      <c r="C634" s="40"/>
      <c r="D634" s="40"/>
      <c r="E634" s="995" t="s">
        <v>507</v>
      </c>
      <c r="F634" s="996"/>
      <c r="G634" s="997"/>
      <c r="H634" s="14">
        <f>+ROUND(H632+H623+H618+H627,0)</f>
        <v>428904</v>
      </c>
    </row>
    <row r="635" spans="2:22">
      <c r="B635" s="40"/>
      <c r="C635" s="40"/>
      <c r="D635" s="40"/>
      <c r="E635" s="201"/>
      <c r="F635" s="201"/>
      <c r="G635" s="201"/>
      <c r="H635" s="200"/>
    </row>
  </sheetData>
  <mergeCells count="480">
    <mergeCell ref="B628:H628"/>
    <mergeCell ref="B629:C629"/>
    <mergeCell ref="B632:D632"/>
    <mergeCell ref="E632:G632"/>
    <mergeCell ref="E634:G634"/>
    <mergeCell ref="B610:C610"/>
    <mergeCell ref="B618:D618"/>
    <mergeCell ref="E618:G618"/>
    <mergeCell ref="B619:H619"/>
    <mergeCell ref="B620:C620"/>
    <mergeCell ref="B623:D623"/>
    <mergeCell ref="E623:G623"/>
    <mergeCell ref="B625:C625"/>
    <mergeCell ref="B627:D627"/>
    <mergeCell ref="E627:G627"/>
    <mergeCell ref="B603:H603"/>
    <mergeCell ref="B604:C604"/>
    <mergeCell ref="D604:H604"/>
    <mergeCell ref="B605:C605"/>
    <mergeCell ref="D605:H605"/>
    <mergeCell ref="B606:C608"/>
    <mergeCell ref="D606:G606"/>
    <mergeCell ref="D607:G608"/>
    <mergeCell ref="H607:H608"/>
    <mergeCell ref="B2:H2"/>
    <mergeCell ref="B3:C3"/>
    <mergeCell ref="D3:H3"/>
    <mergeCell ref="B4:C4"/>
    <mergeCell ref="D4:H4"/>
    <mergeCell ref="B5:C7"/>
    <mergeCell ref="D5:G5"/>
    <mergeCell ref="D6:G7"/>
    <mergeCell ref="H6:H7"/>
    <mergeCell ref="B9:C9"/>
    <mergeCell ref="B14:D14"/>
    <mergeCell ref="E14:G14"/>
    <mergeCell ref="B15:H15"/>
    <mergeCell ref="B16:C16"/>
    <mergeCell ref="B19:D19"/>
    <mergeCell ref="E19:G19"/>
    <mergeCell ref="B21:C21"/>
    <mergeCell ref="B23:D23"/>
    <mergeCell ref="E23:G23"/>
    <mergeCell ref="B24:H24"/>
    <mergeCell ref="B25:C25"/>
    <mergeCell ref="B28:D28"/>
    <mergeCell ref="E28:G28"/>
    <mergeCell ref="E30:G30"/>
    <mergeCell ref="B33:H33"/>
    <mergeCell ref="B34:C34"/>
    <mergeCell ref="D34:H34"/>
    <mergeCell ref="B35:C35"/>
    <mergeCell ref="D35:H35"/>
    <mergeCell ref="B36:C38"/>
    <mergeCell ref="D36:G36"/>
    <mergeCell ref="D37:G38"/>
    <mergeCell ref="H37:H38"/>
    <mergeCell ref="B40:C40"/>
    <mergeCell ref="B45:D45"/>
    <mergeCell ref="E45:G45"/>
    <mergeCell ref="B46:H46"/>
    <mergeCell ref="B47:C47"/>
    <mergeCell ref="B50:D50"/>
    <mergeCell ref="E50:G50"/>
    <mergeCell ref="B52:C52"/>
    <mergeCell ref="B54:D54"/>
    <mergeCell ref="E54:G54"/>
    <mergeCell ref="B55:H55"/>
    <mergeCell ref="B56:C56"/>
    <mergeCell ref="B59:D59"/>
    <mergeCell ref="E59:G59"/>
    <mergeCell ref="E61:G61"/>
    <mergeCell ref="B64:H64"/>
    <mergeCell ref="B65:C65"/>
    <mergeCell ref="D65:H65"/>
    <mergeCell ref="B66:C66"/>
    <mergeCell ref="D66:H66"/>
    <mergeCell ref="B67:C69"/>
    <mergeCell ref="D67:G67"/>
    <mergeCell ref="D68:G69"/>
    <mergeCell ref="H68:H69"/>
    <mergeCell ref="B71:C71"/>
    <mergeCell ref="B76:D76"/>
    <mergeCell ref="E76:G76"/>
    <mergeCell ref="B77:H77"/>
    <mergeCell ref="B78:C78"/>
    <mergeCell ref="B81:D81"/>
    <mergeCell ref="E81:G81"/>
    <mergeCell ref="B83:C83"/>
    <mergeCell ref="B85:D85"/>
    <mergeCell ref="E85:G85"/>
    <mergeCell ref="B86:H86"/>
    <mergeCell ref="B87:C87"/>
    <mergeCell ref="B90:D90"/>
    <mergeCell ref="E90:G90"/>
    <mergeCell ref="E92:G92"/>
    <mergeCell ref="B95:H95"/>
    <mergeCell ref="B96:C96"/>
    <mergeCell ref="D96:H96"/>
    <mergeCell ref="B97:C97"/>
    <mergeCell ref="D97:H97"/>
    <mergeCell ref="B98:C100"/>
    <mergeCell ref="D98:G98"/>
    <mergeCell ref="D99:G100"/>
    <mergeCell ref="H99:H100"/>
    <mergeCell ref="B102:C102"/>
    <mergeCell ref="B107:D107"/>
    <mergeCell ref="E107:G107"/>
    <mergeCell ref="B108:H108"/>
    <mergeCell ref="B109:C109"/>
    <mergeCell ref="B112:D112"/>
    <mergeCell ref="E112:G112"/>
    <mergeCell ref="B114:C114"/>
    <mergeCell ref="B116:D116"/>
    <mergeCell ref="E116:G116"/>
    <mergeCell ref="B117:H117"/>
    <mergeCell ref="B118:C118"/>
    <mergeCell ref="B121:D121"/>
    <mergeCell ref="E121:G121"/>
    <mergeCell ref="E123:G123"/>
    <mergeCell ref="B126:H126"/>
    <mergeCell ref="B127:C127"/>
    <mergeCell ref="D127:H127"/>
    <mergeCell ref="B128:C128"/>
    <mergeCell ref="D128:H128"/>
    <mergeCell ref="B129:C131"/>
    <mergeCell ref="D129:G129"/>
    <mergeCell ref="D130:G131"/>
    <mergeCell ref="H130:H131"/>
    <mergeCell ref="B133:C133"/>
    <mergeCell ref="B138:D138"/>
    <mergeCell ref="E138:G138"/>
    <mergeCell ref="B139:H139"/>
    <mergeCell ref="B140:C140"/>
    <mergeCell ref="B143:D143"/>
    <mergeCell ref="E143:G143"/>
    <mergeCell ref="B145:C145"/>
    <mergeCell ref="B147:D147"/>
    <mergeCell ref="E147:G147"/>
    <mergeCell ref="B148:H148"/>
    <mergeCell ref="B149:C149"/>
    <mergeCell ref="B152:D152"/>
    <mergeCell ref="E152:G152"/>
    <mergeCell ref="B174:D174"/>
    <mergeCell ref="E174:G174"/>
    <mergeCell ref="B160:C162"/>
    <mergeCell ref="D160:G160"/>
    <mergeCell ref="D161:G162"/>
    <mergeCell ref="E154:G154"/>
    <mergeCell ref="B157:H157"/>
    <mergeCell ref="B158:C158"/>
    <mergeCell ref="D158:H158"/>
    <mergeCell ref="B159:C159"/>
    <mergeCell ref="D159:H159"/>
    <mergeCell ref="B208:D208"/>
    <mergeCell ref="E208:G208"/>
    <mergeCell ref="B195:C195"/>
    <mergeCell ref="B191:C193"/>
    <mergeCell ref="D191:G191"/>
    <mergeCell ref="D192:G193"/>
    <mergeCell ref="B188:H188"/>
    <mergeCell ref="B189:C189"/>
    <mergeCell ref="D189:H189"/>
    <mergeCell ref="B190:C190"/>
    <mergeCell ref="D190:H190"/>
    <mergeCell ref="B199:D199"/>
    <mergeCell ref="E199:G199"/>
    <mergeCell ref="B200:H200"/>
    <mergeCell ref="B201:C201"/>
    <mergeCell ref="B204:D204"/>
    <mergeCell ref="E215:G215"/>
    <mergeCell ref="B220:C220"/>
    <mergeCell ref="D220:H220"/>
    <mergeCell ref="H161:H162"/>
    <mergeCell ref="B164:C164"/>
    <mergeCell ref="B169:D169"/>
    <mergeCell ref="E169:G169"/>
    <mergeCell ref="B170:H170"/>
    <mergeCell ref="B171:C171"/>
    <mergeCell ref="B180:C180"/>
    <mergeCell ref="E185:G185"/>
    <mergeCell ref="H192:H193"/>
    <mergeCell ref="B176:C176"/>
    <mergeCell ref="B183:D183"/>
    <mergeCell ref="E183:G183"/>
    <mergeCell ref="B178:D178"/>
    <mergeCell ref="E178:G178"/>
    <mergeCell ref="E204:G204"/>
    <mergeCell ref="B209:H209"/>
    <mergeCell ref="B210:C210"/>
    <mergeCell ref="B213:D213"/>
    <mergeCell ref="E213:G213"/>
    <mergeCell ref="B179:H179"/>
    <mergeCell ref="B206:C206"/>
    <mergeCell ref="B218:H218"/>
    <mergeCell ref="B219:C219"/>
    <mergeCell ref="D219:H219"/>
    <mergeCell ref="B225:C225"/>
    <mergeCell ref="B221:C223"/>
    <mergeCell ref="D221:G221"/>
    <mergeCell ref="D222:G223"/>
    <mergeCell ref="B230:D230"/>
    <mergeCell ref="E230:G230"/>
    <mergeCell ref="H222:H223"/>
    <mergeCell ref="B231:H231"/>
    <mergeCell ref="B232:C232"/>
    <mergeCell ref="B240:H240"/>
    <mergeCell ref="B239:D239"/>
    <mergeCell ref="E239:G239"/>
    <mergeCell ref="B244:D244"/>
    <mergeCell ref="E244:G244"/>
    <mergeCell ref="B241:C241"/>
    <mergeCell ref="B235:D235"/>
    <mergeCell ref="E235:G235"/>
    <mergeCell ref="B237:C237"/>
    <mergeCell ref="E246:G246"/>
    <mergeCell ref="B249:H249"/>
    <mergeCell ref="B250:C250"/>
    <mergeCell ref="D250:H250"/>
    <mergeCell ref="B251:C251"/>
    <mergeCell ref="D251:H251"/>
    <mergeCell ref="B252:C254"/>
    <mergeCell ref="D252:G252"/>
    <mergeCell ref="D253:G254"/>
    <mergeCell ref="H253:H254"/>
    <mergeCell ref="B256:C256"/>
    <mergeCell ref="B267:D267"/>
    <mergeCell ref="E267:G267"/>
    <mergeCell ref="B268:H268"/>
    <mergeCell ref="B269:C269"/>
    <mergeCell ref="B272:D272"/>
    <mergeCell ref="E272:G272"/>
    <mergeCell ref="B274:C274"/>
    <mergeCell ref="B276:D276"/>
    <mergeCell ref="E276:G276"/>
    <mergeCell ref="B277:H277"/>
    <mergeCell ref="B278:C278"/>
    <mergeCell ref="B281:D281"/>
    <mergeCell ref="E281:G281"/>
    <mergeCell ref="E283:G283"/>
    <mergeCell ref="B286:H286"/>
    <mergeCell ref="B287:C287"/>
    <mergeCell ref="D287:H287"/>
    <mergeCell ref="B288:C288"/>
    <mergeCell ref="D288:H288"/>
    <mergeCell ref="B289:C291"/>
    <mergeCell ref="D289:G289"/>
    <mergeCell ref="D290:G291"/>
    <mergeCell ref="H290:H291"/>
    <mergeCell ref="B293:C293"/>
    <mergeCell ref="B303:D303"/>
    <mergeCell ref="E303:G303"/>
    <mergeCell ref="B304:H304"/>
    <mergeCell ref="B305:C305"/>
    <mergeCell ref="B308:D308"/>
    <mergeCell ref="E308:G308"/>
    <mergeCell ref="B310:C310"/>
    <mergeCell ref="B312:D312"/>
    <mergeCell ref="E312:G312"/>
    <mergeCell ref="B313:H313"/>
    <mergeCell ref="B314:C314"/>
    <mergeCell ref="B317:D317"/>
    <mergeCell ref="E317:G317"/>
    <mergeCell ref="E319:G319"/>
    <mergeCell ref="B322:H322"/>
    <mergeCell ref="B323:C323"/>
    <mergeCell ref="D323:H323"/>
    <mergeCell ref="B324:C324"/>
    <mergeCell ref="D324:H324"/>
    <mergeCell ref="B325:C327"/>
    <mergeCell ref="D325:G325"/>
    <mergeCell ref="D326:G327"/>
    <mergeCell ref="H326:H327"/>
    <mergeCell ref="B329:C329"/>
    <mergeCell ref="B339:D339"/>
    <mergeCell ref="E339:G339"/>
    <mergeCell ref="B340:H340"/>
    <mergeCell ref="B341:C341"/>
    <mergeCell ref="B344:D344"/>
    <mergeCell ref="E344:G344"/>
    <mergeCell ref="B346:C346"/>
    <mergeCell ref="B348:D348"/>
    <mergeCell ref="E348:G348"/>
    <mergeCell ref="B349:H349"/>
    <mergeCell ref="B350:C350"/>
    <mergeCell ref="B353:D353"/>
    <mergeCell ref="E353:G353"/>
    <mergeCell ref="E355:G355"/>
    <mergeCell ref="B358:H358"/>
    <mergeCell ref="B359:C359"/>
    <mergeCell ref="D359:H359"/>
    <mergeCell ref="B360:C360"/>
    <mergeCell ref="D360:H360"/>
    <mergeCell ref="B361:C363"/>
    <mergeCell ref="D361:G361"/>
    <mergeCell ref="D362:G363"/>
    <mergeCell ref="H362:H363"/>
    <mergeCell ref="B365:C365"/>
    <mergeCell ref="B376:D376"/>
    <mergeCell ref="E376:G376"/>
    <mergeCell ref="B377:H377"/>
    <mergeCell ref="B378:C378"/>
    <mergeCell ref="B381:D381"/>
    <mergeCell ref="E381:G381"/>
    <mergeCell ref="B383:C383"/>
    <mergeCell ref="B385:D385"/>
    <mergeCell ref="E385:G385"/>
    <mergeCell ref="B386:H386"/>
    <mergeCell ref="B387:C387"/>
    <mergeCell ref="B390:D390"/>
    <mergeCell ref="E390:G390"/>
    <mergeCell ref="E392:G392"/>
    <mergeCell ref="B395:H395"/>
    <mergeCell ref="B396:C396"/>
    <mergeCell ref="D396:H396"/>
    <mergeCell ref="B397:C397"/>
    <mergeCell ref="D397:H397"/>
    <mergeCell ref="B398:C400"/>
    <mergeCell ref="D398:G398"/>
    <mergeCell ref="D399:G400"/>
    <mergeCell ref="H399:H400"/>
    <mergeCell ref="B402:C402"/>
    <mergeCell ref="B406:D406"/>
    <mergeCell ref="E406:G406"/>
    <mergeCell ref="B407:H407"/>
    <mergeCell ref="B408:C408"/>
    <mergeCell ref="B411:D411"/>
    <mergeCell ref="E411:G411"/>
    <mergeCell ref="B413:C413"/>
    <mergeCell ref="B415:D415"/>
    <mergeCell ref="E415:G415"/>
    <mergeCell ref="B416:H416"/>
    <mergeCell ref="B417:C417"/>
    <mergeCell ref="B420:D420"/>
    <mergeCell ref="E420:G420"/>
    <mergeCell ref="E422:G422"/>
    <mergeCell ref="B425:H425"/>
    <mergeCell ref="B426:C426"/>
    <mergeCell ref="D426:H426"/>
    <mergeCell ref="B427:C427"/>
    <mergeCell ref="D427:H427"/>
    <mergeCell ref="B428:C430"/>
    <mergeCell ref="D428:G428"/>
    <mergeCell ref="D429:G430"/>
    <mergeCell ref="H429:H430"/>
    <mergeCell ref="B432:C432"/>
    <mergeCell ref="B436:D436"/>
    <mergeCell ref="E436:G436"/>
    <mergeCell ref="B437:H437"/>
    <mergeCell ref="B438:C438"/>
    <mergeCell ref="B441:D441"/>
    <mergeCell ref="E441:G441"/>
    <mergeCell ref="B443:C443"/>
    <mergeCell ref="B445:D445"/>
    <mergeCell ref="E445:G445"/>
    <mergeCell ref="B446:H446"/>
    <mergeCell ref="B447:C447"/>
    <mergeCell ref="B450:D450"/>
    <mergeCell ref="E450:G450"/>
    <mergeCell ref="E452:G452"/>
    <mergeCell ref="B455:H455"/>
    <mergeCell ref="B456:C456"/>
    <mergeCell ref="D456:H456"/>
    <mergeCell ref="B457:C457"/>
    <mergeCell ref="D457:H457"/>
    <mergeCell ref="B458:C460"/>
    <mergeCell ref="D458:G458"/>
    <mergeCell ref="D459:G460"/>
    <mergeCell ref="H459:H460"/>
    <mergeCell ref="B462:C462"/>
    <mergeCell ref="B467:D467"/>
    <mergeCell ref="E467:G467"/>
    <mergeCell ref="B468:H468"/>
    <mergeCell ref="B469:C469"/>
    <mergeCell ref="B472:D472"/>
    <mergeCell ref="E472:G472"/>
    <mergeCell ref="B474:C474"/>
    <mergeCell ref="B476:D476"/>
    <mergeCell ref="E476:G476"/>
    <mergeCell ref="B477:H477"/>
    <mergeCell ref="B478:C478"/>
    <mergeCell ref="B481:D481"/>
    <mergeCell ref="E481:G481"/>
    <mergeCell ref="E483:G483"/>
    <mergeCell ref="B486:H486"/>
    <mergeCell ref="B487:C487"/>
    <mergeCell ref="D487:H487"/>
    <mergeCell ref="B488:C488"/>
    <mergeCell ref="D488:H488"/>
    <mergeCell ref="B489:C491"/>
    <mergeCell ref="D489:G489"/>
    <mergeCell ref="D490:G491"/>
    <mergeCell ref="H490:H491"/>
    <mergeCell ref="B493:C493"/>
    <mergeCell ref="B496:D496"/>
    <mergeCell ref="E496:G496"/>
    <mergeCell ref="B497:H497"/>
    <mergeCell ref="B498:C498"/>
    <mergeCell ref="B501:D501"/>
    <mergeCell ref="E501:G501"/>
    <mergeCell ref="B503:C503"/>
    <mergeCell ref="B505:D505"/>
    <mergeCell ref="E505:G505"/>
    <mergeCell ref="B506:H506"/>
    <mergeCell ref="B507:C507"/>
    <mergeCell ref="B510:D510"/>
    <mergeCell ref="E510:G510"/>
    <mergeCell ref="E512:G512"/>
    <mergeCell ref="B515:H515"/>
    <mergeCell ref="B516:C516"/>
    <mergeCell ref="D516:H516"/>
    <mergeCell ref="B517:C517"/>
    <mergeCell ref="D517:H517"/>
    <mergeCell ref="B518:C520"/>
    <mergeCell ref="D518:G518"/>
    <mergeCell ref="D519:G520"/>
    <mergeCell ref="H519:H520"/>
    <mergeCell ref="B522:C522"/>
    <mergeCell ref="B525:D525"/>
    <mergeCell ref="E525:G525"/>
    <mergeCell ref="B526:H526"/>
    <mergeCell ref="B527:C527"/>
    <mergeCell ref="B530:D530"/>
    <mergeCell ref="E530:G530"/>
    <mergeCell ref="B532:C532"/>
    <mergeCell ref="B534:D534"/>
    <mergeCell ref="E534:G534"/>
    <mergeCell ref="B535:H535"/>
    <mergeCell ref="B536:C536"/>
    <mergeCell ref="B539:D539"/>
    <mergeCell ref="E539:G539"/>
    <mergeCell ref="E541:G541"/>
    <mergeCell ref="B544:H544"/>
    <mergeCell ref="B545:C545"/>
    <mergeCell ref="D545:H545"/>
    <mergeCell ref="B546:C546"/>
    <mergeCell ref="D546:H546"/>
    <mergeCell ref="B547:C549"/>
    <mergeCell ref="D547:G547"/>
    <mergeCell ref="D548:G549"/>
    <mergeCell ref="H548:H549"/>
    <mergeCell ref="B551:C551"/>
    <mergeCell ref="B554:D554"/>
    <mergeCell ref="E554:G554"/>
    <mergeCell ref="B555:H555"/>
    <mergeCell ref="B556:C556"/>
    <mergeCell ref="B559:D559"/>
    <mergeCell ref="E559:G559"/>
    <mergeCell ref="B561:C561"/>
    <mergeCell ref="B563:D563"/>
    <mergeCell ref="E563:G563"/>
    <mergeCell ref="B564:H564"/>
    <mergeCell ref="B565:C565"/>
    <mergeCell ref="B568:D568"/>
    <mergeCell ref="E568:G568"/>
    <mergeCell ref="E570:G570"/>
    <mergeCell ref="B573:H573"/>
    <mergeCell ref="B574:C574"/>
    <mergeCell ref="D574:H574"/>
    <mergeCell ref="B575:C575"/>
    <mergeCell ref="D575:H575"/>
    <mergeCell ref="B576:C578"/>
    <mergeCell ref="D576:G576"/>
    <mergeCell ref="D577:G578"/>
    <mergeCell ref="H577:H578"/>
    <mergeCell ref="B580:C580"/>
    <mergeCell ref="B584:D584"/>
    <mergeCell ref="E584:G584"/>
    <mergeCell ref="B585:H585"/>
    <mergeCell ref="B586:C586"/>
    <mergeCell ref="B589:D589"/>
    <mergeCell ref="E589:G589"/>
    <mergeCell ref="E600:G600"/>
    <mergeCell ref="B591:C591"/>
    <mergeCell ref="B593:D593"/>
    <mergeCell ref="E593:G593"/>
    <mergeCell ref="B594:H594"/>
    <mergeCell ref="B595:C595"/>
    <mergeCell ref="B598:D598"/>
    <mergeCell ref="E598:G598"/>
  </mergeCells>
  <dataValidations disablePrompts="1" count="2">
    <dataValidation type="list" allowBlank="1" showInputMessage="1" showErrorMessage="1" sqref="B588">
      <formula1>#REF!</formula1>
    </dataValidation>
    <dataValidation type="list" allowBlank="1" showInputMessage="1" showErrorMessage="1" sqref="B566:B567 B26:B27 B17:B18 B57:B58 B48:B49 B88:B89 B79:B80 B119:B120 B110:B111 B150:B151 B141:B142 B181:B182 B172:B173 B242:B243 B211:B212 B202:B203 B418:B419 B596:B597 B587 B233:B234 B279:B280 B270:B271 B315:B316 B306:B307 B351:B352 B342:B343 B388:B389 B379:B380 B409:B410 B448:B449 B439:B440 B479:B480 B470:B471 B508:B509 B499:B500 B557:B558 B537:B538 B528:B529 B630:B631 B621:B622">
      <formula1>#REF!</formula1>
    </dataValidation>
  </dataValidations>
  <pageMargins left="0.7" right="0.7" top="0.75" bottom="0.75" header="0.3" footer="0.3"/>
  <pageSetup scale="78" orientation="portrait" r:id="rId1"/>
  <rowBreaks count="19" manualBreakCount="19">
    <brk id="31" max="8" man="1"/>
    <brk id="62" max="8" man="1"/>
    <brk id="93" max="8" man="1"/>
    <brk id="124" max="8" man="1"/>
    <brk id="155" max="8" man="1"/>
    <brk id="186" max="8" man="1"/>
    <brk id="216" max="8" man="1"/>
    <brk id="247" max="8" man="1"/>
    <brk id="284" max="8" man="1"/>
    <brk id="320" max="8" man="1"/>
    <brk id="356" max="8" man="1"/>
    <brk id="393" max="8" man="1"/>
    <brk id="423" max="8" man="1"/>
    <brk id="453" max="8" man="1"/>
    <brk id="484" max="8" man="1"/>
    <brk id="513" max="8" man="1"/>
    <brk id="542" max="8" man="1"/>
    <brk id="571" max="8" man="1"/>
    <brk id="601" max="8"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362"/>
  <sheetViews>
    <sheetView view="pageBreakPreview" topLeftCell="A322" zoomScaleNormal="100" zoomScaleSheetLayoutView="100" workbookViewId="0">
      <selection activeCell="A2" sqref="A2:XFD30"/>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12" customHeight="1" thickBot="1">
      <c r="B1" s="4"/>
      <c r="C1" s="4"/>
      <c r="D1" s="4"/>
      <c r="E1" s="4"/>
      <c r="F1" s="4"/>
    </row>
    <row r="2" spans="2:8" ht="17.45" customHeight="1" thickBot="1">
      <c r="B2" s="998" t="s">
        <v>2532</v>
      </c>
      <c r="C2" s="999"/>
      <c r="D2" s="999"/>
      <c r="E2" s="999"/>
      <c r="F2" s="999"/>
      <c r="G2" s="999"/>
      <c r="H2" s="1000"/>
    </row>
    <row r="3" spans="2:8" ht="18" customHeight="1" thickBot="1">
      <c r="B3" s="1001" t="s">
        <v>488</v>
      </c>
      <c r="C3" s="1002"/>
      <c r="D3" s="1003"/>
      <c r="E3" s="1004"/>
      <c r="F3" s="1004"/>
      <c r="G3" s="1004"/>
      <c r="H3" s="1005"/>
    </row>
    <row r="4" spans="2:8" ht="15.75" thickBot="1">
      <c r="B4" s="1006" t="s">
        <v>2578</v>
      </c>
      <c r="C4" s="1007"/>
      <c r="D4" s="1008" t="s">
        <v>1730</v>
      </c>
      <c r="E4" s="1007"/>
      <c r="F4" s="1007"/>
      <c r="G4" s="1007"/>
      <c r="H4" s="1009"/>
    </row>
    <row r="5" spans="2:8">
      <c r="B5" s="1010" t="str">
        <f>VLOOKUP(D4,ACTIVIDADES!A:D,2,FALSE)</f>
        <v>Mortero de nivelación e = 0,05 m para pisos</v>
      </c>
      <c r="C5" s="1011"/>
      <c r="D5" s="1010" t="s">
        <v>34</v>
      </c>
      <c r="E5" s="1011"/>
      <c r="F5" s="1011"/>
      <c r="G5" s="1011"/>
      <c r="H5" s="38" t="s">
        <v>1</v>
      </c>
    </row>
    <row r="6" spans="2:8" ht="9.6" customHeight="1">
      <c r="B6" s="1012"/>
      <c r="C6" s="1013"/>
      <c r="D6" s="1016">
        <f>+ROUND(H27+H18+H14+H22,0)</f>
        <v>31611</v>
      </c>
      <c r="E6" s="1017"/>
      <c r="F6" s="1017"/>
      <c r="G6" s="1017"/>
      <c r="H6" s="1020" t="s">
        <v>23</v>
      </c>
    </row>
    <row r="7" spans="2:8" ht="27" customHeight="1" thickBot="1">
      <c r="B7" s="1014"/>
      <c r="C7" s="1015"/>
      <c r="D7" s="1018"/>
      <c r="E7" s="1019"/>
      <c r="F7" s="1019"/>
      <c r="G7" s="1019"/>
      <c r="H7" s="1021"/>
    </row>
    <row r="8" spans="2:8" ht="9.75" customHeight="1" thickBot="1"/>
    <row r="9" spans="2:8">
      <c r="B9" s="1028" t="s">
        <v>494</v>
      </c>
      <c r="C9" s="1029"/>
      <c r="D9" s="41" t="s">
        <v>495</v>
      </c>
      <c r="E9" s="25" t="s">
        <v>496</v>
      </c>
      <c r="F9" s="25" t="s">
        <v>2542</v>
      </c>
      <c r="G9" s="26" t="s">
        <v>492</v>
      </c>
      <c r="H9" s="27" t="s">
        <v>493</v>
      </c>
    </row>
    <row r="10" spans="2:8">
      <c r="B10" s="194" t="s">
        <v>2427</v>
      </c>
      <c r="C10" s="56" t="str">
        <f>VLOOKUP(B10,'LISTA DE PRECIOS'!A:B,2,FALSE)</f>
        <v>Mortero 1:3 (producción)</v>
      </c>
      <c r="D10" s="12" t="str">
        <f>VLOOKUP(B10,'LISTA DE PRECIOS'!A:D,4,FALSE)</f>
        <v>M3</v>
      </c>
      <c r="E10" s="12">
        <v>0.05</v>
      </c>
      <c r="F10" s="12">
        <v>1.01</v>
      </c>
      <c r="G10" s="13">
        <f>VLOOKUP(B10,'LISTA DE PRECIOS'!A:E,5,FALSE)</f>
        <v>335812</v>
      </c>
      <c r="H10" s="39">
        <f>+ROUND(E10*F10*G10,0)</f>
        <v>16959</v>
      </c>
    </row>
    <row r="11" spans="2:8">
      <c r="B11" s="111"/>
      <c r="C11" s="56"/>
      <c r="D11" s="12"/>
      <c r="E11" s="12"/>
      <c r="F11" s="12"/>
      <c r="G11" s="13"/>
      <c r="H11" s="39"/>
    </row>
    <row r="12" spans="2:8">
      <c r="B12" s="111"/>
      <c r="C12" s="144"/>
      <c r="D12" s="143"/>
      <c r="E12" s="142"/>
      <c r="F12" s="142"/>
      <c r="G12" s="141"/>
      <c r="H12" s="140"/>
    </row>
    <row r="13" spans="2:8" ht="15.75" thickBot="1">
      <c r="B13" s="5"/>
      <c r="C13" s="139"/>
      <c r="D13" s="138"/>
      <c r="E13" s="137"/>
      <c r="F13" s="137"/>
      <c r="G13" s="136"/>
      <c r="H13" s="6"/>
    </row>
    <row r="14" spans="2:8" ht="15.75" thickBot="1">
      <c r="B14" s="1022"/>
      <c r="C14" s="1023"/>
      <c r="D14" s="1024"/>
      <c r="E14" s="1025" t="s">
        <v>497</v>
      </c>
      <c r="F14" s="994"/>
      <c r="G14" s="1026"/>
      <c r="H14" s="28">
        <f>ROUND(SUM(H10:H13),0)</f>
        <v>16959</v>
      </c>
    </row>
    <row r="15" spans="2:8" ht="10.9" customHeight="1" thickBot="1">
      <c r="B15" s="1027"/>
      <c r="C15" s="1027"/>
      <c r="D15" s="1027"/>
      <c r="E15" s="1027"/>
      <c r="F15" s="1027"/>
      <c r="G15" s="1027"/>
      <c r="H15" s="1027"/>
    </row>
    <row r="16" spans="2:8">
      <c r="B16" s="1028" t="s">
        <v>489</v>
      </c>
      <c r="C16" s="1029"/>
      <c r="D16" s="41" t="s">
        <v>490</v>
      </c>
      <c r="E16" s="25" t="s">
        <v>491</v>
      </c>
      <c r="F16" s="25" t="s">
        <v>2530</v>
      </c>
      <c r="G16" s="26" t="s">
        <v>492</v>
      </c>
      <c r="H16" s="27" t="s">
        <v>493</v>
      </c>
    </row>
    <row r="17" spans="2:22" ht="15.75" thickBot="1">
      <c r="B17" s="91" t="s">
        <v>543</v>
      </c>
      <c r="C17" s="56" t="str">
        <f>VLOOKUP(B17,'LISTA DE PRECIOS'!A:B,2,FALSE)</f>
        <v>Herramienta menor</v>
      </c>
      <c r="D17" s="12" t="str">
        <f>VLOOKUP(B17,'LISTA DE PRECIOS'!A:D,4,FALSE)</f>
        <v>%MO</v>
      </c>
      <c r="E17" s="155">
        <v>0.1</v>
      </c>
      <c r="F17" s="155"/>
      <c r="G17" s="93">
        <f>+H27</f>
        <v>13320</v>
      </c>
      <c r="H17" s="154">
        <f>+ROUND(E17*G17,0)</f>
        <v>1332</v>
      </c>
    </row>
    <row r="18" spans="2:22" ht="15.75" thickBot="1">
      <c r="B18" s="1022"/>
      <c r="C18" s="1023"/>
      <c r="D18" s="1024"/>
      <c r="E18" s="1030" t="s">
        <v>498</v>
      </c>
      <c r="F18" s="1031"/>
      <c r="G18" s="1032"/>
      <c r="H18" s="29">
        <f>ROUND(SUM(H17:H17),0)</f>
        <v>1332</v>
      </c>
    </row>
    <row r="19" spans="2:22" ht="10.15" customHeight="1" thickBot="1">
      <c r="B19" s="42"/>
      <c r="C19" s="42"/>
      <c r="D19" s="42"/>
      <c r="E19" s="10"/>
      <c r="F19" s="10"/>
      <c r="G19" s="7"/>
      <c r="H19" s="8"/>
    </row>
    <row r="20" spans="2:22" ht="24.75" thickBot="1">
      <c r="B20" s="1033" t="s">
        <v>499</v>
      </c>
      <c r="C20" s="1034"/>
      <c r="D20" s="30" t="s">
        <v>495</v>
      </c>
      <c r="E20" s="30" t="s">
        <v>501</v>
      </c>
      <c r="F20" s="25" t="s">
        <v>2530</v>
      </c>
      <c r="G20" s="31" t="s">
        <v>500</v>
      </c>
      <c r="H20" s="32" t="s">
        <v>493</v>
      </c>
    </row>
    <row r="21" spans="2:22" ht="15.75" thickBot="1">
      <c r="B21" s="15">
        <v>3</v>
      </c>
      <c r="C21" s="16" t="s">
        <v>4</v>
      </c>
      <c r="D21" s="17"/>
      <c r="E21" s="18"/>
      <c r="F21" s="18"/>
      <c r="G21" s="19"/>
      <c r="H21" s="20">
        <f>+ROUND(E21*G21,0)</f>
        <v>0</v>
      </c>
    </row>
    <row r="22" spans="2:22" ht="15.75" thickBot="1">
      <c r="B22" s="991"/>
      <c r="C22" s="991"/>
      <c r="D22" s="991"/>
      <c r="E22" s="992" t="s">
        <v>502</v>
      </c>
      <c r="F22" s="993"/>
      <c r="G22" s="994"/>
      <c r="H22" s="33">
        <f>ROUND(SUM(H21:H21),0)</f>
        <v>0</v>
      </c>
    </row>
    <row r="23" spans="2:22" ht="15.75" thickBot="1">
      <c r="B23" s="1027"/>
      <c r="C23" s="1027"/>
      <c r="D23" s="1027"/>
      <c r="E23" s="1027"/>
      <c r="F23" s="1027"/>
      <c r="G23" s="1027"/>
      <c r="H23" s="1027"/>
    </row>
    <row r="24" spans="2:22">
      <c r="B24" s="1028" t="s">
        <v>503</v>
      </c>
      <c r="C24" s="1029"/>
      <c r="D24" s="41" t="s">
        <v>495</v>
      </c>
      <c r="E24" s="25" t="s">
        <v>504</v>
      </c>
      <c r="F24" s="25" t="s">
        <v>2530</v>
      </c>
      <c r="G24" s="26" t="s">
        <v>505</v>
      </c>
      <c r="H24" s="27" t="s">
        <v>493</v>
      </c>
    </row>
    <row r="25" spans="2:22">
      <c r="B25" s="111" t="s">
        <v>2514</v>
      </c>
      <c r="C25" s="56" t="str">
        <f>VLOOKUP(B25,'LISTA DE PRECIOS'!A:B,2,FALSE)</f>
        <v>Ayudante</v>
      </c>
      <c r="D25" s="12" t="str">
        <f>VLOOKUP(B25,'LISTA DE PRECIOS'!A:D,4,FALSE)</f>
        <v>Día</v>
      </c>
      <c r="E25" s="23">
        <v>7.0000000000000007E-2</v>
      </c>
      <c r="F25" s="23">
        <v>1</v>
      </c>
      <c r="G25" s="13">
        <f>VLOOKUP(B25,'LISTA DE PRECIOS'!A:E,5,FALSE)</f>
        <v>67964</v>
      </c>
      <c r="H25" s="119">
        <f>+ROUND(E25*F25*G25,0)</f>
        <v>4757</v>
      </c>
      <c r="K25" s="4"/>
      <c r="L25" s="4"/>
      <c r="M25" s="4"/>
      <c r="N25" s="4"/>
      <c r="O25" s="4"/>
      <c r="P25" s="4"/>
      <c r="Q25" s="4"/>
      <c r="R25" s="4"/>
      <c r="S25" s="4"/>
      <c r="T25" s="4"/>
      <c r="U25" s="4"/>
      <c r="V25" s="4"/>
    </row>
    <row r="26" spans="2:22" ht="15.75" thickBot="1">
      <c r="B26" s="135" t="s">
        <v>2516</v>
      </c>
      <c r="C26" s="56" t="str">
        <f>VLOOKUP(B26,'LISTA DE PRECIOS'!A:B,2,FALSE)</f>
        <v>Oficial</v>
      </c>
      <c r="D26" s="12" t="str">
        <f>VLOOKUP(B26,'LISTA DE PRECIOS'!A:D,4,FALSE)</f>
        <v>Día</v>
      </c>
      <c r="E26" s="125">
        <v>7.0000000000000007E-2</v>
      </c>
      <c r="F26" s="125">
        <v>1</v>
      </c>
      <c r="G26" s="13">
        <f>VLOOKUP(B26,'LISTA DE PRECIOS'!A:E,5,FALSE)</f>
        <v>122335</v>
      </c>
      <c r="H26" s="131">
        <f>+ROUND(E26*F26*G26,0)</f>
        <v>8563</v>
      </c>
    </row>
    <row r="27" spans="2:22" ht="15.75" thickBot="1">
      <c r="B27" s="991"/>
      <c r="C27" s="991"/>
      <c r="D27" s="991"/>
      <c r="E27" s="1042" t="s">
        <v>506</v>
      </c>
      <c r="F27" s="1043"/>
      <c r="G27" s="1031"/>
      <c r="H27" s="29">
        <f>ROUND(SUM(H25:H26),0)</f>
        <v>13320</v>
      </c>
    </row>
    <row r="28" spans="2:22" ht="8.4499999999999993" customHeight="1" thickBot="1">
      <c r="B28" s="42"/>
      <c r="C28" s="42"/>
      <c r="D28" s="42"/>
      <c r="E28" s="42"/>
      <c r="F28" s="42"/>
      <c r="G28" s="42"/>
      <c r="H28" s="42"/>
    </row>
    <row r="29" spans="2:22" ht="15.75" thickBot="1">
      <c r="B29" s="40"/>
      <c r="C29" s="40"/>
      <c r="D29" s="40"/>
      <c r="E29" s="995" t="s">
        <v>507</v>
      </c>
      <c r="F29" s="996"/>
      <c r="G29" s="997"/>
      <c r="H29" s="14">
        <f>+ROUND(H27+H18+H14+H22,0)</f>
        <v>31611</v>
      </c>
    </row>
    <row r="31" spans="2:22" ht="15.75" thickBot="1"/>
    <row r="32" spans="2:22" ht="16.5" thickBot="1">
      <c r="B32" s="998" t="s">
        <v>2532</v>
      </c>
      <c r="C32" s="999"/>
      <c r="D32" s="999"/>
      <c r="E32" s="999"/>
      <c r="F32" s="999"/>
      <c r="G32" s="999"/>
      <c r="H32" s="1000"/>
    </row>
    <row r="33" spans="2:8" ht="15" customHeight="1" thickBot="1">
      <c r="B33" s="1001" t="s">
        <v>488</v>
      </c>
      <c r="C33" s="1002"/>
      <c r="D33" s="1003"/>
      <c r="E33" s="1004"/>
      <c r="F33" s="1004"/>
      <c r="G33" s="1004"/>
      <c r="H33" s="1005"/>
    </row>
    <row r="34" spans="2:8" ht="15.75" customHeight="1" thickBot="1">
      <c r="B34" s="1006" t="s">
        <v>2578</v>
      </c>
      <c r="C34" s="1007"/>
      <c r="D34" s="1008" t="s">
        <v>1752</v>
      </c>
      <c r="E34" s="1007"/>
      <c r="F34" s="1007"/>
      <c r="G34" s="1007"/>
      <c r="H34" s="1009"/>
    </row>
    <row r="35" spans="2:8" ht="14.45" customHeight="1">
      <c r="B35" s="1010" t="str">
        <f>VLOOKUP(D34,ACTIVIDADES!A:D,2,FALSE)</f>
        <v>Piso en cerámica de 1ra. de 20 x 20 cm tipo Duratech no incluye mortero</v>
      </c>
      <c r="C35" s="1011"/>
      <c r="D35" s="1010" t="s">
        <v>34</v>
      </c>
      <c r="E35" s="1011"/>
      <c r="F35" s="1011"/>
      <c r="G35" s="1011"/>
      <c r="H35" s="38" t="s">
        <v>1</v>
      </c>
    </row>
    <row r="36" spans="2:8">
      <c r="B36" s="1012"/>
      <c r="C36" s="1013"/>
      <c r="D36" s="1016">
        <f>+ROUND(H57+H48+H44+H52,0)</f>
        <v>43741</v>
      </c>
      <c r="E36" s="1017"/>
      <c r="F36" s="1017"/>
      <c r="G36" s="1017"/>
      <c r="H36" s="1020" t="s">
        <v>23</v>
      </c>
    </row>
    <row r="37" spans="2:8" ht="15.75" thickBot="1">
      <c r="B37" s="1014"/>
      <c r="C37" s="1015"/>
      <c r="D37" s="1018"/>
      <c r="E37" s="1019"/>
      <c r="F37" s="1019"/>
      <c r="G37" s="1019"/>
      <c r="H37" s="1021"/>
    </row>
    <row r="38" spans="2:8" ht="15.75" thickBot="1"/>
    <row r="39" spans="2:8">
      <c r="B39" s="1028" t="s">
        <v>494</v>
      </c>
      <c r="C39" s="1029"/>
      <c r="D39" s="41" t="s">
        <v>495</v>
      </c>
      <c r="E39" s="25" t="s">
        <v>496</v>
      </c>
      <c r="F39" s="25" t="s">
        <v>2469</v>
      </c>
      <c r="G39" s="26" t="s">
        <v>492</v>
      </c>
      <c r="H39" s="27" t="s">
        <v>493</v>
      </c>
    </row>
    <row r="40" spans="2:8">
      <c r="B40" s="169" t="s">
        <v>727</v>
      </c>
      <c r="C40" s="56" t="str">
        <f>VLOOKUP(B40,'LISTA DE PRECIOS'!A:B,2,FALSE)</f>
        <v>Cemento blanco</v>
      </c>
      <c r="D40" s="12" t="str">
        <f>VLOOKUP(B40,'LISTA DE PRECIOS'!A:D,4,FALSE)</f>
        <v>Kg</v>
      </c>
      <c r="E40" s="12">
        <v>2</v>
      </c>
      <c r="F40" s="12">
        <v>1.05</v>
      </c>
      <c r="G40" s="13">
        <f>VLOOKUP(B40,'LISTA DE PRECIOS'!A:E,5,FALSE)</f>
        <v>1247</v>
      </c>
      <c r="H40" s="39">
        <f>+ROUND(E40*F40*G40,0)</f>
        <v>2619</v>
      </c>
    </row>
    <row r="41" spans="2:8" ht="22.5" customHeight="1">
      <c r="B41" s="193" t="s">
        <v>733</v>
      </c>
      <c r="C41" s="56" t="str">
        <f>VLOOKUP(B41,'LISTA DE PRECIOS'!A:B,2,FALSE)</f>
        <v>Cerámica de 1ra. de 20 x 20 cm tipo Duratech</v>
      </c>
      <c r="D41" s="12" t="str">
        <f>VLOOKUP(B41,'LISTA DE PRECIOS'!A:D,4,FALSE)</f>
        <v>M2</v>
      </c>
      <c r="E41" s="12">
        <v>1</v>
      </c>
      <c r="F41" s="12">
        <v>1.1000000000000001</v>
      </c>
      <c r="G41" s="13">
        <f>VLOOKUP(B41,'LISTA DE PRECIOS'!A:E,5,FALSE)</f>
        <v>14300</v>
      </c>
      <c r="H41" s="39">
        <f>+ROUND(E41*F41*G41,0)</f>
        <v>15730</v>
      </c>
    </row>
    <row r="42" spans="2:8" ht="22.5" customHeight="1">
      <c r="B42" s="193" t="s">
        <v>711</v>
      </c>
      <c r="C42" s="56" t="str">
        <f>VLOOKUP(B42,'LISTA DE PRECIOS'!A:B,2,FALSE)</f>
        <v>Boquilla para enchape</v>
      </c>
      <c r="D42" s="12" t="str">
        <f>VLOOKUP(B42,'LISTA DE PRECIOS'!A:D,4,FALSE)</f>
        <v>Kg</v>
      </c>
      <c r="E42" s="12">
        <v>1.5</v>
      </c>
      <c r="F42" s="12">
        <v>1.05</v>
      </c>
      <c r="G42" s="13">
        <f>VLOOKUP(B42,'LISTA DE PRECIOS'!A:E,5,FALSE)</f>
        <v>6800</v>
      </c>
      <c r="H42" s="39">
        <f>+ROUND(E42*F42*G42,0)</f>
        <v>10710</v>
      </c>
    </row>
    <row r="43" spans="2:8" ht="15.75" thickBot="1">
      <c r="B43" s="170" t="s">
        <v>822</v>
      </c>
      <c r="C43" s="56" t="str">
        <f>VLOOKUP(B43,'LISTA DE PRECIOS'!A:B,2,FALSE)</f>
        <v>Fijador de cerámica</v>
      </c>
      <c r="D43" s="12" t="str">
        <f>VLOOKUP(B43,'LISTA DE PRECIOS'!A:D,4,FALSE)</f>
        <v>Kg</v>
      </c>
      <c r="E43" s="92">
        <v>0.05</v>
      </c>
      <c r="F43" s="92">
        <v>1.05</v>
      </c>
      <c r="G43" s="13">
        <f>VLOOKUP(B43,'LISTA DE PRECIOS'!A:E,5,FALSE)</f>
        <v>580</v>
      </c>
      <c r="H43" s="94">
        <f>+ROUND(E43*F43*G43,0)</f>
        <v>30</v>
      </c>
    </row>
    <row r="44" spans="2:8" ht="15.75" thickBot="1">
      <c r="B44" s="1022"/>
      <c r="C44" s="1023"/>
      <c r="D44" s="1024"/>
      <c r="E44" s="1030" t="s">
        <v>497</v>
      </c>
      <c r="F44" s="1031"/>
      <c r="G44" s="1032"/>
      <c r="H44" s="29">
        <f>ROUND(SUM(H40:H43),0)</f>
        <v>29089</v>
      </c>
    </row>
    <row r="45" spans="2:8" ht="15.75" thickBot="1">
      <c r="B45" s="1027"/>
      <c r="C45" s="1027"/>
      <c r="D45" s="1027"/>
      <c r="E45" s="1027"/>
      <c r="F45" s="1027"/>
      <c r="G45" s="1027"/>
      <c r="H45" s="1027"/>
    </row>
    <row r="46" spans="2:8">
      <c r="B46" s="1028" t="s">
        <v>489</v>
      </c>
      <c r="C46" s="1029"/>
      <c r="D46" s="41" t="s">
        <v>490</v>
      </c>
      <c r="E46" s="25" t="s">
        <v>491</v>
      </c>
      <c r="F46" s="25" t="s">
        <v>2530</v>
      </c>
      <c r="G46" s="26" t="s">
        <v>492</v>
      </c>
      <c r="H46" s="27" t="s">
        <v>493</v>
      </c>
    </row>
    <row r="47" spans="2:8" ht="15.75" thickBot="1">
      <c r="B47" s="91" t="s">
        <v>543</v>
      </c>
      <c r="C47" s="56" t="str">
        <f>VLOOKUP(B47,'LISTA DE PRECIOS'!A:B,2,FALSE)</f>
        <v>Herramienta menor</v>
      </c>
      <c r="D47" s="12" t="str">
        <f>VLOOKUP(B47,'LISTA DE PRECIOS'!A:D,4,FALSE)</f>
        <v>%MO</v>
      </c>
      <c r="E47" s="155">
        <v>0.1</v>
      </c>
      <c r="F47" s="155"/>
      <c r="G47" s="93">
        <f>+H57</f>
        <v>13320</v>
      </c>
      <c r="H47" s="154">
        <f>+ROUND(E47*G47,0)</f>
        <v>1332</v>
      </c>
    </row>
    <row r="48" spans="2:8" ht="15.75" thickBot="1">
      <c r="B48" s="1022"/>
      <c r="C48" s="1023"/>
      <c r="D48" s="1024"/>
      <c r="E48" s="1030" t="s">
        <v>498</v>
      </c>
      <c r="F48" s="1031"/>
      <c r="G48" s="1032"/>
      <c r="H48" s="29">
        <f>ROUND(SUM(H47:H47),0)</f>
        <v>1332</v>
      </c>
    </row>
    <row r="49" spans="2:8" ht="15.75" thickBot="1">
      <c r="B49" s="42"/>
      <c r="C49" s="42"/>
      <c r="D49" s="42"/>
      <c r="E49" s="10"/>
      <c r="F49" s="10"/>
      <c r="G49" s="7"/>
      <c r="H49" s="8"/>
    </row>
    <row r="50" spans="2:8" ht="24.75" thickBot="1">
      <c r="B50" s="1033" t="s">
        <v>499</v>
      </c>
      <c r="C50" s="1034"/>
      <c r="D50" s="30" t="s">
        <v>495</v>
      </c>
      <c r="E50" s="30" t="s">
        <v>501</v>
      </c>
      <c r="F50" s="25" t="s">
        <v>2530</v>
      </c>
      <c r="G50" s="31" t="s">
        <v>500</v>
      </c>
      <c r="H50" s="32" t="s">
        <v>493</v>
      </c>
    </row>
    <row r="51" spans="2:8" ht="15.75" thickBot="1">
      <c r="B51" s="15">
        <v>3</v>
      </c>
      <c r="C51" s="16" t="s">
        <v>4</v>
      </c>
      <c r="D51" s="17"/>
      <c r="E51" s="18"/>
      <c r="F51" s="18"/>
      <c r="G51" s="19"/>
      <c r="H51" s="20">
        <f>+ROUND(E51*G51,0)</f>
        <v>0</v>
      </c>
    </row>
    <row r="52" spans="2:8" ht="15.75" thickBot="1">
      <c r="B52" s="991"/>
      <c r="C52" s="991"/>
      <c r="D52" s="991"/>
      <c r="E52" s="992" t="s">
        <v>502</v>
      </c>
      <c r="F52" s="993"/>
      <c r="G52" s="994"/>
      <c r="H52" s="33">
        <f>ROUND(SUM(H51:H51),0)</f>
        <v>0</v>
      </c>
    </row>
    <row r="53" spans="2:8" ht="15.75" thickBot="1">
      <c r="B53" s="1027"/>
      <c r="C53" s="1027"/>
      <c r="D53" s="1027"/>
      <c r="E53" s="1027"/>
      <c r="F53" s="1027"/>
      <c r="G53" s="1027"/>
      <c r="H53" s="1027"/>
    </row>
    <row r="54" spans="2:8">
      <c r="B54" s="1028" t="s">
        <v>503</v>
      </c>
      <c r="C54" s="1029"/>
      <c r="D54" s="41" t="s">
        <v>495</v>
      </c>
      <c r="E54" s="25" t="s">
        <v>504</v>
      </c>
      <c r="F54" s="25" t="s">
        <v>2530</v>
      </c>
      <c r="G54" s="26" t="s">
        <v>505</v>
      </c>
      <c r="H54" s="27" t="s">
        <v>493</v>
      </c>
    </row>
    <row r="55" spans="2:8">
      <c r="B55" s="111" t="s">
        <v>2514</v>
      </c>
      <c r="C55" s="56" t="str">
        <f>VLOOKUP(B55,'LISTA DE PRECIOS'!A:B,2,FALSE)</f>
        <v>Ayudante</v>
      </c>
      <c r="D55" s="12" t="str">
        <f>VLOOKUP(B55,'LISTA DE PRECIOS'!A:D,4,FALSE)</f>
        <v>Día</v>
      </c>
      <c r="E55" s="23">
        <v>7.0000000000000007E-2</v>
      </c>
      <c r="F55" s="23">
        <v>1</v>
      </c>
      <c r="G55" s="13">
        <f>VLOOKUP(B55,'LISTA DE PRECIOS'!A:E,5,FALSE)</f>
        <v>67964</v>
      </c>
      <c r="H55" s="119">
        <f>+ROUND(E55*F55*G55,0)</f>
        <v>4757</v>
      </c>
    </row>
    <row r="56" spans="2:8" ht="15.75" thickBot="1">
      <c r="B56" s="118" t="s">
        <v>2516</v>
      </c>
      <c r="C56" s="56" t="str">
        <f>VLOOKUP(B56,'LISTA DE PRECIOS'!A:B,2,FALSE)</f>
        <v>Oficial</v>
      </c>
      <c r="D56" s="12" t="str">
        <f>VLOOKUP(B56,'LISTA DE PRECIOS'!A:D,4,FALSE)</f>
        <v>Día</v>
      </c>
      <c r="E56" s="117">
        <v>7.0000000000000007E-2</v>
      </c>
      <c r="F56" s="117">
        <v>1</v>
      </c>
      <c r="G56" s="13">
        <f>VLOOKUP(B56,'LISTA DE PRECIOS'!A:E,5,FALSE)</f>
        <v>122335</v>
      </c>
      <c r="H56" s="116">
        <f>+ROUND(E56*F56*G56,0)</f>
        <v>8563</v>
      </c>
    </row>
    <row r="57" spans="2:8" ht="15.75" thickBot="1">
      <c r="B57" s="991"/>
      <c r="C57" s="991"/>
      <c r="D57" s="991"/>
      <c r="E57" s="1042" t="s">
        <v>506</v>
      </c>
      <c r="F57" s="1043"/>
      <c r="G57" s="1031"/>
      <c r="H57" s="29">
        <f>ROUND(SUM(H55:H56),0)</f>
        <v>13320</v>
      </c>
    </row>
    <row r="58" spans="2:8" ht="15.75" thickBot="1">
      <c r="B58" s="42"/>
      <c r="C58" s="42"/>
      <c r="D58" s="42"/>
      <c r="E58" s="42"/>
      <c r="F58" s="42"/>
      <c r="G58" s="42"/>
      <c r="H58" s="42"/>
    </row>
    <row r="59" spans="2:8" ht="15.75" thickBot="1">
      <c r="B59" s="40"/>
      <c r="C59" s="40"/>
      <c r="D59" s="40"/>
      <c r="E59" s="995" t="s">
        <v>507</v>
      </c>
      <c r="F59" s="996"/>
      <c r="G59" s="997"/>
      <c r="H59" s="14">
        <f>+ROUND(H57+H48+H44+H52,0)</f>
        <v>43741</v>
      </c>
    </row>
    <row r="61" spans="2:8" ht="15.75" thickBot="1"/>
    <row r="62" spans="2:8" ht="16.5" thickBot="1">
      <c r="B62" s="998" t="s">
        <v>2532</v>
      </c>
      <c r="C62" s="999"/>
      <c r="D62" s="999"/>
      <c r="E62" s="999"/>
      <c r="F62" s="999"/>
      <c r="G62" s="999"/>
      <c r="H62" s="1000"/>
    </row>
    <row r="63" spans="2:8" ht="15" customHeight="1" thickBot="1">
      <c r="B63" s="1001" t="s">
        <v>488</v>
      </c>
      <c r="C63" s="1002"/>
      <c r="D63" s="1003"/>
      <c r="E63" s="1004"/>
      <c r="F63" s="1004"/>
      <c r="G63" s="1004"/>
      <c r="H63" s="1005"/>
    </row>
    <row r="64" spans="2:8" ht="15.75" customHeight="1" thickBot="1">
      <c r="B64" s="1006" t="s">
        <v>2578</v>
      </c>
      <c r="C64" s="1007"/>
      <c r="D64" s="1008" t="s">
        <v>1754</v>
      </c>
      <c r="E64" s="1007"/>
      <c r="F64" s="1007"/>
      <c r="G64" s="1007"/>
      <c r="H64" s="1009"/>
    </row>
    <row r="65" spans="2:8">
      <c r="B65" s="1010" t="s">
        <v>1755</v>
      </c>
      <c r="C65" s="1011"/>
      <c r="D65" s="1010" t="s">
        <v>34</v>
      </c>
      <c r="E65" s="1011"/>
      <c r="F65" s="1011"/>
      <c r="G65" s="1011"/>
      <c r="H65" s="38" t="s">
        <v>1</v>
      </c>
    </row>
    <row r="66" spans="2:8">
      <c r="B66" s="1012"/>
      <c r="C66" s="1013"/>
      <c r="D66" s="1016">
        <f>+ROUND(H87+H78+H74+H82,0)</f>
        <v>51664</v>
      </c>
      <c r="E66" s="1017"/>
      <c r="F66" s="1017"/>
      <c r="G66" s="1017"/>
      <c r="H66" s="1020" t="s">
        <v>23</v>
      </c>
    </row>
    <row r="67" spans="2:8" ht="15.75" thickBot="1">
      <c r="B67" s="1014"/>
      <c r="C67" s="1015"/>
      <c r="D67" s="1018"/>
      <c r="E67" s="1019"/>
      <c r="F67" s="1019"/>
      <c r="G67" s="1019"/>
      <c r="H67" s="1021"/>
    </row>
    <row r="68" spans="2:8" ht="15.75" thickBot="1"/>
    <row r="69" spans="2:8">
      <c r="B69" s="1028" t="s">
        <v>494</v>
      </c>
      <c r="C69" s="1029"/>
      <c r="D69" s="41" t="s">
        <v>495</v>
      </c>
      <c r="E69" s="25" t="s">
        <v>496</v>
      </c>
      <c r="F69" s="25" t="s">
        <v>2469</v>
      </c>
      <c r="G69" s="26" t="s">
        <v>492</v>
      </c>
      <c r="H69" s="27" t="s">
        <v>493</v>
      </c>
    </row>
    <row r="70" spans="2:8">
      <c r="B70" s="193" t="s">
        <v>727</v>
      </c>
      <c r="C70" s="56" t="str">
        <f>VLOOKUP(B70,'LISTA DE PRECIOS'!A:B,2,FALSE)</f>
        <v>Cemento blanco</v>
      </c>
      <c r="D70" s="12" t="str">
        <f>VLOOKUP(B70,'LISTA DE PRECIOS'!A:D,4,FALSE)</f>
        <v>Kg</v>
      </c>
      <c r="E70" s="12">
        <v>2</v>
      </c>
      <c r="F70" s="12">
        <v>1.05</v>
      </c>
      <c r="G70" s="13">
        <f>VLOOKUP(B70,'LISTA DE PRECIOS'!A:E,5,FALSE)</f>
        <v>1247</v>
      </c>
      <c r="H70" s="39">
        <f>+ROUND(E70*F70*G70,0)</f>
        <v>2619</v>
      </c>
    </row>
    <row r="71" spans="2:8" ht="22.5" customHeight="1">
      <c r="B71" s="193" t="s">
        <v>736</v>
      </c>
      <c r="C71" s="56" t="str">
        <f>VLOOKUP(B71,'LISTA DE PRECIOS'!A:B,2,FALSE)</f>
        <v>Cerámica de 1ra. trafico 4 de 32 x 32 cm tipo Terranova</v>
      </c>
      <c r="D71" s="12" t="str">
        <f>VLOOKUP(B71,'LISTA DE PRECIOS'!A:D,4,FALSE)</f>
        <v>M2</v>
      </c>
      <c r="E71" s="12">
        <v>1</v>
      </c>
      <c r="F71" s="12">
        <v>1.1000000000000001</v>
      </c>
      <c r="G71" s="13">
        <f>VLOOKUP(B71,'LISTA DE PRECIOS'!A:E,5,FALSE)</f>
        <v>26780.400000000001</v>
      </c>
      <c r="H71" s="39">
        <f>+ROUND(E71*F71*G71,0)</f>
        <v>29458</v>
      </c>
    </row>
    <row r="72" spans="2:8" ht="22.5" customHeight="1">
      <c r="B72" s="193" t="s">
        <v>711</v>
      </c>
      <c r="C72" s="56" t="str">
        <f>VLOOKUP(B72,'LISTA DE PRECIOS'!A:B,2,FALSE)</f>
        <v>Boquilla para enchape</v>
      </c>
      <c r="D72" s="12" t="str">
        <f>VLOOKUP(B72,'LISTA DE PRECIOS'!A:D,4,FALSE)</f>
        <v>Kg</v>
      </c>
      <c r="E72" s="12">
        <v>0.35</v>
      </c>
      <c r="F72" s="12">
        <v>1.05</v>
      </c>
      <c r="G72" s="13">
        <f>VLOOKUP(B72,'LISTA DE PRECIOS'!A:E,5,FALSE)</f>
        <v>6800</v>
      </c>
      <c r="H72" s="39">
        <f>+ROUND(E72*F72*G72,0)</f>
        <v>2499</v>
      </c>
    </row>
    <row r="73" spans="2:8" ht="15.75" thickBot="1">
      <c r="B73" s="170" t="s">
        <v>822</v>
      </c>
      <c r="C73" s="56" t="str">
        <f>VLOOKUP(B73,'LISTA DE PRECIOS'!A:B,2,FALSE)</f>
        <v>Fijador de cerámica</v>
      </c>
      <c r="D73" s="12" t="str">
        <f>VLOOKUP(B73,'LISTA DE PRECIOS'!A:D,4,FALSE)</f>
        <v>Kg</v>
      </c>
      <c r="E73" s="92">
        <v>4</v>
      </c>
      <c r="F73" s="92">
        <v>1.05</v>
      </c>
      <c r="G73" s="13">
        <f>VLOOKUP(B73,'LISTA DE PRECIOS'!A:E,5,FALSE)</f>
        <v>580</v>
      </c>
      <c r="H73" s="94">
        <f>+ROUND(E73*F73*G73,0)</f>
        <v>2436</v>
      </c>
    </row>
    <row r="74" spans="2:8" ht="15.75" thickBot="1">
      <c r="B74" s="1022"/>
      <c r="C74" s="1023"/>
      <c r="D74" s="1024"/>
      <c r="E74" s="1030" t="s">
        <v>497</v>
      </c>
      <c r="F74" s="1031"/>
      <c r="G74" s="1032"/>
      <c r="H74" s="29">
        <f>ROUND(SUM(H70:H73),0)</f>
        <v>37012</v>
      </c>
    </row>
    <row r="75" spans="2:8" ht="15.75" thickBot="1">
      <c r="B75" s="1027"/>
      <c r="C75" s="1027"/>
      <c r="D75" s="1027"/>
      <c r="E75" s="1027"/>
      <c r="F75" s="1027"/>
      <c r="G75" s="1027"/>
      <c r="H75" s="1027"/>
    </row>
    <row r="76" spans="2:8">
      <c r="B76" s="1028" t="s">
        <v>489</v>
      </c>
      <c r="C76" s="1029"/>
      <c r="D76" s="41" t="s">
        <v>490</v>
      </c>
      <c r="E76" s="25" t="s">
        <v>491</v>
      </c>
      <c r="F76" s="25" t="s">
        <v>2530</v>
      </c>
      <c r="G76" s="26" t="s">
        <v>492</v>
      </c>
      <c r="H76" s="27" t="s">
        <v>493</v>
      </c>
    </row>
    <row r="77" spans="2:8" ht="15.75" thickBot="1">
      <c r="B77" s="91" t="s">
        <v>543</v>
      </c>
      <c r="C77" s="56" t="str">
        <f>VLOOKUP(B77,'LISTA DE PRECIOS'!A:B,2,FALSE)</f>
        <v>Herramienta menor</v>
      </c>
      <c r="D77" s="12" t="str">
        <f>VLOOKUP(B77,'LISTA DE PRECIOS'!A:D,4,FALSE)</f>
        <v>%MO</v>
      </c>
      <c r="E77" s="155">
        <v>0.1</v>
      </c>
      <c r="F77" s="155"/>
      <c r="G77" s="93">
        <f>+H87</f>
        <v>13320</v>
      </c>
      <c r="H77" s="154">
        <f>+ROUND(E77*G77,0)</f>
        <v>1332</v>
      </c>
    </row>
    <row r="78" spans="2:8" ht="15.75" thickBot="1">
      <c r="B78" s="1022"/>
      <c r="C78" s="1023"/>
      <c r="D78" s="1024"/>
      <c r="E78" s="1030" t="s">
        <v>498</v>
      </c>
      <c r="F78" s="1031"/>
      <c r="G78" s="1032"/>
      <c r="H78" s="29">
        <f>ROUND(SUM(H77:H77),0)</f>
        <v>1332</v>
      </c>
    </row>
    <row r="79" spans="2:8" ht="15.75" thickBot="1">
      <c r="B79" s="42"/>
      <c r="C79" s="42"/>
      <c r="D79" s="42"/>
      <c r="E79" s="10"/>
      <c r="F79" s="10"/>
      <c r="G79" s="7"/>
      <c r="H79" s="8"/>
    </row>
    <row r="80" spans="2:8" ht="24.75" thickBot="1">
      <c r="B80" s="1033" t="s">
        <v>499</v>
      </c>
      <c r="C80" s="1034"/>
      <c r="D80" s="30" t="s">
        <v>495</v>
      </c>
      <c r="E80" s="30" t="s">
        <v>501</v>
      </c>
      <c r="F80" s="25" t="s">
        <v>2530</v>
      </c>
      <c r="G80" s="31" t="s">
        <v>500</v>
      </c>
      <c r="H80" s="32" t="s">
        <v>493</v>
      </c>
    </row>
    <row r="81" spans="2:8" ht="15.75" thickBot="1">
      <c r="B81" s="15">
        <v>3</v>
      </c>
      <c r="C81" s="16" t="s">
        <v>4</v>
      </c>
      <c r="D81" s="17"/>
      <c r="E81" s="18"/>
      <c r="F81" s="18"/>
      <c r="G81" s="19"/>
      <c r="H81" s="20">
        <f>+ROUND(E81*G81,0)</f>
        <v>0</v>
      </c>
    </row>
    <row r="82" spans="2:8" ht="15.75" thickBot="1">
      <c r="B82" s="991"/>
      <c r="C82" s="991"/>
      <c r="D82" s="991"/>
      <c r="E82" s="992" t="s">
        <v>502</v>
      </c>
      <c r="F82" s="993"/>
      <c r="G82" s="994"/>
      <c r="H82" s="33">
        <f>ROUND(SUM(H81:H81),0)</f>
        <v>0</v>
      </c>
    </row>
    <row r="83" spans="2:8" ht="15.75" thickBot="1">
      <c r="B83" s="1027"/>
      <c r="C83" s="1027"/>
      <c r="D83" s="1027"/>
      <c r="E83" s="1027"/>
      <c r="F83" s="1027"/>
      <c r="G83" s="1027"/>
      <c r="H83" s="1027"/>
    </row>
    <row r="84" spans="2:8">
      <c r="B84" s="1028" t="s">
        <v>503</v>
      </c>
      <c r="C84" s="1029"/>
      <c r="D84" s="41" t="s">
        <v>495</v>
      </c>
      <c r="E84" s="25" t="s">
        <v>504</v>
      </c>
      <c r="F84" s="25" t="s">
        <v>2530</v>
      </c>
      <c r="G84" s="26" t="s">
        <v>505</v>
      </c>
      <c r="H84" s="27" t="s">
        <v>493</v>
      </c>
    </row>
    <row r="85" spans="2:8">
      <c r="B85" s="111" t="s">
        <v>2514</v>
      </c>
      <c r="C85" s="56" t="str">
        <f>VLOOKUP(B85,'LISTA DE PRECIOS'!A:B,2,FALSE)</f>
        <v>Ayudante</v>
      </c>
      <c r="D85" s="12" t="str">
        <f>VLOOKUP(B85,'LISTA DE PRECIOS'!A:D,4,FALSE)</f>
        <v>Día</v>
      </c>
      <c r="E85" s="23">
        <v>7.0000000000000007E-2</v>
      </c>
      <c r="F85" s="23">
        <v>1</v>
      </c>
      <c r="G85" s="13">
        <f>VLOOKUP(B85,'LISTA DE PRECIOS'!A:E,5,FALSE)</f>
        <v>67964</v>
      </c>
      <c r="H85" s="119">
        <f>+ROUND(E85*F85*G85,0)</f>
        <v>4757</v>
      </c>
    </row>
    <row r="86" spans="2:8" ht="15.75" thickBot="1">
      <c r="B86" s="118" t="s">
        <v>2516</v>
      </c>
      <c r="C86" s="56" t="str">
        <f>VLOOKUP(B86,'LISTA DE PRECIOS'!A:B,2,FALSE)</f>
        <v>Oficial</v>
      </c>
      <c r="D86" s="12" t="str">
        <f>VLOOKUP(B86,'LISTA DE PRECIOS'!A:D,4,FALSE)</f>
        <v>Día</v>
      </c>
      <c r="E86" s="117">
        <v>7.0000000000000007E-2</v>
      </c>
      <c r="F86" s="117">
        <v>1</v>
      </c>
      <c r="G86" s="13">
        <f>VLOOKUP(B86,'LISTA DE PRECIOS'!A:E,5,FALSE)</f>
        <v>122335</v>
      </c>
      <c r="H86" s="116">
        <f>+ROUND(E86*F86*G86,0)</f>
        <v>8563</v>
      </c>
    </row>
    <row r="87" spans="2:8" ht="15.75" thickBot="1">
      <c r="B87" s="991"/>
      <c r="C87" s="991"/>
      <c r="D87" s="991"/>
      <c r="E87" s="1042" t="s">
        <v>506</v>
      </c>
      <c r="F87" s="1043"/>
      <c r="G87" s="1031"/>
      <c r="H87" s="29">
        <f>ROUND(SUM(H85:H86),0)</f>
        <v>13320</v>
      </c>
    </row>
    <row r="88" spans="2:8" ht="15.75" thickBot="1">
      <c r="B88" s="42"/>
      <c r="C88" s="42"/>
      <c r="D88" s="42"/>
      <c r="E88" s="42"/>
      <c r="F88" s="42"/>
      <c r="G88" s="42"/>
      <c r="H88" s="42"/>
    </row>
    <row r="89" spans="2:8" ht="15.75" thickBot="1">
      <c r="B89" s="40"/>
      <c r="C89" s="40"/>
      <c r="D89" s="40"/>
      <c r="E89" s="995" t="s">
        <v>507</v>
      </c>
      <c r="F89" s="996"/>
      <c r="G89" s="997"/>
      <c r="H89" s="14">
        <f>+ROUND(H87+H78+H74+H82,0)</f>
        <v>51664</v>
      </c>
    </row>
    <row r="91" spans="2:8" ht="15.75" thickBot="1"/>
    <row r="92" spans="2:8" ht="16.5" customHeight="1" thickBot="1">
      <c r="B92" s="998" t="s">
        <v>2532</v>
      </c>
      <c r="C92" s="999"/>
      <c r="D92" s="999"/>
      <c r="E92" s="999"/>
      <c r="F92" s="999"/>
      <c r="G92" s="999"/>
      <c r="H92" s="1000"/>
    </row>
    <row r="93" spans="2:8" ht="15.75" customHeight="1" thickBot="1">
      <c r="B93" s="1001" t="s">
        <v>488</v>
      </c>
      <c r="C93" s="1002"/>
      <c r="D93" s="1003"/>
      <c r="E93" s="1004"/>
      <c r="F93" s="1004"/>
      <c r="G93" s="1004"/>
      <c r="H93" s="1005"/>
    </row>
    <row r="94" spans="2:8" ht="15.75" thickBot="1">
      <c r="B94" s="1006" t="s">
        <v>2578</v>
      </c>
      <c r="C94" s="1007"/>
      <c r="D94" s="1008" t="s">
        <v>1764</v>
      </c>
      <c r="E94" s="1007"/>
      <c r="F94" s="1007"/>
      <c r="G94" s="1007"/>
      <c r="H94" s="1009"/>
    </row>
    <row r="95" spans="2:8">
      <c r="B95" s="1010" t="s">
        <v>1765</v>
      </c>
      <c r="C95" s="1011"/>
      <c r="D95" s="1010" t="s">
        <v>34</v>
      </c>
      <c r="E95" s="1011"/>
      <c r="F95" s="1011"/>
      <c r="G95" s="1011"/>
      <c r="H95" s="38" t="s">
        <v>1</v>
      </c>
    </row>
    <row r="96" spans="2:8">
      <c r="B96" s="1012"/>
      <c r="C96" s="1013"/>
      <c r="D96" s="1016">
        <f>+ROUND(H120+H111+H106+H115,0)</f>
        <v>94550</v>
      </c>
      <c r="E96" s="1017"/>
      <c r="F96" s="1017"/>
      <c r="G96" s="1017"/>
      <c r="H96" s="1020" t="s">
        <v>23</v>
      </c>
    </row>
    <row r="97" spans="2:8" ht="15.75" thickBot="1">
      <c r="B97" s="1014"/>
      <c r="C97" s="1015"/>
      <c r="D97" s="1018"/>
      <c r="E97" s="1019"/>
      <c r="F97" s="1019"/>
      <c r="G97" s="1019"/>
      <c r="H97" s="1021"/>
    </row>
    <row r="98" spans="2:8" ht="15.75" thickBot="1"/>
    <row r="99" spans="2:8">
      <c r="B99" s="1028" t="s">
        <v>494</v>
      </c>
      <c r="C99" s="1029"/>
      <c r="D99" s="41" t="s">
        <v>495</v>
      </c>
      <c r="E99" s="25" t="s">
        <v>496</v>
      </c>
      <c r="F99" s="25" t="s">
        <v>2469</v>
      </c>
      <c r="G99" s="26" t="s">
        <v>492</v>
      </c>
      <c r="H99" s="27" t="s">
        <v>493</v>
      </c>
    </row>
    <row r="100" spans="2:8" ht="22.5">
      <c r="B100" s="192" t="s">
        <v>728</v>
      </c>
      <c r="C100" s="56" t="str">
        <f>VLOOKUP(B100,'LISTA DE PRECIOS'!A:B,2,FALSE)</f>
        <v>Cemento gris saco por 50 kilos, incluye cargue, descargue y transporte</v>
      </c>
      <c r="D100" s="12" t="str">
        <f>VLOOKUP(B100,'LISTA DE PRECIOS'!A:D,4,FALSE)</f>
        <v>Sc</v>
      </c>
      <c r="E100" s="12">
        <v>0.15</v>
      </c>
      <c r="F100" s="12">
        <v>1.05</v>
      </c>
      <c r="G100" s="13">
        <f>VLOOKUP(B100,'LISTA DE PRECIOS'!A:E,5,FALSE)</f>
        <v>24999.52</v>
      </c>
      <c r="H100" s="39">
        <f t="shared" ref="H100:H105" si="0">+ROUND(E100*F100*G100,0)</f>
        <v>3937</v>
      </c>
    </row>
    <row r="101" spans="2:8">
      <c r="B101" s="192" t="s">
        <v>727</v>
      </c>
      <c r="C101" s="56" t="str">
        <f>VLOOKUP(B101,'LISTA DE PRECIOS'!A:B,2,FALSE)</f>
        <v>Cemento blanco</v>
      </c>
      <c r="D101" s="12" t="str">
        <f>VLOOKUP(B101,'LISTA DE PRECIOS'!A:D,4,FALSE)</f>
        <v>Kg</v>
      </c>
      <c r="E101" s="12">
        <v>20</v>
      </c>
      <c r="F101" s="12">
        <v>1.05</v>
      </c>
      <c r="G101" s="13">
        <f>VLOOKUP(B101,'LISTA DE PRECIOS'!A:E,5,FALSE)</f>
        <v>1247</v>
      </c>
      <c r="H101" s="39">
        <f t="shared" si="0"/>
        <v>26187</v>
      </c>
    </row>
    <row r="102" spans="2:8">
      <c r="B102" s="191" t="s">
        <v>792</v>
      </c>
      <c r="C102" s="56" t="str">
        <f>VLOOKUP(B102,'LISTA DE PRECIOS'!A:B,2,FALSE)</f>
        <v>Dilatación de bronce</v>
      </c>
      <c r="D102" s="12" t="str">
        <f>VLOOKUP(B102,'LISTA DE PRECIOS'!A:D,4,FALSE)</f>
        <v>M</v>
      </c>
      <c r="E102" s="12">
        <v>2</v>
      </c>
      <c r="F102" s="12">
        <v>1</v>
      </c>
      <c r="G102" s="13">
        <f>VLOOKUP(B102,'LISTA DE PRECIOS'!A:E,5,FALSE)</f>
        <v>10300</v>
      </c>
      <c r="H102" s="39">
        <f t="shared" si="0"/>
        <v>20600</v>
      </c>
    </row>
    <row r="103" spans="2:8">
      <c r="B103" s="192" t="s">
        <v>1408</v>
      </c>
      <c r="C103" s="56" t="str">
        <f>VLOOKUP(B103,'LISTA DE PRECIOS'!A:B,2,FALSE)</f>
        <v>Granito N°1,2,3 por 23 Kg</v>
      </c>
      <c r="D103" s="12" t="str">
        <f>VLOOKUP(B103,'LISTA DE PRECIOS'!A:D,4,FALSE)</f>
        <v>Sc</v>
      </c>
      <c r="E103" s="12">
        <v>0.45</v>
      </c>
      <c r="F103" s="12">
        <v>1.03</v>
      </c>
      <c r="G103" s="13">
        <f>VLOOKUP(B103,'LISTA DE PRECIOS'!A:E,5,FALSE)</f>
        <v>14875</v>
      </c>
      <c r="H103" s="39">
        <f t="shared" si="0"/>
        <v>6895</v>
      </c>
    </row>
    <row r="104" spans="2:8">
      <c r="B104" s="191" t="s">
        <v>730</v>
      </c>
      <c r="C104" s="56" t="str">
        <f>VLOOKUP(B104,'LISTA DE PRECIOS'!A:B,2,FALSE)</f>
        <v>Cera</v>
      </c>
      <c r="D104" s="12" t="str">
        <f>VLOOKUP(B104,'LISTA DE PRECIOS'!A:D,4,FALSE)</f>
        <v>Lb</v>
      </c>
      <c r="E104" s="12">
        <v>0.04</v>
      </c>
      <c r="F104" s="12">
        <v>1</v>
      </c>
      <c r="G104" s="13">
        <f>VLOOKUP(B104,'LISTA DE PRECIOS'!A:E,5,FALSE)</f>
        <v>6747</v>
      </c>
      <c r="H104" s="39">
        <f t="shared" si="0"/>
        <v>270</v>
      </c>
    </row>
    <row r="105" spans="2:8" ht="15.75" thickBot="1">
      <c r="B105" s="190" t="s">
        <v>677</v>
      </c>
      <c r="C105" s="56" t="str">
        <f>VLOOKUP(B105,'LISTA DE PRECIOS'!A:B,2,FALSE)</f>
        <v xml:space="preserve">Agua </v>
      </c>
      <c r="D105" s="12" t="str">
        <f>VLOOKUP(B105,'LISTA DE PRECIOS'!A:D,4,FALSE)</f>
        <v>Lt</v>
      </c>
      <c r="E105" s="92">
        <v>35</v>
      </c>
      <c r="F105" s="92">
        <v>1</v>
      </c>
      <c r="G105" s="13">
        <f>VLOOKUP(B105,'LISTA DE PRECIOS'!A:E,5,FALSE)</f>
        <v>7</v>
      </c>
      <c r="H105" s="94">
        <f t="shared" si="0"/>
        <v>245</v>
      </c>
    </row>
    <row r="106" spans="2:8" ht="23.25" customHeight="1" thickBot="1">
      <c r="B106" s="1022"/>
      <c r="C106" s="1023"/>
      <c r="D106" s="1024"/>
      <c r="E106" s="1030" t="s">
        <v>497</v>
      </c>
      <c r="F106" s="1031"/>
      <c r="G106" s="1032"/>
      <c r="H106" s="29">
        <f>ROUND(SUM(H100:H105),0)</f>
        <v>58134</v>
      </c>
    </row>
    <row r="107" spans="2:8" ht="23.25" customHeight="1" thickBot="1">
      <c r="B107" s="1027"/>
      <c r="C107" s="1027"/>
      <c r="D107" s="1027"/>
      <c r="E107" s="1027"/>
      <c r="F107" s="1027"/>
      <c r="G107" s="1027"/>
      <c r="H107" s="1027"/>
    </row>
    <row r="108" spans="2:8" ht="33.75" customHeight="1">
      <c r="B108" s="1028" t="s">
        <v>489</v>
      </c>
      <c r="C108" s="1029"/>
      <c r="D108" s="41" t="s">
        <v>490</v>
      </c>
      <c r="E108" s="25" t="s">
        <v>491</v>
      </c>
      <c r="F108" s="25" t="s">
        <v>2530</v>
      </c>
      <c r="G108" s="26" t="s">
        <v>492</v>
      </c>
      <c r="H108" s="27" t="s">
        <v>493</v>
      </c>
    </row>
    <row r="109" spans="2:8" ht="15.75" customHeight="1">
      <c r="B109" s="191" t="s">
        <v>543</v>
      </c>
      <c r="C109" s="56" t="str">
        <f>VLOOKUP(B109,'LISTA DE PRECIOS'!A:B,2,FALSE)</f>
        <v>Herramienta menor</v>
      </c>
      <c r="D109" s="12" t="str">
        <f>VLOOKUP(B109,'LISTA DE PRECIOS'!A:D,4,FALSE)</f>
        <v>%MO</v>
      </c>
      <c r="E109" s="55">
        <v>0.1</v>
      </c>
      <c r="F109" s="55"/>
      <c r="G109" s="13">
        <f>+H120</f>
        <v>32351</v>
      </c>
      <c r="H109" s="24">
        <f>+ROUND(E109*G109,0)</f>
        <v>3235</v>
      </c>
    </row>
    <row r="110" spans="2:8" ht="15.75" thickBot="1">
      <c r="B110" s="190" t="s">
        <v>560</v>
      </c>
      <c r="C110" s="56" t="str">
        <f>VLOOKUP(B110,'LISTA DE PRECIOS'!A:B,2,FALSE)</f>
        <v>Pulidora sin operario</v>
      </c>
      <c r="D110" s="12" t="str">
        <f>VLOOKUP(B110,'LISTA DE PRECIOS'!A:D,4,FALSE)</f>
        <v>Día</v>
      </c>
      <c r="E110" s="92">
        <v>0.05</v>
      </c>
      <c r="F110" s="92">
        <v>1</v>
      </c>
      <c r="G110" s="13">
        <f>VLOOKUP(B110,'LISTA DE PRECIOS'!A:E,5,FALSE)</f>
        <v>16608</v>
      </c>
      <c r="H110" s="94">
        <f>+ROUND(E110*G110,0)</f>
        <v>830</v>
      </c>
    </row>
    <row r="111" spans="2:8" ht="23.25" customHeight="1" thickBot="1">
      <c r="B111" s="1022"/>
      <c r="C111" s="1023"/>
      <c r="D111" s="1024"/>
      <c r="E111" s="1030" t="s">
        <v>498</v>
      </c>
      <c r="F111" s="1031"/>
      <c r="G111" s="1032"/>
      <c r="H111" s="29">
        <f>ROUND(SUM(H109:H110),0)</f>
        <v>4065</v>
      </c>
    </row>
    <row r="112" spans="2:8" ht="15.75" thickBot="1">
      <c r="B112" s="42"/>
      <c r="C112" s="42"/>
      <c r="D112" s="42"/>
      <c r="E112" s="10"/>
      <c r="F112" s="10"/>
      <c r="G112" s="7"/>
      <c r="H112" s="8"/>
    </row>
    <row r="113" spans="2:8" ht="24.75" thickBot="1">
      <c r="B113" s="1033" t="s">
        <v>499</v>
      </c>
      <c r="C113" s="1034"/>
      <c r="D113" s="30" t="s">
        <v>495</v>
      </c>
      <c r="E113" s="30" t="s">
        <v>501</v>
      </c>
      <c r="F113" s="25" t="s">
        <v>2530</v>
      </c>
      <c r="G113" s="31" t="s">
        <v>500</v>
      </c>
      <c r="H113" s="32" t="s">
        <v>493</v>
      </c>
    </row>
    <row r="114" spans="2:8" ht="15.75" thickBot="1">
      <c r="B114" s="15">
        <v>3</v>
      </c>
      <c r="C114" s="16" t="s">
        <v>4</v>
      </c>
      <c r="D114" s="17"/>
      <c r="E114" s="18"/>
      <c r="F114" s="18"/>
      <c r="G114" s="19"/>
      <c r="H114" s="20">
        <f>+ROUND(E114*G114,0)</f>
        <v>0</v>
      </c>
    </row>
    <row r="115" spans="2:8" ht="15.75" customHeight="1" thickBot="1">
      <c r="B115" s="991"/>
      <c r="C115" s="991"/>
      <c r="D115" s="991"/>
      <c r="E115" s="992" t="s">
        <v>502</v>
      </c>
      <c r="F115" s="993"/>
      <c r="G115" s="994"/>
      <c r="H115" s="33">
        <f>ROUND(SUM(H114:H114),0)</f>
        <v>0</v>
      </c>
    </row>
    <row r="116" spans="2:8" ht="15.75" thickBot="1">
      <c r="B116" s="1027"/>
      <c r="C116" s="1027"/>
      <c r="D116" s="1027"/>
      <c r="E116" s="1027"/>
      <c r="F116" s="1027"/>
      <c r="G116" s="1027"/>
      <c r="H116" s="1027"/>
    </row>
    <row r="117" spans="2:8">
      <c r="B117" s="1207" t="s">
        <v>503</v>
      </c>
      <c r="C117" s="1208"/>
      <c r="D117" s="124" t="s">
        <v>495</v>
      </c>
      <c r="E117" s="123" t="s">
        <v>504</v>
      </c>
      <c r="F117" s="123" t="s">
        <v>2530</v>
      </c>
      <c r="G117" s="122" t="s">
        <v>505</v>
      </c>
      <c r="H117" s="121" t="s">
        <v>493</v>
      </c>
    </row>
    <row r="118" spans="2:8">
      <c r="B118" s="111" t="s">
        <v>2514</v>
      </c>
      <c r="C118" s="56" t="str">
        <f>VLOOKUP(B118,'LISTA DE PRECIOS'!A:B,2,FALSE)</f>
        <v>Ayudante</v>
      </c>
      <c r="D118" s="12" t="str">
        <f>VLOOKUP(B118,'LISTA DE PRECIOS'!A:D,4,FALSE)</f>
        <v>Día</v>
      </c>
      <c r="E118" s="23">
        <v>0.17</v>
      </c>
      <c r="F118" s="23">
        <v>1</v>
      </c>
      <c r="G118" s="13">
        <f>VLOOKUP(B118,'LISTA DE PRECIOS'!A:E,5,FALSE)</f>
        <v>67964</v>
      </c>
      <c r="H118" s="119">
        <f>+ROUND(E118*F118*G118,0)</f>
        <v>11554</v>
      </c>
    </row>
    <row r="119" spans="2:8" ht="15.75" thickBot="1">
      <c r="B119" s="118" t="s">
        <v>2516</v>
      </c>
      <c r="C119" s="56" t="str">
        <f>VLOOKUP(B119,'LISTA DE PRECIOS'!A:B,2,FALSE)</f>
        <v>Oficial</v>
      </c>
      <c r="D119" s="12" t="str">
        <f>VLOOKUP(B119,'LISTA DE PRECIOS'!A:D,4,FALSE)</f>
        <v>Día</v>
      </c>
      <c r="E119" s="117">
        <v>0.17</v>
      </c>
      <c r="F119" s="117">
        <v>1</v>
      </c>
      <c r="G119" s="13">
        <f>VLOOKUP(B119,'LISTA DE PRECIOS'!A:E,5,FALSE)</f>
        <v>122335</v>
      </c>
      <c r="H119" s="116">
        <f>+ROUND(E119*F119*G119,0)</f>
        <v>20797</v>
      </c>
    </row>
    <row r="120" spans="2:8" ht="15.75" customHeight="1" thickBot="1">
      <c r="B120" s="991"/>
      <c r="C120" s="991"/>
      <c r="D120" s="991"/>
      <c r="E120" s="1042" t="s">
        <v>506</v>
      </c>
      <c r="F120" s="1043"/>
      <c r="G120" s="1031"/>
      <c r="H120" s="29">
        <f>ROUND(SUM(H118:H119),0)</f>
        <v>32351</v>
      </c>
    </row>
    <row r="121" spans="2:8" ht="15.75" thickBot="1">
      <c r="B121" s="42"/>
      <c r="C121" s="42"/>
      <c r="D121" s="42"/>
      <c r="E121" s="42"/>
      <c r="F121" s="42"/>
      <c r="G121" s="42"/>
      <c r="H121" s="42"/>
    </row>
    <row r="122" spans="2:8" ht="15.75" customHeight="1" thickBot="1">
      <c r="B122" s="40"/>
      <c r="C122" s="40"/>
      <c r="D122" s="40"/>
      <c r="E122" s="995" t="s">
        <v>507</v>
      </c>
      <c r="F122" s="996"/>
      <c r="G122" s="997"/>
      <c r="H122" s="14">
        <f>+ROUND(H120+H111+H106+H115,0)</f>
        <v>94550</v>
      </c>
    </row>
    <row r="124" spans="2:8" ht="15.75" thickBot="1"/>
    <row r="125" spans="2:8" ht="16.5" thickBot="1">
      <c r="B125" s="998" t="s">
        <v>2532</v>
      </c>
      <c r="C125" s="999"/>
      <c r="D125" s="999"/>
      <c r="E125" s="999"/>
      <c r="F125" s="999"/>
      <c r="G125" s="999"/>
      <c r="H125" s="1000"/>
    </row>
    <row r="126" spans="2:8" ht="15" customHeight="1" thickBot="1">
      <c r="B126" s="1001" t="s">
        <v>488</v>
      </c>
      <c r="C126" s="1002"/>
      <c r="D126" s="1003"/>
      <c r="E126" s="1004"/>
      <c r="F126" s="1004"/>
      <c r="G126" s="1004"/>
      <c r="H126" s="1005"/>
    </row>
    <row r="127" spans="2:8" ht="15.75" thickBot="1">
      <c r="B127" s="1006" t="s">
        <v>2578</v>
      </c>
      <c r="C127" s="1007"/>
      <c r="D127" s="1008" t="s">
        <v>1778</v>
      </c>
      <c r="E127" s="1007"/>
      <c r="F127" s="1007"/>
      <c r="G127" s="1007"/>
      <c r="H127" s="1009"/>
    </row>
    <row r="128" spans="2:8">
      <c r="B128" s="1010" t="s">
        <v>1779</v>
      </c>
      <c r="C128" s="1011"/>
      <c r="D128" s="1010" t="s">
        <v>34</v>
      </c>
      <c r="E128" s="1011"/>
      <c r="F128" s="1011"/>
      <c r="G128" s="1011"/>
      <c r="H128" s="38" t="s">
        <v>1</v>
      </c>
    </row>
    <row r="129" spans="2:8">
      <c r="B129" s="1012"/>
      <c r="C129" s="1013"/>
      <c r="D129" s="1016">
        <f>+ROUND(H151+H142+H138+H146,0)</f>
        <v>64549</v>
      </c>
      <c r="E129" s="1017"/>
      <c r="F129" s="1017"/>
      <c r="G129" s="1017"/>
      <c r="H129" s="1020" t="s">
        <v>23</v>
      </c>
    </row>
    <row r="130" spans="2:8" ht="15.75" thickBot="1">
      <c r="B130" s="1014"/>
      <c r="C130" s="1015"/>
      <c r="D130" s="1018"/>
      <c r="E130" s="1019"/>
      <c r="F130" s="1019"/>
      <c r="G130" s="1019"/>
      <c r="H130" s="1021"/>
    </row>
    <row r="131" spans="2:8" ht="15.75" thickBot="1"/>
    <row r="132" spans="2:8">
      <c r="B132" s="1207" t="s">
        <v>494</v>
      </c>
      <c r="C132" s="1208"/>
      <c r="D132" s="124" t="s">
        <v>495</v>
      </c>
      <c r="E132" s="123" t="s">
        <v>496</v>
      </c>
      <c r="F132" s="123" t="s">
        <v>2469</v>
      </c>
      <c r="G132" s="122" t="s">
        <v>492</v>
      </c>
      <c r="H132" s="121" t="s">
        <v>493</v>
      </c>
    </row>
    <row r="133" spans="2:8" ht="22.5">
      <c r="B133" s="114" t="s">
        <v>728</v>
      </c>
      <c r="C133" s="56" t="str">
        <f>VLOOKUP(B133,'LISTA DE PRECIOS'!A:B,2,FALSE)</f>
        <v>Cemento gris saco por 50 kilos, incluye cargue, descargue y transporte</v>
      </c>
      <c r="D133" s="12" t="str">
        <f>VLOOKUP(B133,'LISTA DE PRECIOS'!A:D,4,FALSE)</f>
        <v>Sc</v>
      </c>
      <c r="E133" s="12">
        <v>0.15</v>
      </c>
      <c r="F133" s="12">
        <v>1.05</v>
      </c>
      <c r="G133" s="13">
        <f>VLOOKUP(B133,'LISTA DE PRECIOS'!A:E,5,FALSE)</f>
        <v>24999.52</v>
      </c>
      <c r="H133" s="39">
        <f>+ROUND(E133*F133*G133,0)</f>
        <v>3937</v>
      </c>
    </row>
    <row r="134" spans="2:8">
      <c r="B134" s="114" t="s">
        <v>936</v>
      </c>
      <c r="C134" s="56" t="str">
        <f>VLOOKUP(B134,'LISTA DE PRECIOS'!A:B,2,FALSE)</f>
        <v>Loseta prefabricada A30 (600 x 400 x 60 mm)</v>
      </c>
      <c r="D134" s="12" t="str">
        <f>VLOOKUP(B134,'LISTA DE PRECIOS'!A:D,4,FALSE)</f>
        <v>M2</v>
      </c>
      <c r="E134" s="12">
        <v>1</v>
      </c>
      <c r="F134" s="12">
        <v>1.1000000000000001</v>
      </c>
      <c r="G134" s="13">
        <f>VLOOKUP(B134,'LISTA DE PRECIOS'!A:E,5,FALSE)</f>
        <v>41520</v>
      </c>
      <c r="H134" s="39">
        <f>+ROUND(E134*F134*G134,0)</f>
        <v>45672</v>
      </c>
    </row>
    <row r="135" spans="2:8">
      <c r="B135" s="114" t="s">
        <v>693</v>
      </c>
      <c r="C135" s="56" t="str">
        <f>VLOOKUP(B135,'LISTA DE PRECIOS'!A:B,2,FALSE)</f>
        <v xml:space="preserve">Arena </v>
      </c>
      <c r="D135" s="12" t="str">
        <f>VLOOKUP(B135,'LISTA DE PRECIOS'!A:D,4,FALSE)</f>
        <v>M3</v>
      </c>
      <c r="E135" s="12">
        <v>0.06</v>
      </c>
      <c r="F135" s="12">
        <v>1.05</v>
      </c>
      <c r="G135" s="13">
        <f>VLOOKUP(B135,'LISTA DE PRECIOS'!A:E,5,FALSE)</f>
        <v>0</v>
      </c>
      <c r="H135" s="39">
        <f>+ROUND(E135*F135*G135,0)</f>
        <v>0</v>
      </c>
    </row>
    <row r="136" spans="2:8">
      <c r="B136" s="114" t="s">
        <v>1024</v>
      </c>
      <c r="C136" s="56" t="str">
        <f>VLOOKUP(B136,'LISTA DE PRECIOS'!A:B,2,FALSE)</f>
        <v>Pintura esmalte para exteriores</v>
      </c>
      <c r="D136" s="12" t="str">
        <f>VLOOKUP(B136,'LISTA DE PRECIOS'!A:D,4,FALSE)</f>
        <v>Gl</v>
      </c>
      <c r="E136" s="12">
        <v>2E-3</v>
      </c>
      <c r="F136" s="12">
        <v>1.03</v>
      </c>
      <c r="G136" s="13">
        <f>VLOOKUP(B136,'LISTA DE PRECIOS'!A:E,5,FALSE)</f>
        <v>60633</v>
      </c>
      <c r="H136" s="39">
        <f>+ROUND(E136*F136*G136,0)</f>
        <v>125</v>
      </c>
    </row>
    <row r="137" spans="2:8" ht="15.75" thickBot="1">
      <c r="B137" s="91" t="s">
        <v>928</v>
      </c>
      <c r="C137" s="56" t="str">
        <f>VLOOKUP(B137,'LISTA DE PRECIOS'!A:B,2,FALSE)</f>
        <v>Listón sajo de 5 x 3 cm x 2,5 m (varilla)</v>
      </c>
      <c r="D137" s="12" t="str">
        <f>VLOOKUP(B137,'LISTA DE PRECIOS'!A:D,4,FALSE)</f>
        <v>M</v>
      </c>
      <c r="E137" s="92">
        <v>0.1</v>
      </c>
      <c r="F137" s="92">
        <v>0.3</v>
      </c>
      <c r="G137" s="13">
        <f>VLOOKUP(B137,'LISTA DE PRECIOS'!A:E,5,FALSE)</f>
        <v>5424</v>
      </c>
      <c r="H137" s="94">
        <f>+ROUND(E137*F137*G137,0)</f>
        <v>163</v>
      </c>
    </row>
    <row r="138" spans="2:8" ht="15.75" thickBot="1">
      <c r="B138" s="1022"/>
      <c r="C138" s="1023"/>
      <c r="D138" s="1024"/>
      <c r="E138" s="1030" t="s">
        <v>497</v>
      </c>
      <c r="F138" s="1031"/>
      <c r="G138" s="1032"/>
      <c r="H138" s="29">
        <f>ROUND(SUM(H133:H137),0)</f>
        <v>49897</v>
      </c>
    </row>
    <row r="139" spans="2:8" ht="15.75" thickBot="1">
      <c r="B139" s="1027"/>
      <c r="C139" s="1027"/>
      <c r="D139" s="1027"/>
      <c r="E139" s="1027"/>
      <c r="F139" s="1027"/>
      <c r="G139" s="1027"/>
      <c r="H139" s="1027"/>
    </row>
    <row r="140" spans="2:8">
      <c r="B140" s="1207" t="s">
        <v>489</v>
      </c>
      <c r="C140" s="1208"/>
      <c r="D140" s="124" t="s">
        <v>490</v>
      </c>
      <c r="E140" s="123" t="s">
        <v>491</v>
      </c>
      <c r="F140" s="123" t="s">
        <v>2530</v>
      </c>
      <c r="G140" s="122" t="s">
        <v>492</v>
      </c>
      <c r="H140" s="121" t="s">
        <v>493</v>
      </c>
    </row>
    <row r="141" spans="2:8" ht="15.75" thickBot="1">
      <c r="B141" s="91" t="s">
        <v>543</v>
      </c>
      <c r="C141" s="56" t="str">
        <f>VLOOKUP(B141,'LISTA DE PRECIOS'!A:B,2,FALSE)</f>
        <v>Herramienta menor</v>
      </c>
      <c r="D141" s="12" t="str">
        <f>VLOOKUP(B141,'LISTA DE PRECIOS'!A:D,4,FALSE)</f>
        <v>%MO</v>
      </c>
      <c r="E141" s="155">
        <v>0.1</v>
      </c>
      <c r="F141" s="155"/>
      <c r="G141" s="93">
        <f>+H151</f>
        <v>13320</v>
      </c>
      <c r="H141" s="154">
        <f>+ROUND(E141*G141,0)</f>
        <v>1332</v>
      </c>
    </row>
    <row r="142" spans="2:8" ht="15.75" thickBot="1">
      <c r="B142" s="1022"/>
      <c r="C142" s="1023"/>
      <c r="D142" s="1024"/>
      <c r="E142" s="1030" t="s">
        <v>498</v>
      </c>
      <c r="F142" s="1031"/>
      <c r="G142" s="1032"/>
      <c r="H142" s="29">
        <f>ROUND(SUM(H141:H141),0)</f>
        <v>1332</v>
      </c>
    </row>
    <row r="143" spans="2:8" ht="15.75" thickBot="1">
      <c r="B143" s="42"/>
      <c r="C143" s="42"/>
      <c r="D143" s="42"/>
      <c r="E143" s="10"/>
      <c r="F143" s="10"/>
      <c r="G143" s="7"/>
      <c r="H143" s="8"/>
    </row>
    <row r="144" spans="2:8" ht="24.75" thickBot="1">
      <c r="B144" s="1033" t="s">
        <v>499</v>
      </c>
      <c r="C144" s="1034"/>
      <c r="D144" s="30" t="s">
        <v>495</v>
      </c>
      <c r="E144" s="30" t="s">
        <v>501</v>
      </c>
      <c r="F144" s="25" t="s">
        <v>2530</v>
      </c>
      <c r="G144" s="31" t="s">
        <v>500</v>
      </c>
      <c r="H144" s="32" t="s">
        <v>493</v>
      </c>
    </row>
    <row r="145" spans="2:8" ht="15.75" thickBot="1">
      <c r="B145" s="15">
        <v>3</v>
      </c>
      <c r="C145" s="16" t="s">
        <v>4</v>
      </c>
      <c r="D145" s="17"/>
      <c r="E145" s="18"/>
      <c r="F145" s="18"/>
      <c r="G145" s="19"/>
      <c r="H145" s="20">
        <f>+ROUND(E145*G145,0)</f>
        <v>0</v>
      </c>
    </row>
    <row r="146" spans="2:8" ht="15.75" thickBot="1">
      <c r="B146" s="991"/>
      <c r="C146" s="991"/>
      <c r="D146" s="991"/>
      <c r="E146" s="992" t="s">
        <v>502</v>
      </c>
      <c r="F146" s="993"/>
      <c r="G146" s="994"/>
      <c r="H146" s="33">
        <f>ROUND(SUM(H145:H145),0)</f>
        <v>0</v>
      </c>
    </row>
    <row r="147" spans="2:8" ht="15.75" thickBot="1">
      <c r="B147" s="1027"/>
      <c r="C147" s="1027"/>
      <c r="D147" s="1027"/>
      <c r="E147" s="1027"/>
      <c r="F147" s="1027"/>
      <c r="G147" s="1027"/>
      <c r="H147" s="1027"/>
    </row>
    <row r="148" spans="2:8">
      <c r="B148" s="1207" t="s">
        <v>503</v>
      </c>
      <c r="C148" s="1208"/>
      <c r="D148" s="124" t="s">
        <v>495</v>
      </c>
      <c r="E148" s="123" t="s">
        <v>504</v>
      </c>
      <c r="F148" s="123" t="s">
        <v>2530</v>
      </c>
      <c r="G148" s="122" t="s">
        <v>505</v>
      </c>
      <c r="H148" s="121" t="s">
        <v>493</v>
      </c>
    </row>
    <row r="149" spans="2:8">
      <c r="B149" s="111" t="s">
        <v>2514</v>
      </c>
      <c r="C149" s="56" t="str">
        <f>VLOOKUP(B149,'LISTA DE PRECIOS'!A:B,2,FALSE)</f>
        <v>Ayudante</v>
      </c>
      <c r="D149" s="12" t="str">
        <f>VLOOKUP(B149,'LISTA DE PRECIOS'!A:D,4,FALSE)</f>
        <v>Día</v>
      </c>
      <c r="E149" s="23">
        <v>7.0000000000000007E-2</v>
      </c>
      <c r="F149" s="23">
        <v>1</v>
      </c>
      <c r="G149" s="13">
        <f>VLOOKUP(B149,'LISTA DE PRECIOS'!A:E,5,FALSE)</f>
        <v>67964</v>
      </c>
      <c r="H149" s="119">
        <f>+ROUND(E149*F149*G149,0)</f>
        <v>4757</v>
      </c>
    </row>
    <row r="150" spans="2:8" ht="15.75" thickBot="1">
      <c r="B150" s="118" t="s">
        <v>2516</v>
      </c>
      <c r="C150" s="56" t="str">
        <f>VLOOKUP(B150,'LISTA DE PRECIOS'!A:B,2,FALSE)</f>
        <v>Oficial</v>
      </c>
      <c r="D150" s="12" t="str">
        <f>VLOOKUP(B150,'LISTA DE PRECIOS'!A:D,4,FALSE)</f>
        <v>Día</v>
      </c>
      <c r="E150" s="117">
        <v>7.0000000000000007E-2</v>
      </c>
      <c r="F150" s="117">
        <v>1</v>
      </c>
      <c r="G150" s="13">
        <f>VLOOKUP(B150,'LISTA DE PRECIOS'!A:E,5,FALSE)</f>
        <v>122335</v>
      </c>
      <c r="H150" s="116">
        <f>+ROUND(E150*F150*G150,0)</f>
        <v>8563</v>
      </c>
    </row>
    <row r="151" spans="2:8" ht="15.75" thickBot="1">
      <c r="B151" s="991"/>
      <c r="C151" s="991"/>
      <c r="D151" s="991"/>
      <c r="E151" s="1042" t="s">
        <v>506</v>
      </c>
      <c r="F151" s="1043"/>
      <c r="G151" s="1031"/>
      <c r="H151" s="29">
        <f>ROUND(SUM(H149:H150),0)</f>
        <v>13320</v>
      </c>
    </row>
    <row r="152" spans="2:8" ht="15.75" thickBot="1">
      <c r="B152" s="42"/>
      <c r="C152" s="42"/>
      <c r="D152" s="42"/>
      <c r="E152" s="42"/>
      <c r="F152" s="42"/>
      <c r="G152" s="42"/>
      <c r="H152" s="42"/>
    </row>
    <row r="153" spans="2:8" ht="15.75" thickBot="1">
      <c r="B153" s="40"/>
      <c r="C153" s="40"/>
      <c r="D153" s="40"/>
      <c r="E153" s="995" t="s">
        <v>507</v>
      </c>
      <c r="F153" s="996"/>
      <c r="G153" s="997"/>
      <c r="H153" s="14">
        <f>+ROUND(H151+H142+H138+H146,0)</f>
        <v>64549</v>
      </c>
    </row>
    <row r="155" spans="2:8" ht="15.75" thickBot="1"/>
    <row r="156" spans="2:8" ht="16.5" thickBot="1">
      <c r="B156" s="998" t="s">
        <v>2532</v>
      </c>
      <c r="C156" s="999"/>
      <c r="D156" s="999"/>
      <c r="E156" s="999"/>
      <c r="F156" s="999"/>
      <c r="G156" s="999"/>
      <c r="H156" s="1000"/>
    </row>
    <row r="157" spans="2:8" ht="15" customHeight="1" thickBot="1">
      <c r="B157" s="1001" t="s">
        <v>488</v>
      </c>
      <c r="C157" s="1002"/>
      <c r="D157" s="1003"/>
      <c r="E157" s="1004"/>
      <c r="F157" s="1004"/>
      <c r="G157" s="1004"/>
      <c r="H157" s="1005"/>
    </row>
    <row r="158" spans="2:8" ht="15.75" thickBot="1">
      <c r="B158" s="1006" t="s">
        <v>2578</v>
      </c>
      <c r="C158" s="1007"/>
      <c r="D158" s="1008" t="s">
        <v>1780</v>
      </c>
      <c r="E158" s="1007"/>
      <c r="F158" s="1007"/>
      <c r="G158" s="1007"/>
      <c r="H158" s="1009"/>
    </row>
    <row r="159" spans="2:8">
      <c r="B159" s="1010" t="s">
        <v>1781</v>
      </c>
      <c r="C159" s="1011"/>
      <c r="D159" s="1010" t="s">
        <v>34</v>
      </c>
      <c r="E159" s="1011"/>
      <c r="F159" s="1011"/>
      <c r="G159" s="1011"/>
      <c r="H159" s="38" t="s">
        <v>1</v>
      </c>
    </row>
    <row r="160" spans="2:8">
      <c r="B160" s="1012"/>
      <c r="C160" s="1013"/>
      <c r="D160" s="1016">
        <f>+ROUND(H182+H173+H169+H177,0)</f>
        <v>49287</v>
      </c>
      <c r="E160" s="1017"/>
      <c r="F160" s="1017"/>
      <c r="G160" s="1017"/>
      <c r="H160" s="1020" t="s">
        <v>23</v>
      </c>
    </row>
    <row r="161" spans="2:8" ht="15.75" thickBot="1">
      <c r="B161" s="1014"/>
      <c r="C161" s="1015"/>
      <c r="D161" s="1018"/>
      <c r="E161" s="1019"/>
      <c r="F161" s="1019"/>
      <c r="G161" s="1019"/>
      <c r="H161" s="1021"/>
    </row>
    <row r="162" spans="2:8" ht="15.75" thickBot="1"/>
    <row r="163" spans="2:8">
      <c r="B163" s="1207" t="s">
        <v>494</v>
      </c>
      <c r="C163" s="1208"/>
      <c r="D163" s="124" t="s">
        <v>495</v>
      </c>
      <c r="E163" s="123" t="s">
        <v>496</v>
      </c>
      <c r="F163" s="123" t="s">
        <v>2469</v>
      </c>
      <c r="G163" s="122" t="s">
        <v>492</v>
      </c>
      <c r="H163" s="121" t="s">
        <v>493</v>
      </c>
    </row>
    <row r="164" spans="2:8">
      <c r="B164" s="114" t="s">
        <v>681</v>
      </c>
      <c r="C164" s="56" t="str">
        <f>VLOOKUP(B164,'LISTA DE PRECIOS'!A:B,2,FALSE)</f>
        <v>Alas para cerámica (wings)</v>
      </c>
      <c r="D164" s="12" t="str">
        <f>VLOOKUP(B164,'LISTA DE PRECIOS'!A:D,4,FALSE)</f>
        <v>M</v>
      </c>
      <c r="E164" s="12">
        <v>0.1</v>
      </c>
      <c r="F164" s="12">
        <v>1</v>
      </c>
      <c r="G164" s="13">
        <f>VLOOKUP(B164,'LISTA DE PRECIOS'!A:E,5,FALSE)</f>
        <v>4348</v>
      </c>
      <c r="H164" s="39">
        <f>+ROUND(E164*F164*G164,0)</f>
        <v>435</v>
      </c>
    </row>
    <row r="165" spans="2:8">
      <c r="B165" s="114" t="s">
        <v>727</v>
      </c>
      <c r="C165" s="56" t="str">
        <f>VLOOKUP(B165,'LISTA DE PRECIOS'!A:B,2,FALSE)</f>
        <v>Cemento blanco</v>
      </c>
      <c r="D165" s="12" t="str">
        <f>VLOOKUP(B165,'LISTA DE PRECIOS'!A:D,4,FALSE)</f>
        <v>Kg</v>
      </c>
      <c r="E165" s="12">
        <v>2</v>
      </c>
      <c r="F165" s="12">
        <v>1.05</v>
      </c>
      <c r="G165" s="13">
        <f>VLOOKUP(B165,'LISTA DE PRECIOS'!A:E,5,FALSE)</f>
        <v>1247</v>
      </c>
      <c r="H165" s="39">
        <f>+ROUND(E165*F165*G165,0)</f>
        <v>2619</v>
      </c>
    </row>
    <row r="166" spans="2:8" ht="22.5">
      <c r="B166" s="114" t="s">
        <v>731</v>
      </c>
      <c r="C166" s="56" t="str">
        <f>VLOOKUP(B166,'LISTA DE PRECIOS'!A:B,2,FALSE)</f>
        <v>Cerámica blanca de 1ra. de 20,5 x 20,5 cm tipo Egeo</v>
      </c>
      <c r="D166" s="12" t="str">
        <f>VLOOKUP(B166,'LISTA DE PRECIOS'!A:D,4,FALSE)</f>
        <v>M2</v>
      </c>
      <c r="E166" s="12">
        <v>1</v>
      </c>
      <c r="F166" s="12">
        <v>1.1000000000000001</v>
      </c>
      <c r="G166" s="13">
        <f>VLOOKUP(B166,'LISTA DE PRECIOS'!A:E,5,FALSE)</f>
        <v>23250</v>
      </c>
      <c r="H166" s="39">
        <f>+ROUND(E166*F166*G166,0)</f>
        <v>25575</v>
      </c>
    </row>
    <row r="167" spans="2:8">
      <c r="B167" s="114" t="s">
        <v>711</v>
      </c>
      <c r="C167" s="56" t="str">
        <f>VLOOKUP(B167,'LISTA DE PRECIOS'!A:B,2,FALSE)</f>
        <v>Boquilla para enchape</v>
      </c>
      <c r="D167" s="12" t="str">
        <f>VLOOKUP(B167,'LISTA DE PRECIOS'!A:D,4,FALSE)</f>
        <v>Kg</v>
      </c>
      <c r="E167" s="12">
        <v>0.5</v>
      </c>
      <c r="F167" s="12">
        <v>1.05</v>
      </c>
      <c r="G167" s="13">
        <f>VLOOKUP(B167,'LISTA DE PRECIOS'!A:E,5,FALSE)</f>
        <v>6800</v>
      </c>
      <c r="H167" s="39">
        <f>+ROUND(E167*F167*G167,0)</f>
        <v>3570</v>
      </c>
    </row>
    <row r="168" spans="2:8" ht="15.75" thickBot="1">
      <c r="B168" s="91" t="s">
        <v>822</v>
      </c>
      <c r="C168" s="56" t="str">
        <f>VLOOKUP(B168,'LISTA DE PRECIOS'!A:B,2,FALSE)</f>
        <v>Fijador de cerámica</v>
      </c>
      <c r="D168" s="12" t="str">
        <f>VLOOKUP(B168,'LISTA DE PRECIOS'!A:D,4,FALSE)</f>
        <v>Kg</v>
      </c>
      <c r="E168" s="92">
        <v>4</v>
      </c>
      <c r="F168" s="92">
        <v>1.05</v>
      </c>
      <c r="G168" s="13">
        <f>VLOOKUP(B168,'LISTA DE PRECIOS'!A:E,5,FALSE)</f>
        <v>580</v>
      </c>
      <c r="H168" s="94">
        <f>+ROUND(E168*F168*G168,0)</f>
        <v>2436</v>
      </c>
    </row>
    <row r="169" spans="2:8" ht="15.75" thickBot="1">
      <c r="B169" s="1022"/>
      <c r="C169" s="1023"/>
      <c r="D169" s="1024"/>
      <c r="E169" s="1030" t="s">
        <v>497</v>
      </c>
      <c r="F169" s="1031"/>
      <c r="G169" s="1032"/>
      <c r="H169" s="29">
        <f>ROUND(SUM(H164:H168),0)</f>
        <v>34635</v>
      </c>
    </row>
    <row r="170" spans="2:8" ht="15.75" thickBot="1">
      <c r="B170" s="1027"/>
      <c r="C170" s="1027"/>
      <c r="D170" s="1027"/>
      <c r="E170" s="1027"/>
      <c r="F170" s="1027"/>
      <c r="G170" s="1027"/>
      <c r="H170" s="1027"/>
    </row>
    <row r="171" spans="2:8">
      <c r="B171" s="1207" t="s">
        <v>489</v>
      </c>
      <c r="C171" s="1208"/>
      <c r="D171" s="124" t="s">
        <v>490</v>
      </c>
      <c r="E171" s="123" t="s">
        <v>491</v>
      </c>
      <c r="F171" s="123" t="s">
        <v>2530</v>
      </c>
      <c r="G171" s="122" t="s">
        <v>492</v>
      </c>
      <c r="H171" s="121" t="s">
        <v>493</v>
      </c>
    </row>
    <row r="172" spans="2:8" ht="15.75" thickBot="1">
      <c r="B172" s="91" t="s">
        <v>543</v>
      </c>
      <c r="C172" s="56" t="str">
        <f>VLOOKUP(B172,'LISTA DE PRECIOS'!A:B,2,FALSE)</f>
        <v>Herramienta menor</v>
      </c>
      <c r="D172" s="12" t="str">
        <f>VLOOKUP(B172,'LISTA DE PRECIOS'!A:D,4,FALSE)</f>
        <v>%MO</v>
      </c>
      <c r="E172" s="155">
        <v>0.1</v>
      </c>
      <c r="F172" s="155"/>
      <c r="G172" s="93">
        <f>+H182</f>
        <v>13320</v>
      </c>
      <c r="H172" s="154">
        <f>+ROUND(E172*G172,0)</f>
        <v>1332</v>
      </c>
    </row>
    <row r="173" spans="2:8" ht="15.75" thickBot="1">
      <c r="B173" s="1022"/>
      <c r="C173" s="1023"/>
      <c r="D173" s="1024"/>
      <c r="E173" s="1030" t="s">
        <v>498</v>
      </c>
      <c r="F173" s="1031"/>
      <c r="G173" s="1032"/>
      <c r="H173" s="29">
        <f>ROUND(SUM(H172:H172),0)</f>
        <v>1332</v>
      </c>
    </row>
    <row r="174" spans="2:8" ht="15.75" thickBot="1">
      <c r="B174" s="42"/>
      <c r="C174" s="42"/>
      <c r="D174" s="42"/>
      <c r="E174" s="10"/>
      <c r="F174" s="10"/>
      <c r="G174" s="7"/>
      <c r="H174" s="8"/>
    </row>
    <row r="175" spans="2:8" ht="24.75" thickBot="1">
      <c r="B175" s="1033" t="s">
        <v>499</v>
      </c>
      <c r="C175" s="1034"/>
      <c r="D175" s="30" t="s">
        <v>495</v>
      </c>
      <c r="E175" s="30" t="s">
        <v>501</v>
      </c>
      <c r="F175" s="25" t="s">
        <v>2530</v>
      </c>
      <c r="G175" s="31" t="s">
        <v>500</v>
      </c>
      <c r="H175" s="32" t="s">
        <v>493</v>
      </c>
    </row>
    <row r="176" spans="2:8" ht="15.75" thickBot="1">
      <c r="B176" s="15">
        <v>3</v>
      </c>
      <c r="C176" s="16" t="s">
        <v>4</v>
      </c>
      <c r="D176" s="17"/>
      <c r="E176" s="18"/>
      <c r="F176" s="18"/>
      <c r="G176" s="19"/>
      <c r="H176" s="20">
        <f>+ROUND(E176*G176,0)</f>
        <v>0</v>
      </c>
    </row>
    <row r="177" spans="2:8" ht="15.75" thickBot="1">
      <c r="B177" s="991"/>
      <c r="C177" s="991"/>
      <c r="D177" s="991"/>
      <c r="E177" s="992" t="s">
        <v>502</v>
      </c>
      <c r="F177" s="993"/>
      <c r="G177" s="994"/>
      <c r="H177" s="33">
        <f>ROUND(SUM(H176:H176),0)</f>
        <v>0</v>
      </c>
    </row>
    <row r="178" spans="2:8" ht="15.75" thickBot="1">
      <c r="B178" s="1027"/>
      <c r="C178" s="1027"/>
      <c r="D178" s="1027"/>
      <c r="E178" s="1027"/>
      <c r="F178" s="1027"/>
      <c r="G178" s="1027"/>
      <c r="H178" s="1027"/>
    </row>
    <row r="179" spans="2:8">
      <c r="B179" s="1207" t="s">
        <v>503</v>
      </c>
      <c r="C179" s="1208"/>
      <c r="D179" s="124" t="s">
        <v>495</v>
      </c>
      <c r="E179" s="123" t="s">
        <v>504</v>
      </c>
      <c r="F179" s="123" t="s">
        <v>2530</v>
      </c>
      <c r="G179" s="122" t="s">
        <v>505</v>
      </c>
      <c r="H179" s="121" t="s">
        <v>493</v>
      </c>
    </row>
    <row r="180" spans="2:8">
      <c r="B180" s="111" t="s">
        <v>2514</v>
      </c>
      <c r="C180" s="56" t="str">
        <f>VLOOKUP(B180,'LISTA DE PRECIOS'!A:B,2,FALSE)</f>
        <v>Ayudante</v>
      </c>
      <c r="D180" s="12" t="str">
        <f>VLOOKUP(B180,'LISTA DE PRECIOS'!A:D,4,FALSE)</f>
        <v>Día</v>
      </c>
      <c r="E180" s="23">
        <v>7.0000000000000007E-2</v>
      </c>
      <c r="F180" s="23">
        <v>1</v>
      </c>
      <c r="G180" s="13">
        <f>VLOOKUP(B180,'LISTA DE PRECIOS'!A:E,5,FALSE)</f>
        <v>67964</v>
      </c>
      <c r="H180" s="119">
        <f>+ROUND(E180*F180*G180,0)</f>
        <v>4757</v>
      </c>
    </row>
    <row r="181" spans="2:8" ht="15.75" thickBot="1">
      <c r="B181" s="118" t="s">
        <v>2516</v>
      </c>
      <c r="C181" s="56" t="str">
        <f>VLOOKUP(B181,'LISTA DE PRECIOS'!A:B,2,FALSE)</f>
        <v>Oficial</v>
      </c>
      <c r="D181" s="12" t="str">
        <f>VLOOKUP(B181,'LISTA DE PRECIOS'!A:D,4,FALSE)</f>
        <v>Día</v>
      </c>
      <c r="E181" s="117">
        <v>7.0000000000000007E-2</v>
      </c>
      <c r="F181" s="117">
        <v>1</v>
      </c>
      <c r="G181" s="13">
        <f>VLOOKUP(B181,'LISTA DE PRECIOS'!A:E,5,FALSE)</f>
        <v>122335</v>
      </c>
      <c r="H181" s="116">
        <f>+ROUND(E181*F181*G181,0)</f>
        <v>8563</v>
      </c>
    </row>
    <row r="182" spans="2:8" ht="15.75" thickBot="1">
      <c r="B182" s="991"/>
      <c r="C182" s="991"/>
      <c r="D182" s="991"/>
      <c r="E182" s="1042" t="s">
        <v>506</v>
      </c>
      <c r="F182" s="1043"/>
      <c r="G182" s="1031"/>
      <c r="H182" s="29">
        <f>ROUND(SUM(H180:H181),0)</f>
        <v>13320</v>
      </c>
    </row>
    <row r="183" spans="2:8" ht="15.75" thickBot="1">
      <c r="B183" s="42"/>
      <c r="C183" s="42"/>
      <c r="D183" s="42"/>
      <c r="E183" s="42"/>
      <c r="F183" s="42"/>
      <c r="G183" s="42"/>
      <c r="H183" s="42"/>
    </row>
    <row r="184" spans="2:8" ht="15.75" thickBot="1">
      <c r="B184" s="40"/>
      <c r="C184" s="40"/>
      <c r="D184" s="40"/>
      <c r="E184" s="995" t="s">
        <v>507</v>
      </c>
      <c r="F184" s="996"/>
      <c r="G184" s="997"/>
      <c r="H184" s="14">
        <f>+ROUND(H182+H173+H169+H177,0)</f>
        <v>49287</v>
      </c>
    </row>
    <row r="186" spans="2:8" ht="15.75" thickBot="1"/>
    <row r="187" spans="2:8" ht="16.5" thickBot="1">
      <c r="B187" s="998" t="s">
        <v>2532</v>
      </c>
      <c r="C187" s="999"/>
      <c r="D187" s="999"/>
      <c r="E187" s="999"/>
      <c r="F187" s="999"/>
      <c r="G187" s="999"/>
      <c r="H187" s="1000"/>
    </row>
    <row r="188" spans="2:8" ht="15" customHeight="1" thickBot="1">
      <c r="B188" s="1001" t="s">
        <v>488</v>
      </c>
      <c r="C188" s="1002"/>
      <c r="D188" s="1003"/>
      <c r="E188" s="1004"/>
      <c r="F188" s="1004"/>
      <c r="G188" s="1004"/>
      <c r="H188" s="1005"/>
    </row>
    <row r="189" spans="2:8" ht="15.75" thickBot="1">
      <c r="B189" s="1006" t="s">
        <v>2578</v>
      </c>
      <c r="C189" s="1007"/>
      <c r="D189" s="1008" t="s">
        <v>1786</v>
      </c>
      <c r="E189" s="1007"/>
      <c r="F189" s="1007"/>
      <c r="G189" s="1007"/>
      <c r="H189" s="1009"/>
    </row>
    <row r="190" spans="2:8">
      <c r="B190" s="1010" t="s">
        <v>1787</v>
      </c>
      <c r="C190" s="1011"/>
      <c r="D190" s="1010" t="s">
        <v>34</v>
      </c>
      <c r="E190" s="1011"/>
      <c r="F190" s="1011"/>
      <c r="G190" s="1011"/>
      <c r="H190" s="38" t="s">
        <v>1</v>
      </c>
    </row>
    <row r="191" spans="2:8">
      <c r="B191" s="1012"/>
      <c r="C191" s="1013"/>
      <c r="D191" s="1016">
        <f>+ROUND(H213+H204+H200+H208,0)</f>
        <v>15117</v>
      </c>
      <c r="E191" s="1017"/>
      <c r="F191" s="1017"/>
      <c r="G191" s="1017"/>
      <c r="H191" s="1020" t="s">
        <v>28</v>
      </c>
    </row>
    <row r="192" spans="2:8" ht="15.75" thickBot="1">
      <c r="B192" s="1014"/>
      <c r="C192" s="1015"/>
      <c r="D192" s="1018"/>
      <c r="E192" s="1019"/>
      <c r="F192" s="1019"/>
      <c r="G192" s="1019"/>
      <c r="H192" s="1021"/>
    </row>
    <row r="193" spans="2:8" ht="15.75" thickBot="1"/>
    <row r="194" spans="2:8">
      <c r="B194" s="1207" t="s">
        <v>494</v>
      </c>
      <c r="C194" s="1208"/>
      <c r="D194" s="124" t="s">
        <v>495</v>
      </c>
      <c r="E194" s="123" t="s">
        <v>496</v>
      </c>
      <c r="F194" s="123" t="s">
        <v>2469</v>
      </c>
      <c r="G194" s="122" t="s">
        <v>492</v>
      </c>
      <c r="H194" s="121" t="s">
        <v>493</v>
      </c>
    </row>
    <row r="195" spans="2:8">
      <c r="B195" s="114" t="s">
        <v>734</v>
      </c>
      <c r="C195" s="56" t="str">
        <f>VLOOKUP(B195,'LISTA DE PRECIOS'!A:B,2,FALSE)</f>
        <v>Cerámica de 1ra. de 20 x 20 cm tipo Ecocerámica</v>
      </c>
      <c r="D195" s="12" t="str">
        <f>VLOOKUP(B195,'LISTA DE PRECIOS'!A:D,4,FALSE)</f>
        <v>M2</v>
      </c>
      <c r="E195" s="12">
        <v>0.1</v>
      </c>
      <c r="F195" s="12">
        <v>1.1000000000000001</v>
      </c>
      <c r="G195" s="13">
        <f>VLOOKUP(B195,'LISTA DE PRECIOS'!A:E,5,FALSE)</f>
        <v>20803</v>
      </c>
      <c r="H195" s="39">
        <f>+ROUND(E195*F195*G195,0)</f>
        <v>2288</v>
      </c>
    </row>
    <row r="196" spans="2:8">
      <c r="B196" s="114" t="s">
        <v>727</v>
      </c>
      <c r="C196" s="56" t="str">
        <f>VLOOKUP(B196,'LISTA DE PRECIOS'!A:B,2,FALSE)</f>
        <v>Cemento blanco</v>
      </c>
      <c r="D196" s="12" t="str">
        <f>VLOOKUP(B196,'LISTA DE PRECIOS'!A:D,4,FALSE)</f>
        <v>Kg</v>
      </c>
      <c r="E196" s="12">
        <v>0.2</v>
      </c>
      <c r="F196" s="12">
        <v>1.05</v>
      </c>
      <c r="G196" s="13">
        <f>VLOOKUP(B196,'LISTA DE PRECIOS'!A:E,5,FALSE)</f>
        <v>1247</v>
      </c>
      <c r="H196" s="39">
        <f>+ROUND(E196*F196*G196,0)</f>
        <v>262</v>
      </c>
    </row>
    <row r="197" spans="2:8" ht="22.5">
      <c r="B197" s="114" t="s">
        <v>731</v>
      </c>
      <c r="C197" s="56" t="str">
        <f>VLOOKUP(B197,'LISTA DE PRECIOS'!A:B,2,FALSE)</f>
        <v>Cerámica blanca de 1ra. de 20,5 x 20,5 cm tipo Egeo</v>
      </c>
      <c r="D197" s="12" t="str">
        <f>VLOOKUP(B197,'LISTA DE PRECIOS'!A:D,4,FALSE)</f>
        <v>M2</v>
      </c>
      <c r="E197" s="12">
        <v>0.08</v>
      </c>
      <c r="F197" s="12">
        <v>1.1000000000000001</v>
      </c>
      <c r="G197" s="13">
        <f>VLOOKUP(B197,'LISTA DE PRECIOS'!A:E,5,FALSE)</f>
        <v>23250</v>
      </c>
      <c r="H197" s="39">
        <f>+ROUND(E197*F197*G197,0)</f>
        <v>2046</v>
      </c>
    </row>
    <row r="198" spans="2:8">
      <c r="B198" s="114" t="s">
        <v>711</v>
      </c>
      <c r="C198" s="56" t="str">
        <f>VLOOKUP(B198,'LISTA DE PRECIOS'!A:B,2,FALSE)</f>
        <v>Boquilla para enchape</v>
      </c>
      <c r="D198" s="12" t="str">
        <f>VLOOKUP(B198,'LISTA DE PRECIOS'!A:D,4,FALSE)</f>
        <v>Kg</v>
      </c>
      <c r="E198" s="12">
        <v>0.04</v>
      </c>
      <c r="F198" s="12">
        <v>1.05</v>
      </c>
      <c r="G198" s="13">
        <f>VLOOKUP(B198,'LISTA DE PRECIOS'!A:E,5,FALSE)</f>
        <v>6800</v>
      </c>
      <c r="H198" s="39">
        <f>+ROUND(E198*F198*G198,0)</f>
        <v>286</v>
      </c>
    </row>
    <row r="199" spans="2:8" ht="15.75" thickBot="1">
      <c r="B199" s="91" t="s">
        <v>822</v>
      </c>
      <c r="C199" s="56" t="str">
        <f>VLOOKUP(B199,'LISTA DE PRECIOS'!A:B,2,FALSE)</f>
        <v>Fijador de cerámica</v>
      </c>
      <c r="D199" s="12" t="str">
        <f>VLOOKUP(B199,'LISTA DE PRECIOS'!A:D,4,FALSE)</f>
        <v>Kg</v>
      </c>
      <c r="E199" s="92">
        <v>0.4</v>
      </c>
      <c r="F199" s="92">
        <v>1.05</v>
      </c>
      <c r="G199" s="13">
        <f>VLOOKUP(B199,'LISTA DE PRECIOS'!A:E,5,FALSE)</f>
        <v>580</v>
      </c>
      <c r="H199" s="94">
        <f>+ROUND(E199*F199*G199,0)</f>
        <v>244</v>
      </c>
    </row>
    <row r="200" spans="2:8" ht="15.75" thickBot="1">
      <c r="B200" s="1022"/>
      <c r="C200" s="1023"/>
      <c r="D200" s="1024"/>
      <c r="E200" s="1030" t="s">
        <v>497</v>
      </c>
      <c r="F200" s="1031"/>
      <c r="G200" s="1032"/>
      <c r="H200" s="29">
        <f>ROUND(SUM(H195:H199),0)</f>
        <v>5126</v>
      </c>
    </row>
    <row r="201" spans="2:8" ht="15.75" thickBot="1">
      <c r="B201" s="1027"/>
      <c r="C201" s="1027"/>
      <c r="D201" s="1027"/>
      <c r="E201" s="1027"/>
      <c r="F201" s="1027"/>
      <c r="G201" s="1027"/>
      <c r="H201" s="1027"/>
    </row>
    <row r="202" spans="2:8">
      <c r="B202" s="1207" t="s">
        <v>489</v>
      </c>
      <c r="C202" s="1208"/>
      <c r="D202" s="124" t="s">
        <v>490</v>
      </c>
      <c r="E202" s="123" t="s">
        <v>491</v>
      </c>
      <c r="F202" s="123" t="s">
        <v>2530</v>
      </c>
      <c r="G202" s="122" t="s">
        <v>492</v>
      </c>
      <c r="H202" s="121" t="s">
        <v>493</v>
      </c>
    </row>
    <row r="203" spans="2:8" ht="15.75" thickBot="1">
      <c r="B203" s="91" t="s">
        <v>543</v>
      </c>
      <c r="C203" s="95" t="s">
        <v>203</v>
      </c>
      <c r="D203" s="92" t="s">
        <v>39</v>
      </c>
      <c r="E203" s="155">
        <v>0.05</v>
      </c>
      <c r="F203" s="155"/>
      <c r="G203" s="93">
        <f>+H213</f>
        <v>9515</v>
      </c>
      <c r="H203" s="154">
        <f>+ROUND(E203*G203,0)</f>
        <v>476</v>
      </c>
    </row>
    <row r="204" spans="2:8" ht="15.75" thickBot="1">
      <c r="B204" s="1022"/>
      <c r="C204" s="1023"/>
      <c r="D204" s="1024"/>
      <c r="E204" s="1030" t="s">
        <v>498</v>
      </c>
      <c r="F204" s="1031"/>
      <c r="G204" s="1032"/>
      <c r="H204" s="29">
        <f>ROUND(SUM(H203:H203),0)</f>
        <v>476</v>
      </c>
    </row>
    <row r="205" spans="2:8" ht="15.75" thickBot="1">
      <c r="B205" s="42"/>
      <c r="C205" s="42"/>
      <c r="D205" s="42"/>
      <c r="E205" s="10"/>
      <c r="F205" s="10"/>
      <c r="G205" s="7"/>
      <c r="H205" s="8"/>
    </row>
    <row r="206" spans="2:8" ht="24.75" thickBot="1">
      <c r="B206" s="1033" t="s">
        <v>499</v>
      </c>
      <c r="C206" s="1034"/>
      <c r="D206" s="30" t="s">
        <v>495</v>
      </c>
      <c r="E206" s="30" t="s">
        <v>501</v>
      </c>
      <c r="F206" s="25" t="s">
        <v>2530</v>
      </c>
      <c r="G206" s="31" t="s">
        <v>500</v>
      </c>
      <c r="H206" s="32" t="s">
        <v>493</v>
      </c>
    </row>
    <row r="207" spans="2:8" ht="15.75" thickBot="1">
      <c r="B207" s="15">
        <v>3</v>
      </c>
      <c r="C207" s="16" t="s">
        <v>4</v>
      </c>
      <c r="D207" s="17"/>
      <c r="E207" s="18"/>
      <c r="F207" s="18"/>
      <c r="G207" s="19"/>
      <c r="H207" s="20">
        <f>+ROUND(E207*G207,0)</f>
        <v>0</v>
      </c>
    </row>
    <row r="208" spans="2:8" ht="15.75" thickBot="1">
      <c r="B208" s="991"/>
      <c r="C208" s="991"/>
      <c r="D208" s="991"/>
      <c r="E208" s="992" t="s">
        <v>502</v>
      </c>
      <c r="F208" s="993"/>
      <c r="G208" s="994"/>
      <c r="H208" s="33">
        <f>ROUND(SUM(H207:H207),0)</f>
        <v>0</v>
      </c>
    </row>
    <row r="209" spans="2:8" ht="15.75" thickBot="1">
      <c r="B209" s="1027"/>
      <c r="C209" s="1027"/>
      <c r="D209" s="1027"/>
      <c r="E209" s="1027"/>
      <c r="F209" s="1027"/>
      <c r="G209" s="1027"/>
      <c r="H209" s="1027"/>
    </row>
    <row r="210" spans="2:8">
      <c r="B210" s="1207" t="s">
        <v>503</v>
      </c>
      <c r="C210" s="1208"/>
      <c r="D210" s="124" t="s">
        <v>495</v>
      </c>
      <c r="E210" s="123" t="s">
        <v>504</v>
      </c>
      <c r="F210" s="123" t="s">
        <v>2530</v>
      </c>
      <c r="G210" s="122" t="s">
        <v>505</v>
      </c>
      <c r="H210" s="121" t="s">
        <v>493</v>
      </c>
    </row>
    <row r="211" spans="2:8">
      <c r="B211" s="111" t="s">
        <v>2514</v>
      </c>
      <c r="C211" s="56" t="str">
        <f>VLOOKUP(B211,'LISTA DE PRECIOS'!A:B,2,FALSE)</f>
        <v>Ayudante</v>
      </c>
      <c r="D211" s="12" t="str">
        <f>VLOOKUP(B211,'LISTA DE PRECIOS'!A:D,4,FALSE)</f>
        <v>Día</v>
      </c>
      <c r="E211" s="23">
        <v>0.05</v>
      </c>
      <c r="F211" s="23">
        <v>1</v>
      </c>
      <c r="G211" s="13">
        <f>VLOOKUP(B211,'LISTA DE PRECIOS'!A:E,5,FALSE)</f>
        <v>67964</v>
      </c>
      <c r="H211" s="119">
        <f>+ROUND(E211*F211*G211,0)</f>
        <v>3398</v>
      </c>
    </row>
    <row r="212" spans="2:8" ht="15.75" thickBot="1">
      <c r="B212" s="118" t="s">
        <v>2516</v>
      </c>
      <c r="C212" s="56" t="str">
        <f>VLOOKUP(B212,'LISTA DE PRECIOS'!A:B,2,FALSE)</f>
        <v>Oficial</v>
      </c>
      <c r="D212" s="12" t="str">
        <f>VLOOKUP(B212,'LISTA DE PRECIOS'!A:D,4,FALSE)</f>
        <v>Día</v>
      </c>
      <c r="E212" s="117">
        <v>0.05</v>
      </c>
      <c r="F212" s="117">
        <v>1</v>
      </c>
      <c r="G212" s="13">
        <f>VLOOKUP(B212,'LISTA DE PRECIOS'!A:E,5,FALSE)</f>
        <v>122335</v>
      </c>
      <c r="H212" s="116">
        <f>+ROUND(E212*F212*G212,0)</f>
        <v>6117</v>
      </c>
    </row>
    <row r="213" spans="2:8" ht="15.75" thickBot="1">
      <c r="B213" s="991"/>
      <c r="C213" s="991"/>
      <c r="D213" s="991"/>
      <c r="E213" s="1042" t="s">
        <v>506</v>
      </c>
      <c r="F213" s="1043"/>
      <c r="G213" s="1031"/>
      <c r="H213" s="29">
        <f>ROUND(SUM(H211:H212),0)</f>
        <v>9515</v>
      </c>
    </row>
    <row r="214" spans="2:8" ht="15.75" thickBot="1">
      <c r="B214" s="42"/>
      <c r="C214" s="42"/>
      <c r="D214" s="42"/>
      <c r="E214" s="42"/>
      <c r="F214" s="42"/>
      <c r="G214" s="42"/>
      <c r="H214" s="42"/>
    </row>
    <row r="215" spans="2:8" ht="15.75" thickBot="1">
      <c r="B215" s="40"/>
      <c r="C215" s="40"/>
      <c r="D215" s="40"/>
      <c r="E215" s="995" t="s">
        <v>507</v>
      </c>
      <c r="F215" s="996"/>
      <c r="G215" s="997"/>
      <c r="H215" s="14">
        <f>+ROUND(H213+H204+H200+H208,0)</f>
        <v>15117</v>
      </c>
    </row>
    <row r="217" spans="2:8" ht="15.75" thickBot="1"/>
    <row r="218" spans="2:8" ht="16.5" thickBot="1">
      <c r="B218" s="998" t="s">
        <v>2532</v>
      </c>
      <c r="C218" s="999"/>
      <c r="D218" s="999"/>
      <c r="E218" s="999"/>
      <c r="F218" s="999"/>
      <c r="G218" s="999"/>
      <c r="H218" s="1000"/>
    </row>
    <row r="219" spans="2:8" ht="15" customHeight="1" thickBot="1">
      <c r="B219" s="1001" t="s">
        <v>488</v>
      </c>
      <c r="C219" s="1002"/>
      <c r="D219" s="1003"/>
      <c r="E219" s="1004"/>
      <c r="F219" s="1004"/>
      <c r="G219" s="1004"/>
      <c r="H219" s="1005"/>
    </row>
    <row r="220" spans="2:8" ht="15.75" thickBot="1">
      <c r="B220" s="1006" t="s">
        <v>2578</v>
      </c>
      <c r="C220" s="1007"/>
      <c r="D220" s="1008" t="s">
        <v>1810</v>
      </c>
      <c r="E220" s="1007"/>
      <c r="F220" s="1007"/>
      <c r="G220" s="1007"/>
      <c r="H220" s="1009"/>
    </row>
    <row r="221" spans="2:8">
      <c r="B221" s="1010" t="s">
        <v>1811</v>
      </c>
      <c r="C221" s="1011"/>
      <c r="D221" s="1010" t="s">
        <v>34</v>
      </c>
      <c r="E221" s="1011"/>
      <c r="F221" s="1011"/>
      <c r="G221" s="1011"/>
      <c r="H221" s="38" t="s">
        <v>1</v>
      </c>
    </row>
    <row r="222" spans="2:8">
      <c r="B222" s="1012"/>
      <c r="C222" s="1013"/>
      <c r="D222" s="1016">
        <f>+ROUND(H245+H235+H230+H239,0)</f>
        <v>85739</v>
      </c>
      <c r="E222" s="1017"/>
      <c r="F222" s="1017"/>
      <c r="G222" s="1017"/>
      <c r="H222" s="1020" t="s">
        <v>23</v>
      </c>
    </row>
    <row r="223" spans="2:8" ht="15.75" thickBot="1">
      <c r="B223" s="1014"/>
      <c r="C223" s="1015"/>
      <c r="D223" s="1018"/>
      <c r="E223" s="1019"/>
      <c r="F223" s="1019"/>
      <c r="G223" s="1019"/>
      <c r="H223" s="1021"/>
    </row>
    <row r="224" spans="2:8" ht="15.75" thickBot="1"/>
    <row r="225" spans="2:8">
      <c r="B225" s="1207" t="s">
        <v>494</v>
      </c>
      <c r="C225" s="1208"/>
      <c r="D225" s="124" t="s">
        <v>495</v>
      </c>
      <c r="E225" s="123" t="s">
        <v>496</v>
      </c>
      <c r="F225" s="123" t="s">
        <v>2469</v>
      </c>
      <c r="G225" s="122" t="s">
        <v>492</v>
      </c>
      <c r="H225" s="121" t="s">
        <v>493</v>
      </c>
    </row>
    <row r="226" spans="2:8">
      <c r="B226" s="114" t="s">
        <v>693</v>
      </c>
      <c r="C226" s="56" t="str">
        <f>VLOOKUP(B226,'LISTA DE PRECIOS'!A:B,2,FALSE)</f>
        <v xml:space="preserve">Arena </v>
      </c>
      <c r="D226" s="12" t="str">
        <f>VLOOKUP(B226,'LISTA DE PRECIOS'!A:D,4,FALSE)</f>
        <v>M3</v>
      </c>
      <c r="E226" s="12">
        <v>0.06</v>
      </c>
      <c r="F226" s="12">
        <v>1.05</v>
      </c>
      <c r="G226" s="13">
        <f>VLOOKUP(B226,'LISTA DE PRECIOS'!A:E,5,FALSE)</f>
        <v>0</v>
      </c>
      <c r="H226" s="39">
        <f>+ROUND(E226*F226*G226,0)</f>
        <v>0</v>
      </c>
    </row>
    <row r="227" spans="2:8">
      <c r="B227" s="114" t="s">
        <v>677</v>
      </c>
      <c r="C227" s="56" t="str">
        <f>VLOOKUP(B227,'LISTA DE PRECIOS'!A:B,2,FALSE)</f>
        <v xml:space="preserve">Agua </v>
      </c>
      <c r="D227" s="12" t="str">
        <f>VLOOKUP(B227,'LISTA DE PRECIOS'!A:D,4,FALSE)</f>
        <v>Lt</v>
      </c>
      <c r="E227" s="12">
        <v>10</v>
      </c>
      <c r="F227" s="12">
        <v>1</v>
      </c>
      <c r="G227" s="13">
        <f>VLOOKUP(B227,'LISTA DE PRECIOS'!A:E,5,FALSE)</f>
        <v>7</v>
      </c>
      <c r="H227" s="39">
        <f>+ROUND(E227*F227*G227,0)</f>
        <v>70</v>
      </c>
    </row>
    <row r="228" spans="2:8" ht="22.5">
      <c r="B228" s="114" t="s">
        <v>728</v>
      </c>
      <c r="C228" s="56" t="str">
        <f>VLOOKUP(B228,'LISTA DE PRECIOS'!A:B,2,FALSE)</f>
        <v>Cemento gris saco por 50 kilos, incluye cargue, descargue y transporte</v>
      </c>
      <c r="D228" s="12" t="str">
        <f>VLOOKUP(B228,'LISTA DE PRECIOS'!A:D,4,FALSE)</f>
        <v>Sc</v>
      </c>
      <c r="E228" s="12">
        <v>0.06</v>
      </c>
      <c r="F228" s="12">
        <v>1.05</v>
      </c>
      <c r="G228" s="13">
        <f>VLOOKUP(B228,'LISTA DE PRECIOS'!A:E,5,FALSE)</f>
        <v>24999.52</v>
      </c>
      <c r="H228" s="39">
        <f>+ROUND(E228*F228*G228,0)</f>
        <v>1575</v>
      </c>
    </row>
    <row r="229" spans="2:8" ht="15.75" thickBot="1">
      <c r="B229" s="91" t="s">
        <v>1353</v>
      </c>
      <c r="C229" s="56" t="str">
        <f>VLOOKUP(B229,'LISTA DE PRECIOS'!A:B,2,FALSE)</f>
        <v>Adoquín vehicular gris de concreto e = 8 cm</v>
      </c>
      <c r="D229" s="12" t="str">
        <f>VLOOKUP(B229,'LISTA DE PRECIOS'!A:D,4,FALSE)</f>
        <v>M2</v>
      </c>
      <c r="E229" s="92">
        <v>1</v>
      </c>
      <c r="F229" s="92">
        <v>1.1000000000000001</v>
      </c>
      <c r="G229" s="13">
        <f>VLOOKUP(B229,'LISTA DE PRECIOS'!A:E,5,FALSE)</f>
        <v>49000</v>
      </c>
      <c r="H229" s="94">
        <f>+ROUND(E229*F229*G229,0)</f>
        <v>53900</v>
      </c>
    </row>
    <row r="230" spans="2:8" ht="15.75" thickBot="1">
      <c r="B230" s="1022"/>
      <c r="C230" s="1023"/>
      <c r="D230" s="1024"/>
      <c r="E230" s="1030" t="s">
        <v>497</v>
      </c>
      <c r="F230" s="1031"/>
      <c r="G230" s="1032"/>
      <c r="H230" s="29">
        <f>ROUND(SUM(H226:H229),0)</f>
        <v>55545</v>
      </c>
    </row>
    <row r="231" spans="2:8" ht="15.75" thickBot="1">
      <c r="B231" s="1027"/>
      <c r="C231" s="1027"/>
      <c r="D231" s="1027"/>
      <c r="E231" s="1027"/>
      <c r="F231" s="1027"/>
      <c r="G231" s="1027"/>
      <c r="H231" s="1027"/>
    </row>
    <row r="232" spans="2:8">
      <c r="B232" s="1028" t="s">
        <v>489</v>
      </c>
      <c r="C232" s="1029"/>
      <c r="D232" s="41" t="s">
        <v>490</v>
      </c>
      <c r="E232" s="25" t="s">
        <v>491</v>
      </c>
      <c r="F232" s="25" t="s">
        <v>2530</v>
      </c>
      <c r="G232" s="26" t="s">
        <v>492</v>
      </c>
      <c r="H232" s="27" t="s">
        <v>493</v>
      </c>
    </row>
    <row r="233" spans="2:8">
      <c r="B233" s="114" t="s">
        <v>555</v>
      </c>
      <c r="C233" s="56" t="str">
        <f>VLOOKUP(B233,'LISTA DE PRECIOS'!A:B,2,FALSE)</f>
        <v xml:space="preserve">Vibrocompactador manual </v>
      </c>
      <c r="D233" s="12" t="str">
        <f>VLOOKUP(B233,'LISTA DE PRECIOS'!A:D,4,FALSE)</f>
        <v>Día</v>
      </c>
      <c r="E233" s="12">
        <v>0.03</v>
      </c>
      <c r="F233" s="12">
        <v>1</v>
      </c>
      <c r="G233" s="13">
        <f>VLOOKUP(B233,'LISTA DE PRECIOS'!A:E,5,FALSE)</f>
        <v>59500</v>
      </c>
      <c r="H233" s="24">
        <f>+ROUND(E233*G233,0)</f>
        <v>1785</v>
      </c>
    </row>
    <row r="234" spans="2:8" ht="15.75" thickBot="1">
      <c r="B234" s="91" t="s">
        <v>543</v>
      </c>
      <c r="C234" s="56" t="str">
        <f>VLOOKUP(B234,'LISTA DE PRECIOS'!A:B,2,FALSE)</f>
        <v>Herramienta menor</v>
      </c>
      <c r="D234" s="12" t="str">
        <f>VLOOKUP(B234,'LISTA DE PRECIOS'!A:D,4,FALSE)</f>
        <v>%MO</v>
      </c>
      <c r="E234" s="155">
        <v>0.1</v>
      </c>
      <c r="F234" s="155"/>
      <c r="G234" s="93">
        <f>+H245</f>
        <v>25826</v>
      </c>
      <c r="H234" s="154">
        <f>+ROUND(E234*G234,0)</f>
        <v>2583</v>
      </c>
    </row>
    <row r="235" spans="2:8" ht="15.75" thickBot="1">
      <c r="B235" s="1022"/>
      <c r="C235" s="1023"/>
      <c r="D235" s="1024"/>
      <c r="E235" s="1030" t="s">
        <v>498</v>
      </c>
      <c r="F235" s="1031"/>
      <c r="G235" s="1032"/>
      <c r="H235" s="29">
        <f>ROUND(SUM(H233:H234),0)</f>
        <v>4368</v>
      </c>
    </row>
    <row r="236" spans="2:8" ht="15.75" thickBot="1">
      <c r="B236" s="42"/>
      <c r="C236" s="42"/>
      <c r="D236" s="42"/>
      <c r="E236" s="10"/>
      <c r="F236" s="10"/>
      <c r="G236" s="7"/>
      <c r="H236" s="8"/>
    </row>
    <row r="237" spans="2:8" ht="24.75" thickBot="1">
      <c r="B237" s="1033" t="s">
        <v>499</v>
      </c>
      <c r="C237" s="1034"/>
      <c r="D237" s="30" t="s">
        <v>495</v>
      </c>
      <c r="E237" s="30" t="s">
        <v>501</v>
      </c>
      <c r="F237" s="25" t="s">
        <v>2530</v>
      </c>
      <c r="G237" s="31" t="s">
        <v>500</v>
      </c>
      <c r="H237" s="32" t="s">
        <v>493</v>
      </c>
    </row>
    <row r="238" spans="2:8" ht="15.75" thickBot="1">
      <c r="B238" s="15">
        <v>3</v>
      </c>
      <c r="C238" s="16" t="s">
        <v>4</v>
      </c>
      <c r="D238" s="17"/>
      <c r="E238" s="18"/>
      <c r="F238" s="18"/>
      <c r="G238" s="19"/>
      <c r="H238" s="20">
        <f>+ROUND(E238*G238,0)</f>
        <v>0</v>
      </c>
    </row>
    <row r="239" spans="2:8" ht="15.75" thickBot="1">
      <c r="B239" s="991"/>
      <c r="C239" s="991"/>
      <c r="D239" s="991"/>
      <c r="E239" s="992" t="s">
        <v>502</v>
      </c>
      <c r="F239" s="993"/>
      <c r="G239" s="994"/>
      <c r="H239" s="33">
        <f>ROUND(SUM(H238:H238),0)</f>
        <v>0</v>
      </c>
    </row>
    <row r="240" spans="2:8" ht="15.75" thickBot="1">
      <c r="B240" s="1027"/>
      <c r="C240" s="1027"/>
      <c r="D240" s="1027"/>
      <c r="E240" s="1027"/>
      <c r="F240" s="1027"/>
      <c r="G240" s="1027"/>
      <c r="H240" s="1027"/>
    </row>
    <row r="241" spans="2:8">
      <c r="B241" s="1207" t="s">
        <v>503</v>
      </c>
      <c r="C241" s="1208"/>
      <c r="D241" s="124" t="s">
        <v>495</v>
      </c>
      <c r="E241" s="123" t="s">
        <v>504</v>
      </c>
      <c r="F241" s="123" t="s">
        <v>2530</v>
      </c>
      <c r="G241" s="122" t="s">
        <v>505</v>
      </c>
      <c r="H241" s="121" t="s">
        <v>493</v>
      </c>
    </row>
    <row r="242" spans="2:8">
      <c r="B242" s="111" t="s">
        <v>2514</v>
      </c>
      <c r="C242" s="56" t="str">
        <f>VLOOKUP(B242,'LISTA DE PRECIOS'!A:B,2,FALSE)</f>
        <v>Ayudante</v>
      </c>
      <c r="D242" s="12" t="str">
        <f>VLOOKUP(B242,'LISTA DE PRECIOS'!A:D,4,FALSE)</f>
        <v>Día</v>
      </c>
      <c r="E242" s="23">
        <v>0.1</v>
      </c>
      <c r="F242" s="23">
        <v>1</v>
      </c>
      <c r="G242" s="13">
        <f>VLOOKUP(B242,'LISTA DE PRECIOS'!A:E,5,FALSE)</f>
        <v>67964</v>
      </c>
      <c r="H242" s="119">
        <f>+ROUND(E242*F242*G242,0)</f>
        <v>6796</v>
      </c>
    </row>
    <row r="243" spans="2:8">
      <c r="B243" s="111" t="s">
        <v>2516</v>
      </c>
      <c r="C243" s="56" t="str">
        <f>VLOOKUP(B243,'LISTA DE PRECIOS'!A:B,2,FALSE)</f>
        <v>Oficial</v>
      </c>
      <c r="D243" s="12" t="str">
        <f>VLOOKUP(B243,'LISTA DE PRECIOS'!A:D,4,FALSE)</f>
        <v>Día</v>
      </c>
      <c r="E243" s="23">
        <v>0.1</v>
      </c>
      <c r="F243" s="23">
        <v>1</v>
      </c>
      <c r="G243" s="13">
        <f>VLOOKUP(B243,'LISTA DE PRECIOS'!A:E,5,FALSE)</f>
        <v>122335</v>
      </c>
      <c r="H243" s="119">
        <f>+ROUND(E243*F243*G243,0)</f>
        <v>12234</v>
      </c>
    </row>
    <row r="244" spans="2:8" ht="15.75" thickBot="1">
      <c r="B244" s="118" t="s">
        <v>2514</v>
      </c>
      <c r="C244" s="56" t="str">
        <f>VLOOKUP(B244,'LISTA DE PRECIOS'!A:B,2,FALSE)</f>
        <v>Ayudante</v>
      </c>
      <c r="D244" s="12" t="str">
        <f>VLOOKUP(B244,'LISTA DE PRECIOS'!A:D,4,FALSE)</f>
        <v>Día</v>
      </c>
      <c r="E244" s="117">
        <v>0.1</v>
      </c>
      <c r="F244" s="117">
        <v>1</v>
      </c>
      <c r="G244" s="13">
        <f>VLOOKUP(B244,'LISTA DE PRECIOS'!A:E,5,FALSE)</f>
        <v>67964</v>
      </c>
      <c r="H244" s="116">
        <f>+ROUND(E244*F244*G244,0)</f>
        <v>6796</v>
      </c>
    </row>
    <row r="245" spans="2:8" ht="15.75" thickBot="1">
      <c r="B245" s="991"/>
      <c r="C245" s="991"/>
      <c r="D245" s="991"/>
      <c r="E245" s="1042" t="s">
        <v>506</v>
      </c>
      <c r="F245" s="1043"/>
      <c r="G245" s="1031"/>
      <c r="H245" s="29">
        <f>ROUND(SUM(H242:H244),0)</f>
        <v>25826</v>
      </c>
    </row>
    <row r="246" spans="2:8" ht="15.75" thickBot="1">
      <c r="B246" s="42"/>
      <c r="C246" s="42"/>
      <c r="D246" s="42"/>
      <c r="E246" s="42"/>
      <c r="F246" s="42"/>
      <c r="G246" s="42"/>
      <c r="H246" s="42"/>
    </row>
    <row r="247" spans="2:8" ht="15.75" thickBot="1">
      <c r="B247" s="40"/>
      <c r="C247" s="40"/>
      <c r="D247" s="40"/>
      <c r="E247" s="995" t="s">
        <v>507</v>
      </c>
      <c r="F247" s="996"/>
      <c r="G247" s="997"/>
      <c r="H247" s="14">
        <f>+ROUND(H245+H235+H230+H239,0)</f>
        <v>85739</v>
      </c>
    </row>
    <row r="248" spans="2:8">
      <c r="B248" s="40"/>
      <c r="C248" s="40"/>
      <c r="D248" s="40"/>
      <c r="E248" s="201"/>
      <c r="F248" s="201"/>
      <c r="G248" s="201"/>
      <c r="H248" s="200"/>
    </row>
    <row r="249" spans="2:8" ht="15.75" thickBot="1"/>
    <row r="250" spans="2:8" ht="16.5" thickBot="1">
      <c r="B250" s="998" t="s">
        <v>2532</v>
      </c>
      <c r="C250" s="999"/>
      <c r="D250" s="999"/>
      <c r="E250" s="999"/>
      <c r="F250" s="999"/>
      <c r="G250" s="999"/>
      <c r="H250" s="1000"/>
    </row>
    <row r="251" spans="2:8" ht="15" customHeight="1" thickBot="1">
      <c r="B251" s="1001" t="s">
        <v>488</v>
      </c>
      <c r="C251" s="1002"/>
      <c r="D251" s="1003"/>
      <c r="E251" s="1004"/>
      <c r="F251" s="1004"/>
      <c r="G251" s="1004"/>
      <c r="H251" s="1005"/>
    </row>
    <row r="252" spans="2:8" ht="15.75" customHeight="1" thickBot="1">
      <c r="B252" s="1006" t="s">
        <v>2578</v>
      </c>
      <c r="C252" s="1007"/>
      <c r="D252" s="1008" t="s">
        <v>2619</v>
      </c>
      <c r="E252" s="1007"/>
      <c r="F252" s="1007"/>
      <c r="G252" s="1007"/>
      <c r="H252" s="1009"/>
    </row>
    <row r="253" spans="2:8" ht="14.45" customHeight="1">
      <c r="B253" s="1010" t="e">
        <f>VLOOKUP(D252,ACTIVIDADES!A:D,2,FALSE)</f>
        <v>#N/A</v>
      </c>
      <c r="C253" s="1011"/>
      <c r="D253" s="1010" t="s">
        <v>34</v>
      </c>
      <c r="E253" s="1011"/>
      <c r="F253" s="1011"/>
      <c r="G253" s="1011"/>
      <c r="H253" s="38" t="s">
        <v>1</v>
      </c>
    </row>
    <row r="254" spans="2:8">
      <c r="B254" s="1012"/>
      <c r="C254" s="1013"/>
      <c r="D254" s="1016">
        <f>+ROUND(H275+H266+H262+H270,0)</f>
        <v>54081</v>
      </c>
      <c r="E254" s="1017"/>
      <c r="F254" s="1017"/>
      <c r="G254" s="1017"/>
      <c r="H254" s="1020" t="e">
        <v>#N/A</v>
      </c>
    </row>
    <row r="255" spans="2:8" ht="15.75" thickBot="1">
      <c r="B255" s="1014"/>
      <c r="C255" s="1015"/>
      <c r="D255" s="1018"/>
      <c r="E255" s="1019"/>
      <c r="F255" s="1019"/>
      <c r="G255" s="1019"/>
      <c r="H255" s="1021"/>
    </row>
    <row r="256" spans="2:8" ht="15.75" thickBot="1"/>
    <row r="257" spans="2:8">
      <c r="B257" s="1028" t="s">
        <v>494</v>
      </c>
      <c r="C257" s="1029"/>
      <c r="D257" s="41" t="s">
        <v>495</v>
      </c>
      <c r="E257" s="25" t="s">
        <v>496</v>
      </c>
      <c r="F257" s="25" t="s">
        <v>2469</v>
      </c>
      <c r="G257" s="26" t="s">
        <v>492</v>
      </c>
      <c r="H257" s="27" t="s">
        <v>493</v>
      </c>
    </row>
    <row r="258" spans="2:8">
      <c r="B258" s="169" t="s">
        <v>727</v>
      </c>
      <c r="C258" s="56" t="str">
        <f>VLOOKUP(B258,'LISTA DE PRECIOS'!A:B,2,FALSE)</f>
        <v>Cemento blanco</v>
      </c>
      <c r="D258" s="12" t="str">
        <f>VLOOKUP(B258,'LISTA DE PRECIOS'!A:D,4,FALSE)</f>
        <v>Kg</v>
      </c>
      <c r="E258" s="12">
        <v>2</v>
      </c>
      <c r="F258" s="12">
        <v>1.05</v>
      </c>
      <c r="G258" s="13">
        <f>VLOOKUP(B258,'LISTA DE PRECIOS'!A:E,5,FALSE)</f>
        <v>1247</v>
      </c>
      <c r="H258" s="39">
        <f>+ROUND(E258*F258*G258,0)</f>
        <v>2619</v>
      </c>
    </row>
    <row r="259" spans="2:8" ht="22.5" customHeight="1">
      <c r="B259" s="193"/>
      <c r="C259" s="56" t="s">
        <v>2629</v>
      </c>
      <c r="D259" s="12" t="s">
        <v>2627</v>
      </c>
      <c r="E259" s="12">
        <v>1</v>
      </c>
      <c r="F259" s="12">
        <v>1.1000000000000001</v>
      </c>
      <c r="G259" s="13">
        <v>23700</v>
      </c>
      <c r="H259" s="39">
        <f>+ROUND(E259*F259*G259,0)</f>
        <v>26070</v>
      </c>
    </row>
    <row r="260" spans="2:8" ht="22.5" customHeight="1">
      <c r="B260" s="193" t="s">
        <v>711</v>
      </c>
      <c r="C260" s="56" t="str">
        <f>VLOOKUP(B260,'LISTA DE PRECIOS'!A:B,2,FALSE)</f>
        <v>Boquilla para enchape</v>
      </c>
      <c r="D260" s="12" t="str">
        <f>VLOOKUP(B260,'LISTA DE PRECIOS'!A:D,4,FALSE)</f>
        <v>Kg</v>
      </c>
      <c r="E260" s="12">
        <v>1.5</v>
      </c>
      <c r="F260" s="12">
        <v>1.05</v>
      </c>
      <c r="G260" s="13">
        <f>VLOOKUP(B260,'LISTA DE PRECIOS'!A:E,5,FALSE)</f>
        <v>6800</v>
      </c>
      <c r="H260" s="39">
        <f>+ROUND(E260*F260*G260,0)</f>
        <v>10710</v>
      </c>
    </row>
    <row r="261" spans="2:8" ht="15.75" thickBot="1">
      <c r="B261" s="170" t="s">
        <v>822</v>
      </c>
      <c r="C261" s="56" t="str">
        <f>VLOOKUP(B261,'LISTA DE PRECIOS'!A:B,2,FALSE)</f>
        <v>Fijador de cerámica</v>
      </c>
      <c r="D261" s="12" t="str">
        <f>VLOOKUP(B261,'LISTA DE PRECIOS'!A:D,4,FALSE)</f>
        <v>Kg</v>
      </c>
      <c r="E261" s="92">
        <v>0.05</v>
      </c>
      <c r="F261" s="92">
        <v>1.05</v>
      </c>
      <c r="G261" s="13">
        <f>VLOOKUP(B261,'LISTA DE PRECIOS'!A:E,5,FALSE)</f>
        <v>580</v>
      </c>
      <c r="H261" s="94">
        <f>+ROUND(E261*F261*G261,0)</f>
        <v>30</v>
      </c>
    </row>
    <row r="262" spans="2:8" ht="15.75" thickBot="1">
      <c r="B262" s="1022"/>
      <c r="C262" s="1023"/>
      <c r="D262" s="1024"/>
      <c r="E262" s="1030" t="s">
        <v>497</v>
      </c>
      <c r="F262" s="1031"/>
      <c r="G262" s="1032"/>
      <c r="H262" s="29">
        <f>ROUND(SUM(H258:H261),0)</f>
        <v>39429</v>
      </c>
    </row>
    <row r="263" spans="2:8" ht="15.75" thickBot="1">
      <c r="B263" s="1027"/>
      <c r="C263" s="1027"/>
      <c r="D263" s="1027"/>
      <c r="E263" s="1027"/>
      <c r="F263" s="1027"/>
      <c r="G263" s="1027"/>
      <c r="H263" s="1027"/>
    </row>
    <row r="264" spans="2:8">
      <c r="B264" s="1028" t="s">
        <v>489</v>
      </c>
      <c r="C264" s="1029"/>
      <c r="D264" s="41" t="s">
        <v>490</v>
      </c>
      <c r="E264" s="25" t="s">
        <v>491</v>
      </c>
      <c r="F264" s="25" t="s">
        <v>2530</v>
      </c>
      <c r="G264" s="26" t="s">
        <v>492</v>
      </c>
      <c r="H264" s="27" t="s">
        <v>493</v>
      </c>
    </row>
    <row r="265" spans="2:8" ht="15.75" thickBot="1">
      <c r="B265" s="91" t="s">
        <v>543</v>
      </c>
      <c r="C265" s="56" t="str">
        <f>VLOOKUP(B265,'LISTA DE PRECIOS'!A:B,2,FALSE)</f>
        <v>Herramienta menor</v>
      </c>
      <c r="D265" s="12" t="str">
        <f>VLOOKUP(B265,'LISTA DE PRECIOS'!A:D,4,FALSE)</f>
        <v>%MO</v>
      </c>
      <c r="E265" s="155">
        <v>0.1</v>
      </c>
      <c r="F265" s="155"/>
      <c r="G265" s="93">
        <f>+H275</f>
        <v>13320</v>
      </c>
      <c r="H265" s="154">
        <f>+ROUND(E265*G265,0)</f>
        <v>1332</v>
      </c>
    </row>
    <row r="266" spans="2:8" ht="15.75" thickBot="1">
      <c r="B266" s="1022"/>
      <c r="C266" s="1023"/>
      <c r="D266" s="1024"/>
      <c r="E266" s="1030" t="s">
        <v>498</v>
      </c>
      <c r="F266" s="1031"/>
      <c r="G266" s="1032"/>
      <c r="H266" s="29">
        <f>ROUND(SUM(H265:H265),0)</f>
        <v>1332</v>
      </c>
    </row>
    <row r="267" spans="2:8" ht="15.75" thickBot="1">
      <c r="B267" s="42"/>
      <c r="C267" s="42"/>
      <c r="D267" s="42"/>
      <c r="E267" s="10"/>
      <c r="F267" s="10"/>
      <c r="G267" s="7"/>
      <c r="H267" s="8"/>
    </row>
    <row r="268" spans="2:8" ht="24.75" thickBot="1">
      <c r="B268" s="1033" t="s">
        <v>499</v>
      </c>
      <c r="C268" s="1034"/>
      <c r="D268" s="30" t="s">
        <v>495</v>
      </c>
      <c r="E268" s="30" t="s">
        <v>501</v>
      </c>
      <c r="F268" s="25" t="s">
        <v>2530</v>
      </c>
      <c r="G268" s="31" t="s">
        <v>500</v>
      </c>
      <c r="H268" s="32" t="s">
        <v>493</v>
      </c>
    </row>
    <row r="269" spans="2:8" ht="15.75" thickBot="1">
      <c r="B269" s="15">
        <v>3</v>
      </c>
      <c r="C269" s="16" t="s">
        <v>4</v>
      </c>
      <c r="D269" s="17"/>
      <c r="E269" s="18"/>
      <c r="F269" s="18"/>
      <c r="G269" s="19"/>
      <c r="H269" s="20">
        <f>+ROUND(E269*G269,0)</f>
        <v>0</v>
      </c>
    </row>
    <row r="270" spans="2:8" ht="15.75" thickBot="1">
      <c r="B270" s="991"/>
      <c r="C270" s="991"/>
      <c r="D270" s="991"/>
      <c r="E270" s="992" t="s">
        <v>502</v>
      </c>
      <c r="F270" s="993"/>
      <c r="G270" s="994"/>
      <c r="H270" s="33">
        <f>ROUND(SUM(H269:H269),0)</f>
        <v>0</v>
      </c>
    </row>
    <row r="271" spans="2:8" ht="15.75" thickBot="1">
      <c r="B271" s="1027"/>
      <c r="C271" s="1027"/>
      <c r="D271" s="1027"/>
      <c r="E271" s="1027"/>
      <c r="F271" s="1027"/>
      <c r="G271" s="1027"/>
      <c r="H271" s="1027"/>
    </row>
    <row r="272" spans="2:8">
      <c r="B272" s="1028" t="s">
        <v>503</v>
      </c>
      <c r="C272" s="1029"/>
      <c r="D272" s="41" t="s">
        <v>495</v>
      </c>
      <c r="E272" s="25" t="s">
        <v>504</v>
      </c>
      <c r="F272" s="25" t="s">
        <v>2530</v>
      </c>
      <c r="G272" s="26" t="s">
        <v>505</v>
      </c>
      <c r="H272" s="27" t="s">
        <v>493</v>
      </c>
    </row>
    <row r="273" spans="2:8">
      <c r="B273" s="111" t="s">
        <v>2514</v>
      </c>
      <c r="C273" s="56" t="str">
        <f>VLOOKUP(B273,'LISTA DE PRECIOS'!A:B,2,FALSE)</f>
        <v>Ayudante</v>
      </c>
      <c r="D273" s="12" t="str">
        <f>VLOOKUP(B273,'LISTA DE PRECIOS'!A:D,4,FALSE)</f>
        <v>Día</v>
      </c>
      <c r="E273" s="23">
        <v>7.0000000000000007E-2</v>
      </c>
      <c r="F273" s="23">
        <v>1</v>
      </c>
      <c r="G273" s="13">
        <f>VLOOKUP(B273,'LISTA DE PRECIOS'!A:E,5,FALSE)</f>
        <v>67964</v>
      </c>
      <c r="H273" s="119">
        <f>+ROUND(E273*F273*G273,0)</f>
        <v>4757</v>
      </c>
    </row>
    <row r="274" spans="2:8" ht="15.75" thickBot="1">
      <c r="B274" s="118" t="s">
        <v>2516</v>
      </c>
      <c r="C274" s="56" t="str">
        <f>VLOOKUP(B274,'LISTA DE PRECIOS'!A:B,2,FALSE)</f>
        <v>Oficial</v>
      </c>
      <c r="D274" s="12" t="str">
        <f>VLOOKUP(B274,'LISTA DE PRECIOS'!A:D,4,FALSE)</f>
        <v>Día</v>
      </c>
      <c r="E274" s="117">
        <v>7.0000000000000007E-2</v>
      </c>
      <c r="F274" s="117">
        <v>1</v>
      </c>
      <c r="G274" s="13">
        <f>VLOOKUP(B274,'LISTA DE PRECIOS'!A:E,5,FALSE)</f>
        <v>122335</v>
      </c>
      <c r="H274" s="116">
        <f>+ROUND(E274*F274*G274,0)</f>
        <v>8563</v>
      </c>
    </row>
    <row r="275" spans="2:8" ht="15.75" thickBot="1">
      <c r="B275" s="991"/>
      <c r="C275" s="991"/>
      <c r="D275" s="991"/>
      <c r="E275" s="1042" t="s">
        <v>506</v>
      </c>
      <c r="F275" s="1043"/>
      <c r="G275" s="1031"/>
      <c r="H275" s="29">
        <f>ROUND(SUM(H273:H274),0)</f>
        <v>13320</v>
      </c>
    </row>
    <row r="276" spans="2:8" ht="15.75" thickBot="1">
      <c r="B276" s="42"/>
      <c r="C276" s="42"/>
      <c r="D276" s="42"/>
      <c r="E276" s="42"/>
      <c r="F276" s="42"/>
      <c r="G276" s="42"/>
      <c r="H276" s="42"/>
    </row>
    <row r="277" spans="2:8" ht="15.75" thickBot="1">
      <c r="B277" s="40"/>
      <c r="C277" s="40"/>
      <c r="D277" s="40"/>
      <c r="E277" s="995" t="s">
        <v>507</v>
      </c>
      <c r="F277" s="996"/>
      <c r="G277" s="997"/>
      <c r="H277" s="14">
        <f>+ROUND(H275+H266+H262+H270,0)</f>
        <v>54081</v>
      </c>
    </row>
    <row r="279" spans="2:8" ht="15.75" thickBot="1"/>
    <row r="280" spans="2:8" ht="16.5" thickBot="1">
      <c r="B280" s="998" t="s">
        <v>2532</v>
      </c>
      <c r="C280" s="999"/>
      <c r="D280" s="999"/>
      <c r="E280" s="999"/>
      <c r="F280" s="999"/>
      <c r="G280" s="999"/>
      <c r="H280" s="1000"/>
    </row>
    <row r="281" spans="2:8" ht="15" customHeight="1" thickBot="1">
      <c r="B281" s="1001" t="s">
        <v>488</v>
      </c>
      <c r="C281" s="1002"/>
      <c r="D281" s="1003"/>
      <c r="E281" s="1004"/>
      <c r="F281" s="1004"/>
      <c r="G281" s="1004"/>
      <c r="H281" s="1005"/>
    </row>
    <row r="282" spans="2:8" ht="15.75" customHeight="1" thickBot="1">
      <c r="B282" s="1006" t="s">
        <v>2578</v>
      </c>
      <c r="C282" s="1007"/>
      <c r="D282" s="1008" t="s">
        <v>2630</v>
      </c>
      <c r="E282" s="1007"/>
      <c r="F282" s="1007"/>
      <c r="G282" s="1007"/>
      <c r="H282" s="1009"/>
    </row>
    <row r="283" spans="2:8" ht="14.45" customHeight="1">
      <c r="B283" s="1010" t="e">
        <f>VLOOKUP(D282,ACTIVIDADES!A:D,2,FALSE)</f>
        <v>#N/A</v>
      </c>
      <c r="C283" s="1011"/>
      <c r="D283" s="1010" t="s">
        <v>34</v>
      </c>
      <c r="E283" s="1011"/>
      <c r="F283" s="1011"/>
      <c r="G283" s="1011"/>
      <c r="H283" s="38" t="s">
        <v>1</v>
      </c>
    </row>
    <row r="284" spans="2:8">
      <c r="B284" s="1012"/>
      <c r="C284" s="1013"/>
      <c r="D284" s="1016">
        <f>+ROUND(H305+H296+H292+H300,0)</f>
        <v>56175</v>
      </c>
      <c r="E284" s="1017"/>
      <c r="F284" s="1017"/>
      <c r="G284" s="1017"/>
      <c r="H284" s="1020" t="e">
        <v>#N/A</v>
      </c>
    </row>
    <row r="285" spans="2:8" ht="15.75" thickBot="1">
      <c r="B285" s="1014"/>
      <c r="C285" s="1015"/>
      <c r="D285" s="1018"/>
      <c r="E285" s="1019"/>
      <c r="F285" s="1019"/>
      <c r="G285" s="1019"/>
      <c r="H285" s="1021"/>
    </row>
    <row r="286" spans="2:8" ht="15.75" thickBot="1"/>
    <row r="287" spans="2:8">
      <c r="B287" s="1028" t="s">
        <v>494</v>
      </c>
      <c r="C287" s="1029"/>
      <c r="D287" s="41" t="s">
        <v>495</v>
      </c>
      <c r="E287" s="25" t="s">
        <v>496</v>
      </c>
      <c r="F287" s="25" t="s">
        <v>2469</v>
      </c>
      <c r="G287" s="26" t="s">
        <v>492</v>
      </c>
      <c r="H287" s="27" t="s">
        <v>493</v>
      </c>
    </row>
    <row r="288" spans="2:8">
      <c r="B288" s="169" t="s">
        <v>727</v>
      </c>
      <c r="C288" s="56" t="str">
        <f>VLOOKUP(B288,'LISTA DE PRECIOS'!A:B,2,FALSE)</f>
        <v>Cemento blanco</v>
      </c>
      <c r="D288" s="12" t="str">
        <f>VLOOKUP(B288,'LISTA DE PRECIOS'!A:D,4,FALSE)</f>
        <v>Kg</v>
      </c>
      <c r="E288" s="12">
        <v>2</v>
      </c>
      <c r="F288" s="12">
        <v>1.05</v>
      </c>
      <c r="G288" s="13">
        <f>VLOOKUP(B288,'LISTA DE PRECIOS'!A:E,5,FALSE)</f>
        <v>1247</v>
      </c>
      <c r="H288" s="39">
        <f>+ROUND(E288*F288*G288,0)</f>
        <v>2619</v>
      </c>
    </row>
    <row r="289" spans="2:8" ht="22.5" customHeight="1">
      <c r="B289" s="193"/>
      <c r="C289" s="56" t="s">
        <v>2628</v>
      </c>
      <c r="D289" s="12" t="s">
        <v>2627</v>
      </c>
      <c r="E289" s="12">
        <v>1</v>
      </c>
      <c r="F289" s="12">
        <v>1.1000000000000001</v>
      </c>
      <c r="G289" s="13">
        <v>23700</v>
      </c>
      <c r="H289" s="39">
        <f>+ROUND(E289*F289*G289,0)</f>
        <v>26070</v>
      </c>
    </row>
    <row r="290" spans="2:8" ht="22.5" customHeight="1">
      <c r="B290" s="193" t="s">
        <v>711</v>
      </c>
      <c r="C290" s="56" t="str">
        <f>VLOOKUP(B290,'LISTA DE PRECIOS'!A:B,2,FALSE)</f>
        <v>Boquilla para enchape</v>
      </c>
      <c r="D290" s="12" t="str">
        <f>VLOOKUP(B290,'LISTA DE PRECIOS'!A:D,4,FALSE)</f>
        <v>Kg</v>
      </c>
      <c r="E290" s="12">
        <v>1.5</v>
      </c>
      <c r="F290" s="12">
        <v>1.05</v>
      </c>
      <c r="G290" s="13">
        <f>VLOOKUP(B290,'LISTA DE PRECIOS'!A:E,5,FALSE)</f>
        <v>6800</v>
      </c>
      <c r="H290" s="39">
        <f>+ROUND(E290*F290*G290,0)</f>
        <v>10710</v>
      </c>
    </row>
    <row r="291" spans="2:8" ht="15.75" thickBot="1">
      <c r="B291" s="170" t="s">
        <v>822</v>
      </c>
      <c r="C291" s="56" t="str">
        <f>VLOOKUP(B291,'LISTA DE PRECIOS'!A:B,2,FALSE)</f>
        <v>Fijador de cerámica</v>
      </c>
      <c r="D291" s="12" t="str">
        <f>VLOOKUP(B291,'LISTA DE PRECIOS'!A:D,4,FALSE)</f>
        <v>Kg</v>
      </c>
      <c r="E291" s="92">
        <v>0.05</v>
      </c>
      <c r="F291" s="92">
        <v>1.05</v>
      </c>
      <c r="G291" s="13">
        <f>VLOOKUP(B291,'LISTA DE PRECIOS'!A:E,5,FALSE)</f>
        <v>580</v>
      </c>
      <c r="H291" s="94">
        <f>+ROUND(E291*F291*G291,0)</f>
        <v>30</v>
      </c>
    </row>
    <row r="292" spans="2:8" ht="15.75" thickBot="1">
      <c r="B292" s="1022"/>
      <c r="C292" s="1023"/>
      <c r="D292" s="1024"/>
      <c r="E292" s="1030" t="s">
        <v>497</v>
      </c>
      <c r="F292" s="1031"/>
      <c r="G292" s="1032"/>
      <c r="H292" s="29">
        <f>ROUND(SUM(H288:H291),0)</f>
        <v>39429</v>
      </c>
    </row>
    <row r="293" spans="2:8" ht="15.75" thickBot="1">
      <c r="B293" s="1027"/>
      <c r="C293" s="1027"/>
      <c r="D293" s="1027"/>
      <c r="E293" s="1027"/>
      <c r="F293" s="1027"/>
      <c r="G293" s="1027"/>
      <c r="H293" s="1027"/>
    </row>
    <row r="294" spans="2:8">
      <c r="B294" s="1028" t="s">
        <v>489</v>
      </c>
      <c r="C294" s="1029"/>
      <c r="D294" s="41" t="s">
        <v>490</v>
      </c>
      <c r="E294" s="25" t="s">
        <v>491</v>
      </c>
      <c r="F294" s="25" t="s">
        <v>2530</v>
      </c>
      <c r="G294" s="26" t="s">
        <v>492</v>
      </c>
      <c r="H294" s="27" t="s">
        <v>493</v>
      </c>
    </row>
    <row r="295" spans="2:8" ht="15.75" thickBot="1">
      <c r="B295" s="91" t="s">
        <v>543</v>
      </c>
      <c r="C295" s="56" t="str">
        <f>VLOOKUP(B295,'LISTA DE PRECIOS'!A:B,2,FALSE)</f>
        <v>Herramienta menor</v>
      </c>
      <c r="D295" s="12" t="str">
        <f>VLOOKUP(B295,'LISTA DE PRECIOS'!A:D,4,FALSE)</f>
        <v>%MO</v>
      </c>
      <c r="E295" s="155">
        <v>0.1</v>
      </c>
      <c r="F295" s="155"/>
      <c r="G295" s="93">
        <f>+H305</f>
        <v>15224</v>
      </c>
      <c r="H295" s="154">
        <f>+ROUND(E295*G295,0)</f>
        <v>1522</v>
      </c>
    </row>
    <row r="296" spans="2:8" ht="15.75" thickBot="1">
      <c r="B296" s="1022"/>
      <c r="C296" s="1023"/>
      <c r="D296" s="1024"/>
      <c r="E296" s="1030" t="s">
        <v>498</v>
      </c>
      <c r="F296" s="1031"/>
      <c r="G296" s="1032"/>
      <c r="H296" s="29">
        <f>ROUND(SUM(H295:H295),0)</f>
        <v>1522</v>
      </c>
    </row>
    <row r="297" spans="2:8" ht="15.75" thickBot="1">
      <c r="B297" s="42"/>
      <c r="C297" s="42"/>
      <c r="D297" s="42"/>
      <c r="E297" s="10"/>
      <c r="F297" s="10"/>
      <c r="G297" s="7"/>
      <c r="H297" s="8"/>
    </row>
    <row r="298" spans="2:8" ht="24.75" thickBot="1">
      <c r="B298" s="1033" t="s">
        <v>499</v>
      </c>
      <c r="C298" s="1034"/>
      <c r="D298" s="30" t="s">
        <v>495</v>
      </c>
      <c r="E298" s="30" t="s">
        <v>501</v>
      </c>
      <c r="F298" s="25" t="s">
        <v>2530</v>
      </c>
      <c r="G298" s="31" t="s">
        <v>500</v>
      </c>
      <c r="H298" s="32" t="s">
        <v>493</v>
      </c>
    </row>
    <row r="299" spans="2:8" ht="15.75" thickBot="1">
      <c r="B299" s="15">
        <v>3</v>
      </c>
      <c r="C299" s="16" t="s">
        <v>4</v>
      </c>
      <c r="D299" s="17"/>
      <c r="E299" s="18"/>
      <c r="F299" s="18"/>
      <c r="G299" s="19"/>
      <c r="H299" s="20">
        <f>+ROUND(E299*G299,0)</f>
        <v>0</v>
      </c>
    </row>
    <row r="300" spans="2:8" ht="15.75" thickBot="1">
      <c r="B300" s="991"/>
      <c r="C300" s="991"/>
      <c r="D300" s="991"/>
      <c r="E300" s="992" t="s">
        <v>502</v>
      </c>
      <c r="F300" s="993"/>
      <c r="G300" s="994"/>
      <c r="H300" s="33">
        <f>ROUND(SUM(H299:H299),0)</f>
        <v>0</v>
      </c>
    </row>
    <row r="301" spans="2:8" ht="15.75" thickBot="1">
      <c r="B301" s="1027"/>
      <c r="C301" s="1027"/>
      <c r="D301" s="1027"/>
      <c r="E301" s="1027"/>
      <c r="F301" s="1027"/>
      <c r="G301" s="1027"/>
      <c r="H301" s="1027"/>
    </row>
    <row r="302" spans="2:8">
      <c r="B302" s="1028" t="s">
        <v>503</v>
      </c>
      <c r="C302" s="1029"/>
      <c r="D302" s="41" t="s">
        <v>495</v>
      </c>
      <c r="E302" s="25" t="s">
        <v>504</v>
      </c>
      <c r="F302" s="25" t="s">
        <v>2530</v>
      </c>
      <c r="G302" s="26" t="s">
        <v>505</v>
      </c>
      <c r="H302" s="27" t="s">
        <v>493</v>
      </c>
    </row>
    <row r="303" spans="2:8">
      <c r="B303" s="111" t="s">
        <v>2514</v>
      </c>
      <c r="C303" s="56" t="str">
        <f>VLOOKUP(B303,'LISTA DE PRECIOS'!A:B,2,FALSE)</f>
        <v>Ayudante</v>
      </c>
      <c r="D303" s="12" t="str">
        <f>VLOOKUP(B303,'LISTA DE PRECIOS'!A:D,4,FALSE)</f>
        <v>Día</v>
      </c>
      <c r="E303" s="23">
        <v>0.08</v>
      </c>
      <c r="F303" s="23">
        <v>1</v>
      </c>
      <c r="G303" s="13">
        <f>VLOOKUP(B303,'LISTA DE PRECIOS'!A:E,5,FALSE)</f>
        <v>67964</v>
      </c>
      <c r="H303" s="119">
        <f>+ROUND(E303*F303*G303,0)</f>
        <v>5437</v>
      </c>
    </row>
    <row r="304" spans="2:8" ht="15.75" thickBot="1">
      <c r="B304" s="118" t="s">
        <v>2516</v>
      </c>
      <c r="C304" s="56" t="str">
        <f>VLOOKUP(B304,'LISTA DE PRECIOS'!A:B,2,FALSE)</f>
        <v>Oficial</v>
      </c>
      <c r="D304" s="12" t="str">
        <f>VLOOKUP(B304,'LISTA DE PRECIOS'!A:D,4,FALSE)</f>
        <v>Día</v>
      </c>
      <c r="E304" s="117">
        <v>0.08</v>
      </c>
      <c r="F304" s="117">
        <v>1</v>
      </c>
      <c r="G304" s="13">
        <f>VLOOKUP(B304,'LISTA DE PRECIOS'!A:E,5,FALSE)</f>
        <v>122335</v>
      </c>
      <c r="H304" s="116">
        <f>+ROUND(E304*F304*G304,0)</f>
        <v>9787</v>
      </c>
    </row>
    <row r="305" spans="2:8" ht="15.75" thickBot="1">
      <c r="B305" s="991"/>
      <c r="C305" s="991"/>
      <c r="D305" s="991"/>
      <c r="E305" s="1042" t="s">
        <v>506</v>
      </c>
      <c r="F305" s="1043"/>
      <c r="G305" s="1031"/>
      <c r="H305" s="29">
        <f>ROUND(SUM(H303:H304),0)</f>
        <v>15224</v>
      </c>
    </row>
    <row r="306" spans="2:8" ht="15.75" thickBot="1">
      <c r="B306" s="42"/>
      <c r="C306" s="42"/>
      <c r="D306" s="42"/>
      <c r="E306" s="42"/>
      <c r="F306" s="42"/>
      <c r="G306" s="42"/>
      <c r="H306" s="42"/>
    </row>
    <row r="307" spans="2:8" ht="15.75" thickBot="1">
      <c r="B307" s="40"/>
      <c r="C307" s="40"/>
      <c r="D307" s="40"/>
      <c r="E307" s="995" t="s">
        <v>507</v>
      </c>
      <c r="F307" s="996"/>
      <c r="G307" s="997"/>
      <c r="H307" s="14">
        <f>+ROUND(H305+H296+H292+H300,0)</f>
        <v>56175</v>
      </c>
    </row>
    <row r="309" spans="2:8" ht="15.75" thickBot="1"/>
    <row r="310" spans="2:8" ht="16.5" thickBot="1">
      <c r="B310" s="998" t="s">
        <v>2532</v>
      </c>
      <c r="C310" s="999"/>
      <c r="D310" s="999"/>
      <c r="E310" s="999"/>
      <c r="F310" s="999"/>
      <c r="G310" s="999"/>
      <c r="H310" s="1000"/>
    </row>
    <row r="311" spans="2:8" ht="15" customHeight="1" thickBot="1">
      <c r="B311" s="1001" t="s">
        <v>488</v>
      </c>
      <c r="C311" s="1002"/>
      <c r="D311" s="1003"/>
      <c r="E311" s="1004"/>
      <c r="F311" s="1004"/>
      <c r="G311" s="1004"/>
      <c r="H311" s="1005"/>
    </row>
    <row r="312" spans="2:8" ht="15.75" customHeight="1" thickBot="1">
      <c r="B312" s="1006" t="s">
        <v>2578</v>
      </c>
      <c r="C312" s="1007"/>
      <c r="D312" s="1008" t="s">
        <v>2631</v>
      </c>
      <c r="E312" s="1007"/>
      <c r="F312" s="1007"/>
      <c r="G312" s="1007"/>
      <c r="H312" s="1009"/>
    </row>
    <row r="313" spans="2:8" ht="14.45" customHeight="1">
      <c r="B313" s="1010" t="e">
        <f>VLOOKUP(D312,ACTIVIDADES!A:D,2,FALSE)</f>
        <v>#N/A</v>
      </c>
      <c r="C313" s="1011"/>
      <c r="D313" s="1010" t="s">
        <v>34</v>
      </c>
      <c r="E313" s="1011"/>
      <c r="F313" s="1011"/>
      <c r="G313" s="1011"/>
      <c r="H313" s="38" t="s">
        <v>1</v>
      </c>
    </row>
    <row r="314" spans="2:8">
      <c r="B314" s="1012"/>
      <c r="C314" s="1013"/>
      <c r="D314" s="1016">
        <f>+ROUND(H331+H323+H319+H327,0)</f>
        <v>74231</v>
      </c>
      <c r="E314" s="1017"/>
      <c r="F314" s="1017"/>
      <c r="G314" s="1017"/>
      <c r="H314" s="1020" t="e">
        <v>#N/A</v>
      </c>
    </row>
    <row r="315" spans="2:8" ht="15.75" thickBot="1">
      <c r="B315" s="1014"/>
      <c r="C315" s="1015"/>
      <c r="D315" s="1018"/>
      <c r="E315" s="1019"/>
      <c r="F315" s="1019"/>
      <c r="G315" s="1019"/>
      <c r="H315" s="1021"/>
    </row>
    <row r="316" spans="2:8" ht="15.75" thickBot="1"/>
    <row r="317" spans="2:8">
      <c r="B317" s="1028" t="s">
        <v>494</v>
      </c>
      <c r="C317" s="1029"/>
      <c r="D317" s="41" t="s">
        <v>495</v>
      </c>
      <c r="E317" s="25" t="s">
        <v>496</v>
      </c>
      <c r="F317" s="25" t="s">
        <v>2469</v>
      </c>
      <c r="G317" s="26" t="s">
        <v>492</v>
      </c>
      <c r="H317" s="27" t="s">
        <v>493</v>
      </c>
    </row>
    <row r="318" spans="2:8">
      <c r="B318" s="169"/>
      <c r="C318" s="56" t="s">
        <v>2632</v>
      </c>
      <c r="D318" s="12" t="s">
        <v>23</v>
      </c>
      <c r="E318" s="12">
        <v>1</v>
      </c>
      <c r="F318" s="12">
        <v>1.05</v>
      </c>
      <c r="G318" s="13">
        <v>65000</v>
      </c>
      <c r="H318" s="39">
        <f>+ROUND(E318*F318*G318,0)</f>
        <v>68250</v>
      </c>
    </row>
    <row r="319" spans="2:8" ht="15.75" thickBot="1">
      <c r="B319" s="1022"/>
      <c r="C319" s="1023"/>
      <c r="D319" s="1024"/>
      <c r="E319" s="1030" t="s">
        <v>497</v>
      </c>
      <c r="F319" s="1031"/>
      <c r="G319" s="1032"/>
      <c r="H319" s="29">
        <f>ROUND(SUM(H318:H318),0)</f>
        <v>68250</v>
      </c>
    </row>
    <row r="320" spans="2:8" ht="15.75" thickBot="1">
      <c r="B320" s="1027"/>
      <c r="C320" s="1027"/>
      <c r="D320" s="1027"/>
      <c r="E320" s="1027"/>
      <c r="F320" s="1027"/>
      <c r="G320" s="1027"/>
      <c r="H320" s="1027"/>
    </row>
    <row r="321" spans="2:8">
      <c r="B321" s="1028" t="s">
        <v>489</v>
      </c>
      <c r="C321" s="1029"/>
      <c r="D321" s="41" t="s">
        <v>490</v>
      </c>
      <c r="E321" s="25" t="s">
        <v>491</v>
      </c>
      <c r="F321" s="25" t="s">
        <v>2530</v>
      </c>
      <c r="G321" s="26" t="s">
        <v>492</v>
      </c>
      <c r="H321" s="27" t="s">
        <v>493</v>
      </c>
    </row>
    <row r="322" spans="2:8" ht="15.75" thickBot="1">
      <c r="B322" s="91" t="s">
        <v>543</v>
      </c>
      <c r="C322" s="56" t="str">
        <f>VLOOKUP(B322,'LISTA DE PRECIOS'!A:B,2,FALSE)</f>
        <v>Herramienta menor</v>
      </c>
      <c r="D322" s="12" t="str">
        <f>VLOOKUP(B322,'LISTA DE PRECIOS'!A:D,4,FALSE)</f>
        <v>%MO</v>
      </c>
      <c r="E322" s="155">
        <v>0.1</v>
      </c>
      <c r="F322" s="155"/>
      <c r="G322" s="93">
        <f>+H331</f>
        <v>5437</v>
      </c>
      <c r="H322" s="154">
        <f>+ROUND(E322*G322,0)</f>
        <v>544</v>
      </c>
    </row>
    <row r="323" spans="2:8" ht="15.75" thickBot="1">
      <c r="B323" s="1022"/>
      <c r="C323" s="1023"/>
      <c r="D323" s="1024"/>
      <c r="E323" s="1030" t="s">
        <v>498</v>
      </c>
      <c r="F323" s="1031"/>
      <c r="G323" s="1032"/>
      <c r="H323" s="29">
        <f>ROUND(SUM(H322:H322),0)</f>
        <v>544</v>
      </c>
    </row>
    <row r="324" spans="2:8" ht="15.75" thickBot="1">
      <c r="B324" s="42"/>
      <c r="C324" s="42"/>
      <c r="D324" s="42"/>
      <c r="E324" s="10"/>
      <c r="F324" s="10"/>
      <c r="G324" s="7"/>
      <c r="H324" s="8"/>
    </row>
    <row r="325" spans="2:8" ht="24.75" thickBot="1">
      <c r="B325" s="1033" t="s">
        <v>499</v>
      </c>
      <c r="C325" s="1034"/>
      <c r="D325" s="30" t="s">
        <v>495</v>
      </c>
      <c r="E325" s="30" t="s">
        <v>501</v>
      </c>
      <c r="F325" s="25" t="s">
        <v>2530</v>
      </c>
      <c r="G325" s="31" t="s">
        <v>500</v>
      </c>
      <c r="H325" s="32" t="s">
        <v>493</v>
      </c>
    </row>
    <row r="326" spans="2:8" ht="15.75" thickBot="1">
      <c r="B326" s="15">
        <v>3</v>
      </c>
      <c r="C326" s="16" t="s">
        <v>4</v>
      </c>
      <c r="D326" s="17"/>
      <c r="E326" s="18"/>
      <c r="F326" s="18"/>
      <c r="G326" s="19"/>
      <c r="H326" s="20">
        <f>+ROUND(E326*G326,0)</f>
        <v>0</v>
      </c>
    </row>
    <row r="327" spans="2:8" ht="15.75" thickBot="1">
      <c r="B327" s="991"/>
      <c r="C327" s="991"/>
      <c r="D327" s="991"/>
      <c r="E327" s="992" t="s">
        <v>502</v>
      </c>
      <c r="F327" s="993"/>
      <c r="G327" s="994"/>
      <c r="H327" s="33">
        <f>ROUND(SUM(H326:H326),0)</f>
        <v>0</v>
      </c>
    </row>
    <row r="328" spans="2:8" ht="15.75" thickBot="1">
      <c r="B328" s="1027"/>
      <c r="C328" s="1027"/>
      <c r="D328" s="1027"/>
      <c r="E328" s="1027"/>
      <c r="F328" s="1027"/>
      <c r="G328" s="1027"/>
      <c r="H328" s="1027"/>
    </row>
    <row r="329" spans="2:8">
      <c r="B329" s="1028" t="s">
        <v>503</v>
      </c>
      <c r="C329" s="1029"/>
      <c r="D329" s="41" t="s">
        <v>495</v>
      </c>
      <c r="E329" s="25" t="s">
        <v>504</v>
      </c>
      <c r="F329" s="25" t="s">
        <v>2530</v>
      </c>
      <c r="G329" s="26" t="s">
        <v>505</v>
      </c>
      <c r="H329" s="27" t="s">
        <v>493</v>
      </c>
    </row>
    <row r="330" spans="2:8">
      <c r="B330" s="111" t="s">
        <v>2514</v>
      </c>
      <c r="C330" s="56" t="str">
        <f>VLOOKUP(B330,'LISTA DE PRECIOS'!A:B,2,FALSE)</f>
        <v>Ayudante</v>
      </c>
      <c r="D330" s="12" t="str">
        <f>VLOOKUP(B330,'LISTA DE PRECIOS'!A:D,4,FALSE)</f>
        <v>Día</v>
      </c>
      <c r="E330" s="23">
        <v>0.08</v>
      </c>
      <c r="F330" s="23">
        <v>1</v>
      </c>
      <c r="G330" s="13">
        <f>VLOOKUP(B330,'LISTA DE PRECIOS'!A:E,5,FALSE)</f>
        <v>67964</v>
      </c>
      <c r="H330" s="119">
        <f>+ROUND(E330*F330*G330,0)</f>
        <v>5437</v>
      </c>
    </row>
    <row r="331" spans="2:8" ht="15.75" thickBot="1">
      <c r="B331" s="991"/>
      <c r="C331" s="991"/>
      <c r="D331" s="991"/>
      <c r="E331" s="1042" t="s">
        <v>506</v>
      </c>
      <c r="F331" s="1043"/>
      <c r="G331" s="1031"/>
      <c r="H331" s="29">
        <f>ROUND(SUM(H330:H330),0)</f>
        <v>5437</v>
      </c>
    </row>
    <row r="332" spans="2:8" ht="15.75" thickBot="1">
      <c r="B332" s="42"/>
      <c r="C332" s="42"/>
      <c r="D332" s="42"/>
      <c r="E332" s="42"/>
      <c r="F332" s="42"/>
      <c r="G332" s="42"/>
      <c r="H332" s="42"/>
    </row>
    <row r="333" spans="2:8" ht="15.75" thickBot="1">
      <c r="B333" s="40"/>
      <c r="C333" s="40"/>
      <c r="D333" s="40"/>
      <c r="E333" s="995" t="s">
        <v>507</v>
      </c>
      <c r="F333" s="996"/>
      <c r="G333" s="997"/>
      <c r="H333" s="14">
        <f>+ROUND(H331+H323+H319+H327,0)</f>
        <v>74231</v>
      </c>
    </row>
    <row r="335" spans="2:8" ht="15.75" thickBot="1"/>
    <row r="336" spans="2:8" ht="16.5" thickBot="1">
      <c r="B336" s="998" t="s">
        <v>2532</v>
      </c>
      <c r="C336" s="999"/>
      <c r="D336" s="999"/>
      <c r="E336" s="999"/>
      <c r="F336" s="999"/>
      <c r="G336" s="999"/>
      <c r="H336" s="1000"/>
    </row>
    <row r="337" spans="2:8" ht="15" customHeight="1" thickBot="1">
      <c r="B337" s="1001" t="s">
        <v>488</v>
      </c>
      <c r="C337" s="1002"/>
      <c r="D337" s="1003"/>
      <c r="E337" s="1004"/>
      <c r="F337" s="1004"/>
      <c r="G337" s="1004"/>
      <c r="H337" s="1005"/>
    </row>
    <row r="338" spans="2:8" ht="15.75" customHeight="1" thickBot="1">
      <c r="B338" s="1006" t="s">
        <v>2578</v>
      </c>
      <c r="C338" s="1007"/>
      <c r="D338" s="1008" t="s">
        <v>2633</v>
      </c>
      <c r="E338" s="1007"/>
      <c r="F338" s="1007"/>
      <c r="G338" s="1007"/>
      <c r="H338" s="1009"/>
    </row>
    <row r="339" spans="2:8" ht="14.45" customHeight="1">
      <c r="B339" s="1010" t="e">
        <f>VLOOKUP(D338,ACTIVIDADES!A:D,2,FALSE)</f>
        <v>#N/A</v>
      </c>
      <c r="C339" s="1011"/>
      <c r="D339" s="1010" t="s">
        <v>34</v>
      </c>
      <c r="E339" s="1011"/>
      <c r="F339" s="1011"/>
      <c r="G339" s="1011"/>
      <c r="H339" s="38" t="s">
        <v>1</v>
      </c>
    </row>
    <row r="340" spans="2:8">
      <c r="B340" s="1012"/>
      <c r="C340" s="1013"/>
      <c r="D340" s="1016">
        <f>+ROUND(H357+H349+H345+H353,0)</f>
        <v>17573</v>
      </c>
      <c r="E340" s="1017"/>
      <c r="F340" s="1017"/>
      <c r="G340" s="1017"/>
      <c r="H340" s="1020" t="e">
        <v>#N/A</v>
      </c>
    </row>
    <row r="341" spans="2:8" ht="15.75" thickBot="1">
      <c r="B341" s="1014"/>
      <c r="C341" s="1015"/>
      <c r="D341" s="1018"/>
      <c r="E341" s="1019"/>
      <c r="F341" s="1019"/>
      <c r="G341" s="1019"/>
      <c r="H341" s="1021"/>
    </row>
    <row r="342" spans="2:8" ht="15.75" thickBot="1"/>
    <row r="343" spans="2:8">
      <c r="B343" s="1028" t="s">
        <v>494</v>
      </c>
      <c r="C343" s="1029"/>
      <c r="D343" s="41" t="s">
        <v>495</v>
      </c>
      <c r="E343" s="25" t="s">
        <v>496</v>
      </c>
      <c r="F343" s="25" t="s">
        <v>2469</v>
      </c>
      <c r="G343" s="26" t="s">
        <v>492</v>
      </c>
      <c r="H343" s="27" t="s">
        <v>493</v>
      </c>
    </row>
    <row r="344" spans="2:8">
      <c r="B344" s="169"/>
      <c r="C344" s="56" t="s">
        <v>2634</v>
      </c>
      <c r="D344" s="12" t="s">
        <v>2635</v>
      </c>
      <c r="E344" s="12">
        <v>0.1</v>
      </c>
      <c r="F344" s="12">
        <v>1.05</v>
      </c>
      <c r="G344" s="13">
        <v>146000</v>
      </c>
      <c r="H344" s="39">
        <f>+ROUND(E344*F344*G344,0)</f>
        <v>15330</v>
      </c>
    </row>
    <row r="345" spans="2:8" ht="15.75" thickBot="1">
      <c r="B345" s="1022"/>
      <c r="C345" s="1023"/>
      <c r="D345" s="1024"/>
      <c r="E345" s="1030" t="s">
        <v>497</v>
      </c>
      <c r="F345" s="1031"/>
      <c r="G345" s="1032"/>
      <c r="H345" s="29">
        <f>ROUND(SUM(H344:H344),0)</f>
        <v>15330</v>
      </c>
    </row>
    <row r="346" spans="2:8" ht="15.75" thickBot="1">
      <c r="B346" s="1027"/>
      <c r="C346" s="1027"/>
      <c r="D346" s="1027"/>
      <c r="E346" s="1027"/>
      <c r="F346" s="1027"/>
      <c r="G346" s="1027"/>
      <c r="H346" s="1027"/>
    </row>
    <row r="347" spans="2:8">
      <c r="B347" s="1028" t="s">
        <v>489</v>
      </c>
      <c r="C347" s="1029"/>
      <c r="D347" s="41" t="s">
        <v>490</v>
      </c>
      <c r="E347" s="25" t="s">
        <v>491</v>
      </c>
      <c r="F347" s="25" t="s">
        <v>2530</v>
      </c>
      <c r="G347" s="26" t="s">
        <v>492</v>
      </c>
      <c r="H347" s="27" t="s">
        <v>493</v>
      </c>
    </row>
    <row r="348" spans="2:8" ht="15.75" thickBot="1">
      <c r="B348" s="91" t="s">
        <v>543</v>
      </c>
      <c r="C348" s="56" t="str">
        <f>VLOOKUP(B348,'LISTA DE PRECIOS'!A:B,2,FALSE)</f>
        <v>Herramienta menor</v>
      </c>
      <c r="D348" s="12" t="str">
        <f>VLOOKUP(B348,'LISTA DE PRECIOS'!A:D,4,FALSE)</f>
        <v>%MO</v>
      </c>
      <c r="E348" s="155">
        <v>0.1</v>
      </c>
      <c r="F348" s="155"/>
      <c r="G348" s="93">
        <f>+H357</f>
        <v>2039</v>
      </c>
      <c r="H348" s="154">
        <f>+ROUND(E348*G348,0)</f>
        <v>204</v>
      </c>
    </row>
    <row r="349" spans="2:8" ht="15.75" thickBot="1">
      <c r="B349" s="1022"/>
      <c r="C349" s="1023"/>
      <c r="D349" s="1024"/>
      <c r="E349" s="1030" t="s">
        <v>498</v>
      </c>
      <c r="F349" s="1031"/>
      <c r="G349" s="1032"/>
      <c r="H349" s="29">
        <f>ROUND(SUM(H348:H348),0)</f>
        <v>204</v>
      </c>
    </row>
    <row r="350" spans="2:8" ht="15.75" thickBot="1">
      <c r="B350" s="42"/>
      <c r="C350" s="42"/>
      <c r="D350" s="42"/>
      <c r="E350" s="10"/>
      <c r="F350" s="10"/>
      <c r="G350" s="7"/>
      <c r="H350" s="8"/>
    </row>
    <row r="351" spans="2:8" ht="24.75" thickBot="1">
      <c r="B351" s="1033" t="s">
        <v>499</v>
      </c>
      <c r="C351" s="1034"/>
      <c r="D351" s="30" t="s">
        <v>495</v>
      </c>
      <c r="E351" s="30" t="s">
        <v>501</v>
      </c>
      <c r="F351" s="25" t="s">
        <v>2530</v>
      </c>
      <c r="G351" s="31" t="s">
        <v>500</v>
      </c>
      <c r="H351" s="32" t="s">
        <v>493</v>
      </c>
    </row>
    <row r="352" spans="2:8" ht="15.75" thickBot="1">
      <c r="B352" s="15">
        <v>3</v>
      </c>
      <c r="C352" s="16" t="s">
        <v>4</v>
      </c>
      <c r="D352" s="17"/>
      <c r="E352" s="18"/>
      <c r="F352" s="18"/>
      <c r="G352" s="19"/>
      <c r="H352" s="20">
        <f>+ROUND(E352*G352,0)</f>
        <v>0</v>
      </c>
    </row>
    <row r="353" spans="2:8" ht="15.75" thickBot="1">
      <c r="B353" s="991"/>
      <c r="C353" s="991"/>
      <c r="D353" s="991"/>
      <c r="E353" s="992" t="s">
        <v>502</v>
      </c>
      <c r="F353" s="993"/>
      <c r="G353" s="994"/>
      <c r="H353" s="33">
        <f>ROUND(SUM(H352:H352),0)</f>
        <v>0</v>
      </c>
    </row>
    <row r="354" spans="2:8" ht="15.75" thickBot="1">
      <c r="B354" s="1027"/>
      <c r="C354" s="1027"/>
      <c r="D354" s="1027"/>
      <c r="E354" s="1027"/>
      <c r="F354" s="1027"/>
      <c r="G354" s="1027"/>
      <c r="H354" s="1027"/>
    </row>
    <row r="355" spans="2:8">
      <c r="B355" s="1028" t="s">
        <v>503</v>
      </c>
      <c r="C355" s="1029"/>
      <c r="D355" s="41" t="s">
        <v>495</v>
      </c>
      <c r="E355" s="25" t="s">
        <v>504</v>
      </c>
      <c r="F355" s="25" t="s">
        <v>2530</v>
      </c>
      <c r="G355" s="26" t="s">
        <v>505</v>
      </c>
      <c r="H355" s="27" t="s">
        <v>493</v>
      </c>
    </row>
    <row r="356" spans="2:8">
      <c r="B356" s="111" t="s">
        <v>2514</v>
      </c>
      <c r="C356" s="56" t="str">
        <f>VLOOKUP(B356,'LISTA DE PRECIOS'!A:B,2,FALSE)</f>
        <v>Ayudante</v>
      </c>
      <c r="D356" s="12" t="str">
        <f>VLOOKUP(B356,'LISTA DE PRECIOS'!A:D,4,FALSE)</f>
        <v>Día</v>
      </c>
      <c r="E356" s="23">
        <v>0.03</v>
      </c>
      <c r="F356" s="23">
        <v>1</v>
      </c>
      <c r="G356" s="13">
        <f>VLOOKUP(B356,'LISTA DE PRECIOS'!A:E,5,FALSE)</f>
        <v>67964</v>
      </c>
      <c r="H356" s="119">
        <f>+ROUND(E356*F356*G356,0)</f>
        <v>2039</v>
      </c>
    </row>
    <row r="357" spans="2:8" ht="15.75" thickBot="1">
      <c r="B357" s="991"/>
      <c r="C357" s="991"/>
      <c r="D357" s="991"/>
      <c r="E357" s="1042" t="s">
        <v>506</v>
      </c>
      <c r="F357" s="1043"/>
      <c r="G357" s="1031"/>
      <c r="H357" s="29">
        <f>ROUND(SUM(H356:H356),0)</f>
        <v>2039</v>
      </c>
    </row>
    <row r="358" spans="2:8" ht="15.75" thickBot="1">
      <c r="B358" s="42"/>
      <c r="C358" s="42"/>
      <c r="D358" s="42"/>
      <c r="E358" s="42"/>
      <c r="F358" s="42"/>
      <c r="G358" s="42"/>
      <c r="H358" s="42"/>
    </row>
    <row r="359" spans="2:8" ht="15.75" thickBot="1">
      <c r="B359" s="40"/>
      <c r="C359" s="40"/>
      <c r="D359" s="40"/>
      <c r="E359" s="995" t="s">
        <v>507</v>
      </c>
      <c r="F359" s="996"/>
      <c r="G359" s="997"/>
      <c r="H359" s="14">
        <f>+ROUND(H357+H349+H345+H353,0)</f>
        <v>17573</v>
      </c>
    </row>
    <row r="362" spans="2:8">
      <c r="B362" s="40"/>
      <c r="C362" s="40"/>
      <c r="D362" s="40"/>
      <c r="E362" s="201"/>
      <c r="F362" s="201"/>
      <c r="G362" s="201"/>
      <c r="H362" s="200"/>
    </row>
  </sheetData>
  <mergeCells count="288">
    <mergeCell ref="B357:D357"/>
    <mergeCell ref="E357:G357"/>
    <mergeCell ref="E359:G359"/>
    <mergeCell ref="B336:H336"/>
    <mergeCell ref="B337:C337"/>
    <mergeCell ref="D337:H337"/>
    <mergeCell ref="B338:C338"/>
    <mergeCell ref="D338:H338"/>
    <mergeCell ref="B345:D345"/>
    <mergeCell ref="E345:G345"/>
    <mergeCell ref="B346:H346"/>
    <mergeCell ref="B347:C347"/>
    <mergeCell ref="B349:D349"/>
    <mergeCell ref="E349:G349"/>
    <mergeCell ref="B351:C351"/>
    <mergeCell ref="B353:D353"/>
    <mergeCell ref="E353:G353"/>
    <mergeCell ref="B354:H354"/>
    <mergeCell ref="B355:C355"/>
    <mergeCell ref="B339:C341"/>
    <mergeCell ref="D339:G339"/>
    <mergeCell ref="D340:G341"/>
    <mergeCell ref="H340:H341"/>
    <mergeCell ref="B343:C343"/>
    <mergeCell ref="B328:H328"/>
    <mergeCell ref="B329:C329"/>
    <mergeCell ref="B331:D331"/>
    <mergeCell ref="E331:G331"/>
    <mergeCell ref="E333:G333"/>
    <mergeCell ref="B317:C317"/>
    <mergeCell ref="B319:D319"/>
    <mergeCell ref="E319:G319"/>
    <mergeCell ref="B320:H320"/>
    <mergeCell ref="B321:C321"/>
    <mergeCell ref="B323:D323"/>
    <mergeCell ref="E323:G323"/>
    <mergeCell ref="B325:C325"/>
    <mergeCell ref="B327:D327"/>
    <mergeCell ref="E327:G327"/>
    <mergeCell ref="E307:G307"/>
    <mergeCell ref="B310:H310"/>
    <mergeCell ref="B311:C311"/>
    <mergeCell ref="D311:H311"/>
    <mergeCell ref="B312:C312"/>
    <mergeCell ref="D312:H312"/>
    <mergeCell ref="B313:C315"/>
    <mergeCell ref="D313:G313"/>
    <mergeCell ref="D314:G315"/>
    <mergeCell ref="H314:H315"/>
    <mergeCell ref="B296:D296"/>
    <mergeCell ref="E296:G296"/>
    <mergeCell ref="B298:C298"/>
    <mergeCell ref="B300:D300"/>
    <mergeCell ref="E300:G300"/>
    <mergeCell ref="B301:H301"/>
    <mergeCell ref="B302:C302"/>
    <mergeCell ref="B305:D305"/>
    <mergeCell ref="E305:G305"/>
    <mergeCell ref="B283:C285"/>
    <mergeCell ref="D283:G283"/>
    <mergeCell ref="D284:G285"/>
    <mergeCell ref="H284:H285"/>
    <mergeCell ref="B287:C287"/>
    <mergeCell ref="B292:D292"/>
    <mergeCell ref="E292:G292"/>
    <mergeCell ref="B293:H293"/>
    <mergeCell ref="B294:C294"/>
    <mergeCell ref="B271:H271"/>
    <mergeCell ref="B272:C272"/>
    <mergeCell ref="B275:D275"/>
    <mergeCell ref="E275:G275"/>
    <mergeCell ref="E277:G277"/>
    <mergeCell ref="B280:H280"/>
    <mergeCell ref="B281:C281"/>
    <mergeCell ref="D281:H281"/>
    <mergeCell ref="B282:C282"/>
    <mergeCell ref="D282:H282"/>
    <mergeCell ref="B257:C257"/>
    <mergeCell ref="B262:D262"/>
    <mergeCell ref="E262:G262"/>
    <mergeCell ref="B263:H263"/>
    <mergeCell ref="B264:C264"/>
    <mergeCell ref="B266:D266"/>
    <mergeCell ref="E266:G266"/>
    <mergeCell ref="B268:C268"/>
    <mergeCell ref="B270:D270"/>
    <mergeCell ref="E270:G270"/>
    <mergeCell ref="B250:H250"/>
    <mergeCell ref="B251:C251"/>
    <mergeCell ref="D251:H251"/>
    <mergeCell ref="B252:C252"/>
    <mergeCell ref="D252:H252"/>
    <mergeCell ref="B253:C255"/>
    <mergeCell ref="D253:G253"/>
    <mergeCell ref="D254:G255"/>
    <mergeCell ref="H254:H255"/>
    <mergeCell ref="E247:G247"/>
    <mergeCell ref="B62:H62"/>
    <mergeCell ref="B63:C63"/>
    <mergeCell ref="D63:H63"/>
    <mergeCell ref="B64:C64"/>
    <mergeCell ref="D64:H64"/>
    <mergeCell ref="B65:C67"/>
    <mergeCell ref="D65:G65"/>
    <mergeCell ref="D66:G67"/>
    <mergeCell ref="H66:H67"/>
    <mergeCell ref="B235:D235"/>
    <mergeCell ref="E235:G235"/>
    <mergeCell ref="B237:C237"/>
    <mergeCell ref="B239:D239"/>
    <mergeCell ref="E239:G239"/>
    <mergeCell ref="B240:H240"/>
    <mergeCell ref="B241:C241"/>
    <mergeCell ref="B245:D245"/>
    <mergeCell ref="E245:G245"/>
    <mergeCell ref="B221:C223"/>
    <mergeCell ref="D221:G221"/>
    <mergeCell ref="D222:G223"/>
    <mergeCell ref="H222:H223"/>
    <mergeCell ref="B225:C225"/>
    <mergeCell ref="B230:D230"/>
    <mergeCell ref="E230:G230"/>
    <mergeCell ref="B231:H231"/>
    <mergeCell ref="B232:C232"/>
    <mergeCell ref="B218:H218"/>
    <mergeCell ref="B156:H156"/>
    <mergeCell ref="B157:C157"/>
    <mergeCell ref="D157:H157"/>
    <mergeCell ref="B158:C158"/>
    <mergeCell ref="B219:C219"/>
    <mergeCell ref="D219:H219"/>
    <mergeCell ref="B220:C220"/>
    <mergeCell ref="D220:H220"/>
    <mergeCell ref="D158:H158"/>
    <mergeCell ref="B159:C161"/>
    <mergeCell ref="D159:G159"/>
    <mergeCell ref="D160:G161"/>
    <mergeCell ref="H160:H161"/>
    <mergeCell ref="B163:C163"/>
    <mergeCell ref="B175:C175"/>
    <mergeCell ref="B177:D177"/>
    <mergeCell ref="E177:G177"/>
    <mergeCell ref="B178:H178"/>
    <mergeCell ref="B179:C179"/>
    <mergeCell ref="B147:H147"/>
    <mergeCell ref="B148:C148"/>
    <mergeCell ref="B151:D151"/>
    <mergeCell ref="E151:G151"/>
    <mergeCell ref="E153:G153"/>
    <mergeCell ref="B132:C132"/>
    <mergeCell ref="B138:D138"/>
    <mergeCell ref="E138:G138"/>
    <mergeCell ref="B139:H139"/>
    <mergeCell ref="B140:C140"/>
    <mergeCell ref="B142:D142"/>
    <mergeCell ref="E142:G142"/>
    <mergeCell ref="B144:C144"/>
    <mergeCell ref="B146:D146"/>
    <mergeCell ref="E146:G146"/>
    <mergeCell ref="E122:G122"/>
    <mergeCell ref="B125:H125"/>
    <mergeCell ref="B126:C126"/>
    <mergeCell ref="D126:H126"/>
    <mergeCell ref="B127:C127"/>
    <mergeCell ref="D127:H127"/>
    <mergeCell ref="B128:C130"/>
    <mergeCell ref="D128:G128"/>
    <mergeCell ref="D129:G130"/>
    <mergeCell ref="H129:H130"/>
    <mergeCell ref="B111:D111"/>
    <mergeCell ref="E111:G111"/>
    <mergeCell ref="B113:C113"/>
    <mergeCell ref="B115:D115"/>
    <mergeCell ref="E115:G115"/>
    <mergeCell ref="B116:H116"/>
    <mergeCell ref="B117:C117"/>
    <mergeCell ref="B120:D120"/>
    <mergeCell ref="E120:G120"/>
    <mergeCell ref="B95:C97"/>
    <mergeCell ref="D95:G95"/>
    <mergeCell ref="D96:G97"/>
    <mergeCell ref="H96:H97"/>
    <mergeCell ref="B99:C99"/>
    <mergeCell ref="B106:D106"/>
    <mergeCell ref="E106:G106"/>
    <mergeCell ref="B107:H107"/>
    <mergeCell ref="B108:C108"/>
    <mergeCell ref="B92:H92"/>
    <mergeCell ref="B69:C69"/>
    <mergeCell ref="B74:D74"/>
    <mergeCell ref="E74:G74"/>
    <mergeCell ref="B75:H75"/>
    <mergeCell ref="B93:C93"/>
    <mergeCell ref="D93:H93"/>
    <mergeCell ref="B94:C94"/>
    <mergeCell ref="D94:H94"/>
    <mergeCell ref="B83:H83"/>
    <mergeCell ref="B84:C84"/>
    <mergeCell ref="B87:D87"/>
    <mergeCell ref="E87:G87"/>
    <mergeCell ref="E89:G89"/>
    <mergeCell ref="B76:C76"/>
    <mergeCell ref="B78:D78"/>
    <mergeCell ref="E78:G78"/>
    <mergeCell ref="B80:C80"/>
    <mergeCell ref="B82:D82"/>
    <mergeCell ref="B35:C37"/>
    <mergeCell ref="D35:G35"/>
    <mergeCell ref="D36:G37"/>
    <mergeCell ref="H36:H37"/>
    <mergeCell ref="B39:C39"/>
    <mergeCell ref="B44:D44"/>
    <mergeCell ref="E44:G44"/>
    <mergeCell ref="E82:G82"/>
    <mergeCell ref="B45:H45"/>
    <mergeCell ref="B46:C46"/>
    <mergeCell ref="B48:D48"/>
    <mergeCell ref="E48:G48"/>
    <mergeCell ref="B50:C50"/>
    <mergeCell ref="B52:D52"/>
    <mergeCell ref="E52:G52"/>
    <mergeCell ref="B53:H53"/>
    <mergeCell ref="B54:C54"/>
    <mergeCell ref="B57:D57"/>
    <mergeCell ref="E57:G57"/>
    <mergeCell ref="E59:G59"/>
    <mergeCell ref="B23:H23"/>
    <mergeCell ref="B24:C24"/>
    <mergeCell ref="B27:D27"/>
    <mergeCell ref="E27:G27"/>
    <mergeCell ref="E29:G29"/>
    <mergeCell ref="B32:H32"/>
    <mergeCell ref="B33:C33"/>
    <mergeCell ref="D33:H33"/>
    <mergeCell ref="B34:C34"/>
    <mergeCell ref="D34:H34"/>
    <mergeCell ref="B9:C9"/>
    <mergeCell ref="B14:D14"/>
    <mergeCell ref="E14:G14"/>
    <mergeCell ref="B15:H15"/>
    <mergeCell ref="B16:C16"/>
    <mergeCell ref="B18:D18"/>
    <mergeCell ref="E18:G18"/>
    <mergeCell ref="B20:C20"/>
    <mergeCell ref="B22:D22"/>
    <mergeCell ref="E22:G22"/>
    <mergeCell ref="B2:H2"/>
    <mergeCell ref="B3:C3"/>
    <mergeCell ref="D3:H3"/>
    <mergeCell ref="B4:C4"/>
    <mergeCell ref="D4:H4"/>
    <mergeCell ref="B5:C7"/>
    <mergeCell ref="D5:G5"/>
    <mergeCell ref="D6:G7"/>
    <mergeCell ref="H6:H7"/>
    <mergeCell ref="B182:D182"/>
    <mergeCell ref="E182:G182"/>
    <mergeCell ref="B169:D169"/>
    <mergeCell ref="E169:G169"/>
    <mergeCell ref="B170:H170"/>
    <mergeCell ref="B171:C171"/>
    <mergeCell ref="B173:D173"/>
    <mergeCell ref="E173:G173"/>
    <mergeCell ref="B190:C192"/>
    <mergeCell ref="D190:G190"/>
    <mergeCell ref="D191:G192"/>
    <mergeCell ref="H191:H192"/>
    <mergeCell ref="B194:C194"/>
    <mergeCell ref="B200:D200"/>
    <mergeCell ref="E200:G200"/>
    <mergeCell ref="E184:G184"/>
    <mergeCell ref="B187:H187"/>
    <mergeCell ref="B188:C188"/>
    <mergeCell ref="D188:H188"/>
    <mergeCell ref="B189:C189"/>
    <mergeCell ref="D189:H189"/>
    <mergeCell ref="B213:D213"/>
    <mergeCell ref="E213:G213"/>
    <mergeCell ref="B201:H201"/>
    <mergeCell ref="B202:C202"/>
    <mergeCell ref="E215:G215"/>
    <mergeCell ref="B204:D204"/>
    <mergeCell ref="E204:G204"/>
    <mergeCell ref="B206:C206"/>
    <mergeCell ref="B208:D208"/>
    <mergeCell ref="E208:G208"/>
    <mergeCell ref="B209:H209"/>
    <mergeCell ref="B210:C210"/>
  </mergeCells>
  <dataValidations disablePrompts="1" count="2">
    <dataValidation type="list" allowBlank="1" showInputMessage="1" showErrorMessage="1" sqref="B47 B109:B110 B141 B233:B234 B77 B172 B203 B265 B295 B322 B348">
      <formula1>#REF!</formula1>
    </dataValidation>
    <dataValidation type="list" allowBlank="1" showInputMessage="1" showErrorMessage="1" sqref="B17 B25:B26 B55:B56 B118:B119 B85:B86 B242:B244 B149:B150 B180:B181 B211:B212 B273:B274 B303:B304 B330 B356">
      <formula1>#REF!</formula1>
    </dataValidation>
  </dataValidations>
  <pageMargins left="0.7" right="0.7" top="0.75" bottom="0.75" header="0.3" footer="0.3"/>
  <pageSetup scale="71" orientation="portrait" r:id="rId1"/>
  <rowBreaks count="11" manualBreakCount="11">
    <brk id="30" max="8" man="1"/>
    <brk id="60" max="8" man="1"/>
    <brk id="90" max="8" man="1"/>
    <brk id="123" max="8" man="1"/>
    <brk id="154" max="8" man="1"/>
    <brk id="185" max="8" man="1"/>
    <brk id="216" max="8" man="1"/>
    <brk id="248" max="8" man="1"/>
    <brk id="278" max="8" man="1"/>
    <brk id="308" max="8" man="1"/>
    <brk id="334" max="8" man="1"/>
  </rowBreaks>
  <colBreaks count="1" manualBreakCount="1">
    <brk id="9"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490"/>
  <sheetViews>
    <sheetView view="pageBreakPreview" topLeftCell="A472" zoomScaleNormal="100" zoomScaleSheetLayoutView="100" workbookViewId="0">
      <selection activeCell="B389" sqref="B389:D389"/>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10" width="11.42578125" style="1"/>
    <col min="11" max="11" width="38.28515625" style="1" customWidth="1"/>
    <col min="12" max="21" width="11.42578125" style="1"/>
    <col min="22" max="22" width="15" style="1" bestFit="1" customWidth="1"/>
    <col min="23" max="16384" width="11.42578125" style="1"/>
  </cols>
  <sheetData>
    <row r="1" spans="2:8" ht="15" customHeight="1" thickBot="1">
      <c r="B1" s="4"/>
      <c r="C1" s="4"/>
      <c r="D1" s="4"/>
      <c r="E1" s="4"/>
      <c r="F1" s="4"/>
    </row>
    <row r="2" spans="2:8" ht="17.45" customHeight="1" thickBot="1">
      <c r="B2" s="998" t="s">
        <v>2532</v>
      </c>
      <c r="C2" s="999"/>
      <c r="D2" s="999"/>
      <c r="E2" s="999"/>
      <c r="F2" s="999"/>
      <c r="G2" s="999"/>
      <c r="H2" s="1000"/>
    </row>
    <row r="3" spans="2:8" ht="18" customHeight="1" thickBot="1">
      <c r="B3" s="1001" t="s">
        <v>488</v>
      </c>
      <c r="C3" s="1002"/>
      <c r="D3" s="1003"/>
      <c r="E3" s="1004"/>
      <c r="F3" s="1004"/>
      <c r="G3" s="1004"/>
      <c r="H3" s="1005"/>
    </row>
    <row r="4" spans="2:8" ht="15.75" thickBot="1">
      <c r="B4" s="1006" t="s">
        <v>2578</v>
      </c>
      <c r="C4" s="1007"/>
      <c r="D4" s="1008" t="s">
        <v>1920</v>
      </c>
      <c r="E4" s="1007"/>
      <c r="F4" s="1007"/>
      <c r="G4" s="1007"/>
      <c r="H4" s="1009"/>
    </row>
    <row r="5" spans="2:8">
      <c r="B5" s="1010" t="str">
        <f>VLOOKUP(D4,ACTIVIDADES!A:D,2,FALSE)</f>
        <v>Puerta en lámina C 20 0,80 x 2,05 m, incluye anticorrosivo, pintura, chapa portón, manija y tope</v>
      </c>
      <c r="C5" s="1011"/>
      <c r="D5" s="1010" t="s">
        <v>34</v>
      </c>
      <c r="E5" s="1011"/>
      <c r="F5" s="1011"/>
      <c r="G5" s="1011"/>
      <c r="H5" s="38" t="s">
        <v>1</v>
      </c>
    </row>
    <row r="6" spans="2:8" ht="9.6" customHeight="1">
      <c r="B6" s="1012"/>
      <c r="C6" s="1013"/>
      <c r="D6" s="1016">
        <f>+ROUND(H32+H23+H19+H27,0)</f>
        <v>528584</v>
      </c>
      <c r="E6" s="1017"/>
      <c r="F6" s="1017"/>
      <c r="G6" s="1017"/>
      <c r="H6" s="1020" t="s">
        <v>35</v>
      </c>
    </row>
    <row r="7" spans="2:8" ht="27" customHeight="1" thickBot="1">
      <c r="B7" s="1014"/>
      <c r="C7" s="1015"/>
      <c r="D7" s="1018"/>
      <c r="E7" s="1019"/>
      <c r="F7" s="1019"/>
      <c r="G7" s="1019"/>
      <c r="H7" s="1021"/>
    </row>
    <row r="8" spans="2:8" ht="9.75" customHeight="1" thickBot="1"/>
    <row r="9" spans="2:8">
      <c r="B9" s="1207" t="s">
        <v>494</v>
      </c>
      <c r="C9" s="1208"/>
      <c r="D9" s="124" t="s">
        <v>495</v>
      </c>
      <c r="E9" s="123" t="s">
        <v>496</v>
      </c>
      <c r="F9" s="123" t="s">
        <v>2542</v>
      </c>
      <c r="G9" s="122" t="s">
        <v>492</v>
      </c>
      <c r="H9" s="121" t="s">
        <v>493</v>
      </c>
    </row>
    <row r="10" spans="2:8" ht="22.5">
      <c r="B10" s="204" t="s">
        <v>951</v>
      </c>
      <c r="C10" s="11" t="str">
        <f>VLOOKUP(B10,'LISTA DE PRECIOS'!A:B,2,FALSE)</f>
        <v>Marco metálico en lámina C 20 de 0,60 x 2,05 m, incluye anticorrosivo</v>
      </c>
      <c r="D10" s="12" t="str">
        <f>VLOOKUP(B10,'LISTA DE PRECIOS'!A:D,4,FALSE)</f>
        <v>Un</v>
      </c>
      <c r="E10" s="12">
        <v>1</v>
      </c>
      <c r="F10" s="12">
        <v>1</v>
      </c>
      <c r="G10" s="13">
        <f>VLOOKUP(B10,'LISTA DE PRECIOS'!A:E,5,FALSE)</f>
        <v>81503.760000000009</v>
      </c>
      <c r="H10" s="39">
        <f t="shared" ref="H10:H18" si="0">+ROUND(E10*F10*G10,0)</f>
        <v>81504</v>
      </c>
    </row>
    <row r="11" spans="2:8">
      <c r="B11" s="204" t="s">
        <v>949</v>
      </c>
      <c r="C11" s="11" t="str">
        <f>VLOOKUP(B11,'LISTA DE PRECIOS'!A:B,2,FALSE)</f>
        <v>Manija (asa) para puerta</v>
      </c>
      <c r="D11" s="12" t="str">
        <f>VLOOKUP(B11,'LISTA DE PRECIOS'!A:D,4,FALSE)</f>
        <v>Un</v>
      </c>
      <c r="E11" s="12">
        <v>1</v>
      </c>
      <c r="F11" s="12">
        <v>1</v>
      </c>
      <c r="G11" s="13">
        <f>VLOOKUP(B11,'LISTA DE PRECIOS'!A:E,5,FALSE)</f>
        <v>3600</v>
      </c>
      <c r="H11" s="39">
        <f t="shared" si="0"/>
        <v>3600</v>
      </c>
    </row>
    <row r="12" spans="2:8" ht="22.5">
      <c r="B12" s="204" t="s">
        <v>981</v>
      </c>
      <c r="C12" s="11" t="str">
        <f>VLOOKUP(B12,'LISTA DE PRECIOS'!A:B,2,FALSE)</f>
        <v>Nave metálica en lamina C 20 de 0,60 x 2,05 m, incluye anticorrosivo</v>
      </c>
      <c r="D12" s="12" t="str">
        <f>VLOOKUP(B12,'LISTA DE PRECIOS'!A:D,4,FALSE)</f>
        <v>Un</v>
      </c>
      <c r="E12" s="12">
        <v>1</v>
      </c>
      <c r="F12" s="12">
        <v>1</v>
      </c>
      <c r="G12" s="13">
        <f>VLOOKUP(B12,'LISTA DE PRECIOS'!A:E,5,FALSE)</f>
        <v>171270</v>
      </c>
      <c r="H12" s="39">
        <f t="shared" si="0"/>
        <v>171270</v>
      </c>
    </row>
    <row r="13" spans="2:8">
      <c r="B13" s="204" t="s">
        <v>744</v>
      </c>
      <c r="C13" s="11" t="str">
        <f>VLOOKUP(B13,'LISTA DE PRECIOS'!A:B,2,FALSE)</f>
        <v>Chapa fina tipo Schlage, Yale o similar para portón</v>
      </c>
      <c r="D13" s="12" t="str">
        <f>VLOOKUP(B13,'LISTA DE PRECIOS'!A:D,4,FALSE)</f>
        <v>Un</v>
      </c>
      <c r="E13" s="12">
        <v>1</v>
      </c>
      <c r="F13" s="12">
        <v>1</v>
      </c>
      <c r="G13" s="13">
        <f>VLOOKUP(B13,'LISTA DE PRECIOS'!A:E,5,FALSE)</f>
        <v>113900</v>
      </c>
      <c r="H13" s="39">
        <f t="shared" si="0"/>
        <v>113900</v>
      </c>
    </row>
    <row r="14" spans="2:8">
      <c r="B14" s="204" t="s">
        <v>703</v>
      </c>
      <c r="C14" s="11" t="str">
        <f>VLOOKUP(B14,'LISTA DE PRECIOS'!A:B,2,FALSE)</f>
        <v>Bisagra de hierro para puerta</v>
      </c>
      <c r="D14" s="12" t="str">
        <f>VLOOKUP(B14,'LISTA DE PRECIOS'!A:D,4,FALSE)</f>
        <v>Un</v>
      </c>
      <c r="E14" s="12">
        <v>3</v>
      </c>
      <c r="F14" s="12">
        <v>1</v>
      </c>
      <c r="G14" s="13">
        <f>VLOOKUP(B14,'LISTA DE PRECIOS'!A:E,5,FALSE)</f>
        <v>7785</v>
      </c>
      <c r="H14" s="39">
        <f t="shared" si="0"/>
        <v>23355</v>
      </c>
    </row>
    <row r="15" spans="2:8">
      <c r="B15" s="204" t="s">
        <v>1005</v>
      </c>
      <c r="C15" s="11" t="str">
        <f>VLOOKUP(B15,'LISTA DE PRECIOS'!A:B,2,FALSE)</f>
        <v>Pasador metálico de 3"</v>
      </c>
      <c r="D15" s="12" t="str">
        <f>VLOOKUP(B15,'LISTA DE PRECIOS'!A:D,4,FALSE)</f>
        <v>Un</v>
      </c>
      <c r="E15" s="12">
        <v>1</v>
      </c>
      <c r="F15" s="12">
        <v>1</v>
      </c>
      <c r="G15" s="13">
        <f>VLOOKUP(B15,'LISTA DE PRECIOS'!A:E,5,FALSE)</f>
        <v>10900</v>
      </c>
      <c r="H15" s="39">
        <f t="shared" si="0"/>
        <v>10900</v>
      </c>
    </row>
    <row r="16" spans="2:8">
      <c r="B16" s="204" t="s">
        <v>1300</v>
      </c>
      <c r="C16" s="11" t="str">
        <f>VLOOKUP(B16,'LISTA DE PRECIOS'!A:B,2,FALSE)</f>
        <v>Tope para puerta (caucho - resorte)</v>
      </c>
      <c r="D16" s="12" t="str">
        <f>VLOOKUP(B16,'LISTA DE PRECIOS'!A:D,4,FALSE)</f>
        <v>Un</v>
      </c>
      <c r="E16" s="12">
        <v>1</v>
      </c>
      <c r="F16" s="12">
        <v>1</v>
      </c>
      <c r="G16" s="13">
        <f>VLOOKUP(B16,'LISTA DE PRECIOS'!A:E,5,FALSE)</f>
        <v>6900</v>
      </c>
      <c r="H16" s="39">
        <f t="shared" si="0"/>
        <v>6900</v>
      </c>
    </row>
    <row r="17" spans="2:22">
      <c r="B17" s="204" t="s">
        <v>1024</v>
      </c>
      <c r="C17" s="11" t="str">
        <f>VLOOKUP(B17,'LISTA DE PRECIOS'!A:B,2,FALSE)</f>
        <v>Pintura esmalte para exteriores</v>
      </c>
      <c r="D17" s="12" t="str">
        <f>VLOOKUP(B17,'LISTA DE PRECIOS'!A:D,4,FALSE)</f>
        <v>Gl</v>
      </c>
      <c r="E17" s="12">
        <v>0.2</v>
      </c>
      <c r="F17" s="12">
        <v>1.03</v>
      </c>
      <c r="G17" s="13">
        <f>VLOOKUP(B17,'LISTA DE PRECIOS'!A:E,5,FALSE)</f>
        <v>60633</v>
      </c>
      <c r="H17" s="39">
        <f t="shared" si="0"/>
        <v>12490</v>
      </c>
    </row>
    <row r="18" spans="2:22" ht="15.75" thickBot="1">
      <c r="B18" s="202" t="s">
        <v>2428</v>
      </c>
      <c r="C18" s="11" t="str">
        <f>VLOOKUP(B18,'LISTA DE PRECIOS'!A:B,2,FALSE)</f>
        <v>Mortero 1:4 (producción)</v>
      </c>
      <c r="D18" s="12" t="str">
        <f>VLOOKUP(B18,'LISTA DE PRECIOS'!A:D,4,FALSE)</f>
        <v>M3</v>
      </c>
      <c r="E18" s="92">
        <v>0.03</v>
      </c>
      <c r="F18" s="92">
        <v>1.05</v>
      </c>
      <c r="G18" s="13">
        <f>VLOOKUP(B18,'LISTA DE PRECIOS'!A:E,5,FALSE)</f>
        <v>290750</v>
      </c>
      <c r="H18" s="94">
        <f t="shared" si="0"/>
        <v>9159</v>
      </c>
    </row>
    <row r="19" spans="2:22" ht="15.75" thickBot="1">
      <c r="B19" s="1022"/>
      <c r="C19" s="1023"/>
      <c r="D19" s="1024"/>
      <c r="E19" s="1030" t="s">
        <v>497</v>
      </c>
      <c r="F19" s="1031"/>
      <c r="G19" s="1032"/>
      <c r="H19" s="29">
        <f>ROUND(SUM(H10:H17),0)</f>
        <v>423919</v>
      </c>
    </row>
    <row r="20" spans="2:22" ht="10.9" customHeight="1" thickBot="1">
      <c r="B20" s="1027"/>
      <c r="C20" s="1027"/>
      <c r="D20" s="1027"/>
      <c r="E20" s="1027"/>
      <c r="F20" s="1027"/>
      <c r="G20" s="1027"/>
      <c r="H20" s="1027"/>
    </row>
    <row r="21" spans="2:22">
      <c r="B21" s="1028" t="s">
        <v>489</v>
      </c>
      <c r="C21" s="1029"/>
      <c r="D21" s="41" t="s">
        <v>490</v>
      </c>
      <c r="E21" s="25" t="s">
        <v>491</v>
      </c>
      <c r="F21" s="25" t="s">
        <v>2530</v>
      </c>
      <c r="G21" s="26" t="s">
        <v>492</v>
      </c>
      <c r="H21" s="27" t="s">
        <v>493</v>
      </c>
    </row>
    <row r="22" spans="2:22" ht="15.75" thickBot="1">
      <c r="B22" s="91" t="s">
        <v>543</v>
      </c>
      <c r="C22" s="95" t="s">
        <v>203</v>
      </c>
      <c r="D22" s="92" t="s">
        <v>39</v>
      </c>
      <c r="E22" s="155">
        <v>0.1</v>
      </c>
      <c r="F22" s="155"/>
      <c r="G22" s="93">
        <f>+H32</f>
        <v>95150</v>
      </c>
      <c r="H22" s="154">
        <f>+ROUND(E22*G22,0)</f>
        <v>9515</v>
      </c>
    </row>
    <row r="23" spans="2:22" ht="15.75" thickBot="1">
      <c r="B23" s="1022"/>
      <c r="C23" s="1023"/>
      <c r="D23" s="1024"/>
      <c r="E23" s="1030" t="s">
        <v>498</v>
      </c>
      <c r="F23" s="1031"/>
      <c r="G23" s="1032"/>
      <c r="H23" s="29">
        <f>ROUND(SUM(H22:H22),0)</f>
        <v>9515</v>
      </c>
    </row>
    <row r="24" spans="2:22" ht="10.15" customHeight="1" thickBot="1">
      <c r="B24" s="42"/>
      <c r="C24" s="42"/>
      <c r="D24" s="42"/>
      <c r="E24" s="10"/>
      <c r="F24" s="10"/>
      <c r="G24" s="7"/>
      <c r="H24" s="8"/>
    </row>
    <row r="25" spans="2:22" ht="24.75" thickBot="1">
      <c r="B25" s="1033" t="s">
        <v>499</v>
      </c>
      <c r="C25" s="1034"/>
      <c r="D25" s="30" t="s">
        <v>495</v>
      </c>
      <c r="E25" s="30" t="s">
        <v>501</v>
      </c>
      <c r="F25" s="25" t="s">
        <v>2530</v>
      </c>
      <c r="G25" s="31" t="s">
        <v>500</v>
      </c>
      <c r="H25" s="32" t="s">
        <v>493</v>
      </c>
    </row>
    <row r="26" spans="2:22" ht="15.75" thickBot="1">
      <c r="B26" s="15">
        <v>3</v>
      </c>
      <c r="C26" s="16" t="s">
        <v>4</v>
      </c>
      <c r="D26" s="17"/>
      <c r="E26" s="18"/>
      <c r="F26" s="18"/>
      <c r="G26" s="19"/>
      <c r="H26" s="20">
        <f>+ROUND(E26*G26,0)</f>
        <v>0</v>
      </c>
    </row>
    <row r="27" spans="2:22" ht="15.75" thickBot="1">
      <c r="B27" s="991"/>
      <c r="C27" s="991"/>
      <c r="D27" s="991"/>
      <c r="E27" s="992" t="s">
        <v>502</v>
      </c>
      <c r="F27" s="993"/>
      <c r="G27" s="994"/>
      <c r="H27" s="33">
        <f>ROUND(SUM(H26:H26),0)</f>
        <v>0</v>
      </c>
    </row>
    <row r="28" spans="2:22" ht="15.75" thickBot="1">
      <c r="B28" s="1027"/>
      <c r="C28" s="1027"/>
      <c r="D28" s="1027"/>
      <c r="E28" s="1027"/>
      <c r="F28" s="1027"/>
      <c r="G28" s="1027"/>
      <c r="H28" s="1027"/>
    </row>
    <row r="29" spans="2:22">
      <c r="B29" s="1028" t="s">
        <v>503</v>
      </c>
      <c r="C29" s="1029"/>
      <c r="D29" s="41" t="s">
        <v>495</v>
      </c>
      <c r="E29" s="25" t="s">
        <v>504</v>
      </c>
      <c r="F29" s="25" t="s">
        <v>2530</v>
      </c>
      <c r="G29" s="26" t="s">
        <v>505</v>
      </c>
      <c r="H29" s="27" t="s">
        <v>493</v>
      </c>
    </row>
    <row r="30" spans="2:22">
      <c r="B30" s="111" t="s">
        <v>2514</v>
      </c>
      <c r="C30" s="11" t="str">
        <f>VLOOKUP(B30,'LISTA DE PRECIOS'!A:B,2,FALSE)</f>
        <v>Ayudante</v>
      </c>
      <c r="D30" s="12" t="str">
        <f>VLOOKUP(B30,'LISTA DE PRECIOS'!A:D,4,FALSE)</f>
        <v>Día</v>
      </c>
      <c r="E30" s="23">
        <v>0.5</v>
      </c>
      <c r="F30" s="23">
        <v>1</v>
      </c>
      <c r="G30" s="13">
        <f>VLOOKUP(B30,'LISTA DE PRECIOS'!A:E,5,FALSE)</f>
        <v>67964</v>
      </c>
      <c r="H30" s="119">
        <f>+ROUND(E30*F30*G30,0)</f>
        <v>33982</v>
      </c>
      <c r="K30" s="4"/>
      <c r="L30" s="4"/>
      <c r="M30" s="4"/>
      <c r="N30" s="4"/>
      <c r="O30" s="4"/>
      <c r="P30" s="4"/>
      <c r="Q30" s="4"/>
      <c r="R30" s="4"/>
      <c r="S30" s="4"/>
      <c r="T30" s="4"/>
      <c r="U30" s="4"/>
      <c r="V30" s="4"/>
    </row>
    <row r="31" spans="2:22" ht="15.75" thickBot="1">
      <c r="B31" s="135" t="s">
        <v>2516</v>
      </c>
      <c r="C31" s="11" t="str">
        <f>VLOOKUP(B31,'LISTA DE PRECIOS'!A:B,2,FALSE)</f>
        <v>Oficial</v>
      </c>
      <c r="D31" s="12" t="str">
        <f>VLOOKUP(B31,'LISTA DE PRECIOS'!A:D,4,FALSE)</f>
        <v>Día</v>
      </c>
      <c r="E31" s="125">
        <v>0.5</v>
      </c>
      <c r="F31" s="125">
        <v>1</v>
      </c>
      <c r="G31" s="13">
        <f>VLOOKUP(B31,'LISTA DE PRECIOS'!A:E,5,FALSE)</f>
        <v>122335</v>
      </c>
      <c r="H31" s="131">
        <f>+ROUND(E31*F31*G31,0)</f>
        <v>61168</v>
      </c>
    </row>
    <row r="32" spans="2:22" ht="15.75" thickBot="1">
      <c r="B32" s="991"/>
      <c r="C32" s="991"/>
      <c r="D32" s="991"/>
      <c r="E32" s="1042" t="s">
        <v>506</v>
      </c>
      <c r="F32" s="1043"/>
      <c r="G32" s="1031"/>
      <c r="H32" s="29">
        <f>ROUND(SUM(H30:H31),0)</f>
        <v>95150</v>
      </c>
    </row>
    <row r="33" spans="2:8" ht="8.4499999999999993" customHeight="1" thickBot="1">
      <c r="B33" s="42"/>
      <c r="C33" s="42"/>
      <c r="D33" s="42"/>
      <c r="E33" s="42"/>
      <c r="F33" s="42"/>
      <c r="G33" s="42"/>
      <c r="H33" s="42"/>
    </row>
    <row r="34" spans="2:8" ht="15.75" thickBot="1">
      <c r="B34" s="40"/>
      <c r="C34" s="40"/>
      <c r="D34" s="40"/>
      <c r="E34" s="995" t="s">
        <v>507</v>
      </c>
      <c r="F34" s="996"/>
      <c r="G34" s="997"/>
      <c r="H34" s="14">
        <f>+ROUND(H32+H23+H19+H27,0)</f>
        <v>528584</v>
      </c>
    </row>
    <row r="36" spans="2:8" ht="15.75" thickBot="1"/>
    <row r="37" spans="2:8" ht="16.5" thickBot="1">
      <c r="B37" s="998" t="s">
        <v>2532</v>
      </c>
      <c r="C37" s="999"/>
      <c r="D37" s="999"/>
      <c r="E37" s="999"/>
      <c r="F37" s="999"/>
      <c r="G37" s="999"/>
      <c r="H37" s="1000"/>
    </row>
    <row r="38" spans="2:8" ht="15" customHeight="1" thickBot="1">
      <c r="B38" s="1001" t="s">
        <v>488</v>
      </c>
      <c r="C38" s="1002"/>
      <c r="D38" s="1003"/>
      <c r="E38" s="1004"/>
      <c r="F38" s="1004"/>
      <c r="G38" s="1004"/>
      <c r="H38" s="1005"/>
    </row>
    <row r="39" spans="2:8" ht="15.75" customHeight="1" thickBot="1">
      <c r="B39" s="1006" t="s">
        <v>2578</v>
      </c>
      <c r="C39" s="1007"/>
      <c r="D39" s="1008" t="s">
        <v>1928</v>
      </c>
      <c r="E39" s="1007"/>
      <c r="F39" s="1007"/>
      <c r="G39" s="1007"/>
      <c r="H39" s="1009"/>
    </row>
    <row r="40" spans="2:8" ht="14.45" customHeight="1">
      <c r="B40" s="1010" t="str">
        <f>VLOOKUP(D39,ACTIVIDADES!A:D,2,FALSE)</f>
        <v>Ventana metálica en lámina C 20, incluye anticorrosivo, pintura y vidrio de 4 mm</v>
      </c>
      <c r="C40" s="1011"/>
      <c r="D40" s="1010" t="s">
        <v>34</v>
      </c>
      <c r="E40" s="1011"/>
      <c r="F40" s="1011"/>
      <c r="G40" s="1011"/>
      <c r="H40" s="38" t="s">
        <v>1</v>
      </c>
    </row>
    <row r="41" spans="2:8">
      <c r="B41" s="1012"/>
      <c r="C41" s="1013"/>
      <c r="D41" s="1016">
        <f>+ROUND(H63+H54+H50+H58,0)</f>
        <v>217363</v>
      </c>
      <c r="E41" s="1017"/>
      <c r="F41" s="1017"/>
      <c r="G41" s="1017"/>
      <c r="H41" s="1020" t="s">
        <v>23</v>
      </c>
    </row>
    <row r="42" spans="2:8" ht="15.75" thickBot="1">
      <c r="B42" s="1014"/>
      <c r="C42" s="1015"/>
      <c r="D42" s="1018"/>
      <c r="E42" s="1019"/>
      <c r="F42" s="1019"/>
      <c r="G42" s="1019"/>
      <c r="H42" s="1021"/>
    </row>
    <row r="43" spans="2:8" ht="15.75" thickBot="1"/>
    <row r="44" spans="2:8">
      <c r="B44" s="1028" t="s">
        <v>494</v>
      </c>
      <c r="C44" s="1029"/>
      <c r="D44" s="41" t="s">
        <v>495</v>
      </c>
      <c r="E44" s="25" t="s">
        <v>496</v>
      </c>
      <c r="F44" s="25" t="s">
        <v>2469</v>
      </c>
      <c r="G44" s="26" t="s">
        <v>492</v>
      </c>
      <c r="H44" s="27" t="s">
        <v>493</v>
      </c>
    </row>
    <row r="45" spans="2:8" ht="22.5">
      <c r="B45" s="169" t="s">
        <v>1273</v>
      </c>
      <c r="C45" s="11" t="str">
        <f>VLOOKUP(B45,'LISTA DE PRECIOS'!A:B,2,FALSE)</f>
        <v>Ventanería metálica en lámina C 20, incluye anticorrosivo</v>
      </c>
      <c r="D45" s="12" t="str">
        <f>VLOOKUP(B45,'LISTA DE PRECIOS'!A:D,4,FALSE)</f>
        <v>M2</v>
      </c>
      <c r="E45" s="12">
        <v>1</v>
      </c>
      <c r="F45" s="12">
        <v>1</v>
      </c>
      <c r="G45" s="13">
        <f>VLOOKUP(B45,'LISTA DE PRECIOS'!A:E,5,FALSE)</f>
        <v>114699</v>
      </c>
      <c r="H45" s="39">
        <f>+ROUND(E45*F45*G45,0)</f>
        <v>114699</v>
      </c>
    </row>
    <row r="46" spans="2:8" ht="22.5" customHeight="1">
      <c r="B46" s="193" t="s">
        <v>1275</v>
      </c>
      <c r="C46" s="11" t="str">
        <f>VLOOKUP(B46,'LISTA DE PRECIOS'!A:B,2,FALSE)</f>
        <v>Vidrio de 4 mm transparente</v>
      </c>
      <c r="D46" s="12" t="str">
        <f>VLOOKUP(B46,'LISTA DE PRECIOS'!A:D,4,FALSE)</f>
        <v>M2</v>
      </c>
      <c r="E46" s="12">
        <v>1</v>
      </c>
      <c r="F46" s="12">
        <v>1.03</v>
      </c>
      <c r="G46" s="13">
        <f>VLOOKUP(B46,'LISTA DE PRECIOS'!A:E,5,FALSE)</f>
        <v>30714</v>
      </c>
      <c r="H46" s="39">
        <f>+ROUND(E46*F46*G46,0)</f>
        <v>31635</v>
      </c>
    </row>
    <row r="47" spans="2:8" ht="22.5" customHeight="1">
      <c r="B47" s="193" t="s">
        <v>1101</v>
      </c>
      <c r="C47" s="11" t="str">
        <f>VLOOKUP(B47,'LISTA DE PRECIOS'!A:B,2,FALSE)</f>
        <v>Silicona transparente sellador de vidrios tubo x 280 ml</v>
      </c>
      <c r="D47" s="12" t="str">
        <f>VLOOKUP(B47,'LISTA DE PRECIOS'!A:D,4,FALSE)</f>
        <v>un</v>
      </c>
      <c r="E47" s="12">
        <v>0.01</v>
      </c>
      <c r="F47" s="12">
        <v>1</v>
      </c>
      <c r="G47" s="13">
        <f>VLOOKUP(B47,'LISTA DE PRECIOS'!A:E,5,FALSE)</f>
        <v>23900</v>
      </c>
      <c r="H47" s="39">
        <f>+ROUND(E47*F47*G47,0)</f>
        <v>239</v>
      </c>
    </row>
    <row r="48" spans="2:8" ht="22.5" customHeight="1">
      <c r="B48" s="193" t="s">
        <v>1024</v>
      </c>
      <c r="C48" s="11" t="str">
        <f>VLOOKUP(B48,'LISTA DE PRECIOS'!A:B,2,FALSE)</f>
        <v>Pintura esmalte para exteriores</v>
      </c>
      <c r="D48" s="12" t="str">
        <f>VLOOKUP(B48,'LISTA DE PRECIOS'!A:D,4,FALSE)</f>
        <v>Gl</v>
      </c>
      <c r="E48" s="203">
        <v>0.1</v>
      </c>
      <c r="F48" s="203">
        <v>1.03</v>
      </c>
      <c r="G48" s="13">
        <f>VLOOKUP(B48,'LISTA DE PRECIOS'!A:E,5,FALSE)</f>
        <v>60633</v>
      </c>
      <c r="H48" s="39">
        <f>+ROUND(E48*F48*G48,0)</f>
        <v>6245</v>
      </c>
    </row>
    <row r="49" spans="2:8" ht="15.75" thickBot="1">
      <c r="B49" s="202" t="s">
        <v>2428</v>
      </c>
      <c r="C49" s="11" t="str">
        <f>VLOOKUP(B49,'LISTA DE PRECIOS'!A:B,2,FALSE)</f>
        <v>Mortero 1:4 (producción)</v>
      </c>
      <c r="D49" s="12" t="str">
        <f>VLOOKUP(B49,'LISTA DE PRECIOS'!A:D,4,FALSE)</f>
        <v>M3</v>
      </c>
      <c r="E49" s="92">
        <v>0.04</v>
      </c>
      <c r="F49" s="92">
        <v>1.05</v>
      </c>
      <c r="G49" s="13">
        <f>VLOOKUP(B49,'LISTA DE PRECIOS'!A:E,5,FALSE)</f>
        <v>290750</v>
      </c>
      <c r="H49" s="94">
        <f>+ROUND(E49*F49*G49,0)</f>
        <v>12212</v>
      </c>
    </row>
    <row r="50" spans="2:8" ht="15.75" thickBot="1">
      <c r="B50" s="1022"/>
      <c r="C50" s="1023"/>
      <c r="D50" s="1024"/>
      <c r="E50" s="1030" t="s">
        <v>497</v>
      </c>
      <c r="F50" s="1031"/>
      <c r="G50" s="1032"/>
      <c r="H50" s="29">
        <f>ROUND(SUM(H45:H49),0)</f>
        <v>165030</v>
      </c>
    </row>
    <row r="51" spans="2:8" ht="15.75" thickBot="1">
      <c r="B51" s="1027"/>
      <c r="C51" s="1027"/>
      <c r="D51" s="1027"/>
      <c r="E51" s="1027"/>
      <c r="F51" s="1027"/>
      <c r="G51" s="1027"/>
      <c r="H51" s="1027"/>
    </row>
    <row r="52" spans="2:8">
      <c r="B52" s="1028" t="s">
        <v>489</v>
      </c>
      <c r="C52" s="1029"/>
      <c r="D52" s="41" t="s">
        <v>490</v>
      </c>
      <c r="E52" s="25" t="s">
        <v>491</v>
      </c>
      <c r="F52" s="25" t="s">
        <v>2530</v>
      </c>
      <c r="G52" s="26" t="s">
        <v>492</v>
      </c>
      <c r="H52" s="27" t="s">
        <v>493</v>
      </c>
    </row>
    <row r="53" spans="2:8" ht="15.75" thickBot="1">
      <c r="B53" s="91" t="s">
        <v>543</v>
      </c>
      <c r="C53" s="95" t="s">
        <v>203</v>
      </c>
      <c r="D53" s="92" t="s">
        <v>39</v>
      </c>
      <c r="E53" s="155">
        <v>0.1</v>
      </c>
      <c r="F53" s="155"/>
      <c r="G53" s="93">
        <f>+H63</f>
        <v>47575</v>
      </c>
      <c r="H53" s="154">
        <f>+ROUND(E53*G53,0)</f>
        <v>4758</v>
      </c>
    </row>
    <row r="54" spans="2:8" ht="15.75" thickBot="1">
      <c r="B54" s="1022"/>
      <c r="C54" s="1023"/>
      <c r="D54" s="1024"/>
      <c r="E54" s="1030" t="s">
        <v>498</v>
      </c>
      <c r="F54" s="1031"/>
      <c r="G54" s="1032"/>
      <c r="H54" s="29">
        <f>ROUND(SUM(H53:H53),0)</f>
        <v>4758</v>
      </c>
    </row>
    <row r="55" spans="2:8" ht="15.75" thickBot="1">
      <c r="B55" s="42"/>
      <c r="C55" s="42"/>
      <c r="D55" s="42"/>
      <c r="E55" s="10"/>
      <c r="F55" s="10"/>
      <c r="G55" s="7"/>
      <c r="H55" s="8"/>
    </row>
    <row r="56" spans="2:8" ht="24.75" thickBot="1">
      <c r="B56" s="1033" t="s">
        <v>499</v>
      </c>
      <c r="C56" s="1034"/>
      <c r="D56" s="30" t="s">
        <v>495</v>
      </c>
      <c r="E56" s="30" t="s">
        <v>501</v>
      </c>
      <c r="F56" s="25" t="s">
        <v>2530</v>
      </c>
      <c r="G56" s="31" t="s">
        <v>500</v>
      </c>
      <c r="H56" s="32" t="s">
        <v>493</v>
      </c>
    </row>
    <row r="57" spans="2:8" ht="15.75" thickBot="1">
      <c r="B57" s="15">
        <v>3</v>
      </c>
      <c r="C57" s="16" t="s">
        <v>4</v>
      </c>
      <c r="D57" s="17"/>
      <c r="E57" s="18"/>
      <c r="F57" s="18"/>
      <c r="G57" s="19"/>
      <c r="H57" s="20">
        <f>+ROUND(E57*G57,0)</f>
        <v>0</v>
      </c>
    </row>
    <row r="58" spans="2:8" ht="15.75" thickBot="1">
      <c r="B58" s="991"/>
      <c r="C58" s="991"/>
      <c r="D58" s="991"/>
      <c r="E58" s="992" t="s">
        <v>502</v>
      </c>
      <c r="F58" s="993"/>
      <c r="G58" s="994"/>
      <c r="H58" s="33">
        <f>ROUND(SUM(H57:H57),0)</f>
        <v>0</v>
      </c>
    </row>
    <row r="59" spans="2:8" ht="15.75" thickBot="1">
      <c r="B59" s="1027"/>
      <c r="C59" s="1027"/>
      <c r="D59" s="1027"/>
      <c r="E59" s="1027"/>
      <c r="F59" s="1027"/>
      <c r="G59" s="1027"/>
      <c r="H59" s="1027"/>
    </row>
    <row r="60" spans="2:8">
      <c r="B60" s="1028" t="s">
        <v>503</v>
      </c>
      <c r="C60" s="1029"/>
      <c r="D60" s="41" t="s">
        <v>495</v>
      </c>
      <c r="E60" s="25" t="s">
        <v>504</v>
      </c>
      <c r="F60" s="25" t="s">
        <v>2530</v>
      </c>
      <c r="G60" s="26" t="s">
        <v>505</v>
      </c>
      <c r="H60" s="27" t="s">
        <v>493</v>
      </c>
    </row>
    <row r="61" spans="2:8">
      <c r="B61" s="111" t="s">
        <v>2514</v>
      </c>
      <c r="C61" s="11" t="str">
        <f>VLOOKUP(B61,'LISTA DE PRECIOS'!A:B,2,FALSE)</f>
        <v>Ayudante</v>
      </c>
      <c r="D61" s="12" t="str">
        <f>VLOOKUP(B61,'LISTA DE PRECIOS'!A:D,4,FALSE)</f>
        <v>Día</v>
      </c>
      <c r="E61" s="23">
        <v>0.25</v>
      </c>
      <c r="F61" s="23">
        <v>1</v>
      </c>
      <c r="G61" s="13">
        <f>VLOOKUP(B61,'LISTA DE PRECIOS'!A:E,5,FALSE)</f>
        <v>67964</v>
      </c>
      <c r="H61" s="119">
        <f>+ROUND(E61*F61*G61,0)</f>
        <v>16991</v>
      </c>
    </row>
    <row r="62" spans="2:8" ht="15.75" thickBot="1">
      <c r="B62" s="118" t="s">
        <v>2516</v>
      </c>
      <c r="C62" s="11" t="str">
        <f>VLOOKUP(B62,'LISTA DE PRECIOS'!A:B,2,FALSE)</f>
        <v>Oficial</v>
      </c>
      <c r="D62" s="12" t="str">
        <f>VLOOKUP(B62,'LISTA DE PRECIOS'!A:D,4,FALSE)</f>
        <v>Día</v>
      </c>
      <c r="E62" s="117">
        <v>0.25</v>
      </c>
      <c r="F62" s="117">
        <v>1</v>
      </c>
      <c r="G62" s="13">
        <f>VLOOKUP(B62,'LISTA DE PRECIOS'!A:E,5,FALSE)</f>
        <v>122335</v>
      </c>
      <c r="H62" s="116">
        <f>+ROUND(E62*F62*G62,0)</f>
        <v>30584</v>
      </c>
    </row>
    <row r="63" spans="2:8" ht="15.75" thickBot="1">
      <c r="B63" s="991"/>
      <c r="C63" s="991"/>
      <c r="D63" s="991"/>
      <c r="E63" s="1042" t="s">
        <v>506</v>
      </c>
      <c r="F63" s="1043"/>
      <c r="G63" s="1031"/>
      <c r="H63" s="29">
        <f>ROUND(SUM(H61:H62),0)</f>
        <v>47575</v>
      </c>
    </row>
    <row r="64" spans="2:8" ht="15.75" thickBot="1">
      <c r="B64" s="42"/>
      <c r="C64" s="42"/>
      <c r="D64" s="42"/>
      <c r="E64" s="42"/>
      <c r="F64" s="42"/>
      <c r="G64" s="42"/>
      <c r="H64" s="42"/>
    </row>
    <row r="65" spans="2:8" ht="15.75" thickBot="1">
      <c r="B65" s="40"/>
      <c r="C65" s="40"/>
      <c r="D65" s="40"/>
      <c r="E65" s="995" t="s">
        <v>507</v>
      </c>
      <c r="F65" s="996"/>
      <c r="G65" s="997"/>
      <c r="H65" s="14">
        <f>+ROUND(H63+H54+H50+H58,0)</f>
        <v>217363</v>
      </c>
    </row>
    <row r="67" spans="2:8" ht="15.75" thickBot="1"/>
    <row r="68" spans="2:8" ht="16.5" thickBot="1">
      <c r="B68" s="998" t="s">
        <v>2532</v>
      </c>
      <c r="C68" s="999"/>
      <c r="D68" s="999"/>
      <c r="E68" s="999"/>
      <c r="F68" s="999"/>
      <c r="G68" s="999"/>
      <c r="H68" s="1000"/>
    </row>
    <row r="69" spans="2:8" ht="15" customHeight="1" thickBot="1">
      <c r="B69" s="1001" t="s">
        <v>488</v>
      </c>
      <c r="C69" s="1002"/>
      <c r="D69" s="1003"/>
      <c r="E69" s="1004"/>
      <c r="F69" s="1004"/>
      <c r="G69" s="1004"/>
      <c r="H69" s="1005"/>
    </row>
    <row r="70" spans="2:8" ht="15.75" customHeight="1" thickBot="1">
      <c r="B70" s="1006" t="s">
        <v>2578</v>
      </c>
      <c r="C70" s="1007"/>
      <c r="D70" s="1008" t="s">
        <v>2647</v>
      </c>
      <c r="E70" s="1007"/>
      <c r="F70" s="1007"/>
      <c r="G70" s="1007"/>
      <c r="H70" s="1009"/>
    </row>
    <row r="71" spans="2:8" ht="14.45" customHeight="1">
      <c r="B71" s="1010" t="e">
        <f>VLOOKUP(D70,ACTIVIDADES!A:D,2,FALSE)</f>
        <v>#N/A</v>
      </c>
      <c r="C71" s="1011"/>
      <c r="D71" s="1010" t="s">
        <v>34</v>
      </c>
      <c r="E71" s="1011"/>
      <c r="F71" s="1011"/>
      <c r="G71" s="1011"/>
      <c r="H71" s="38" t="s">
        <v>1</v>
      </c>
    </row>
    <row r="72" spans="2:8">
      <c r="B72" s="1012"/>
      <c r="C72" s="1013"/>
      <c r="D72" s="1016">
        <f>+ROUND(H94+H85+H81+H89,0)</f>
        <v>1268362</v>
      </c>
      <c r="E72" s="1017"/>
      <c r="F72" s="1017"/>
      <c r="G72" s="1017"/>
      <c r="H72" s="1020" t="e">
        <v>#N/A</v>
      </c>
    </row>
    <row r="73" spans="2:8" ht="15.75" thickBot="1">
      <c r="B73" s="1014"/>
      <c r="C73" s="1015"/>
      <c r="D73" s="1018"/>
      <c r="E73" s="1019"/>
      <c r="F73" s="1019"/>
      <c r="G73" s="1019"/>
      <c r="H73" s="1021"/>
    </row>
    <row r="74" spans="2:8" ht="15.75" thickBot="1"/>
    <row r="75" spans="2:8">
      <c r="B75" s="1028" t="s">
        <v>494</v>
      </c>
      <c r="C75" s="1029"/>
      <c r="D75" s="41" t="s">
        <v>495</v>
      </c>
      <c r="E75" s="25" t="s">
        <v>496</v>
      </c>
      <c r="F75" s="25" t="s">
        <v>2469</v>
      </c>
      <c r="G75" s="26" t="s">
        <v>492</v>
      </c>
      <c r="H75" s="27" t="s">
        <v>493</v>
      </c>
    </row>
    <row r="76" spans="2:8">
      <c r="B76" s="169"/>
      <c r="C76" s="11" t="s">
        <v>2649</v>
      </c>
      <c r="D76" s="12" t="s">
        <v>1018</v>
      </c>
      <c r="E76" s="12">
        <f>+(1.9*6)+(5*2)</f>
        <v>21.4</v>
      </c>
      <c r="F76" s="12">
        <v>1</v>
      </c>
      <c r="G76" s="13">
        <v>12500</v>
      </c>
      <c r="H76" s="39">
        <f>+ROUND(E76*F76*G76,0)</f>
        <v>267500</v>
      </c>
    </row>
    <row r="77" spans="2:8" ht="22.5" customHeight="1">
      <c r="B77" s="193"/>
      <c r="C77" s="11" t="s">
        <v>2653</v>
      </c>
      <c r="D77" s="12" t="s">
        <v>23</v>
      </c>
      <c r="E77" s="12">
        <f>1.9*5</f>
        <v>9.5</v>
      </c>
      <c r="F77" s="12">
        <v>1</v>
      </c>
      <c r="G77" s="13">
        <v>45000</v>
      </c>
      <c r="H77" s="39">
        <f>+ROUND(E77*F77*G77,0)</f>
        <v>427500</v>
      </c>
    </row>
    <row r="78" spans="2:8" ht="22.5" customHeight="1">
      <c r="B78" s="193" t="s">
        <v>1101</v>
      </c>
      <c r="C78" s="11" t="str">
        <f>VLOOKUP(B78,'LISTA DE PRECIOS'!A:B,2,FALSE)</f>
        <v>Silicona transparente sellador de vidrios tubo x 280 ml</v>
      </c>
      <c r="D78" s="12" t="str">
        <f>VLOOKUP(B78,'LISTA DE PRECIOS'!A:D,4,FALSE)</f>
        <v>un</v>
      </c>
      <c r="E78" s="12">
        <v>0.01</v>
      </c>
      <c r="F78" s="12">
        <v>1</v>
      </c>
      <c r="G78" s="13">
        <f>VLOOKUP(B78,'LISTA DE PRECIOS'!A:E,5,FALSE)</f>
        <v>23900</v>
      </c>
      <c r="H78" s="39">
        <f>+ROUND(E78*F78*G78,0)</f>
        <v>239</v>
      </c>
    </row>
    <row r="79" spans="2:8" ht="22.5" customHeight="1">
      <c r="B79" s="193" t="s">
        <v>1158</v>
      </c>
      <c r="C79" s="11" t="str">
        <f>VLOOKUP(B79,'LISTA DE PRECIOS'!A:B,2,FALSE)</f>
        <v xml:space="preserve">Tornillo autoperforante </v>
      </c>
      <c r="D79" s="12" t="str">
        <f>VLOOKUP(B79,'LISTA DE PRECIOS'!A:D,4,FALSE)</f>
        <v>Un</v>
      </c>
      <c r="E79" s="203">
        <v>3</v>
      </c>
      <c r="F79" s="203">
        <v>1</v>
      </c>
      <c r="G79" s="13">
        <f>VLOOKUP(B79,'LISTA DE PRECIOS'!A:E,5,FALSE)</f>
        <v>53</v>
      </c>
      <c r="H79" s="39">
        <f>+ROUND(E79*F79*G79,0)</f>
        <v>159</v>
      </c>
    </row>
    <row r="80" spans="2:8" ht="15.75" thickBot="1">
      <c r="B80" s="202"/>
      <c r="C80" s="11" t="s">
        <v>2650</v>
      </c>
      <c r="D80" s="12" t="s">
        <v>35</v>
      </c>
      <c r="E80" s="92">
        <v>0.33</v>
      </c>
      <c r="F80" s="92">
        <v>1</v>
      </c>
      <c r="G80" s="13">
        <v>14500</v>
      </c>
      <c r="H80" s="94">
        <f>+ROUND(E80*F80*G80,0)</f>
        <v>4785</v>
      </c>
    </row>
    <row r="81" spans="2:8" ht="15.75" thickBot="1">
      <c r="B81" s="1022"/>
      <c r="C81" s="1023"/>
      <c r="D81" s="1024"/>
      <c r="E81" s="1030" t="s">
        <v>497</v>
      </c>
      <c r="F81" s="1031"/>
      <c r="G81" s="1032"/>
      <c r="H81" s="29">
        <f>ROUND(SUM(H76:H80),0)</f>
        <v>700183</v>
      </c>
    </row>
    <row r="82" spans="2:8" ht="15.75" thickBot="1">
      <c r="B82" s="1027"/>
      <c r="C82" s="1027"/>
      <c r="D82" s="1027"/>
      <c r="E82" s="1027"/>
      <c r="F82" s="1027"/>
      <c r="G82" s="1027"/>
      <c r="H82" s="1027"/>
    </row>
    <row r="83" spans="2:8">
      <c r="B83" s="1028" t="s">
        <v>489</v>
      </c>
      <c r="C83" s="1029"/>
      <c r="D83" s="41" t="s">
        <v>490</v>
      </c>
      <c r="E83" s="25" t="s">
        <v>491</v>
      </c>
      <c r="F83" s="25" t="s">
        <v>2530</v>
      </c>
      <c r="G83" s="26" t="s">
        <v>492</v>
      </c>
      <c r="H83" s="27" t="s">
        <v>493</v>
      </c>
    </row>
    <row r="84" spans="2:8" ht="15.75" thickBot="1">
      <c r="B84" s="91" t="s">
        <v>543</v>
      </c>
      <c r="C84" s="95" t="s">
        <v>203</v>
      </c>
      <c r="D84" s="92" t="s">
        <v>39</v>
      </c>
      <c r="E84" s="155">
        <v>0.1</v>
      </c>
      <c r="F84" s="155"/>
      <c r="G84" s="93">
        <f>+H94</f>
        <v>516526</v>
      </c>
      <c r="H84" s="154">
        <f>+ROUND(E84*G84,0)</f>
        <v>51653</v>
      </c>
    </row>
    <row r="85" spans="2:8" ht="15.75" thickBot="1">
      <c r="B85" s="1022"/>
      <c r="C85" s="1023"/>
      <c r="D85" s="1024"/>
      <c r="E85" s="1030" t="s">
        <v>498</v>
      </c>
      <c r="F85" s="1031"/>
      <c r="G85" s="1032"/>
      <c r="H85" s="29">
        <f>ROUND(SUM(H84:H84),0)</f>
        <v>51653</v>
      </c>
    </row>
    <row r="86" spans="2:8" ht="15.75" thickBot="1">
      <c r="B86" s="42"/>
      <c r="C86" s="42"/>
      <c r="D86" s="42"/>
      <c r="E86" s="10"/>
      <c r="F86" s="10"/>
      <c r="G86" s="7"/>
      <c r="H86" s="8"/>
    </row>
    <row r="87" spans="2:8" ht="24.75" thickBot="1">
      <c r="B87" s="1033" t="s">
        <v>499</v>
      </c>
      <c r="C87" s="1034"/>
      <c r="D87" s="30" t="s">
        <v>495</v>
      </c>
      <c r="E87" s="30" t="s">
        <v>501</v>
      </c>
      <c r="F87" s="25" t="s">
        <v>2530</v>
      </c>
      <c r="G87" s="31" t="s">
        <v>500</v>
      </c>
      <c r="H87" s="32" t="s">
        <v>493</v>
      </c>
    </row>
    <row r="88" spans="2:8" ht="15.75" thickBot="1">
      <c r="B88" s="15">
        <v>3</v>
      </c>
      <c r="C88" s="16" t="s">
        <v>4</v>
      </c>
      <c r="D88" s="17"/>
      <c r="E88" s="18"/>
      <c r="F88" s="18"/>
      <c r="G88" s="19"/>
      <c r="H88" s="20">
        <f>+ROUND(E88*G88,0)</f>
        <v>0</v>
      </c>
    </row>
    <row r="89" spans="2:8" ht="15.75" thickBot="1">
      <c r="B89" s="991"/>
      <c r="C89" s="991"/>
      <c r="D89" s="991"/>
      <c r="E89" s="992" t="s">
        <v>502</v>
      </c>
      <c r="F89" s="993"/>
      <c r="G89" s="994"/>
      <c r="H89" s="33">
        <f>ROUND(SUM(H88:H88),0)</f>
        <v>0</v>
      </c>
    </row>
    <row r="90" spans="2:8" ht="15.75" thickBot="1">
      <c r="B90" s="1027"/>
      <c r="C90" s="1027"/>
      <c r="D90" s="1027"/>
      <c r="E90" s="1027"/>
      <c r="F90" s="1027"/>
      <c r="G90" s="1027"/>
      <c r="H90" s="1027"/>
    </row>
    <row r="91" spans="2:8">
      <c r="B91" s="1028" t="s">
        <v>503</v>
      </c>
      <c r="C91" s="1029"/>
      <c r="D91" s="41" t="s">
        <v>495</v>
      </c>
      <c r="E91" s="25" t="s">
        <v>504</v>
      </c>
      <c r="F91" s="25" t="s">
        <v>2530</v>
      </c>
      <c r="G91" s="26" t="s">
        <v>505</v>
      </c>
      <c r="H91" s="27" t="s">
        <v>493</v>
      </c>
    </row>
    <row r="92" spans="2:8">
      <c r="B92" s="111" t="s">
        <v>2514</v>
      </c>
      <c r="C92" s="11" t="str">
        <f>VLOOKUP(B92,'LISTA DE PRECIOS'!A:B,2,FALSE)</f>
        <v>Ayudante</v>
      </c>
      <c r="D92" s="12" t="str">
        <f>VLOOKUP(B92,'LISTA DE PRECIOS'!A:D,4,FALSE)</f>
        <v>Día</v>
      </c>
      <c r="E92" s="23">
        <v>2</v>
      </c>
      <c r="F92" s="23">
        <v>2</v>
      </c>
      <c r="G92" s="13">
        <f>VLOOKUP(B92,'LISTA DE PRECIOS'!A:E,5,FALSE)</f>
        <v>67964</v>
      </c>
      <c r="H92" s="119">
        <f>+ROUND(E92*F92*G92,0)</f>
        <v>271856</v>
      </c>
    </row>
    <row r="93" spans="2:8" ht="15.75" thickBot="1">
      <c r="B93" s="118" t="s">
        <v>2516</v>
      </c>
      <c r="C93" s="11" t="str">
        <f>VLOOKUP(B93,'LISTA DE PRECIOS'!A:B,2,FALSE)</f>
        <v>Oficial</v>
      </c>
      <c r="D93" s="12" t="str">
        <f>VLOOKUP(B93,'LISTA DE PRECIOS'!A:D,4,FALSE)</f>
        <v>Día</v>
      </c>
      <c r="E93" s="23">
        <v>2</v>
      </c>
      <c r="F93" s="117">
        <v>1</v>
      </c>
      <c r="G93" s="13">
        <f>VLOOKUP(B93,'LISTA DE PRECIOS'!A:E,5,FALSE)</f>
        <v>122335</v>
      </c>
      <c r="H93" s="116">
        <f>+ROUND(E93*F93*G93,0)</f>
        <v>244670</v>
      </c>
    </row>
    <row r="94" spans="2:8" ht="15.75" thickBot="1">
      <c r="B94" s="991"/>
      <c r="C94" s="991"/>
      <c r="D94" s="991"/>
      <c r="E94" s="1042" t="s">
        <v>506</v>
      </c>
      <c r="F94" s="1043"/>
      <c r="G94" s="1031"/>
      <c r="H94" s="29">
        <f>ROUND(SUM(H92:H93),0)</f>
        <v>516526</v>
      </c>
    </row>
    <row r="95" spans="2:8" ht="15.75" thickBot="1">
      <c r="B95" s="42"/>
      <c r="C95" s="42"/>
      <c r="D95" s="42"/>
      <c r="E95" s="42"/>
      <c r="F95" s="42"/>
      <c r="G95" s="42"/>
      <c r="H95" s="42"/>
    </row>
    <row r="96" spans="2:8" ht="15.75" thickBot="1">
      <c r="B96" s="40"/>
      <c r="C96" s="40"/>
      <c r="D96" s="40"/>
      <c r="E96" s="995" t="s">
        <v>507</v>
      </c>
      <c r="F96" s="996"/>
      <c r="G96" s="997"/>
      <c r="H96" s="14">
        <f>+ROUND(H94+H85+H81+H89,0)</f>
        <v>1268362</v>
      </c>
    </row>
    <row r="98" spans="2:8" ht="15.75" thickBot="1"/>
    <row r="99" spans="2:8" ht="16.5" thickBot="1">
      <c r="B99" s="998" t="s">
        <v>2532</v>
      </c>
      <c r="C99" s="999"/>
      <c r="D99" s="999"/>
      <c r="E99" s="999"/>
      <c r="F99" s="999"/>
      <c r="G99" s="999"/>
      <c r="H99" s="1000"/>
    </row>
    <row r="100" spans="2:8" ht="15" customHeight="1" thickBot="1">
      <c r="B100" s="1001" t="s">
        <v>488</v>
      </c>
      <c r="C100" s="1002"/>
      <c r="D100" s="1003"/>
      <c r="E100" s="1004"/>
      <c r="F100" s="1004"/>
      <c r="G100" s="1004"/>
      <c r="H100" s="1005"/>
    </row>
    <row r="101" spans="2:8" ht="15.75" customHeight="1" thickBot="1">
      <c r="B101" s="1006" t="s">
        <v>2578</v>
      </c>
      <c r="C101" s="1007"/>
      <c r="D101" s="1008" t="s">
        <v>2651</v>
      </c>
      <c r="E101" s="1007"/>
      <c r="F101" s="1007"/>
      <c r="G101" s="1007"/>
      <c r="H101" s="1009"/>
    </row>
    <row r="102" spans="2:8" ht="14.45" customHeight="1">
      <c r="B102" s="1010" t="e">
        <f>VLOOKUP(D101,ACTIVIDADES!A:D,2,FALSE)</f>
        <v>#N/A</v>
      </c>
      <c r="C102" s="1011"/>
      <c r="D102" s="1010" t="s">
        <v>34</v>
      </c>
      <c r="E102" s="1011"/>
      <c r="F102" s="1011"/>
      <c r="G102" s="1011"/>
      <c r="H102" s="38" t="s">
        <v>1</v>
      </c>
    </row>
    <row r="103" spans="2:8">
      <c r="B103" s="1012"/>
      <c r="C103" s="1013"/>
      <c r="D103" s="1016">
        <f>+ROUND(H126+H117+H113+H121,0)</f>
        <v>838079</v>
      </c>
      <c r="E103" s="1017"/>
      <c r="F103" s="1017"/>
      <c r="G103" s="1017"/>
      <c r="H103" s="1020" t="e">
        <v>#N/A</v>
      </c>
    </row>
    <row r="104" spans="2:8" ht="15.75" thickBot="1">
      <c r="B104" s="1014"/>
      <c r="C104" s="1015"/>
      <c r="D104" s="1018"/>
      <c r="E104" s="1019"/>
      <c r="F104" s="1019"/>
      <c r="G104" s="1019"/>
      <c r="H104" s="1021"/>
    </row>
    <row r="105" spans="2:8" ht="15.75" thickBot="1"/>
    <row r="106" spans="2:8" ht="15.75" thickBot="1">
      <c r="B106" s="1028" t="s">
        <v>494</v>
      </c>
      <c r="C106" s="1029"/>
      <c r="D106" s="41" t="s">
        <v>495</v>
      </c>
      <c r="E106" s="25" t="s">
        <v>496</v>
      </c>
      <c r="F106" s="25" t="s">
        <v>2469</v>
      </c>
      <c r="G106" s="26" t="s">
        <v>492</v>
      </c>
      <c r="H106" s="27" t="s">
        <v>493</v>
      </c>
    </row>
    <row r="107" spans="2:8">
      <c r="B107" s="310"/>
      <c r="C107" s="311" t="s">
        <v>2649</v>
      </c>
      <c r="D107" s="312" t="s">
        <v>1018</v>
      </c>
      <c r="E107" s="312">
        <f>+(2.87*2)+(1.87*4)</f>
        <v>13.22</v>
      </c>
      <c r="F107" s="312">
        <v>1</v>
      </c>
      <c r="G107" s="158">
        <v>12500</v>
      </c>
      <c r="H107" s="313">
        <f t="shared" ref="H107:H112" si="1">+ROUND(E107*F107*G107,0)</f>
        <v>165250</v>
      </c>
    </row>
    <row r="108" spans="2:8" ht="22.5" customHeight="1">
      <c r="B108" s="193"/>
      <c r="C108" s="11" t="s">
        <v>2653</v>
      </c>
      <c r="D108" s="12" t="s">
        <v>23</v>
      </c>
      <c r="E108" s="12">
        <f>2.87*1.87</f>
        <v>5.3669000000000002</v>
      </c>
      <c r="F108" s="12">
        <v>1</v>
      </c>
      <c r="G108" s="13">
        <v>45000</v>
      </c>
      <c r="H108" s="39">
        <f t="shared" si="1"/>
        <v>241511</v>
      </c>
    </row>
    <row r="109" spans="2:8" ht="22.5" customHeight="1">
      <c r="B109" s="193" t="s">
        <v>1101</v>
      </c>
      <c r="C109" s="11" t="str">
        <f>VLOOKUP(B109,'LISTA DE PRECIOS'!A:B,2,FALSE)</f>
        <v>Silicona transparente sellador de vidrios tubo x 280 ml</v>
      </c>
      <c r="D109" s="12" t="str">
        <f>VLOOKUP(B109,'LISTA DE PRECIOS'!A:D,4,FALSE)</f>
        <v>un</v>
      </c>
      <c r="E109" s="12">
        <v>0.01</v>
      </c>
      <c r="F109" s="12">
        <v>1</v>
      </c>
      <c r="G109" s="13">
        <f>VLOOKUP(B109,'LISTA DE PRECIOS'!A:E,5,FALSE)</f>
        <v>23900</v>
      </c>
      <c r="H109" s="39">
        <f t="shared" si="1"/>
        <v>239</v>
      </c>
    </row>
    <row r="110" spans="2:8" ht="22.5" customHeight="1">
      <c r="B110" s="193" t="s">
        <v>1158</v>
      </c>
      <c r="C110" s="11" t="str">
        <f>VLOOKUP(B110,'LISTA DE PRECIOS'!A:B,2,FALSE)</f>
        <v xml:space="preserve">Tornillo autoperforante </v>
      </c>
      <c r="D110" s="12" t="str">
        <f>VLOOKUP(B110,'LISTA DE PRECIOS'!A:D,4,FALSE)</f>
        <v>Un</v>
      </c>
      <c r="E110" s="12">
        <v>3</v>
      </c>
      <c r="F110" s="12">
        <v>1</v>
      </c>
      <c r="G110" s="13">
        <f>VLOOKUP(B110,'LISTA DE PRECIOS'!A:E,5,FALSE)</f>
        <v>53</v>
      </c>
      <c r="H110" s="39">
        <f t="shared" si="1"/>
        <v>159</v>
      </c>
    </row>
    <row r="111" spans="2:8">
      <c r="B111" s="204"/>
      <c r="C111" s="11" t="s">
        <v>2650</v>
      </c>
      <c r="D111" s="12" t="s">
        <v>35</v>
      </c>
      <c r="E111" s="12">
        <v>0.33</v>
      </c>
      <c r="F111" s="12">
        <v>1</v>
      </c>
      <c r="G111" s="13">
        <v>14500</v>
      </c>
      <c r="H111" s="39">
        <f t="shared" si="1"/>
        <v>4785</v>
      </c>
    </row>
    <row r="112" spans="2:8" ht="15.75" thickBot="1">
      <c r="B112" s="202"/>
      <c r="C112" s="95" t="s">
        <v>2652</v>
      </c>
      <c r="D112" s="92" t="s">
        <v>35</v>
      </c>
      <c r="E112" s="92">
        <v>2</v>
      </c>
      <c r="F112" s="92">
        <v>1</v>
      </c>
      <c r="G112" s="93">
        <v>28000</v>
      </c>
      <c r="H112" s="94">
        <f t="shared" si="1"/>
        <v>56000</v>
      </c>
    </row>
    <row r="113" spans="2:8" ht="15.75" thickBot="1">
      <c r="B113" s="1022"/>
      <c r="C113" s="1023"/>
      <c r="D113" s="1024"/>
      <c r="E113" s="1030" t="s">
        <v>497</v>
      </c>
      <c r="F113" s="1031"/>
      <c r="G113" s="1032"/>
      <c r="H113" s="29">
        <f>ROUND(SUM(H107:H111),0)</f>
        <v>411944</v>
      </c>
    </row>
    <row r="114" spans="2:8" ht="15.75" thickBot="1">
      <c r="B114" s="1027"/>
      <c r="C114" s="1027"/>
      <c r="D114" s="1027"/>
      <c r="E114" s="1027"/>
      <c r="F114" s="1027"/>
      <c r="G114" s="1027"/>
      <c r="H114" s="1027"/>
    </row>
    <row r="115" spans="2:8">
      <c r="B115" s="1028" t="s">
        <v>489</v>
      </c>
      <c r="C115" s="1029"/>
      <c r="D115" s="41" t="s">
        <v>490</v>
      </c>
      <c r="E115" s="25" t="s">
        <v>491</v>
      </c>
      <c r="F115" s="25" t="s">
        <v>2530</v>
      </c>
      <c r="G115" s="26" t="s">
        <v>492</v>
      </c>
      <c r="H115" s="27" t="s">
        <v>493</v>
      </c>
    </row>
    <row r="116" spans="2:8" ht="15.75" thickBot="1">
      <c r="B116" s="91" t="s">
        <v>543</v>
      </c>
      <c r="C116" s="95" t="s">
        <v>203</v>
      </c>
      <c r="D116" s="92" t="s">
        <v>39</v>
      </c>
      <c r="E116" s="155">
        <v>0.1</v>
      </c>
      <c r="F116" s="155"/>
      <c r="G116" s="93">
        <f>+H126</f>
        <v>387395</v>
      </c>
      <c r="H116" s="154">
        <f>+ROUND(E116*G116,0)</f>
        <v>38740</v>
      </c>
    </row>
    <row r="117" spans="2:8" ht="15.75" thickBot="1">
      <c r="B117" s="1022"/>
      <c r="C117" s="1023"/>
      <c r="D117" s="1024"/>
      <c r="E117" s="1030" t="s">
        <v>498</v>
      </c>
      <c r="F117" s="1031"/>
      <c r="G117" s="1032"/>
      <c r="H117" s="29">
        <f>ROUND(SUM(H116:H116),0)</f>
        <v>38740</v>
      </c>
    </row>
    <row r="118" spans="2:8" ht="15.75" thickBot="1">
      <c r="B118" s="42"/>
      <c r="C118" s="42"/>
      <c r="D118" s="42"/>
      <c r="E118" s="10"/>
      <c r="F118" s="10"/>
      <c r="G118" s="7"/>
      <c r="H118" s="8"/>
    </row>
    <row r="119" spans="2:8" ht="24.75" thickBot="1">
      <c r="B119" s="1033" t="s">
        <v>499</v>
      </c>
      <c r="C119" s="1034"/>
      <c r="D119" s="30" t="s">
        <v>495</v>
      </c>
      <c r="E119" s="30" t="s">
        <v>501</v>
      </c>
      <c r="F119" s="25" t="s">
        <v>2530</v>
      </c>
      <c r="G119" s="31" t="s">
        <v>500</v>
      </c>
      <c r="H119" s="32" t="s">
        <v>493</v>
      </c>
    </row>
    <row r="120" spans="2:8" ht="15.75" thickBot="1">
      <c r="B120" s="15">
        <v>3</v>
      </c>
      <c r="C120" s="16" t="s">
        <v>4</v>
      </c>
      <c r="D120" s="17"/>
      <c r="E120" s="18"/>
      <c r="F120" s="18"/>
      <c r="G120" s="19"/>
      <c r="H120" s="20">
        <f>+ROUND(E120*G120,0)</f>
        <v>0</v>
      </c>
    </row>
    <row r="121" spans="2:8" ht="15.75" thickBot="1">
      <c r="B121" s="991"/>
      <c r="C121" s="991"/>
      <c r="D121" s="991"/>
      <c r="E121" s="992" t="s">
        <v>502</v>
      </c>
      <c r="F121" s="993"/>
      <c r="G121" s="994"/>
      <c r="H121" s="33">
        <f>ROUND(SUM(H120:H120),0)</f>
        <v>0</v>
      </c>
    </row>
    <row r="122" spans="2:8" ht="15.75" thickBot="1">
      <c r="B122" s="1027"/>
      <c r="C122" s="1027"/>
      <c r="D122" s="1027"/>
      <c r="E122" s="1027"/>
      <c r="F122" s="1027"/>
      <c r="G122" s="1027"/>
      <c r="H122" s="1027"/>
    </row>
    <row r="123" spans="2:8">
      <c r="B123" s="1028" t="s">
        <v>503</v>
      </c>
      <c r="C123" s="1029"/>
      <c r="D123" s="41" t="s">
        <v>495</v>
      </c>
      <c r="E123" s="25" t="s">
        <v>504</v>
      </c>
      <c r="F123" s="25" t="s">
        <v>2530</v>
      </c>
      <c r="G123" s="26" t="s">
        <v>505</v>
      </c>
      <c r="H123" s="27" t="s">
        <v>493</v>
      </c>
    </row>
    <row r="124" spans="2:8">
      <c r="B124" s="111" t="s">
        <v>2514</v>
      </c>
      <c r="C124" s="11" t="str">
        <f>VLOOKUP(B124,'LISTA DE PRECIOS'!A:B,2,FALSE)</f>
        <v>Ayudante</v>
      </c>
      <c r="D124" s="12" t="str">
        <f>VLOOKUP(B124,'LISTA DE PRECIOS'!A:D,4,FALSE)</f>
        <v>Día</v>
      </c>
      <c r="E124" s="23">
        <v>1.5</v>
      </c>
      <c r="F124" s="23">
        <v>2</v>
      </c>
      <c r="G124" s="13">
        <f>VLOOKUP(B124,'LISTA DE PRECIOS'!A:E,5,FALSE)</f>
        <v>67964</v>
      </c>
      <c r="H124" s="119">
        <f>+ROUND(E124*F124*G124,0)</f>
        <v>203892</v>
      </c>
    </row>
    <row r="125" spans="2:8" ht="15.75" thickBot="1">
      <c r="B125" s="118" t="s">
        <v>2516</v>
      </c>
      <c r="C125" s="11" t="str">
        <f>VLOOKUP(B125,'LISTA DE PRECIOS'!A:B,2,FALSE)</f>
        <v>Oficial</v>
      </c>
      <c r="D125" s="12" t="str">
        <f>VLOOKUP(B125,'LISTA DE PRECIOS'!A:D,4,FALSE)</f>
        <v>Día</v>
      </c>
      <c r="E125" s="23">
        <v>1.5</v>
      </c>
      <c r="F125" s="117">
        <v>1</v>
      </c>
      <c r="G125" s="13">
        <f>VLOOKUP(B125,'LISTA DE PRECIOS'!A:E,5,FALSE)</f>
        <v>122335</v>
      </c>
      <c r="H125" s="116">
        <f>+ROUND(E125*F125*G125,0)</f>
        <v>183503</v>
      </c>
    </row>
    <row r="126" spans="2:8" ht="15.75" thickBot="1">
      <c r="B126" s="991"/>
      <c r="C126" s="991"/>
      <c r="D126" s="991"/>
      <c r="E126" s="1042" t="s">
        <v>506</v>
      </c>
      <c r="F126" s="1043"/>
      <c r="G126" s="1031"/>
      <c r="H126" s="29">
        <f>ROUND(SUM(H124:H125),0)</f>
        <v>387395</v>
      </c>
    </row>
    <row r="127" spans="2:8" ht="15.75" thickBot="1">
      <c r="B127" s="42"/>
      <c r="C127" s="42"/>
      <c r="D127" s="42"/>
      <c r="E127" s="42"/>
      <c r="F127" s="42"/>
      <c r="G127" s="42"/>
      <c r="H127" s="42"/>
    </row>
    <row r="128" spans="2:8" ht="15.75" thickBot="1">
      <c r="B128" s="40"/>
      <c r="C128" s="40"/>
      <c r="D128" s="40"/>
      <c r="E128" s="995" t="s">
        <v>507</v>
      </c>
      <c r="F128" s="996"/>
      <c r="G128" s="997"/>
      <c r="H128" s="14">
        <f>+ROUND(H126+H117+H113+H121,0)</f>
        <v>838079</v>
      </c>
    </row>
    <row r="130" spans="2:8" ht="15.75" thickBot="1"/>
    <row r="131" spans="2:8" ht="16.5" thickBot="1">
      <c r="B131" s="998" t="s">
        <v>2532</v>
      </c>
      <c r="C131" s="999"/>
      <c r="D131" s="999"/>
      <c r="E131" s="999"/>
      <c r="F131" s="999"/>
      <c r="G131" s="999"/>
      <c r="H131" s="1000"/>
    </row>
    <row r="132" spans="2:8" ht="15" customHeight="1" thickBot="1">
      <c r="B132" s="1001" t="s">
        <v>488</v>
      </c>
      <c r="C132" s="1002"/>
      <c r="D132" s="1003"/>
      <c r="E132" s="1004"/>
      <c r="F132" s="1004"/>
      <c r="G132" s="1004"/>
      <c r="H132" s="1005"/>
    </row>
    <row r="133" spans="2:8" ht="15.75" customHeight="1" thickBot="1">
      <c r="B133" s="1006" t="s">
        <v>2578</v>
      </c>
      <c r="C133" s="1007"/>
      <c r="D133" s="1008" t="s">
        <v>2654</v>
      </c>
      <c r="E133" s="1007"/>
      <c r="F133" s="1007"/>
      <c r="G133" s="1007"/>
      <c r="H133" s="1009"/>
    </row>
    <row r="134" spans="2:8" ht="14.45" customHeight="1">
      <c r="B134" s="1010" t="e">
        <f>VLOOKUP(D133,ACTIVIDADES!A:D,2,FALSE)</f>
        <v>#N/A</v>
      </c>
      <c r="C134" s="1011"/>
      <c r="D134" s="1010" t="s">
        <v>34</v>
      </c>
      <c r="E134" s="1011"/>
      <c r="F134" s="1011"/>
      <c r="G134" s="1011"/>
      <c r="H134" s="38" t="s">
        <v>1</v>
      </c>
    </row>
    <row r="135" spans="2:8">
      <c r="B135" s="1012"/>
      <c r="C135" s="1013"/>
      <c r="D135" s="1016">
        <f>+ROUND(H156+H147+H143+H151,0)</f>
        <v>1255226</v>
      </c>
      <c r="E135" s="1017"/>
      <c r="F135" s="1017"/>
      <c r="G135" s="1017"/>
      <c r="H135" s="1020" t="e">
        <v>#N/A</v>
      </c>
    </row>
    <row r="136" spans="2:8" ht="15.75" thickBot="1">
      <c r="B136" s="1014"/>
      <c r="C136" s="1015"/>
      <c r="D136" s="1018"/>
      <c r="E136" s="1019"/>
      <c r="F136" s="1019"/>
      <c r="G136" s="1019"/>
      <c r="H136" s="1021"/>
    </row>
    <row r="137" spans="2:8" ht="15.75" thickBot="1"/>
    <row r="138" spans="2:8" ht="15.75" thickBot="1">
      <c r="B138" s="1028" t="s">
        <v>494</v>
      </c>
      <c r="C138" s="1029"/>
      <c r="D138" s="41" t="s">
        <v>495</v>
      </c>
      <c r="E138" s="25" t="s">
        <v>496</v>
      </c>
      <c r="F138" s="25" t="s">
        <v>2469</v>
      </c>
      <c r="G138" s="26" t="s">
        <v>492</v>
      </c>
      <c r="H138" s="27" t="s">
        <v>493</v>
      </c>
    </row>
    <row r="139" spans="2:8">
      <c r="B139" s="310"/>
      <c r="C139" s="311" t="s">
        <v>2649</v>
      </c>
      <c r="D139" s="312" t="s">
        <v>1018</v>
      </c>
      <c r="E139" s="312">
        <f>+(2.87*4)+(4.26*2)</f>
        <v>20</v>
      </c>
      <c r="F139" s="312">
        <v>1</v>
      </c>
      <c r="G139" s="158">
        <v>12500</v>
      </c>
      <c r="H139" s="313">
        <f>+ROUND(E139*F139*G139,0)</f>
        <v>250000</v>
      </c>
    </row>
    <row r="140" spans="2:8" ht="22.5" customHeight="1">
      <c r="B140" s="193"/>
      <c r="C140" s="11" t="s">
        <v>2653</v>
      </c>
      <c r="D140" s="12" t="s">
        <v>23</v>
      </c>
      <c r="E140" s="12">
        <f>2.87*4.26</f>
        <v>12.2262</v>
      </c>
      <c r="F140" s="12">
        <v>1</v>
      </c>
      <c r="G140" s="13">
        <v>45000</v>
      </c>
      <c r="H140" s="39">
        <f>+ROUND(E140*F140*G140,0)</f>
        <v>550179</v>
      </c>
    </row>
    <row r="141" spans="2:8" ht="22.5" customHeight="1">
      <c r="B141" s="193" t="s">
        <v>1101</v>
      </c>
      <c r="C141" s="11" t="str">
        <f>VLOOKUP(B141,'LISTA DE PRECIOS'!A:B,2,FALSE)</f>
        <v>Silicona transparente sellador de vidrios tubo x 280 ml</v>
      </c>
      <c r="D141" s="12" t="str">
        <f>VLOOKUP(B141,'LISTA DE PRECIOS'!A:D,4,FALSE)</f>
        <v>un</v>
      </c>
      <c r="E141" s="12">
        <v>0.01</v>
      </c>
      <c r="F141" s="12">
        <v>1</v>
      </c>
      <c r="G141" s="13">
        <f>VLOOKUP(B141,'LISTA DE PRECIOS'!A:E,5,FALSE)</f>
        <v>23900</v>
      </c>
      <c r="H141" s="39">
        <f>+ROUND(E141*F141*G141,0)</f>
        <v>239</v>
      </c>
    </row>
    <row r="142" spans="2:8" ht="22.5" customHeight="1">
      <c r="B142" s="193" t="s">
        <v>1158</v>
      </c>
      <c r="C142" s="11" t="str">
        <f>VLOOKUP(B142,'LISTA DE PRECIOS'!A:B,2,FALSE)</f>
        <v xml:space="preserve">Tornillo autoperforante </v>
      </c>
      <c r="D142" s="12" t="str">
        <f>VLOOKUP(B142,'LISTA DE PRECIOS'!A:D,4,FALSE)</f>
        <v>Un</v>
      </c>
      <c r="E142" s="12">
        <v>5</v>
      </c>
      <c r="F142" s="12">
        <v>1</v>
      </c>
      <c r="G142" s="13">
        <f>VLOOKUP(B142,'LISTA DE PRECIOS'!A:E,5,FALSE)</f>
        <v>53</v>
      </c>
      <c r="H142" s="39">
        <f>+ROUND(E142*F142*G142,0)</f>
        <v>265</v>
      </c>
    </row>
    <row r="143" spans="2:8" ht="15.75" thickBot="1">
      <c r="B143" s="1022"/>
      <c r="C143" s="1023"/>
      <c r="D143" s="1024"/>
      <c r="E143" s="1030" t="s">
        <v>497</v>
      </c>
      <c r="F143" s="1031"/>
      <c r="G143" s="1032"/>
      <c r="H143" s="29">
        <f>ROUND(SUM(H139:H142),0)</f>
        <v>800683</v>
      </c>
    </row>
    <row r="144" spans="2:8" ht="15.75" thickBot="1">
      <c r="B144" s="1027"/>
      <c r="C144" s="1027"/>
      <c r="D144" s="1027"/>
      <c r="E144" s="1027"/>
      <c r="F144" s="1027"/>
      <c r="G144" s="1027"/>
      <c r="H144" s="1027"/>
    </row>
    <row r="145" spans="2:8">
      <c r="B145" s="1028" t="s">
        <v>489</v>
      </c>
      <c r="C145" s="1029"/>
      <c r="D145" s="41" t="s">
        <v>490</v>
      </c>
      <c r="E145" s="25" t="s">
        <v>491</v>
      </c>
      <c r="F145" s="25" t="s">
        <v>2530</v>
      </c>
      <c r="G145" s="26" t="s">
        <v>492</v>
      </c>
      <c r="H145" s="27" t="s">
        <v>493</v>
      </c>
    </row>
    <row r="146" spans="2:8" ht="15.75" thickBot="1">
      <c r="B146" s="91" t="s">
        <v>543</v>
      </c>
      <c r="C146" s="95" t="s">
        <v>203</v>
      </c>
      <c r="D146" s="92" t="s">
        <v>39</v>
      </c>
      <c r="E146" s="155">
        <v>0.1</v>
      </c>
      <c r="F146" s="155"/>
      <c r="G146" s="93">
        <f>+H156</f>
        <v>413221</v>
      </c>
      <c r="H146" s="154">
        <f>+ROUND(E146*G146,0)</f>
        <v>41322</v>
      </c>
    </row>
    <row r="147" spans="2:8" ht="15.75" thickBot="1">
      <c r="B147" s="1022"/>
      <c r="C147" s="1023"/>
      <c r="D147" s="1024"/>
      <c r="E147" s="1030" t="s">
        <v>498</v>
      </c>
      <c r="F147" s="1031"/>
      <c r="G147" s="1032"/>
      <c r="H147" s="29">
        <f>ROUND(SUM(H146:H146),0)</f>
        <v>41322</v>
      </c>
    </row>
    <row r="148" spans="2:8" ht="15.75" thickBot="1">
      <c r="B148" s="42"/>
      <c r="C148" s="42"/>
      <c r="D148" s="42"/>
      <c r="E148" s="10"/>
      <c r="F148" s="10"/>
      <c r="G148" s="7"/>
      <c r="H148" s="8"/>
    </row>
    <row r="149" spans="2:8" ht="24.75" thickBot="1">
      <c r="B149" s="1033" t="s">
        <v>499</v>
      </c>
      <c r="C149" s="1034"/>
      <c r="D149" s="30" t="s">
        <v>495</v>
      </c>
      <c r="E149" s="30" t="s">
        <v>501</v>
      </c>
      <c r="F149" s="25" t="s">
        <v>2530</v>
      </c>
      <c r="G149" s="31" t="s">
        <v>500</v>
      </c>
      <c r="H149" s="32" t="s">
        <v>493</v>
      </c>
    </row>
    <row r="150" spans="2:8" ht="15.75" thickBot="1">
      <c r="B150" s="15">
        <v>3</v>
      </c>
      <c r="C150" s="16" t="s">
        <v>4</v>
      </c>
      <c r="D150" s="17"/>
      <c r="E150" s="18"/>
      <c r="F150" s="18"/>
      <c r="G150" s="19"/>
      <c r="H150" s="20">
        <f>+ROUND(E150*G150,0)</f>
        <v>0</v>
      </c>
    </row>
    <row r="151" spans="2:8" ht="15.75" thickBot="1">
      <c r="B151" s="991"/>
      <c r="C151" s="991"/>
      <c r="D151" s="991"/>
      <c r="E151" s="992" t="s">
        <v>502</v>
      </c>
      <c r="F151" s="993"/>
      <c r="G151" s="994"/>
      <c r="H151" s="33">
        <f>ROUND(SUM(H150:H150),0)</f>
        <v>0</v>
      </c>
    </row>
    <row r="152" spans="2:8" ht="15.75" thickBot="1">
      <c r="B152" s="1027"/>
      <c r="C152" s="1027"/>
      <c r="D152" s="1027"/>
      <c r="E152" s="1027"/>
      <c r="F152" s="1027"/>
      <c r="G152" s="1027"/>
      <c r="H152" s="1027"/>
    </row>
    <row r="153" spans="2:8">
      <c r="B153" s="1028" t="s">
        <v>503</v>
      </c>
      <c r="C153" s="1029"/>
      <c r="D153" s="41" t="s">
        <v>495</v>
      </c>
      <c r="E153" s="25" t="s">
        <v>504</v>
      </c>
      <c r="F153" s="25" t="s">
        <v>2530</v>
      </c>
      <c r="G153" s="26" t="s">
        <v>505</v>
      </c>
      <c r="H153" s="27" t="s">
        <v>493</v>
      </c>
    </row>
    <row r="154" spans="2:8">
      <c r="B154" s="111" t="s">
        <v>2514</v>
      </c>
      <c r="C154" s="11" t="str">
        <f>VLOOKUP(B154,'LISTA DE PRECIOS'!A:B,2,FALSE)</f>
        <v>Ayudante</v>
      </c>
      <c r="D154" s="12" t="str">
        <f>VLOOKUP(B154,'LISTA DE PRECIOS'!A:D,4,FALSE)</f>
        <v>Día</v>
      </c>
      <c r="E154" s="23">
        <v>1.6</v>
      </c>
      <c r="F154" s="23">
        <v>2</v>
      </c>
      <c r="G154" s="13">
        <f>VLOOKUP(B154,'LISTA DE PRECIOS'!A:E,5,FALSE)</f>
        <v>67964</v>
      </c>
      <c r="H154" s="119">
        <f>+ROUND(E154*F154*G154,0)</f>
        <v>217485</v>
      </c>
    </row>
    <row r="155" spans="2:8" ht="15.75" thickBot="1">
      <c r="B155" s="118" t="s">
        <v>2516</v>
      </c>
      <c r="C155" s="11" t="str">
        <f>VLOOKUP(B155,'LISTA DE PRECIOS'!A:B,2,FALSE)</f>
        <v>Oficial</v>
      </c>
      <c r="D155" s="12" t="str">
        <f>VLOOKUP(B155,'LISTA DE PRECIOS'!A:D,4,FALSE)</f>
        <v>Día</v>
      </c>
      <c r="E155" s="23">
        <v>1.6</v>
      </c>
      <c r="F155" s="117">
        <v>1</v>
      </c>
      <c r="G155" s="13">
        <f>VLOOKUP(B155,'LISTA DE PRECIOS'!A:E,5,FALSE)</f>
        <v>122335</v>
      </c>
      <c r="H155" s="116">
        <f>+ROUND(E155*F155*G155,0)</f>
        <v>195736</v>
      </c>
    </row>
    <row r="156" spans="2:8" ht="15.75" thickBot="1">
      <c r="B156" s="991"/>
      <c r="C156" s="991"/>
      <c r="D156" s="991"/>
      <c r="E156" s="1042" t="s">
        <v>506</v>
      </c>
      <c r="F156" s="1043"/>
      <c r="G156" s="1031"/>
      <c r="H156" s="29">
        <f>ROUND(SUM(H154:H155),0)</f>
        <v>413221</v>
      </c>
    </row>
    <row r="157" spans="2:8" ht="15.75" thickBot="1">
      <c r="B157" s="42"/>
      <c r="C157" s="42"/>
      <c r="D157" s="42"/>
      <c r="E157" s="42"/>
      <c r="F157" s="42"/>
      <c r="G157" s="42"/>
      <c r="H157" s="42"/>
    </row>
    <row r="158" spans="2:8" ht="15.75" thickBot="1">
      <c r="B158" s="40"/>
      <c r="C158" s="40"/>
      <c r="D158" s="40"/>
      <c r="E158" s="995" t="s">
        <v>507</v>
      </c>
      <c r="F158" s="996"/>
      <c r="G158" s="997"/>
      <c r="H158" s="14">
        <f>+ROUND(H156+H147+H143+H151,0)</f>
        <v>1255226</v>
      </c>
    </row>
    <row r="160" spans="2:8" ht="15.75" thickBot="1"/>
    <row r="161" spans="2:8" ht="16.5" thickBot="1">
      <c r="B161" s="998" t="s">
        <v>2532</v>
      </c>
      <c r="C161" s="999"/>
      <c r="D161" s="999"/>
      <c r="E161" s="999"/>
      <c r="F161" s="999"/>
      <c r="G161" s="999"/>
      <c r="H161" s="1000"/>
    </row>
    <row r="162" spans="2:8" ht="15" customHeight="1" thickBot="1">
      <c r="B162" s="1001" t="s">
        <v>488</v>
      </c>
      <c r="C162" s="1002"/>
      <c r="D162" s="1003"/>
      <c r="E162" s="1004"/>
      <c r="F162" s="1004"/>
      <c r="G162" s="1004"/>
      <c r="H162" s="1005"/>
    </row>
    <row r="163" spans="2:8" ht="15.75" customHeight="1" thickBot="1">
      <c r="B163" s="1006" t="s">
        <v>2578</v>
      </c>
      <c r="C163" s="1007"/>
      <c r="D163" s="1008" t="s">
        <v>2655</v>
      </c>
      <c r="E163" s="1007"/>
      <c r="F163" s="1007"/>
      <c r="G163" s="1007"/>
      <c r="H163" s="1009"/>
    </row>
    <row r="164" spans="2:8" ht="14.45" customHeight="1">
      <c r="B164" s="1010" t="e">
        <f>VLOOKUP(D163,ACTIVIDADES!A:D,2,FALSE)</f>
        <v>#N/A</v>
      </c>
      <c r="C164" s="1011"/>
      <c r="D164" s="1010" t="s">
        <v>34</v>
      </c>
      <c r="E164" s="1011"/>
      <c r="F164" s="1011"/>
      <c r="G164" s="1011"/>
      <c r="H164" s="38" t="s">
        <v>1</v>
      </c>
    </row>
    <row r="165" spans="2:8">
      <c r="B165" s="1012"/>
      <c r="C165" s="1013"/>
      <c r="D165" s="1016">
        <f>+ROUND(H186+H177+H173+H181,0)</f>
        <v>1238307</v>
      </c>
      <c r="E165" s="1017"/>
      <c r="F165" s="1017"/>
      <c r="G165" s="1017"/>
      <c r="H165" s="1020" t="e">
        <v>#N/A</v>
      </c>
    </row>
    <row r="166" spans="2:8" ht="15.75" thickBot="1">
      <c r="B166" s="1014"/>
      <c r="C166" s="1015"/>
      <c r="D166" s="1018"/>
      <c r="E166" s="1019"/>
      <c r="F166" s="1019"/>
      <c r="G166" s="1019"/>
      <c r="H166" s="1021"/>
    </row>
    <row r="167" spans="2:8" ht="15.75" thickBot="1"/>
    <row r="168" spans="2:8" ht="15.75" thickBot="1">
      <c r="B168" s="1028" t="s">
        <v>494</v>
      </c>
      <c r="C168" s="1029"/>
      <c r="D168" s="41" t="s">
        <v>495</v>
      </c>
      <c r="E168" s="25" t="s">
        <v>496</v>
      </c>
      <c r="F168" s="25" t="s">
        <v>2469</v>
      </c>
      <c r="G168" s="26" t="s">
        <v>492</v>
      </c>
      <c r="H168" s="27" t="s">
        <v>493</v>
      </c>
    </row>
    <row r="169" spans="2:8">
      <c r="B169" s="310"/>
      <c r="C169" s="311" t="s">
        <v>2649</v>
      </c>
      <c r="D169" s="312" t="s">
        <v>1018</v>
      </c>
      <c r="E169" s="312">
        <f>+(2.8*4)+(4.26*2)</f>
        <v>19.72</v>
      </c>
      <c r="F169" s="312">
        <v>1</v>
      </c>
      <c r="G169" s="158">
        <v>12500</v>
      </c>
      <c r="H169" s="313">
        <f>+ROUND(E169*F169*G169,0)</f>
        <v>246500</v>
      </c>
    </row>
    <row r="170" spans="2:8" ht="22.5" customHeight="1">
      <c r="B170" s="193"/>
      <c r="C170" s="11" t="s">
        <v>2653</v>
      </c>
      <c r="D170" s="12" t="s">
        <v>23</v>
      </c>
      <c r="E170" s="12">
        <f>2.8*4.26</f>
        <v>11.927999999999999</v>
      </c>
      <c r="F170" s="12">
        <v>1</v>
      </c>
      <c r="G170" s="13">
        <v>45000</v>
      </c>
      <c r="H170" s="39">
        <f>+ROUND(E170*F170*G170,0)</f>
        <v>536760</v>
      </c>
    </row>
    <row r="171" spans="2:8" ht="22.5" customHeight="1">
      <c r="B171" s="193" t="s">
        <v>1101</v>
      </c>
      <c r="C171" s="11" t="str">
        <f>VLOOKUP(B171,'LISTA DE PRECIOS'!A:B,2,FALSE)</f>
        <v>Silicona transparente sellador de vidrios tubo x 280 ml</v>
      </c>
      <c r="D171" s="12" t="str">
        <f>VLOOKUP(B171,'LISTA DE PRECIOS'!A:D,4,FALSE)</f>
        <v>un</v>
      </c>
      <c r="E171" s="12">
        <v>0.01</v>
      </c>
      <c r="F171" s="12">
        <v>1</v>
      </c>
      <c r="G171" s="13">
        <f>VLOOKUP(B171,'LISTA DE PRECIOS'!A:E,5,FALSE)</f>
        <v>23900</v>
      </c>
      <c r="H171" s="39">
        <f>+ROUND(E171*F171*G171,0)</f>
        <v>239</v>
      </c>
    </row>
    <row r="172" spans="2:8" ht="22.5" customHeight="1">
      <c r="B172" s="193" t="s">
        <v>1158</v>
      </c>
      <c r="C172" s="11" t="str">
        <f>VLOOKUP(B172,'LISTA DE PRECIOS'!A:B,2,FALSE)</f>
        <v xml:space="preserve">Tornillo autoperforante </v>
      </c>
      <c r="D172" s="12" t="str">
        <f>VLOOKUP(B172,'LISTA DE PRECIOS'!A:D,4,FALSE)</f>
        <v>Un</v>
      </c>
      <c r="E172" s="12">
        <v>5</v>
      </c>
      <c r="F172" s="12">
        <v>1</v>
      </c>
      <c r="G172" s="13">
        <f>VLOOKUP(B172,'LISTA DE PRECIOS'!A:E,5,FALSE)</f>
        <v>53</v>
      </c>
      <c r="H172" s="39">
        <f>+ROUND(E172*F172*G172,0)</f>
        <v>265</v>
      </c>
    </row>
    <row r="173" spans="2:8" ht="15.75" thickBot="1">
      <c r="B173" s="1022"/>
      <c r="C173" s="1023"/>
      <c r="D173" s="1024"/>
      <c r="E173" s="1030" t="s">
        <v>497</v>
      </c>
      <c r="F173" s="1031"/>
      <c r="G173" s="1032"/>
      <c r="H173" s="29">
        <f>ROUND(SUM(H169:H172),0)</f>
        <v>783764</v>
      </c>
    </row>
    <row r="174" spans="2:8" ht="15.75" thickBot="1">
      <c r="B174" s="1027"/>
      <c r="C174" s="1027"/>
      <c r="D174" s="1027"/>
      <c r="E174" s="1027"/>
      <c r="F174" s="1027"/>
      <c r="G174" s="1027"/>
      <c r="H174" s="1027"/>
    </row>
    <row r="175" spans="2:8">
      <c r="B175" s="1028" t="s">
        <v>489</v>
      </c>
      <c r="C175" s="1029"/>
      <c r="D175" s="41" t="s">
        <v>490</v>
      </c>
      <c r="E175" s="25" t="s">
        <v>491</v>
      </c>
      <c r="F175" s="25" t="s">
        <v>2530</v>
      </c>
      <c r="G175" s="26" t="s">
        <v>492</v>
      </c>
      <c r="H175" s="27" t="s">
        <v>493</v>
      </c>
    </row>
    <row r="176" spans="2:8" ht="15.75" thickBot="1">
      <c r="B176" s="91" t="s">
        <v>543</v>
      </c>
      <c r="C176" s="95" t="s">
        <v>203</v>
      </c>
      <c r="D176" s="92" t="s">
        <v>39</v>
      </c>
      <c r="E176" s="155">
        <v>0.1</v>
      </c>
      <c r="F176" s="155"/>
      <c r="G176" s="93">
        <f>+H186</f>
        <v>413221</v>
      </c>
      <c r="H176" s="154">
        <f>+ROUND(E176*G176,0)</f>
        <v>41322</v>
      </c>
    </row>
    <row r="177" spans="2:8" ht="15.75" thickBot="1">
      <c r="B177" s="1022"/>
      <c r="C177" s="1023"/>
      <c r="D177" s="1024"/>
      <c r="E177" s="1030" t="s">
        <v>498</v>
      </c>
      <c r="F177" s="1031"/>
      <c r="G177" s="1032"/>
      <c r="H177" s="29">
        <f>ROUND(SUM(H176:H176),0)</f>
        <v>41322</v>
      </c>
    </row>
    <row r="178" spans="2:8" ht="15.75" thickBot="1">
      <c r="B178" s="42"/>
      <c r="C178" s="42"/>
      <c r="D178" s="42"/>
      <c r="E178" s="10"/>
      <c r="F178" s="10"/>
      <c r="G178" s="7"/>
      <c r="H178" s="8"/>
    </row>
    <row r="179" spans="2:8" ht="24.75" thickBot="1">
      <c r="B179" s="1033" t="s">
        <v>499</v>
      </c>
      <c r="C179" s="1034"/>
      <c r="D179" s="30" t="s">
        <v>495</v>
      </c>
      <c r="E179" s="30" t="s">
        <v>501</v>
      </c>
      <c r="F179" s="25" t="s">
        <v>2530</v>
      </c>
      <c r="G179" s="31" t="s">
        <v>500</v>
      </c>
      <c r="H179" s="32" t="s">
        <v>493</v>
      </c>
    </row>
    <row r="180" spans="2:8" ht="15.75" thickBot="1">
      <c r="B180" s="15">
        <v>3</v>
      </c>
      <c r="C180" s="16" t="s">
        <v>4</v>
      </c>
      <c r="D180" s="17"/>
      <c r="E180" s="18"/>
      <c r="F180" s="18"/>
      <c r="G180" s="19"/>
      <c r="H180" s="20">
        <f>+ROUND(E180*G180,0)</f>
        <v>0</v>
      </c>
    </row>
    <row r="181" spans="2:8" ht="15.75" thickBot="1">
      <c r="B181" s="991"/>
      <c r="C181" s="991"/>
      <c r="D181" s="991"/>
      <c r="E181" s="992" t="s">
        <v>502</v>
      </c>
      <c r="F181" s="993"/>
      <c r="G181" s="994"/>
      <c r="H181" s="33">
        <f>ROUND(SUM(H180:H180),0)</f>
        <v>0</v>
      </c>
    </row>
    <row r="182" spans="2:8" ht="15.75" thickBot="1">
      <c r="B182" s="1027"/>
      <c r="C182" s="1027"/>
      <c r="D182" s="1027"/>
      <c r="E182" s="1027"/>
      <c r="F182" s="1027"/>
      <c r="G182" s="1027"/>
      <c r="H182" s="1027"/>
    </row>
    <row r="183" spans="2:8">
      <c r="B183" s="1028" t="s">
        <v>503</v>
      </c>
      <c r="C183" s="1029"/>
      <c r="D183" s="41" t="s">
        <v>495</v>
      </c>
      <c r="E183" s="25" t="s">
        <v>504</v>
      </c>
      <c r="F183" s="25" t="s">
        <v>2530</v>
      </c>
      <c r="G183" s="26" t="s">
        <v>505</v>
      </c>
      <c r="H183" s="27" t="s">
        <v>493</v>
      </c>
    </row>
    <row r="184" spans="2:8">
      <c r="B184" s="111" t="s">
        <v>2514</v>
      </c>
      <c r="C184" s="11" t="str">
        <f>VLOOKUP(B184,'LISTA DE PRECIOS'!A:B,2,FALSE)</f>
        <v>Ayudante</v>
      </c>
      <c r="D184" s="12" t="str">
        <f>VLOOKUP(B184,'LISTA DE PRECIOS'!A:D,4,FALSE)</f>
        <v>Día</v>
      </c>
      <c r="E184" s="23">
        <v>1.6</v>
      </c>
      <c r="F184" s="23">
        <v>2</v>
      </c>
      <c r="G184" s="13">
        <f>VLOOKUP(B184,'LISTA DE PRECIOS'!A:E,5,FALSE)</f>
        <v>67964</v>
      </c>
      <c r="H184" s="119">
        <f>+ROUND(E184*F184*G184,0)</f>
        <v>217485</v>
      </c>
    </row>
    <row r="185" spans="2:8" ht="15.75" thickBot="1">
      <c r="B185" s="118" t="s">
        <v>2516</v>
      </c>
      <c r="C185" s="11" t="str">
        <f>VLOOKUP(B185,'LISTA DE PRECIOS'!A:B,2,FALSE)</f>
        <v>Oficial</v>
      </c>
      <c r="D185" s="12" t="str">
        <f>VLOOKUP(B185,'LISTA DE PRECIOS'!A:D,4,FALSE)</f>
        <v>Día</v>
      </c>
      <c r="E185" s="23">
        <v>1.6</v>
      </c>
      <c r="F185" s="117">
        <v>1</v>
      </c>
      <c r="G185" s="13">
        <f>VLOOKUP(B185,'LISTA DE PRECIOS'!A:E,5,FALSE)</f>
        <v>122335</v>
      </c>
      <c r="H185" s="116">
        <f>+ROUND(E185*F185*G185,0)</f>
        <v>195736</v>
      </c>
    </row>
    <row r="186" spans="2:8" ht="15.75" thickBot="1">
      <c r="B186" s="991"/>
      <c r="C186" s="991"/>
      <c r="D186" s="991"/>
      <c r="E186" s="1042" t="s">
        <v>506</v>
      </c>
      <c r="F186" s="1043"/>
      <c r="G186" s="1031"/>
      <c r="H186" s="29">
        <f>ROUND(SUM(H184:H185),0)</f>
        <v>413221</v>
      </c>
    </row>
    <row r="187" spans="2:8" ht="15.75" thickBot="1">
      <c r="B187" s="42"/>
      <c r="C187" s="42"/>
      <c r="D187" s="42"/>
      <c r="E187" s="42"/>
      <c r="F187" s="42"/>
      <c r="G187" s="42"/>
      <c r="H187" s="42"/>
    </row>
    <row r="188" spans="2:8" ht="15.75" thickBot="1">
      <c r="B188" s="40"/>
      <c r="C188" s="40"/>
      <c r="D188" s="40"/>
      <c r="E188" s="995" t="s">
        <v>507</v>
      </c>
      <c r="F188" s="996"/>
      <c r="G188" s="997"/>
      <c r="H188" s="14">
        <f>+ROUND(H186+H177+H173+H181,0)</f>
        <v>1238307</v>
      </c>
    </row>
    <row r="190" spans="2:8" ht="15.75" thickBot="1"/>
    <row r="191" spans="2:8" ht="16.5" thickBot="1">
      <c r="B191" s="998" t="s">
        <v>2532</v>
      </c>
      <c r="C191" s="999"/>
      <c r="D191" s="999"/>
      <c r="E191" s="999"/>
      <c r="F191" s="999"/>
      <c r="G191" s="999"/>
      <c r="H191" s="1000"/>
    </row>
    <row r="192" spans="2:8" ht="15" customHeight="1" thickBot="1">
      <c r="B192" s="1001" t="s">
        <v>488</v>
      </c>
      <c r="C192" s="1002"/>
      <c r="D192" s="1003"/>
      <c r="E192" s="1004"/>
      <c r="F192" s="1004"/>
      <c r="G192" s="1004"/>
      <c r="H192" s="1005"/>
    </row>
    <row r="193" spans="2:8" ht="15.75" customHeight="1" thickBot="1">
      <c r="B193" s="1006" t="s">
        <v>2578</v>
      </c>
      <c r="C193" s="1007"/>
      <c r="D193" s="1008" t="s">
        <v>2656</v>
      </c>
      <c r="E193" s="1007"/>
      <c r="F193" s="1007"/>
      <c r="G193" s="1007"/>
      <c r="H193" s="1009"/>
    </row>
    <row r="194" spans="2:8" ht="14.45" customHeight="1">
      <c r="B194" s="1010" t="e">
        <f>VLOOKUP(D193,ACTIVIDADES!A:D,2,FALSE)</f>
        <v>#N/A</v>
      </c>
      <c r="C194" s="1011"/>
      <c r="D194" s="1010" t="s">
        <v>34</v>
      </c>
      <c r="E194" s="1011"/>
      <c r="F194" s="1011"/>
      <c r="G194" s="1011"/>
      <c r="H194" s="38" t="s">
        <v>1</v>
      </c>
    </row>
    <row r="195" spans="2:8">
      <c r="B195" s="1012"/>
      <c r="C195" s="1013"/>
      <c r="D195" s="1016">
        <f>+ROUND(H216+H207+H203+H211,0)</f>
        <v>877210</v>
      </c>
      <c r="E195" s="1017"/>
      <c r="F195" s="1017"/>
      <c r="G195" s="1017"/>
      <c r="H195" s="1020" t="e">
        <v>#N/A</v>
      </c>
    </row>
    <row r="196" spans="2:8" ht="15.75" thickBot="1">
      <c r="B196" s="1014"/>
      <c r="C196" s="1015"/>
      <c r="D196" s="1018"/>
      <c r="E196" s="1019"/>
      <c r="F196" s="1019"/>
      <c r="G196" s="1019"/>
      <c r="H196" s="1021"/>
    </row>
    <row r="197" spans="2:8" ht="15.75" thickBot="1"/>
    <row r="198" spans="2:8" ht="15.75" thickBot="1">
      <c r="B198" s="1028" t="s">
        <v>494</v>
      </c>
      <c r="C198" s="1029"/>
      <c r="D198" s="41" t="s">
        <v>495</v>
      </c>
      <c r="E198" s="25" t="s">
        <v>496</v>
      </c>
      <c r="F198" s="25" t="s">
        <v>2469</v>
      </c>
      <c r="G198" s="26" t="s">
        <v>492</v>
      </c>
      <c r="H198" s="27" t="s">
        <v>493</v>
      </c>
    </row>
    <row r="199" spans="2:8">
      <c r="B199" s="310"/>
      <c r="C199" s="311" t="s">
        <v>2649</v>
      </c>
      <c r="D199" s="312" t="s">
        <v>1018</v>
      </c>
      <c r="E199" s="312">
        <f>+(1.5*4)+(4.26*2)</f>
        <v>14.52</v>
      </c>
      <c r="F199" s="312">
        <v>1</v>
      </c>
      <c r="G199" s="158">
        <v>12500</v>
      </c>
      <c r="H199" s="313">
        <f>+ROUND(E199*F199*G199,0)</f>
        <v>181500</v>
      </c>
    </row>
    <row r="200" spans="2:8" ht="22.5" customHeight="1">
      <c r="B200" s="193"/>
      <c r="C200" s="11" t="s">
        <v>2653</v>
      </c>
      <c r="D200" s="12" t="s">
        <v>23</v>
      </c>
      <c r="E200" s="12">
        <f>1.7*4.26</f>
        <v>7.2419999999999991</v>
      </c>
      <c r="F200" s="12">
        <v>1</v>
      </c>
      <c r="G200" s="13">
        <v>45000</v>
      </c>
      <c r="H200" s="39">
        <f>+ROUND(E200*F200*G200,0)</f>
        <v>325890</v>
      </c>
    </row>
    <row r="201" spans="2:8" ht="22.5" customHeight="1">
      <c r="B201" s="193" t="s">
        <v>1101</v>
      </c>
      <c r="C201" s="11" t="str">
        <f>VLOOKUP(B201,'LISTA DE PRECIOS'!A:B,2,FALSE)</f>
        <v>Silicona transparente sellador de vidrios tubo x 280 ml</v>
      </c>
      <c r="D201" s="12" t="str">
        <f>VLOOKUP(B201,'LISTA DE PRECIOS'!A:D,4,FALSE)</f>
        <v>un</v>
      </c>
      <c r="E201" s="12">
        <v>0.01</v>
      </c>
      <c r="F201" s="12">
        <v>1</v>
      </c>
      <c r="G201" s="13">
        <f>VLOOKUP(B201,'LISTA DE PRECIOS'!A:E,5,FALSE)</f>
        <v>23900</v>
      </c>
      <c r="H201" s="39">
        <f>+ROUND(E201*F201*G201,0)</f>
        <v>239</v>
      </c>
    </row>
    <row r="202" spans="2:8" ht="22.5" customHeight="1">
      <c r="B202" s="193" t="s">
        <v>1158</v>
      </c>
      <c r="C202" s="11" t="str">
        <f>VLOOKUP(B202,'LISTA DE PRECIOS'!A:B,2,FALSE)</f>
        <v xml:space="preserve">Tornillo autoperforante </v>
      </c>
      <c r="D202" s="12" t="str">
        <f>VLOOKUP(B202,'LISTA DE PRECIOS'!A:D,4,FALSE)</f>
        <v>Un</v>
      </c>
      <c r="E202" s="12">
        <v>5</v>
      </c>
      <c r="F202" s="12">
        <v>1</v>
      </c>
      <c r="G202" s="13">
        <f>VLOOKUP(B202,'LISTA DE PRECIOS'!A:E,5,FALSE)</f>
        <v>53</v>
      </c>
      <c r="H202" s="39">
        <f>+ROUND(E202*F202*G202,0)</f>
        <v>265</v>
      </c>
    </row>
    <row r="203" spans="2:8" ht="15.75" thickBot="1">
      <c r="B203" s="1022"/>
      <c r="C203" s="1023"/>
      <c r="D203" s="1024"/>
      <c r="E203" s="1030" t="s">
        <v>497</v>
      </c>
      <c r="F203" s="1031"/>
      <c r="G203" s="1032"/>
      <c r="H203" s="29">
        <f>ROUND(SUM(H199:H202),0)</f>
        <v>507894</v>
      </c>
    </row>
    <row r="204" spans="2:8" ht="15.75" thickBot="1">
      <c r="B204" s="1027"/>
      <c r="C204" s="1027"/>
      <c r="D204" s="1027"/>
      <c r="E204" s="1027"/>
      <c r="F204" s="1027"/>
      <c r="G204" s="1027"/>
      <c r="H204" s="1027"/>
    </row>
    <row r="205" spans="2:8">
      <c r="B205" s="1028" t="s">
        <v>489</v>
      </c>
      <c r="C205" s="1029"/>
      <c r="D205" s="41" t="s">
        <v>490</v>
      </c>
      <c r="E205" s="25" t="s">
        <v>491</v>
      </c>
      <c r="F205" s="25" t="s">
        <v>2530</v>
      </c>
      <c r="G205" s="26" t="s">
        <v>492</v>
      </c>
      <c r="H205" s="27" t="s">
        <v>493</v>
      </c>
    </row>
    <row r="206" spans="2:8" ht="15.75" thickBot="1">
      <c r="B206" s="91" t="s">
        <v>543</v>
      </c>
      <c r="C206" s="95" t="s">
        <v>203</v>
      </c>
      <c r="D206" s="92" t="s">
        <v>39</v>
      </c>
      <c r="E206" s="155">
        <v>0.1</v>
      </c>
      <c r="F206" s="155"/>
      <c r="G206" s="93">
        <f>+H216</f>
        <v>335742</v>
      </c>
      <c r="H206" s="154">
        <f>+ROUND(E206*G206,0)</f>
        <v>33574</v>
      </c>
    </row>
    <row r="207" spans="2:8" ht="15.75" thickBot="1">
      <c r="B207" s="1022"/>
      <c r="C207" s="1023"/>
      <c r="D207" s="1024"/>
      <c r="E207" s="1030" t="s">
        <v>498</v>
      </c>
      <c r="F207" s="1031"/>
      <c r="G207" s="1032"/>
      <c r="H207" s="29">
        <f>ROUND(SUM(H206:H206),0)</f>
        <v>33574</v>
      </c>
    </row>
    <row r="208" spans="2:8" ht="15.75" thickBot="1">
      <c r="B208" s="42"/>
      <c r="C208" s="42"/>
      <c r="D208" s="42"/>
      <c r="E208" s="10"/>
      <c r="F208" s="10"/>
      <c r="G208" s="7"/>
      <c r="H208" s="8"/>
    </row>
    <row r="209" spans="2:8" ht="24.75" thickBot="1">
      <c r="B209" s="1033" t="s">
        <v>499</v>
      </c>
      <c r="C209" s="1034"/>
      <c r="D209" s="30" t="s">
        <v>495</v>
      </c>
      <c r="E209" s="30" t="s">
        <v>501</v>
      </c>
      <c r="F209" s="25" t="s">
        <v>2530</v>
      </c>
      <c r="G209" s="31" t="s">
        <v>500</v>
      </c>
      <c r="H209" s="32" t="s">
        <v>493</v>
      </c>
    </row>
    <row r="210" spans="2:8" ht="15.75" thickBot="1">
      <c r="B210" s="15">
        <v>3</v>
      </c>
      <c r="C210" s="16" t="s">
        <v>4</v>
      </c>
      <c r="D210" s="17"/>
      <c r="E210" s="18"/>
      <c r="F210" s="18"/>
      <c r="G210" s="19"/>
      <c r="H210" s="20">
        <f>+ROUND(E210*G210,0)</f>
        <v>0</v>
      </c>
    </row>
    <row r="211" spans="2:8" ht="15.75" thickBot="1">
      <c r="B211" s="991"/>
      <c r="C211" s="991"/>
      <c r="D211" s="991"/>
      <c r="E211" s="992" t="s">
        <v>502</v>
      </c>
      <c r="F211" s="993"/>
      <c r="G211" s="994"/>
      <c r="H211" s="33">
        <f>ROUND(SUM(H210:H210),0)</f>
        <v>0</v>
      </c>
    </row>
    <row r="212" spans="2:8" ht="15.75" thickBot="1">
      <c r="B212" s="1027"/>
      <c r="C212" s="1027"/>
      <c r="D212" s="1027"/>
      <c r="E212" s="1027"/>
      <c r="F212" s="1027"/>
      <c r="G212" s="1027"/>
      <c r="H212" s="1027"/>
    </row>
    <row r="213" spans="2:8">
      <c r="B213" s="1028" t="s">
        <v>503</v>
      </c>
      <c r="C213" s="1029"/>
      <c r="D213" s="41" t="s">
        <v>495</v>
      </c>
      <c r="E213" s="25" t="s">
        <v>504</v>
      </c>
      <c r="F213" s="25" t="s">
        <v>2530</v>
      </c>
      <c r="G213" s="26" t="s">
        <v>505</v>
      </c>
      <c r="H213" s="27" t="s">
        <v>493</v>
      </c>
    </row>
    <row r="214" spans="2:8">
      <c r="B214" s="111" t="s">
        <v>2514</v>
      </c>
      <c r="C214" s="11" t="str">
        <f>VLOOKUP(B214,'LISTA DE PRECIOS'!A:B,2,FALSE)</f>
        <v>Ayudante</v>
      </c>
      <c r="D214" s="12" t="str">
        <f>VLOOKUP(B214,'LISTA DE PRECIOS'!A:D,4,FALSE)</f>
        <v>Día</v>
      </c>
      <c r="E214" s="23">
        <v>1.3</v>
      </c>
      <c r="F214" s="23">
        <v>2</v>
      </c>
      <c r="G214" s="13">
        <f>VLOOKUP(B214,'LISTA DE PRECIOS'!A:E,5,FALSE)</f>
        <v>67964</v>
      </c>
      <c r="H214" s="119">
        <f>+ROUND(E214*F214*G214,0)</f>
        <v>176706</v>
      </c>
    </row>
    <row r="215" spans="2:8" ht="15.75" thickBot="1">
      <c r="B215" s="118" t="s">
        <v>2516</v>
      </c>
      <c r="C215" s="11" t="str">
        <f>VLOOKUP(B215,'LISTA DE PRECIOS'!A:B,2,FALSE)</f>
        <v>Oficial</v>
      </c>
      <c r="D215" s="12" t="str">
        <f>VLOOKUP(B215,'LISTA DE PRECIOS'!A:D,4,FALSE)</f>
        <v>Día</v>
      </c>
      <c r="E215" s="23">
        <v>1.3</v>
      </c>
      <c r="F215" s="117">
        <v>1</v>
      </c>
      <c r="G215" s="13">
        <f>VLOOKUP(B215,'LISTA DE PRECIOS'!A:E,5,FALSE)</f>
        <v>122335</v>
      </c>
      <c r="H215" s="116">
        <f>+ROUND(E215*F215*G215,0)</f>
        <v>159036</v>
      </c>
    </row>
    <row r="216" spans="2:8" ht="15.75" thickBot="1">
      <c r="B216" s="991"/>
      <c r="C216" s="991"/>
      <c r="D216" s="991"/>
      <c r="E216" s="1042" t="s">
        <v>506</v>
      </c>
      <c r="F216" s="1043"/>
      <c r="G216" s="1031"/>
      <c r="H216" s="29">
        <f>ROUND(SUM(H214:H215),0)</f>
        <v>335742</v>
      </c>
    </row>
    <row r="217" spans="2:8" ht="15.75" thickBot="1">
      <c r="B217" s="42"/>
      <c r="C217" s="42"/>
      <c r="D217" s="42"/>
      <c r="E217" s="42"/>
      <c r="F217" s="42"/>
      <c r="G217" s="42"/>
      <c r="H217" s="42"/>
    </row>
    <row r="218" spans="2:8" ht="15.75" thickBot="1">
      <c r="B218" s="40"/>
      <c r="C218" s="40"/>
      <c r="D218" s="40"/>
      <c r="E218" s="995" t="s">
        <v>507</v>
      </c>
      <c r="F218" s="996"/>
      <c r="G218" s="997"/>
      <c r="H218" s="14">
        <f>+ROUND(H216+H207+H203+H211,0)</f>
        <v>877210</v>
      </c>
    </row>
    <row r="220" spans="2:8" ht="15" customHeight="1" thickBot="1">
      <c r="B220" s="4"/>
      <c r="C220" s="4"/>
      <c r="D220" s="4"/>
      <c r="E220" s="4"/>
      <c r="F220" s="4"/>
    </row>
    <row r="221" spans="2:8" ht="17.45" customHeight="1" thickBot="1">
      <c r="B221" s="998" t="s">
        <v>2532</v>
      </c>
      <c r="C221" s="999"/>
      <c r="D221" s="999"/>
      <c r="E221" s="999"/>
      <c r="F221" s="999"/>
      <c r="G221" s="999"/>
      <c r="H221" s="1000"/>
    </row>
    <row r="222" spans="2:8" ht="18" customHeight="1" thickBot="1">
      <c r="B222" s="1001" t="s">
        <v>488</v>
      </c>
      <c r="C222" s="1002"/>
      <c r="D222" s="1003"/>
      <c r="E222" s="1004"/>
      <c r="F222" s="1004"/>
      <c r="G222" s="1004"/>
      <c r="H222" s="1005"/>
    </row>
    <row r="223" spans="2:8" ht="15.75" thickBot="1">
      <c r="B223" s="1006" t="s">
        <v>2578</v>
      </c>
      <c r="C223" s="1007"/>
      <c r="D223" s="1008" t="s">
        <v>2657</v>
      </c>
      <c r="E223" s="1007"/>
      <c r="F223" s="1007"/>
      <c r="G223" s="1007"/>
      <c r="H223" s="1009"/>
    </row>
    <row r="224" spans="2:8">
      <c r="B224" s="1010" t="e">
        <f>VLOOKUP(D223,ACTIVIDADES!A:D,2,FALSE)</f>
        <v>#N/A</v>
      </c>
      <c r="C224" s="1011"/>
      <c r="D224" s="1010" t="s">
        <v>34</v>
      </c>
      <c r="E224" s="1011"/>
      <c r="F224" s="1011"/>
      <c r="G224" s="1011"/>
      <c r="H224" s="38" t="s">
        <v>1</v>
      </c>
    </row>
    <row r="225" spans="2:8" ht="9.6" customHeight="1">
      <c r="B225" s="1012"/>
      <c r="C225" s="1013"/>
      <c r="D225" s="1016">
        <f>+ROUND(H250+H241+H237+H245,0)</f>
        <v>735524</v>
      </c>
      <c r="E225" s="1017"/>
      <c r="F225" s="1017"/>
      <c r="G225" s="1017"/>
      <c r="H225" s="1020" t="e">
        <v>#N/A</v>
      </c>
    </row>
    <row r="226" spans="2:8" ht="27" customHeight="1" thickBot="1">
      <c r="B226" s="1014"/>
      <c r="C226" s="1015"/>
      <c r="D226" s="1018"/>
      <c r="E226" s="1019"/>
      <c r="F226" s="1019"/>
      <c r="G226" s="1019"/>
      <c r="H226" s="1021"/>
    </row>
    <row r="227" spans="2:8" ht="9.75" customHeight="1" thickBot="1"/>
    <row r="228" spans="2:8">
      <c r="B228" s="1207" t="s">
        <v>494</v>
      </c>
      <c r="C228" s="1208"/>
      <c r="D228" s="124" t="s">
        <v>495</v>
      </c>
      <c r="E228" s="123" t="s">
        <v>496</v>
      </c>
      <c r="F228" s="123" t="s">
        <v>2542</v>
      </c>
      <c r="G228" s="122" t="s">
        <v>492</v>
      </c>
      <c r="H228" s="121" t="s">
        <v>493</v>
      </c>
    </row>
    <row r="229" spans="2:8">
      <c r="B229" s="204" t="s">
        <v>949</v>
      </c>
      <c r="C229" s="11" t="str">
        <f>VLOOKUP(B229,'LISTA DE PRECIOS'!A:B,2,FALSE)</f>
        <v>Manija (asa) para puerta</v>
      </c>
      <c r="D229" s="12" t="str">
        <f>VLOOKUP(B229,'LISTA DE PRECIOS'!A:D,4,FALSE)</f>
        <v>Un</v>
      </c>
      <c r="E229" s="12">
        <v>1</v>
      </c>
      <c r="F229" s="12">
        <v>1</v>
      </c>
      <c r="G229" s="13">
        <f>VLOOKUP(B229,'LISTA DE PRECIOS'!A:E,5,FALSE)</f>
        <v>3600</v>
      </c>
      <c r="H229" s="39">
        <f t="shared" ref="H229:H236" si="2">+ROUND(E229*F229*G229,0)</f>
        <v>3600</v>
      </c>
    </row>
    <row r="230" spans="2:8" ht="22.5">
      <c r="B230" s="204"/>
      <c r="C230" s="11" t="s">
        <v>2658</v>
      </c>
      <c r="D230" s="12" t="s">
        <v>35</v>
      </c>
      <c r="E230" s="12">
        <v>1</v>
      </c>
      <c r="F230" s="12">
        <v>1</v>
      </c>
      <c r="G230" s="13">
        <v>270000</v>
      </c>
      <c r="H230" s="39">
        <f t="shared" si="2"/>
        <v>270000</v>
      </c>
    </row>
    <row r="231" spans="2:8">
      <c r="B231" s="204" t="s">
        <v>744</v>
      </c>
      <c r="C231" s="11" t="str">
        <f>VLOOKUP(B231,'LISTA DE PRECIOS'!A:B,2,FALSE)</f>
        <v>Chapa fina tipo Schlage, Yale o similar para portón</v>
      </c>
      <c r="D231" s="12" t="str">
        <f>VLOOKUP(B231,'LISTA DE PRECIOS'!A:D,4,FALSE)</f>
        <v>Un</v>
      </c>
      <c r="E231" s="12">
        <v>1</v>
      </c>
      <c r="F231" s="12">
        <v>1</v>
      </c>
      <c r="G231" s="13">
        <f>VLOOKUP(B231,'LISTA DE PRECIOS'!A:E,5,FALSE)</f>
        <v>113900</v>
      </c>
      <c r="H231" s="39">
        <f t="shared" si="2"/>
        <v>113900</v>
      </c>
    </row>
    <row r="232" spans="2:8">
      <c r="B232" s="204" t="s">
        <v>703</v>
      </c>
      <c r="C232" s="11" t="str">
        <f>VLOOKUP(B232,'LISTA DE PRECIOS'!A:B,2,FALSE)</f>
        <v>Bisagra de hierro para puerta</v>
      </c>
      <c r="D232" s="12" t="str">
        <f>VLOOKUP(B232,'LISTA DE PRECIOS'!A:D,4,FALSE)</f>
        <v>Un</v>
      </c>
      <c r="E232" s="12">
        <v>3</v>
      </c>
      <c r="F232" s="12">
        <v>1</v>
      </c>
      <c r="G232" s="13">
        <f>VLOOKUP(B232,'LISTA DE PRECIOS'!A:E,5,FALSE)</f>
        <v>7785</v>
      </c>
      <c r="H232" s="39">
        <f t="shared" si="2"/>
        <v>23355</v>
      </c>
    </row>
    <row r="233" spans="2:8">
      <c r="B233" s="204" t="s">
        <v>1005</v>
      </c>
      <c r="C233" s="11" t="str">
        <f>VLOOKUP(B233,'LISTA DE PRECIOS'!A:B,2,FALSE)</f>
        <v>Pasador metálico de 3"</v>
      </c>
      <c r="D233" s="12" t="str">
        <f>VLOOKUP(B233,'LISTA DE PRECIOS'!A:D,4,FALSE)</f>
        <v>Un</v>
      </c>
      <c r="E233" s="12">
        <v>1</v>
      </c>
      <c r="F233" s="12">
        <v>1</v>
      </c>
      <c r="G233" s="13">
        <f>VLOOKUP(B233,'LISTA DE PRECIOS'!A:E,5,FALSE)</f>
        <v>10900</v>
      </c>
      <c r="H233" s="39">
        <f t="shared" si="2"/>
        <v>10900</v>
      </c>
    </row>
    <row r="234" spans="2:8">
      <c r="B234" s="204" t="s">
        <v>1300</v>
      </c>
      <c r="C234" s="11" t="str">
        <f>VLOOKUP(B234,'LISTA DE PRECIOS'!A:B,2,FALSE)</f>
        <v>Tope para puerta (caucho - resorte)</v>
      </c>
      <c r="D234" s="12" t="str">
        <f>VLOOKUP(B234,'LISTA DE PRECIOS'!A:D,4,FALSE)</f>
        <v>Un</v>
      </c>
      <c r="E234" s="12">
        <v>1</v>
      </c>
      <c r="F234" s="12">
        <v>1</v>
      </c>
      <c r="G234" s="13">
        <f>VLOOKUP(B234,'LISTA DE PRECIOS'!A:E,5,FALSE)</f>
        <v>6900</v>
      </c>
      <c r="H234" s="39">
        <f t="shared" si="2"/>
        <v>6900</v>
      </c>
    </row>
    <row r="235" spans="2:8">
      <c r="B235" s="204" t="s">
        <v>1024</v>
      </c>
      <c r="C235" s="11" t="str">
        <f>VLOOKUP(B235,'LISTA DE PRECIOS'!A:B,2,FALSE)</f>
        <v>Pintura esmalte para exteriores</v>
      </c>
      <c r="D235" s="12" t="str">
        <f>VLOOKUP(B235,'LISTA DE PRECIOS'!A:D,4,FALSE)</f>
        <v>Gl</v>
      </c>
      <c r="E235" s="12">
        <v>0.2</v>
      </c>
      <c r="F235" s="12">
        <v>1.03</v>
      </c>
      <c r="G235" s="13">
        <f>VLOOKUP(B235,'LISTA DE PRECIOS'!A:E,5,FALSE)</f>
        <v>60633</v>
      </c>
      <c r="H235" s="39">
        <f t="shared" si="2"/>
        <v>12490</v>
      </c>
    </row>
    <row r="236" spans="2:8" ht="15.75" thickBot="1">
      <c r="B236" s="202"/>
      <c r="C236" s="11" t="s">
        <v>2660</v>
      </c>
      <c r="D236" s="12" t="s">
        <v>2659</v>
      </c>
      <c r="E236" s="92">
        <v>1.8</v>
      </c>
      <c r="F236" s="92">
        <v>1.05</v>
      </c>
      <c r="G236" s="13">
        <v>45000</v>
      </c>
      <c r="H236" s="94">
        <f t="shared" si="2"/>
        <v>85050</v>
      </c>
    </row>
    <row r="237" spans="2:8" ht="15.75" thickBot="1">
      <c r="B237" s="1022"/>
      <c r="C237" s="1023"/>
      <c r="D237" s="1024"/>
      <c r="E237" s="1030" t="s">
        <v>497</v>
      </c>
      <c r="F237" s="1031"/>
      <c r="G237" s="1032"/>
      <c r="H237" s="29">
        <f>ROUND(SUM(H229:H236),0)</f>
        <v>526195</v>
      </c>
    </row>
    <row r="238" spans="2:8" ht="10.9" customHeight="1" thickBot="1">
      <c r="B238" s="1027"/>
      <c r="C238" s="1027"/>
      <c r="D238" s="1027"/>
      <c r="E238" s="1027"/>
      <c r="F238" s="1027"/>
      <c r="G238" s="1027"/>
      <c r="H238" s="1027"/>
    </row>
    <row r="239" spans="2:8">
      <c r="B239" s="1028" t="s">
        <v>489</v>
      </c>
      <c r="C239" s="1029"/>
      <c r="D239" s="41" t="s">
        <v>490</v>
      </c>
      <c r="E239" s="25" t="s">
        <v>491</v>
      </c>
      <c r="F239" s="25" t="s">
        <v>2530</v>
      </c>
      <c r="G239" s="26" t="s">
        <v>492</v>
      </c>
      <c r="H239" s="27" t="s">
        <v>493</v>
      </c>
    </row>
    <row r="240" spans="2:8" ht="15.75" thickBot="1">
      <c r="B240" s="91" t="s">
        <v>543</v>
      </c>
      <c r="C240" s="95" t="s">
        <v>203</v>
      </c>
      <c r="D240" s="92" t="s">
        <v>39</v>
      </c>
      <c r="E240" s="155">
        <v>0.1</v>
      </c>
      <c r="F240" s="155"/>
      <c r="G240" s="93">
        <f>+H250</f>
        <v>190299</v>
      </c>
      <c r="H240" s="154">
        <f>+ROUND(E240*G240,0)</f>
        <v>19030</v>
      </c>
    </row>
    <row r="241" spans="2:22" ht="15.75" thickBot="1">
      <c r="B241" s="1022"/>
      <c r="C241" s="1023"/>
      <c r="D241" s="1024"/>
      <c r="E241" s="1030" t="s">
        <v>498</v>
      </c>
      <c r="F241" s="1031"/>
      <c r="G241" s="1032"/>
      <c r="H241" s="29">
        <f>ROUND(SUM(H240:H240),0)</f>
        <v>19030</v>
      </c>
    </row>
    <row r="242" spans="2:22" ht="10.15" customHeight="1" thickBot="1">
      <c r="B242" s="42"/>
      <c r="C242" s="42"/>
      <c r="D242" s="42"/>
      <c r="E242" s="10"/>
      <c r="F242" s="10"/>
      <c r="G242" s="7"/>
      <c r="H242" s="8"/>
    </row>
    <row r="243" spans="2:22" ht="24.75" thickBot="1">
      <c r="B243" s="1033" t="s">
        <v>499</v>
      </c>
      <c r="C243" s="1034"/>
      <c r="D243" s="30" t="s">
        <v>495</v>
      </c>
      <c r="E243" s="30" t="s">
        <v>501</v>
      </c>
      <c r="F243" s="25" t="s">
        <v>2530</v>
      </c>
      <c r="G243" s="31" t="s">
        <v>500</v>
      </c>
      <c r="H243" s="32" t="s">
        <v>493</v>
      </c>
    </row>
    <row r="244" spans="2:22" ht="15.75" thickBot="1">
      <c r="B244" s="15">
        <v>3</v>
      </c>
      <c r="C244" s="16" t="s">
        <v>4</v>
      </c>
      <c r="D244" s="17"/>
      <c r="E244" s="18"/>
      <c r="F244" s="18"/>
      <c r="G244" s="19"/>
      <c r="H244" s="20">
        <f>+ROUND(E244*G244,0)</f>
        <v>0</v>
      </c>
    </row>
    <row r="245" spans="2:22" ht="15.75" thickBot="1">
      <c r="B245" s="991"/>
      <c r="C245" s="991"/>
      <c r="D245" s="991"/>
      <c r="E245" s="992" t="s">
        <v>502</v>
      </c>
      <c r="F245" s="993"/>
      <c r="G245" s="994"/>
      <c r="H245" s="33">
        <f>ROUND(SUM(H244:H244),0)</f>
        <v>0</v>
      </c>
    </row>
    <row r="246" spans="2:22" ht="15.75" thickBot="1">
      <c r="B246" s="1027"/>
      <c r="C246" s="1027"/>
      <c r="D246" s="1027"/>
      <c r="E246" s="1027"/>
      <c r="F246" s="1027"/>
      <c r="G246" s="1027"/>
      <c r="H246" s="1027"/>
    </row>
    <row r="247" spans="2:22">
      <c r="B247" s="1028" t="s">
        <v>503</v>
      </c>
      <c r="C247" s="1029"/>
      <c r="D247" s="41" t="s">
        <v>495</v>
      </c>
      <c r="E247" s="25" t="s">
        <v>504</v>
      </c>
      <c r="F247" s="25" t="s">
        <v>2530</v>
      </c>
      <c r="G247" s="26" t="s">
        <v>505</v>
      </c>
      <c r="H247" s="27" t="s">
        <v>493</v>
      </c>
    </row>
    <row r="248" spans="2:22">
      <c r="B248" s="111" t="s">
        <v>2514</v>
      </c>
      <c r="C248" s="11" t="str">
        <f>VLOOKUP(B248,'LISTA DE PRECIOS'!A:B,2,FALSE)</f>
        <v>Ayudante</v>
      </c>
      <c r="D248" s="12" t="str">
        <f>VLOOKUP(B248,'LISTA DE PRECIOS'!A:D,4,FALSE)</f>
        <v>Día</v>
      </c>
      <c r="E248" s="23">
        <v>1</v>
      </c>
      <c r="F248" s="23">
        <v>1</v>
      </c>
      <c r="G248" s="13">
        <f>VLOOKUP(B248,'LISTA DE PRECIOS'!A:E,5,FALSE)</f>
        <v>67964</v>
      </c>
      <c r="H248" s="119">
        <f>+ROUND(E248*F248*G248,0)</f>
        <v>67964</v>
      </c>
      <c r="K248" s="4"/>
      <c r="L248" s="4"/>
      <c r="M248" s="4"/>
      <c r="N248" s="4"/>
      <c r="O248" s="4"/>
      <c r="P248" s="4"/>
      <c r="Q248" s="4"/>
      <c r="R248" s="4"/>
      <c r="S248" s="4"/>
      <c r="T248" s="4"/>
      <c r="U248" s="4"/>
      <c r="V248" s="4"/>
    </row>
    <row r="249" spans="2:22" ht="15.75" thickBot="1">
      <c r="B249" s="135" t="s">
        <v>2516</v>
      </c>
      <c r="C249" s="11" t="str">
        <f>VLOOKUP(B249,'LISTA DE PRECIOS'!A:B,2,FALSE)</f>
        <v>Oficial</v>
      </c>
      <c r="D249" s="12" t="str">
        <f>VLOOKUP(B249,'LISTA DE PRECIOS'!A:D,4,FALSE)</f>
        <v>Día</v>
      </c>
      <c r="E249" s="125">
        <v>1</v>
      </c>
      <c r="F249" s="125">
        <v>1</v>
      </c>
      <c r="G249" s="13">
        <f>VLOOKUP(B249,'LISTA DE PRECIOS'!A:E,5,FALSE)</f>
        <v>122335</v>
      </c>
      <c r="H249" s="131">
        <f>+ROUND(E249*F249*G249,0)</f>
        <v>122335</v>
      </c>
    </row>
    <row r="250" spans="2:22" ht="15.75" thickBot="1">
      <c r="B250" s="991"/>
      <c r="C250" s="991"/>
      <c r="D250" s="991"/>
      <c r="E250" s="1042" t="s">
        <v>506</v>
      </c>
      <c r="F250" s="1043"/>
      <c r="G250" s="1031"/>
      <c r="H250" s="29">
        <f>ROUND(SUM(H248:H249),0)</f>
        <v>190299</v>
      </c>
    </row>
    <row r="251" spans="2:22" ht="8.4499999999999993" customHeight="1" thickBot="1">
      <c r="B251" s="42"/>
      <c r="C251" s="42"/>
      <c r="D251" s="42"/>
      <c r="E251" s="42"/>
      <c r="F251" s="42"/>
      <c r="G251" s="42"/>
      <c r="H251" s="42"/>
    </row>
    <row r="252" spans="2:22" ht="15.75" thickBot="1">
      <c r="B252" s="40"/>
      <c r="C252" s="40"/>
      <c r="D252" s="40"/>
      <c r="E252" s="995" t="s">
        <v>507</v>
      </c>
      <c r="F252" s="996"/>
      <c r="G252" s="997"/>
      <c r="H252" s="14">
        <f>+ROUND(H250+H241+H237+H245,0)</f>
        <v>735524</v>
      </c>
    </row>
    <row r="253" spans="2:22" ht="16.899999999999999" customHeight="1"/>
    <row r="254" spans="2:22" ht="15.75" thickBot="1"/>
    <row r="255" spans="2:22" ht="16.5" thickBot="1">
      <c r="B255" s="998" t="s">
        <v>2532</v>
      </c>
      <c r="C255" s="999"/>
      <c r="D255" s="999"/>
      <c r="E255" s="999"/>
      <c r="F255" s="999"/>
      <c r="G255" s="999"/>
      <c r="H255" s="1000"/>
    </row>
    <row r="256" spans="2:22" ht="15" customHeight="1" thickBot="1">
      <c r="B256" s="1001" t="s">
        <v>488</v>
      </c>
      <c r="C256" s="1002"/>
      <c r="D256" s="1003"/>
      <c r="E256" s="1004"/>
      <c r="F256" s="1004"/>
      <c r="G256" s="1004"/>
      <c r="H256" s="1005"/>
    </row>
    <row r="257" spans="2:8" ht="15.75" customHeight="1" thickBot="1">
      <c r="B257" s="1006" t="s">
        <v>2578</v>
      </c>
      <c r="C257" s="1007"/>
      <c r="D257" s="1008" t="s">
        <v>2661</v>
      </c>
      <c r="E257" s="1007"/>
      <c r="F257" s="1007"/>
      <c r="G257" s="1007"/>
      <c r="H257" s="1009"/>
    </row>
    <row r="258" spans="2:8" ht="14.45" customHeight="1">
      <c r="B258" s="1010" t="e">
        <f>VLOOKUP(D257,ACTIVIDADES!A:D,2,FALSE)</f>
        <v>#N/A</v>
      </c>
      <c r="C258" s="1011"/>
      <c r="D258" s="1010" t="s">
        <v>34</v>
      </c>
      <c r="E258" s="1011"/>
      <c r="F258" s="1011"/>
      <c r="G258" s="1011"/>
      <c r="H258" s="38" t="s">
        <v>1</v>
      </c>
    </row>
    <row r="259" spans="2:8">
      <c r="B259" s="1012"/>
      <c r="C259" s="1013"/>
      <c r="D259" s="1016">
        <f>+ROUND(H283+H274+H270+H278,0)</f>
        <v>1555102</v>
      </c>
      <c r="E259" s="1017"/>
      <c r="F259" s="1017"/>
      <c r="G259" s="1017"/>
      <c r="H259" s="1020" t="e">
        <v>#N/A</v>
      </c>
    </row>
    <row r="260" spans="2:8" ht="15.75" thickBot="1">
      <c r="B260" s="1014"/>
      <c r="C260" s="1015"/>
      <c r="D260" s="1018"/>
      <c r="E260" s="1019"/>
      <c r="F260" s="1019"/>
      <c r="G260" s="1019"/>
      <c r="H260" s="1021"/>
    </row>
    <row r="261" spans="2:8" ht="15.75" thickBot="1"/>
    <row r="262" spans="2:8" ht="15.75" thickBot="1">
      <c r="B262" s="1028" t="s">
        <v>494</v>
      </c>
      <c r="C262" s="1029"/>
      <c r="D262" s="41" t="s">
        <v>495</v>
      </c>
      <c r="E262" s="25" t="s">
        <v>496</v>
      </c>
      <c r="F262" s="25" t="s">
        <v>2469</v>
      </c>
      <c r="G262" s="26" t="s">
        <v>492</v>
      </c>
      <c r="H262" s="27" t="s">
        <v>493</v>
      </c>
    </row>
    <row r="263" spans="2:8">
      <c r="B263" s="310"/>
      <c r="C263" s="311" t="s">
        <v>2649</v>
      </c>
      <c r="D263" s="312" t="s">
        <v>1018</v>
      </c>
      <c r="E263" s="312">
        <f>+(4.5*2)+(2.71*2)</f>
        <v>14.42</v>
      </c>
      <c r="F263" s="312">
        <v>1</v>
      </c>
      <c r="G263" s="158">
        <v>12500</v>
      </c>
      <c r="H263" s="313">
        <f>+ROUND(E263*F263*G263,0)</f>
        <v>180250</v>
      </c>
    </row>
    <row r="264" spans="2:8" ht="22.5" customHeight="1">
      <c r="B264" s="193"/>
      <c r="C264" s="11" t="s">
        <v>2653</v>
      </c>
      <c r="D264" s="12" t="s">
        <v>23</v>
      </c>
      <c r="E264" s="12">
        <f>4.5*2.71</f>
        <v>12.195</v>
      </c>
      <c r="F264" s="12">
        <v>1</v>
      </c>
      <c r="G264" s="13">
        <v>45000</v>
      </c>
      <c r="H264" s="39">
        <f>+ROUND(E264*F264*G264,0)</f>
        <v>548775</v>
      </c>
    </row>
    <row r="265" spans="2:8" ht="22.5" customHeight="1">
      <c r="B265" s="193" t="s">
        <v>1101</v>
      </c>
      <c r="C265" s="11" t="str">
        <f>VLOOKUP(B265,'LISTA DE PRECIOS'!A:B,2,FALSE)</f>
        <v>Silicona transparente sellador de vidrios tubo x 280 ml</v>
      </c>
      <c r="D265" s="12" t="str">
        <f>VLOOKUP(B265,'LISTA DE PRECIOS'!A:D,4,FALSE)</f>
        <v>un</v>
      </c>
      <c r="E265" s="12">
        <f>4.5*2.71</f>
        <v>12.195</v>
      </c>
      <c r="F265" s="12">
        <v>1</v>
      </c>
      <c r="G265" s="13">
        <f>VLOOKUP(B265,'LISTA DE PRECIOS'!A:E,5,FALSE)</f>
        <v>23900</v>
      </c>
      <c r="H265" s="39">
        <f>+ROUND(E265*F265*G265,0)</f>
        <v>291461</v>
      </c>
    </row>
    <row r="266" spans="2:8" ht="22.5" customHeight="1">
      <c r="B266" s="204" t="s">
        <v>744</v>
      </c>
      <c r="C266" s="11" t="str">
        <f>VLOOKUP(B266,'LISTA DE PRECIOS'!A:B,2,FALSE)</f>
        <v>Chapa fina tipo Schlage, Yale o similar para portón</v>
      </c>
      <c r="D266" s="12" t="str">
        <f>VLOOKUP(B266,'LISTA DE PRECIOS'!A:D,4,FALSE)</f>
        <v>Un</v>
      </c>
      <c r="E266" s="12">
        <v>1</v>
      </c>
      <c r="F266" s="12">
        <v>1</v>
      </c>
      <c r="G266" s="13">
        <f>VLOOKUP(B266,'LISTA DE PRECIOS'!A:E,5,FALSE)</f>
        <v>113900</v>
      </c>
      <c r="H266" s="39">
        <f t="shared" ref="H266:H269" si="3">+ROUND(E266*F266*G266,0)</f>
        <v>113900</v>
      </c>
    </row>
    <row r="267" spans="2:8" ht="22.5" customHeight="1">
      <c r="B267" s="204"/>
      <c r="C267" s="11" t="s">
        <v>2662</v>
      </c>
      <c r="D267" s="12" t="s">
        <v>35</v>
      </c>
      <c r="E267" s="12">
        <v>1</v>
      </c>
      <c r="F267" s="12">
        <v>1</v>
      </c>
      <c r="G267" s="13">
        <v>45000</v>
      </c>
      <c r="H267" s="39">
        <f t="shared" si="3"/>
        <v>45000</v>
      </c>
    </row>
    <row r="268" spans="2:8" ht="22.5" customHeight="1">
      <c r="B268" s="204"/>
      <c r="C268" s="56" t="s">
        <v>2622</v>
      </c>
      <c r="D268" s="12" t="s">
        <v>35</v>
      </c>
      <c r="E268" s="12">
        <v>0.2</v>
      </c>
      <c r="F268" s="12">
        <v>1</v>
      </c>
      <c r="G268" s="13">
        <v>14000</v>
      </c>
      <c r="H268" s="39">
        <f t="shared" si="3"/>
        <v>2800</v>
      </c>
    </row>
    <row r="269" spans="2:8" ht="22.5" customHeight="1">
      <c r="B269" s="193"/>
      <c r="C269" s="56" t="s">
        <v>2621</v>
      </c>
      <c r="D269" s="12" t="s">
        <v>35</v>
      </c>
      <c r="E269" s="12">
        <v>0.2</v>
      </c>
      <c r="F269" s="12">
        <v>1</v>
      </c>
      <c r="G269" s="13">
        <v>18000</v>
      </c>
      <c r="H269" s="39">
        <f t="shared" si="3"/>
        <v>3600</v>
      </c>
    </row>
    <row r="270" spans="2:8" ht="15.75" thickBot="1">
      <c r="B270" s="1022"/>
      <c r="C270" s="1023"/>
      <c r="D270" s="1024"/>
      <c r="E270" s="1030" t="s">
        <v>497</v>
      </c>
      <c r="F270" s="1031"/>
      <c r="G270" s="1032"/>
      <c r="H270" s="29">
        <f>ROUND(SUM(H263:H269),0)</f>
        <v>1185786</v>
      </c>
    </row>
    <row r="271" spans="2:8" ht="15.75" thickBot="1">
      <c r="B271" s="1027"/>
      <c r="C271" s="1027"/>
      <c r="D271" s="1027"/>
      <c r="E271" s="1027"/>
      <c r="F271" s="1027"/>
      <c r="G271" s="1027"/>
      <c r="H271" s="1027"/>
    </row>
    <row r="272" spans="2:8">
      <c r="B272" s="1028" t="s">
        <v>489</v>
      </c>
      <c r="C272" s="1029"/>
      <c r="D272" s="41" t="s">
        <v>490</v>
      </c>
      <c r="E272" s="25" t="s">
        <v>491</v>
      </c>
      <c r="F272" s="25" t="s">
        <v>2530</v>
      </c>
      <c r="G272" s="26" t="s">
        <v>492</v>
      </c>
      <c r="H272" s="27" t="s">
        <v>493</v>
      </c>
    </row>
    <row r="273" spans="2:8" ht="15.75" thickBot="1">
      <c r="B273" s="91" t="s">
        <v>543</v>
      </c>
      <c r="C273" s="95" t="s">
        <v>203</v>
      </c>
      <c r="D273" s="92" t="s">
        <v>39</v>
      </c>
      <c r="E273" s="155">
        <v>0.1</v>
      </c>
      <c r="F273" s="155"/>
      <c r="G273" s="93">
        <f>+H283</f>
        <v>335742</v>
      </c>
      <c r="H273" s="154">
        <f>+ROUND(E273*G273,0)</f>
        <v>33574</v>
      </c>
    </row>
    <row r="274" spans="2:8" ht="15.75" thickBot="1">
      <c r="B274" s="1022"/>
      <c r="C274" s="1023"/>
      <c r="D274" s="1024"/>
      <c r="E274" s="1030" t="s">
        <v>498</v>
      </c>
      <c r="F274" s="1031"/>
      <c r="G274" s="1032"/>
      <c r="H274" s="29">
        <f>ROUND(SUM(H273:H273),0)</f>
        <v>33574</v>
      </c>
    </row>
    <row r="275" spans="2:8" ht="15.75" thickBot="1">
      <c r="B275" s="42"/>
      <c r="C275" s="42"/>
      <c r="D275" s="42"/>
      <c r="E275" s="10"/>
      <c r="F275" s="10"/>
      <c r="G275" s="7"/>
      <c r="H275" s="8"/>
    </row>
    <row r="276" spans="2:8" ht="24.75" thickBot="1">
      <c r="B276" s="1033" t="s">
        <v>499</v>
      </c>
      <c r="C276" s="1034"/>
      <c r="D276" s="30" t="s">
        <v>495</v>
      </c>
      <c r="E276" s="30" t="s">
        <v>501</v>
      </c>
      <c r="F276" s="25" t="s">
        <v>2530</v>
      </c>
      <c r="G276" s="31" t="s">
        <v>500</v>
      </c>
      <c r="H276" s="32" t="s">
        <v>493</v>
      </c>
    </row>
    <row r="277" spans="2:8" ht="15.75" thickBot="1">
      <c r="B277" s="15">
        <v>3</v>
      </c>
      <c r="C277" s="16" t="s">
        <v>4</v>
      </c>
      <c r="D277" s="17"/>
      <c r="E277" s="18"/>
      <c r="F277" s="18"/>
      <c r="G277" s="19"/>
      <c r="H277" s="20">
        <f>+ROUND(E277*G277,0)</f>
        <v>0</v>
      </c>
    </row>
    <row r="278" spans="2:8" ht="15.75" thickBot="1">
      <c r="B278" s="991"/>
      <c r="C278" s="991"/>
      <c r="D278" s="991"/>
      <c r="E278" s="992" t="s">
        <v>502</v>
      </c>
      <c r="F278" s="993"/>
      <c r="G278" s="994"/>
      <c r="H278" s="33">
        <f>ROUND(SUM(H277:H277),0)</f>
        <v>0</v>
      </c>
    </row>
    <row r="279" spans="2:8" ht="15.75" thickBot="1">
      <c r="B279" s="1027"/>
      <c r="C279" s="1027"/>
      <c r="D279" s="1027"/>
      <c r="E279" s="1027"/>
      <c r="F279" s="1027"/>
      <c r="G279" s="1027"/>
      <c r="H279" s="1027"/>
    </row>
    <row r="280" spans="2:8">
      <c r="B280" s="1028" t="s">
        <v>503</v>
      </c>
      <c r="C280" s="1029"/>
      <c r="D280" s="41" t="s">
        <v>495</v>
      </c>
      <c r="E280" s="25" t="s">
        <v>504</v>
      </c>
      <c r="F280" s="25" t="s">
        <v>2530</v>
      </c>
      <c r="G280" s="26" t="s">
        <v>505</v>
      </c>
      <c r="H280" s="27" t="s">
        <v>493</v>
      </c>
    </row>
    <row r="281" spans="2:8">
      <c r="B281" s="111" t="s">
        <v>2514</v>
      </c>
      <c r="C281" s="11" t="str">
        <f>VLOOKUP(B281,'LISTA DE PRECIOS'!A:B,2,FALSE)</f>
        <v>Ayudante</v>
      </c>
      <c r="D281" s="12" t="str">
        <f>VLOOKUP(B281,'LISTA DE PRECIOS'!A:D,4,FALSE)</f>
        <v>Día</v>
      </c>
      <c r="E281" s="23">
        <v>1.3</v>
      </c>
      <c r="F281" s="23">
        <v>2</v>
      </c>
      <c r="G281" s="13">
        <f>VLOOKUP(B281,'LISTA DE PRECIOS'!A:E,5,FALSE)</f>
        <v>67964</v>
      </c>
      <c r="H281" s="119">
        <f>+ROUND(E281*F281*G281,0)</f>
        <v>176706</v>
      </c>
    </row>
    <row r="282" spans="2:8" ht="15.75" thickBot="1">
      <c r="B282" s="118" t="s">
        <v>2516</v>
      </c>
      <c r="C282" s="11" t="str">
        <f>VLOOKUP(B282,'LISTA DE PRECIOS'!A:B,2,FALSE)</f>
        <v>Oficial</v>
      </c>
      <c r="D282" s="12" t="str">
        <f>VLOOKUP(B282,'LISTA DE PRECIOS'!A:D,4,FALSE)</f>
        <v>Día</v>
      </c>
      <c r="E282" s="23">
        <v>1.3</v>
      </c>
      <c r="F282" s="117">
        <v>1</v>
      </c>
      <c r="G282" s="13">
        <f>VLOOKUP(B282,'LISTA DE PRECIOS'!A:E,5,FALSE)</f>
        <v>122335</v>
      </c>
      <c r="H282" s="116">
        <f>+ROUND(E282*F282*G282,0)</f>
        <v>159036</v>
      </c>
    </row>
    <row r="283" spans="2:8" ht="15.75" thickBot="1">
      <c r="B283" s="991"/>
      <c r="C283" s="991"/>
      <c r="D283" s="991"/>
      <c r="E283" s="1042" t="s">
        <v>506</v>
      </c>
      <c r="F283" s="1043"/>
      <c r="G283" s="1031"/>
      <c r="H283" s="29">
        <f>ROUND(SUM(H281:H282),0)</f>
        <v>335742</v>
      </c>
    </row>
    <row r="284" spans="2:8" ht="15.75" thickBot="1">
      <c r="B284" s="42"/>
      <c r="C284" s="42"/>
      <c r="D284" s="42"/>
      <c r="E284" s="42"/>
      <c r="F284" s="42"/>
      <c r="G284" s="42"/>
      <c r="H284" s="42"/>
    </row>
    <row r="285" spans="2:8" ht="15.75" thickBot="1">
      <c r="B285" s="40"/>
      <c r="C285" s="40"/>
      <c r="D285" s="40"/>
      <c r="E285" s="995" t="s">
        <v>507</v>
      </c>
      <c r="F285" s="996"/>
      <c r="G285" s="997"/>
      <c r="H285" s="14">
        <f>+ROUND(H283+H274+H270+H278,0)</f>
        <v>1555102</v>
      </c>
    </row>
    <row r="287" spans="2:8" ht="15" customHeight="1" thickBot="1">
      <c r="B287" s="4"/>
      <c r="C287" s="4"/>
      <c r="D287" s="4"/>
      <c r="E287" s="4"/>
      <c r="F287" s="4"/>
    </row>
    <row r="288" spans="2:8" ht="17.45" customHeight="1" thickBot="1">
      <c r="B288" s="998" t="s">
        <v>2532</v>
      </c>
      <c r="C288" s="999"/>
      <c r="D288" s="999"/>
      <c r="E288" s="999"/>
      <c r="F288" s="999"/>
      <c r="G288" s="999"/>
      <c r="H288" s="1000"/>
    </row>
    <row r="289" spans="2:11" ht="18" customHeight="1" thickBot="1">
      <c r="B289" s="1001" t="s">
        <v>488</v>
      </c>
      <c r="C289" s="1002"/>
      <c r="D289" s="1003"/>
      <c r="E289" s="1004"/>
      <c r="F289" s="1004"/>
      <c r="G289" s="1004"/>
      <c r="H289" s="1005"/>
    </row>
    <row r="290" spans="2:11" ht="15.75" thickBot="1">
      <c r="B290" s="1006" t="s">
        <v>2578</v>
      </c>
      <c r="C290" s="1007"/>
      <c r="D290" s="1008" t="s">
        <v>2663</v>
      </c>
      <c r="E290" s="1007"/>
      <c r="F290" s="1007"/>
      <c r="G290" s="1007"/>
      <c r="H290" s="1009"/>
    </row>
    <row r="291" spans="2:11">
      <c r="B291" s="1010" t="e">
        <f>VLOOKUP(D290,ACTIVIDADES!A:D,2,FALSE)</f>
        <v>#N/A</v>
      </c>
      <c r="C291" s="1011"/>
      <c r="D291" s="1010" t="s">
        <v>34</v>
      </c>
      <c r="E291" s="1011"/>
      <c r="F291" s="1011"/>
      <c r="G291" s="1011"/>
      <c r="H291" s="38" t="s">
        <v>1</v>
      </c>
    </row>
    <row r="292" spans="2:11" ht="9.6" customHeight="1">
      <c r="B292" s="1012"/>
      <c r="C292" s="1013"/>
      <c r="D292" s="1016">
        <f>+ROUND(H318+H309+H305+H313,0)</f>
        <v>705810</v>
      </c>
      <c r="E292" s="1017"/>
      <c r="F292" s="1017"/>
      <c r="G292" s="1017"/>
      <c r="H292" s="1020" t="e">
        <v>#N/A</v>
      </c>
    </row>
    <row r="293" spans="2:11" ht="27" customHeight="1" thickBot="1">
      <c r="B293" s="1014"/>
      <c r="C293" s="1015"/>
      <c r="D293" s="1018"/>
      <c r="E293" s="1019"/>
      <c r="F293" s="1019"/>
      <c r="G293" s="1019"/>
      <c r="H293" s="1021"/>
    </row>
    <row r="294" spans="2:11" ht="9.75" customHeight="1" thickBot="1"/>
    <row r="295" spans="2:11">
      <c r="B295" s="1207" t="s">
        <v>494</v>
      </c>
      <c r="C295" s="1208"/>
      <c r="D295" s="124" t="s">
        <v>495</v>
      </c>
      <c r="E295" s="123" t="s">
        <v>496</v>
      </c>
      <c r="F295" s="123" t="s">
        <v>2542</v>
      </c>
      <c r="G295" s="122" t="s">
        <v>492</v>
      </c>
      <c r="H295" s="121" t="s">
        <v>493</v>
      </c>
    </row>
    <row r="296" spans="2:11" ht="30">
      <c r="B296" s="204"/>
      <c r="C296" s="1" t="s">
        <v>2664</v>
      </c>
      <c r="D296" s="12" t="s">
        <v>35</v>
      </c>
      <c r="E296" s="12">
        <v>1</v>
      </c>
      <c r="F296" s="12">
        <v>1</v>
      </c>
      <c r="G296" s="13">
        <v>160000</v>
      </c>
      <c r="H296" s="39">
        <f t="shared" ref="H296:H304" si="4">+ROUND(E296*F296*G296,0)</f>
        <v>160000</v>
      </c>
      <c r="K296" s="1" t="s">
        <v>257</v>
      </c>
    </row>
    <row r="297" spans="2:11">
      <c r="B297" s="204" t="s">
        <v>949</v>
      </c>
      <c r="C297" s="11" t="str">
        <f>VLOOKUP(B297,'LISTA DE PRECIOS'!A:B,2,FALSE)</f>
        <v>Manija (asa) para puerta</v>
      </c>
      <c r="D297" s="12" t="str">
        <f>VLOOKUP(B297,'LISTA DE PRECIOS'!A:D,4,FALSE)</f>
        <v>Un</v>
      </c>
      <c r="E297" s="12">
        <v>1</v>
      </c>
      <c r="F297" s="12">
        <v>1</v>
      </c>
      <c r="G297" s="13">
        <f>VLOOKUP(B297,'LISTA DE PRECIOS'!A:E,5,FALSE)</f>
        <v>3600</v>
      </c>
      <c r="H297" s="39">
        <f t="shared" si="4"/>
        <v>3600</v>
      </c>
      <c r="K297" s="1" t="s">
        <v>255</v>
      </c>
    </row>
    <row r="298" spans="2:11" ht="30">
      <c r="B298" s="204"/>
      <c r="C298" s="1" t="s">
        <v>2665</v>
      </c>
      <c r="D298" s="12" t="s">
        <v>35</v>
      </c>
      <c r="E298" s="12">
        <v>1</v>
      </c>
      <c r="F298" s="12">
        <v>1</v>
      </c>
      <c r="G298" s="13">
        <v>270000</v>
      </c>
      <c r="H298" s="39">
        <f t="shared" si="4"/>
        <v>270000</v>
      </c>
      <c r="K298" s="1" t="s">
        <v>273</v>
      </c>
    </row>
    <row r="299" spans="2:11">
      <c r="B299" s="204" t="s">
        <v>744</v>
      </c>
      <c r="C299" s="11" t="str">
        <f>VLOOKUP(B299,'LISTA DE PRECIOS'!A:B,2,FALSE)</f>
        <v>Chapa fina tipo Schlage, Yale o similar para portón</v>
      </c>
      <c r="D299" s="12" t="str">
        <f>VLOOKUP(B299,'LISTA DE PRECIOS'!A:D,4,FALSE)</f>
        <v>Un</v>
      </c>
      <c r="E299" s="12">
        <v>1</v>
      </c>
      <c r="F299" s="12">
        <v>1</v>
      </c>
      <c r="G299" s="13">
        <f>VLOOKUP(B299,'LISTA DE PRECIOS'!A:E,5,FALSE)</f>
        <v>113900</v>
      </c>
      <c r="H299" s="39">
        <f t="shared" si="4"/>
        <v>113900</v>
      </c>
    </row>
    <row r="300" spans="2:11">
      <c r="B300" s="204" t="s">
        <v>703</v>
      </c>
      <c r="C300" s="11" t="str">
        <f>VLOOKUP(B300,'LISTA DE PRECIOS'!A:B,2,FALSE)</f>
        <v>Bisagra de hierro para puerta</v>
      </c>
      <c r="D300" s="12" t="str">
        <f>VLOOKUP(B300,'LISTA DE PRECIOS'!A:D,4,FALSE)</f>
        <v>Un</v>
      </c>
      <c r="E300" s="12">
        <v>3</v>
      </c>
      <c r="F300" s="12">
        <v>1</v>
      </c>
      <c r="G300" s="13">
        <f>VLOOKUP(B300,'LISTA DE PRECIOS'!A:E,5,FALSE)</f>
        <v>7785</v>
      </c>
      <c r="H300" s="39">
        <f t="shared" si="4"/>
        <v>23355</v>
      </c>
    </row>
    <row r="301" spans="2:11">
      <c r="B301" s="204" t="s">
        <v>1005</v>
      </c>
      <c r="C301" s="11" t="str">
        <f>VLOOKUP(B301,'LISTA DE PRECIOS'!A:B,2,FALSE)</f>
        <v>Pasador metálico de 3"</v>
      </c>
      <c r="D301" s="12" t="str">
        <f>VLOOKUP(B301,'LISTA DE PRECIOS'!A:D,4,FALSE)</f>
        <v>Un</v>
      </c>
      <c r="E301" s="12">
        <v>1</v>
      </c>
      <c r="F301" s="12">
        <v>1</v>
      </c>
      <c r="G301" s="13">
        <f>VLOOKUP(B301,'LISTA DE PRECIOS'!A:E,5,FALSE)</f>
        <v>10900</v>
      </c>
      <c r="H301" s="39">
        <f t="shared" si="4"/>
        <v>10900</v>
      </c>
    </row>
    <row r="302" spans="2:11">
      <c r="B302" s="204" t="s">
        <v>1300</v>
      </c>
      <c r="C302" s="11" t="str">
        <f>VLOOKUP(B302,'LISTA DE PRECIOS'!A:B,2,FALSE)</f>
        <v>Tope para puerta (caucho - resorte)</v>
      </c>
      <c r="D302" s="12" t="str">
        <f>VLOOKUP(B302,'LISTA DE PRECIOS'!A:D,4,FALSE)</f>
        <v>Un</v>
      </c>
      <c r="E302" s="12">
        <v>1</v>
      </c>
      <c r="F302" s="12">
        <v>1</v>
      </c>
      <c r="G302" s="13">
        <f>VLOOKUP(B302,'LISTA DE PRECIOS'!A:E,5,FALSE)</f>
        <v>6900</v>
      </c>
      <c r="H302" s="39">
        <f t="shared" si="4"/>
        <v>6900</v>
      </c>
    </row>
    <row r="303" spans="2:11">
      <c r="B303" s="204" t="s">
        <v>1024</v>
      </c>
      <c r="C303" s="11" t="str">
        <f>VLOOKUP(B303,'LISTA DE PRECIOS'!A:B,2,FALSE)</f>
        <v>Pintura esmalte para exteriores</v>
      </c>
      <c r="D303" s="12" t="str">
        <f>VLOOKUP(B303,'LISTA DE PRECIOS'!A:D,4,FALSE)</f>
        <v>Gl</v>
      </c>
      <c r="E303" s="12">
        <v>0.2</v>
      </c>
      <c r="F303" s="12">
        <v>1.03</v>
      </c>
      <c r="G303" s="13">
        <f>VLOOKUP(B303,'LISTA DE PRECIOS'!A:E,5,FALSE)</f>
        <v>60633</v>
      </c>
      <c r="H303" s="39">
        <f t="shared" si="4"/>
        <v>12490</v>
      </c>
    </row>
    <row r="304" spans="2:11" ht="15.75" thickBot="1">
      <c r="B304" s="202" t="s">
        <v>2428</v>
      </c>
      <c r="C304" s="11" t="str">
        <f>VLOOKUP(B304,'LISTA DE PRECIOS'!A:B,2,FALSE)</f>
        <v>Mortero 1:4 (producción)</v>
      </c>
      <c r="D304" s="12" t="str">
        <f>VLOOKUP(B304,'LISTA DE PRECIOS'!A:D,4,FALSE)</f>
        <v>M3</v>
      </c>
      <c r="E304" s="92">
        <v>0.03</v>
      </c>
      <c r="F304" s="92">
        <v>1.05</v>
      </c>
      <c r="G304" s="13">
        <f>VLOOKUP(B304,'LISTA DE PRECIOS'!A:E,5,FALSE)</f>
        <v>290750</v>
      </c>
      <c r="H304" s="94">
        <f t="shared" si="4"/>
        <v>9159</v>
      </c>
    </row>
    <row r="305" spans="2:22" ht="15.75" thickBot="1">
      <c r="B305" s="1022"/>
      <c r="C305" s="1023"/>
      <c r="D305" s="1024"/>
      <c r="E305" s="1030" t="s">
        <v>497</v>
      </c>
      <c r="F305" s="1031"/>
      <c r="G305" s="1032"/>
      <c r="H305" s="29">
        <f>ROUND(SUM(H296:H303),0)</f>
        <v>601145</v>
      </c>
    </row>
    <row r="306" spans="2:22" ht="10.9" customHeight="1" thickBot="1">
      <c r="B306" s="1027"/>
      <c r="C306" s="1027"/>
      <c r="D306" s="1027"/>
      <c r="E306" s="1027"/>
      <c r="F306" s="1027"/>
      <c r="G306" s="1027"/>
      <c r="H306" s="1027"/>
    </row>
    <row r="307" spans="2:22">
      <c r="B307" s="1028" t="s">
        <v>489</v>
      </c>
      <c r="C307" s="1029"/>
      <c r="D307" s="41" t="s">
        <v>490</v>
      </c>
      <c r="E307" s="25" t="s">
        <v>491</v>
      </c>
      <c r="F307" s="25" t="s">
        <v>2530</v>
      </c>
      <c r="G307" s="26" t="s">
        <v>492</v>
      </c>
      <c r="H307" s="27" t="s">
        <v>493</v>
      </c>
    </row>
    <row r="308" spans="2:22" ht="15.75" thickBot="1">
      <c r="B308" s="91" t="s">
        <v>543</v>
      </c>
      <c r="C308" s="95" t="s">
        <v>203</v>
      </c>
      <c r="D308" s="92" t="s">
        <v>39</v>
      </c>
      <c r="E308" s="155">
        <v>0.1</v>
      </c>
      <c r="F308" s="155"/>
      <c r="G308" s="93">
        <f>+H318</f>
        <v>95150</v>
      </c>
      <c r="H308" s="154">
        <f>+ROUND(E308*G308,0)</f>
        <v>9515</v>
      </c>
    </row>
    <row r="309" spans="2:22" ht="15.75" thickBot="1">
      <c r="B309" s="1022"/>
      <c r="C309" s="1023"/>
      <c r="D309" s="1024"/>
      <c r="E309" s="1030" t="s">
        <v>498</v>
      </c>
      <c r="F309" s="1031"/>
      <c r="G309" s="1032"/>
      <c r="H309" s="29">
        <f>ROUND(SUM(H308:H308),0)</f>
        <v>9515</v>
      </c>
    </row>
    <row r="310" spans="2:22" ht="10.15" customHeight="1" thickBot="1">
      <c r="B310" s="42"/>
      <c r="C310" s="42"/>
      <c r="D310" s="42"/>
      <c r="E310" s="10"/>
      <c r="F310" s="10"/>
      <c r="G310" s="7"/>
      <c r="H310" s="8"/>
    </row>
    <row r="311" spans="2:22" ht="24.75" thickBot="1">
      <c r="B311" s="1033" t="s">
        <v>499</v>
      </c>
      <c r="C311" s="1034"/>
      <c r="D311" s="30" t="s">
        <v>495</v>
      </c>
      <c r="E311" s="30" t="s">
        <v>501</v>
      </c>
      <c r="F311" s="25" t="s">
        <v>2530</v>
      </c>
      <c r="G311" s="31" t="s">
        <v>500</v>
      </c>
      <c r="H311" s="32" t="s">
        <v>493</v>
      </c>
    </row>
    <row r="312" spans="2:22" ht="15.75" thickBot="1">
      <c r="B312" s="15">
        <v>3</v>
      </c>
      <c r="C312" s="16" t="s">
        <v>4</v>
      </c>
      <c r="D312" s="17"/>
      <c r="E312" s="18"/>
      <c r="F312" s="18"/>
      <c r="G312" s="19"/>
      <c r="H312" s="20">
        <f>+ROUND(E312*G312,0)</f>
        <v>0</v>
      </c>
    </row>
    <row r="313" spans="2:22" ht="15.75" thickBot="1">
      <c r="B313" s="991"/>
      <c r="C313" s="991"/>
      <c r="D313" s="991"/>
      <c r="E313" s="992" t="s">
        <v>502</v>
      </c>
      <c r="F313" s="993"/>
      <c r="G313" s="994"/>
      <c r="H313" s="33">
        <f>ROUND(SUM(H312:H312),0)</f>
        <v>0</v>
      </c>
    </row>
    <row r="314" spans="2:22" ht="15.75" thickBot="1">
      <c r="B314" s="1027"/>
      <c r="C314" s="1027"/>
      <c r="D314" s="1027"/>
      <c r="E314" s="1027"/>
      <c r="F314" s="1027"/>
      <c r="G314" s="1027"/>
      <c r="H314" s="1027"/>
    </row>
    <row r="315" spans="2:22">
      <c r="B315" s="1028" t="s">
        <v>503</v>
      </c>
      <c r="C315" s="1029"/>
      <c r="D315" s="41" t="s">
        <v>495</v>
      </c>
      <c r="E315" s="25" t="s">
        <v>504</v>
      </c>
      <c r="F315" s="25" t="s">
        <v>2530</v>
      </c>
      <c r="G315" s="26" t="s">
        <v>505</v>
      </c>
      <c r="H315" s="27" t="s">
        <v>493</v>
      </c>
    </row>
    <row r="316" spans="2:22">
      <c r="B316" s="111" t="s">
        <v>2514</v>
      </c>
      <c r="C316" s="11" t="str">
        <f>VLOOKUP(B316,'LISTA DE PRECIOS'!A:B,2,FALSE)</f>
        <v>Ayudante</v>
      </c>
      <c r="D316" s="12" t="str">
        <f>VLOOKUP(B316,'LISTA DE PRECIOS'!A:D,4,FALSE)</f>
        <v>Día</v>
      </c>
      <c r="E316" s="23">
        <v>0.5</v>
      </c>
      <c r="F316" s="23">
        <v>1</v>
      </c>
      <c r="G316" s="13">
        <f>VLOOKUP(B316,'LISTA DE PRECIOS'!A:E,5,FALSE)</f>
        <v>67964</v>
      </c>
      <c r="H316" s="119">
        <f>+ROUND(E316*F316*G316,0)</f>
        <v>33982</v>
      </c>
      <c r="K316" s="4"/>
      <c r="L316" s="4"/>
      <c r="M316" s="4"/>
      <c r="N316" s="4"/>
      <c r="O316" s="4"/>
      <c r="P316" s="4"/>
      <c r="Q316" s="4"/>
      <c r="R316" s="4"/>
      <c r="S316" s="4"/>
      <c r="T316" s="4"/>
      <c r="U316" s="4"/>
      <c r="V316" s="4"/>
    </row>
    <row r="317" spans="2:22" ht="15.75" thickBot="1">
      <c r="B317" s="135" t="s">
        <v>2516</v>
      </c>
      <c r="C317" s="11" t="str">
        <f>VLOOKUP(B317,'LISTA DE PRECIOS'!A:B,2,FALSE)</f>
        <v>Oficial</v>
      </c>
      <c r="D317" s="12" t="str">
        <f>VLOOKUP(B317,'LISTA DE PRECIOS'!A:D,4,FALSE)</f>
        <v>Día</v>
      </c>
      <c r="E317" s="125">
        <v>0.5</v>
      </c>
      <c r="F317" s="125">
        <v>1</v>
      </c>
      <c r="G317" s="13">
        <f>VLOOKUP(B317,'LISTA DE PRECIOS'!A:E,5,FALSE)</f>
        <v>122335</v>
      </c>
      <c r="H317" s="131">
        <f>+ROUND(E317*F317*G317,0)</f>
        <v>61168</v>
      </c>
    </row>
    <row r="318" spans="2:22" ht="15.75" thickBot="1">
      <c r="B318" s="991"/>
      <c r="C318" s="991"/>
      <c r="D318" s="991"/>
      <c r="E318" s="1042" t="s">
        <v>506</v>
      </c>
      <c r="F318" s="1043"/>
      <c r="G318" s="1031"/>
      <c r="H318" s="29">
        <f>ROUND(SUM(H316:H317),0)</f>
        <v>95150</v>
      </c>
    </row>
    <row r="319" spans="2:22" ht="8.4499999999999993" customHeight="1" thickBot="1">
      <c r="B319" s="42"/>
      <c r="C319" s="42"/>
      <c r="D319" s="42"/>
      <c r="E319" s="42"/>
      <c r="F319" s="42"/>
      <c r="G319" s="42"/>
      <c r="H319" s="42"/>
    </row>
    <row r="320" spans="2:22" ht="15.75" thickBot="1">
      <c r="B320" s="40"/>
      <c r="C320" s="40"/>
      <c r="D320" s="40"/>
      <c r="E320" s="995" t="s">
        <v>507</v>
      </c>
      <c r="F320" s="996"/>
      <c r="G320" s="997"/>
      <c r="H320" s="14">
        <f>+ROUND(H318+H309+H305+H313,0)</f>
        <v>705810</v>
      </c>
    </row>
    <row r="322" spans="2:11" ht="15" customHeight="1" thickBot="1">
      <c r="B322" s="4"/>
      <c r="C322" s="4"/>
      <c r="D322" s="4"/>
      <c r="E322" s="4"/>
      <c r="F322" s="4"/>
    </row>
    <row r="323" spans="2:11" ht="17.45" customHeight="1" thickBot="1">
      <c r="B323" s="998" t="s">
        <v>2532</v>
      </c>
      <c r="C323" s="999"/>
      <c r="D323" s="999"/>
      <c r="E323" s="999"/>
      <c r="F323" s="999"/>
      <c r="G323" s="999"/>
      <c r="H323" s="1000"/>
    </row>
    <row r="324" spans="2:11" ht="18" customHeight="1" thickBot="1">
      <c r="B324" s="1001" t="s">
        <v>488</v>
      </c>
      <c r="C324" s="1002"/>
      <c r="D324" s="1003"/>
      <c r="E324" s="1004"/>
      <c r="F324" s="1004"/>
      <c r="G324" s="1004"/>
      <c r="H324" s="1005"/>
    </row>
    <row r="325" spans="2:11" ht="15.75" thickBot="1">
      <c r="B325" s="1006" t="s">
        <v>2578</v>
      </c>
      <c r="C325" s="1007"/>
      <c r="D325" s="1008" t="s">
        <v>2669</v>
      </c>
      <c r="E325" s="1007"/>
      <c r="F325" s="1007"/>
      <c r="G325" s="1007"/>
      <c r="H325" s="1009"/>
    </row>
    <row r="326" spans="2:11">
      <c r="B326" s="1010" t="e">
        <f>VLOOKUP(D325,ACTIVIDADES!A:D,2,FALSE)</f>
        <v>#N/A</v>
      </c>
      <c r="C326" s="1011"/>
      <c r="D326" s="1010" t="s">
        <v>34</v>
      </c>
      <c r="E326" s="1011"/>
      <c r="F326" s="1011"/>
      <c r="G326" s="1011"/>
      <c r="H326" s="38" t="s">
        <v>1</v>
      </c>
    </row>
    <row r="327" spans="2:11" ht="9.6" customHeight="1">
      <c r="B327" s="1012"/>
      <c r="C327" s="1013"/>
      <c r="D327" s="1016">
        <f>+ROUND(H353+H344+H340+H348,0)</f>
        <v>740810</v>
      </c>
      <c r="E327" s="1017"/>
      <c r="F327" s="1017"/>
      <c r="G327" s="1017"/>
      <c r="H327" s="1020" t="e">
        <v>#N/A</v>
      </c>
    </row>
    <row r="328" spans="2:11" ht="27" customHeight="1" thickBot="1">
      <c r="B328" s="1014"/>
      <c r="C328" s="1015"/>
      <c r="D328" s="1018"/>
      <c r="E328" s="1019"/>
      <c r="F328" s="1019"/>
      <c r="G328" s="1019"/>
      <c r="H328" s="1021"/>
    </row>
    <row r="329" spans="2:11" ht="9.75" customHeight="1" thickBot="1"/>
    <row r="330" spans="2:11">
      <c r="B330" s="1207" t="s">
        <v>494</v>
      </c>
      <c r="C330" s="1208"/>
      <c r="D330" s="124" t="s">
        <v>495</v>
      </c>
      <c r="E330" s="123" t="s">
        <v>496</v>
      </c>
      <c r="F330" s="123" t="s">
        <v>2542</v>
      </c>
      <c r="G330" s="122" t="s">
        <v>492</v>
      </c>
      <c r="H330" s="121" t="s">
        <v>493</v>
      </c>
    </row>
    <row r="331" spans="2:11" ht="30">
      <c r="B331" s="204"/>
      <c r="C331" s="1" t="s">
        <v>2667</v>
      </c>
      <c r="D331" s="12" t="s">
        <v>35</v>
      </c>
      <c r="E331" s="12">
        <v>1</v>
      </c>
      <c r="F331" s="12">
        <v>1</v>
      </c>
      <c r="G331" s="13">
        <v>170000</v>
      </c>
      <c r="H331" s="39">
        <f t="shared" ref="H331:H339" si="5">+ROUND(E331*F331*G331,0)</f>
        <v>170000</v>
      </c>
      <c r="K331" s="1" t="s">
        <v>257</v>
      </c>
    </row>
    <row r="332" spans="2:11">
      <c r="B332" s="204" t="s">
        <v>949</v>
      </c>
      <c r="C332" s="11" t="str">
        <f>VLOOKUP(B332,'LISTA DE PRECIOS'!A:B,2,FALSE)</f>
        <v>Manija (asa) para puerta</v>
      </c>
      <c r="D332" s="12" t="str">
        <f>VLOOKUP(B332,'LISTA DE PRECIOS'!A:D,4,FALSE)</f>
        <v>Un</v>
      </c>
      <c r="E332" s="12">
        <v>1</v>
      </c>
      <c r="F332" s="12">
        <v>1</v>
      </c>
      <c r="G332" s="13">
        <f>VLOOKUP(B332,'LISTA DE PRECIOS'!A:E,5,FALSE)</f>
        <v>3600</v>
      </c>
      <c r="H332" s="39">
        <f t="shared" si="5"/>
        <v>3600</v>
      </c>
      <c r="K332" s="1" t="s">
        <v>255</v>
      </c>
    </row>
    <row r="333" spans="2:11" ht="30">
      <c r="B333" s="204"/>
      <c r="C333" s="1" t="s">
        <v>2668</v>
      </c>
      <c r="D333" s="12" t="s">
        <v>35</v>
      </c>
      <c r="E333" s="12">
        <v>1</v>
      </c>
      <c r="F333" s="12">
        <v>1</v>
      </c>
      <c r="G333" s="13">
        <v>295000</v>
      </c>
      <c r="H333" s="39">
        <f t="shared" si="5"/>
        <v>295000</v>
      </c>
      <c r="K333" s="1" t="s">
        <v>273</v>
      </c>
    </row>
    <row r="334" spans="2:11">
      <c r="B334" s="204" t="s">
        <v>744</v>
      </c>
      <c r="C334" s="11" t="str">
        <f>VLOOKUP(B334,'LISTA DE PRECIOS'!A:B,2,FALSE)</f>
        <v>Chapa fina tipo Schlage, Yale o similar para portón</v>
      </c>
      <c r="D334" s="12" t="str">
        <f>VLOOKUP(B334,'LISTA DE PRECIOS'!A:D,4,FALSE)</f>
        <v>Un</v>
      </c>
      <c r="E334" s="12">
        <v>1</v>
      </c>
      <c r="F334" s="12">
        <v>1</v>
      </c>
      <c r="G334" s="13">
        <f>VLOOKUP(B334,'LISTA DE PRECIOS'!A:E,5,FALSE)</f>
        <v>113900</v>
      </c>
      <c r="H334" s="39">
        <f t="shared" si="5"/>
        <v>113900</v>
      </c>
    </row>
    <row r="335" spans="2:11">
      <c r="B335" s="204" t="s">
        <v>703</v>
      </c>
      <c r="C335" s="11" t="str">
        <f>VLOOKUP(B335,'LISTA DE PRECIOS'!A:B,2,FALSE)</f>
        <v>Bisagra de hierro para puerta</v>
      </c>
      <c r="D335" s="12" t="str">
        <f>VLOOKUP(B335,'LISTA DE PRECIOS'!A:D,4,FALSE)</f>
        <v>Un</v>
      </c>
      <c r="E335" s="12">
        <v>3</v>
      </c>
      <c r="F335" s="12">
        <v>1</v>
      </c>
      <c r="G335" s="13">
        <f>VLOOKUP(B335,'LISTA DE PRECIOS'!A:E,5,FALSE)</f>
        <v>7785</v>
      </c>
      <c r="H335" s="39">
        <f t="shared" si="5"/>
        <v>23355</v>
      </c>
    </row>
    <row r="336" spans="2:11">
      <c r="B336" s="204" t="s">
        <v>1005</v>
      </c>
      <c r="C336" s="11" t="str">
        <f>VLOOKUP(B336,'LISTA DE PRECIOS'!A:B,2,FALSE)</f>
        <v>Pasador metálico de 3"</v>
      </c>
      <c r="D336" s="12" t="str">
        <f>VLOOKUP(B336,'LISTA DE PRECIOS'!A:D,4,FALSE)</f>
        <v>Un</v>
      </c>
      <c r="E336" s="12">
        <v>1</v>
      </c>
      <c r="F336" s="12">
        <v>1</v>
      </c>
      <c r="G336" s="13">
        <f>VLOOKUP(B336,'LISTA DE PRECIOS'!A:E,5,FALSE)</f>
        <v>10900</v>
      </c>
      <c r="H336" s="39">
        <f t="shared" si="5"/>
        <v>10900</v>
      </c>
    </row>
    <row r="337" spans="2:22">
      <c r="B337" s="204" t="s">
        <v>1300</v>
      </c>
      <c r="C337" s="11" t="str">
        <f>VLOOKUP(B337,'LISTA DE PRECIOS'!A:B,2,FALSE)</f>
        <v>Tope para puerta (caucho - resorte)</v>
      </c>
      <c r="D337" s="12" t="str">
        <f>VLOOKUP(B337,'LISTA DE PRECIOS'!A:D,4,FALSE)</f>
        <v>Un</v>
      </c>
      <c r="E337" s="12">
        <v>1</v>
      </c>
      <c r="F337" s="12">
        <v>1</v>
      </c>
      <c r="G337" s="13">
        <f>VLOOKUP(B337,'LISTA DE PRECIOS'!A:E,5,FALSE)</f>
        <v>6900</v>
      </c>
      <c r="H337" s="39">
        <f t="shared" si="5"/>
        <v>6900</v>
      </c>
    </row>
    <row r="338" spans="2:22">
      <c r="B338" s="204" t="s">
        <v>1024</v>
      </c>
      <c r="C338" s="11" t="str">
        <f>VLOOKUP(B338,'LISTA DE PRECIOS'!A:B,2,FALSE)</f>
        <v>Pintura esmalte para exteriores</v>
      </c>
      <c r="D338" s="12" t="str">
        <f>VLOOKUP(B338,'LISTA DE PRECIOS'!A:D,4,FALSE)</f>
        <v>Gl</v>
      </c>
      <c r="E338" s="12">
        <v>0.2</v>
      </c>
      <c r="F338" s="12">
        <v>1.03</v>
      </c>
      <c r="G338" s="13">
        <f>VLOOKUP(B338,'LISTA DE PRECIOS'!A:E,5,FALSE)</f>
        <v>60633</v>
      </c>
      <c r="H338" s="39">
        <f t="shared" si="5"/>
        <v>12490</v>
      </c>
    </row>
    <row r="339" spans="2:22" ht="15.75" thickBot="1">
      <c r="B339" s="202" t="s">
        <v>2428</v>
      </c>
      <c r="C339" s="11" t="str">
        <f>VLOOKUP(B339,'LISTA DE PRECIOS'!A:B,2,FALSE)</f>
        <v>Mortero 1:4 (producción)</v>
      </c>
      <c r="D339" s="12" t="str">
        <f>VLOOKUP(B339,'LISTA DE PRECIOS'!A:D,4,FALSE)</f>
        <v>M3</v>
      </c>
      <c r="E339" s="92">
        <v>0.03</v>
      </c>
      <c r="F339" s="92">
        <v>1.05</v>
      </c>
      <c r="G339" s="13">
        <f>VLOOKUP(B339,'LISTA DE PRECIOS'!A:E,5,FALSE)</f>
        <v>290750</v>
      </c>
      <c r="H339" s="94">
        <f t="shared" si="5"/>
        <v>9159</v>
      </c>
    </row>
    <row r="340" spans="2:22" ht="15.75" thickBot="1">
      <c r="B340" s="1022"/>
      <c r="C340" s="1023"/>
      <c r="D340" s="1024"/>
      <c r="E340" s="1030" t="s">
        <v>497</v>
      </c>
      <c r="F340" s="1031"/>
      <c r="G340" s="1032"/>
      <c r="H340" s="29">
        <f>ROUND(SUM(H331:H338),0)</f>
        <v>636145</v>
      </c>
    </row>
    <row r="341" spans="2:22" ht="10.9" customHeight="1" thickBot="1">
      <c r="B341" s="1027"/>
      <c r="C341" s="1027"/>
      <c r="D341" s="1027"/>
      <c r="E341" s="1027"/>
      <c r="F341" s="1027"/>
      <c r="G341" s="1027"/>
      <c r="H341" s="1027"/>
    </row>
    <row r="342" spans="2:22">
      <c r="B342" s="1028" t="s">
        <v>489</v>
      </c>
      <c r="C342" s="1029"/>
      <c r="D342" s="41" t="s">
        <v>490</v>
      </c>
      <c r="E342" s="25" t="s">
        <v>491</v>
      </c>
      <c r="F342" s="25" t="s">
        <v>2530</v>
      </c>
      <c r="G342" s="26" t="s">
        <v>492</v>
      </c>
      <c r="H342" s="27" t="s">
        <v>493</v>
      </c>
    </row>
    <row r="343" spans="2:22" ht="15.75" thickBot="1">
      <c r="B343" s="91" t="s">
        <v>543</v>
      </c>
      <c r="C343" s="95" t="s">
        <v>203</v>
      </c>
      <c r="D343" s="92" t="s">
        <v>39</v>
      </c>
      <c r="E343" s="155">
        <v>0.1</v>
      </c>
      <c r="F343" s="155"/>
      <c r="G343" s="93">
        <f>+H353</f>
        <v>95150</v>
      </c>
      <c r="H343" s="154">
        <f>+ROUND(E343*G343,0)</f>
        <v>9515</v>
      </c>
    </row>
    <row r="344" spans="2:22" ht="15.75" thickBot="1">
      <c r="B344" s="1022"/>
      <c r="C344" s="1023"/>
      <c r="D344" s="1024"/>
      <c r="E344" s="1030" t="s">
        <v>498</v>
      </c>
      <c r="F344" s="1031"/>
      <c r="G344" s="1032"/>
      <c r="H344" s="29">
        <f>ROUND(SUM(H343:H343),0)</f>
        <v>9515</v>
      </c>
    </row>
    <row r="345" spans="2:22" ht="10.15" customHeight="1" thickBot="1">
      <c r="B345" s="42"/>
      <c r="C345" s="42"/>
      <c r="D345" s="42"/>
      <c r="E345" s="10"/>
      <c r="F345" s="10"/>
      <c r="G345" s="7"/>
      <c r="H345" s="8"/>
    </row>
    <row r="346" spans="2:22" ht="24.75" thickBot="1">
      <c r="B346" s="1033" t="s">
        <v>499</v>
      </c>
      <c r="C346" s="1034"/>
      <c r="D346" s="30" t="s">
        <v>495</v>
      </c>
      <c r="E346" s="30" t="s">
        <v>501</v>
      </c>
      <c r="F346" s="25" t="s">
        <v>2530</v>
      </c>
      <c r="G346" s="31" t="s">
        <v>500</v>
      </c>
      <c r="H346" s="32" t="s">
        <v>493</v>
      </c>
    </row>
    <row r="347" spans="2:22" ht="15.75" thickBot="1">
      <c r="B347" s="15">
        <v>3</v>
      </c>
      <c r="C347" s="16" t="s">
        <v>4</v>
      </c>
      <c r="D347" s="17"/>
      <c r="E347" s="18"/>
      <c r="F347" s="18"/>
      <c r="G347" s="19"/>
      <c r="H347" s="20">
        <f>+ROUND(E347*G347,0)</f>
        <v>0</v>
      </c>
    </row>
    <row r="348" spans="2:22" ht="15.75" thickBot="1">
      <c r="B348" s="991"/>
      <c r="C348" s="991"/>
      <c r="D348" s="991"/>
      <c r="E348" s="992" t="s">
        <v>502</v>
      </c>
      <c r="F348" s="993"/>
      <c r="G348" s="994"/>
      <c r="H348" s="33">
        <f>ROUND(SUM(H347:H347),0)</f>
        <v>0</v>
      </c>
    </row>
    <row r="349" spans="2:22" ht="15.75" thickBot="1">
      <c r="B349" s="1027"/>
      <c r="C349" s="1027"/>
      <c r="D349" s="1027"/>
      <c r="E349" s="1027"/>
      <c r="F349" s="1027"/>
      <c r="G349" s="1027"/>
      <c r="H349" s="1027"/>
    </row>
    <row r="350" spans="2:22">
      <c r="B350" s="1028" t="s">
        <v>503</v>
      </c>
      <c r="C350" s="1029"/>
      <c r="D350" s="41" t="s">
        <v>495</v>
      </c>
      <c r="E350" s="25" t="s">
        <v>504</v>
      </c>
      <c r="F350" s="25" t="s">
        <v>2530</v>
      </c>
      <c r="G350" s="26" t="s">
        <v>505</v>
      </c>
      <c r="H350" s="27" t="s">
        <v>493</v>
      </c>
    </row>
    <row r="351" spans="2:22">
      <c r="B351" s="111" t="s">
        <v>2514</v>
      </c>
      <c r="C351" s="11" t="str">
        <f>VLOOKUP(B351,'LISTA DE PRECIOS'!A:B,2,FALSE)</f>
        <v>Ayudante</v>
      </c>
      <c r="D351" s="12" t="str">
        <f>VLOOKUP(B351,'LISTA DE PRECIOS'!A:D,4,FALSE)</f>
        <v>Día</v>
      </c>
      <c r="E351" s="23">
        <v>0.5</v>
      </c>
      <c r="F351" s="23">
        <v>1</v>
      </c>
      <c r="G351" s="13">
        <f>VLOOKUP(B351,'LISTA DE PRECIOS'!A:E,5,FALSE)</f>
        <v>67964</v>
      </c>
      <c r="H351" s="119">
        <f>+ROUND(E351*F351*G351,0)</f>
        <v>33982</v>
      </c>
      <c r="K351" s="4"/>
      <c r="L351" s="4"/>
      <c r="M351" s="4"/>
      <c r="N351" s="4"/>
      <c r="O351" s="4"/>
      <c r="P351" s="4"/>
      <c r="Q351" s="4"/>
      <c r="R351" s="4"/>
      <c r="S351" s="4"/>
      <c r="T351" s="4"/>
      <c r="U351" s="4"/>
      <c r="V351" s="4"/>
    </row>
    <row r="352" spans="2:22" ht="15.75" thickBot="1">
      <c r="B352" s="135" t="s">
        <v>2516</v>
      </c>
      <c r="C352" s="11" t="str">
        <f>VLOOKUP(B352,'LISTA DE PRECIOS'!A:B,2,FALSE)</f>
        <v>Oficial</v>
      </c>
      <c r="D352" s="12" t="str">
        <f>VLOOKUP(B352,'LISTA DE PRECIOS'!A:D,4,FALSE)</f>
        <v>Día</v>
      </c>
      <c r="E352" s="125">
        <v>0.5</v>
      </c>
      <c r="F352" s="125">
        <v>1</v>
      </c>
      <c r="G352" s="13">
        <f>VLOOKUP(B352,'LISTA DE PRECIOS'!A:E,5,FALSE)</f>
        <v>122335</v>
      </c>
      <c r="H352" s="131">
        <f>+ROUND(E352*F352*G352,0)</f>
        <v>61168</v>
      </c>
    </row>
    <row r="353" spans="2:8" ht="15.75" thickBot="1">
      <c r="B353" s="991"/>
      <c r="C353" s="991"/>
      <c r="D353" s="991"/>
      <c r="E353" s="1042" t="s">
        <v>506</v>
      </c>
      <c r="F353" s="1043"/>
      <c r="G353" s="1031"/>
      <c r="H353" s="29">
        <f>ROUND(SUM(H351:H352),0)</f>
        <v>95150</v>
      </c>
    </row>
    <row r="354" spans="2:8" ht="8.4499999999999993" customHeight="1" thickBot="1">
      <c r="B354" s="42"/>
      <c r="C354" s="42"/>
      <c r="D354" s="42"/>
      <c r="E354" s="42"/>
      <c r="F354" s="42"/>
      <c r="G354" s="42"/>
      <c r="H354" s="42"/>
    </row>
    <row r="355" spans="2:8" ht="15.75" thickBot="1">
      <c r="B355" s="40"/>
      <c r="C355" s="40"/>
      <c r="D355" s="40"/>
      <c r="E355" s="995" t="s">
        <v>507</v>
      </c>
      <c r="F355" s="996"/>
      <c r="G355" s="997"/>
      <c r="H355" s="14">
        <f>+ROUND(H353+H344+H340+H348,0)</f>
        <v>740810</v>
      </c>
    </row>
    <row r="357" spans="2:8" ht="15.75" thickBot="1"/>
    <row r="358" spans="2:8" ht="16.5" thickBot="1">
      <c r="B358" s="998" t="s">
        <v>2532</v>
      </c>
      <c r="C358" s="999"/>
      <c r="D358" s="999"/>
      <c r="E358" s="999"/>
      <c r="F358" s="999"/>
      <c r="G358" s="999"/>
      <c r="H358" s="1000"/>
    </row>
    <row r="359" spans="2:8" ht="15" customHeight="1" thickBot="1">
      <c r="B359" s="1001" t="s">
        <v>488</v>
      </c>
      <c r="C359" s="1002"/>
      <c r="D359" s="1003"/>
      <c r="E359" s="1004"/>
      <c r="F359" s="1004"/>
      <c r="G359" s="1004"/>
      <c r="H359" s="1005"/>
    </row>
    <row r="360" spans="2:8" ht="15.75" customHeight="1" thickBot="1">
      <c r="B360" s="1006" t="s">
        <v>2578</v>
      </c>
      <c r="C360" s="1007"/>
      <c r="D360" s="1008" t="s">
        <v>2666</v>
      </c>
      <c r="E360" s="1007"/>
      <c r="F360" s="1007"/>
      <c r="G360" s="1007"/>
      <c r="H360" s="1009"/>
    </row>
    <row r="361" spans="2:8" ht="14.45" customHeight="1">
      <c r="B361" s="1010" t="e">
        <f>VLOOKUP(D360,ACTIVIDADES!A:D,2,FALSE)</f>
        <v>#N/A</v>
      </c>
      <c r="C361" s="1011"/>
      <c r="D361" s="1010" t="s">
        <v>34</v>
      </c>
      <c r="E361" s="1011"/>
      <c r="F361" s="1011"/>
      <c r="G361" s="1011"/>
      <c r="H361" s="38" t="s">
        <v>1</v>
      </c>
    </row>
    <row r="362" spans="2:8">
      <c r="B362" s="1012"/>
      <c r="C362" s="1013"/>
      <c r="D362" s="1016">
        <f>+ROUND(H386+H377+H373+H381,0)</f>
        <v>1594955</v>
      </c>
      <c r="E362" s="1017"/>
      <c r="F362" s="1017"/>
      <c r="G362" s="1017"/>
      <c r="H362" s="1020" t="e">
        <v>#N/A</v>
      </c>
    </row>
    <row r="363" spans="2:8" ht="15.75" thickBot="1">
      <c r="B363" s="1014"/>
      <c r="C363" s="1015"/>
      <c r="D363" s="1018"/>
      <c r="E363" s="1019"/>
      <c r="F363" s="1019"/>
      <c r="G363" s="1019"/>
      <c r="H363" s="1021"/>
    </row>
    <row r="364" spans="2:8" ht="15.75" thickBot="1"/>
    <row r="365" spans="2:8" ht="15.75" thickBot="1">
      <c r="B365" s="1028" t="s">
        <v>494</v>
      </c>
      <c r="C365" s="1029"/>
      <c r="D365" s="41" t="s">
        <v>495</v>
      </c>
      <c r="E365" s="25" t="s">
        <v>496</v>
      </c>
      <c r="F365" s="25" t="s">
        <v>2469</v>
      </c>
      <c r="G365" s="26" t="s">
        <v>492</v>
      </c>
      <c r="H365" s="27" t="s">
        <v>493</v>
      </c>
    </row>
    <row r="366" spans="2:8">
      <c r="B366" s="310"/>
      <c r="C366" s="311" t="s">
        <v>2649</v>
      </c>
      <c r="D366" s="312" t="s">
        <v>1018</v>
      </c>
      <c r="E366" s="312">
        <f>+(4.33*6)+(2.87*2)</f>
        <v>31.72</v>
      </c>
      <c r="F366" s="312">
        <v>1</v>
      </c>
      <c r="G366" s="158">
        <v>12500</v>
      </c>
      <c r="H366" s="313">
        <f>+ROUND(E366*F366*G366,0)</f>
        <v>396500</v>
      </c>
    </row>
    <row r="367" spans="2:8" ht="22.5" customHeight="1">
      <c r="B367" s="193"/>
      <c r="C367" s="11" t="s">
        <v>2653</v>
      </c>
      <c r="D367" s="12" t="s">
        <v>23</v>
      </c>
      <c r="E367" s="12">
        <f>4.33*2.87</f>
        <v>12.427100000000001</v>
      </c>
      <c r="F367" s="12">
        <v>1</v>
      </c>
      <c r="G367" s="13">
        <v>45000</v>
      </c>
      <c r="H367" s="39">
        <f>+ROUND(E367*F367*G367,0)</f>
        <v>559220</v>
      </c>
    </row>
    <row r="368" spans="2:8" ht="22.5" customHeight="1">
      <c r="B368" s="193" t="s">
        <v>1101</v>
      </c>
      <c r="C368" s="11" t="str">
        <f>VLOOKUP(B368,'LISTA DE PRECIOS'!A:B,2,FALSE)</f>
        <v>Silicona transparente sellador de vidrios tubo x 280 ml</v>
      </c>
      <c r="D368" s="12" t="str">
        <f>VLOOKUP(B368,'LISTA DE PRECIOS'!A:D,4,FALSE)</f>
        <v>un</v>
      </c>
      <c r="E368" s="12">
        <v>2</v>
      </c>
      <c r="F368" s="12">
        <v>1</v>
      </c>
      <c r="G368" s="13">
        <f>VLOOKUP(B368,'LISTA DE PRECIOS'!A:E,5,FALSE)</f>
        <v>23900</v>
      </c>
      <c r="H368" s="39">
        <f>+ROUND(E368*F368*G368,0)</f>
        <v>47800</v>
      </c>
    </row>
    <row r="369" spans="2:8" ht="22.5" customHeight="1">
      <c r="B369" s="204" t="s">
        <v>744</v>
      </c>
      <c r="C369" s="11" t="str">
        <f>VLOOKUP(B369,'LISTA DE PRECIOS'!A:B,2,FALSE)</f>
        <v>Chapa fina tipo Schlage, Yale o similar para portón</v>
      </c>
      <c r="D369" s="12" t="str">
        <f>VLOOKUP(B369,'LISTA DE PRECIOS'!A:D,4,FALSE)</f>
        <v>Un</v>
      </c>
      <c r="E369" s="12">
        <v>1</v>
      </c>
      <c r="F369" s="12">
        <v>1</v>
      </c>
      <c r="G369" s="13">
        <f>VLOOKUP(B369,'LISTA DE PRECIOS'!A:E,5,FALSE)</f>
        <v>113900</v>
      </c>
      <c r="H369" s="39">
        <f t="shared" ref="H369:H372" si="6">+ROUND(E369*F369*G369,0)</f>
        <v>113900</v>
      </c>
    </row>
    <row r="370" spans="2:8" ht="22.5" customHeight="1">
      <c r="B370" s="204"/>
      <c r="C370" s="11" t="s">
        <v>2662</v>
      </c>
      <c r="D370" s="12" t="s">
        <v>35</v>
      </c>
      <c r="E370" s="12">
        <v>1</v>
      </c>
      <c r="F370" s="12">
        <v>1</v>
      </c>
      <c r="G370" s="13">
        <v>45000</v>
      </c>
      <c r="H370" s="39">
        <f t="shared" si="6"/>
        <v>45000</v>
      </c>
    </row>
    <row r="371" spans="2:8" ht="22.5" customHeight="1">
      <c r="B371" s="204"/>
      <c r="C371" s="56" t="s">
        <v>2622</v>
      </c>
      <c r="D371" s="12" t="s">
        <v>35</v>
      </c>
      <c r="E371" s="12">
        <v>0.2</v>
      </c>
      <c r="F371" s="12">
        <v>1</v>
      </c>
      <c r="G371" s="13">
        <v>14000</v>
      </c>
      <c r="H371" s="39">
        <f t="shared" si="6"/>
        <v>2800</v>
      </c>
    </row>
    <row r="372" spans="2:8" ht="22.5" customHeight="1">
      <c r="B372" s="193"/>
      <c r="C372" s="56" t="s">
        <v>2621</v>
      </c>
      <c r="D372" s="12" t="s">
        <v>35</v>
      </c>
      <c r="E372" s="12">
        <v>0.2</v>
      </c>
      <c r="F372" s="12">
        <v>1</v>
      </c>
      <c r="G372" s="13">
        <v>18000</v>
      </c>
      <c r="H372" s="39">
        <f t="shared" si="6"/>
        <v>3600</v>
      </c>
    </row>
    <row r="373" spans="2:8" ht="15.75" thickBot="1">
      <c r="B373" s="1022"/>
      <c r="C373" s="1023"/>
      <c r="D373" s="1024"/>
      <c r="E373" s="1030" t="s">
        <v>497</v>
      </c>
      <c r="F373" s="1031"/>
      <c r="G373" s="1032"/>
      <c r="H373" s="29">
        <f>ROUND(SUM(H366:H372),0)</f>
        <v>1168820</v>
      </c>
    </row>
    <row r="374" spans="2:8" ht="15.75" thickBot="1">
      <c r="B374" s="1027"/>
      <c r="C374" s="1027"/>
      <c r="D374" s="1027"/>
      <c r="E374" s="1027"/>
      <c r="F374" s="1027"/>
      <c r="G374" s="1027"/>
      <c r="H374" s="1027"/>
    </row>
    <row r="375" spans="2:8">
      <c r="B375" s="1028" t="s">
        <v>489</v>
      </c>
      <c r="C375" s="1029"/>
      <c r="D375" s="41" t="s">
        <v>490</v>
      </c>
      <c r="E375" s="25" t="s">
        <v>491</v>
      </c>
      <c r="F375" s="25" t="s">
        <v>2530</v>
      </c>
      <c r="G375" s="26" t="s">
        <v>492</v>
      </c>
      <c r="H375" s="27" t="s">
        <v>493</v>
      </c>
    </row>
    <row r="376" spans="2:8" ht="15.75" thickBot="1">
      <c r="B376" s="91" t="s">
        <v>543</v>
      </c>
      <c r="C376" s="95" t="s">
        <v>203</v>
      </c>
      <c r="D376" s="92" t="s">
        <v>39</v>
      </c>
      <c r="E376" s="155">
        <v>0.1</v>
      </c>
      <c r="F376" s="155"/>
      <c r="G376" s="93">
        <f>+H386</f>
        <v>387395</v>
      </c>
      <c r="H376" s="154">
        <f>+ROUND(E376*G376,0)</f>
        <v>38740</v>
      </c>
    </row>
    <row r="377" spans="2:8" ht="15.75" thickBot="1">
      <c r="B377" s="1022"/>
      <c r="C377" s="1023"/>
      <c r="D377" s="1024"/>
      <c r="E377" s="1030" t="s">
        <v>498</v>
      </c>
      <c r="F377" s="1031"/>
      <c r="G377" s="1032"/>
      <c r="H377" s="29">
        <f>ROUND(SUM(H376:H376),0)</f>
        <v>38740</v>
      </c>
    </row>
    <row r="378" spans="2:8" ht="15.75" thickBot="1">
      <c r="B378" s="42"/>
      <c r="C378" s="42"/>
      <c r="D378" s="42"/>
      <c r="E378" s="10"/>
      <c r="F378" s="10"/>
      <c r="G378" s="7"/>
      <c r="H378" s="8"/>
    </row>
    <row r="379" spans="2:8" ht="24.75" thickBot="1">
      <c r="B379" s="1033" t="s">
        <v>499</v>
      </c>
      <c r="C379" s="1034"/>
      <c r="D379" s="30" t="s">
        <v>495</v>
      </c>
      <c r="E379" s="30" t="s">
        <v>501</v>
      </c>
      <c r="F379" s="25" t="s">
        <v>2530</v>
      </c>
      <c r="G379" s="31" t="s">
        <v>500</v>
      </c>
      <c r="H379" s="32" t="s">
        <v>493</v>
      </c>
    </row>
    <row r="380" spans="2:8" ht="15.75" thickBot="1">
      <c r="B380" s="15">
        <v>3</v>
      </c>
      <c r="C380" s="16" t="s">
        <v>4</v>
      </c>
      <c r="D380" s="17"/>
      <c r="E380" s="18"/>
      <c r="F380" s="18"/>
      <c r="G380" s="19"/>
      <c r="H380" s="20">
        <f>+ROUND(E380*G380,0)</f>
        <v>0</v>
      </c>
    </row>
    <row r="381" spans="2:8" ht="15.75" thickBot="1">
      <c r="B381" s="991"/>
      <c r="C381" s="991"/>
      <c r="D381" s="991"/>
      <c r="E381" s="992" t="s">
        <v>502</v>
      </c>
      <c r="F381" s="993"/>
      <c r="G381" s="994"/>
      <c r="H381" s="33">
        <f>ROUND(SUM(H380:H380),0)</f>
        <v>0</v>
      </c>
    </row>
    <row r="382" spans="2:8" ht="15.75" thickBot="1">
      <c r="B382" s="1027"/>
      <c r="C382" s="1027"/>
      <c r="D382" s="1027"/>
      <c r="E382" s="1027"/>
      <c r="F382" s="1027"/>
      <c r="G382" s="1027"/>
      <c r="H382" s="1027"/>
    </row>
    <row r="383" spans="2:8">
      <c r="B383" s="1028" t="s">
        <v>503</v>
      </c>
      <c r="C383" s="1029"/>
      <c r="D383" s="41" t="s">
        <v>495</v>
      </c>
      <c r="E383" s="25" t="s">
        <v>504</v>
      </c>
      <c r="F383" s="25" t="s">
        <v>2530</v>
      </c>
      <c r="G383" s="26" t="s">
        <v>505</v>
      </c>
      <c r="H383" s="27" t="s">
        <v>493</v>
      </c>
    </row>
    <row r="384" spans="2:8">
      <c r="B384" s="111" t="s">
        <v>2514</v>
      </c>
      <c r="C384" s="11" t="str">
        <f>VLOOKUP(B384,'LISTA DE PRECIOS'!A:B,2,FALSE)</f>
        <v>Ayudante</v>
      </c>
      <c r="D384" s="12" t="str">
        <f>VLOOKUP(B384,'LISTA DE PRECIOS'!A:D,4,FALSE)</f>
        <v>Día</v>
      </c>
      <c r="E384" s="23">
        <v>1.5</v>
      </c>
      <c r="F384" s="23">
        <v>2</v>
      </c>
      <c r="G384" s="13">
        <f>VLOOKUP(B384,'LISTA DE PRECIOS'!A:E,5,FALSE)</f>
        <v>67964</v>
      </c>
      <c r="H384" s="119">
        <f>+ROUND(E384*F384*G384,0)</f>
        <v>203892</v>
      </c>
    </row>
    <row r="385" spans="2:8" ht="15.75" thickBot="1">
      <c r="B385" s="118" t="s">
        <v>2516</v>
      </c>
      <c r="C385" s="11" t="str">
        <f>VLOOKUP(B385,'LISTA DE PRECIOS'!A:B,2,FALSE)</f>
        <v>Oficial</v>
      </c>
      <c r="D385" s="12" t="str">
        <f>VLOOKUP(B385,'LISTA DE PRECIOS'!A:D,4,FALSE)</f>
        <v>Día</v>
      </c>
      <c r="E385" s="23">
        <v>1.5</v>
      </c>
      <c r="F385" s="117">
        <v>1</v>
      </c>
      <c r="G385" s="13">
        <f>VLOOKUP(B385,'LISTA DE PRECIOS'!A:E,5,FALSE)</f>
        <v>122335</v>
      </c>
      <c r="H385" s="116">
        <f>+ROUND(E385*F385*G385,0)</f>
        <v>183503</v>
      </c>
    </row>
    <row r="386" spans="2:8" ht="15.75" thickBot="1">
      <c r="B386" s="991"/>
      <c r="C386" s="991"/>
      <c r="D386" s="991"/>
      <c r="E386" s="1042" t="s">
        <v>506</v>
      </c>
      <c r="F386" s="1043"/>
      <c r="G386" s="1031"/>
      <c r="H386" s="29">
        <f>ROUND(SUM(H384:H385),0)</f>
        <v>387395</v>
      </c>
    </row>
    <row r="387" spans="2:8" ht="15.75" thickBot="1">
      <c r="B387" s="42"/>
      <c r="C387" s="42"/>
      <c r="D387" s="42"/>
      <c r="E387" s="42"/>
      <c r="F387" s="42"/>
      <c r="G387" s="42"/>
      <c r="H387" s="42"/>
    </row>
    <row r="388" spans="2:8" ht="15.75" thickBot="1">
      <c r="B388" s="40"/>
      <c r="C388" s="40"/>
      <c r="D388" s="40"/>
      <c r="E388" s="995" t="s">
        <v>507</v>
      </c>
      <c r="F388" s="996"/>
      <c r="G388" s="997"/>
      <c r="H388" s="14">
        <f>+ROUND(H386+H377+H373+H381,0)</f>
        <v>1594955</v>
      </c>
    </row>
    <row r="390" spans="2:8" ht="15.75" thickBot="1"/>
    <row r="391" spans="2:8" ht="16.5" thickBot="1">
      <c r="B391" s="998" t="s">
        <v>2532</v>
      </c>
      <c r="C391" s="999"/>
      <c r="D391" s="999"/>
      <c r="E391" s="999"/>
      <c r="F391" s="999"/>
      <c r="G391" s="999"/>
      <c r="H391" s="1000"/>
    </row>
    <row r="392" spans="2:8" ht="15" customHeight="1" thickBot="1">
      <c r="B392" s="1001" t="s">
        <v>488</v>
      </c>
      <c r="C392" s="1002"/>
      <c r="D392" s="1003"/>
      <c r="E392" s="1004"/>
      <c r="F392" s="1004"/>
      <c r="G392" s="1004"/>
      <c r="H392" s="1005"/>
    </row>
    <row r="393" spans="2:8" ht="15.75" customHeight="1" thickBot="1">
      <c r="B393" s="1006" t="s">
        <v>2578</v>
      </c>
      <c r="C393" s="1007"/>
      <c r="D393" s="1008" t="s">
        <v>2670</v>
      </c>
      <c r="E393" s="1007"/>
      <c r="F393" s="1007"/>
      <c r="G393" s="1007"/>
      <c r="H393" s="1009"/>
    </row>
    <row r="394" spans="2:8" ht="14.45" customHeight="1">
      <c r="B394" s="1010" t="e">
        <f>VLOOKUP(D393,ACTIVIDADES!A:D,2,FALSE)</f>
        <v>#N/A</v>
      </c>
      <c r="C394" s="1011"/>
      <c r="D394" s="1010" t="s">
        <v>34</v>
      </c>
      <c r="E394" s="1011"/>
      <c r="F394" s="1011"/>
      <c r="G394" s="1011"/>
      <c r="H394" s="38" t="s">
        <v>1</v>
      </c>
    </row>
    <row r="395" spans="2:8">
      <c r="B395" s="1012"/>
      <c r="C395" s="1013"/>
      <c r="D395" s="1016">
        <f>+ROUND(H419+H410+H406+H414,0)</f>
        <v>1168072</v>
      </c>
      <c r="E395" s="1017"/>
      <c r="F395" s="1017"/>
      <c r="G395" s="1017"/>
      <c r="H395" s="1020" t="e">
        <v>#N/A</v>
      </c>
    </row>
    <row r="396" spans="2:8" ht="15.75" thickBot="1">
      <c r="B396" s="1014"/>
      <c r="C396" s="1015"/>
      <c r="D396" s="1018"/>
      <c r="E396" s="1019"/>
      <c r="F396" s="1019"/>
      <c r="G396" s="1019"/>
      <c r="H396" s="1021"/>
    </row>
    <row r="397" spans="2:8" ht="15.75" thickBot="1"/>
    <row r="398" spans="2:8" ht="15.75" thickBot="1">
      <c r="B398" s="1028" t="s">
        <v>494</v>
      </c>
      <c r="C398" s="1029"/>
      <c r="D398" s="41" t="s">
        <v>495</v>
      </c>
      <c r="E398" s="25" t="s">
        <v>496</v>
      </c>
      <c r="F398" s="25" t="s">
        <v>2469</v>
      </c>
      <c r="G398" s="26" t="s">
        <v>492</v>
      </c>
      <c r="H398" s="27" t="s">
        <v>493</v>
      </c>
    </row>
    <row r="399" spans="2:8">
      <c r="B399" s="310"/>
      <c r="C399" s="311" t="s">
        <v>2649</v>
      </c>
      <c r="D399" s="312" t="s">
        <v>1018</v>
      </c>
      <c r="E399" s="312">
        <f>+(2.71*4)+(2.87*2)</f>
        <v>16.579999999999998</v>
      </c>
      <c r="F399" s="312">
        <v>1</v>
      </c>
      <c r="G399" s="158">
        <v>12500</v>
      </c>
      <c r="H399" s="313">
        <f>+ROUND(E399*F399*G399,0)</f>
        <v>207250</v>
      </c>
    </row>
    <row r="400" spans="2:8" ht="22.5" customHeight="1">
      <c r="B400" s="193"/>
      <c r="C400" s="11" t="s">
        <v>2653</v>
      </c>
      <c r="D400" s="12" t="s">
        <v>23</v>
      </c>
      <c r="E400" s="12">
        <f>2.71*2.87</f>
        <v>7.7777000000000003</v>
      </c>
      <c r="F400" s="12">
        <v>1</v>
      </c>
      <c r="G400" s="13">
        <v>45000</v>
      </c>
      <c r="H400" s="39">
        <f>+ROUND(E400*F400*G400,0)</f>
        <v>349997</v>
      </c>
    </row>
    <row r="401" spans="2:8" ht="22.5" customHeight="1">
      <c r="B401" s="193" t="s">
        <v>1101</v>
      </c>
      <c r="C401" s="11" t="str">
        <f>VLOOKUP(B401,'LISTA DE PRECIOS'!A:B,2,FALSE)</f>
        <v>Silicona transparente sellador de vidrios tubo x 280 ml</v>
      </c>
      <c r="D401" s="12" t="str">
        <f>VLOOKUP(B401,'LISTA DE PRECIOS'!A:D,4,FALSE)</f>
        <v>un</v>
      </c>
      <c r="E401" s="12">
        <v>2</v>
      </c>
      <c r="F401" s="12">
        <v>1</v>
      </c>
      <c r="G401" s="13">
        <f>VLOOKUP(B401,'LISTA DE PRECIOS'!A:E,5,FALSE)</f>
        <v>23900</v>
      </c>
      <c r="H401" s="39">
        <f>+ROUND(E401*F401*G401,0)</f>
        <v>47800</v>
      </c>
    </row>
    <row r="402" spans="2:8" ht="22.5" customHeight="1">
      <c r="B402" s="204" t="s">
        <v>744</v>
      </c>
      <c r="C402" s="11" t="str">
        <f>VLOOKUP(B402,'LISTA DE PRECIOS'!A:B,2,FALSE)</f>
        <v>Chapa fina tipo Schlage, Yale o similar para portón</v>
      </c>
      <c r="D402" s="12" t="str">
        <f>VLOOKUP(B402,'LISTA DE PRECIOS'!A:D,4,FALSE)</f>
        <v>Un</v>
      </c>
      <c r="E402" s="12">
        <v>1</v>
      </c>
      <c r="F402" s="12">
        <v>1</v>
      </c>
      <c r="G402" s="13">
        <f>VLOOKUP(B402,'LISTA DE PRECIOS'!A:E,5,FALSE)</f>
        <v>113900</v>
      </c>
      <c r="H402" s="39">
        <f t="shared" ref="H402:H405" si="7">+ROUND(E402*F402*G402,0)</f>
        <v>113900</v>
      </c>
    </row>
    <row r="403" spans="2:8" ht="22.5" customHeight="1">
      <c r="B403" s="204"/>
      <c r="C403" s="11" t="s">
        <v>2662</v>
      </c>
      <c r="D403" s="12" t="s">
        <v>35</v>
      </c>
      <c r="E403" s="12">
        <v>1</v>
      </c>
      <c r="F403" s="12">
        <v>1</v>
      </c>
      <c r="G403" s="13">
        <v>45000</v>
      </c>
      <c r="H403" s="39">
        <f t="shared" si="7"/>
        <v>45000</v>
      </c>
    </row>
    <row r="404" spans="2:8" ht="22.5" customHeight="1">
      <c r="B404" s="204"/>
      <c r="C404" s="56" t="s">
        <v>2622</v>
      </c>
      <c r="D404" s="12" t="s">
        <v>35</v>
      </c>
      <c r="E404" s="12">
        <v>0.2</v>
      </c>
      <c r="F404" s="12">
        <v>1</v>
      </c>
      <c r="G404" s="13">
        <v>14000</v>
      </c>
      <c r="H404" s="39">
        <f t="shared" si="7"/>
        <v>2800</v>
      </c>
    </row>
    <row r="405" spans="2:8" ht="22.5" customHeight="1">
      <c r="B405" s="193"/>
      <c r="C405" s="56" t="s">
        <v>2621</v>
      </c>
      <c r="D405" s="12" t="s">
        <v>35</v>
      </c>
      <c r="E405" s="12">
        <v>0.2</v>
      </c>
      <c r="F405" s="12">
        <v>1</v>
      </c>
      <c r="G405" s="13">
        <v>18000</v>
      </c>
      <c r="H405" s="39">
        <f t="shared" si="7"/>
        <v>3600</v>
      </c>
    </row>
    <row r="406" spans="2:8" ht="15.75" thickBot="1">
      <c r="B406" s="1022"/>
      <c r="C406" s="1023"/>
      <c r="D406" s="1024"/>
      <c r="E406" s="1030" t="s">
        <v>497</v>
      </c>
      <c r="F406" s="1031"/>
      <c r="G406" s="1032"/>
      <c r="H406" s="29">
        <f>ROUND(SUM(H399:H405),0)</f>
        <v>770347</v>
      </c>
    </row>
    <row r="407" spans="2:8" ht="15.75" thickBot="1">
      <c r="B407" s="1027"/>
      <c r="C407" s="1027"/>
      <c r="D407" s="1027"/>
      <c r="E407" s="1027"/>
      <c r="F407" s="1027"/>
      <c r="G407" s="1027"/>
      <c r="H407" s="1027"/>
    </row>
    <row r="408" spans="2:8">
      <c r="B408" s="1028" t="s">
        <v>489</v>
      </c>
      <c r="C408" s="1029"/>
      <c r="D408" s="41" t="s">
        <v>490</v>
      </c>
      <c r="E408" s="25" t="s">
        <v>491</v>
      </c>
      <c r="F408" s="25" t="s">
        <v>2530</v>
      </c>
      <c r="G408" s="26" t="s">
        <v>492</v>
      </c>
      <c r="H408" s="27" t="s">
        <v>493</v>
      </c>
    </row>
    <row r="409" spans="2:8" ht="15.75" thickBot="1">
      <c r="B409" s="91" t="s">
        <v>543</v>
      </c>
      <c r="C409" s="95" t="s">
        <v>203</v>
      </c>
      <c r="D409" s="92" t="s">
        <v>39</v>
      </c>
      <c r="E409" s="155">
        <v>0.1</v>
      </c>
      <c r="F409" s="155"/>
      <c r="G409" s="93">
        <f>+H419</f>
        <v>361568</v>
      </c>
      <c r="H409" s="154">
        <f>+ROUND(E409*G409,0)</f>
        <v>36157</v>
      </c>
    </row>
    <row r="410" spans="2:8" ht="15.75" thickBot="1">
      <c r="B410" s="1022"/>
      <c r="C410" s="1023"/>
      <c r="D410" s="1024"/>
      <c r="E410" s="1030" t="s">
        <v>498</v>
      </c>
      <c r="F410" s="1031"/>
      <c r="G410" s="1032"/>
      <c r="H410" s="29">
        <f>ROUND(SUM(H409:H409),0)</f>
        <v>36157</v>
      </c>
    </row>
    <row r="411" spans="2:8" ht="15.75" thickBot="1">
      <c r="B411" s="42"/>
      <c r="C411" s="42"/>
      <c r="D411" s="42"/>
      <c r="E411" s="10"/>
      <c r="F411" s="10"/>
      <c r="G411" s="7"/>
      <c r="H411" s="8"/>
    </row>
    <row r="412" spans="2:8" ht="24.75" thickBot="1">
      <c r="B412" s="1033" t="s">
        <v>499</v>
      </c>
      <c r="C412" s="1034"/>
      <c r="D412" s="30" t="s">
        <v>495</v>
      </c>
      <c r="E412" s="30" t="s">
        <v>501</v>
      </c>
      <c r="F412" s="25" t="s">
        <v>2530</v>
      </c>
      <c r="G412" s="31" t="s">
        <v>500</v>
      </c>
      <c r="H412" s="32" t="s">
        <v>493</v>
      </c>
    </row>
    <row r="413" spans="2:8" ht="15.75" thickBot="1">
      <c r="B413" s="15">
        <v>3</v>
      </c>
      <c r="C413" s="16" t="s">
        <v>4</v>
      </c>
      <c r="D413" s="17"/>
      <c r="E413" s="18"/>
      <c r="F413" s="18"/>
      <c r="G413" s="19"/>
      <c r="H413" s="20">
        <f>+ROUND(E413*G413,0)</f>
        <v>0</v>
      </c>
    </row>
    <row r="414" spans="2:8" ht="15.75" thickBot="1">
      <c r="B414" s="991"/>
      <c r="C414" s="991"/>
      <c r="D414" s="991"/>
      <c r="E414" s="992" t="s">
        <v>502</v>
      </c>
      <c r="F414" s="993"/>
      <c r="G414" s="994"/>
      <c r="H414" s="33">
        <f>ROUND(SUM(H413:H413),0)</f>
        <v>0</v>
      </c>
    </row>
    <row r="415" spans="2:8" ht="15.75" thickBot="1">
      <c r="B415" s="1027"/>
      <c r="C415" s="1027"/>
      <c r="D415" s="1027"/>
      <c r="E415" s="1027"/>
      <c r="F415" s="1027"/>
      <c r="G415" s="1027"/>
      <c r="H415" s="1027"/>
    </row>
    <row r="416" spans="2:8">
      <c r="B416" s="1028" t="s">
        <v>503</v>
      </c>
      <c r="C416" s="1029"/>
      <c r="D416" s="41" t="s">
        <v>495</v>
      </c>
      <c r="E416" s="25" t="s">
        <v>504</v>
      </c>
      <c r="F416" s="25" t="s">
        <v>2530</v>
      </c>
      <c r="G416" s="26" t="s">
        <v>505</v>
      </c>
      <c r="H416" s="27" t="s">
        <v>493</v>
      </c>
    </row>
    <row r="417" spans="2:8">
      <c r="B417" s="111" t="s">
        <v>2514</v>
      </c>
      <c r="C417" s="11" t="str">
        <f>VLOOKUP(B417,'LISTA DE PRECIOS'!A:B,2,FALSE)</f>
        <v>Ayudante</v>
      </c>
      <c r="D417" s="12" t="str">
        <f>VLOOKUP(B417,'LISTA DE PRECIOS'!A:D,4,FALSE)</f>
        <v>Día</v>
      </c>
      <c r="E417" s="23">
        <v>1.4</v>
      </c>
      <c r="F417" s="23">
        <v>2</v>
      </c>
      <c r="G417" s="13">
        <f>VLOOKUP(B417,'LISTA DE PRECIOS'!A:E,5,FALSE)</f>
        <v>67964</v>
      </c>
      <c r="H417" s="119">
        <f>+ROUND(E417*F417*G417,0)</f>
        <v>190299</v>
      </c>
    </row>
    <row r="418" spans="2:8" ht="15.75" thickBot="1">
      <c r="B418" s="118" t="s">
        <v>2516</v>
      </c>
      <c r="C418" s="11" t="str">
        <f>VLOOKUP(B418,'LISTA DE PRECIOS'!A:B,2,FALSE)</f>
        <v>Oficial</v>
      </c>
      <c r="D418" s="12" t="str">
        <f>VLOOKUP(B418,'LISTA DE PRECIOS'!A:D,4,FALSE)</f>
        <v>Día</v>
      </c>
      <c r="E418" s="23">
        <v>1.4</v>
      </c>
      <c r="F418" s="117">
        <v>1</v>
      </c>
      <c r="G418" s="13">
        <f>VLOOKUP(B418,'LISTA DE PRECIOS'!A:E,5,FALSE)</f>
        <v>122335</v>
      </c>
      <c r="H418" s="116">
        <f>+ROUND(E418*F418*G418,0)</f>
        <v>171269</v>
      </c>
    </row>
    <row r="419" spans="2:8" ht="15.75" thickBot="1">
      <c r="B419" s="991"/>
      <c r="C419" s="991"/>
      <c r="D419" s="991"/>
      <c r="E419" s="1042" t="s">
        <v>506</v>
      </c>
      <c r="F419" s="1043"/>
      <c r="G419" s="1031"/>
      <c r="H419" s="29">
        <f>ROUND(SUM(H417:H418),0)</f>
        <v>361568</v>
      </c>
    </row>
    <row r="420" spans="2:8" ht="15.75" thickBot="1">
      <c r="B420" s="42"/>
      <c r="C420" s="42"/>
      <c r="D420" s="42"/>
      <c r="E420" s="42"/>
      <c r="F420" s="42"/>
      <c r="G420" s="42"/>
      <c r="H420" s="42"/>
    </row>
    <row r="421" spans="2:8" ht="15.75" thickBot="1">
      <c r="B421" s="40"/>
      <c r="C421" s="40"/>
      <c r="D421" s="40"/>
      <c r="E421" s="995" t="s">
        <v>507</v>
      </c>
      <c r="F421" s="996"/>
      <c r="G421" s="997"/>
      <c r="H421" s="14">
        <f>+ROUND(H419+H410+H406+H414,0)</f>
        <v>1168072</v>
      </c>
    </row>
    <row r="423" spans="2:8" ht="15.75" thickBot="1"/>
    <row r="424" spans="2:8" ht="16.5" thickBot="1">
      <c r="B424" s="998" t="s">
        <v>2532</v>
      </c>
      <c r="C424" s="999"/>
      <c r="D424" s="999"/>
      <c r="E424" s="999"/>
      <c r="F424" s="999"/>
      <c r="G424" s="999"/>
      <c r="H424" s="1000"/>
    </row>
    <row r="425" spans="2:8" ht="15" customHeight="1" thickBot="1">
      <c r="B425" s="1001" t="s">
        <v>488</v>
      </c>
      <c r="C425" s="1002"/>
      <c r="D425" s="1003"/>
      <c r="E425" s="1004"/>
      <c r="F425" s="1004"/>
      <c r="G425" s="1004"/>
      <c r="H425" s="1005"/>
    </row>
    <row r="426" spans="2:8" ht="15.75" customHeight="1" thickBot="1">
      <c r="B426" s="1006" t="s">
        <v>2578</v>
      </c>
      <c r="C426" s="1007"/>
      <c r="D426" s="1008" t="s">
        <v>2671</v>
      </c>
      <c r="E426" s="1007"/>
      <c r="F426" s="1007"/>
      <c r="G426" s="1007"/>
      <c r="H426" s="1009"/>
    </row>
    <row r="427" spans="2:8" ht="14.45" customHeight="1">
      <c r="B427" s="1010" t="e">
        <f>VLOOKUP(D426,ACTIVIDADES!A:D,2,FALSE)</f>
        <v>#N/A</v>
      </c>
      <c r="C427" s="1011"/>
      <c r="D427" s="1010" t="s">
        <v>34</v>
      </c>
      <c r="E427" s="1011"/>
      <c r="F427" s="1011"/>
      <c r="G427" s="1011"/>
      <c r="H427" s="38" t="s">
        <v>1</v>
      </c>
    </row>
    <row r="428" spans="2:8">
      <c r="B428" s="1012"/>
      <c r="C428" s="1013"/>
      <c r="D428" s="1016">
        <f>+ROUND(H452+H443+H439+H447,0)</f>
        <v>1389964</v>
      </c>
      <c r="E428" s="1017"/>
      <c r="F428" s="1017"/>
      <c r="G428" s="1017"/>
      <c r="H428" s="1020" t="e">
        <v>#N/A</v>
      </c>
    </row>
    <row r="429" spans="2:8" ht="15.75" thickBot="1">
      <c r="B429" s="1014"/>
      <c r="C429" s="1015"/>
      <c r="D429" s="1018"/>
      <c r="E429" s="1019"/>
      <c r="F429" s="1019"/>
      <c r="G429" s="1019"/>
      <c r="H429" s="1021"/>
    </row>
    <row r="430" spans="2:8" ht="15.75" thickBot="1"/>
    <row r="431" spans="2:8" ht="15.75" thickBot="1">
      <c r="B431" s="1028" t="s">
        <v>494</v>
      </c>
      <c r="C431" s="1029"/>
      <c r="D431" s="41" t="s">
        <v>495</v>
      </c>
      <c r="E431" s="25" t="s">
        <v>496</v>
      </c>
      <c r="F431" s="25" t="s">
        <v>2469</v>
      </c>
      <c r="G431" s="26" t="s">
        <v>492</v>
      </c>
      <c r="H431" s="27" t="s">
        <v>493</v>
      </c>
    </row>
    <row r="432" spans="2:8">
      <c r="B432" s="310"/>
      <c r="C432" s="311" t="s">
        <v>2649</v>
      </c>
      <c r="D432" s="312" t="s">
        <v>1018</v>
      </c>
      <c r="E432" s="312">
        <f>+(3.79*4)+(2.87*2)</f>
        <v>20.9</v>
      </c>
      <c r="F432" s="312">
        <v>1</v>
      </c>
      <c r="G432" s="158">
        <v>12500</v>
      </c>
      <c r="H432" s="313">
        <f>+ROUND(E432*F432*G432,0)</f>
        <v>261250</v>
      </c>
    </row>
    <row r="433" spans="2:8">
      <c r="B433" s="193"/>
      <c r="C433" s="11" t="s">
        <v>2653</v>
      </c>
      <c r="D433" s="12" t="s">
        <v>23</v>
      </c>
      <c r="E433" s="12">
        <f>3.79*2.87</f>
        <v>10.8773</v>
      </c>
      <c r="F433" s="12">
        <v>1</v>
      </c>
      <c r="G433" s="13">
        <v>45000</v>
      </c>
      <c r="H433" s="39">
        <f>+ROUND(E433*F433*G433,0)</f>
        <v>489479</v>
      </c>
    </row>
    <row r="434" spans="2:8" ht="22.5" customHeight="1">
      <c r="B434" s="193" t="s">
        <v>1101</v>
      </c>
      <c r="C434" s="11" t="str">
        <f>VLOOKUP(B434,'LISTA DE PRECIOS'!A:B,2,FALSE)</f>
        <v>Silicona transparente sellador de vidrios tubo x 280 ml</v>
      </c>
      <c r="D434" s="12" t="str">
        <f>VLOOKUP(B434,'LISTA DE PRECIOS'!A:D,4,FALSE)</f>
        <v>un</v>
      </c>
      <c r="E434" s="12">
        <v>2</v>
      </c>
      <c r="F434" s="12">
        <v>1</v>
      </c>
      <c r="G434" s="13">
        <f>VLOOKUP(B434,'LISTA DE PRECIOS'!A:E,5,FALSE)</f>
        <v>23900</v>
      </c>
      <c r="H434" s="39">
        <f>+ROUND(E434*F434*G434,0)</f>
        <v>47800</v>
      </c>
    </row>
    <row r="435" spans="2:8">
      <c r="B435" s="204" t="s">
        <v>744</v>
      </c>
      <c r="C435" s="11" t="str">
        <f>VLOOKUP(B435,'LISTA DE PRECIOS'!A:B,2,FALSE)</f>
        <v>Chapa fina tipo Schlage, Yale o similar para portón</v>
      </c>
      <c r="D435" s="12" t="str">
        <f>VLOOKUP(B435,'LISTA DE PRECIOS'!A:D,4,FALSE)</f>
        <v>Un</v>
      </c>
      <c r="E435" s="12">
        <v>1</v>
      </c>
      <c r="F435" s="12">
        <v>1</v>
      </c>
      <c r="G435" s="13">
        <f>VLOOKUP(B435,'LISTA DE PRECIOS'!A:E,5,FALSE)</f>
        <v>113900</v>
      </c>
      <c r="H435" s="39">
        <f t="shared" ref="H435:H438" si="8">+ROUND(E435*F435*G435,0)</f>
        <v>113900</v>
      </c>
    </row>
    <row r="436" spans="2:8">
      <c r="B436" s="204"/>
      <c r="C436" s="11" t="s">
        <v>2662</v>
      </c>
      <c r="D436" s="12" t="s">
        <v>35</v>
      </c>
      <c r="E436" s="12">
        <v>1</v>
      </c>
      <c r="F436" s="12">
        <v>1</v>
      </c>
      <c r="G436" s="13">
        <v>45000</v>
      </c>
      <c r="H436" s="39">
        <f t="shared" si="8"/>
        <v>45000</v>
      </c>
    </row>
    <row r="437" spans="2:8">
      <c r="B437" s="204"/>
      <c r="C437" s="56" t="s">
        <v>2622</v>
      </c>
      <c r="D437" s="12" t="s">
        <v>35</v>
      </c>
      <c r="E437" s="12">
        <v>0.2</v>
      </c>
      <c r="F437" s="12">
        <v>1</v>
      </c>
      <c r="G437" s="13">
        <v>14000</v>
      </c>
      <c r="H437" s="39">
        <f t="shared" si="8"/>
        <v>2800</v>
      </c>
    </row>
    <row r="438" spans="2:8">
      <c r="B438" s="193"/>
      <c r="C438" s="56" t="s">
        <v>2621</v>
      </c>
      <c r="D438" s="12" t="s">
        <v>35</v>
      </c>
      <c r="E438" s="12">
        <v>0.2</v>
      </c>
      <c r="F438" s="12">
        <v>1</v>
      </c>
      <c r="G438" s="13">
        <v>18000</v>
      </c>
      <c r="H438" s="39">
        <f t="shared" si="8"/>
        <v>3600</v>
      </c>
    </row>
    <row r="439" spans="2:8" ht="15.75" thickBot="1">
      <c r="B439" s="1022"/>
      <c r="C439" s="1023"/>
      <c r="D439" s="1024"/>
      <c r="E439" s="1030" t="s">
        <v>497</v>
      </c>
      <c r="F439" s="1031"/>
      <c r="G439" s="1032"/>
      <c r="H439" s="29">
        <f>ROUND(SUM(H432:H438),0)</f>
        <v>963829</v>
      </c>
    </row>
    <row r="440" spans="2:8" ht="15.75" thickBot="1">
      <c r="B440" s="1027"/>
      <c r="C440" s="1027"/>
      <c r="D440" s="1027"/>
      <c r="E440" s="1027"/>
      <c r="F440" s="1027"/>
      <c r="G440" s="1027"/>
      <c r="H440" s="1027"/>
    </row>
    <row r="441" spans="2:8">
      <c r="B441" s="1028" t="s">
        <v>489</v>
      </c>
      <c r="C441" s="1029"/>
      <c r="D441" s="41" t="s">
        <v>490</v>
      </c>
      <c r="E441" s="25" t="s">
        <v>491</v>
      </c>
      <c r="F441" s="25" t="s">
        <v>2530</v>
      </c>
      <c r="G441" s="26" t="s">
        <v>492</v>
      </c>
      <c r="H441" s="27" t="s">
        <v>493</v>
      </c>
    </row>
    <row r="442" spans="2:8" ht="15.75" thickBot="1">
      <c r="B442" s="91" t="s">
        <v>543</v>
      </c>
      <c r="C442" s="95" t="s">
        <v>203</v>
      </c>
      <c r="D442" s="92" t="s">
        <v>39</v>
      </c>
      <c r="E442" s="155">
        <v>0.1</v>
      </c>
      <c r="F442" s="155"/>
      <c r="G442" s="93">
        <f>+H452</f>
        <v>387395</v>
      </c>
      <c r="H442" s="154">
        <f>+ROUND(E442*G442,0)</f>
        <v>38740</v>
      </c>
    </row>
    <row r="443" spans="2:8" ht="15.75" thickBot="1">
      <c r="B443" s="1022"/>
      <c r="C443" s="1023"/>
      <c r="D443" s="1024"/>
      <c r="E443" s="1030" t="s">
        <v>498</v>
      </c>
      <c r="F443" s="1031"/>
      <c r="G443" s="1032"/>
      <c r="H443" s="29">
        <f>ROUND(SUM(H442:H442),0)</f>
        <v>38740</v>
      </c>
    </row>
    <row r="444" spans="2:8" ht="15.75" thickBot="1">
      <c r="B444" s="42"/>
      <c r="C444" s="42"/>
      <c r="D444" s="42"/>
      <c r="E444" s="10"/>
      <c r="F444" s="10"/>
      <c r="G444" s="7"/>
      <c r="H444" s="8"/>
    </row>
    <row r="445" spans="2:8" ht="24.75" thickBot="1">
      <c r="B445" s="1033" t="s">
        <v>499</v>
      </c>
      <c r="C445" s="1034"/>
      <c r="D445" s="30" t="s">
        <v>495</v>
      </c>
      <c r="E445" s="30" t="s">
        <v>501</v>
      </c>
      <c r="F445" s="25" t="s">
        <v>2530</v>
      </c>
      <c r="G445" s="31" t="s">
        <v>500</v>
      </c>
      <c r="H445" s="32" t="s">
        <v>493</v>
      </c>
    </row>
    <row r="446" spans="2:8" ht="15.75" thickBot="1">
      <c r="B446" s="15">
        <v>3</v>
      </c>
      <c r="C446" s="16" t="s">
        <v>4</v>
      </c>
      <c r="D446" s="17"/>
      <c r="E446" s="18"/>
      <c r="F446" s="18"/>
      <c r="G446" s="19"/>
      <c r="H446" s="20">
        <f>+ROUND(E446*G446,0)</f>
        <v>0</v>
      </c>
    </row>
    <row r="447" spans="2:8" ht="15.75" thickBot="1">
      <c r="B447" s="991"/>
      <c r="C447" s="991"/>
      <c r="D447" s="991"/>
      <c r="E447" s="992" t="s">
        <v>502</v>
      </c>
      <c r="F447" s="993"/>
      <c r="G447" s="994"/>
      <c r="H447" s="33">
        <f>ROUND(SUM(H446:H446),0)</f>
        <v>0</v>
      </c>
    </row>
    <row r="448" spans="2:8" ht="15.75" thickBot="1">
      <c r="B448" s="1027"/>
      <c r="C448" s="1027"/>
      <c r="D448" s="1027"/>
      <c r="E448" s="1027"/>
      <c r="F448" s="1027"/>
      <c r="G448" s="1027"/>
      <c r="H448" s="1027"/>
    </row>
    <row r="449" spans="2:8">
      <c r="B449" s="1028" t="s">
        <v>503</v>
      </c>
      <c r="C449" s="1029"/>
      <c r="D449" s="41" t="s">
        <v>495</v>
      </c>
      <c r="E449" s="25" t="s">
        <v>504</v>
      </c>
      <c r="F449" s="25" t="s">
        <v>2530</v>
      </c>
      <c r="G449" s="26" t="s">
        <v>505</v>
      </c>
      <c r="H449" s="27" t="s">
        <v>493</v>
      </c>
    </row>
    <row r="450" spans="2:8">
      <c r="B450" s="111" t="s">
        <v>2514</v>
      </c>
      <c r="C450" s="11" t="str">
        <f>VLOOKUP(B450,'LISTA DE PRECIOS'!A:B,2,FALSE)</f>
        <v>Ayudante</v>
      </c>
      <c r="D450" s="12" t="str">
        <f>VLOOKUP(B450,'LISTA DE PRECIOS'!A:D,4,FALSE)</f>
        <v>Día</v>
      </c>
      <c r="E450" s="23">
        <v>1.5</v>
      </c>
      <c r="F450" s="23">
        <v>2</v>
      </c>
      <c r="G450" s="13">
        <f>VLOOKUP(B450,'LISTA DE PRECIOS'!A:E,5,FALSE)</f>
        <v>67964</v>
      </c>
      <c r="H450" s="119">
        <f>+ROUND(E450*F450*G450,0)</f>
        <v>203892</v>
      </c>
    </row>
    <row r="451" spans="2:8" ht="15.75" thickBot="1">
      <c r="B451" s="118" t="s">
        <v>2516</v>
      </c>
      <c r="C451" s="11" t="str">
        <f>VLOOKUP(B451,'LISTA DE PRECIOS'!A:B,2,FALSE)</f>
        <v>Oficial</v>
      </c>
      <c r="D451" s="12" t="str">
        <f>VLOOKUP(B451,'LISTA DE PRECIOS'!A:D,4,FALSE)</f>
        <v>Día</v>
      </c>
      <c r="E451" s="23">
        <v>1.5</v>
      </c>
      <c r="F451" s="117">
        <v>1</v>
      </c>
      <c r="G451" s="13">
        <f>VLOOKUP(B451,'LISTA DE PRECIOS'!A:E,5,FALSE)</f>
        <v>122335</v>
      </c>
      <c r="H451" s="116">
        <f>+ROUND(E451*F451*G451,0)</f>
        <v>183503</v>
      </c>
    </row>
    <row r="452" spans="2:8" ht="15.75" thickBot="1">
      <c r="B452" s="991"/>
      <c r="C452" s="991"/>
      <c r="D452" s="991"/>
      <c r="E452" s="1042" t="s">
        <v>506</v>
      </c>
      <c r="F452" s="1043"/>
      <c r="G452" s="1031"/>
      <c r="H452" s="29">
        <f>ROUND(SUM(H450:H451),0)</f>
        <v>387395</v>
      </c>
    </row>
    <row r="453" spans="2:8" ht="15.75" thickBot="1">
      <c r="B453" s="42"/>
      <c r="C453" s="42"/>
      <c r="D453" s="42"/>
      <c r="E453" s="42"/>
      <c r="F453" s="42"/>
      <c r="G453" s="42"/>
      <c r="H453" s="42"/>
    </row>
    <row r="454" spans="2:8" ht="15.75" thickBot="1">
      <c r="B454" s="40"/>
      <c r="C454" s="40"/>
      <c r="D454" s="40"/>
      <c r="E454" s="995" t="s">
        <v>507</v>
      </c>
      <c r="F454" s="996"/>
      <c r="G454" s="997"/>
      <c r="H454" s="14">
        <f>+ROUND(H452+H443+H439+H447,0)</f>
        <v>1389964</v>
      </c>
    </row>
    <row r="456" spans="2:8" ht="15.75" thickBot="1"/>
    <row r="457" spans="2:8" ht="16.5" thickBot="1">
      <c r="B457" s="998" t="s">
        <v>2583</v>
      </c>
      <c r="C457" s="999"/>
      <c r="D457" s="999"/>
      <c r="E457" s="999"/>
      <c r="F457" s="999"/>
      <c r="G457" s="999"/>
      <c r="H457" s="1000"/>
    </row>
    <row r="458" spans="2:8" ht="15.75" thickBot="1">
      <c r="B458" s="1001" t="s">
        <v>487</v>
      </c>
      <c r="C458" s="1002"/>
      <c r="D458" s="1003"/>
      <c r="E458" s="1004"/>
      <c r="F458" s="1004"/>
      <c r="G458" s="1004"/>
      <c r="H458" s="1005"/>
    </row>
    <row r="459" spans="2:8" ht="15.75" thickBot="1">
      <c r="B459" s="1006" t="s">
        <v>488</v>
      </c>
      <c r="C459" s="1007"/>
      <c r="D459" s="1008" t="s">
        <v>2687</v>
      </c>
      <c r="E459" s="1007"/>
      <c r="F459" s="1007"/>
      <c r="G459" s="1007"/>
      <c r="H459" s="1009"/>
    </row>
    <row r="460" spans="2:8">
      <c r="B460" s="1306"/>
      <c r="C460" s="1307"/>
      <c r="D460" s="1010" t="s">
        <v>34</v>
      </c>
      <c r="E460" s="1011"/>
      <c r="F460" s="1011"/>
      <c r="G460" s="1011"/>
      <c r="H460" s="38" t="s">
        <v>1</v>
      </c>
    </row>
    <row r="461" spans="2:8">
      <c r="B461" s="1308"/>
      <c r="C461" s="1309"/>
      <c r="D461" s="1016">
        <f>+ROUND(H488+H479+H475+H483,0)</f>
        <v>596555</v>
      </c>
      <c r="E461" s="1017"/>
      <c r="F461" s="1017"/>
      <c r="G461" s="1017"/>
      <c r="H461" s="1020" t="s">
        <v>23</v>
      </c>
    </row>
    <row r="462" spans="2:8" ht="32.450000000000003" customHeight="1" thickBot="1">
      <c r="B462" s="1310"/>
      <c r="C462" s="1311"/>
      <c r="D462" s="1018"/>
      <c r="E462" s="1019"/>
      <c r="F462" s="1019"/>
      <c r="G462" s="1019"/>
      <c r="H462" s="1021"/>
    </row>
    <row r="463" spans="2:8" ht="15.75" thickBot="1"/>
    <row r="464" spans="2:8">
      <c r="B464" s="1028" t="s">
        <v>494</v>
      </c>
      <c r="C464" s="1029"/>
      <c r="D464" s="41" t="s">
        <v>495</v>
      </c>
      <c r="E464" s="25" t="s">
        <v>496</v>
      </c>
      <c r="F464" s="25" t="s">
        <v>2542</v>
      </c>
      <c r="G464" s="26" t="s">
        <v>492</v>
      </c>
      <c r="H464" s="27" t="s">
        <v>493</v>
      </c>
    </row>
    <row r="465" spans="2:8">
      <c r="B465" s="101"/>
      <c r="C465" s="56" t="s">
        <v>2677</v>
      </c>
      <c r="D465" s="12" t="s">
        <v>3</v>
      </c>
      <c r="E465" s="208">
        <v>1.2</v>
      </c>
      <c r="F465" s="12">
        <v>1.02</v>
      </c>
      <c r="G465" s="13">
        <f>97000/6</f>
        <v>16166.666666666666</v>
      </c>
      <c r="H465" s="39">
        <f t="shared" ref="H465:H472" si="9">+ROUND(E465*F465*G465,0)</f>
        <v>19788</v>
      </c>
    </row>
    <row r="466" spans="2:8" ht="15.75">
      <c r="B466" s="101"/>
      <c r="C466" s="56" t="s">
        <v>2678</v>
      </c>
      <c r="D466" s="320" t="s">
        <v>3</v>
      </c>
      <c r="E466" s="12">
        <v>2</v>
      </c>
      <c r="F466" s="12">
        <v>1.01</v>
      </c>
      <c r="G466" s="13">
        <f>185000/6</f>
        <v>30833.333333333332</v>
      </c>
      <c r="H466" s="39">
        <f t="shared" si="9"/>
        <v>62283</v>
      </c>
    </row>
    <row r="467" spans="2:8" ht="15.75">
      <c r="B467" s="101"/>
      <c r="C467" s="56" t="s">
        <v>2679</v>
      </c>
      <c r="D467" s="320" t="s">
        <v>20</v>
      </c>
      <c r="E467" s="12">
        <v>4</v>
      </c>
      <c r="F467" s="12">
        <v>1</v>
      </c>
      <c r="G467" s="13">
        <v>3500</v>
      </c>
      <c r="H467" s="39">
        <f t="shared" si="9"/>
        <v>14000</v>
      </c>
    </row>
    <row r="468" spans="2:8" ht="15.75">
      <c r="B468" s="101"/>
      <c r="C468" s="56" t="s">
        <v>2680</v>
      </c>
      <c r="D468" s="320" t="s">
        <v>2648</v>
      </c>
      <c r="E468" s="12">
        <v>0.04</v>
      </c>
      <c r="F468" s="12">
        <v>1.05</v>
      </c>
      <c r="G468" s="13">
        <f>450000/2.88</f>
        <v>156250</v>
      </c>
      <c r="H468" s="39">
        <f t="shared" si="9"/>
        <v>6563</v>
      </c>
    </row>
    <row r="469" spans="2:8" ht="15.75">
      <c r="B469" s="101"/>
      <c r="C469" s="56" t="s">
        <v>2681</v>
      </c>
      <c r="D469" s="320" t="s">
        <v>2</v>
      </c>
      <c r="E469" s="12">
        <v>0.08</v>
      </c>
      <c r="F469" s="12">
        <v>1.0009999999999999</v>
      </c>
      <c r="G469" s="13">
        <v>15000</v>
      </c>
      <c r="H469" s="39">
        <f t="shared" si="9"/>
        <v>1201</v>
      </c>
    </row>
    <row r="470" spans="2:8" ht="15.75">
      <c r="B470" s="101"/>
      <c r="C470" s="56" t="s">
        <v>2682</v>
      </c>
      <c r="D470" s="320" t="s">
        <v>20</v>
      </c>
      <c r="E470" s="12">
        <v>0.25</v>
      </c>
      <c r="F470" s="12">
        <v>1</v>
      </c>
      <c r="G470" s="13">
        <v>9500</v>
      </c>
      <c r="H470" s="39">
        <f t="shared" si="9"/>
        <v>2375</v>
      </c>
    </row>
    <row r="471" spans="2:8" ht="15.75">
      <c r="B471" s="101"/>
      <c r="C471" s="56" t="s">
        <v>2683</v>
      </c>
      <c r="D471" s="320" t="s">
        <v>2684</v>
      </c>
      <c r="E471" s="12">
        <v>0.05</v>
      </c>
      <c r="F471" s="12">
        <v>1</v>
      </c>
      <c r="G471" s="13">
        <v>48000</v>
      </c>
      <c r="H471" s="39">
        <f t="shared" si="9"/>
        <v>2400</v>
      </c>
    </row>
    <row r="472" spans="2:8" ht="15.75">
      <c r="B472" s="101"/>
      <c r="C472" s="56" t="s">
        <v>2685</v>
      </c>
      <c r="D472" s="320" t="s">
        <v>2684</v>
      </c>
      <c r="E472" s="12">
        <v>0.05</v>
      </c>
      <c r="F472" s="12">
        <v>1</v>
      </c>
      <c r="G472" s="13">
        <v>68000</v>
      </c>
      <c r="H472" s="39">
        <f t="shared" si="9"/>
        <v>3400</v>
      </c>
    </row>
    <row r="473" spans="2:8" ht="15.75">
      <c r="B473" s="101"/>
      <c r="C473" s="56"/>
      <c r="D473" s="320"/>
      <c r="E473" s="12"/>
      <c r="F473" s="12"/>
      <c r="G473" s="13"/>
      <c r="H473" s="39"/>
    </row>
    <row r="474" spans="2:8" ht="16.5" thickBot="1">
      <c r="B474" s="101"/>
      <c r="C474" s="56"/>
      <c r="D474" s="320" t="s">
        <v>2686</v>
      </c>
      <c r="E474" s="12">
        <v>0.1</v>
      </c>
      <c r="F474" s="12">
        <v>1</v>
      </c>
      <c r="G474" s="13">
        <v>405000</v>
      </c>
      <c r="H474" s="39">
        <v>405000</v>
      </c>
    </row>
    <row r="475" spans="2:8" ht="15.75" thickBot="1">
      <c r="B475" s="1022">
        <f>15000/32</f>
        <v>468.75</v>
      </c>
      <c r="C475" s="1023"/>
      <c r="D475" s="1024"/>
      <c r="E475" s="1025" t="s">
        <v>497</v>
      </c>
      <c r="F475" s="994"/>
      <c r="G475" s="1026"/>
      <c r="H475" s="28">
        <f>ROUND(SUM(H465:H474),0)</f>
        <v>517010</v>
      </c>
    </row>
    <row r="476" spans="2:8" ht="15.75" thickBot="1">
      <c r="B476" s="1027"/>
      <c r="C476" s="1027"/>
      <c r="D476" s="1027"/>
      <c r="E476" s="1027"/>
      <c r="F476" s="1027"/>
      <c r="G476" s="1027"/>
      <c r="H476" s="1027"/>
    </row>
    <row r="477" spans="2:8">
      <c r="B477" s="1028" t="s">
        <v>489</v>
      </c>
      <c r="C477" s="1029"/>
      <c r="D477" s="41" t="s">
        <v>490</v>
      </c>
      <c r="E477" s="25" t="s">
        <v>491</v>
      </c>
      <c r="F477" s="25" t="s">
        <v>2530</v>
      </c>
      <c r="G477" s="26" t="s">
        <v>492</v>
      </c>
      <c r="H477" s="27" t="s">
        <v>493</v>
      </c>
    </row>
    <row r="478" spans="2:8">
      <c r="B478" s="317" t="s">
        <v>543</v>
      </c>
      <c r="C478" s="56" t="str">
        <f>VLOOKUP(B478,'LISTA DE PRECIOS'!A:B,2,FALSE)</f>
        <v>Herramienta menor</v>
      </c>
      <c r="D478" s="12" t="str">
        <f>VLOOKUP(B478,'LISTA DE PRECIOS'!A:D,4,FALSE)</f>
        <v>%MO</v>
      </c>
      <c r="E478" s="55">
        <v>0.1</v>
      </c>
      <c r="F478" s="206">
        <v>1</v>
      </c>
      <c r="G478" s="13">
        <f>+H488</f>
        <v>72314</v>
      </c>
      <c r="H478" s="24">
        <f>+ROUND(E478*G478,0)</f>
        <v>7231</v>
      </c>
    </row>
    <row r="479" spans="2:8" ht="15.75" thickBot="1">
      <c r="B479" s="1022"/>
      <c r="C479" s="1023"/>
      <c r="D479" s="1024"/>
      <c r="E479" s="1030" t="s">
        <v>498</v>
      </c>
      <c r="F479" s="1031"/>
      <c r="G479" s="1032"/>
      <c r="H479" s="29">
        <f>ROUND(SUM(H478:H478),0)</f>
        <v>7231</v>
      </c>
    </row>
    <row r="480" spans="2:8" ht="15.75" thickBot="1">
      <c r="B480" s="42"/>
      <c r="C480" s="42"/>
      <c r="D480" s="42"/>
      <c r="E480" s="10"/>
      <c r="F480" s="10"/>
      <c r="G480" s="7"/>
      <c r="H480" s="8"/>
    </row>
    <row r="481" spans="2:8" ht="24.75" thickBot="1">
      <c r="B481" s="1033" t="s">
        <v>499</v>
      </c>
      <c r="C481" s="1034"/>
      <c r="D481" s="30" t="s">
        <v>495</v>
      </c>
      <c r="E481" s="30" t="s">
        <v>501</v>
      </c>
      <c r="F481" s="25" t="s">
        <v>2542</v>
      </c>
      <c r="G481" s="31" t="s">
        <v>500</v>
      </c>
      <c r="H481" s="32" t="s">
        <v>493</v>
      </c>
    </row>
    <row r="482" spans="2:8" ht="15.75" thickBot="1">
      <c r="B482" s="15">
        <v>3</v>
      </c>
      <c r="C482" s="16" t="s">
        <v>4</v>
      </c>
      <c r="D482" s="17"/>
      <c r="E482" s="18"/>
      <c r="F482" s="18"/>
      <c r="G482" s="19"/>
      <c r="H482" s="20">
        <f>+ROUND(E482*G482,0)</f>
        <v>0</v>
      </c>
    </row>
    <row r="483" spans="2:8" ht="15.75" thickBot="1">
      <c r="B483" s="991"/>
      <c r="C483" s="991"/>
      <c r="D483" s="991"/>
      <c r="E483" s="992" t="s">
        <v>502</v>
      </c>
      <c r="F483" s="993"/>
      <c r="G483" s="994"/>
      <c r="H483" s="33">
        <f>ROUND(SUM(H482:H482),0)</f>
        <v>0</v>
      </c>
    </row>
    <row r="484" spans="2:8" ht="15.75" thickBot="1">
      <c r="B484" s="1027"/>
      <c r="C484" s="1027"/>
      <c r="D484" s="1027"/>
      <c r="E484" s="1027"/>
      <c r="F484" s="1027"/>
      <c r="G484" s="1027"/>
      <c r="H484" s="1027"/>
    </row>
    <row r="485" spans="2:8">
      <c r="B485" s="1028" t="s">
        <v>503</v>
      </c>
      <c r="C485" s="1029"/>
      <c r="D485" s="41" t="s">
        <v>495</v>
      </c>
      <c r="E485" s="25" t="s">
        <v>504</v>
      </c>
      <c r="F485" s="25" t="s">
        <v>2530</v>
      </c>
      <c r="G485" s="26" t="s">
        <v>505</v>
      </c>
      <c r="H485" s="27" t="s">
        <v>493</v>
      </c>
    </row>
    <row r="486" spans="2:8">
      <c r="B486" s="111" t="s">
        <v>2514</v>
      </c>
      <c r="C486" s="56" t="str">
        <f>VLOOKUP(B486,'LISTA DE PRECIOS'!A:B,2,FALSE)</f>
        <v>Ayudante</v>
      </c>
      <c r="D486" s="12" t="str">
        <f>VLOOKUP(B486,'LISTA DE PRECIOS'!A:D,4,FALSE)</f>
        <v>Día</v>
      </c>
      <c r="E486" s="23">
        <v>0.28000000000000003</v>
      </c>
      <c r="F486" s="23">
        <v>2</v>
      </c>
      <c r="G486" s="13">
        <f>VLOOKUP(B486,'LISTA DE PRECIOS'!A:E,5,FALSE)</f>
        <v>67964</v>
      </c>
      <c r="H486" s="119">
        <f>+ROUND(E486*F486*G486,0)</f>
        <v>38060</v>
      </c>
    </row>
    <row r="487" spans="2:8" ht="15.75" thickBot="1">
      <c r="B487" s="135" t="s">
        <v>2516</v>
      </c>
      <c r="C487" s="56" t="str">
        <f>VLOOKUP(B487,'LISTA DE PRECIOS'!A:B,2,FALSE)</f>
        <v>Oficial</v>
      </c>
      <c r="D487" s="12" t="str">
        <f>VLOOKUP(B487,'LISTA DE PRECIOS'!A:D,4,FALSE)</f>
        <v>Día</v>
      </c>
      <c r="E487" s="23">
        <v>0.28000000000000003</v>
      </c>
      <c r="F487" s="125">
        <v>1</v>
      </c>
      <c r="G487" s="13">
        <f>VLOOKUP(B487,'LISTA DE PRECIOS'!A:E,5,FALSE)</f>
        <v>122335</v>
      </c>
      <c r="H487" s="131">
        <f>+ROUND(E487*F487*G487,0)</f>
        <v>34254</v>
      </c>
    </row>
    <row r="488" spans="2:8" ht="15.75" thickBot="1">
      <c r="B488" s="991"/>
      <c r="C488" s="991"/>
      <c r="D488" s="991"/>
      <c r="E488" s="1042" t="s">
        <v>506</v>
      </c>
      <c r="F488" s="1043"/>
      <c r="G488" s="1031"/>
      <c r="H488" s="29">
        <f>ROUND(SUM(H486:H487),0)</f>
        <v>72314</v>
      </c>
    </row>
    <row r="489" spans="2:8" ht="15.75" thickBot="1">
      <c r="B489" s="42"/>
      <c r="C489" s="42"/>
      <c r="D489" s="42"/>
      <c r="E489" s="42"/>
      <c r="F489" s="42"/>
      <c r="G489" s="42"/>
      <c r="H489" s="42"/>
    </row>
    <row r="490" spans="2:8" ht="15.75" thickBot="1">
      <c r="B490" s="40"/>
      <c r="C490" s="40"/>
      <c r="D490" s="40"/>
      <c r="E490" s="995" t="s">
        <v>507</v>
      </c>
      <c r="F490" s="996"/>
      <c r="G490" s="997"/>
      <c r="H490" s="14">
        <f>+ROUND(H488+H479+H475+H483,0)</f>
        <v>596555</v>
      </c>
    </row>
  </sheetData>
  <mergeCells count="360">
    <mergeCell ref="B85:D85"/>
    <mergeCell ref="E85:G85"/>
    <mergeCell ref="B94:D94"/>
    <mergeCell ref="E94:G94"/>
    <mergeCell ref="E96:G96"/>
    <mergeCell ref="B87:C87"/>
    <mergeCell ref="B89:D89"/>
    <mergeCell ref="E89:G89"/>
    <mergeCell ref="B90:H90"/>
    <mergeCell ref="B91:C91"/>
    <mergeCell ref="B71:C73"/>
    <mergeCell ref="D71:G71"/>
    <mergeCell ref="D72:G73"/>
    <mergeCell ref="H72:H73"/>
    <mergeCell ref="B75:C75"/>
    <mergeCell ref="B81:D81"/>
    <mergeCell ref="E81:G81"/>
    <mergeCell ref="B82:H82"/>
    <mergeCell ref="B83:C83"/>
    <mergeCell ref="E58:G58"/>
    <mergeCell ref="B59:H59"/>
    <mergeCell ref="B60:C60"/>
    <mergeCell ref="B63:D63"/>
    <mergeCell ref="E63:G63"/>
    <mergeCell ref="B68:H68"/>
    <mergeCell ref="B69:C69"/>
    <mergeCell ref="D69:H69"/>
    <mergeCell ref="B70:C70"/>
    <mergeCell ref="D70:H70"/>
    <mergeCell ref="E19:G19"/>
    <mergeCell ref="B20:H20"/>
    <mergeCell ref="B21:C21"/>
    <mergeCell ref="B23:D23"/>
    <mergeCell ref="E23:G23"/>
    <mergeCell ref="E34:G34"/>
    <mergeCell ref="B37:H37"/>
    <mergeCell ref="E65:G65"/>
    <mergeCell ref="B38:C38"/>
    <mergeCell ref="D38:H38"/>
    <mergeCell ref="B39:C39"/>
    <mergeCell ref="B40:C42"/>
    <mergeCell ref="D40:G40"/>
    <mergeCell ref="D41:G42"/>
    <mergeCell ref="B56:C56"/>
    <mergeCell ref="H41:H42"/>
    <mergeCell ref="B44:C44"/>
    <mergeCell ref="B50:D50"/>
    <mergeCell ref="E50:G50"/>
    <mergeCell ref="B51:H51"/>
    <mergeCell ref="B52:C52"/>
    <mergeCell ref="B54:D54"/>
    <mergeCell ref="E54:G54"/>
    <mergeCell ref="B58:D58"/>
    <mergeCell ref="B99:H99"/>
    <mergeCell ref="B100:C100"/>
    <mergeCell ref="D100:H100"/>
    <mergeCell ref="B101:C101"/>
    <mergeCell ref="D101:H101"/>
    <mergeCell ref="B2:H2"/>
    <mergeCell ref="B3:C3"/>
    <mergeCell ref="D3:H3"/>
    <mergeCell ref="B4:C4"/>
    <mergeCell ref="D4:H4"/>
    <mergeCell ref="B25:C25"/>
    <mergeCell ref="B27:D27"/>
    <mergeCell ref="E27:G27"/>
    <mergeCell ref="B28:H28"/>
    <mergeCell ref="B29:C29"/>
    <mergeCell ref="B5:C7"/>
    <mergeCell ref="D5:G5"/>
    <mergeCell ref="D6:G7"/>
    <mergeCell ref="H6:H7"/>
    <mergeCell ref="D39:H39"/>
    <mergeCell ref="B32:D32"/>
    <mergeCell ref="E32:G32"/>
    <mergeCell ref="B9:C9"/>
    <mergeCell ref="B19:D19"/>
    <mergeCell ref="B113:D113"/>
    <mergeCell ref="E113:G113"/>
    <mergeCell ref="B114:H114"/>
    <mergeCell ref="B115:C115"/>
    <mergeCell ref="B117:D117"/>
    <mergeCell ref="E117:G117"/>
    <mergeCell ref="B102:C104"/>
    <mergeCell ref="D102:G102"/>
    <mergeCell ref="D103:G104"/>
    <mergeCell ref="H103:H104"/>
    <mergeCell ref="B106:C106"/>
    <mergeCell ref="B126:D126"/>
    <mergeCell ref="E126:G126"/>
    <mergeCell ref="E128:G128"/>
    <mergeCell ref="B131:H131"/>
    <mergeCell ref="B132:C132"/>
    <mergeCell ref="D132:H132"/>
    <mergeCell ref="B119:C119"/>
    <mergeCell ref="B121:D121"/>
    <mergeCell ref="E121:G121"/>
    <mergeCell ref="B122:H122"/>
    <mergeCell ref="B123:C123"/>
    <mergeCell ref="B138:C138"/>
    <mergeCell ref="B143:D143"/>
    <mergeCell ref="E143:G143"/>
    <mergeCell ref="B144:H144"/>
    <mergeCell ref="B145:C145"/>
    <mergeCell ref="B133:C133"/>
    <mergeCell ref="D133:H133"/>
    <mergeCell ref="B134:C136"/>
    <mergeCell ref="D134:G134"/>
    <mergeCell ref="D135:G136"/>
    <mergeCell ref="H135:H136"/>
    <mergeCell ref="B152:H152"/>
    <mergeCell ref="B153:C153"/>
    <mergeCell ref="B156:D156"/>
    <mergeCell ref="E156:G156"/>
    <mergeCell ref="E158:G158"/>
    <mergeCell ref="B147:D147"/>
    <mergeCell ref="E147:G147"/>
    <mergeCell ref="B149:C149"/>
    <mergeCell ref="B151:D151"/>
    <mergeCell ref="E151:G151"/>
    <mergeCell ref="B164:C166"/>
    <mergeCell ref="D164:G164"/>
    <mergeCell ref="D165:G166"/>
    <mergeCell ref="H165:H166"/>
    <mergeCell ref="B168:C168"/>
    <mergeCell ref="B161:H161"/>
    <mergeCell ref="B162:C162"/>
    <mergeCell ref="D162:H162"/>
    <mergeCell ref="B163:C163"/>
    <mergeCell ref="D163:H163"/>
    <mergeCell ref="B179:C179"/>
    <mergeCell ref="B181:D181"/>
    <mergeCell ref="E181:G181"/>
    <mergeCell ref="B182:H182"/>
    <mergeCell ref="B183:C183"/>
    <mergeCell ref="B173:D173"/>
    <mergeCell ref="E173:G173"/>
    <mergeCell ref="B174:H174"/>
    <mergeCell ref="B175:C175"/>
    <mergeCell ref="B177:D177"/>
    <mergeCell ref="E177:G177"/>
    <mergeCell ref="B193:C193"/>
    <mergeCell ref="D193:H193"/>
    <mergeCell ref="B194:C196"/>
    <mergeCell ref="D194:G194"/>
    <mergeCell ref="D195:G196"/>
    <mergeCell ref="H195:H196"/>
    <mergeCell ref="B186:D186"/>
    <mergeCell ref="E186:G186"/>
    <mergeCell ref="E188:G188"/>
    <mergeCell ref="B191:H191"/>
    <mergeCell ref="B192:C192"/>
    <mergeCell ref="D192:H192"/>
    <mergeCell ref="B207:D207"/>
    <mergeCell ref="E207:G207"/>
    <mergeCell ref="B209:C209"/>
    <mergeCell ref="B211:D211"/>
    <mergeCell ref="E211:G211"/>
    <mergeCell ref="B198:C198"/>
    <mergeCell ref="B203:D203"/>
    <mergeCell ref="E203:G203"/>
    <mergeCell ref="B204:H204"/>
    <mergeCell ref="B205:C205"/>
    <mergeCell ref="B221:H221"/>
    <mergeCell ref="B222:C222"/>
    <mergeCell ref="D222:H222"/>
    <mergeCell ref="B223:C223"/>
    <mergeCell ref="D223:H223"/>
    <mergeCell ref="B212:H212"/>
    <mergeCell ref="B213:C213"/>
    <mergeCell ref="B216:D216"/>
    <mergeCell ref="E216:G216"/>
    <mergeCell ref="E218:G218"/>
    <mergeCell ref="B237:D237"/>
    <mergeCell ref="E237:G237"/>
    <mergeCell ref="B238:H238"/>
    <mergeCell ref="B239:C239"/>
    <mergeCell ref="B241:D241"/>
    <mergeCell ref="E241:G241"/>
    <mergeCell ref="B224:C226"/>
    <mergeCell ref="D224:G224"/>
    <mergeCell ref="D225:G226"/>
    <mergeCell ref="H225:H226"/>
    <mergeCell ref="B228:C228"/>
    <mergeCell ref="D257:H257"/>
    <mergeCell ref="B258:C260"/>
    <mergeCell ref="D258:G258"/>
    <mergeCell ref="D259:G260"/>
    <mergeCell ref="H259:H260"/>
    <mergeCell ref="B250:D250"/>
    <mergeCell ref="E250:G250"/>
    <mergeCell ref="E252:G252"/>
    <mergeCell ref="B243:C243"/>
    <mergeCell ref="B245:D245"/>
    <mergeCell ref="E245:G245"/>
    <mergeCell ref="B246:H246"/>
    <mergeCell ref="B247:C247"/>
    <mergeCell ref="B288:H288"/>
    <mergeCell ref="B289:C289"/>
    <mergeCell ref="D289:H289"/>
    <mergeCell ref="B290:C290"/>
    <mergeCell ref="D290:H290"/>
    <mergeCell ref="B255:H255"/>
    <mergeCell ref="B256:C256"/>
    <mergeCell ref="D256:H256"/>
    <mergeCell ref="B270:D270"/>
    <mergeCell ref="E270:G270"/>
    <mergeCell ref="B283:D283"/>
    <mergeCell ref="E283:G283"/>
    <mergeCell ref="E285:G285"/>
    <mergeCell ref="B278:D278"/>
    <mergeCell ref="E278:G278"/>
    <mergeCell ref="B280:C280"/>
    <mergeCell ref="B279:H279"/>
    <mergeCell ref="B262:C262"/>
    <mergeCell ref="B274:D274"/>
    <mergeCell ref="E274:G274"/>
    <mergeCell ref="B276:C276"/>
    <mergeCell ref="B271:H271"/>
    <mergeCell ref="B272:C272"/>
    <mergeCell ref="B257:C257"/>
    <mergeCell ref="B305:D305"/>
    <mergeCell ref="E305:G305"/>
    <mergeCell ref="B306:H306"/>
    <mergeCell ref="B307:C307"/>
    <mergeCell ref="B309:D309"/>
    <mergeCell ref="E309:G309"/>
    <mergeCell ref="B291:C293"/>
    <mergeCell ref="D291:G291"/>
    <mergeCell ref="D292:G293"/>
    <mergeCell ref="H292:H293"/>
    <mergeCell ref="B295:C295"/>
    <mergeCell ref="B318:D318"/>
    <mergeCell ref="E318:G318"/>
    <mergeCell ref="E320:G320"/>
    <mergeCell ref="B323:H323"/>
    <mergeCell ref="B324:C324"/>
    <mergeCell ref="D324:H324"/>
    <mergeCell ref="B311:C311"/>
    <mergeCell ref="B313:D313"/>
    <mergeCell ref="E313:G313"/>
    <mergeCell ref="B314:H314"/>
    <mergeCell ref="B315:C315"/>
    <mergeCell ref="B330:C330"/>
    <mergeCell ref="B340:D340"/>
    <mergeCell ref="E340:G340"/>
    <mergeCell ref="B341:H341"/>
    <mergeCell ref="B342:C342"/>
    <mergeCell ref="B325:C325"/>
    <mergeCell ref="D325:H325"/>
    <mergeCell ref="B326:C328"/>
    <mergeCell ref="D326:G326"/>
    <mergeCell ref="D327:G328"/>
    <mergeCell ref="H327:H328"/>
    <mergeCell ref="B349:H349"/>
    <mergeCell ref="B350:C350"/>
    <mergeCell ref="B353:D353"/>
    <mergeCell ref="E353:G353"/>
    <mergeCell ref="E355:G355"/>
    <mergeCell ref="B344:D344"/>
    <mergeCell ref="E344:G344"/>
    <mergeCell ref="B346:C346"/>
    <mergeCell ref="B348:D348"/>
    <mergeCell ref="E348:G348"/>
    <mergeCell ref="B361:C363"/>
    <mergeCell ref="D361:G361"/>
    <mergeCell ref="D362:G363"/>
    <mergeCell ref="H362:H363"/>
    <mergeCell ref="B365:C365"/>
    <mergeCell ref="B358:H358"/>
    <mergeCell ref="B359:C359"/>
    <mergeCell ref="D359:H359"/>
    <mergeCell ref="B360:C360"/>
    <mergeCell ref="D360:H360"/>
    <mergeCell ref="B379:C379"/>
    <mergeCell ref="B381:D381"/>
    <mergeCell ref="E381:G381"/>
    <mergeCell ref="B382:H382"/>
    <mergeCell ref="B383:C383"/>
    <mergeCell ref="B373:D373"/>
    <mergeCell ref="E373:G373"/>
    <mergeCell ref="B374:H374"/>
    <mergeCell ref="B375:C375"/>
    <mergeCell ref="B377:D377"/>
    <mergeCell ref="E377:G377"/>
    <mergeCell ref="B393:C393"/>
    <mergeCell ref="D393:H393"/>
    <mergeCell ref="B394:C396"/>
    <mergeCell ref="D394:G394"/>
    <mergeCell ref="D395:G396"/>
    <mergeCell ref="H395:H396"/>
    <mergeCell ref="B386:D386"/>
    <mergeCell ref="E386:G386"/>
    <mergeCell ref="E388:G388"/>
    <mergeCell ref="B391:H391"/>
    <mergeCell ref="B392:C392"/>
    <mergeCell ref="D392:H392"/>
    <mergeCell ref="B410:D410"/>
    <mergeCell ref="E410:G410"/>
    <mergeCell ref="B412:C412"/>
    <mergeCell ref="B414:D414"/>
    <mergeCell ref="E414:G414"/>
    <mergeCell ref="B398:C398"/>
    <mergeCell ref="B406:D406"/>
    <mergeCell ref="E406:G406"/>
    <mergeCell ref="B407:H407"/>
    <mergeCell ref="B408:C408"/>
    <mergeCell ref="B424:H424"/>
    <mergeCell ref="B425:C425"/>
    <mergeCell ref="D425:H425"/>
    <mergeCell ref="B426:C426"/>
    <mergeCell ref="D426:H426"/>
    <mergeCell ref="B415:H415"/>
    <mergeCell ref="B416:C416"/>
    <mergeCell ref="B419:D419"/>
    <mergeCell ref="E419:G419"/>
    <mergeCell ref="E421:G421"/>
    <mergeCell ref="B439:D439"/>
    <mergeCell ref="E439:G439"/>
    <mergeCell ref="B440:H440"/>
    <mergeCell ref="B441:C441"/>
    <mergeCell ref="B443:D443"/>
    <mergeCell ref="E443:G443"/>
    <mergeCell ref="B427:C429"/>
    <mergeCell ref="D427:G427"/>
    <mergeCell ref="D428:G429"/>
    <mergeCell ref="H428:H429"/>
    <mergeCell ref="B431:C431"/>
    <mergeCell ref="B452:D452"/>
    <mergeCell ref="E452:G452"/>
    <mergeCell ref="E454:G454"/>
    <mergeCell ref="B457:H457"/>
    <mergeCell ref="B458:C458"/>
    <mergeCell ref="D458:H458"/>
    <mergeCell ref="B445:C445"/>
    <mergeCell ref="B447:D447"/>
    <mergeCell ref="E447:G447"/>
    <mergeCell ref="B448:H448"/>
    <mergeCell ref="B449:C449"/>
    <mergeCell ref="B464:C464"/>
    <mergeCell ref="B475:D475"/>
    <mergeCell ref="E475:G475"/>
    <mergeCell ref="B476:H476"/>
    <mergeCell ref="B477:C477"/>
    <mergeCell ref="B459:C459"/>
    <mergeCell ref="D459:H459"/>
    <mergeCell ref="B460:C462"/>
    <mergeCell ref="D460:G460"/>
    <mergeCell ref="D461:G462"/>
    <mergeCell ref="H461:H462"/>
    <mergeCell ref="B484:H484"/>
    <mergeCell ref="B485:C485"/>
    <mergeCell ref="B488:D488"/>
    <mergeCell ref="E488:G488"/>
    <mergeCell ref="E490:G490"/>
    <mergeCell ref="B479:D479"/>
    <mergeCell ref="E479:G479"/>
    <mergeCell ref="B481:C481"/>
    <mergeCell ref="B483:D483"/>
    <mergeCell ref="E483:G483"/>
  </mergeCells>
  <phoneticPr fontId="12" type="noConversion"/>
  <dataValidations count="2">
    <dataValidation type="list" allowBlank="1" showInputMessage="1" showErrorMessage="1" sqref="B22 B30:B31 B61:B62 B92:B93 B124:B125 B154:B155 B184:B185 B214:B215 B240 B248:B249 B281:B282 B308 B316:B317 B343 B351:B352 B384:B385 B417:B418 B450:B451">
      <formula1>#REF!</formula1>
    </dataValidation>
    <dataValidation type="list" allowBlank="1" showInputMessage="1" showErrorMessage="1" sqref="B53 B84 B116 B146 B176 B206 B273 B376 B409 B442 B478 B486:B487">
      <formula1>#REF!</formula1>
    </dataValidation>
  </dataValidations>
  <pageMargins left="0.7" right="0.7" top="0.75" bottom="0.75" header="0.3" footer="0.3"/>
  <pageSetup scale="71" orientation="portrait" r:id="rId1"/>
  <rowBreaks count="14" manualBreakCount="14">
    <brk id="35" max="8" man="1"/>
    <brk id="66" max="8" man="1"/>
    <brk id="97" max="8" man="1"/>
    <brk id="129" max="8" man="1"/>
    <brk id="159" max="8" man="1"/>
    <brk id="189" max="8" man="1"/>
    <brk id="219" max="8" man="1"/>
    <brk id="253" max="8" man="1"/>
    <brk id="286" max="8" man="1"/>
    <brk id="321" max="8" man="1"/>
    <brk id="356" max="16383" man="1"/>
    <brk id="389" max="8" man="1"/>
    <brk id="422" max="8" man="1"/>
    <brk id="455" max="16383" man="1"/>
  </rowBreaks>
  <colBreaks count="1" manualBreakCount="1">
    <brk id="9"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56"/>
  <sheetViews>
    <sheetView view="pageBreakPreview" topLeftCell="A63" zoomScaleNormal="100" zoomScaleSheetLayoutView="100" workbookViewId="0">
      <selection activeCell="B389" sqref="B389:D389"/>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4.1500000000000004" customHeight="1">
      <c r="B1" s="4"/>
      <c r="C1" s="4"/>
      <c r="D1" s="4"/>
      <c r="E1" s="4"/>
      <c r="F1" s="4"/>
    </row>
    <row r="2" spans="2:8" ht="10.9" customHeight="1" thickBot="1"/>
    <row r="3" spans="2:8" ht="16.5" thickBot="1">
      <c r="B3" s="998" t="s">
        <v>2532</v>
      </c>
      <c r="C3" s="999"/>
      <c r="D3" s="999"/>
      <c r="E3" s="999"/>
      <c r="F3" s="999"/>
      <c r="G3" s="999"/>
      <c r="H3" s="1000"/>
    </row>
    <row r="4" spans="2:8" ht="15" customHeight="1" thickBot="1">
      <c r="B4" s="1001" t="s">
        <v>488</v>
      </c>
      <c r="C4" s="1002"/>
      <c r="D4" s="1003"/>
      <c r="E4" s="1004"/>
      <c r="F4" s="1004"/>
      <c r="G4" s="1004"/>
      <c r="H4" s="1005"/>
    </row>
    <row r="5" spans="2:8" ht="15.75" customHeight="1" thickBot="1">
      <c r="B5" s="1006" t="s">
        <v>2578</v>
      </c>
      <c r="C5" s="1007"/>
      <c r="D5" s="1008" t="s">
        <v>1878</v>
      </c>
      <c r="E5" s="1007"/>
      <c r="F5" s="1007"/>
      <c r="G5" s="1007"/>
      <c r="H5" s="1009"/>
    </row>
    <row r="6" spans="2:8" ht="14.45" customHeight="1">
      <c r="B6" s="1010" t="str">
        <f>VLOOKUP(D5,ACTIVIDADES!A:D,2,FALSE)</f>
        <v>Techo en teja thermoacustic</v>
      </c>
      <c r="C6" s="1011"/>
      <c r="D6" s="1010" t="s">
        <v>34</v>
      </c>
      <c r="E6" s="1011"/>
      <c r="F6" s="1011"/>
      <c r="G6" s="1011"/>
      <c r="H6" s="38" t="s">
        <v>1</v>
      </c>
    </row>
    <row r="7" spans="2:8">
      <c r="B7" s="1012"/>
      <c r="C7" s="1013"/>
      <c r="D7" s="1016">
        <f>+ROUND(H29+H20+H14+H24,0)</f>
        <v>102116</v>
      </c>
      <c r="E7" s="1017"/>
      <c r="F7" s="1017"/>
      <c r="G7" s="1017"/>
      <c r="H7" s="1020" t="s">
        <v>23</v>
      </c>
    </row>
    <row r="8" spans="2:8" ht="15.75" thickBot="1">
      <c r="B8" s="1014"/>
      <c r="C8" s="1015"/>
      <c r="D8" s="1018"/>
      <c r="E8" s="1019"/>
      <c r="F8" s="1019"/>
      <c r="G8" s="1019"/>
      <c r="H8" s="1021"/>
    </row>
    <row r="9" spans="2:8" ht="15.75" thickBot="1"/>
    <row r="10" spans="2:8">
      <c r="B10" s="1028" t="s">
        <v>494</v>
      </c>
      <c r="C10" s="1029"/>
      <c r="D10" s="41" t="s">
        <v>495</v>
      </c>
      <c r="E10" s="25" t="s">
        <v>496</v>
      </c>
      <c r="F10" s="25" t="s">
        <v>2469</v>
      </c>
      <c r="G10" s="26" t="s">
        <v>492</v>
      </c>
      <c r="H10" s="27" t="s">
        <v>493</v>
      </c>
    </row>
    <row r="11" spans="2:8">
      <c r="B11" s="169" t="s">
        <v>1145</v>
      </c>
      <c r="C11" s="11" t="str">
        <f>VLOOKUP(B11,'LISTA DE PRECIOS'!A:B,2,FALSE)</f>
        <v>Teja thermoacustic</v>
      </c>
      <c r="D11" s="12" t="str">
        <f>VLOOKUP(B11,'LISTA DE PRECIOS'!A:D,4,FALSE)</f>
        <v>M2</v>
      </c>
      <c r="E11" s="12">
        <v>1</v>
      </c>
      <c r="F11" s="12">
        <v>1.05</v>
      </c>
      <c r="G11" s="13">
        <f>VLOOKUP(B11,'LISTA DE PRECIOS'!A:E,5,FALSE)</f>
        <v>86900</v>
      </c>
      <c r="H11" s="39">
        <f>+ROUND(E11*F11*G11,0)</f>
        <v>91245</v>
      </c>
    </row>
    <row r="12" spans="2:8" ht="22.5" customHeight="1">
      <c r="B12" s="193" t="s">
        <v>1158</v>
      </c>
      <c r="C12" s="11" t="str">
        <f>VLOOKUP(B12,'LISTA DE PRECIOS'!A:B,2,FALSE)</f>
        <v xml:space="preserve">Tornillo autoperforante </v>
      </c>
      <c r="D12" s="12" t="str">
        <f>VLOOKUP(B12,'LISTA DE PRECIOS'!A:D,4,FALSE)</f>
        <v>Un</v>
      </c>
      <c r="E12" s="12">
        <v>4</v>
      </c>
      <c r="F12" s="12">
        <v>1</v>
      </c>
      <c r="G12" s="13">
        <f>VLOOKUP(B12,'LISTA DE PRECIOS'!A:E,5,FALSE)</f>
        <v>53</v>
      </c>
      <c r="H12" s="39">
        <f>+ROUND(E12*F12*G12,0)</f>
        <v>212</v>
      </c>
    </row>
    <row r="13" spans="2:8" ht="22.5" customHeight="1">
      <c r="B13" s="193" t="s">
        <v>778</v>
      </c>
      <c r="C13" s="11" t="str">
        <f>VLOOKUP(B13,'LISTA DE PRECIOS'!A:B,2,FALSE)</f>
        <v>Conjunto fijador de ala arandela</v>
      </c>
      <c r="D13" s="12" t="str">
        <f>VLOOKUP(B13,'LISTA DE PRECIOS'!A:D,4,FALSE)</f>
        <v>Un</v>
      </c>
      <c r="E13" s="12">
        <v>2</v>
      </c>
      <c r="F13" s="12">
        <v>1</v>
      </c>
      <c r="G13" s="13">
        <f>VLOOKUP(B13,'LISTA DE PRECIOS'!A:E,5,FALSE)</f>
        <v>238.74</v>
      </c>
      <c r="H13" s="39">
        <f>+ROUND(E13*F13*G13,0)</f>
        <v>477</v>
      </c>
    </row>
    <row r="14" spans="2:8" ht="15.75" thickBot="1">
      <c r="B14" s="1022"/>
      <c r="C14" s="1023"/>
      <c r="D14" s="1024"/>
      <c r="E14" s="1030" t="s">
        <v>497</v>
      </c>
      <c r="F14" s="1031"/>
      <c r="G14" s="1032"/>
      <c r="H14" s="29">
        <f>ROUND(SUM(H11:H13),0)</f>
        <v>91934</v>
      </c>
    </row>
    <row r="15" spans="2:8" ht="15.75" thickBot="1">
      <c r="B15" s="1027"/>
      <c r="C15" s="1027"/>
      <c r="D15" s="1027"/>
      <c r="E15" s="1027"/>
      <c r="F15" s="1027"/>
      <c r="G15" s="1027"/>
      <c r="H15" s="1027"/>
    </row>
    <row r="16" spans="2:8">
      <c r="B16" s="1028" t="s">
        <v>489</v>
      </c>
      <c r="C16" s="1029"/>
      <c r="D16" s="41" t="s">
        <v>490</v>
      </c>
      <c r="E16" s="25" t="s">
        <v>491</v>
      </c>
      <c r="F16" s="25" t="s">
        <v>2530</v>
      </c>
      <c r="G16" s="26" t="s">
        <v>492</v>
      </c>
      <c r="H16" s="27" t="s">
        <v>493</v>
      </c>
    </row>
    <row r="17" spans="2:8" ht="15.75" thickBot="1">
      <c r="B17" s="91" t="s">
        <v>543</v>
      </c>
      <c r="C17" s="11" t="str">
        <f>VLOOKUP(B17,'LISTA DE PRECIOS'!A:B,2,FALSE)</f>
        <v>Herramienta menor</v>
      </c>
      <c r="D17" s="12" t="str">
        <f>VLOOKUP(B17,'LISTA DE PRECIOS'!A:D,4,FALSE)</f>
        <v>%MO</v>
      </c>
      <c r="E17" s="155">
        <v>0.1</v>
      </c>
      <c r="F17" s="155"/>
      <c r="G17" s="93">
        <f>+H29</f>
        <v>7612</v>
      </c>
      <c r="H17" s="154">
        <f>+ROUND(E17*G17,0)</f>
        <v>761</v>
      </c>
    </row>
    <row r="18" spans="2:8" ht="15.75" thickBot="1">
      <c r="B18" s="91" t="s">
        <v>593</v>
      </c>
      <c r="C18" s="11" t="str">
        <f>VLOOKUP(B18,'LISTA DE PRECIOS'!A:B,2,FALSE)</f>
        <v>Equipo soldadura eléctrica</v>
      </c>
      <c r="D18" s="12" t="str">
        <f>VLOOKUP(B18,'LISTA DE PRECIOS'!A:D,4,FALSE)</f>
        <v>Día</v>
      </c>
      <c r="E18" s="12">
        <v>0.03</v>
      </c>
      <c r="F18" s="12">
        <v>1</v>
      </c>
      <c r="G18" s="13">
        <f>VLOOKUP(B18,'LISTA DE PRECIOS'!A:E,5,FALSE)</f>
        <v>47600</v>
      </c>
      <c r="H18" s="154">
        <f>+ROUND(E18*G18,0)</f>
        <v>1428</v>
      </c>
    </row>
    <row r="19" spans="2:8" ht="15.75" thickBot="1">
      <c r="B19" s="91" t="s">
        <v>548</v>
      </c>
      <c r="C19" s="11" t="str">
        <f>VLOOKUP(B19,'LISTA DE PRECIOS'!A:B,2,FALSE)</f>
        <v xml:space="preserve">Andamio certificado </v>
      </c>
      <c r="D19" s="92" t="s">
        <v>39</v>
      </c>
      <c r="E19" s="195">
        <v>0.05</v>
      </c>
      <c r="F19" s="195"/>
      <c r="G19" s="93">
        <f>+H29</f>
        <v>7612</v>
      </c>
      <c r="H19" s="154">
        <f>+ROUND(E19*G19,0)</f>
        <v>381</v>
      </c>
    </row>
    <row r="20" spans="2:8" ht="15.75" thickBot="1">
      <c r="B20" s="1022"/>
      <c r="C20" s="1023"/>
      <c r="D20" s="1024"/>
      <c r="E20" s="1030" t="s">
        <v>498</v>
      </c>
      <c r="F20" s="1031"/>
      <c r="G20" s="1032"/>
      <c r="H20" s="29">
        <f>ROUND(SUM(H17:H19),0)</f>
        <v>2570</v>
      </c>
    </row>
    <row r="21" spans="2:8" ht="15.75" thickBot="1">
      <c r="B21" s="42"/>
      <c r="C21" s="42"/>
      <c r="D21" s="42"/>
      <c r="E21" s="10"/>
      <c r="F21" s="10"/>
      <c r="G21" s="7"/>
      <c r="H21" s="8"/>
    </row>
    <row r="22" spans="2:8" ht="24.75" thickBot="1">
      <c r="B22" s="1033" t="s">
        <v>499</v>
      </c>
      <c r="C22" s="1034"/>
      <c r="D22" s="30" t="s">
        <v>495</v>
      </c>
      <c r="E22" s="30" t="s">
        <v>501</v>
      </c>
      <c r="F22" s="25" t="s">
        <v>2530</v>
      </c>
      <c r="G22" s="31" t="s">
        <v>500</v>
      </c>
      <c r="H22" s="32" t="s">
        <v>493</v>
      </c>
    </row>
    <row r="23" spans="2:8" ht="15.75" thickBot="1">
      <c r="B23" s="15">
        <v>3</v>
      </c>
      <c r="C23" s="16" t="s">
        <v>4</v>
      </c>
      <c r="D23" s="17"/>
      <c r="E23" s="18"/>
      <c r="F23" s="18"/>
      <c r="G23" s="19"/>
      <c r="H23" s="20">
        <f>+ROUND(E23*G23,0)</f>
        <v>0</v>
      </c>
    </row>
    <row r="24" spans="2:8" ht="15.75" thickBot="1">
      <c r="B24" s="991"/>
      <c r="C24" s="991"/>
      <c r="D24" s="991"/>
      <c r="E24" s="992" t="s">
        <v>502</v>
      </c>
      <c r="F24" s="993"/>
      <c r="G24" s="994"/>
      <c r="H24" s="33">
        <f>ROUND(SUM(H23:H23),0)</f>
        <v>0</v>
      </c>
    </row>
    <row r="25" spans="2:8" ht="15.75" thickBot="1">
      <c r="B25" s="1027"/>
      <c r="C25" s="1027"/>
      <c r="D25" s="1027"/>
      <c r="E25" s="1027"/>
      <c r="F25" s="1027"/>
      <c r="G25" s="1027"/>
      <c r="H25" s="1027"/>
    </row>
    <row r="26" spans="2:8">
      <c r="B26" s="1028" t="s">
        <v>503</v>
      </c>
      <c r="C26" s="1029"/>
      <c r="D26" s="41" t="s">
        <v>495</v>
      </c>
      <c r="E26" s="25" t="s">
        <v>504</v>
      </c>
      <c r="F26" s="25" t="s">
        <v>2530</v>
      </c>
      <c r="G26" s="26" t="s">
        <v>505</v>
      </c>
      <c r="H26" s="27" t="s">
        <v>493</v>
      </c>
    </row>
    <row r="27" spans="2:8">
      <c r="B27" s="111" t="s">
        <v>2514</v>
      </c>
      <c r="C27" s="11" t="str">
        <f>VLOOKUP(B27,'LISTA DE PRECIOS'!A:B,2,FALSE)</f>
        <v>Ayudante</v>
      </c>
      <c r="D27" s="12" t="str">
        <f>VLOOKUP(B27,'LISTA DE PRECIOS'!A:D,4,FALSE)</f>
        <v>Día</v>
      </c>
      <c r="E27" s="23">
        <v>0.04</v>
      </c>
      <c r="F27" s="23">
        <v>1</v>
      </c>
      <c r="G27" s="13">
        <f>VLOOKUP(B27,'LISTA DE PRECIOS'!A:E,5,FALSE)</f>
        <v>67964</v>
      </c>
      <c r="H27" s="119">
        <f>+ROUND(E27*F27*G27,0)</f>
        <v>2719</v>
      </c>
    </row>
    <row r="28" spans="2:8" ht="15.75" thickBot="1">
      <c r="B28" s="118" t="s">
        <v>2516</v>
      </c>
      <c r="C28" s="11" t="str">
        <f>VLOOKUP(B28,'LISTA DE PRECIOS'!A:B,2,FALSE)</f>
        <v>Oficial</v>
      </c>
      <c r="D28" s="12" t="str">
        <f>VLOOKUP(B28,'LISTA DE PRECIOS'!A:D,4,FALSE)</f>
        <v>Día</v>
      </c>
      <c r="E28" s="117">
        <v>0.04</v>
      </c>
      <c r="F28" s="117">
        <v>1</v>
      </c>
      <c r="G28" s="13">
        <f>VLOOKUP(B28,'LISTA DE PRECIOS'!A:E,5,FALSE)</f>
        <v>122335</v>
      </c>
      <c r="H28" s="116">
        <f>+ROUND(E28*F28*G28,0)</f>
        <v>4893</v>
      </c>
    </row>
    <row r="29" spans="2:8" ht="15.75" thickBot="1">
      <c r="B29" s="991"/>
      <c r="C29" s="991"/>
      <c r="D29" s="991"/>
      <c r="E29" s="1042" t="s">
        <v>506</v>
      </c>
      <c r="F29" s="1043"/>
      <c r="G29" s="1031"/>
      <c r="H29" s="29">
        <f>ROUND(SUM(H27:H28),0)</f>
        <v>7612</v>
      </c>
    </row>
    <row r="30" spans="2:8" ht="15.75" thickBot="1">
      <c r="B30" s="42"/>
      <c r="C30" s="42"/>
      <c r="D30" s="42"/>
      <c r="E30" s="42"/>
      <c r="F30" s="42"/>
      <c r="G30" s="42"/>
      <c r="H30" s="42"/>
    </row>
    <row r="31" spans="2:8" ht="15.75" thickBot="1">
      <c r="B31" s="40"/>
      <c r="C31" s="40"/>
      <c r="D31" s="40"/>
      <c r="E31" s="995" t="s">
        <v>507</v>
      </c>
      <c r="F31" s="996"/>
      <c r="G31" s="997"/>
      <c r="H31" s="14">
        <f>+ROUND(H29+H20+H14+H24,0)</f>
        <v>102116</v>
      </c>
    </row>
    <row r="33" spans="2:8" ht="15.75" thickBot="1"/>
    <row r="34" spans="2:8" ht="16.5" thickBot="1">
      <c r="B34" s="998" t="s">
        <v>2532</v>
      </c>
      <c r="C34" s="999"/>
      <c r="D34" s="999"/>
      <c r="E34" s="999"/>
      <c r="F34" s="999"/>
      <c r="G34" s="999"/>
      <c r="H34" s="1000"/>
    </row>
    <row r="35" spans="2:8" ht="15" customHeight="1" thickBot="1">
      <c r="B35" s="1001" t="s">
        <v>488</v>
      </c>
      <c r="C35" s="1002"/>
      <c r="D35" s="1003"/>
      <c r="E35" s="1004"/>
      <c r="F35" s="1004"/>
      <c r="G35" s="1004"/>
      <c r="H35" s="1005"/>
    </row>
    <row r="36" spans="2:8" ht="15.75" customHeight="1" thickBot="1">
      <c r="B36" s="1006" t="s">
        <v>2578</v>
      </c>
      <c r="C36" s="1007"/>
      <c r="D36" s="1008" t="s">
        <v>1884</v>
      </c>
      <c r="E36" s="1007"/>
      <c r="F36" s="1007"/>
      <c r="G36" s="1007"/>
      <c r="H36" s="1009"/>
    </row>
    <row r="37" spans="2:8" ht="14.45" customHeight="1">
      <c r="B37" s="1010" t="str">
        <f>VLOOKUP(D36,ACTIVIDADES!A:D,2,FALSE)</f>
        <v>Caballete fijo para teja thermoacustic</v>
      </c>
      <c r="C37" s="1011"/>
      <c r="D37" s="1010" t="s">
        <v>34</v>
      </c>
      <c r="E37" s="1011"/>
      <c r="F37" s="1011"/>
      <c r="G37" s="1011"/>
      <c r="H37" s="38" t="s">
        <v>1</v>
      </c>
    </row>
    <row r="38" spans="2:8">
      <c r="B38" s="1012"/>
      <c r="C38" s="1013"/>
      <c r="D38" s="1016">
        <f>+ROUND(H60+H51+H45+H55,0)</f>
        <v>82675</v>
      </c>
      <c r="E38" s="1017"/>
      <c r="F38" s="1017"/>
      <c r="G38" s="1017"/>
      <c r="H38" s="1020" t="s">
        <v>28</v>
      </c>
    </row>
    <row r="39" spans="2:8" ht="15.75" thickBot="1">
      <c r="B39" s="1014"/>
      <c r="C39" s="1015"/>
      <c r="D39" s="1018"/>
      <c r="E39" s="1019"/>
      <c r="F39" s="1019"/>
      <c r="G39" s="1019"/>
      <c r="H39" s="1021"/>
    </row>
    <row r="40" spans="2:8" ht="15.75" thickBot="1"/>
    <row r="41" spans="2:8">
      <c r="B41" s="1207" t="s">
        <v>494</v>
      </c>
      <c r="C41" s="1208"/>
      <c r="D41" s="124" t="s">
        <v>495</v>
      </c>
      <c r="E41" s="123" t="s">
        <v>496</v>
      </c>
      <c r="F41" s="123" t="s">
        <v>2469</v>
      </c>
      <c r="G41" s="122" t="s">
        <v>492</v>
      </c>
      <c r="H41" s="121" t="s">
        <v>493</v>
      </c>
    </row>
    <row r="42" spans="2:8">
      <c r="B42" s="193" t="s">
        <v>718</v>
      </c>
      <c r="C42" s="11" t="str">
        <f>VLOOKUP(B42,'LISTA DE PRECIOS'!A:B,2,FALSE)</f>
        <v>Caballete thermoacustic</v>
      </c>
      <c r="D42" s="12" t="str">
        <f>VLOOKUP(B42,'LISTA DE PRECIOS'!A:D,4,FALSE)</f>
        <v>M</v>
      </c>
      <c r="E42" s="12">
        <v>1</v>
      </c>
      <c r="F42" s="12">
        <v>1</v>
      </c>
      <c r="G42" s="13">
        <f>VLOOKUP(B42,'LISTA DE PRECIOS'!A:E,5,FALSE)</f>
        <v>67150</v>
      </c>
      <c r="H42" s="39">
        <f>+ROUND(E42*F42*G42,0)</f>
        <v>67150</v>
      </c>
    </row>
    <row r="43" spans="2:8" ht="22.5" customHeight="1">
      <c r="B43" s="193" t="s">
        <v>1158</v>
      </c>
      <c r="C43" s="11" t="str">
        <f>VLOOKUP(B43,'LISTA DE PRECIOS'!A:B,2,FALSE)</f>
        <v xml:space="preserve">Tornillo autoperforante </v>
      </c>
      <c r="D43" s="12" t="str">
        <f>VLOOKUP(B43,'LISTA DE PRECIOS'!A:D,4,FALSE)</f>
        <v>Un</v>
      </c>
      <c r="E43" s="12">
        <v>2</v>
      </c>
      <c r="F43" s="12">
        <v>1</v>
      </c>
      <c r="G43" s="13">
        <f>VLOOKUP(B43,'LISTA DE PRECIOS'!A:E,5,FALSE)</f>
        <v>53</v>
      </c>
      <c r="H43" s="39">
        <f>+ROUND(E43*F43*G43,0)</f>
        <v>106</v>
      </c>
    </row>
    <row r="44" spans="2:8" ht="22.5" customHeight="1" thickBot="1">
      <c r="B44" s="170" t="s">
        <v>1108</v>
      </c>
      <c r="C44" s="11" t="str">
        <f>VLOOKUP(B44,'LISTA DE PRECIOS'!A:B,2,FALSE)</f>
        <v xml:space="preserve">Soldadura 6013 </v>
      </c>
      <c r="D44" s="12" t="str">
        <f>VLOOKUP(B44,'LISTA DE PRECIOS'!A:D,4,FALSE)</f>
        <v>Kg</v>
      </c>
      <c r="E44" s="92">
        <v>0.1</v>
      </c>
      <c r="F44" s="92">
        <v>1.03</v>
      </c>
      <c r="G44" s="13">
        <f>VLOOKUP(B44,'LISTA DE PRECIOS'!A:E,5,FALSE)</f>
        <v>13533</v>
      </c>
      <c r="H44" s="94">
        <f>+ROUND(E44*F44*G44,0)</f>
        <v>1394</v>
      </c>
    </row>
    <row r="45" spans="2:8" ht="15.75" thickBot="1">
      <c r="B45" s="1022"/>
      <c r="C45" s="1023"/>
      <c r="D45" s="1024"/>
      <c r="E45" s="1030" t="s">
        <v>497</v>
      </c>
      <c r="F45" s="1031"/>
      <c r="G45" s="1032"/>
      <c r="H45" s="29">
        <f>ROUND(SUM(H42:H44),0)</f>
        <v>68650</v>
      </c>
    </row>
    <row r="46" spans="2:8" ht="15.75" thickBot="1">
      <c r="B46" s="1027"/>
      <c r="C46" s="1027"/>
      <c r="D46" s="1027"/>
      <c r="E46" s="1027"/>
      <c r="F46" s="1027"/>
      <c r="G46" s="1027"/>
      <c r="H46" s="1027"/>
    </row>
    <row r="47" spans="2:8">
      <c r="B47" s="1207" t="s">
        <v>489</v>
      </c>
      <c r="C47" s="1208"/>
      <c r="D47" s="124" t="s">
        <v>490</v>
      </c>
      <c r="E47" s="123" t="s">
        <v>491</v>
      </c>
      <c r="F47" s="123" t="s">
        <v>2530</v>
      </c>
      <c r="G47" s="122" t="s">
        <v>492</v>
      </c>
      <c r="H47" s="121" t="s">
        <v>493</v>
      </c>
    </row>
    <row r="48" spans="2:8">
      <c r="B48" s="114" t="s">
        <v>543</v>
      </c>
      <c r="C48" s="11" t="str">
        <f>VLOOKUP(B48,'LISTA DE PRECIOS'!A:B,2,FALSE)</f>
        <v>Herramienta menor</v>
      </c>
      <c r="D48" s="12" t="str">
        <f>VLOOKUP(B48,'LISTA DE PRECIOS'!A:D,4,FALSE)</f>
        <v>%MO</v>
      </c>
      <c r="E48" s="55">
        <v>0.1</v>
      </c>
      <c r="F48" s="55"/>
      <c r="G48" s="13">
        <f>+H60</f>
        <v>12750</v>
      </c>
      <c r="H48" s="24">
        <f>+ROUND(E48*G48,0)</f>
        <v>1275</v>
      </c>
    </row>
    <row r="49" spans="2:8">
      <c r="B49" s="114" t="s">
        <v>593</v>
      </c>
      <c r="C49" s="11" t="str">
        <f>VLOOKUP(B49,'LISTA DE PRECIOS'!A:B,2,FALSE)</f>
        <v>Equipo soldadura eléctrica</v>
      </c>
      <c r="D49" s="12" t="str">
        <f>VLOOKUP(B49,'LISTA DE PRECIOS'!A:D,4,FALSE)</f>
        <v>Día</v>
      </c>
      <c r="E49" s="12">
        <v>0.01</v>
      </c>
      <c r="F49" s="12">
        <v>1</v>
      </c>
      <c r="G49" s="13">
        <f>VLOOKUP(B49,'LISTA DE PRECIOS'!A:E,5,FALSE)</f>
        <v>47600</v>
      </c>
      <c r="H49" s="39">
        <f>+ROUND(E49*F49*G49,0)</f>
        <v>476</v>
      </c>
    </row>
    <row r="50" spans="2:8" ht="15.75" thickBot="1">
      <c r="B50" s="91" t="s">
        <v>548</v>
      </c>
      <c r="C50" s="11" t="str">
        <f>VLOOKUP(B50,'LISTA DE PRECIOS'!A:B,2,FALSE)</f>
        <v xml:space="preserve">Andamio certificado </v>
      </c>
      <c r="D50" s="92" t="s">
        <v>39</v>
      </c>
      <c r="E50" s="155">
        <v>7.0000000000000007E-2</v>
      </c>
      <c r="F50" s="155"/>
      <c r="G50" s="93">
        <f>+H60</f>
        <v>12750</v>
      </c>
      <c r="H50" s="154">
        <f>+ROUND(E50*G50,0)</f>
        <v>893</v>
      </c>
    </row>
    <row r="51" spans="2:8" ht="15.75" thickBot="1">
      <c r="B51" s="1022"/>
      <c r="C51" s="1023"/>
      <c r="D51" s="1024"/>
      <c r="E51" s="1030" t="s">
        <v>498</v>
      </c>
      <c r="F51" s="1031"/>
      <c r="G51" s="1032"/>
      <c r="H51" s="29">
        <f>ROUND(SUM(H48:H48),0)</f>
        <v>1275</v>
      </c>
    </row>
    <row r="52" spans="2:8" ht="15.75" thickBot="1">
      <c r="B52" s="42"/>
      <c r="C52" s="42"/>
      <c r="D52" s="42"/>
      <c r="E52" s="10"/>
      <c r="F52" s="10"/>
      <c r="G52" s="7"/>
      <c r="H52" s="8"/>
    </row>
    <row r="53" spans="2:8" ht="24.75" thickBot="1">
      <c r="B53" s="1033" t="s">
        <v>499</v>
      </c>
      <c r="C53" s="1034"/>
      <c r="D53" s="30" t="s">
        <v>495</v>
      </c>
      <c r="E53" s="30" t="s">
        <v>501</v>
      </c>
      <c r="F53" s="25" t="s">
        <v>2530</v>
      </c>
      <c r="G53" s="31" t="s">
        <v>500</v>
      </c>
      <c r="H53" s="32" t="s">
        <v>493</v>
      </c>
    </row>
    <row r="54" spans="2:8" ht="15.75" thickBot="1">
      <c r="B54" s="15">
        <v>3</v>
      </c>
      <c r="C54" s="16" t="s">
        <v>4</v>
      </c>
      <c r="D54" s="17"/>
      <c r="E54" s="18"/>
      <c r="F54" s="18"/>
      <c r="G54" s="19"/>
      <c r="H54" s="20">
        <f>+ROUND(E54*G54,0)</f>
        <v>0</v>
      </c>
    </row>
    <row r="55" spans="2:8" ht="15.75" thickBot="1">
      <c r="B55" s="991"/>
      <c r="C55" s="991"/>
      <c r="D55" s="991"/>
      <c r="E55" s="992" t="s">
        <v>502</v>
      </c>
      <c r="F55" s="993"/>
      <c r="G55" s="994"/>
      <c r="H55" s="33">
        <f>ROUND(SUM(H54:H54),0)</f>
        <v>0</v>
      </c>
    </row>
    <row r="56" spans="2:8" ht="15.75" thickBot="1">
      <c r="B56" s="1027"/>
      <c r="C56" s="1027"/>
      <c r="D56" s="1027"/>
      <c r="E56" s="1027"/>
      <c r="F56" s="1027"/>
      <c r="G56" s="1027"/>
      <c r="H56" s="1027"/>
    </row>
    <row r="57" spans="2:8">
      <c r="B57" s="1028" t="s">
        <v>503</v>
      </c>
      <c r="C57" s="1029"/>
      <c r="D57" s="41" t="s">
        <v>495</v>
      </c>
      <c r="E57" s="25" t="s">
        <v>504</v>
      </c>
      <c r="F57" s="25" t="s">
        <v>2530</v>
      </c>
      <c r="G57" s="26" t="s">
        <v>505</v>
      </c>
      <c r="H57" s="27" t="s">
        <v>493</v>
      </c>
    </row>
    <row r="58" spans="2:8">
      <c r="B58" s="111" t="s">
        <v>2514</v>
      </c>
      <c r="C58" s="11" t="str">
        <f>VLOOKUP(B58,'LISTA DE PRECIOS'!A:B,2,FALSE)</f>
        <v>Ayudante</v>
      </c>
      <c r="D58" s="12" t="str">
        <f>VLOOKUP(B58,'LISTA DE PRECIOS'!A:D,4,FALSE)</f>
        <v>Día</v>
      </c>
      <c r="E58" s="23">
        <v>6.7000000000000004E-2</v>
      </c>
      <c r="F58" s="23">
        <v>1</v>
      </c>
      <c r="G58" s="13">
        <f>VLOOKUP(B58,'LISTA DE PRECIOS'!A:E,5,FALSE)</f>
        <v>67964</v>
      </c>
      <c r="H58" s="119">
        <f>+ROUND(E58*F58*G58,0)</f>
        <v>4554</v>
      </c>
    </row>
    <row r="59" spans="2:8" ht="15.75" thickBot="1">
      <c r="B59" s="118" t="s">
        <v>2516</v>
      </c>
      <c r="C59" s="11" t="str">
        <f>VLOOKUP(B59,'LISTA DE PRECIOS'!A:B,2,FALSE)</f>
        <v>Oficial</v>
      </c>
      <c r="D59" s="12" t="str">
        <f>VLOOKUP(B59,'LISTA DE PRECIOS'!A:D,4,FALSE)</f>
        <v>Día</v>
      </c>
      <c r="E59" s="117">
        <v>6.7000000000000004E-2</v>
      </c>
      <c r="F59" s="117">
        <v>1</v>
      </c>
      <c r="G59" s="13">
        <f>VLOOKUP(B59,'LISTA DE PRECIOS'!A:E,5,FALSE)</f>
        <v>122335</v>
      </c>
      <c r="H59" s="116">
        <f>+ROUND(E59*F59*G59,0)</f>
        <v>8196</v>
      </c>
    </row>
    <row r="60" spans="2:8" ht="15.75" thickBot="1">
      <c r="B60" s="991"/>
      <c r="C60" s="991"/>
      <c r="D60" s="991"/>
      <c r="E60" s="1042" t="s">
        <v>506</v>
      </c>
      <c r="F60" s="1043"/>
      <c r="G60" s="1031"/>
      <c r="H60" s="29">
        <f>ROUND(SUM(H58:H59),0)</f>
        <v>12750</v>
      </c>
    </row>
    <row r="61" spans="2:8" ht="15.75" thickBot="1">
      <c r="B61" s="42"/>
      <c r="C61" s="42"/>
      <c r="D61" s="42"/>
      <c r="E61" s="42"/>
      <c r="F61" s="42"/>
      <c r="G61" s="42"/>
      <c r="H61" s="42"/>
    </row>
    <row r="62" spans="2:8" ht="15.75" thickBot="1">
      <c r="B62" s="40"/>
      <c r="C62" s="40"/>
      <c r="D62" s="40"/>
      <c r="E62" s="995" t="s">
        <v>507</v>
      </c>
      <c r="F62" s="996"/>
      <c r="G62" s="997"/>
      <c r="H62" s="14">
        <f>+ROUND(H60+H51+H45+H55,0)</f>
        <v>82675</v>
      </c>
    </row>
    <row r="64" spans="2:8" ht="15.75" thickBot="1"/>
    <row r="65" spans="2:8" ht="16.5" customHeight="1" thickBot="1">
      <c r="B65" s="998" t="s">
        <v>2532</v>
      </c>
      <c r="C65" s="999"/>
      <c r="D65" s="999"/>
      <c r="E65" s="999"/>
      <c r="F65" s="999"/>
      <c r="G65" s="999"/>
      <c r="H65" s="1000"/>
    </row>
    <row r="66" spans="2:8" ht="15.75" customHeight="1" thickBot="1">
      <c r="B66" s="1001" t="s">
        <v>488</v>
      </c>
      <c r="C66" s="1002"/>
      <c r="D66" s="1003"/>
      <c r="E66" s="1004"/>
      <c r="F66" s="1004"/>
      <c r="G66" s="1004"/>
      <c r="H66" s="1005"/>
    </row>
    <row r="67" spans="2:8" ht="15.75" thickBot="1">
      <c r="B67" s="1006" t="s">
        <v>2578</v>
      </c>
      <c r="C67" s="1007"/>
      <c r="D67" s="1008" t="s">
        <v>1890</v>
      </c>
      <c r="E67" s="1007"/>
      <c r="F67" s="1007"/>
      <c r="G67" s="1007"/>
      <c r="H67" s="1009"/>
    </row>
    <row r="68" spans="2:8" ht="14.45" customHeight="1">
      <c r="B68" s="1010" t="str">
        <f>VLOOKUP(D67,ACTIVIDADES!A:D,2,FALSE)</f>
        <v>Cielo falso en laminas de PVC</v>
      </c>
      <c r="C68" s="1011"/>
      <c r="D68" s="1010" t="s">
        <v>34</v>
      </c>
      <c r="E68" s="1011"/>
      <c r="F68" s="1011"/>
      <c r="G68" s="1011"/>
      <c r="H68" s="38" t="s">
        <v>1</v>
      </c>
    </row>
    <row r="69" spans="2:8">
      <c r="B69" s="1012"/>
      <c r="C69" s="1013"/>
      <c r="D69" s="1016">
        <f>+ROUND(H93+H84+H79+H88,0)</f>
        <v>69815</v>
      </c>
      <c r="E69" s="1017"/>
      <c r="F69" s="1017"/>
      <c r="G69" s="1017"/>
      <c r="H69" s="1020" t="s">
        <v>23</v>
      </c>
    </row>
    <row r="70" spans="2:8" ht="15.75" thickBot="1">
      <c r="B70" s="1014"/>
      <c r="C70" s="1015"/>
      <c r="D70" s="1018"/>
      <c r="E70" s="1019"/>
      <c r="F70" s="1019"/>
      <c r="G70" s="1019"/>
      <c r="H70" s="1021"/>
    </row>
    <row r="71" spans="2:8" ht="15.75" thickBot="1"/>
    <row r="72" spans="2:8">
      <c r="B72" s="1207" t="s">
        <v>494</v>
      </c>
      <c r="C72" s="1208"/>
      <c r="D72" s="124" t="s">
        <v>495</v>
      </c>
      <c r="E72" s="123" t="s">
        <v>496</v>
      </c>
      <c r="F72" s="123" t="s">
        <v>2469</v>
      </c>
      <c r="G72" s="122" t="s">
        <v>492</v>
      </c>
      <c r="H72" s="121" t="s">
        <v>493</v>
      </c>
    </row>
    <row r="73" spans="2:8">
      <c r="B73" s="169" t="s">
        <v>1012</v>
      </c>
      <c r="C73" s="11" t="str">
        <f>VLOOKUP(B73,'LISTA DE PRECIOS'!A:B,2,FALSE)</f>
        <v>Perfil aluminio blanco T L = 6 m</v>
      </c>
      <c r="D73" s="12" t="str">
        <f>VLOOKUP(B73,'LISTA DE PRECIOS'!A:D,4,FALSE)</f>
        <v>Un</v>
      </c>
      <c r="E73" s="12">
        <v>0.45</v>
      </c>
      <c r="F73" s="12">
        <v>1.03</v>
      </c>
      <c r="G73" s="13">
        <f>VLOOKUP(B73,'LISTA DE PRECIOS'!A:E,5,FALSE)</f>
        <v>14500</v>
      </c>
      <c r="H73" s="39">
        <f t="shared" ref="H73:H78" si="0">+ROUND(E73*F73*G73,0)</f>
        <v>6721</v>
      </c>
    </row>
    <row r="74" spans="2:8">
      <c r="B74" s="169" t="s">
        <v>1011</v>
      </c>
      <c r="C74" s="11" t="str">
        <f>VLOOKUP(B74,'LISTA DE PRECIOS'!A:B,2,FALSE)</f>
        <v>Perfil aluminio blanco ángulo L = 6 m</v>
      </c>
      <c r="D74" s="12" t="str">
        <f>VLOOKUP(B74,'LISTA DE PRECIOS'!A:D,4,FALSE)</f>
        <v>Un</v>
      </c>
      <c r="E74" s="12">
        <v>0.22</v>
      </c>
      <c r="F74" s="12">
        <v>1.03</v>
      </c>
      <c r="G74" s="13">
        <f>VLOOKUP(B74,'LISTA DE PRECIOS'!A:E,5,FALSE)</f>
        <v>14500</v>
      </c>
      <c r="H74" s="39">
        <f t="shared" si="0"/>
        <v>3286</v>
      </c>
    </row>
    <row r="75" spans="2:8">
      <c r="B75" s="223" t="s">
        <v>2579</v>
      </c>
      <c r="C75" s="215" t="s">
        <v>2955</v>
      </c>
      <c r="D75" s="216" t="s">
        <v>2612</v>
      </c>
      <c r="E75" s="216">
        <v>1.2</v>
      </c>
      <c r="F75" s="216">
        <v>1.05</v>
      </c>
      <c r="G75" s="218">
        <v>28000</v>
      </c>
      <c r="H75" s="219">
        <f t="shared" si="0"/>
        <v>35280</v>
      </c>
    </row>
    <row r="76" spans="2:8">
      <c r="B76" s="114" t="s">
        <v>1073</v>
      </c>
      <c r="C76" s="11" t="str">
        <f>VLOOKUP(B76,'LISTA DE PRECIOS'!A:B,2,FALSE)</f>
        <v>Puntilla (promedio)</v>
      </c>
      <c r="D76" s="12" t="str">
        <f>VLOOKUP(B76,'LISTA DE PRECIOS'!A:D,4,FALSE)</f>
        <v>Lb</v>
      </c>
      <c r="E76" s="12">
        <v>0.08</v>
      </c>
      <c r="F76" s="12">
        <v>1.1000000000000001</v>
      </c>
      <c r="G76" s="13">
        <f>VLOOKUP(B76,'LISTA DE PRECIOS'!A:E,5,FALSE)</f>
        <v>3500</v>
      </c>
      <c r="H76" s="39">
        <f t="shared" si="0"/>
        <v>308</v>
      </c>
    </row>
    <row r="77" spans="2:8">
      <c r="B77" s="169" t="s">
        <v>1082</v>
      </c>
      <c r="C77" s="11" t="str">
        <f>VLOOKUP(B77,'LISTA DE PRECIOS'!A:B,2,FALSE)</f>
        <v>Remache de aluminio</v>
      </c>
      <c r="D77" s="12" t="str">
        <f>VLOOKUP(B77,'LISTA DE PRECIOS'!A:D,4,FALSE)</f>
        <v>Un</v>
      </c>
      <c r="E77" s="12">
        <v>8</v>
      </c>
      <c r="F77" s="12">
        <v>1.1000000000000001</v>
      </c>
      <c r="G77" s="13">
        <f>VLOOKUP(B77,'LISTA DE PRECIOS'!A:E,5,FALSE)</f>
        <v>35</v>
      </c>
      <c r="H77" s="39">
        <f t="shared" si="0"/>
        <v>308</v>
      </c>
    </row>
    <row r="78" spans="2:8" ht="15.75" thickBot="1">
      <c r="B78" s="91" t="s">
        <v>679</v>
      </c>
      <c r="C78" s="11" t="str">
        <f>VLOOKUP(B78,'LISTA DE PRECIOS'!A:B,2,FALSE)</f>
        <v xml:space="preserve">Alambre galvanizado C 12 </v>
      </c>
      <c r="D78" s="12" t="str">
        <f>VLOOKUP(B78,'LISTA DE PRECIOS'!A:D,4,FALSE)</f>
        <v>Kg</v>
      </c>
      <c r="E78" s="92">
        <v>0.02</v>
      </c>
      <c r="F78" s="92">
        <v>1.03</v>
      </c>
      <c r="G78" s="13">
        <f>VLOOKUP(B78,'LISTA DE PRECIOS'!A:E,5,FALSE)</f>
        <v>5972</v>
      </c>
      <c r="H78" s="94">
        <f t="shared" si="0"/>
        <v>123</v>
      </c>
    </row>
    <row r="79" spans="2:8" ht="23.25" customHeight="1" thickBot="1">
      <c r="B79" s="1022"/>
      <c r="C79" s="1023"/>
      <c r="D79" s="1024"/>
      <c r="E79" s="1030" t="s">
        <v>497</v>
      </c>
      <c r="F79" s="1031"/>
      <c r="G79" s="1032"/>
      <c r="H79" s="29">
        <f>ROUND(SUM(H73:H78),0)</f>
        <v>46026</v>
      </c>
    </row>
    <row r="80" spans="2:8" ht="23.25" customHeight="1" thickBot="1">
      <c r="B80" s="1027"/>
      <c r="C80" s="1027"/>
      <c r="D80" s="1027"/>
      <c r="E80" s="1027"/>
      <c r="F80" s="1027"/>
      <c r="G80" s="1027"/>
      <c r="H80" s="1027"/>
    </row>
    <row r="81" spans="2:8" ht="33.75" customHeight="1">
      <c r="B81" s="1028" t="s">
        <v>489</v>
      </c>
      <c r="C81" s="1029"/>
      <c r="D81" s="41" t="s">
        <v>490</v>
      </c>
      <c r="E81" s="25" t="s">
        <v>491</v>
      </c>
      <c r="F81" s="25" t="s">
        <v>2530</v>
      </c>
      <c r="G81" s="26" t="s">
        <v>492</v>
      </c>
      <c r="H81" s="27" t="s">
        <v>493</v>
      </c>
    </row>
    <row r="82" spans="2:8" ht="15.75" customHeight="1">
      <c r="B82" s="191" t="s">
        <v>543</v>
      </c>
      <c r="C82" s="11" t="str">
        <f>VLOOKUP(B82,'LISTA DE PRECIOS'!A:B,2,FALSE)</f>
        <v>Herramienta menor</v>
      </c>
      <c r="D82" s="12" t="str">
        <f>VLOOKUP(B82,'LISTA DE PRECIOS'!A:D,4,FALSE)</f>
        <v>%MO</v>
      </c>
      <c r="E82" s="55">
        <v>0.1</v>
      </c>
      <c r="F82" s="55"/>
      <c r="G82" s="13">
        <f>+H93</f>
        <v>19030</v>
      </c>
      <c r="H82" s="24">
        <f>+ROUND(E82*G82,0)</f>
        <v>1903</v>
      </c>
    </row>
    <row r="83" spans="2:8" ht="15.75" thickBot="1">
      <c r="B83" s="91" t="s">
        <v>548</v>
      </c>
      <c r="C83" s="11" t="str">
        <f>VLOOKUP(B83,'LISTA DE PRECIOS'!A:B,2,FALSE)</f>
        <v xml:space="preserve">Andamio certificado </v>
      </c>
      <c r="D83" s="92" t="s">
        <v>39</v>
      </c>
      <c r="E83" s="55">
        <v>0.1</v>
      </c>
      <c r="F83" s="92">
        <v>1</v>
      </c>
      <c r="G83" s="13">
        <f>VLOOKUP(B83,'LISTA DE PRECIOS'!A:E,5,FALSE)</f>
        <v>28560</v>
      </c>
      <c r="H83" s="94">
        <f>+ROUND(E83*G83,0)</f>
        <v>2856</v>
      </c>
    </row>
    <row r="84" spans="2:8" ht="23.25" customHeight="1" thickBot="1">
      <c r="B84" s="1022"/>
      <c r="C84" s="1023"/>
      <c r="D84" s="1024"/>
      <c r="E84" s="1030" t="s">
        <v>498</v>
      </c>
      <c r="F84" s="1031"/>
      <c r="G84" s="1032"/>
      <c r="H84" s="29">
        <f>ROUND(SUM(H82:H83),0)</f>
        <v>4759</v>
      </c>
    </row>
    <row r="85" spans="2:8" ht="15.75" thickBot="1">
      <c r="B85" s="42"/>
      <c r="C85" s="42"/>
      <c r="D85" s="42"/>
      <c r="E85" s="10"/>
      <c r="F85" s="10"/>
      <c r="G85" s="7"/>
      <c r="H85" s="8"/>
    </row>
    <row r="86" spans="2:8" ht="24.75" thickBot="1">
      <c r="B86" s="1033" t="s">
        <v>499</v>
      </c>
      <c r="C86" s="1034"/>
      <c r="D86" s="30" t="s">
        <v>495</v>
      </c>
      <c r="E86" s="30" t="s">
        <v>501</v>
      </c>
      <c r="F86" s="25" t="s">
        <v>2530</v>
      </c>
      <c r="G86" s="31" t="s">
        <v>500</v>
      </c>
      <c r="H86" s="32" t="s">
        <v>493</v>
      </c>
    </row>
    <row r="87" spans="2:8" ht="15.75" thickBot="1">
      <c r="B87" s="15">
        <v>3</v>
      </c>
      <c r="C87" s="16" t="s">
        <v>4</v>
      </c>
      <c r="D87" s="17"/>
      <c r="E87" s="18"/>
      <c r="F87" s="18"/>
      <c r="G87" s="19"/>
      <c r="H87" s="20">
        <f>+ROUND(E87*G87,0)</f>
        <v>0</v>
      </c>
    </row>
    <row r="88" spans="2:8" ht="15.75" customHeight="1" thickBot="1">
      <c r="B88" s="991"/>
      <c r="C88" s="991"/>
      <c r="D88" s="991"/>
      <c r="E88" s="992" t="s">
        <v>502</v>
      </c>
      <c r="F88" s="993"/>
      <c r="G88" s="994"/>
      <c r="H88" s="33">
        <f>ROUND(SUM(H87:H87),0)</f>
        <v>0</v>
      </c>
    </row>
    <row r="89" spans="2:8" ht="15.75" thickBot="1">
      <c r="B89" s="1027"/>
      <c r="C89" s="1027"/>
      <c r="D89" s="1027"/>
      <c r="E89" s="1027"/>
      <c r="F89" s="1027"/>
      <c r="G89" s="1027"/>
      <c r="H89" s="1027"/>
    </row>
    <row r="90" spans="2:8">
      <c r="B90" s="1207" t="s">
        <v>503</v>
      </c>
      <c r="C90" s="1208"/>
      <c r="D90" s="124" t="s">
        <v>495</v>
      </c>
      <c r="E90" s="123" t="s">
        <v>504</v>
      </c>
      <c r="F90" s="123" t="s">
        <v>2530</v>
      </c>
      <c r="G90" s="122" t="s">
        <v>505</v>
      </c>
      <c r="H90" s="121" t="s">
        <v>493</v>
      </c>
    </row>
    <row r="91" spans="2:8">
      <c r="B91" s="111" t="s">
        <v>2514</v>
      </c>
      <c r="C91" s="11" t="str">
        <f>VLOOKUP(B91,'LISTA DE PRECIOS'!A:B,2,FALSE)</f>
        <v>Ayudante</v>
      </c>
      <c r="D91" s="12" t="str">
        <f>VLOOKUP(B91,'LISTA DE PRECIOS'!A:D,4,FALSE)</f>
        <v>Día</v>
      </c>
      <c r="E91" s="23">
        <v>0.1</v>
      </c>
      <c r="F91" s="23">
        <v>1</v>
      </c>
      <c r="G91" s="13">
        <f>VLOOKUP(B91,'LISTA DE PRECIOS'!A:E,5,FALSE)</f>
        <v>67964</v>
      </c>
      <c r="H91" s="119">
        <f>+ROUND(E91*F91*G91,0)</f>
        <v>6796</v>
      </c>
    </row>
    <row r="92" spans="2:8" ht="15.75" thickBot="1">
      <c r="B92" s="118" t="s">
        <v>2516</v>
      </c>
      <c r="C92" s="11" t="str">
        <f>VLOOKUP(B92,'LISTA DE PRECIOS'!A:B,2,FALSE)</f>
        <v>Oficial</v>
      </c>
      <c r="D92" s="12" t="str">
        <f>VLOOKUP(B92,'LISTA DE PRECIOS'!A:D,4,FALSE)</f>
        <v>Día</v>
      </c>
      <c r="E92" s="117">
        <v>0.1</v>
      </c>
      <c r="F92" s="117">
        <v>1</v>
      </c>
      <c r="G92" s="13">
        <f>VLOOKUP(B92,'LISTA DE PRECIOS'!A:E,5,FALSE)</f>
        <v>122335</v>
      </c>
      <c r="H92" s="116">
        <f>+ROUND(E92*F92*G92,0)</f>
        <v>12234</v>
      </c>
    </row>
    <row r="93" spans="2:8" ht="15.75" customHeight="1" thickBot="1">
      <c r="B93" s="991"/>
      <c r="C93" s="991"/>
      <c r="D93" s="991"/>
      <c r="E93" s="1042" t="s">
        <v>506</v>
      </c>
      <c r="F93" s="1043"/>
      <c r="G93" s="1031"/>
      <c r="H93" s="29">
        <f>ROUND(SUM(H91:H92),0)</f>
        <v>19030</v>
      </c>
    </row>
    <row r="94" spans="2:8" ht="15.75" thickBot="1">
      <c r="B94" s="42"/>
      <c r="C94" s="42"/>
      <c r="D94" s="42"/>
      <c r="E94" s="42"/>
      <c r="F94" s="42"/>
      <c r="G94" s="42"/>
      <c r="H94" s="42"/>
    </row>
    <row r="95" spans="2:8" ht="15.75" customHeight="1" thickBot="1">
      <c r="B95" s="40"/>
      <c r="C95" s="40"/>
      <c r="D95" s="40"/>
      <c r="E95" s="995" t="s">
        <v>507</v>
      </c>
      <c r="F95" s="996"/>
      <c r="G95" s="997"/>
      <c r="H95" s="14">
        <f>+ROUND(H93+H84+H79+H88,0)</f>
        <v>69815</v>
      </c>
    </row>
    <row r="96" spans="2:8" ht="15.75" customHeight="1">
      <c r="B96" s="40"/>
      <c r="C96" s="40"/>
      <c r="D96" s="40"/>
      <c r="E96" s="201"/>
      <c r="F96" s="201"/>
      <c r="G96" s="201"/>
      <c r="H96" s="200"/>
    </row>
    <row r="97" spans="2:8" ht="15.75" thickBot="1"/>
    <row r="98" spans="2:8" ht="16.5" customHeight="1" thickBot="1">
      <c r="B98" s="998" t="s">
        <v>2532</v>
      </c>
      <c r="C98" s="999"/>
      <c r="D98" s="999"/>
      <c r="E98" s="999"/>
      <c r="F98" s="999"/>
      <c r="G98" s="999"/>
      <c r="H98" s="1000"/>
    </row>
    <row r="99" spans="2:8" ht="15.75" customHeight="1" thickBot="1">
      <c r="B99" s="1001" t="s">
        <v>488</v>
      </c>
      <c r="C99" s="1002"/>
      <c r="D99" s="1003"/>
      <c r="E99" s="1004"/>
      <c r="F99" s="1004"/>
      <c r="G99" s="1004"/>
      <c r="H99" s="1005"/>
    </row>
    <row r="100" spans="2:8" ht="15.75" thickBot="1">
      <c r="B100" s="1006" t="s">
        <v>2578</v>
      </c>
      <c r="C100" s="1007"/>
      <c r="D100" s="1008" t="s">
        <v>1904</v>
      </c>
      <c r="E100" s="1007"/>
      <c r="F100" s="1007"/>
      <c r="G100" s="1007"/>
      <c r="H100" s="1009"/>
    </row>
    <row r="101" spans="2:8" ht="14.45" customHeight="1">
      <c r="B101" s="1010" t="str">
        <f>VLOOKUP(D100,ACTIVIDADES!A:D,2,FALSE)</f>
        <v>Canal en lámina galvanizada C 22, long de desarrollo 0,7 m</v>
      </c>
      <c r="C101" s="1011"/>
      <c r="D101" s="1010" t="s">
        <v>34</v>
      </c>
      <c r="E101" s="1011"/>
      <c r="F101" s="1011"/>
      <c r="G101" s="1011"/>
      <c r="H101" s="38" t="s">
        <v>1</v>
      </c>
    </row>
    <row r="102" spans="2:8">
      <c r="B102" s="1012"/>
      <c r="C102" s="1013"/>
      <c r="D102" s="1016">
        <f>+ROUND(H124+H115+H109+H119,0)</f>
        <v>72477</v>
      </c>
      <c r="E102" s="1017"/>
      <c r="F102" s="1017"/>
      <c r="G102" s="1017"/>
      <c r="H102" s="1020" t="s">
        <v>28</v>
      </c>
    </row>
    <row r="103" spans="2:8" ht="15.75" thickBot="1">
      <c r="B103" s="1014"/>
      <c r="C103" s="1015"/>
      <c r="D103" s="1018"/>
      <c r="E103" s="1019"/>
      <c r="F103" s="1019"/>
      <c r="G103" s="1019"/>
      <c r="H103" s="1021"/>
    </row>
    <row r="104" spans="2:8" ht="15.75" thickBot="1"/>
    <row r="105" spans="2:8">
      <c r="B105" s="1207" t="s">
        <v>494</v>
      </c>
      <c r="C105" s="1208"/>
      <c r="D105" s="124" t="s">
        <v>495</v>
      </c>
      <c r="E105" s="123" t="s">
        <v>496</v>
      </c>
      <c r="F105" s="123" t="s">
        <v>2469</v>
      </c>
      <c r="G105" s="122" t="s">
        <v>492</v>
      </c>
      <c r="H105" s="121" t="s">
        <v>493</v>
      </c>
    </row>
    <row r="106" spans="2:8">
      <c r="B106" s="169" t="s">
        <v>646</v>
      </c>
      <c r="C106" s="11" t="str">
        <f>VLOOKUP(B106,'LISTA DE PRECIOS'!A:B,2,FALSE)</f>
        <v>Accesorios para fijación de canal tipo metálico</v>
      </c>
      <c r="D106" s="12" t="str">
        <f>VLOOKUP(B106,'LISTA DE PRECIOS'!A:D,4,FALSE)</f>
        <v>Un</v>
      </c>
      <c r="E106" s="12">
        <v>1</v>
      </c>
      <c r="F106" s="12">
        <v>1</v>
      </c>
      <c r="G106" s="13">
        <f>VLOOKUP(B106,'LISTA DE PRECIOS'!A:E,5,FALSE)</f>
        <v>7266</v>
      </c>
      <c r="H106" s="39">
        <f t="shared" ref="H106:H108" si="1">+ROUND(E106*F106*G106,0)</f>
        <v>7266</v>
      </c>
    </row>
    <row r="107" spans="2:8">
      <c r="B107" s="169" t="s">
        <v>1108</v>
      </c>
      <c r="C107" s="11" t="str">
        <f>VLOOKUP(B107,'LISTA DE PRECIOS'!A:B,2,FALSE)</f>
        <v xml:space="preserve">Soldadura 6013 </v>
      </c>
      <c r="D107" s="12" t="str">
        <f>VLOOKUP(B107,'LISTA DE PRECIOS'!A:D,4,FALSE)</f>
        <v>Kg</v>
      </c>
      <c r="E107" s="12">
        <v>0.1</v>
      </c>
      <c r="F107" s="12">
        <v>1.03</v>
      </c>
      <c r="G107" s="13">
        <f>VLOOKUP(B107,'LISTA DE PRECIOS'!A:E,5,FALSE)</f>
        <v>13533</v>
      </c>
      <c r="H107" s="39">
        <f t="shared" si="1"/>
        <v>1394</v>
      </c>
    </row>
    <row r="108" spans="2:8">
      <c r="B108" s="223" t="s">
        <v>909</v>
      </c>
      <c r="C108" s="215" t="s">
        <v>228</v>
      </c>
      <c r="D108" s="216" t="s">
        <v>23</v>
      </c>
      <c r="E108" s="216">
        <v>0.7</v>
      </c>
      <c r="F108" s="216">
        <v>1.1499999999999999</v>
      </c>
      <c r="G108" s="218">
        <v>28922</v>
      </c>
      <c r="H108" s="219">
        <f t="shared" si="1"/>
        <v>23282</v>
      </c>
    </row>
    <row r="109" spans="2:8" ht="23.25" customHeight="1" thickBot="1">
      <c r="B109" s="1022"/>
      <c r="C109" s="1023"/>
      <c r="D109" s="1024"/>
      <c r="E109" s="1030" t="s">
        <v>497</v>
      </c>
      <c r="F109" s="1031"/>
      <c r="G109" s="1032"/>
      <c r="H109" s="29">
        <f>ROUND(SUM(H106:H108),0)</f>
        <v>31942</v>
      </c>
    </row>
    <row r="110" spans="2:8" ht="23.25" customHeight="1" thickBot="1">
      <c r="B110" s="1027"/>
      <c r="C110" s="1027"/>
      <c r="D110" s="1027"/>
      <c r="E110" s="1027"/>
      <c r="F110" s="1027"/>
      <c r="G110" s="1027"/>
      <c r="H110" s="1027"/>
    </row>
    <row r="111" spans="2:8" ht="33.75" customHeight="1">
      <c r="B111" s="1028" t="s">
        <v>489</v>
      </c>
      <c r="C111" s="1029"/>
      <c r="D111" s="41" t="s">
        <v>490</v>
      </c>
      <c r="E111" s="25" t="s">
        <v>491</v>
      </c>
      <c r="F111" s="25" t="s">
        <v>2530</v>
      </c>
      <c r="G111" s="26" t="s">
        <v>492</v>
      </c>
      <c r="H111" s="27" t="s">
        <v>493</v>
      </c>
    </row>
    <row r="112" spans="2:8" ht="15.75" customHeight="1">
      <c r="B112" s="191" t="s">
        <v>543</v>
      </c>
      <c r="C112" s="11" t="str">
        <f>VLOOKUP(B112,'LISTA DE PRECIOS'!A:B,2,FALSE)</f>
        <v>Herramienta menor</v>
      </c>
      <c r="D112" s="12" t="str">
        <f>VLOOKUP(B112,'LISTA DE PRECIOS'!A:D,4,FALSE)</f>
        <v>%MO</v>
      </c>
      <c r="E112" s="55">
        <v>0.1</v>
      </c>
      <c r="F112" s="55">
        <v>1</v>
      </c>
      <c r="G112" s="13">
        <f>+H124</f>
        <v>34254</v>
      </c>
      <c r="H112" s="39">
        <f t="shared" ref="H112:H114" si="2">+ROUND(E112*F112*G112,0)</f>
        <v>3425</v>
      </c>
    </row>
    <row r="113" spans="2:8" ht="15.75" thickBot="1">
      <c r="B113" s="91" t="s">
        <v>548</v>
      </c>
      <c r="C113" s="11" t="str">
        <f>VLOOKUP(B113,'LISTA DE PRECIOS'!A:B,2,FALSE)</f>
        <v xml:space="preserve">Andamio certificado </v>
      </c>
      <c r="D113" s="92" t="s">
        <v>39</v>
      </c>
      <c r="E113" s="55">
        <v>0.1</v>
      </c>
      <c r="F113" s="92">
        <v>1</v>
      </c>
      <c r="G113" s="13">
        <f>VLOOKUP(B113,'LISTA DE PRECIOS'!A:E,5,FALSE)</f>
        <v>28560</v>
      </c>
      <c r="H113" s="39">
        <f t="shared" si="2"/>
        <v>2856</v>
      </c>
    </row>
    <row r="114" spans="2:8" ht="15.75" thickBot="1">
      <c r="B114" s="91" t="s">
        <v>593</v>
      </c>
      <c r="C114" s="11" t="str">
        <f>VLOOKUP(B114,'LISTA DE PRECIOS'!A:B,2,FALSE)</f>
        <v>Equipo soldadura eléctrica</v>
      </c>
      <c r="D114" s="92" t="s">
        <v>52</v>
      </c>
      <c r="E114" s="305">
        <v>1</v>
      </c>
      <c r="F114" s="92">
        <v>0.02</v>
      </c>
      <c r="G114" s="13">
        <f>VLOOKUP(B114,'LISTA DE PRECIOS'!A:E,5,FALSE)</f>
        <v>47600</v>
      </c>
      <c r="H114" s="39">
        <f t="shared" si="2"/>
        <v>952</v>
      </c>
    </row>
    <row r="115" spans="2:8" ht="23.25" customHeight="1" thickBot="1">
      <c r="B115" s="1022"/>
      <c r="C115" s="1023"/>
      <c r="D115" s="1024"/>
      <c r="E115" s="1030" t="s">
        <v>498</v>
      </c>
      <c r="F115" s="1031"/>
      <c r="G115" s="1032"/>
      <c r="H115" s="29">
        <f>ROUND(SUM(H112:H113),0)</f>
        <v>6281</v>
      </c>
    </row>
    <row r="116" spans="2:8" ht="15.75" thickBot="1">
      <c r="B116" s="42"/>
      <c r="C116" s="42"/>
      <c r="D116" s="42"/>
      <c r="E116" s="10"/>
      <c r="F116" s="10"/>
      <c r="G116" s="7"/>
      <c r="H116" s="8"/>
    </row>
    <row r="117" spans="2:8" ht="24.75" thickBot="1">
      <c r="B117" s="1033" t="s">
        <v>499</v>
      </c>
      <c r="C117" s="1034"/>
      <c r="D117" s="30" t="s">
        <v>495</v>
      </c>
      <c r="E117" s="30" t="s">
        <v>501</v>
      </c>
      <c r="F117" s="25" t="s">
        <v>2530</v>
      </c>
      <c r="G117" s="31" t="s">
        <v>500</v>
      </c>
      <c r="H117" s="32" t="s">
        <v>493</v>
      </c>
    </row>
    <row r="118" spans="2:8" ht="15.75" thickBot="1">
      <c r="B118" s="15">
        <v>3</v>
      </c>
      <c r="C118" s="16" t="s">
        <v>4</v>
      </c>
      <c r="D118" s="17"/>
      <c r="E118" s="18"/>
      <c r="F118" s="18"/>
      <c r="G118" s="19"/>
      <c r="H118" s="20">
        <f>+ROUND(E118*G118,0)</f>
        <v>0</v>
      </c>
    </row>
    <row r="119" spans="2:8" ht="15.75" customHeight="1" thickBot="1">
      <c r="B119" s="991"/>
      <c r="C119" s="991"/>
      <c r="D119" s="991"/>
      <c r="E119" s="992" t="s">
        <v>502</v>
      </c>
      <c r="F119" s="993"/>
      <c r="G119" s="994"/>
      <c r="H119" s="33">
        <f>ROUND(SUM(H118:H118),0)</f>
        <v>0</v>
      </c>
    </row>
    <row r="120" spans="2:8" ht="15.75" thickBot="1">
      <c r="B120" s="1027"/>
      <c r="C120" s="1027"/>
      <c r="D120" s="1027"/>
      <c r="E120" s="1027"/>
      <c r="F120" s="1027"/>
      <c r="G120" s="1027"/>
      <c r="H120" s="1027"/>
    </row>
    <row r="121" spans="2:8">
      <c r="B121" s="1207" t="s">
        <v>503</v>
      </c>
      <c r="C121" s="1208"/>
      <c r="D121" s="124" t="s">
        <v>495</v>
      </c>
      <c r="E121" s="123" t="s">
        <v>504</v>
      </c>
      <c r="F121" s="123" t="s">
        <v>2530</v>
      </c>
      <c r="G121" s="122" t="s">
        <v>505</v>
      </c>
      <c r="H121" s="121" t="s">
        <v>493</v>
      </c>
    </row>
    <row r="122" spans="2:8">
      <c r="B122" s="111" t="s">
        <v>2514</v>
      </c>
      <c r="C122" s="11" t="str">
        <f>VLOOKUP(B122,'LISTA DE PRECIOS'!A:B,2,FALSE)</f>
        <v>Ayudante</v>
      </c>
      <c r="D122" s="12" t="str">
        <f>VLOOKUP(B122,'LISTA DE PRECIOS'!A:D,4,FALSE)</f>
        <v>Día</v>
      </c>
      <c r="E122" s="23">
        <v>0.18</v>
      </c>
      <c r="F122" s="23">
        <v>1</v>
      </c>
      <c r="G122" s="13">
        <f>VLOOKUP(B122,'LISTA DE PRECIOS'!A:E,5,FALSE)</f>
        <v>67964</v>
      </c>
      <c r="H122" s="119">
        <f>+ROUND(E122*F122*G122,0)</f>
        <v>12234</v>
      </c>
    </row>
    <row r="123" spans="2:8" ht="15.75" thickBot="1">
      <c r="B123" s="118" t="s">
        <v>2516</v>
      </c>
      <c r="C123" s="11" t="str">
        <f>VLOOKUP(B123,'LISTA DE PRECIOS'!A:B,2,FALSE)</f>
        <v>Oficial</v>
      </c>
      <c r="D123" s="12" t="str">
        <f>VLOOKUP(B123,'LISTA DE PRECIOS'!A:D,4,FALSE)</f>
        <v>Día</v>
      </c>
      <c r="E123" s="117">
        <v>0.18</v>
      </c>
      <c r="F123" s="117">
        <v>1</v>
      </c>
      <c r="G123" s="13">
        <f>VLOOKUP(B123,'LISTA DE PRECIOS'!A:E,5,FALSE)</f>
        <v>122335</v>
      </c>
      <c r="H123" s="116">
        <f>+ROUND(E123*F123*G123,0)</f>
        <v>22020</v>
      </c>
    </row>
    <row r="124" spans="2:8" ht="15.75" customHeight="1" thickBot="1">
      <c r="B124" s="991"/>
      <c r="C124" s="991"/>
      <c r="D124" s="991"/>
      <c r="E124" s="1042" t="s">
        <v>506</v>
      </c>
      <c r="F124" s="1043"/>
      <c r="G124" s="1031"/>
      <c r="H124" s="29">
        <f>ROUND(SUM(H122:H123),0)</f>
        <v>34254</v>
      </c>
    </row>
    <row r="125" spans="2:8" ht="15.75" thickBot="1">
      <c r="B125" s="42"/>
      <c r="C125" s="42"/>
      <c r="D125" s="42"/>
      <c r="E125" s="42"/>
      <c r="F125" s="42"/>
      <c r="G125" s="42"/>
      <c r="H125" s="42"/>
    </row>
    <row r="126" spans="2:8" ht="15.75" customHeight="1" thickBot="1">
      <c r="B126" s="40"/>
      <c r="C126" s="40"/>
      <c r="D126" s="40"/>
      <c r="E126" s="995" t="s">
        <v>507</v>
      </c>
      <c r="F126" s="996"/>
      <c r="G126" s="997"/>
      <c r="H126" s="14">
        <f>+ROUND(H124+H115+H109+H119,0)</f>
        <v>72477</v>
      </c>
    </row>
    <row r="127" spans="2:8" ht="15.75" customHeight="1">
      <c r="B127" s="40"/>
      <c r="C127" s="40"/>
      <c r="D127" s="40"/>
      <c r="E127" s="201"/>
      <c r="F127" s="201"/>
      <c r="G127" s="201"/>
      <c r="H127" s="200"/>
    </row>
    <row r="128" spans="2:8" ht="18" customHeight="1" thickBot="1"/>
    <row r="129" spans="2:11" ht="16.5" thickBot="1">
      <c r="B129" s="998" t="s">
        <v>2532</v>
      </c>
      <c r="C129" s="999"/>
      <c r="D129" s="999"/>
      <c r="E129" s="999"/>
      <c r="F129" s="999"/>
      <c r="G129" s="999"/>
      <c r="H129" s="1000"/>
    </row>
    <row r="130" spans="2:11" ht="15" customHeight="1" thickBot="1">
      <c r="B130" s="1001" t="s">
        <v>488</v>
      </c>
      <c r="C130" s="1002"/>
      <c r="D130" s="1003"/>
      <c r="E130" s="1004"/>
      <c r="F130" s="1004"/>
      <c r="G130" s="1004"/>
      <c r="H130" s="1005"/>
    </row>
    <row r="131" spans="2:11" ht="15.75" customHeight="1" thickBot="1">
      <c r="B131" s="1006" t="s">
        <v>2578</v>
      </c>
      <c r="C131" s="1007"/>
      <c r="D131" s="1008" t="s">
        <v>2638</v>
      </c>
      <c r="E131" s="1007"/>
      <c r="F131" s="1007"/>
      <c r="G131" s="1007"/>
      <c r="H131" s="1009"/>
    </row>
    <row r="132" spans="2:11" ht="14.45" customHeight="1">
      <c r="B132" s="1010" t="e">
        <f>VLOOKUP(D131,ACTIVIDADES!A:D,2,FALSE)</f>
        <v>#N/A</v>
      </c>
      <c r="C132" s="1011"/>
      <c r="D132" s="1010" t="s">
        <v>34</v>
      </c>
      <c r="E132" s="1011"/>
      <c r="F132" s="1011"/>
      <c r="G132" s="1011"/>
      <c r="H132" s="38" t="s">
        <v>1</v>
      </c>
    </row>
    <row r="133" spans="2:11">
      <c r="B133" s="1012"/>
      <c r="C133" s="1013"/>
      <c r="D133" s="1016">
        <f>+ROUND(H155+H146+H141+H150,0)</f>
        <v>128173</v>
      </c>
      <c r="E133" s="1017"/>
      <c r="F133" s="1017"/>
      <c r="G133" s="1017"/>
      <c r="H133" s="1020" t="e">
        <v>#N/A</v>
      </c>
    </row>
    <row r="134" spans="2:11" ht="15.75" thickBot="1">
      <c r="B134" s="1014"/>
      <c r="C134" s="1015"/>
      <c r="D134" s="1018"/>
      <c r="E134" s="1019"/>
      <c r="F134" s="1019"/>
      <c r="G134" s="1019"/>
      <c r="H134" s="1021"/>
    </row>
    <row r="136" spans="2:11">
      <c r="B136" s="1045" t="s">
        <v>494</v>
      </c>
      <c r="C136" s="1045"/>
      <c r="D136" s="96" t="s">
        <v>495</v>
      </c>
      <c r="E136" s="97" t="s">
        <v>496</v>
      </c>
      <c r="F136" s="97" t="s">
        <v>2469</v>
      </c>
      <c r="G136" s="98" t="s">
        <v>492</v>
      </c>
      <c r="H136" s="98" t="s">
        <v>493</v>
      </c>
    </row>
    <row r="137" spans="2:11">
      <c r="B137" s="57" t="s">
        <v>1145</v>
      </c>
      <c r="C137" s="11" t="s">
        <v>2639</v>
      </c>
      <c r="D137" s="12" t="str">
        <f>VLOOKUP(B137,'LISTA DE PRECIOS'!A:D,4,FALSE)</f>
        <v>M2</v>
      </c>
      <c r="E137" s="12">
        <v>1</v>
      </c>
      <c r="F137" s="12">
        <v>1.05</v>
      </c>
      <c r="G137" s="13">
        <v>98500</v>
      </c>
      <c r="H137" s="128">
        <f>+ROUND(E137*F137*G137,0)</f>
        <v>103425</v>
      </c>
    </row>
    <row r="138" spans="2:11" ht="22.5" customHeight="1">
      <c r="B138" s="130" t="s">
        <v>1158</v>
      </c>
      <c r="C138" s="11" t="str">
        <f>VLOOKUP(B138,'LISTA DE PRECIOS'!A:B,2,FALSE)</f>
        <v xml:space="preserve">Tornillo autoperforante </v>
      </c>
      <c r="D138" s="12" t="str">
        <f>VLOOKUP(B138,'LISTA DE PRECIOS'!A:D,4,FALSE)</f>
        <v>Un</v>
      </c>
      <c r="E138" s="12">
        <v>4</v>
      </c>
      <c r="F138" s="12">
        <v>1</v>
      </c>
      <c r="G138" s="13">
        <f>VLOOKUP(B138,'LISTA DE PRECIOS'!A:E,5,FALSE)</f>
        <v>53</v>
      </c>
      <c r="H138" s="128">
        <f>+ROUND(E138*F138*G138,0)</f>
        <v>212</v>
      </c>
      <c r="K138" s="1">
        <v>0.04</v>
      </c>
    </row>
    <row r="139" spans="2:11" ht="22.5" customHeight="1">
      <c r="B139" s="130" t="s">
        <v>778</v>
      </c>
      <c r="C139" s="11" t="s">
        <v>2641</v>
      </c>
      <c r="D139" s="12" t="str">
        <f>VLOOKUP(B139,'LISTA DE PRECIOS'!A:D,4,FALSE)</f>
        <v>Un</v>
      </c>
      <c r="E139" s="12">
        <v>2</v>
      </c>
      <c r="F139" s="12">
        <v>1</v>
      </c>
      <c r="G139" s="13">
        <v>850</v>
      </c>
      <c r="H139" s="128">
        <f>+ROUND(E139*F139*G139,0)</f>
        <v>1700</v>
      </c>
      <c r="K139" s="1">
        <v>3.3</v>
      </c>
    </row>
    <row r="140" spans="2:11" ht="22.5" customHeight="1">
      <c r="B140" s="130"/>
      <c r="C140" s="11" t="s">
        <v>2640</v>
      </c>
      <c r="D140" s="12"/>
      <c r="E140" s="12"/>
      <c r="F140" s="12"/>
      <c r="G140" s="13"/>
      <c r="H140" s="128"/>
    </row>
    <row r="141" spans="2:11" ht="15.75" thickBot="1">
      <c r="B141" s="1022"/>
      <c r="C141" s="1023"/>
      <c r="D141" s="1024"/>
      <c r="E141" s="1030" t="s">
        <v>497</v>
      </c>
      <c r="F141" s="1031"/>
      <c r="G141" s="1032"/>
      <c r="H141" s="29">
        <f>ROUND(SUM(H137:H139),0)</f>
        <v>105337</v>
      </c>
    </row>
    <row r="142" spans="2:11" ht="15.75" thickBot="1">
      <c r="B142" s="1027"/>
      <c r="C142" s="1027"/>
      <c r="D142" s="1027"/>
      <c r="E142" s="1027"/>
      <c r="F142" s="1027"/>
      <c r="G142" s="1027"/>
      <c r="H142" s="1027"/>
    </row>
    <row r="143" spans="2:11">
      <c r="B143" s="1028" t="s">
        <v>489</v>
      </c>
      <c r="C143" s="1029"/>
      <c r="D143" s="41" t="s">
        <v>490</v>
      </c>
      <c r="E143" s="25" t="s">
        <v>491</v>
      </c>
      <c r="F143" s="25" t="s">
        <v>2530</v>
      </c>
      <c r="G143" s="26" t="s">
        <v>492</v>
      </c>
      <c r="H143" s="27" t="s">
        <v>493</v>
      </c>
    </row>
    <row r="144" spans="2:11" ht="15.75" thickBot="1">
      <c r="B144" s="91" t="s">
        <v>543</v>
      </c>
      <c r="C144" s="11" t="str">
        <f>VLOOKUP(B144,'LISTA DE PRECIOS'!A:B,2,FALSE)</f>
        <v>Herramienta menor</v>
      </c>
      <c r="D144" s="12" t="str">
        <f>VLOOKUP(B144,'LISTA DE PRECIOS'!A:D,4,FALSE)</f>
        <v>%MO</v>
      </c>
      <c r="E144" s="155">
        <v>0.1</v>
      </c>
      <c r="F144" s="155"/>
      <c r="G144" s="93">
        <f>+H155</f>
        <v>19030</v>
      </c>
      <c r="H144" s="154">
        <f>+ROUND(E144*G144,0)</f>
        <v>1903</v>
      </c>
    </row>
    <row r="145" spans="2:8" ht="15.75" thickBot="1">
      <c r="B145" s="91" t="s">
        <v>548</v>
      </c>
      <c r="C145" s="11" t="str">
        <f>VLOOKUP(B145,'LISTA DE PRECIOS'!A:B,2,FALSE)</f>
        <v xml:space="preserve">Andamio certificado </v>
      </c>
      <c r="D145" s="92" t="s">
        <v>39</v>
      </c>
      <c r="E145" s="195">
        <v>0.1</v>
      </c>
      <c r="F145" s="195"/>
      <c r="G145" s="93">
        <f>+H155</f>
        <v>19030</v>
      </c>
      <c r="H145" s="154">
        <f>+ROUND(E145*G145,0)</f>
        <v>1903</v>
      </c>
    </row>
    <row r="146" spans="2:8" ht="15.75" thickBot="1">
      <c r="B146" s="1022"/>
      <c r="C146" s="1023"/>
      <c r="D146" s="1024"/>
      <c r="E146" s="1030" t="s">
        <v>498</v>
      </c>
      <c r="F146" s="1031"/>
      <c r="G146" s="1032"/>
      <c r="H146" s="29">
        <f>ROUND(SUM(H144:H145),0)</f>
        <v>3806</v>
      </c>
    </row>
    <row r="147" spans="2:8" ht="15.75" thickBot="1">
      <c r="B147" s="42"/>
      <c r="C147" s="42"/>
      <c r="D147" s="42"/>
      <c r="E147" s="10"/>
      <c r="F147" s="10"/>
      <c r="G147" s="7"/>
      <c r="H147" s="8"/>
    </row>
    <row r="148" spans="2:8" ht="24.75" thickBot="1">
      <c r="B148" s="1033" t="s">
        <v>499</v>
      </c>
      <c r="C148" s="1034"/>
      <c r="D148" s="30" t="s">
        <v>495</v>
      </c>
      <c r="E148" s="30" t="s">
        <v>501</v>
      </c>
      <c r="F148" s="25" t="s">
        <v>2530</v>
      </c>
      <c r="G148" s="31" t="s">
        <v>500</v>
      </c>
      <c r="H148" s="32" t="s">
        <v>493</v>
      </c>
    </row>
    <row r="149" spans="2:8" ht="15.75" thickBot="1">
      <c r="B149" s="15">
        <v>3</v>
      </c>
      <c r="C149" s="16" t="s">
        <v>4</v>
      </c>
      <c r="D149" s="17"/>
      <c r="E149" s="18"/>
      <c r="F149" s="18"/>
      <c r="G149" s="19"/>
      <c r="H149" s="20">
        <f>+ROUND(E149*G149,0)</f>
        <v>0</v>
      </c>
    </row>
    <row r="150" spans="2:8" ht="15.75" thickBot="1">
      <c r="B150" s="991"/>
      <c r="C150" s="991"/>
      <c r="D150" s="991"/>
      <c r="E150" s="992" t="s">
        <v>502</v>
      </c>
      <c r="F150" s="993"/>
      <c r="G150" s="994"/>
      <c r="H150" s="33">
        <f>ROUND(SUM(H149:H149),0)</f>
        <v>0</v>
      </c>
    </row>
    <row r="151" spans="2:8" ht="15.75" thickBot="1">
      <c r="B151" s="1027"/>
      <c r="C151" s="1027"/>
      <c r="D151" s="1027"/>
      <c r="E151" s="1027"/>
      <c r="F151" s="1027"/>
      <c r="G151" s="1027"/>
      <c r="H151" s="1027"/>
    </row>
    <row r="152" spans="2:8">
      <c r="B152" s="1028" t="s">
        <v>503</v>
      </c>
      <c r="C152" s="1029"/>
      <c r="D152" s="41" t="s">
        <v>495</v>
      </c>
      <c r="E152" s="25" t="s">
        <v>504</v>
      </c>
      <c r="F152" s="25" t="s">
        <v>2530</v>
      </c>
      <c r="G152" s="26" t="s">
        <v>505</v>
      </c>
      <c r="H152" s="27" t="s">
        <v>493</v>
      </c>
    </row>
    <row r="153" spans="2:8">
      <c r="B153" s="111" t="s">
        <v>2514</v>
      </c>
      <c r="C153" s="11" t="str">
        <f>VLOOKUP(B153,'LISTA DE PRECIOS'!A:B,2,FALSE)</f>
        <v>Ayudante</v>
      </c>
      <c r="D153" s="12" t="str">
        <f>VLOOKUP(B153,'LISTA DE PRECIOS'!A:D,4,FALSE)</f>
        <v>Día</v>
      </c>
      <c r="E153" s="23">
        <v>0.1</v>
      </c>
      <c r="F153" s="23">
        <v>1</v>
      </c>
      <c r="G153" s="13">
        <f>VLOOKUP(B153,'LISTA DE PRECIOS'!A:E,5,FALSE)</f>
        <v>67964</v>
      </c>
      <c r="H153" s="119">
        <f>+ROUND(E153*F153*G153,0)</f>
        <v>6796</v>
      </c>
    </row>
    <row r="154" spans="2:8" ht="15.75" thickBot="1">
      <c r="B154" s="118" t="s">
        <v>2516</v>
      </c>
      <c r="C154" s="11" t="str">
        <f>VLOOKUP(B154,'LISTA DE PRECIOS'!A:B,2,FALSE)</f>
        <v>Oficial</v>
      </c>
      <c r="D154" s="12" t="str">
        <f>VLOOKUP(B154,'LISTA DE PRECIOS'!A:D,4,FALSE)</f>
        <v>Día</v>
      </c>
      <c r="E154" s="23">
        <v>0.1</v>
      </c>
      <c r="F154" s="117">
        <v>1</v>
      </c>
      <c r="G154" s="13">
        <f>VLOOKUP(B154,'LISTA DE PRECIOS'!A:E,5,FALSE)</f>
        <v>122335</v>
      </c>
      <c r="H154" s="116">
        <f>+ROUND(E154*F154*G154,0)</f>
        <v>12234</v>
      </c>
    </row>
    <row r="155" spans="2:8" ht="15.75" thickBot="1">
      <c r="B155" s="991"/>
      <c r="C155" s="991"/>
      <c r="D155" s="991"/>
      <c r="E155" s="1042" t="s">
        <v>506</v>
      </c>
      <c r="F155" s="1043"/>
      <c r="G155" s="1031"/>
      <c r="H155" s="29">
        <f>ROUND(SUM(H153:H154),0)</f>
        <v>19030</v>
      </c>
    </row>
    <row r="156" spans="2:8" ht="15.75" thickBot="1">
      <c r="B156" s="42"/>
      <c r="C156" s="42"/>
      <c r="D156" s="42"/>
      <c r="E156" s="42"/>
      <c r="F156" s="42"/>
      <c r="G156" s="42"/>
      <c r="H156" s="42"/>
    </row>
    <row r="157" spans="2:8" ht="15.75" thickBot="1">
      <c r="B157" s="40"/>
      <c r="C157" s="40"/>
      <c r="D157" s="40"/>
      <c r="E157" s="995" t="s">
        <v>507</v>
      </c>
      <c r="F157" s="996"/>
      <c r="G157" s="997"/>
      <c r="H157" s="14">
        <f>+ROUND(H155+H146+H141+H150,0)</f>
        <v>128173</v>
      </c>
    </row>
    <row r="159" spans="2:8" ht="15.75" thickBot="1"/>
    <row r="160" spans="2:8" ht="16.5" thickBot="1">
      <c r="B160" s="998" t="s">
        <v>2583</v>
      </c>
      <c r="C160" s="999"/>
      <c r="D160" s="999"/>
      <c r="E160" s="999"/>
      <c r="F160" s="999"/>
      <c r="G160" s="999"/>
      <c r="H160" s="1000"/>
    </row>
    <row r="161" spans="2:8" ht="15.75" thickBot="1">
      <c r="B161" s="1001" t="s">
        <v>487</v>
      </c>
      <c r="C161" s="1002"/>
      <c r="D161" s="1003"/>
      <c r="E161" s="1004"/>
      <c r="F161" s="1004"/>
      <c r="G161" s="1004"/>
      <c r="H161" s="1005"/>
    </row>
    <row r="162" spans="2:8" ht="15.75" thickBot="1">
      <c r="B162" s="1006" t="s">
        <v>488</v>
      </c>
      <c r="C162" s="1007"/>
      <c r="D162" s="1008" t="s">
        <v>2642</v>
      </c>
      <c r="E162" s="1007"/>
      <c r="F162" s="1007"/>
      <c r="G162" s="1007"/>
      <c r="H162" s="1009"/>
    </row>
    <row r="163" spans="2:8">
      <c r="B163" s="1306"/>
      <c r="C163" s="1307"/>
      <c r="D163" s="1010" t="s">
        <v>34</v>
      </c>
      <c r="E163" s="1011"/>
      <c r="F163" s="1011"/>
      <c r="G163" s="1011"/>
      <c r="H163" s="38" t="s">
        <v>1</v>
      </c>
    </row>
    <row r="164" spans="2:8">
      <c r="B164" s="1308"/>
      <c r="C164" s="1309"/>
      <c r="D164" s="1016">
        <f>+ROUND(H190++H181+H174+H185,0)</f>
        <v>14719</v>
      </c>
      <c r="E164" s="1017"/>
      <c r="F164" s="1017"/>
      <c r="G164" s="1017"/>
      <c r="H164" s="1020" t="s">
        <v>23</v>
      </c>
    </row>
    <row r="165" spans="2:8" ht="15.75" thickBot="1">
      <c r="B165" s="1310"/>
      <c r="C165" s="1311"/>
      <c r="D165" s="1018"/>
      <c r="E165" s="1019"/>
      <c r="F165" s="1019"/>
      <c r="G165" s="1019"/>
      <c r="H165" s="1021"/>
    </row>
    <row r="166" spans="2:8" ht="15.75" thickBot="1"/>
    <row r="167" spans="2:8">
      <c r="B167" s="1028" t="s">
        <v>494</v>
      </c>
      <c r="C167" s="1029"/>
      <c r="D167" s="41" t="s">
        <v>495</v>
      </c>
      <c r="E167" s="25" t="s">
        <v>496</v>
      </c>
      <c r="F167" s="25" t="s">
        <v>2542</v>
      </c>
      <c r="G167" s="26" t="s">
        <v>492</v>
      </c>
      <c r="H167" s="27" t="s">
        <v>493</v>
      </c>
    </row>
    <row r="168" spans="2:8" ht="22.5">
      <c r="B168" s="101"/>
      <c r="C168" s="56" t="s">
        <v>2688</v>
      </c>
      <c r="D168" s="12">
        <f>VLOOKUP(B168,'LISTA DE PRECIOS'!A:D,4,FALSE)</f>
        <v>0</v>
      </c>
      <c r="E168" s="176">
        <v>1.4999999999999999E-2</v>
      </c>
      <c r="F168" s="12">
        <v>0.33333333333333331</v>
      </c>
      <c r="G168" s="13">
        <v>65000</v>
      </c>
      <c r="H168" s="39">
        <f t="shared" ref="H168:H173" si="3">+ROUND(E168*F168*G168,0)</f>
        <v>325</v>
      </c>
    </row>
    <row r="169" spans="2:8" ht="22.5">
      <c r="B169" s="101"/>
      <c r="C169" s="56" t="s">
        <v>2689</v>
      </c>
      <c r="D169" s="320" t="s">
        <v>2690</v>
      </c>
      <c r="E169" s="176">
        <v>1.4999999999999999E-2</v>
      </c>
      <c r="F169" s="12">
        <v>1</v>
      </c>
      <c r="G169" s="13">
        <v>48000</v>
      </c>
      <c r="H169" s="39">
        <f t="shared" si="3"/>
        <v>720</v>
      </c>
    </row>
    <row r="170" spans="2:8" ht="15.75">
      <c r="B170" s="101"/>
      <c r="C170" s="56" t="s">
        <v>2691</v>
      </c>
      <c r="D170" s="320" t="s">
        <v>2692</v>
      </c>
      <c r="E170" s="12">
        <v>0.1</v>
      </c>
      <c r="F170" s="12">
        <v>1</v>
      </c>
      <c r="G170" s="13">
        <v>2500</v>
      </c>
      <c r="H170" s="39">
        <f t="shared" si="3"/>
        <v>250</v>
      </c>
    </row>
    <row r="171" spans="2:8">
      <c r="B171" s="101"/>
      <c r="C171" s="56" t="s">
        <v>2693</v>
      </c>
      <c r="D171" s="321" t="s">
        <v>2</v>
      </c>
      <c r="E171" s="12">
        <v>1</v>
      </c>
      <c r="F171" s="12">
        <v>1</v>
      </c>
      <c r="G171" s="13">
        <v>6200</v>
      </c>
      <c r="H171" s="39">
        <f t="shared" si="3"/>
        <v>6200</v>
      </c>
    </row>
    <row r="172" spans="2:8" ht="22.5">
      <c r="B172" s="101"/>
      <c r="C172" s="56" t="s">
        <v>2694</v>
      </c>
      <c r="D172" s="320" t="s">
        <v>2</v>
      </c>
      <c r="E172" s="12">
        <v>0.02</v>
      </c>
      <c r="F172" s="12">
        <v>1</v>
      </c>
      <c r="G172" s="13">
        <v>16000</v>
      </c>
      <c r="H172" s="39">
        <f t="shared" si="3"/>
        <v>320</v>
      </c>
    </row>
    <row r="173" spans="2:8" ht="16.5" thickBot="1">
      <c r="B173" s="322"/>
      <c r="C173" s="56" t="s">
        <v>2682</v>
      </c>
      <c r="D173" s="320" t="s">
        <v>495</v>
      </c>
      <c r="E173" s="12">
        <v>0.02</v>
      </c>
      <c r="F173" s="12">
        <v>1</v>
      </c>
      <c r="G173" s="13">
        <v>9500</v>
      </c>
      <c r="H173" s="39">
        <f t="shared" si="3"/>
        <v>190</v>
      </c>
    </row>
    <row r="174" spans="2:8" ht="15.75" thickBot="1">
      <c r="B174" s="1022"/>
      <c r="C174" s="1023"/>
      <c r="D174" s="1024"/>
      <c r="E174" s="1025" t="s">
        <v>497</v>
      </c>
      <c r="F174" s="994"/>
      <c r="G174" s="1026"/>
      <c r="H174" s="28">
        <f>ROUND(SUM(H168:H173),0)</f>
        <v>8005</v>
      </c>
    </row>
    <row r="175" spans="2:8" ht="15.75" thickBot="1">
      <c r="B175" s="1027"/>
      <c r="C175" s="1027"/>
      <c r="D175" s="1027"/>
      <c r="E175" s="1027"/>
      <c r="F175" s="1027"/>
      <c r="G175" s="1027"/>
      <c r="H175" s="1027"/>
    </row>
    <row r="176" spans="2:8">
      <c r="B176" s="1028" t="s">
        <v>489</v>
      </c>
      <c r="C176" s="1029"/>
      <c r="D176" s="41" t="s">
        <v>490</v>
      </c>
      <c r="E176" s="25" t="s">
        <v>491</v>
      </c>
      <c r="F176" s="25" t="s">
        <v>2530</v>
      </c>
      <c r="G176" s="26" t="s">
        <v>492</v>
      </c>
      <c r="H176" s="27" t="s">
        <v>493</v>
      </c>
    </row>
    <row r="177" spans="2:8">
      <c r="B177" s="317" t="s">
        <v>543</v>
      </c>
      <c r="C177" s="56" t="str">
        <f>VLOOKUP(B177,'LISTA DE PRECIOS'!A:B,2,FALSE)</f>
        <v>Herramienta menor</v>
      </c>
      <c r="D177" s="12" t="str">
        <f>VLOOKUP(B177,'LISTA DE PRECIOS'!A:D,4,FALSE)</f>
        <v>%MO</v>
      </c>
      <c r="E177" s="55">
        <v>0.1</v>
      </c>
      <c r="F177" s="206">
        <v>1</v>
      </c>
      <c r="G177" s="13">
        <v>4328</v>
      </c>
      <c r="H177" s="24">
        <f>+ROUND(E177*G177,0)</f>
        <v>433</v>
      </c>
    </row>
    <row r="178" spans="2:8" ht="33.75">
      <c r="B178" s="317"/>
      <c r="C178" s="56" t="s">
        <v>2695</v>
      </c>
      <c r="D178" s="12" t="s">
        <v>2692</v>
      </c>
      <c r="E178" s="207">
        <v>0.05</v>
      </c>
      <c r="F178" s="207">
        <v>1</v>
      </c>
      <c r="G178" s="13">
        <v>19500</v>
      </c>
      <c r="H178" s="24">
        <f t="shared" ref="H178:H180" si="4">+ROUND(E178*G178,0)</f>
        <v>975</v>
      </c>
    </row>
    <row r="179" spans="2:8">
      <c r="B179" s="317"/>
      <c r="C179" s="56" t="s">
        <v>2696</v>
      </c>
      <c r="D179" s="12" t="s">
        <v>490</v>
      </c>
      <c r="E179" s="323">
        <v>1.5E-3</v>
      </c>
      <c r="F179" s="207">
        <v>1</v>
      </c>
      <c r="G179" s="13">
        <v>4500</v>
      </c>
      <c r="H179" s="24">
        <f t="shared" si="4"/>
        <v>7</v>
      </c>
    </row>
    <row r="180" spans="2:8" ht="15.75" thickBot="1">
      <c r="B180" s="317"/>
      <c r="C180" s="56" t="s">
        <v>2697</v>
      </c>
      <c r="D180" s="12" t="s">
        <v>490</v>
      </c>
      <c r="E180" s="324">
        <v>0.01</v>
      </c>
      <c r="F180" s="207">
        <v>1</v>
      </c>
      <c r="G180" s="13">
        <v>65000</v>
      </c>
      <c r="H180" s="325">
        <f t="shared" si="4"/>
        <v>650</v>
      </c>
    </row>
    <row r="181" spans="2:8" ht="15.75" thickBot="1">
      <c r="B181" s="317"/>
      <c r="C181" s="326"/>
      <c r="D181" s="309"/>
      <c r="E181" s="1030" t="s">
        <v>498</v>
      </c>
      <c r="F181" s="1031"/>
      <c r="G181" s="1272"/>
      <c r="H181" s="327">
        <f>SUM(H177:H180)</f>
        <v>2065</v>
      </c>
    </row>
    <row r="182" spans="2:8" ht="15.75" thickBot="1">
      <c r="B182" s="42"/>
      <c r="C182" s="42"/>
      <c r="D182" s="42"/>
      <c r="E182" s="10"/>
      <c r="F182" s="10"/>
      <c r="G182" s="7"/>
      <c r="H182" s="8"/>
    </row>
    <row r="183" spans="2:8" ht="24.75" thickBot="1">
      <c r="B183" s="1033" t="s">
        <v>499</v>
      </c>
      <c r="C183" s="1034"/>
      <c r="D183" s="30" t="s">
        <v>495</v>
      </c>
      <c r="E183" s="30" t="s">
        <v>501</v>
      </c>
      <c r="F183" s="25" t="s">
        <v>2542</v>
      </c>
      <c r="G183" s="31" t="s">
        <v>500</v>
      </c>
      <c r="H183" s="32" t="s">
        <v>493</v>
      </c>
    </row>
    <row r="184" spans="2:8" ht="15.75" thickBot="1">
      <c r="B184" s="15">
        <v>3</v>
      </c>
      <c r="C184" s="16" t="s">
        <v>4</v>
      </c>
      <c r="D184" s="17"/>
      <c r="E184" s="18"/>
      <c r="F184" s="18"/>
      <c r="G184" s="19"/>
      <c r="H184" s="20">
        <f>+ROUND(E184*G184,0)</f>
        <v>0</v>
      </c>
    </row>
    <row r="185" spans="2:8" ht="15.75" thickBot="1">
      <c r="B185" s="991"/>
      <c r="C185" s="991"/>
      <c r="D185" s="991"/>
      <c r="E185" s="992" t="s">
        <v>502</v>
      </c>
      <c r="F185" s="993"/>
      <c r="G185" s="994"/>
      <c r="H185" s="33">
        <f>ROUND(SUM(H184:H184),0)</f>
        <v>0</v>
      </c>
    </row>
    <row r="186" spans="2:8" ht="15.75" thickBot="1">
      <c r="B186" s="1027"/>
      <c r="C186" s="1027"/>
      <c r="D186" s="1027"/>
      <c r="E186" s="1027"/>
      <c r="F186" s="1027"/>
      <c r="G186" s="1027"/>
      <c r="H186" s="1027"/>
    </row>
    <row r="187" spans="2:8">
      <c r="B187" s="1028" t="s">
        <v>503</v>
      </c>
      <c r="C187" s="1029"/>
      <c r="D187" s="41" t="s">
        <v>495</v>
      </c>
      <c r="E187" s="25" t="s">
        <v>504</v>
      </c>
      <c r="F187" s="25" t="s">
        <v>2530</v>
      </c>
      <c r="G187" s="26" t="s">
        <v>505</v>
      </c>
      <c r="H187" s="27" t="s">
        <v>493</v>
      </c>
    </row>
    <row r="188" spans="2:8">
      <c r="B188" s="111" t="s">
        <v>2514</v>
      </c>
      <c r="C188" s="56" t="str">
        <f>VLOOKUP(B188,'LISTA DE PRECIOS'!A:B,2,FALSE)</f>
        <v>Ayudante</v>
      </c>
      <c r="D188" s="12" t="str">
        <f>VLOOKUP(B188,'LISTA DE PRECIOS'!A:D,4,FALSE)</f>
        <v>Día</v>
      </c>
      <c r="E188" s="23">
        <v>1.7999999999999999E-2</v>
      </c>
      <c r="F188" s="23">
        <v>2</v>
      </c>
      <c r="G188" s="13">
        <f>VLOOKUP(B188,'LISTA DE PRECIOS'!A:E,5,FALSE)</f>
        <v>67964</v>
      </c>
      <c r="H188" s="119">
        <f>+ROUND(E188*F188*G188,0)</f>
        <v>2447</v>
      </c>
    </row>
    <row r="189" spans="2:8" ht="15.75" thickBot="1">
      <c r="B189" s="135" t="s">
        <v>2516</v>
      </c>
      <c r="C189" s="56" t="str">
        <f>VLOOKUP(B189,'LISTA DE PRECIOS'!A:B,2,FALSE)</f>
        <v>Oficial</v>
      </c>
      <c r="D189" s="12" t="str">
        <f>VLOOKUP(B189,'LISTA DE PRECIOS'!A:D,4,FALSE)</f>
        <v>Día</v>
      </c>
      <c r="E189" s="23">
        <v>1.7999999999999999E-2</v>
      </c>
      <c r="F189" s="125">
        <v>1</v>
      </c>
      <c r="G189" s="13">
        <f>VLOOKUP(B189,'LISTA DE PRECIOS'!A:E,5,FALSE)</f>
        <v>122335</v>
      </c>
      <c r="H189" s="131">
        <f>+ROUND(E189*F189*G189,0)</f>
        <v>2202</v>
      </c>
    </row>
    <row r="190" spans="2:8" ht="15.75" thickBot="1">
      <c r="B190" s="991"/>
      <c r="C190" s="991"/>
      <c r="D190" s="991"/>
      <c r="E190" s="1042" t="s">
        <v>506</v>
      </c>
      <c r="F190" s="1043"/>
      <c r="G190" s="1031"/>
      <c r="H190" s="29">
        <f>ROUND(SUM(H188:H189),0)</f>
        <v>4649</v>
      </c>
    </row>
    <row r="191" spans="2:8" ht="15.75" thickBot="1">
      <c r="B191" s="42"/>
      <c r="C191" s="42"/>
      <c r="D191" s="42"/>
      <c r="E191" s="42"/>
      <c r="F191" s="42"/>
      <c r="G191" s="42"/>
      <c r="H191" s="42"/>
    </row>
    <row r="192" spans="2:8" ht="15.75" thickBot="1">
      <c r="B192" s="40"/>
      <c r="C192" s="40"/>
      <c r="D192" s="40"/>
      <c r="E192" s="995" t="s">
        <v>507</v>
      </c>
      <c r="F192" s="996"/>
      <c r="G192" s="997"/>
      <c r="H192" s="14">
        <f>+ROUND(H190+H181+H174+H185,0)</f>
        <v>14719</v>
      </c>
    </row>
    <row r="194" spans="2:8" ht="18" customHeight="1" thickBot="1"/>
    <row r="195" spans="2:8" ht="16.5" thickBot="1">
      <c r="B195" s="998" t="s">
        <v>2532</v>
      </c>
      <c r="C195" s="999"/>
      <c r="D195" s="999"/>
      <c r="E195" s="999"/>
      <c r="F195" s="999"/>
      <c r="G195" s="999"/>
      <c r="H195" s="1000"/>
    </row>
    <row r="196" spans="2:8" ht="15" customHeight="1" thickBot="1">
      <c r="B196" s="1001" t="s">
        <v>488</v>
      </c>
      <c r="C196" s="1002"/>
      <c r="D196" s="1003"/>
      <c r="E196" s="1004"/>
      <c r="F196" s="1004"/>
      <c r="G196" s="1004"/>
      <c r="H196" s="1005"/>
    </row>
    <row r="197" spans="2:8" ht="15.75" customHeight="1" thickBot="1">
      <c r="B197" s="1006" t="s">
        <v>2578</v>
      </c>
      <c r="C197" s="1007"/>
      <c r="D197" s="1008" t="s">
        <v>2643</v>
      </c>
      <c r="E197" s="1007"/>
      <c r="F197" s="1007"/>
      <c r="G197" s="1007"/>
      <c r="H197" s="1009"/>
    </row>
    <row r="198" spans="2:8" ht="14.45" customHeight="1">
      <c r="B198" s="1010" t="e">
        <f>VLOOKUP(D197,ACTIVIDADES!A:D,2,FALSE)</f>
        <v>#N/A</v>
      </c>
      <c r="C198" s="1011"/>
      <c r="D198" s="1010" t="s">
        <v>34</v>
      </c>
      <c r="E198" s="1011"/>
      <c r="F198" s="1011"/>
      <c r="G198" s="1011"/>
      <c r="H198" s="38" t="s">
        <v>1</v>
      </c>
    </row>
    <row r="199" spans="2:8">
      <c r="B199" s="1012"/>
      <c r="C199" s="1013"/>
      <c r="D199" s="1016">
        <f>+ROUND(H222+H213+H207+H217,0)</f>
        <v>14435</v>
      </c>
      <c r="E199" s="1017"/>
      <c r="F199" s="1017"/>
      <c r="G199" s="1017"/>
      <c r="H199" s="1020" t="e">
        <v>#N/A</v>
      </c>
    </row>
    <row r="200" spans="2:8" ht="15.75" thickBot="1">
      <c r="B200" s="1014"/>
      <c r="C200" s="1015"/>
      <c r="D200" s="1018"/>
      <c r="E200" s="1019"/>
      <c r="F200" s="1019"/>
      <c r="G200" s="1019"/>
      <c r="H200" s="1021"/>
    </row>
    <row r="202" spans="2:8">
      <c r="B202" s="1045" t="s">
        <v>494</v>
      </c>
      <c r="C202" s="1045"/>
      <c r="D202" s="96" t="s">
        <v>495</v>
      </c>
      <c r="E202" s="97" t="s">
        <v>496</v>
      </c>
      <c r="F202" s="97" t="s">
        <v>2469</v>
      </c>
      <c r="G202" s="98" t="s">
        <v>492</v>
      </c>
      <c r="H202" s="98" t="s">
        <v>493</v>
      </c>
    </row>
    <row r="203" spans="2:8">
      <c r="B203" s="57" t="s">
        <v>1145</v>
      </c>
      <c r="C203" s="11" t="s">
        <v>2644</v>
      </c>
      <c r="D203" s="12" t="s">
        <v>21</v>
      </c>
      <c r="E203" s="12">
        <v>1</v>
      </c>
      <c r="F203" s="12">
        <v>1</v>
      </c>
      <c r="G203" s="13">
        <v>6100</v>
      </c>
      <c r="H203" s="128">
        <f>+ROUND(E203*F203*G203,0)</f>
        <v>6100</v>
      </c>
    </row>
    <row r="204" spans="2:8" ht="22.5" customHeight="1">
      <c r="B204" s="130" t="s">
        <v>1108</v>
      </c>
      <c r="C204" s="11" t="str">
        <f>VLOOKUP(B204,'LISTA DE PRECIOS'!A:B,2,FALSE)</f>
        <v xml:space="preserve">Soldadura 6013 </v>
      </c>
      <c r="D204" s="12" t="str">
        <f>VLOOKUP(B204,'LISTA DE PRECIOS'!A:D,4,FALSE)</f>
        <v>Kg</v>
      </c>
      <c r="E204" s="12">
        <v>0.05</v>
      </c>
      <c r="F204" s="12">
        <v>1</v>
      </c>
      <c r="G204" s="13">
        <f>VLOOKUP(B204,'LISTA DE PRECIOS'!A:E,5,FALSE)</f>
        <v>13533</v>
      </c>
      <c r="H204" s="128">
        <f>+ROUND(E204*F204*G204,0)</f>
        <v>677</v>
      </c>
    </row>
    <row r="205" spans="2:8" ht="22.5" customHeight="1">
      <c r="B205" s="130" t="s">
        <v>690</v>
      </c>
      <c r="C205" s="11" t="str">
        <f>VLOOKUP(B205,'LISTA DE PRECIOS'!A:B,2,FALSE)</f>
        <v>Anticorrosivo gris</v>
      </c>
      <c r="D205" s="12" t="str">
        <f>VLOOKUP(B205,'LISTA DE PRECIOS'!A:D,4,FALSE)</f>
        <v>Gl</v>
      </c>
      <c r="E205" s="12">
        <v>0.01</v>
      </c>
      <c r="F205" s="12">
        <v>1</v>
      </c>
      <c r="G205" s="13">
        <f>VLOOKUP(B205,'LISTA DE PRECIOS'!A:E,5,FALSE)</f>
        <v>39900</v>
      </c>
      <c r="H205" s="128">
        <f>+ROUND(E205*F205*G205,0)</f>
        <v>399</v>
      </c>
    </row>
    <row r="206" spans="2:8" ht="22.15" customHeight="1">
      <c r="B206" s="130" t="s">
        <v>1024</v>
      </c>
      <c r="C206" s="11" t="str">
        <f>VLOOKUP(B206,'LISTA DE PRECIOS'!A:B,2,FALSE)</f>
        <v>Pintura esmalte para exteriores</v>
      </c>
      <c r="D206" s="12" t="str">
        <f>VLOOKUP(B206,'LISTA DE PRECIOS'!A:D,4,FALSE)</f>
        <v>Gl</v>
      </c>
      <c r="E206" s="12">
        <v>0.01</v>
      </c>
      <c r="F206" s="12">
        <v>1</v>
      </c>
      <c r="G206" s="13">
        <f>VLOOKUP(B206,'LISTA DE PRECIOS'!A:E,5,FALSE)</f>
        <v>60633</v>
      </c>
      <c r="H206" s="128">
        <f>+ROUND(E206*F206*G206,0)</f>
        <v>606</v>
      </c>
    </row>
    <row r="207" spans="2:8" ht="15.75" thickBot="1">
      <c r="B207" s="1022"/>
      <c r="C207" s="1023"/>
      <c r="D207" s="1024"/>
      <c r="E207" s="1030" t="s">
        <v>497</v>
      </c>
      <c r="F207" s="1031"/>
      <c r="G207" s="1032"/>
      <c r="H207" s="29">
        <f>ROUND(SUM(H203:H206),0)</f>
        <v>7782</v>
      </c>
    </row>
    <row r="208" spans="2:8" ht="15.75" thickBot="1">
      <c r="B208" s="1027"/>
      <c r="C208" s="1027"/>
      <c r="D208" s="1027"/>
      <c r="E208" s="1027"/>
      <c r="F208" s="1027"/>
      <c r="G208" s="1027"/>
      <c r="H208" s="1027"/>
    </row>
    <row r="209" spans="2:12">
      <c r="B209" s="1028" t="s">
        <v>489</v>
      </c>
      <c r="C209" s="1029"/>
      <c r="D209" s="41" t="s">
        <v>490</v>
      </c>
      <c r="E209" s="25" t="s">
        <v>491</v>
      </c>
      <c r="F209" s="25" t="s">
        <v>2530</v>
      </c>
      <c r="G209" s="26" t="s">
        <v>492</v>
      </c>
      <c r="H209" s="27" t="s">
        <v>493</v>
      </c>
      <c r="L209" s="1">
        <v>0.04</v>
      </c>
    </row>
    <row r="210" spans="2:12" ht="15.75" thickBot="1">
      <c r="B210" s="91" t="s">
        <v>593</v>
      </c>
      <c r="C210" s="11" t="str">
        <f>VLOOKUP(B210,'LISTA DE PRECIOS'!A:B,2,FALSE)</f>
        <v>Equipo soldadura eléctrica</v>
      </c>
      <c r="D210" s="92" t="s">
        <v>52</v>
      </c>
      <c r="E210" s="308">
        <v>0.01</v>
      </c>
      <c r="F210" s="308">
        <v>1</v>
      </c>
      <c r="G210" s="13">
        <f>VLOOKUP(B210,'LISTA DE PRECIOS'!A:E,5,FALSE)</f>
        <v>47600</v>
      </c>
      <c r="H210" s="154">
        <f t="shared" ref="H210:H211" si="5">+ROUND(E210*G210,0)</f>
        <v>476</v>
      </c>
      <c r="L210" s="1">
        <v>3.3</v>
      </c>
    </row>
    <row r="211" spans="2:12" ht="15.75" thickBot="1">
      <c r="B211" s="91" t="s">
        <v>615</v>
      </c>
      <c r="C211" s="11" t="str">
        <f>VLOOKUP(B211,'LISTA DE PRECIOS'!A:B,2,FALSE)</f>
        <v xml:space="preserve">Equipo de Oxicorte </v>
      </c>
      <c r="D211" s="92" t="s">
        <v>52</v>
      </c>
      <c r="E211" s="308">
        <v>0.01</v>
      </c>
      <c r="F211" s="308">
        <v>1</v>
      </c>
      <c r="G211" s="13">
        <f>VLOOKUP(B211,'LISTA DE PRECIOS'!A:E,5,FALSE)</f>
        <v>73880.688000000009</v>
      </c>
      <c r="H211" s="154">
        <f t="shared" si="5"/>
        <v>739</v>
      </c>
    </row>
    <row r="212" spans="2:12" ht="15.75" thickBot="1">
      <c r="B212" s="91" t="s">
        <v>548</v>
      </c>
      <c r="C212" s="11" t="str">
        <f>VLOOKUP(B212,'LISTA DE PRECIOS'!A:B,2,FALSE)</f>
        <v xml:space="preserve">Andamio certificado </v>
      </c>
      <c r="D212" s="92" t="s">
        <v>39</v>
      </c>
      <c r="E212" s="195">
        <v>0.1</v>
      </c>
      <c r="F212" s="308">
        <v>1</v>
      </c>
      <c r="G212" s="13">
        <f>VLOOKUP(B212,'LISTA DE PRECIOS'!A:E,5,FALSE)</f>
        <v>28560</v>
      </c>
      <c r="H212" s="154">
        <f>+ROUND(E212*G212,0)</f>
        <v>2856</v>
      </c>
    </row>
    <row r="213" spans="2:12" ht="15.75" thickBot="1">
      <c r="B213" s="1022"/>
      <c r="C213" s="1023"/>
      <c r="D213" s="1024"/>
      <c r="E213" s="1030" t="s">
        <v>498</v>
      </c>
      <c r="F213" s="1031"/>
      <c r="G213" s="1032"/>
      <c r="H213" s="29">
        <f>ROUND(SUM(H210:H212),0)</f>
        <v>4071</v>
      </c>
    </row>
    <row r="214" spans="2:12" ht="15.75" thickBot="1">
      <c r="B214" s="42"/>
      <c r="C214" s="42"/>
      <c r="D214" s="42"/>
      <c r="E214" s="10"/>
      <c r="F214" s="10"/>
      <c r="G214" s="7"/>
      <c r="H214" s="8"/>
    </row>
    <row r="215" spans="2:12" ht="24.75" thickBot="1">
      <c r="B215" s="1033" t="s">
        <v>499</v>
      </c>
      <c r="C215" s="1034"/>
      <c r="D215" s="30" t="s">
        <v>495</v>
      </c>
      <c r="E215" s="30" t="s">
        <v>501</v>
      </c>
      <c r="F215" s="25" t="s">
        <v>2530</v>
      </c>
      <c r="G215" s="31" t="s">
        <v>500</v>
      </c>
      <c r="H215" s="32" t="s">
        <v>493</v>
      </c>
    </row>
    <row r="216" spans="2:12" ht="15.75" thickBot="1">
      <c r="B216" s="15">
        <v>3</v>
      </c>
      <c r="C216" s="16" t="s">
        <v>4</v>
      </c>
      <c r="D216" s="17"/>
      <c r="E216" s="18"/>
      <c r="F216" s="18"/>
      <c r="G216" s="19"/>
      <c r="H216" s="20">
        <f>+ROUND(E216*G216,0)</f>
        <v>0</v>
      </c>
    </row>
    <row r="217" spans="2:12" ht="15.75" thickBot="1">
      <c r="B217" s="991"/>
      <c r="C217" s="991"/>
      <c r="D217" s="991"/>
      <c r="E217" s="992" t="s">
        <v>502</v>
      </c>
      <c r="F217" s="993"/>
      <c r="G217" s="994"/>
      <c r="H217" s="33">
        <f>ROUND(SUM(H216:H216),0)</f>
        <v>0</v>
      </c>
    </row>
    <row r="218" spans="2:12" ht="15.75" thickBot="1">
      <c r="B218" s="1027"/>
      <c r="C218" s="1027"/>
      <c r="D218" s="1027"/>
      <c r="E218" s="1027"/>
      <c r="F218" s="1027"/>
      <c r="G218" s="1027"/>
      <c r="H218" s="1027"/>
    </row>
    <row r="219" spans="2:12">
      <c r="B219" s="1028" t="s">
        <v>503</v>
      </c>
      <c r="C219" s="1029"/>
      <c r="D219" s="41" t="s">
        <v>495</v>
      </c>
      <c r="E219" s="25" t="s">
        <v>504</v>
      </c>
      <c r="F219" s="25" t="s">
        <v>2530</v>
      </c>
      <c r="G219" s="26" t="s">
        <v>505</v>
      </c>
      <c r="H219" s="27" t="s">
        <v>493</v>
      </c>
    </row>
    <row r="220" spans="2:12">
      <c r="B220" s="111" t="s">
        <v>2514</v>
      </c>
      <c r="C220" s="11" t="str">
        <f>VLOOKUP(B220,'LISTA DE PRECIOS'!A:B,2,FALSE)</f>
        <v>Ayudante</v>
      </c>
      <c r="D220" s="12" t="str">
        <f>VLOOKUP(B220,'LISTA DE PRECIOS'!A:D,4,FALSE)</f>
        <v>Día</v>
      </c>
      <c r="E220" s="23">
        <v>0.01</v>
      </c>
      <c r="F220" s="23">
        <v>2</v>
      </c>
      <c r="G220" s="13">
        <f>VLOOKUP(B220,'LISTA DE PRECIOS'!A:E,5,FALSE)</f>
        <v>67964</v>
      </c>
      <c r="H220" s="119">
        <f>+ROUND(E220*F220*G220,0)</f>
        <v>1359</v>
      </c>
    </row>
    <row r="221" spans="2:12" ht="15.75" thickBot="1">
      <c r="B221" s="84" t="s">
        <v>2526</v>
      </c>
      <c r="C221" s="11" t="str">
        <f>VLOOKUP(B221,'LISTA DE PRECIOS'!A:B,2,FALSE)</f>
        <v>Soldador</v>
      </c>
      <c r="D221" s="12" t="str">
        <f>VLOOKUP(B221,'LISTA DE PRECIOS'!A:D,4,FALSE)</f>
        <v>Día</v>
      </c>
      <c r="E221" s="23">
        <v>0.01</v>
      </c>
      <c r="F221" s="117">
        <v>1</v>
      </c>
      <c r="G221" s="13">
        <f>VLOOKUP(B221,'LISTA DE PRECIOS'!A:E,5,FALSE)</f>
        <v>122335</v>
      </c>
      <c r="H221" s="116">
        <f>+ROUND(E221*F221*G221,0)</f>
        <v>1223</v>
      </c>
    </row>
    <row r="222" spans="2:12" ht="15.75" thickBot="1">
      <c r="B222" s="991"/>
      <c r="C222" s="991"/>
      <c r="D222" s="991"/>
      <c r="E222" s="1042" t="s">
        <v>506</v>
      </c>
      <c r="F222" s="1043"/>
      <c r="G222" s="1031"/>
      <c r="H222" s="29">
        <f>ROUND(SUM(H220:H221),0)</f>
        <v>2582</v>
      </c>
    </row>
    <row r="223" spans="2:12" ht="15.75" thickBot="1">
      <c r="B223" s="42"/>
      <c r="C223" s="42"/>
      <c r="D223" s="42"/>
      <c r="E223" s="42"/>
      <c r="F223" s="42"/>
      <c r="G223" s="42"/>
      <c r="H223" s="42"/>
    </row>
    <row r="224" spans="2:12" ht="15.75" thickBot="1">
      <c r="B224" s="40"/>
      <c r="C224" s="40"/>
      <c r="D224" s="40"/>
      <c r="E224" s="995" t="s">
        <v>507</v>
      </c>
      <c r="F224" s="996"/>
      <c r="G224" s="997"/>
      <c r="H224" s="14">
        <f>+ROUND(H222+H213+H207+H217,0)</f>
        <v>14435</v>
      </c>
    </row>
    <row r="226" spans="2:8" ht="18" customHeight="1" thickBot="1"/>
    <row r="227" spans="2:8" ht="16.5" thickBot="1">
      <c r="B227" s="998" t="s">
        <v>2532</v>
      </c>
      <c r="C227" s="999"/>
      <c r="D227" s="999"/>
      <c r="E227" s="999"/>
      <c r="F227" s="999"/>
      <c r="G227" s="999"/>
      <c r="H227" s="1000"/>
    </row>
    <row r="228" spans="2:8" ht="15" customHeight="1" thickBot="1">
      <c r="B228" s="1001" t="s">
        <v>488</v>
      </c>
      <c r="C228" s="1002"/>
      <c r="D228" s="1003"/>
      <c r="E228" s="1004"/>
      <c r="F228" s="1004"/>
      <c r="G228" s="1004"/>
      <c r="H228" s="1005"/>
    </row>
    <row r="229" spans="2:8" ht="15.75" customHeight="1" thickBot="1">
      <c r="B229" s="1006" t="s">
        <v>2578</v>
      </c>
      <c r="C229" s="1007"/>
      <c r="D229" s="1008" t="s">
        <v>2645</v>
      </c>
      <c r="E229" s="1007"/>
      <c r="F229" s="1007"/>
      <c r="G229" s="1007"/>
      <c r="H229" s="1009"/>
    </row>
    <row r="230" spans="2:8" ht="14.45" customHeight="1">
      <c r="B230" s="1010" t="e">
        <f>VLOOKUP(D229,ACTIVIDADES!A:D,2,FALSE)</f>
        <v>#N/A</v>
      </c>
      <c r="C230" s="1011"/>
      <c r="D230" s="1010" t="s">
        <v>34</v>
      </c>
      <c r="E230" s="1011"/>
      <c r="F230" s="1011"/>
      <c r="G230" s="1011"/>
      <c r="H230" s="38" t="s">
        <v>1</v>
      </c>
    </row>
    <row r="231" spans="2:8">
      <c r="B231" s="1012"/>
      <c r="C231" s="1013"/>
      <c r="D231" s="1016">
        <f>+ROUND(H254+H245+H239+H249,0)</f>
        <v>14164</v>
      </c>
      <c r="E231" s="1017"/>
      <c r="F231" s="1017"/>
      <c r="G231" s="1017"/>
      <c r="H231" s="1020" t="e">
        <v>#N/A</v>
      </c>
    </row>
    <row r="232" spans="2:8" ht="15.75" thickBot="1">
      <c r="B232" s="1014"/>
      <c r="C232" s="1015"/>
      <c r="D232" s="1018"/>
      <c r="E232" s="1019"/>
      <c r="F232" s="1019"/>
      <c r="G232" s="1019"/>
      <c r="H232" s="1021"/>
    </row>
    <row r="234" spans="2:8">
      <c r="B234" s="1045" t="s">
        <v>494</v>
      </c>
      <c r="C234" s="1045"/>
      <c r="D234" s="96" t="s">
        <v>495</v>
      </c>
      <c r="E234" s="97" t="s">
        <v>496</v>
      </c>
      <c r="F234" s="97" t="s">
        <v>2469</v>
      </c>
      <c r="G234" s="98" t="s">
        <v>492</v>
      </c>
      <c r="H234" s="98" t="s">
        <v>493</v>
      </c>
    </row>
    <row r="235" spans="2:8">
      <c r="B235" s="57" t="s">
        <v>1145</v>
      </c>
      <c r="C235" s="11" t="s">
        <v>2646</v>
      </c>
      <c r="D235" s="12" t="s">
        <v>21</v>
      </c>
      <c r="E235" s="12">
        <v>1</v>
      </c>
      <c r="F235" s="12">
        <v>1</v>
      </c>
      <c r="G235" s="13">
        <v>6100</v>
      </c>
      <c r="H235" s="128">
        <f>+ROUND(E235*F235*G235,0)</f>
        <v>6100</v>
      </c>
    </row>
    <row r="236" spans="2:8" ht="22.5" customHeight="1">
      <c r="B236" s="130" t="s">
        <v>1108</v>
      </c>
      <c r="C236" s="11" t="str">
        <f>VLOOKUP(B236,'LISTA DE PRECIOS'!A:B,2,FALSE)</f>
        <v xml:space="preserve">Soldadura 6013 </v>
      </c>
      <c r="D236" s="12" t="str">
        <f>VLOOKUP(B236,'LISTA DE PRECIOS'!A:D,4,FALSE)</f>
        <v>Kg</v>
      </c>
      <c r="E236" s="12">
        <v>0.03</v>
      </c>
      <c r="F236" s="12">
        <v>1</v>
      </c>
      <c r="G236" s="13">
        <f>VLOOKUP(B236,'LISTA DE PRECIOS'!A:E,5,FALSE)</f>
        <v>13533</v>
      </c>
      <c r="H236" s="128">
        <f>+ROUND(E236*F236*G236,0)</f>
        <v>406</v>
      </c>
    </row>
    <row r="237" spans="2:8" ht="22.5" customHeight="1">
      <c r="B237" s="130" t="s">
        <v>690</v>
      </c>
      <c r="C237" s="11" t="str">
        <f>VLOOKUP(B237,'LISTA DE PRECIOS'!A:B,2,FALSE)</f>
        <v>Anticorrosivo gris</v>
      </c>
      <c r="D237" s="12" t="str">
        <f>VLOOKUP(B237,'LISTA DE PRECIOS'!A:D,4,FALSE)</f>
        <v>Gl</v>
      </c>
      <c r="E237" s="12">
        <v>0.01</v>
      </c>
      <c r="F237" s="12">
        <v>1</v>
      </c>
      <c r="G237" s="13">
        <f>VLOOKUP(B237,'LISTA DE PRECIOS'!A:E,5,FALSE)</f>
        <v>39900</v>
      </c>
      <c r="H237" s="128">
        <f>+ROUND(E237*F237*G237,0)</f>
        <v>399</v>
      </c>
    </row>
    <row r="238" spans="2:8" ht="22.15" customHeight="1">
      <c r="B238" s="130" t="s">
        <v>1024</v>
      </c>
      <c r="C238" s="11" t="str">
        <f>VLOOKUP(B238,'LISTA DE PRECIOS'!A:B,2,FALSE)</f>
        <v>Pintura esmalte para exteriores</v>
      </c>
      <c r="D238" s="12" t="str">
        <f>VLOOKUP(B238,'LISTA DE PRECIOS'!A:D,4,FALSE)</f>
        <v>Gl</v>
      </c>
      <c r="E238" s="12">
        <v>0.01</v>
      </c>
      <c r="F238" s="12">
        <v>1</v>
      </c>
      <c r="G238" s="13">
        <f>VLOOKUP(B238,'LISTA DE PRECIOS'!A:E,5,FALSE)</f>
        <v>60633</v>
      </c>
      <c r="H238" s="128">
        <f>+ROUND(E238*F238*G238,0)</f>
        <v>606</v>
      </c>
    </row>
    <row r="239" spans="2:8" ht="15.75" thickBot="1">
      <c r="B239" s="1022"/>
      <c r="C239" s="1023"/>
      <c r="D239" s="1024"/>
      <c r="E239" s="1030" t="s">
        <v>497</v>
      </c>
      <c r="F239" s="1031"/>
      <c r="G239" s="1032"/>
      <c r="H239" s="29">
        <f>ROUND(SUM(H235:H238),0)</f>
        <v>7511</v>
      </c>
    </row>
    <row r="240" spans="2:8" ht="15.75" thickBot="1">
      <c r="B240" s="1027"/>
      <c r="C240" s="1027"/>
      <c r="D240" s="1027"/>
      <c r="E240" s="1027"/>
      <c r="F240" s="1027"/>
      <c r="G240" s="1027"/>
      <c r="H240" s="1027"/>
    </row>
    <row r="241" spans="2:12">
      <c r="B241" s="1028" t="s">
        <v>489</v>
      </c>
      <c r="C241" s="1029"/>
      <c r="D241" s="41" t="s">
        <v>490</v>
      </c>
      <c r="E241" s="25" t="s">
        <v>491</v>
      </c>
      <c r="F241" s="25" t="s">
        <v>2530</v>
      </c>
      <c r="G241" s="26" t="s">
        <v>492</v>
      </c>
      <c r="H241" s="27" t="s">
        <v>493</v>
      </c>
      <c r="L241" s="1">
        <v>0.04</v>
      </c>
    </row>
    <row r="242" spans="2:12" ht="15.75" thickBot="1">
      <c r="B242" s="91" t="s">
        <v>593</v>
      </c>
      <c r="C242" s="11" t="str">
        <f>VLOOKUP(B242,'LISTA DE PRECIOS'!A:B,2,FALSE)</f>
        <v>Equipo soldadura eléctrica</v>
      </c>
      <c r="D242" s="92" t="s">
        <v>52</v>
      </c>
      <c r="E242" s="308">
        <v>0.01</v>
      </c>
      <c r="F242" s="308">
        <v>1</v>
      </c>
      <c r="G242" s="13">
        <f>VLOOKUP(B242,'LISTA DE PRECIOS'!A:E,5,FALSE)</f>
        <v>47600</v>
      </c>
      <c r="H242" s="154">
        <f t="shared" ref="H242:H243" si="6">+ROUND(E242*G242,0)</f>
        <v>476</v>
      </c>
      <c r="L242" s="1">
        <v>3.3</v>
      </c>
    </row>
    <row r="243" spans="2:12" ht="15.75" thickBot="1">
      <c r="B243" s="91" t="s">
        <v>615</v>
      </c>
      <c r="C243" s="11" t="str">
        <f>VLOOKUP(B243,'LISTA DE PRECIOS'!A:B,2,FALSE)</f>
        <v xml:space="preserve">Equipo de Oxicorte </v>
      </c>
      <c r="D243" s="92" t="s">
        <v>52</v>
      </c>
      <c r="E243" s="308">
        <v>0.01</v>
      </c>
      <c r="F243" s="308">
        <v>1</v>
      </c>
      <c r="G243" s="13">
        <f>VLOOKUP(B243,'LISTA DE PRECIOS'!A:E,5,FALSE)</f>
        <v>73880.688000000009</v>
      </c>
      <c r="H243" s="154">
        <f t="shared" si="6"/>
        <v>739</v>
      </c>
    </row>
    <row r="244" spans="2:12" ht="15.75" thickBot="1">
      <c r="B244" s="91" t="s">
        <v>548</v>
      </c>
      <c r="C244" s="11" t="str">
        <f>VLOOKUP(B244,'LISTA DE PRECIOS'!A:B,2,FALSE)</f>
        <v xml:space="preserve">Andamio certificado </v>
      </c>
      <c r="D244" s="92" t="s">
        <v>39</v>
      </c>
      <c r="E244" s="195">
        <v>0.1</v>
      </c>
      <c r="F244" s="308">
        <v>1</v>
      </c>
      <c r="G244" s="13">
        <f>VLOOKUP(B244,'LISTA DE PRECIOS'!A:E,5,FALSE)</f>
        <v>28560</v>
      </c>
      <c r="H244" s="154">
        <f>+ROUND(E244*G244,0)</f>
        <v>2856</v>
      </c>
    </row>
    <row r="245" spans="2:12" ht="15.75" thickBot="1">
      <c r="B245" s="1022"/>
      <c r="C245" s="1023"/>
      <c r="D245" s="1024"/>
      <c r="E245" s="1030" t="s">
        <v>498</v>
      </c>
      <c r="F245" s="1031"/>
      <c r="G245" s="1032"/>
      <c r="H245" s="29">
        <f>ROUND(SUM(H242:H244),0)</f>
        <v>4071</v>
      </c>
    </row>
    <row r="246" spans="2:12" ht="15.75" thickBot="1">
      <c r="B246" s="42"/>
      <c r="C246" s="42"/>
      <c r="D246" s="42"/>
      <c r="E246" s="10"/>
      <c r="F246" s="10"/>
      <c r="G246" s="7"/>
      <c r="H246" s="8"/>
    </row>
    <row r="247" spans="2:12" ht="24.75" thickBot="1">
      <c r="B247" s="1033" t="s">
        <v>499</v>
      </c>
      <c r="C247" s="1034"/>
      <c r="D247" s="30" t="s">
        <v>495</v>
      </c>
      <c r="E247" s="30" t="s">
        <v>501</v>
      </c>
      <c r="F247" s="25" t="s">
        <v>2530</v>
      </c>
      <c r="G247" s="31" t="s">
        <v>500</v>
      </c>
      <c r="H247" s="32" t="s">
        <v>493</v>
      </c>
    </row>
    <row r="248" spans="2:12" ht="15.75" thickBot="1">
      <c r="B248" s="15">
        <v>3</v>
      </c>
      <c r="C248" s="16" t="s">
        <v>4</v>
      </c>
      <c r="D248" s="17"/>
      <c r="E248" s="18"/>
      <c r="F248" s="18"/>
      <c r="G248" s="19"/>
      <c r="H248" s="20">
        <f>+ROUND(E248*G248,0)</f>
        <v>0</v>
      </c>
    </row>
    <row r="249" spans="2:12" ht="15.75" thickBot="1">
      <c r="B249" s="991"/>
      <c r="C249" s="991"/>
      <c r="D249" s="991"/>
      <c r="E249" s="992" t="s">
        <v>502</v>
      </c>
      <c r="F249" s="993"/>
      <c r="G249" s="994"/>
      <c r="H249" s="33">
        <f>ROUND(SUM(H248:H248),0)</f>
        <v>0</v>
      </c>
    </row>
    <row r="250" spans="2:12" ht="15.75" thickBot="1">
      <c r="B250" s="1027"/>
      <c r="C250" s="1027"/>
      <c r="D250" s="1027"/>
      <c r="E250" s="1027"/>
      <c r="F250" s="1027"/>
      <c r="G250" s="1027"/>
      <c r="H250" s="1027"/>
    </row>
    <row r="251" spans="2:12">
      <c r="B251" s="1028" t="s">
        <v>503</v>
      </c>
      <c r="C251" s="1029"/>
      <c r="D251" s="41" t="s">
        <v>495</v>
      </c>
      <c r="E251" s="25" t="s">
        <v>504</v>
      </c>
      <c r="F251" s="25" t="s">
        <v>2530</v>
      </c>
      <c r="G251" s="26" t="s">
        <v>505</v>
      </c>
      <c r="H251" s="27" t="s">
        <v>493</v>
      </c>
    </row>
    <row r="252" spans="2:12">
      <c r="B252" s="111" t="s">
        <v>2514</v>
      </c>
      <c r="C252" s="11" t="str">
        <f>VLOOKUP(B252,'LISTA DE PRECIOS'!A:B,2,FALSE)</f>
        <v>Ayudante</v>
      </c>
      <c r="D252" s="12" t="str">
        <f>VLOOKUP(B252,'LISTA DE PRECIOS'!A:D,4,FALSE)</f>
        <v>Día</v>
      </c>
      <c r="E252" s="23">
        <v>0.01</v>
      </c>
      <c r="F252" s="23">
        <v>2</v>
      </c>
      <c r="G252" s="13">
        <f>VLOOKUP(B252,'LISTA DE PRECIOS'!A:E,5,FALSE)</f>
        <v>67964</v>
      </c>
      <c r="H252" s="119">
        <f>+ROUND(E252*F252*G252,0)</f>
        <v>1359</v>
      </c>
    </row>
    <row r="253" spans="2:12" ht="15.75" thickBot="1">
      <c r="B253" s="84" t="s">
        <v>2526</v>
      </c>
      <c r="C253" s="11" t="str">
        <f>VLOOKUP(B253,'LISTA DE PRECIOS'!A:B,2,FALSE)</f>
        <v>Soldador</v>
      </c>
      <c r="D253" s="12" t="str">
        <f>VLOOKUP(B253,'LISTA DE PRECIOS'!A:D,4,FALSE)</f>
        <v>Día</v>
      </c>
      <c r="E253" s="23">
        <v>0.01</v>
      </c>
      <c r="F253" s="117">
        <v>1</v>
      </c>
      <c r="G253" s="13">
        <f>VLOOKUP(B253,'LISTA DE PRECIOS'!A:E,5,FALSE)</f>
        <v>122335</v>
      </c>
      <c r="H253" s="116">
        <f>+ROUND(E253*F253*G253,0)</f>
        <v>1223</v>
      </c>
    </row>
    <row r="254" spans="2:12" ht="15.75" thickBot="1">
      <c r="B254" s="991"/>
      <c r="C254" s="991"/>
      <c r="D254" s="991"/>
      <c r="E254" s="1042" t="s">
        <v>506</v>
      </c>
      <c r="F254" s="1043"/>
      <c r="G254" s="1031"/>
      <c r="H254" s="29">
        <f>ROUND(SUM(H252:H253),0)</f>
        <v>2582</v>
      </c>
    </row>
    <row r="255" spans="2:12" ht="15.75" thickBot="1">
      <c r="B255" s="42"/>
      <c r="C255" s="42"/>
      <c r="D255" s="42"/>
      <c r="E255" s="42"/>
      <c r="F255" s="42"/>
      <c r="G255" s="42"/>
      <c r="H255" s="42"/>
    </row>
    <row r="256" spans="2:12" ht="15.75" thickBot="1">
      <c r="B256" s="40"/>
      <c r="C256" s="40"/>
      <c r="D256" s="40"/>
      <c r="E256" s="995" t="s">
        <v>507</v>
      </c>
      <c r="F256" s="996"/>
      <c r="G256" s="997"/>
      <c r="H256" s="14">
        <f>+ROUND(H254+H245+H239+H249,0)</f>
        <v>14164</v>
      </c>
    </row>
  </sheetData>
  <mergeCells count="191">
    <mergeCell ref="B250:H250"/>
    <mergeCell ref="B251:C251"/>
    <mergeCell ref="B254:D254"/>
    <mergeCell ref="E254:G254"/>
    <mergeCell ref="E256:G256"/>
    <mergeCell ref="B245:D245"/>
    <mergeCell ref="E245:G245"/>
    <mergeCell ref="B247:C247"/>
    <mergeCell ref="B249:D249"/>
    <mergeCell ref="E249:G249"/>
    <mergeCell ref="B239:D239"/>
    <mergeCell ref="E239:G239"/>
    <mergeCell ref="B240:H240"/>
    <mergeCell ref="B241:C241"/>
    <mergeCell ref="B229:C229"/>
    <mergeCell ref="D229:H229"/>
    <mergeCell ref="B230:C232"/>
    <mergeCell ref="D230:G230"/>
    <mergeCell ref="D231:G232"/>
    <mergeCell ref="H231:H232"/>
    <mergeCell ref="B218:H218"/>
    <mergeCell ref="B219:C219"/>
    <mergeCell ref="B222:D222"/>
    <mergeCell ref="E222:G222"/>
    <mergeCell ref="E224:G224"/>
    <mergeCell ref="B227:H227"/>
    <mergeCell ref="B228:C228"/>
    <mergeCell ref="D228:H228"/>
    <mergeCell ref="B234:C234"/>
    <mergeCell ref="B213:D213"/>
    <mergeCell ref="E213:G213"/>
    <mergeCell ref="B215:C215"/>
    <mergeCell ref="B217:D217"/>
    <mergeCell ref="E217:G217"/>
    <mergeCell ref="B202:C202"/>
    <mergeCell ref="B207:D207"/>
    <mergeCell ref="E207:G207"/>
    <mergeCell ref="B208:H208"/>
    <mergeCell ref="B209:C209"/>
    <mergeCell ref="B197:C197"/>
    <mergeCell ref="D197:H197"/>
    <mergeCell ref="B198:C200"/>
    <mergeCell ref="D198:G198"/>
    <mergeCell ref="D199:G200"/>
    <mergeCell ref="H199:H200"/>
    <mergeCell ref="B195:H195"/>
    <mergeCell ref="B196:C196"/>
    <mergeCell ref="D196:H196"/>
    <mergeCell ref="B129:H129"/>
    <mergeCell ref="B130:C130"/>
    <mergeCell ref="B105:C105"/>
    <mergeCell ref="B109:D109"/>
    <mergeCell ref="E109:G109"/>
    <mergeCell ref="B110:H110"/>
    <mergeCell ref="B111:C111"/>
    <mergeCell ref="B100:C100"/>
    <mergeCell ref="D100:H100"/>
    <mergeCell ref="B101:C103"/>
    <mergeCell ref="D101:G101"/>
    <mergeCell ref="D102:G103"/>
    <mergeCell ref="H102:H103"/>
    <mergeCell ref="B120:H120"/>
    <mergeCell ref="B121:C121"/>
    <mergeCell ref="B124:D124"/>
    <mergeCell ref="E124:G124"/>
    <mergeCell ref="E126:G126"/>
    <mergeCell ref="B115:D115"/>
    <mergeCell ref="E115:G115"/>
    <mergeCell ref="B117:C117"/>
    <mergeCell ref="B119:D119"/>
    <mergeCell ref="E119:G119"/>
    <mergeCell ref="B141:D141"/>
    <mergeCell ref="E141:G141"/>
    <mergeCell ref="B142:H142"/>
    <mergeCell ref="B143:C143"/>
    <mergeCell ref="B146:D146"/>
    <mergeCell ref="E146:G146"/>
    <mergeCell ref="B132:C134"/>
    <mergeCell ref="D132:G132"/>
    <mergeCell ref="D133:G134"/>
    <mergeCell ref="H133:H134"/>
    <mergeCell ref="B136:C136"/>
    <mergeCell ref="B3:H3"/>
    <mergeCell ref="B4:C4"/>
    <mergeCell ref="D4:H4"/>
    <mergeCell ref="B5:C5"/>
    <mergeCell ref="D5:H5"/>
    <mergeCell ref="B35:C35"/>
    <mergeCell ref="D35:H35"/>
    <mergeCell ref="H7:H8"/>
    <mergeCell ref="B10:C10"/>
    <mergeCell ref="B34:H34"/>
    <mergeCell ref="B15:H15"/>
    <mergeCell ref="B16:C16"/>
    <mergeCell ref="B20:D20"/>
    <mergeCell ref="E20:G20"/>
    <mergeCell ref="B22:C22"/>
    <mergeCell ref="B24:D24"/>
    <mergeCell ref="E24:G24"/>
    <mergeCell ref="B14:D14"/>
    <mergeCell ref="E14:G14"/>
    <mergeCell ref="B6:C8"/>
    <mergeCell ref="D6:G6"/>
    <mergeCell ref="B25:H25"/>
    <mergeCell ref="B26:C26"/>
    <mergeCell ref="B29:D29"/>
    <mergeCell ref="E29:G29"/>
    <mergeCell ref="E31:G31"/>
    <mergeCell ref="B36:C36"/>
    <mergeCell ref="D36:H36"/>
    <mergeCell ref="B37:C39"/>
    <mergeCell ref="D37:G37"/>
    <mergeCell ref="D38:G39"/>
    <mergeCell ref="H38:H39"/>
    <mergeCell ref="D7:G8"/>
    <mergeCell ref="B65:H65"/>
    <mergeCell ref="B60:D60"/>
    <mergeCell ref="E60:G60"/>
    <mergeCell ref="B41:C41"/>
    <mergeCell ref="B45:D45"/>
    <mergeCell ref="E45:G45"/>
    <mergeCell ref="B46:H46"/>
    <mergeCell ref="B47:C47"/>
    <mergeCell ref="B51:D51"/>
    <mergeCell ref="E51:G51"/>
    <mergeCell ref="B53:C53"/>
    <mergeCell ref="B55:D55"/>
    <mergeCell ref="E55:G55"/>
    <mergeCell ref="B56:H56"/>
    <mergeCell ref="B57:C57"/>
    <mergeCell ref="E62:G62"/>
    <mergeCell ref="B66:C66"/>
    <mergeCell ref="D66:H66"/>
    <mergeCell ref="B67:C67"/>
    <mergeCell ref="D67:H67"/>
    <mergeCell ref="B88:D88"/>
    <mergeCell ref="E88:G88"/>
    <mergeCell ref="B68:C70"/>
    <mergeCell ref="D68:G68"/>
    <mergeCell ref="D69:G70"/>
    <mergeCell ref="B80:H80"/>
    <mergeCell ref="B81:C81"/>
    <mergeCell ref="B84:D84"/>
    <mergeCell ref="E84:G84"/>
    <mergeCell ref="B86:C86"/>
    <mergeCell ref="H69:H70"/>
    <mergeCell ref="B72:C72"/>
    <mergeCell ref="E95:G95"/>
    <mergeCell ref="B79:D79"/>
    <mergeCell ref="E79:G79"/>
    <mergeCell ref="B89:H89"/>
    <mergeCell ref="B90:C90"/>
    <mergeCell ref="B93:D93"/>
    <mergeCell ref="E93:G93"/>
    <mergeCell ref="B160:H160"/>
    <mergeCell ref="B161:C161"/>
    <mergeCell ref="D161:H161"/>
    <mergeCell ref="D130:H130"/>
    <mergeCell ref="B131:C131"/>
    <mergeCell ref="D131:H131"/>
    <mergeCell ref="B155:D155"/>
    <mergeCell ref="E155:G155"/>
    <mergeCell ref="E157:G157"/>
    <mergeCell ref="B98:H98"/>
    <mergeCell ref="B99:C99"/>
    <mergeCell ref="D99:H99"/>
    <mergeCell ref="B148:C148"/>
    <mergeCell ref="B150:D150"/>
    <mergeCell ref="E150:G150"/>
    <mergeCell ref="B151:H151"/>
    <mergeCell ref="B152:C152"/>
    <mergeCell ref="B162:C162"/>
    <mergeCell ref="D162:H162"/>
    <mergeCell ref="B163:C165"/>
    <mergeCell ref="D163:G163"/>
    <mergeCell ref="D164:G165"/>
    <mergeCell ref="H164:H165"/>
    <mergeCell ref="B167:C167"/>
    <mergeCell ref="B174:D174"/>
    <mergeCell ref="E174:G174"/>
    <mergeCell ref="E192:G192"/>
    <mergeCell ref="B175:H175"/>
    <mergeCell ref="B176:C176"/>
    <mergeCell ref="E181:G181"/>
    <mergeCell ref="B183:C183"/>
    <mergeCell ref="B185:D185"/>
    <mergeCell ref="E185:G185"/>
    <mergeCell ref="B186:H186"/>
    <mergeCell ref="B187:C187"/>
    <mergeCell ref="B190:D190"/>
    <mergeCell ref="E190:G190"/>
  </mergeCells>
  <phoneticPr fontId="12" type="noConversion"/>
  <dataValidations count="2">
    <dataValidation type="list" allowBlank="1" showInputMessage="1" showErrorMessage="1" sqref="B27:B28 B91:B92 B58:B59 B153:B154 B122:B123 B220:B221 B252:B253">
      <formula1>#REF!</formula1>
    </dataValidation>
    <dataValidation type="list" allowBlank="1" showInputMessage="1" showErrorMessage="1" sqref="B17:B19 B48:B50 B82:B83 B144:B145 B112:B114 B210:B212 B242:B244 B188:B189 B177:B181">
      <formula1>#REF!</formula1>
    </dataValidation>
  </dataValidations>
  <pageMargins left="0.7" right="0.7" top="0.75" bottom="0.75" header="0.3" footer="0.3"/>
  <pageSetup scale="71" orientation="portrait" r:id="rId1"/>
  <rowBreaks count="7" manualBreakCount="7">
    <brk id="32" max="8" man="1"/>
    <brk id="63" max="8" man="1"/>
    <brk id="127" max="8" man="1"/>
    <brk id="96" max="8" man="1"/>
    <brk id="158" max="8" man="1"/>
    <brk id="193" max="8" man="1"/>
    <brk id="225" max="8" man="1"/>
  </rowBreaks>
  <colBreaks count="1" manualBreakCount="1">
    <brk id="9"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478"/>
  <sheetViews>
    <sheetView view="pageBreakPreview" topLeftCell="A195" zoomScaleNormal="100" zoomScaleSheetLayoutView="100" workbookViewId="0">
      <selection activeCell="K208" sqref="K208"/>
    </sheetView>
  </sheetViews>
  <sheetFormatPr baseColWidth="10" defaultColWidth="11.42578125" defaultRowHeight="15"/>
  <cols>
    <col min="1" max="1" width="4.425781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17.45" customHeight="1" thickBot="1">
      <c r="B1" s="998" t="s">
        <v>2532</v>
      </c>
      <c r="C1" s="999"/>
      <c r="D1" s="999"/>
      <c r="E1" s="999"/>
      <c r="F1" s="999"/>
      <c r="G1" s="999"/>
      <c r="H1" s="1000"/>
    </row>
    <row r="2" spans="2:8" ht="18" customHeight="1" thickBot="1">
      <c r="B2" s="1001" t="s">
        <v>487</v>
      </c>
      <c r="C2" s="1002"/>
      <c r="D2" s="1003"/>
      <c r="E2" s="1004"/>
      <c r="F2" s="1004"/>
      <c r="G2" s="1004"/>
      <c r="H2" s="1005"/>
    </row>
    <row r="3" spans="2:8" ht="15.75" thickBot="1">
      <c r="B3" s="1006" t="s">
        <v>488</v>
      </c>
      <c r="C3" s="1007"/>
      <c r="D3" s="1008" t="s">
        <v>1827</v>
      </c>
      <c r="E3" s="1007"/>
      <c r="F3" s="1007"/>
      <c r="G3" s="1007"/>
      <c r="H3" s="1009"/>
    </row>
    <row r="4" spans="2:8" ht="14.45" customHeight="1">
      <c r="B4" s="1010" t="str">
        <f>VLOOKUP(D3,ACTIVIDADES!A:D,2,FALSE)</f>
        <v>Estuco y pintura muros 3 manos incluye dilataciones y filos</v>
      </c>
      <c r="C4" s="1204"/>
      <c r="D4" s="1010" t="s">
        <v>34</v>
      </c>
      <c r="E4" s="1011"/>
      <c r="F4" s="1011"/>
      <c r="G4" s="1011"/>
      <c r="H4" s="38" t="s">
        <v>1</v>
      </c>
    </row>
    <row r="5" spans="2:8" ht="9.6" customHeight="1">
      <c r="B5" s="1012"/>
      <c r="C5" s="1205"/>
      <c r="D5" s="1016">
        <f>+ROUND(H25+H16+H11+H20,0)</f>
        <v>24629</v>
      </c>
      <c r="E5" s="1017"/>
      <c r="F5" s="1017"/>
      <c r="G5" s="1017"/>
      <c r="H5" s="1020" t="s">
        <v>23</v>
      </c>
    </row>
    <row r="6" spans="2:8" ht="27" customHeight="1" thickBot="1">
      <c r="B6" s="1014"/>
      <c r="C6" s="1206"/>
      <c r="D6" s="1018"/>
      <c r="E6" s="1019"/>
      <c r="F6" s="1019"/>
      <c r="G6" s="1019"/>
      <c r="H6" s="1021"/>
    </row>
    <row r="7" spans="2:8" ht="9.75" customHeight="1" thickBot="1"/>
    <row r="8" spans="2:8">
      <c r="B8" s="1028" t="s">
        <v>494</v>
      </c>
      <c r="C8" s="1029"/>
      <c r="D8" s="41" t="s">
        <v>495</v>
      </c>
      <c r="E8" s="25" t="s">
        <v>496</v>
      </c>
      <c r="F8" s="25" t="s">
        <v>2542</v>
      </c>
      <c r="G8" s="26" t="s">
        <v>492</v>
      </c>
      <c r="H8" s="27" t="s">
        <v>493</v>
      </c>
    </row>
    <row r="9" spans="2:8" ht="15.75" thickBot="1">
      <c r="B9" s="114" t="s">
        <v>814</v>
      </c>
      <c r="C9" s="11" t="str">
        <f>VLOOKUP(B9,'LISTA DE PRECIOS'!A:B,2,FALSE)</f>
        <v>Estuco (25 Kg)</v>
      </c>
      <c r="D9" s="12" t="str">
        <f>VLOOKUP(B9,'LISTA DE PRECIOS'!A:D,4,FALSE)</f>
        <v>Kg</v>
      </c>
      <c r="E9" s="23">
        <v>2</v>
      </c>
      <c r="F9" s="23">
        <v>1.05</v>
      </c>
      <c r="G9" s="93">
        <f>VLOOKUP(B9,'LISTA DE PRECIOS'!A:E,5,FALSE)</f>
        <v>1532</v>
      </c>
      <c r="H9" s="119">
        <f>+ROUND(E9*F9*G9,0)</f>
        <v>3217</v>
      </c>
    </row>
    <row r="10" spans="2:8" ht="15.75" thickBot="1">
      <c r="B10" s="91" t="s">
        <v>1032</v>
      </c>
      <c r="C10" s="11" t="str">
        <f>VLOOKUP(B10,'LISTA DE PRECIOS'!A:B,2,FALSE)</f>
        <v>Pintura vinilo tipo I</v>
      </c>
      <c r="D10" s="12" t="str">
        <f>VLOOKUP(B10,'LISTA DE PRECIOS'!A:D,4,FALSE)</f>
        <v>Gl</v>
      </c>
      <c r="E10" s="117">
        <v>0.1</v>
      </c>
      <c r="F10" s="117">
        <v>1.03</v>
      </c>
      <c r="G10" s="93">
        <f>VLOOKUP(B10,'LISTA DE PRECIOS'!A:E,5,FALSE)</f>
        <v>45300</v>
      </c>
      <c r="H10" s="116">
        <f>+ROUND(E10*F10*G10,0)</f>
        <v>4666</v>
      </c>
    </row>
    <row r="11" spans="2:8" ht="15.75" thickBot="1">
      <c r="B11" s="1022"/>
      <c r="C11" s="1023"/>
      <c r="D11" s="1024"/>
      <c r="E11" s="1030" t="s">
        <v>497</v>
      </c>
      <c r="F11" s="1031"/>
      <c r="G11" s="1032"/>
      <c r="H11" s="29">
        <f>ROUND(SUM(H9:H10),0)</f>
        <v>7883</v>
      </c>
    </row>
    <row r="12" spans="2:8" ht="10.9" customHeight="1" thickBot="1">
      <c r="B12" s="1027"/>
      <c r="C12" s="1027"/>
      <c r="D12" s="1027"/>
      <c r="E12" s="1027"/>
      <c r="F12" s="1027"/>
      <c r="G12" s="1027"/>
      <c r="H12" s="1027"/>
    </row>
    <row r="13" spans="2:8">
      <c r="B13" s="1028" t="s">
        <v>489</v>
      </c>
      <c r="C13" s="1029"/>
      <c r="D13" s="41" t="s">
        <v>490</v>
      </c>
      <c r="E13" s="25" t="s">
        <v>491</v>
      </c>
      <c r="F13" s="25" t="s">
        <v>2542</v>
      </c>
      <c r="G13" s="26" t="s">
        <v>492</v>
      </c>
      <c r="H13" s="27" t="s">
        <v>493</v>
      </c>
    </row>
    <row r="14" spans="2:8">
      <c r="B14" s="54" t="s">
        <v>543</v>
      </c>
      <c r="C14" s="11" t="str">
        <f>VLOOKUP(B14,'LISTA DE PRECIOS'!A:B,2,FALSE)</f>
        <v>Herramienta menor</v>
      </c>
      <c r="D14" s="12" t="str">
        <f>VLOOKUP(B14,'LISTA DE PRECIOS'!A:D,4,FALSE)</f>
        <v>%MO</v>
      </c>
      <c r="E14" s="55">
        <v>0.05</v>
      </c>
      <c r="F14" s="189">
        <v>1</v>
      </c>
      <c r="G14" s="13">
        <f>+H25</f>
        <v>15224</v>
      </c>
      <c r="H14" s="24">
        <f>+ROUND(E14*F14*G14,0)</f>
        <v>761</v>
      </c>
    </row>
    <row r="15" spans="2:8" ht="15.75" thickBot="1">
      <c r="B15" s="178" t="s">
        <v>548</v>
      </c>
      <c r="C15" s="11" t="str">
        <f>VLOOKUP(B15,'LISTA DE PRECIOS'!A:B,2,FALSE)</f>
        <v xml:space="preserve">Andamio certificado </v>
      </c>
      <c r="D15" s="12" t="str">
        <f>+D14</f>
        <v>%MO</v>
      </c>
      <c r="E15" s="55">
        <v>0.05</v>
      </c>
      <c r="F15" s="189">
        <v>1</v>
      </c>
      <c r="G15" s="13">
        <f>+H25</f>
        <v>15224</v>
      </c>
      <c r="H15" s="24">
        <f>+ROUND(E15*G15,0)</f>
        <v>761</v>
      </c>
    </row>
    <row r="16" spans="2:8" ht="15.75" thickBot="1">
      <c r="B16" s="1022"/>
      <c r="C16" s="1023"/>
      <c r="D16" s="1024"/>
      <c r="E16" s="1030" t="s">
        <v>498</v>
      </c>
      <c r="F16" s="1031"/>
      <c r="G16" s="1032"/>
      <c r="H16" s="29">
        <f>ROUND(SUM(H14:H15),0)</f>
        <v>1522</v>
      </c>
    </row>
    <row r="17" spans="2:22" ht="10.15" customHeight="1" thickBot="1">
      <c r="B17" s="42"/>
      <c r="C17" s="42"/>
      <c r="D17" s="42"/>
      <c r="E17" s="10"/>
      <c r="F17" s="10"/>
      <c r="G17" s="7"/>
      <c r="H17" s="8"/>
    </row>
    <row r="18" spans="2:22" ht="24.75" thickBot="1">
      <c r="B18" s="1033" t="s">
        <v>499</v>
      </c>
      <c r="C18" s="1034"/>
      <c r="D18" s="30" t="s">
        <v>495</v>
      </c>
      <c r="E18" s="30" t="s">
        <v>501</v>
      </c>
      <c r="F18" s="25" t="s">
        <v>2542</v>
      </c>
      <c r="G18" s="31" t="s">
        <v>500</v>
      </c>
      <c r="H18" s="32" t="s">
        <v>493</v>
      </c>
    </row>
    <row r="19" spans="2:22" ht="15.75" thickBot="1">
      <c r="B19" s="15">
        <v>3</v>
      </c>
      <c r="C19" s="16" t="s">
        <v>4</v>
      </c>
      <c r="D19" s="17"/>
      <c r="E19" s="18"/>
      <c r="F19" s="18"/>
      <c r="G19" s="19"/>
      <c r="H19" s="20">
        <f>+ROUND(E19*G19,0)</f>
        <v>0</v>
      </c>
    </row>
    <row r="20" spans="2:22" ht="15.75" thickBot="1">
      <c r="B20" s="991"/>
      <c r="C20" s="991"/>
      <c r="D20" s="991"/>
      <c r="E20" s="992" t="s">
        <v>502</v>
      </c>
      <c r="F20" s="993"/>
      <c r="G20" s="994"/>
      <c r="H20" s="33">
        <f>ROUND(SUM(H19:H19),0)</f>
        <v>0</v>
      </c>
    </row>
    <row r="21" spans="2:22" ht="15.75" thickBot="1">
      <c r="B21" s="1027"/>
      <c r="C21" s="1027"/>
      <c r="D21" s="1027"/>
      <c r="E21" s="1027"/>
      <c r="F21" s="1027"/>
      <c r="G21" s="1027"/>
      <c r="H21" s="1027"/>
    </row>
    <row r="22" spans="2:22">
      <c r="B22" s="1028" t="s">
        <v>503</v>
      </c>
      <c r="C22" s="1029"/>
      <c r="D22" s="41" t="s">
        <v>495</v>
      </c>
      <c r="E22" s="25" t="s">
        <v>504</v>
      </c>
      <c r="F22" s="25" t="s">
        <v>2530</v>
      </c>
      <c r="G22" s="26" t="s">
        <v>505</v>
      </c>
      <c r="H22" s="27" t="s">
        <v>493</v>
      </c>
    </row>
    <row r="23" spans="2:22" ht="15.75" thickBot="1">
      <c r="B23" s="111" t="s">
        <v>2514</v>
      </c>
      <c r="C23" s="11" t="str">
        <f>VLOOKUP(B23,'LISTA DE PRECIOS'!A:B,2,FALSE)</f>
        <v>Ayudante</v>
      </c>
      <c r="D23" s="12" t="str">
        <f>VLOOKUP(B23,'LISTA DE PRECIOS'!A:D,4,FALSE)</f>
        <v>Día</v>
      </c>
      <c r="E23" s="23">
        <v>0.08</v>
      </c>
      <c r="F23" s="23">
        <v>1</v>
      </c>
      <c r="G23" s="93">
        <f>VLOOKUP(B23,'LISTA DE PRECIOS'!A:E,5,FALSE)</f>
        <v>67964</v>
      </c>
      <c r="H23" s="119">
        <f>+ROUND(E23*F23*G23,0)</f>
        <v>5437</v>
      </c>
      <c r="K23" s="4"/>
      <c r="L23" s="4"/>
      <c r="M23" s="4"/>
      <c r="N23" s="4"/>
      <c r="O23" s="4"/>
      <c r="P23" s="4"/>
      <c r="Q23" s="4"/>
      <c r="R23" s="4"/>
      <c r="S23" s="4"/>
      <c r="T23" s="4"/>
      <c r="U23" s="4"/>
      <c r="V23" s="4"/>
    </row>
    <row r="24" spans="2:22" ht="15.75" thickBot="1">
      <c r="B24" s="135" t="s">
        <v>2516</v>
      </c>
      <c r="C24" s="11" t="str">
        <f>VLOOKUP(B24,'LISTA DE PRECIOS'!A:B,2,FALSE)</f>
        <v>Oficial</v>
      </c>
      <c r="D24" s="12" t="str">
        <f>VLOOKUP(B24,'LISTA DE PRECIOS'!A:D,4,FALSE)</f>
        <v>Día</v>
      </c>
      <c r="E24" s="23">
        <v>0.08</v>
      </c>
      <c r="F24" s="125">
        <v>1</v>
      </c>
      <c r="G24" s="93">
        <f>VLOOKUP(B24,'LISTA DE PRECIOS'!A:E,5,FALSE)</f>
        <v>122335</v>
      </c>
      <c r="H24" s="131">
        <f>+ROUND(E24*F24*G24,0)</f>
        <v>9787</v>
      </c>
    </row>
    <row r="25" spans="2:22" ht="15.75" thickBot="1">
      <c r="B25" s="991"/>
      <c r="C25" s="991"/>
      <c r="D25" s="991"/>
      <c r="E25" s="1042" t="s">
        <v>506</v>
      </c>
      <c r="F25" s="1043"/>
      <c r="G25" s="1031"/>
      <c r="H25" s="29">
        <f>ROUND(SUM(H23:H24),0)</f>
        <v>15224</v>
      </c>
    </row>
    <row r="26" spans="2:22" ht="8.4499999999999993" customHeight="1" thickBot="1">
      <c r="B26" s="42"/>
      <c r="C26" s="42"/>
      <c r="D26" s="42"/>
      <c r="E26" s="42"/>
      <c r="F26" s="42"/>
      <c r="G26" s="42"/>
      <c r="H26" s="42"/>
    </row>
    <row r="27" spans="2:22" ht="15.75" thickBot="1">
      <c r="B27" s="40"/>
      <c r="C27" s="40"/>
      <c r="D27" s="40"/>
      <c r="E27" s="995" t="s">
        <v>507</v>
      </c>
      <c r="F27" s="996"/>
      <c r="G27" s="997"/>
      <c r="H27" s="14">
        <f>+ROUND(H25+H16+H11+H20,0)</f>
        <v>24629</v>
      </c>
    </row>
    <row r="29" spans="2:22" ht="15.75" thickBot="1"/>
    <row r="30" spans="2:22" ht="16.149999999999999" customHeight="1" thickBot="1">
      <c r="B30" s="998" t="s">
        <v>2532</v>
      </c>
      <c r="C30" s="999"/>
      <c r="D30" s="999"/>
      <c r="E30" s="999"/>
      <c r="F30" s="999"/>
      <c r="G30" s="999"/>
      <c r="H30" s="1000"/>
    </row>
    <row r="31" spans="2:22" ht="15" customHeight="1" thickBot="1">
      <c r="B31" s="1001" t="s">
        <v>487</v>
      </c>
      <c r="C31" s="1002"/>
      <c r="D31" s="1003"/>
      <c r="E31" s="1004"/>
      <c r="F31" s="1004"/>
      <c r="G31" s="1004"/>
      <c r="H31" s="1005"/>
    </row>
    <row r="32" spans="2:22" ht="15.75" thickBot="1">
      <c r="B32" s="1006" t="s">
        <v>488</v>
      </c>
      <c r="C32" s="1007"/>
      <c r="D32" s="1008" t="s">
        <v>1828</v>
      </c>
      <c r="E32" s="1007"/>
      <c r="F32" s="1007"/>
      <c r="G32" s="1007"/>
      <c r="H32" s="1009"/>
    </row>
    <row r="33" spans="2:8" ht="14.45" customHeight="1">
      <c r="B33" s="1010" t="str">
        <f>VLOOKUP(D32,ACTIVIDADES!A:D,2,FALSE)</f>
        <v>Estuco y pintura cielo raso 3 manos</v>
      </c>
      <c r="C33" s="1204"/>
      <c r="D33" s="1010" t="s">
        <v>34</v>
      </c>
      <c r="E33" s="1011"/>
      <c r="F33" s="1011"/>
      <c r="G33" s="1011"/>
      <c r="H33" s="38" t="s">
        <v>1</v>
      </c>
    </row>
    <row r="34" spans="2:8">
      <c r="B34" s="1012"/>
      <c r="C34" s="1205"/>
      <c r="D34" s="1016">
        <f>+ROUND(H54+H45+H40+H49,0)</f>
        <v>28817</v>
      </c>
      <c r="E34" s="1017"/>
      <c r="F34" s="1017"/>
      <c r="G34" s="1017"/>
      <c r="H34" s="1020" t="s">
        <v>23</v>
      </c>
    </row>
    <row r="35" spans="2:8" ht="15.75" thickBot="1">
      <c r="B35" s="1014"/>
      <c r="C35" s="1206"/>
      <c r="D35" s="1018"/>
      <c r="E35" s="1019"/>
      <c r="F35" s="1019"/>
      <c r="G35" s="1019"/>
      <c r="H35" s="1021"/>
    </row>
    <row r="36" spans="2:8" ht="15.75" thickBot="1"/>
    <row r="37" spans="2:8" ht="14.45" customHeight="1">
      <c r="B37" s="1028" t="s">
        <v>494</v>
      </c>
      <c r="C37" s="1029"/>
      <c r="D37" s="41" t="s">
        <v>495</v>
      </c>
      <c r="E37" s="25" t="s">
        <v>496</v>
      </c>
      <c r="F37" s="25" t="s">
        <v>2542</v>
      </c>
      <c r="G37" s="26" t="s">
        <v>492</v>
      </c>
      <c r="H37" s="27" t="s">
        <v>493</v>
      </c>
    </row>
    <row r="38" spans="2:8" ht="15.75" thickBot="1">
      <c r="B38" s="114" t="s">
        <v>814</v>
      </c>
      <c r="C38" s="11" t="str">
        <f>VLOOKUP(B38,'LISTA DE PRECIOS'!A:B,2,FALSE)</f>
        <v>Estuco (25 Kg)</v>
      </c>
      <c r="D38" s="12" t="str">
        <f>VLOOKUP(B38,'LISTA DE PRECIOS'!A:D,4,FALSE)</f>
        <v>Kg</v>
      </c>
      <c r="E38" s="23">
        <v>2</v>
      </c>
      <c r="F38" s="23">
        <v>1.05</v>
      </c>
      <c r="G38" s="93">
        <f>VLOOKUP(B38,'LISTA DE PRECIOS'!A:E,5,FALSE)</f>
        <v>1532</v>
      </c>
      <c r="H38" s="119">
        <f>+ROUND(E38*F38*G38,0)</f>
        <v>3217</v>
      </c>
    </row>
    <row r="39" spans="2:8" ht="15" customHeight="1" thickBot="1">
      <c r="B39" s="91" t="s">
        <v>1032</v>
      </c>
      <c r="C39" s="11" t="str">
        <f>VLOOKUP(B39,'LISTA DE PRECIOS'!A:B,2,FALSE)</f>
        <v>Pintura vinilo tipo I</v>
      </c>
      <c r="D39" s="12" t="str">
        <f>VLOOKUP(B39,'LISTA DE PRECIOS'!A:D,4,FALSE)</f>
        <v>Gl</v>
      </c>
      <c r="E39" s="117">
        <v>0.1</v>
      </c>
      <c r="F39" s="117">
        <v>1.03</v>
      </c>
      <c r="G39" s="93">
        <f>VLOOKUP(B39,'LISTA DE PRECIOS'!A:E,5,FALSE)</f>
        <v>45300</v>
      </c>
      <c r="H39" s="116">
        <f>+ROUND(E39*F39*G39,0)</f>
        <v>4666</v>
      </c>
    </row>
    <row r="40" spans="2:8" ht="15.75" thickBot="1">
      <c r="B40" s="1022"/>
      <c r="C40" s="1023"/>
      <c r="D40" s="1024"/>
      <c r="E40" s="1030" t="s">
        <v>497</v>
      </c>
      <c r="F40" s="1031"/>
      <c r="G40" s="1032"/>
      <c r="H40" s="29">
        <f>ROUND(SUM(H38:H39),0)</f>
        <v>7883</v>
      </c>
    </row>
    <row r="41" spans="2:8" ht="14.45" customHeight="1" thickBot="1">
      <c r="B41" s="1027"/>
      <c r="C41" s="1027"/>
      <c r="D41" s="1027"/>
      <c r="E41" s="1027"/>
      <c r="F41" s="1027"/>
      <c r="G41" s="1027"/>
      <c r="H41" s="1027"/>
    </row>
    <row r="42" spans="2:8">
      <c r="B42" s="1028" t="s">
        <v>489</v>
      </c>
      <c r="C42" s="1029"/>
      <c r="D42" s="41" t="s">
        <v>490</v>
      </c>
      <c r="E42" s="25" t="s">
        <v>491</v>
      </c>
      <c r="F42" s="25" t="s">
        <v>2542</v>
      </c>
      <c r="G42" s="26" t="s">
        <v>492</v>
      </c>
      <c r="H42" s="27" t="s">
        <v>493</v>
      </c>
    </row>
    <row r="43" spans="2:8">
      <c r="B43" s="54" t="s">
        <v>543</v>
      </c>
      <c r="C43" s="11" t="str">
        <f>VLOOKUP(B43,'LISTA DE PRECIOS'!A:B,2,FALSE)</f>
        <v>Herramienta menor</v>
      </c>
      <c r="D43" s="12" t="str">
        <f>VLOOKUP(B43,'LISTA DE PRECIOS'!A:D,4,FALSE)</f>
        <v>%MO</v>
      </c>
      <c r="E43" s="55">
        <v>0.05</v>
      </c>
      <c r="F43" s="189">
        <v>1</v>
      </c>
      <c r="G43" s="13">
        <f>+H54</f>
        <v>19030</v>
      </c>
      <c r="H43" s="24">
        <f>+ROUND(E43*F43*G43,0)</f>
        <v>952</v>
      </c>
    </row>
    <row r="44" spans="2:8" ht="15" customHeight="1" thickBot="1">
      <c r="B44" s="178" t="s">
        <v>548</v>
      </c>
      <c r="C44" s="11" t="str">
        <f>VLOOKUP(B44,'LISTA DE PRECIOS'!A:B,2,FALSE)</f>
        <v xml:space="preserve">Andamio certificado </v>
      </c>
      <c r="D44" s="12" t="str">
        <f>+D43</f>
        <v>%MO</v>
      </c>
      <c r="E44" s="55">
        <v>0.05</v>
      </c>
      <c r="F44" s="189">
        <v>1</v>
      </c>
      <c r="G44" s="13">
        <f>+H54</f>
        <v>19030</v>
      </c>
      <c r="H44" s="24">
        <f>+ROUND(E44*G44,0)</f>
        <v>952</v>
      </c>
    </row>
    <row r="45" spans="2:8" ht="15.75" thickBot="1">
      <c r="B45" s="1022"/>
      <c r="C45" s="1023"/>
      <c r="D45" s="1024"/>
      <c r="E45" s="1030" t="s">
        <v>498</v>
      </c>
      <c r="F45" s="1031"/>
      <c r="G45" s="1032"/>
      <c r="H45" s="29">
        <f>ROUND(SUM(H43:H44),0)</f>
        <v>1904</v>
      </c>
    </row>
    <row r="46" spans="2:8" ht="15.75" thickBot="1">
      <c r="B46" s="42"/>
      <c r="C46" s="42"/>
      <c r="D46" s="42"/>
      <c r="E46" s="10"/>
      <c r="F46" s="10"/>
      <c r="G46" s="7"/>
      <c r="H46" s="8"/>
    </row>
    <row r="47" spans="2:8" ht="24.75" thickBot="1">
      <c r="B47" s="1033" t="s">
        <v>499</v>
      </c>
      <c r="C47" s="1034"/>
      <c r="D47" s="30" t="s">
        <v>495</v>
      </c>
      <c r="E47" s="30" t="s">
        <v>501</v>
      </c>
      <c r="F47" s="25" t="s">
        <v>2542</v>
      </c>
      <c r="G47" s="31" t="s">
        <v>500</v>
      </c>
      <c r="H47" s="32" t="s">
        <v>493</v>
      </c>
    </row>
    <row r="48" spans="2:8" ht="15" customHeight="1" thickBot="1">
      <c r="B48" s="15">
        <v>3</v>
      </c>
      <c r="C48" s="16" t="s">
        <v>4</v>
      </c>
      <c r="D48" s="17"/>
      <c r="E48" s="18"/>
      <c r="F48" s="18"/>
      <c r="G48" s="19"/>
      <c r="H48" s="20">
        <f>+ROUND(E48*G48,0)</f>
        <v>0</v>
      </c>
    </row>
    <row r="49" spans="2:8" ht="15.75" thickBot="1">
      <c r="B49" s="991"/>
      <c r="C49" s="991"/>
      <c r="D49" s="991"/>
      <c r="E49" s="992" t="s">
        <v>502</v>
      </c>
      <c r="F49" s="993"/>
      <c r="G49" s="994"/>
      <c r="H49" s="33">
        <f>ROUND(SUM(H48:H48),0)</f>
        <v>0</v>
      </c>
    </row>
    <row r="50" spans="2:8" ht="14.45" customHeight="1" thickBot="1">
      <c r="B50" s="1027"/>
      <c r="C50" s="1027"/>
      <c r="D50" s="1027"/>
      <c r="E50" s="1027"/>
      <c r="F50" s="1027"/>
      <c r="G50" s="1027"/>
      <c r="H50" s="1027"/>
    </row>
    <row r="51" spans="2:8">
      <c r="B51" s="1028" t="s">
        <v>503</v>
      </c>
      <c r="C51" s="1029"/>
      <c r="D51" s="41" t="s">
        <v>495</v>
      </c>
      <c r="E51" s="25" t="s">
        <v>504</v>
      </c>
      <c r="F51" s="25" t="s">
        <v>2530</v>
      </c>
      <c r="G51" s="26" t="s">
        <v>505</v>
      </c>
      <c r="H51" s="27" t="s">
        <v>493</v>
      </c>
    </row>
    <row r="52" spans="2:8" ht="15.75" thickBot="1">
      <c r="B52" s="111" t="s">
        <v>2514</v>
      </c>
      <c r="C52" s="11" t="str">
        <f>VLOOKUP(B52,'LISTA DE PRECIOS'!A:B,2,FALSE)</f>
        <v>Ayudante</v>
      </c>
      <c r="D52" s="12" t="str">
        <f>VLOOKUP(B52,'LISTA DE PRECIOS'!A:D,4,FALSE)</f>
        <v>Día</v>
      </c>
      <c r="E52" s="23">
        <v>0.1</v>
      </c>
      <c r="F52" s="23">
        <v>1</v>
      </c>
      <c r="G52" s="93">
        <f>VLOOKUP(B52,'LISTA DE PRECIOS'!A:E,5,FALSE)</f>
        <v>67964</v>
      </c>
      <c r="H52" s="119">
        <f>+ROUND(E52*F52*G52,0)</f>
        <v>6796</v>
      </c>
    </row>
    <row r="53" spans="2:8" ht="15" customHeight="1" thickBot="1">
      <c r="B53" s="135" t="s">
        <v>2516</v>
      </c>
      <c r="C53" s="11" t="str">
        <f>VLOOKUP(B53,'LISTA DE PRECIOS'!A:B,2,FALSE)</f>
        <v>Oficial</v>
      </c>
      <c r="D53" s="12" t="str">
        <f>VLOOKUP(B53,'LISTA DE PRECIOS'!A:D,4,FALSE)</f>
        <v>Día</v>
      </c>
      <c r="E53" s="23">
        <v>0.1</v>
      </c>
      <c r="F53" s="125">
        <v>1</v>
      </c>
      <c r="G53" s="93">
        <f>VLOOKUP(B53,'LISTA DE PRECIOS'!A:E,5,FALSE)</f>
        <v>122335</v>
      </c>
      <c r="H53" s="131">
        <f>+ROUND(E53*F53*G53,0)</f>
        <v>12234</v>
      </c>
    </row>
    <row r="54" spans="2:8" ht="15.75" thickBot="1">
      <c r="B54" s="991"/>
      <c r="C54" s="991"/>
      <c r="D54" s="991"/>
      <c r="E54" s="1042" t="s">
        <v>506</v>
      </c>
      <c r="F54" s="1043"/>
      <c r="G54" s="1031"/>
      <c r="H54" s="29">
        <f>ROUND(SUM(H52:H53),0)</f>
        <v>19030</v>
      </c>
    </row>
    <row r="55" spans="2:8" ht="15" customHeight="1" thickBot="1">
      <c r="B55" s="42"/>
      <c r="C55" s="42"/>
      <c r="D55" s="42"/>
      <c r="E55" s="42"/>
      <c r="F55" s="42"/>
      <c r="G55" s="42"/>
      <c r="H55" s="42"/>
    </row>
    <row r="56" spans="2:8" ht="15.75" thickBot="1">
      <c r="B56" s="40"/>
      <c r="C56" s="40"/>
      <c r="D56" s="40"/>
      <c r="E56" s="995" t="s">
        <v>507</v>
      </c>
      <c r="F56" s="996"/>
      <c r="G56" s="997"/>
      <c r="H56" s="14">
        <f>+ROUND(H54+H45+H40+H49,0)</f>
        <v>28817</v>
      </c>
    </row>
    <row r="57" spans="2:8">
      <c r="B57" s="40"/>
      <c r="C57" s="40"/>
      <c r="D57" s="40"/>
      <c r="E57" s="201"/>
      <c r="F57" s="201"/>
      <c r="G57" s="201"/>
      <c r="H57" s="200"/>
    </row>
    <row r="58" spans="2:8" ht="15.75" thickBot="1"/>
    <row r="59" spans="2:8" ht="16.5" thickBot="1">
      <c r="B59" s="998" t="s">
        <v>2532</v>
      </c>
      <c r="C59" s="999"/>
      <c r="D59" s="999"/>
      <c r="E59" s="999"/>
      <c r="F59" s="999"/>
      <c r="G59" s="999"/>
      <c r="H59" s="1000"/>
    </row>
    <row r="60" spans="2:8" ht="15.75" thickBot="1">
      <c r="B60" s="1001" t="s">
        <v>487</v>
      </c>
      <c r="C60" s="1002"/>
      <c r="D60" s="1003"/>
      <c r="E60" s="1004"/>
      <c r="F60" s="1004"/>
      <c r="G60" s="1004"/>
      <c r="H60" s="1005"/>
    </row>
    <row r="61" spans="2:8" ht="15.75" thickBot="1">
      <c r="B61" s="1006" t="s">
        <v>488</v>
      </c>
      <c r="C61" s="1007"/>
      <c r="D61" s="1008" t="s">
        <v>1830</v>
      </c>
      <c r="E61" s="1007"/>
      <c r="F61" s="1007"/>
      <c r="G61" s="1007"/>
      <c r="H61" s="1009"/>
    </row>
    <row r="62" spans="2:8" ht="14.45" customHeight="1">
      <c r="B62" s="1010" t="str">
        <f>VLOOKUP(D61,ACTIVIDADES!A:D,2,FALSE)</f>
        <v>Pintura exteriores (koraza o similar)</v>
      </c>
      <c r="C62" s="1204"/>
      <c r="D62" s="1010" t="s">
        <v>34</v>
      </c>
      <c r="E62" s="1011"/>
      <c r="F62" s="1011"/>
      <c r="G62" s="1011"/>
      <c r="H62" s="38" t="s">
        <v>1</v>
      </c>
    </row>
    <row r="63" spans="2:8">
      <c r="B63" s="1012"/>
      <c r="C63" s="1205"/>
      <c r="D63" s="1016">
        <f>+ROUND(H82+H73+H68+H77,0)</f>
        <v>27262</v>
      </c>
      <c r="E63" s="1017"/>
      <c r="F63" s="1017"/>
      <c r="G63" s="1017"/>
      <c r="H63" s="1020" t="s">
        <v>23</v>
      </c>
    </row>
    <row r="64" spans="2:8" ht="15.75" thickBot="1">
      <c r="B64" s="1014"/>
      <c r="C64" s="1206"/>
      <c r="D64" s="1018"/>
      <c r="E64" s="1019"/>
      <c r="F64" s="1019"/>
      <c r="G64" s="1019"/>
      <c r="H64" s="1021"/>
    </row>
    <row r="65" spans="2:8" ht="15.75" thickBot="1"/>
    <row r="66" spans="2:8">
      <c r="B66" s="1028" t="s">
        <v>494</v>
      </c>
      <c r="C66" s="1029"/>
      <c r="D66" s="41" t="s">
        <v>495</v>
      </c>
      <c r="E66" s="25" t="s">
        <v>496</v>
      </c>
      <c r="F66" s="25" t="s">
        <v>2469</v>
      </c>
      <c r="G66" s="26" t="s">
        <v>492</v>
      </c>
      <c r="H66" s="27" t="s">
        <v>493</v>
      </c>
    </row>
    <row r="67" spans="2:8" ht="15.75" thickBot="1">
      <c r="B67" s="91" t="s">
        <v>1031</v>
      </c>
      <c r="C67" s="11" t="str">
        <f>VLOOKUP(B67,'LISTA DE PRECIOS'!A:B,2,FALSE)</f>
        <v>Pintura vinilo para exteriores koraza o similar</v>
      </c>
      <c r="D67" s="12" t="str">
        <f>VLOOKUP(B67,'LISTA DE PRECIOS'!A:D,4,FALSE)</f>
        <v>Gl</v>
      </c>
      <c r="E67" s="198">
        <v>0.06</v>
      </c>
      <c r="F67" s="92">
        <v>1.03</v>
      </c>
      <c r="G67" s="93">
        <f>VLOOKUP(B67,'LISTA DE PRECIOS'!A:E,5,FALSE)</f>
        <v>71622</v>
      </c>
      <c r="H67" s="94">
        <f>+ROUND(E67*F67*G67,0)</f>
        <v>4426</v>
      </c>
    </row>
    <row r="68" spans="2:8" ht="15.75" thickBot="1">
      <c r="B68" s="1022"/>
      <c r="C68" s="1023"/>
      <c r="D68" s="1024"/>
      <c r="E68" s="1030" t="s">
        <v>497</v>
      </c>
      <c r="F68" s="1031"/>
      <c r="G68" s="1032"/>
      <c r="H68" s="29">
        <f>ROUND(SUM(H67:H67),0)</f>
        <v>4426</v>
      </c>
    </row>
    <row r="69" spans="2:8" ht="15.75" thickBot="1">
      <c r="B69" s="1027"/>
      <c r="C69" s="1027"/>
      <c r="D69" s="1027"/>
      <c r="E69" s="1027"/>
      <c r="F69" s="1027"/>
      <c r="G69" s="1027"/>
      <c r="H69" s="1027"/>
    </row>
    <row r="70" spans="2:8">
      <c r="B70" s="1028" t="s">
        <v>489</v>
      </c>
      <c r="C70" s="1029"/>
      <c r="D70" s="41" t="s">
        <v>490</v>
      </c>
      <c r="E70" s="25" t="s">
        <v>491</v>
      </c>
      <c r="F70" s="25" t="s">
        <v>2469</v>
      </c>
      <c r="G70" s="26" t="s">
        <v>492</v>
      </c>
      <c r="H70" s="27" t="s">
        <v>493</v>
      </c>
    </row>
    <row r="71" spans="2:8">
      <c r="B71" s="114" t="s">
        <v>543</v>
      </c>
      <c r="C71" s="11" t="str">
        <f>VLOOKUP(B71,'LISTA DE PRECIOS'!A:B,2,FALSE)</f>
        <v>Herramienta menor</v>
      </c>
      <c r="D71" s="12" t="str">
        <f>VLOOKUP(B71,'LISTA DE PRECIOS'!A:D,4,FALSE)</f>
        <v>%MO</v>
      </c>
      <c r="E71" s="55">
        <v>0.1</v>
      </c>
      <c r="F71" s="55"/>
      <c r="G71" s="13">
        <f>+H82</f>
        <v>19030</v>
      </c>
      <c r="H71" s="24">
        <f>+ROUND(E71*G71,0)</f>
        <v>1903</v>
      </c>
    </row>
    <row r="72" spans="2:8" ht="15.75" thickBot="1">
      <c r="B72" s="91" t="s">
        <v>548</v>
      </c>
      <c r="C72" s="11" t="str">
        <f>VLOOKUP(B72,'LISTA DE PRECIOS'!A:B,2,FALSE)</f>
        <v xml:space="preserve">Andamio certificado </v>
      </c>
      <c r="D72" s="12" t="str">
        <f>+D71</f>
        <v>%MO</v>
      </c>
      <c r="E72" s="155">
        <v>0.1</v>
      </c>
      <c r="F72" s="155"/>
      <c r="G72" s="93">
        <f>+H82</f>
        <v>19030</v>
      </c>
      <c r="H72" s="154">
        <f>+ROUND(E72*G72,0)</f>
        <v>1903</v>
      </c>
    </row>
    <row r="73" spans="2:8" ht="15.75" thickBot="1">
      <c r="B73" s="1022"/>
      <c r="C73" s="1023"/>
      <c r="D73" s="1024"/>
      <c r="E73" s="1030" t="s">
        <v>498</v>
      </c>
      <c r="F73" s="1031"/>
      <c r="G73" s="1032"/>
      <c r="H73" s="29">
        <f>ROUND(SUM(H71:H72),0)</f>
        <v>3806</v>
      </c>
    </row>
    <row r="74" spans="2:8" ht="15.75" thickBot="1">
      <c r="B74" s="42"/>
      <c r="C74" s="42"/>
      <c r="D74" s="42"/>
      <c r="E74" s="10"/>
      <c r="F74" s="10"/>
      <c r="G74" s="7"/>
      <c r="H74" s="8"/>
    </row>
    <row r="75" spans="2:8" ht="24.75" thickBot="1">
      <c r="B75" s="1033" t="s">
        <v>499</v>
      </c>
      <c r="C75" s="1034"/>
      <c r="D75" s="30" t="s">
        <v>495</v>
      </c>
      <c r="E75" s="30" t="s">
        <v>501</v>
      </c>
      <c r="F75" s="25" t="s">
        <v>2469</v>
      </c>
      <c r="G75" s="31" t="s">
        <v>500</v>
      </c>
      <c r="H75" s="32" t="s">
        <v>493</v>
      </c>
    </row>
    <row r="76" spans="2:8" ht="15.75" thickBot="1">
      <c r="B76" s="15">
        <v>3</v>
      </c>
      <c r="C76" s="16" t="s">
        <v>4</v>
      </c>
      <c r="D76" s="17"/>
      <c r="E76" s="18"/>
      <c r="F76" s="18"/>
      <c r="G76" s="19"/>
      <c r="H76" s="20">
        <f>+ROUND(E76*G76,0)</f>
        <v>0</v>
      </c>
    </row>
    <row r="77" spans="2:8" ht="15.75" thickBot="1">
      <c r="B77" s="991"/>
      <c r="C77" s="991"/>
      <c r="D77" s="991"/>
      <c r="E77" s="992" t="s">
        <v>502</v>
      </c>
      <c r="F77" s="993"/>
      <c r="G77" s="994"/>
      <c r="H77" s="33">
        <f>ROUND(SUM(H76:H76),0)</f>
        <v>0</v>
      </c>
    </row>
    <row r="78" spans="2:8" ht="15.75" thickBot="1">
      <c r="B78" s="1027"/>
      <c r="C78" s="1027"/>
      <c r="D78" s="1027"/>
      <c r="E78" s="1027"/>
      <c r="F78" s="1027"/>
      <c r="G78" s="1027"/>
      <c r="H78" s="1027"/>
    </row>
    <row r="79" spans="2:8" ht="15.75" thickBot="1">
      <c r="B79" s="1028" t="s">
        <v>503</v>
      </c>
      <c r="C79" s="1029"/>
      <c r="D79" s="41" t="s">
        <v>495</v>
      </c>
      <c r="E79" s="25" t="s">
        <v>504</v>
      </c>
      <c r="F79" s="25" t="s">
        <v>2469</v>
      </c>
      <c r="G79" s="26" t="s">
        <v>505</v>
      </c>
      <c r="H79" s="27" t="s">
        <v>493</v>
      </c>
    </row>
    <row r="80" spans="2:8" ht="15.75" thickBot="1">
      <c r="B80" s="199" t="s">
        <v>2514</v>
      </c>
      <c r="C80" s="11" t="str">
        <f>VLOOKUP(B80,'LISTA DE PRECIOS'!A:B,2,FALSE)</f>
        <v>Ayudante</v>
      </c>
      <c r="D80" s="12" t="str">
        <f>VLOOKUP(B80,'LISTA DE PRECIOS'!A:D,4,FALSE)</f>
        <v>Día</v>
      </c>
      <c r="E80" s="21">
        <v>0.1</v>
      </c>
      <c r="F80" s="21">
        <v>1</v>
      </c>
      <c r="G80" s="93">
        <f>VLOOKUP(B80,'LISTA DE PRECIOS'!A:E,5,FALSE)</f>
        <v>67964</v>
      </c>
      <c r="H80" s="22">
        <f>+ROUND(E80*F80*G80,0)</f>
        <v>6796</v>
      </c>
    </row>
    <row r="81" spans="2:8" ht="15.75" thickBot="1">
      <c r="B81" s="118" t="s">
        <v>2516</v>
      </c>
      <c r="C81" s="11" t="str">
        <f>VLOOKUP(B81,'LISTA DE PRECIOS'!A:B,2,FALSE)</f>
        <v>Oficial</v>
      </c>
      <c r="D81" s="12" t="str">
        <f>VLOOKUP(B81,'LISTA DE PRECIOS'!A:D,4,FALSE)</f>
        <v>Día</v>
      </c>
      <c r="E81" s="126">
        <v>0.1</v>
      </c>
      <c r="F81" s="125">
        <v>1</v>
      </c>
      <c r="G81" s="93">
        <f>VLOOKUP(B81,'LISTA DE PRECIOS'!A:E,5,FALSE)</f>
        <v>122335</v>
      </c>
      <c r="H81" s="20">
        <f>+ROUND(E81*F81*G81,0)</f>
        <v>12234</v>
      </c>
    </row>
    <row r="82" spans="2:8" ht="15.75" thickBot="1">
      <c r="B82" s="991"/>
      <c r="C82" s="991"/>
      <c r="D82" s="991"/>
      <c r="E82" s="1042" t="s">
        <v>506</v>
      </c>
      <c r="F82" s="1043"/>
      <c r="G82" s="1031"/>
      <c r="H82" s="29">
        <f>ROUND(SUM(H80:H81),0)</f>
        <v>19030</v>
      </c>
    </row>
    <row r="83" spans="2:8" ht="15.75" thickBot="1">
      <c r="B83" s="42"/>
      <c r="C83" s="42"/>
      <c r="D83" s="42"/>
      <c r="E83" s="42"/>
      <c r="F83" s="42"/>
      <c r="G83" s="42"/>
      <c r="H83" s="42"/>
    </row>
    <row r="84" spans="2:8" ht="15.75" thickBot="1">
      <c r="B84" s="40"/>
      <c r="C84" s="40"/>
      <c r="D84" s="40"/>
      <c r="E84" s="995" t="s">
        <v>507</v>
      </c>
      <c r="F84" s="996"/>
      <c r="G84" s="997"/>
      <c r="H84" s="14">
        <f>+ROUND(H82+H73+H68+H77,0)</f>
        <v>27262</v>
      </c>
    </row>
    <row r="86" spans="2:8" ht="15.75" thickBot="1"/>
    <row r="87" spans="2:8" ht="16.149999999999999" customHeight="1" thickBot="1">
      <c r="B87" s="998" t="s">
        <v>2532</v>
      </c>
      <c r="C87" s="999"/>
      <c r="D87" s="999"/>
      <c r="E87" s="999"/>
      <c r="F87" s="999"/>
      <c r="G87" s="999"/>
      <c r="H87" s="1000"/>
    </row>
    <row r="88" spans="2:8" ht="15" customHeight="1" thickBot="1">
      <c r="B88" s="1001" t="s">
        <v>487</v>
      </c>
      <c r="C88" s="1002"/>
      <c r="D88" s="1003"/>
      <c r="E88" s="1004"/>
      <c r="F88" s="1004"/>
      <c r="G88" s="1004"/>
      <c r="H88" s="1005"/>
    </row>
    <row r="89" spans="2:8" ht="15.75" thickBot="1">
      <c r="B89" s="1006" t="s">
        <v>488</v>
      </c>
      <c r="C89" s="1007"/>
      <c r="D89" s="1008" t="s">
        <v>1832</v>
      </c>
      <c r="E89" s="1007"/>
      <c r="F89" s="1007"/>
      <c r="G89" s="1007"/>
      <c r="H89" s="1009"/>
    </row>
    <row r="90" spans="2:8" ht="14.45" customHeight="1">
      <c r="B90" s="1010" t="str">
        <f>VLOOKUP(D89,ACTIVIDADES!A:D,2,FALSE)</f>
        <v>Pintura y resane vinilo</v>
      </c>
      <c r="C90" s="1204"/>
      <c r="D90" s="1010" t="s">
        <v>34</v>
      </c>
      <c r="E90" s="1011"/>
      <c r="F90" s="1011"/>
      <c r="G90" s="1011"/>
      <c r="H90" s="38" t="s">
        <v>1</v>
      </c>
    </row>
    <row r="91" spans="2:8">
      <c r="B91" s="1012"/>
      <c r="C91" s="1205"/>
      <c r="D91" s="1016">
        <f>+ROUND(H111+H102+H97+H106,0)</f>
        <v>17657</v>
      </c>
      <c r="E91" s="1017"/>
      <c r="F91" s="1017"/>
      <c r="G91" s="1017"/>
      <c r="H91" s="1020" t="s">
        <v>23</v>
      </c>
    </row>
    <row r="92" spans="2:8" ht="15.75" thickBot="1">
      <c r="B92" s="1014"/>
      <c r="C92" s="1206"/>
      <c r="D92" s="1018"/>
      <c r="E92" s="1019"/>
      <c r="F92" s="1019"/>
      <c r="G92" s="1019"/>
      <c r="H92" s="1021"/>
    </row>
    <row r="93" spans="2:8" ht="15.75" thickBot="1"/>
    <row r="94" spans="2:8" ht="14.45" customHeight="1">
      <c r="B94" s="1028" t="s">
        <v>494</v>
      </c>
      <c r="C94" s="1029"/>
      <c r="D94" s="41" t="s">
        <v>495</v>
      </c>
      <c r="E94" s="25" t="s">
        <v>496</v>
      </c>
      <c r="F94" s="25" t="s">
        <v>2469</v>
      </c>
      <c r="G94" s="26" t="s">
        <v>492</v>
      </c>
      <c r="H94" s="27" t="s">
        <v>493</v>
      </c>
    </row>
    <row r="95" spans="2:8" ht="15.75" thickBot="1">
      <c r="B95" s="54" t="s">
        <v>1032</v>
      </c>
      <c r="C95" s="11" t="str">
        <f>VLOOKUP(B95,'LISTA DE PRECIOS'!A:B,2,FALSE)</f>
        <v>Pintura vinilo tipo I</v>
      </c>
      <c r="D95" s="12" t="str">
        <f>VLOOKUP(B95,'LISTA DE PRECIOS'!A:D,4,FALSE)</f>
        <v>Gl</v>
      </c>
      <c r="E95" s="188">
        <v>0.05</v>
      </c>
      <c r="F95" s="12">
        <v>1.03</v>
      </c>
      <c r="G95" s="93">
        <f>VLOOKUP(B95,'LISTA DE PRECIOS'!A:E,5,FALSE)</f>
        <v>45300</v>
      </c>
      <c r="H95" s="128">
        <f>+ROUND(E95*F95*G95,0)</f>
        <v>2333</v>
      </c>
    </row>
    <row r="96" spans="2:8" ht="15.75" thickBot="1">
      <c r="B96" s="54" t="s">
        <v>1277</v>
      </c>
      <c r="C96" s="11" t="str">
        <f>VLOOKUP(B96,'LISTA DE PRECIOS'!A:B,2,FALSE)</f>
        <v>Yeso</v>
      </c>
      <c r="D96" s="12" t="str">
        <f>VLOOKUP(B96,'LISTA DE PRECIOS'!A:D,4,FALSE)</f>
        <v>Kg</v>
      </c>
      <c r="E96" s="188">
        <v>0.5</v>
      </c>
      <c r="F96" s="12">
        <v>1.05</v>
      </c>
      <c r="G96" s="93">
        <f>VLOOKUP(B96,'LISTA DE PRECIOS'!A:E,5,FALSE)</f>
        <v>1280</v>
      </c>
      <c r="H96" s="128">
        <f>+ROUND(E96*F96*G96,0)</f>
        <v>672</v>
      </c>
    </row>
    <row r="97" spans="2:8" ht="15" customHeight="1" thickBot="1">
      <c r="B97" s="1022"/>
      <c r="C97" s="1023"/>
      <c r="D97" s="1024"/>
      <c r="E97" s="1030" t="s">
        <v>497</v>
      </c>
      <c r="F97" s="1031"/>
      <c r="G97" s="1032"/>
      <c r="H97" s="29">
        <f>ROUND(SUM(H95:H96),0)</f>
        <v>3005</v>
      </c>
    </row>
    <row r="98" spans="2:8" ht="15.75" thickBot="1">
      <c r="B98" s="1027"/>
      <c r="C98" s="1027"/>
      <c r="D98" s="1027"/>
      <c r="E98" s="1027"/>
      <c r="F98" s="1027"/>
      <c r="G98" s="1027"/>
      <c r="H98" s="1027"/>
    </row>
    <row r="99" spans="2:8" ht="15" customHeight="1">
      <c r="B99" s="1028" t="s">
        <v>489</v>
      </c>
      <c r="C99" s="1029"/>
      <c r="D99" s="41" t="s">
        <v>490</v>
      </c>
      <c r="E99" s="25" t="s">
        <v>491</v>
      </c>
      <c r="F99" s="25" t="s">
        <v>2469</v>
      </c>
      <c r="G99" s="26" t="s">
        <v>492</v>
      </c>
      <c r="H99" s="27" t="s">
        <v>493</v>
      </c>
    </row>
    <row r="100" spans="2:8">
      <c r="B100" s="114" t="s">
        <v>543</v>
      </c>
      <c r="C100" s="11" t="str">
        <f>VLOOKUP(B100,'LISTA DE PRECIOS'!A:B,2,FALSE)</f>
        <v>Herramienta menor</v>
      </c>
      <c r="D100" s="12" t="str">
        <f>VLOOKUP(B100,'LISTA DE PRECIOS'!A:D,4,FALSE)</f>
        <v>%MO</v>
      </c>
      <c r="E100" s="55">
        <v>0.05</v>
      </c>
      <c r="F100" s="55"/>
      <c r="G100" s="13">
        <f>+H111</f>
        <v>13320</v>
      </c>
      <c r="H100" s="24">
        <f>+ROUND(E100*G100,0)</f>
        <v>666</v>
      </c>
    </row>
    <row r="101" spans="2:8" ht="15.75" thickBot="1">
      <c r="B101" s="91" t="s">
        <v>548</v>
      </c>
      <c r="C101" s="11" t="str">
        <f>VLOOKUP(B101,'LISTA DE PRECIOS'!A:B,2,FALSE)</f>
        <v xml:space="preserve">Andamio certificado </v>
      </c>
      <c r="D101" s="12" t="str">
        <f>+D100</f>
        <v>%MO</v>
      </c>
      <c r="E101" s="155">
        <v>0.05</v>
      </c>
      <c r="F101" s="155"/>
      <c r="G101" s="93">
        <f>+H111</f>
        <v>13320</v>
      </c>
      <c r="H101" s="154">
        <f>+ROUND(E101*G101,0)</f>
        <v>666</v>
      </c>
    </row>
    <row r="102" spans="2:8" ht="15.75" thickBot="1">
      <c r="B102" s="1022"/>
      <c r="C102" s="1023"/>
      <c r="D102" s="1024"/>
      <c r="E102" s="1030" t="s">
        <v>498</v>
      </c>
      <c r="F102" s="1031"/>
      <c r="G102" s="1032"/>
      <c r="H102" s="29">
        <f>ROUND(SUM(H100:H101),0)</f>
        <v>1332</v>
      </c>
    </row>
    <row r="103" spans="2:8" ht="15" customHeight="1" thickBot="1">
      <c r="B103" s="42"/>
      <c r="C103" s="42"/>
      <c r="D103" s="42"/>
      <c r="E103" s="10"/>
      <c r="F103" s="10"/>
      <c r="G103" s="7"/>
      <c r="H103" s="8"/>
    </row>
    <row r="104" spans="2:8" ht="24.75" thickBot="1">
      <c r="B104" s="1033" t="s">
        <v>499</v>
      </c>
      <c r="C104" s="1034"/>
      <c r="D104" s="30" t="s">
        <v>495</v>
      </c>
      <c r="E104" s="30" t="s">
        <v>501</v>
      </c>
      <c r="F104" s="25" t="s">
        <v>2469</v>
      </c>
      <c r="G104" s="31" t="s">
        <v>500</v>
      </c>
      <c r="H104" s="32" t="s">
        <v>493</v>
      </c>
    </row>
    <row r="105" spans="2:8" ht="15.75" thickBot="1">
      <c r="B105" s="15">
        <v>3</v>
      </c>
      <c r="C105" s="16" t="s">
        <v>4</v>
      </c>
      <c r="D105" s="17"/>
      <c r="E105" s="18"/>
      <c r="F105" s="18"/>
      <c r="G105" s="19"/>
      <c r="H105" s="20">
        <f>+ROUND(E105*G105,0)</f>
        <v>0</v>
      </c>
    </row>
    <row r="106" spans="2:8" ht="15.75" thickBot="1">
      <c r="B106" s="991"/>
      <c r="C106" s="991"/>
      <c r="D106" s="991"/>
      <c r="E106" s="992" t="s">
        <v>502</v>
      </c>
      <c r="F106" s="993"/>
      <c r="G106" s="994"/>
      <c r="H106" s="33">
        <f>ROUND(SUM(H105:H105),0)</f>
        <v>0</v>
      </c>
    </row>
    <row r="107" spans="2:8" ht="15" customHeight="1" thickBot="1">
      <c r="B107" s="1027"/>
      <c r="C107" s="1027"/>
      <c r="D107" s="1027"/>
      <c r="E107" s="1027"/>
      <c r="F107" s="1027"/>
      <c r="G107" s="1027"/>
      <c r="H107" s="1027"/>
    </row>
    <row r="108" spans="2:8">
      <c r="B108" s="1028" t="s">
        <v>503</v>
      </c>
      <c r="C108" s="1029"/>
      <c r="D108" s="41" t="s">
        <v>495</v>
      </c>
      <c r="E108" s="25" t="s">
        <v>504</v>
      </c>
      <c r="F108" s="25" t="s">
        <v>2469</v>
      </c>
      <c r="G108" s="26" t="s">
        <v>505</v>
      </c>
      <c r="H108" s="27" t="s">
        <v>493</v>
      </c>
    </row>
    <row r="109" spans="2:8" ht="15" customHeight="1" thickBot="1">
      <c r="B109" s="111" t="s">
        <v>2514</v>
      </c>
      <c r="C109" s="11" t="str">
        <f>VLOOKUP(B109,'LISTA DE PRECIOS'!A:B,2,FALSE)</f>
        <v>Ayudante</v>
      </c>
      <c r="D109" s="12" t="str">
        <f>VLOOKUP(B109,'LISTA DE PRECIOS'!A:D,4,FALSE)</f>
        <v>Día</v>
      </c>
      <c r="E109" s="23">
        <v>7.0000000000000007E-2</v>
      </c>
      <c r="F109" s="23">
        <v>1</v>
      </c>
      <c r="G109" s="93">
        <f>VLOOKUP(B109,'LISTA DE PRECIOS'!A:E,5,FALSE)</f>
        <v>67964</v>
      </c>
      <c r="H109" s="119">
        <f>+ROUND(E109*F109*G109,0)</f>
        <v>4757</v>
      </c>
    </row>
    <row r="110" spans="2:8" ht="15.75" thickBot="1">
      <c r="B110" s="118" t="s">
        <v>2516</v>
      </c>
      <c r="C110" s="11" t="str">
        <f>VLOOKUP(B110,'LISTA DE PRECIOS'!A:B,2,FALSE)</f>
        <v>Oficial</v>
      </c>
      <c r="D110" s="12" t="str">
        <f>VLOOKUP(B110,'LISTA DE PRECIOS'!A:D,4,FALSE)</f>
        <v>Día</v>
      </c>
      <c r="E110" s="117">
        <v>7.0000000000000007E-2</v>
      </c>
      <c r="F110" s="117">
        <v>1</v>
      </c>
      <c r="G110" s="93">
        <f>VLOOKUP(B110,'LISTA DE PRECIOS'!A:E,5,FALSE)</f>
        <v>122335</v>
      </c>
      <c r="H110" s="116">
        <f>+ROUND(E110*F110*G110,0)</f>
        <v>8563</v>
      </c>
    </row>
    <row r="111" spans="2:8" ht="15.75" thickBot="1">
      <c r="B111" s="991"/>
      <c r="C111" s="991"/>
      <c r="D111" s="991"/>
      <c r="E111" s="1042" t="s">
        <v>506</v>
      </c>
      <c r="F111" s="1043"/>
      <c r="G111" s="1031"/>
      <c r="H111" s="29">
        <f>ROUND(SUM(H109:H110),0)</f>
        <v>13320</v>
      </c>
    </row>
    <row r="112" spans="2:8" ht="15" customHeight="1" thickBot="1">
      <c r="B112" s="42"/>
      <c r="C112" s="42"/>
      <c r="D112" s="42"/>
      <c r="E112" s="42"/>
      <c r="F112" s="42"/>
      <c r="G112" s="42"/>
      <c r="H112" s="42"/>
    </row>
    <row r="113" spans="2:8" ht="15.75" thickBot="1">
      <c r="B113" s="40"/>
      <c r="C113" s="40"/>
      <c r="D113" s="40"/>
      <c r="E113" s="995" t="s">
        <v>507</v>
      </c>
      <c r="F113" s="996"/>
      <c r="G113" s="997"/>
      <c r="H113" s="14">
        <f>+ROUND(H111+H102+H97+H106,0)</f>
        <v>17657</v>
      </c>
    </row>
    <row r="115" spans="2:8" ht="15.75" thickBot="1"/>
    <row r="116" spans="2:8" ht="16.5" thickBot="1">
      <c r="B116" s="998" t="s">
        <v>2532</v>
      </c>
      <c r="C116" s="999"/>
      <c r="D116" s="999"/>
      <c r="E116" s="999"/>
      <c r="F116" s="999"/>
      <c r="G116" s="999"/>
      <c r="H116" s="1000"/>
    </row>
    <row r="117" spans="2:8" ht="15.75" thickBot="1">
      <c r="B117" s="1001" t="s">
        <v>487</v>
      </c>
      <c r="C117" s="1002"/>
      <c r="D117" s="1003"/>
      <c r="E117" s="1004"/>
      <c r="F117" s="1004"/>
      <c r="G117" s="1004"/>
      <c r="H117" s="1005"/>
    </row>
    <row r="118" spans="2:8" ht="15.75" thickBot="1">
      <c r="B118" s="1006" t="s">
        <v>488</v>
      </c>
      <c r="C118" s="1007"/>
      <c r="D118" s="1008" t="s">
        <v>1834</v>
      </c>
      <c r="E118" s="1007"/>
      <c r="F118" s="1007"/>
      <c r="G118" s="1007"/>
      <c r="H118" s="1009"/>
    </row>
    <row r="119" spans="2:8" ht="14.45" customHeight="1">
      <c r="B119" s="1010" t="str">
        <f>VLOOKUP(D118,ACTIVIDADES!A:D,2,FALSE)</f>
        <v>Pintura con esmalte</v>
      </c>
      <c r="C119" s="1204"/>
      <c r="D119" s="1010" t="s">
        <v>34</v>
      </c>
      <c r="E119" s="1011"/>
      <c r="F119" s="1011"/>
      <c r="G119" s="1011"/>
      <c r="H119" s="38" t="s">
        <v>1</v>
      </c>
    </row>
    <row r="120" spans="2:8">
      <c r="B120" s="1012"/>
      <c r="C120" s="1205"/>
      <c r="D120" s="1016">
        <f>+ROUND(H139+H130+H125+H134,0)</f>
        <v>21254</v>
      </c>
      <c r="E120" s="1017"/>
      <c r="F120" s="1017"/>
      <c r="G120" s="1017"/>
      <c r="H120" s="1020" t="s">
        <v>23</v>
      </c>
    </row>
    <row r="121" spans="2:8" ht="15.75" thickBot="1">
      <c r="B121" s="1014"/>
      <c r="C121" s="1206"/>
      <c r="D121" s="1018"/>
      <c r="E121" s="1019"/>
      <c r="F121" s="1019"/>
      <c r="G121" s="1019"/>
      <c r="H121" s="1021"/>
    </row>
    <row r="122" spans="2:8" ht="15.75" thickBot="1"/>
    <row r="123" spans="2:8">
      <c r="B123" s="1028" t="s">
        <v>494</v>
      </c>
      <c r="C123" s="1029"/>
      <c r="D123" s="41" t="s">
        <v>495</v>
      </c>
      <c r="E123" s="25" t="s">
        <v>496</v>
      </c>
      <c r="F123" s="25" t="s">
        <v>2469</v>
      </c>
      <c r="G123" s="26" t="s">
        <v>492</v>
      </c>
      <c r="H123" s="27" t="s">
        <v>493</v>
      </c>
    </row>
    <row r="124" spans="2:8" ht="15.75" thickBot="1">
      <c r="B124" s="91" t="s">
        <v>1024</v>
      </c>
      <c r="C124" s="11" t="str">
        <f>VLOOKUP(B124,'LISTA DE PRECIOS'!A:B,2,FALSE)</f>
        <v>Pintura esmalte para exteriores</v>
      </c>
      <c r="D124" s="12" t="str">
        <f>VLOOKUP(B124,'LISTA DE PRECIOS'!A:D,4,FALSE)</f>
        <v>Gl</v>
      </c>
      <c r="E124" s="198">
        <v>0.06</v>
      </c>
      <c r="F124" s="92">
        <v>1.03</v>
      </c>
      <c r="G124" s="93">
        <f>VLOOKUP(B124,'LISTA DE PRECIOS'!A:E,5,FALSE)</f>
        <v>60633</v>
      </c>
      <c r="H124" s="94">
        <f>+ROUND(E124*F124*G124,0)</f>
        <v>3747</v>
      </c>
    </row>
    <row r="125" spans="2:8" ht="15.75" thickBot="1">
      <c r="B125" s="1022"/>
      <c r="C125" s="1023"/>
      <c r="D125" s="1024"/>
      <c r="E125" s="1030" t="s">
        <v>497</v>
      </c>
      <c r="F125" s="1031"/>
      <c r="G125" s="1032"/>
      <c r="H125" s="29">
        <f>ROUND(SUM(H124:H124),0)</f>
        <v>3747</v>
      </c>
    </row>
    <row r="126" spans="2:8" ht="15.75" thickBot="1">
      <c r="B126" s="1027"/>
      <c r="C126" s="1027"/>
      <c r="D126" s="1027"/>
      <c r="E126" s="1027"/>
      <c r="F126" s="1027"/>
      <c r="G126" s="1027"/>
      <c r="H126" s="1027"/>
    </row>
    <row r="127" spans="2:8" ht="15.75" thickBot="1">
      <c r="B127" s="1028" t="s">
        <v>489</v>
      </c>
      <c r="C127" s="1029"/>
      <c r="D127" s="41" t="s">
        <v>490</v>
      </c>
      <c r="E127" s="25" t="s">
        <v>491</v>
      </c>
      <c r="F127" s="25" t="s">
        <v>2469</v>
      </c>
      <c r="G127" s="26" t="s">
        <v>492</v>
      </c>
      <c r="H127" s="27" t="s">
        <v>493</v>
      </c>
    </row>
    <row r="128" spans="2:8">
      <c r="B128" s="160" t="s">
        <v>543</v>
      </c>
      <c r="C128" s="11" t="str">
        <f>VLOOKUP(B128,'LISTA DE PRECIOS'!A:B,2,FALSE)</f>
        <v>Herramienta menor</v>
      </c>
      <c r="D128" s="12" t="str">
        <f>VLOOKUP(B128,'LISTA DE PRECIOS'!A:D,4,FALSE)</f>
        <v>%MO</v>
      </c>
      <c r="E128" s="159">
        <v>0.1</v>
      </c>
      <c r="F128" s="159"/>
      <c r="G128" s="158">
        <f>+H139</f>
        <v>15224</v>
      </c>
      <c r="H128" s="157">
        <f>+ROUND(E128*G128,0)</f>
        <v>1522</v>
      </c>
    </row>
    <row r="129" spans="2:8" ht="15.75" thickBot="1">
      <c r="B129" s="91" t="s">
        <v>548</v>
      </c>
      <c r="C129" s="11" t="str">
        <f>VLOOKUP(B129,'LISTA DE PRECIOS'!A:B,2,FALSE)</f>
        <v xml:space="preserve">Andamio certificado </v>
      </c>
      <c r="D129" s="12" t="str">
        <f>+D128</f>
        <v>%MO</v>
      </c>
      <c r="E129" s="155">
        <v>0.05</v>
      </c>
      <c r="F129" s="155"/>
      <c r="G129" s="93">
        <f>+H139</f>
        <v>15224</v>
      </c>
      <c r="H129" s="154">
        <f>+ROUND(E129*G129,0)</f>
        <v>761</v>
      </c>
    </row>
    <row r="130" spans="2:8" ht="15.75" thickBot="1">
      <c r="B130" s="1022"/>
      <c r="C130" s="1023"/>
      <c r="D130" s="1024"/>
      <c r="E130" s="1030" t="s">
        <v>498</v>
      </c>
      <c r="F130" s="1031"/>
      <c r="G130" s="1032"/>
      <c r="H130" s="29">
        <f>ROUND(SUM(H128:H129),0)</f>
        <v>2283</v>
      </c>
    </row>
    <row r="131" spans="2:8" ht="15.75" thickBot="1">
      <c r="B131" s="42"/>
      <c r="C131" s="42"/>
      <c r="D131" s="42"/>
      <c r="E131" s="10"/>
      <c r="F131" s="10"/>
      <c r="G131" s="7"/>
      <c r="H131" s="8"/>
    </row>
    <row r="132" spans="2:8" ht="24.75" thickBot="1">
      <c r="B132" s="1033" t="s">
        <v>499</v>
      </c>
      <c r="C132" s="1034"/>
      <c r="D132" s="30" t="s">
        <v>495</v>
      </c>
      <c r="E132" s="30" t="s">
        <v>501</v>
      </c>
      <c r="F132" s="25" t="s">
        <v>2469</v>
      </c>
      <c r="G132" s="31" t="s">
        <v>500</v>
      </c>
      <c r="H132" s="32" t="s">
        <v>493</v>
      </c>
    </row>
    <row r="133" spans="2:8" ht="15.75" thickBot="1">
      <c r="B133" s="15">
        <v>1</v>
      </c>
      <c r="C133" s="16" t="s">
        <v>4</v>
      </c>
      <c r="D133" s="17"/>
      <c r="E133" s="18"/>
      <c r="F133" s="18"/>
      <c r="G133" s="19"/>
      <c r="H133" s="20">
        <f>+ROUND(E133*G133,0)</f>
        <v>0</v>
      </c>
    </row>
    <row r="134" spans="2:8" ht="15.75" thickBot="1">
      <c r="B134" s="991"/>
      <c r="C134" s="991"/>
      <c r="D134" s="991"/>
      <c r="E134" s="992" t="s">
        <v>502</v>
      </c>
      <c r="F134" s="993"/>
      <c r="G134" s="994"/>
      <c r="H134" s="33">
        <f>ROUND(SUM(H133:H133),0)</f>
        <v>0</v>
      </c>
    </row>
    <row r="135" spans="2:8" ht="15.75" thickBot="1">
      <c r="B135" s="1027"/>
      <c r="C135" s="1027"/>
      <c r="D135" s="1027"/>
      <c r="E135" s="1027"/>
      <c r="F135" s="1027"/>
      <c r="G135" s="1027"/>
      <c r="H135" s="1027"/>
    </row>
    <row r="136" spans="2:8">
      <c r="B136" s="1207" t="s">
        <v>503</v>
      </c>
      <c r="C136" s="1208"/>
      <c r="D136" s="124" t="s">
        <v>495</v>
      </c>
      <c r="E136" s="123" t="s">
        <v>504</v>
      </c>
      <c r="F136" s="123" t="s">
        <v>2469</v>
      </c>
      <c r="G136" s="122" t="s">
        <v>505</v>
      </c>
      <c r="H136" s="121" t="s">
        <v>493</v>
      </c>
    </row>
    <row r="137" spans="2:8" ht="15.75" thickBot="1">
      <c r="B137" s="111" t="s">
        <v>2514</v>
      </c>
      <c r="C137" s="11" t="str">
        <f>VLOOKUP(B137,'LISTA DE PRECIOS'!A:B,2,FALSE)</f>
        <v>Ayudante</v>
      </c>
      <c r="D137" s="12" t="str">
        <f>VLOOKUP(B137,'LISTA DE PRECIOS'!A:D,4,FALSE)</f>
        <v>Día</v>
      </c>
      <c r="E137" s="23">
        <v>0.08</v>
      </c>
      <c r="F137" s="23">
        <v>1</v>
      </c>
      <c r="G137" s="93">
        <f>VLOOKUP(B137,'LISTA DE PRECIOS'!A:E,5,FALSE)</f>
        <v>67964</v>
      </c>
      <c r="H137" s="119">
        <f>+ROUND(E137*F137*G137,0)</f>
        <v>5437</v>
      </c>
    </row>
    <row r="138" spans="2:8" ht="15.75" thickBot="1">
      <c r="B138" s="118" t="s">
        <v>2516</v>
      </c>
      <c r="C138" s="11" t="str">
        <f>VLOOKUP(B138,'LISTA DE PRECIOS'!A:B,2,FALSE)</f>
        <v>Oficial</v>
      </c>
      <c r="D138" s="12" t="str">
        <f>VLOOKUP(B138,'LISTA DE PRECIOS'!A:D,4,FALSE)</f>
        <v>Día</v>
      </c>
      <c r="E138" s="117">
        <v>0.08</v>
      </c>
      <c r="F138" s="117">
        <v>1</v>
      </c>
      <c r="G138" s="93">
        <f>VLOOKUP(B138,'LISTA DE PRECIOS'!A:E,5,FALSE)</f>
        <v>122335</v>
      </c>
      <c r="H138" s="116">
        <f>+ROUND(E138*F138*G138,0)</f>
        <v>9787</v>
      </c>
    </row>
    <row r="139" spans="2:8" ht="15.75" thickBot="1">
      <c r="B139" s="991"/>
      <c r="C139" s="991"/>
      <c r="D139" s="991"/>
      <c r="E139" s="1042" t="s">
        <v>506</v>
      </c>
      <c r="F139" s="1043"/>
      <c r="G139" s="1031"/>
      <c r="H139" s="29">
        <f>ROUND(SUM(H137:H138),0)</f>
        <v>15224</v>
      </c>
    </row>
    <row r="140" spans="2:8" ht="15.75" thickBot="1">
      <c r="B140" s="42"/>
      <c r="C140" s="42"/>
      <c r="D140" s="42"/>
      <c r="E140" s="42"/>
      <c r="F140" s="42"/>
      <c r="G140" s="42"/>
      <c r="H140" s="42"/>
    </row>
    <row r="141" spans="2:8" ht="15.75" thickBot="1">
      <c r="B141" s="40"/>
      <c r="C141" s="40"/>
      <c r="D141" s="40"/>
      <c r="E141" s="995" t="s">
        <v>507</v>
      </c>
      <c r="F141" s="996"/>
      <c r="G141" s="997"/>
      <c r="H141" s="14">
        <f>+ROUND(H139+H130+H125+H134,0)</f>
        <v>21254</v>
      </c>
    </row>
    <row r="143" spans="2:8" ht="15.75" thickBot="1"/>
    <row r="144" spans="2:8" ht="16.5" thickBot="1">
      <c r="B144" s="998" t="s">
        <v>2532</v>
      </c>
      <c r="C144" s="999"/>
      <c r="D144" s="999"/>
      <c r="E144" s="999"/>
      <c r="F144" s="999"/>
      <c r="G144" s="999"/>
      <c r="H144" s="1000"/>
    </row>
    <row r="145" spans="2:8" ht="15.75" thickBot="1">
      <c r="B145" s="1001" t="s">
        <v>487</v>
      </c>
      <c r="C145" s="1002"/>
      <c r="D145" s="1003"/>
      <c r="E145" s="1004"/>
      <c r="F145" s="1004"/>
      <c r="G145" s="1004"/>
      <c r="H145" s="1005"/>
    </row>
    <row r="146" spans="2:8" ht="15.75" thickBot="1">
      <c r="B146" s="1006" t="s">
        <v>488</v>
      </c>
      <c r="C146" s="1007"/>
      <c r="D146" s="1008" t="s">
        <v>1836</v>
      </c>
      <c r="E146" s="1007"/>
      <c r="F146" s="1007"/>
      <c r="G146" s="1007"/>
      <c r="H146" s="1009"/>
    </row>
    <row r="147" spans="2:8" ht="14.45" customHeight="1">
      <c r="B147" s="1010" t="str">
        <f>VLOOKUP(D146,ACTIVIDADES!A:D,2,FALSE)</f>
        <v>Pintura con barniz</v>
      </c>
      <c r="C147" s="1204"/>
      <c r="D147" s="1010" t="s">
        <v>34</v>
      </c>
      <c r="E147" s="1011"/>
      <c r="F147" s="1011"/>
      <c r="G147" s="1011"/>
      <c r="H147" s="38" t="s">
        <v>1</v>
      </c>
    </row>
    <row r="148" spans="2:8">
      <c r="B148" s="1012"/>
      <c r="C148" s="1205"/>
      <c r="D148" s="1016">
        <f>+ROUND(H167+H158+H153+H162,0)</f>
        <v>24747</v>
      </c>
      <c r="E148" s="1017"/>
      <c r="F148" s="1017"/>
      <c r="G148" s="1017"/>
      <c r="H148" s="1020" t="s">
        <v>23</v>
      </c>
    </row>
    <row r="149" spans="2:8" ht="15.75" thickBot="1">
      <c r="B149" s="1014"/>
      <c r="C149" s="1206"/>
      <c r="D149" s="1018"/>
      <c r="E149" s="1019"/>
      <c r="F149" s="1019"/>
      <c r="G149" s="1019"/>
      <c r="H149" s="1021"/>
    </row>
    <row r="150" spans="2:8" ht="15.75" thickBot="1"/>
    <row r="151" spans="2:8">
      <c r="B151" s="1028" t="s">
        <v>494</v>
      </c>
      <c r="C151" s="1029"/>
      <c r="D151" s="41" t="s">
        <v>495</v>
      </c>
      <c r="E151" s="25" t="s">
        <v>496</v>
      </c>
      <c r="F151" s="25" t="s">
        <v>2469</v>
      </c>
      <c r="G151" s="26" t="s">
        <v>492</v>
      </c>
      <c r="H151" s="27" t="s">
        <v>493</v>
      </c>
    </row>
    <row r="152" spans="2:8" ht="15.75" thickBot="1">
      <c r="B152" s="91" t="s">
        <v>702</v>
      </c>
      <c r="C152" s="11" t="str">
        <f>VLOOKUP(B152,'LISTA DE PRECIOS'!A:B,2,FALSE)</f>
        <v>Barniz intemperie brillante</v>
      </c>
      <c r="D152" s="12" t="str">
        <f>VLOOKUP(B152,'LISTA DE PRECIOS'!A:D,4,FALSE)</f>
        <v>Gl</v>
      </c>
      <c r="E152" s="198">
        <v>0.1</v>
      </c>
      <c r="F152" s="92">
        <v>1.03</v>
      </c>
      <c r="G152" s="93">
        <f>VLOOKUP(B152,'LISTA DE PRECIOS'!A:E,5,FALSE)</f>
        <v>62900</v>
      </c>
      <c r="H152" s="94">
        <f>+ROUND(E152*F152*G152,0)</f>
        <v>6479</v>
      </c>
    </row>
    <row r="153" spans="2:8" ht="15.75" thickBot="1">
      <c r="B153" s="1022"/>
      <c r="C153" s="1023"/>
      <c r="D153" s="1024"/>
      <c r="E153" s="1030" t="s">
        <v>497</v>
      </c>
      <c r="F153" s="1031"/>
      <c r="G153" s="1032"/>
      <c r="H153" s="29">
        <f>ROUND(SUM(H152:H152),0)</f>
        <v>6479</v>
      </c>
    </row>
    <row r="154" spans="2:8" ht="15.75" thickBot="1">
      <c r="B154" s="1027"/>
      <c r="C154" s="1027"/>
      <c r="D154" s="1027"/>
      <c r="E154" s="1027"/>
      <c r="F154" s="1027"/>
      <c r="G154" s="1027"/>
      <c r="H154" s="1027"/>
    </row>
    <row r="155" spans="2:8" ht="15.75" thickBot="1">
      <c r="B155" s="1028" t="s">
        <v>489</v>
      </c>
      <c r="C155" s="1029"/>
      <c r="D155" s="41" t="s">
        <v>490</v>
      </c>
      <c r="E155" s="25" t="s">
        <v>491</v>
      </c>
      <c r="F155" s="25" t="s">
        <v>2469</v>
      </c>
      <c r="G155" s="26" t="s">
        <v>492</v>
      </c>
      <c r="H155" s="27" t="s">
        <v>493</v>
      </c>
    </row>
    <row r="156" spans="2:8">
      <c r="B156" s="160" t="s">
        <v>543</v>
      </c>
      <c r="C156" s="11" t="str">
        <f>VLOOKUP(B156,'LISTA DE PRECIOS'!A:B,2,FALSE)</f>
        <v>Herramienta menor</v>
      </c>
      <c r="D156" s="12" t="str">
        <f>VLOOKUP(B156,'LISTA DE PRECIOS'!A:D,4,FALSE)</f>
        <v>%MO</v>
      </c>
      <c r="E156" s="159">
        <v>0.1</v>
      </c>
      <c r="F156" s="159"/>
      <c r="G156" s="158">
        <f>+H167</f>
        <v>15224</v>
      </c>
      <c r="H156" s="157">
        <f>+ROUND(E156*G156,0)</f>
        <v>1522</v>
      </c>
    </row>
    <row r="157" spans="2:8" ht="15.75" thickBot="1">
      <c r="B157" s="187" t="s">
        <v>524</v>
      </c>
      <c r="C157" s="11" t="str">
        <f>VLOOKUP(B157,'LISTA DE PRECIOS'!A:B,2,FALSE)</f>
        <v>Acarreo Horizontal</v>
      </c>
      <c r="D157" s="12" t="str">
        <f>VLOOKUP(B157,'LISTA DE PRECIOS'!A:D,4,FALSE)</f>
        <v>% MO</v>
      </c>
      <c r="E157" s="92">
        <v>0.1</v>
      </c>
      <c r="F157" s="92"/>
      <c r="G157" s="93">
        <f>+H167</f>
        <v>15224</v>
      </c>
      <c r="H157" s="94">
        <f>+ROUND(E157*G157,0)</f>
        <v>1522</v>
      </c>
    </row>
    <row r="158" spans="2:8" ht="15.75" thickBot="1">
      <c r="B158" s="1022"/>
      <c r="C158" s="1023"/>
      <c r="D158" s="1024"/>
      <c r="E158" s="1030" t="s">
        <v>498</v>
      </c>
      <c r="F158" s="1031"/>
      <c r="G158" s="1032"/>
      <c r="H158" s="29">
        <f>ROUND(SUM(H156:H157),0)</f>
        <v>3044</v>
      </c>
    </row>
    <row r="159" spans="2:8" ht="15.75" thickBot="1">
      <c r="B159" s="42"/>
      <c r="C159" s="42"/>
      <c r="D159" s="42"/>
      <c r="E159" s="10"/>
      <c r="F159" s="10"/>
      <c r="G159" s="7"/>
      <c r="H159" s="8"/>
    </row>
    <row r="160" spans="2:8" ht="24.75" thickBot="1">
      <c r="B160" s="1033" t="s">
        <v>499</v>
      </c>
      <c r="C160" s="1034"/>
      <c r="D160" s="30" t="s">
        <v>495</v>
      </c>
      <c r="E160" s="30" t="s">
        <v>501</v>
      </c>
      <c r="F160" s="25" t="s">
        <v>2469</v>
      </c>
      <c r="G160" s="31" t="s">
        <v>500</v>
      </c>
      <c r="H160" s="32" t="s">
        <v>493</v>
      </c>
    </row>
    <row r="161" spans="2:8" ht="15.75" thickBot="1">
      <c r="B161" s="15">
        <v>1</v>
      </c>
      <c r="C161" s="16" t="s">
        <v>4</v>
      </c>
      <c r="D161" s="17"/>
      <c r="E161" s="18"/>
      <c r="F161" s="18"/>
      <c r="G161" s="19"/>
      <c r="H161" s="20">
        <f>+ROUND(E161*G161,0)</f>
        <v>0</v>
      </c>
    </row>
    <row r="162" spans="2:8" ht="15.75" thickBot="1">
      <c r="B162" s="991"/>
      <c r="C162" s="991"/>
      <c r="D162" s="991"/>
      <c r="E162" s="992" t="s">
        <v>502</v>
      </c>
      <c r="F162" s="993"/>
      <c r="G162" s="994"/>
      <c r="H162" s="33">
        <f>ROUND(SUM(H161:H161),0)</f>
        <v>0</v>
      </c>
    </row>
    <row r="163" spans="2:8" ht="15.75" thickBot="1">
      <c r="B163" s="1027"/>
      <c r="C163" s="1027"/>
      <c r="D163" s="1027"/>
      <c r="E163" s="1027"/>
      <c r="F163" s="1027"/>
      <c r="G163" s="1027"/>
      <c r="H163" s="1027"/>
    </row>
    <row r="164" spans="2:8">
      <c r="B164" s="1207" t="s">
        <v>503</v>
      </c>
      <c r="C164" s="1208"/>
      <c r="D164" s="124" t="s">
        <v>495</v>
      </c>
      <c r="E164" s="123" t="s">
        <v>504</v>
      </c>
      <c r="F164" s="123" t="s">
        <v>2469</v>
      </c>
      <c r="G164" s="122" t="s">
        <v>505</v>
      </c>
      <c r="H164" s="121" t="s">
        <v>493</v>
      </c>
    </row>
    <row r="165" spans="2:8" ht="15.75" thickBot="1">
      <c r="B165" s="111" t="s">
        <v>2514</v>
      </c>
      <c r="C165" s="11" t="str">
        <f>VLOOKUP(B165,'LISTA DE PRECIOS'!A:B,2,FALSE)</f>
        <v>Ayudante</v>
      </c>
      <c r="D165" s="12" t="str">
        <f>VLOOKUP(B165,'LISTA DE PRECIOS'!A:D,4,FALSE)</f>
        <v>Día</v>
      </c>
      <c r="E165" s="23">
        <v>0.08</v>
      </c>
      <c r="F165" s="23">
        <v>1</v>
      </c>
      <c r="G165" s="93">
        <f>VLOOKUP(B165,'LISTA DE PRECIOS'!A:E,5,FALSE)</f>
        <v>67964</v>
      </c>
      <c r="H165" s="119">
        <f>+ROUND(E165*F165*G165,0)</f>
        <v>5437</v>
      </c>
    </row>
    <row r="166" spans="2:8" ht="15.75" thickBot="1">
      <c r="B166" s="118" t="s">
        <v>2516</v>
      </c>
      <c r="C166" s="11" t="str">
        <f>VLOOKUP(B166,'LISTA DE PRECIOS'!A:B,2,FALSE)</f>
        <v>Oficial</v>
      </c>
      <c r="D166" s="12" t="str">
        <f>VLOOKUP(B166,'LISTA DE PRECIOS'!A:D,4,FALSE)</f>
        <v>Día</v>
      </c>
      <c r="E166" s="117">
        <v>0.08</v>
      </c>
      <c r="F166" s="117">
        <v>1</v>
      </c>
      <c r="G166" s="93">
        <f>VLOOKUP(B166,'LISTA DE PRECIOS'!A:E,5,FALSE)</f>
        <v>122335</v>
      </c>
      <c r="H166" s="116">
        <f>+ROUND(E166*F166*G166,0)</f>
        <v>9787</v>
      </c>
    </row>
    <row r="167" spans="2:8" ht="15.75" thickBot="1">
      <c r="B167" s="991"/>
      <c r="C167" s="991"/>
      <c r="D167" s="991"/>
      <c r="E167" s="1042" t="s">
        <v>506</v>
      </c>
      <c r="F167" s="1043"/>
      <c r="G167" s="1031"/>
      <c r="H167" s="29">
        <f>ROUND(SUM(H165:H166),0)</f>
        <v>15224</v>
      </c>
    </row>
    <row r="168" spans="2:8" ht="15.75" thickBot="1">
      <c r="B168" s="42"/>
      <c r="C168" s="42"/>
      <c r="D168" s="42"/>
      <c r="E168" s="42"/>
      <c r="F168" s="42"/>
      <c r="G168" s="42"/>
      <c r="H168" s="42"/>
    </row>
    <row r="169" spans="2:8" ht="15.75" thickBot="1">
      <c r="B169" s="40"/>
      <c r="C169" s="40"/>
      <c r="D169" s="40"/>
      <c r="E169" s="995" t="s">
        <v>507</v>
      </c>
      <c r="F169" s="996"/>
      <c r="G169" s="997"/>
      <c r="H169" s="14">
        <f>+ROUND(H167+H158+H153+H162,0)</f>
        <v>24747</v>
      </c>
    </row>
    <row r="171" spans="2:8" ht="15.75" thickBot="1"/>
    <row r="172" spans="2:8" ht="16.5" thickBot="1">
      <c r="B172" s="998" t="s">
        <v>2532</v>
      </c>
      <c r="C172" s="999"/>
      <c r="D172" s="999"/>
      <c r="E172" s="999"/>
      <c r="F172" s="999"/>
      <c r="G172" s="999"/>
      <c r="H172" s="1000"/>
    </row>
    <row r="173" spans="2:8" ht="15.75" thickBot="1">
      <c r="B173" s="1001" t="s">
        <v>487</v>
      </c>
      <c r="C173" s="1002"/>
      <c r="D173" s="1003"/>
      <c r="E173" s="1004"/>
      <c r="F173" s="1004"/>
      <c r="G173" s="1004"/>
      <c r="H173" s="1005"/>
    </row>
    <row r="174" spans="2:8" ht="15.75" thickBot="1">
      <c r="B174" s="1006" t="s">
        <v>488</v>
      </c>
      <c r="C174" s="1007"/>
      <c r="D174" s="1008" t="s">
        <v>1838</v>
      </c>
      <c r="E174" s="1007"/>
      <c r="F174" s="1007"/>
      <c r="G174" s="1007"/>
      <c r="H174" s="1009"/>
    </row>
    <row r="175" spans="2:8" ht="14.45" customHeight="1">
      <c r="B175" s="1010" t="str">
        <f>VLOOKUP(D174,ACTIVIDADES!A:D,2,FALSE)</f>
        <v>Pintura y resane con vinilo cielo raso, incluye dilataciones y filos</v>
      </c>
      <c r="C175" s="1204"/>
      <c r="D175" s="1010" t="s">
        <v>34</v>
      </c>
      <c r="E175" s="1011"/>
      <c r="F175" s="1011"/>
      <c r="G175" s="1011"/>
      <c r="H175" s="38" t="s">
        <v>1</v>
      </c>
    </row>
    <row r="176" spans="2:8">
      <c r="B176" s="1012"/>
      <c r="C176" s="1205"/>
      <c r="D176" s="1016">
        <f>+ROUND(H196+H187+H182+H191,0)</f>
        <v>24566</v>
      </c>
      <c r="E176" s="1017"/>
      <c r="F176" s="1017"/>
      <c r="G176" s="1017"/>
      <c r="H176" s="1020" t="s">
        <v>23</v>
      </c>
    </row>
    <row r="177" spans="2:8" ht="15.75" thickBot="1">
      <c r="B177" s="1014"/>
      <c r="C177" s="1206"/>
      <c r="D177" s="1018"/>
      <c r="E177" s="1019"/>
      <c r="F177" s="1019"/>
      <c r="G177" s="1019"/>
      <c r="H177" s="1021"/>
    </row>
    <row r="178" spans="2:8" ht="15.75" thickBot="1"/>
    <row r="179" spans="2:8" ht="14.45" customHeight="1">
      <c r="B179" s="1028" t="s">
        <v>494</v>
      </c>
      <c r="C179" s="1029"/>
      <c r="D179" s="41" t="s">
        <v>495</v>
      </c>
      <c r="E179" s="25" t="s">
        <v>496</v>
      </c>
      <c r="F179" s="25" t="s">
        <v>2469</v>
      </c>
      <c r="G179" s="26" t="s">
        <v>492</v>
      </c>
      <c r="H179" s="27" t="s">
        <v>493</v>
      </c>
    </row>
    <row r="180" spans="2:8" ht="15.75" thickBot="1">
      <c r="B180" s="175" t="s">
        <v>1034</v>
      </c>
      <c r="C180" s="11" t="str">
        <f>VLOOKUP(B180,'LISTA DE PRECIOS'!A:B,2,FALSE)</f>
        <v>Pintura vinilo tipo II</v>
      </c>
      <c r="D180" s="12" t="str">
        <f>VLOOKUP(B180,'LISTA DE PRECIOS'!A:D,4,FALSE)</f>
        <v>Gl</v>
      </c>
      <c r="E180" s="188">
        <v>0.15</v>
      </c>
      <c r="F180" s="12">
        <v>1.03</v>
      </c>
      <c r="G180" s="93">
        <f>VLOOKUP(B180,'LISTA DE PRECIOS'!A:E,5,FALSE)</f>
        <v>28300</v>
      </c>
      <c r="H180" s="128">
        <f>+ROUND(E180*F180*G180,0)</f>
        <v>4372</v>
      </c>
    </row>
    <row r="181" spans="2:8" ht="15" customHeight="1" thickBot="1">
      <c r="B181" s="175" t="s">
        <v>1277</v>
      </c>
      <c r="C181" s="11" t="str">
        <f>VLOOKUP(B181,'LISTA DE PRECIOS'!A:B,2,FALSE)</f>
        <v>Yeso</v>
      </c>
      <c r="D181" s="12" t="str">
        <f>VLOOKUP(B181,'LISTA DE PRECIOS'!A:D,4,FALSE)</f>
        <v>Kg</v>
      </c>
      <c r="E181" s="188">
        <v>0.3</v>
      </c>
      <c r="F181" s="12">
        <v>1.05</v>
      </c>
      <c r="G181" s="93">
        <f>VLOOKUP(B181,'LISTA DE PRECIOS'!A:E,5,FALSE)</f>
        <v>1280</v>
      </c>
      <c r="H181" s="128">
        <f>+ROUND(E181*F181*G181,0)</f>
        <v>403</v>
      </c>
    </row>
    <row r="182" spans="2:8" ht="15.75" thickBot="1">
      <c r="B182" s="1022"/>
      <c r="C182" s="1023"/>
      <c r="D182" s="1024"/>
      <c r="E182" s="1030" t="s">
        <v>497</v>
      </c>
      <c r="F182" s="1031"/>
      <c r="G182" s="1032"/>
      <c r="H182" s="29">
        <f>ROUND(SUM(H180:H181),0)</f>
        <v>4775</v>
      </c>
    </row>
    <row r="183" spans="2:8" ht="15" customHeight="1" thickBot="1">
      <c r="B183" s="1027"/>
      <c r="C183" s="1027"/>
      <c r="D183" s="1027"/>
      <c r="E183" s="1027"/>
      <c r="F183" s="1027"/>
      <c r="G183" s="1027"/>
      <c r="H183" s="1027"/>
    </row>
    <row r="184" spans="2:8">
      <c r="B184" s="1028" t="s">
        <v>489</v>
      </c>
      <c r="C184" s="1029"/>
      <c r="D184" s="41" t="s">
        <v>490</v>
      </c>
      <c r="E184" s="25" t="s">
        <v>491</v>
      </c>
      <c r="F184" s="25" t="s">
        <v>2469</v>
      </c>
      <c r="G184" s="26" t="s">
        <v>492</v>
      </c>
      <c r="H184" s="27" t="s">
        <v>493</v>
      </c>
    </row>
    <row r="185" spans="2:8">
      <c r="B185" s="114" t="s">
        <v>543</v>
      </c>
      <c r="C185" s="11" t="str">
        <f>VLOOKUP(B185,'LISTA DE PRECIOS'!A:B,2,FALSE)</f>
        <v>Herramienta menor</v>
      </c>
      <c r="D185" s="12" t="str">
        <f>VLOOKUP(B185,'LISTA DE PRECIOS'!A:D,4,FALSE)</f>
        <v>%MO</v>
      </c>
      <c r="E185" s="55">
        <v>0.1</v>
      </c>
      <c r="F185" s="55"/>
      <c r="G185" s="13">
        <f>+H196</f>
        <v>15224</v>
      </c>
      <c r="H185" s="24">
        <f>+ROUND(E185*G185,0)</f>
        <v>1522</v>
      </c>
    </row>
    <row r="186" spans="2:8" ht="15" customHeight="1" thickBot="1">
      <c r="B186" s="91" t="s">
        <v>548</v>
      </c>
      <c r="C186" s="11" t="str">
        <f>VLOOKUP(B186,'LISTA DE PRECIOS'!A:B,2,FALSE)</f>
        <v xml:space="preserve">Andamio certificado </v>
      </c>
      <c r="D186" s="12" t="str">
        <f>+D185</f>
        <v>%MO</v>
      </c>
      <c r="E186" s="155">
        <v>0.2</v>
      </c>
      <c r="F186" s="155"/>
      <c r="G186" s="93">
        <f>+H196</f>
        <v>15224</v>
      </c>
      <c r="H186" s="154">
        <f>+ROUND(E186*G186,0)</f>
        <v>3045</v>
      </c>
    </row>
    <row r="187" spans="2:8" ht="15.75" thickBot="1">
      <c r="B187" s="1022"/>
      <c r="C187" s="1023"/>
      <c r="D187" s="1024"/>
      <c r="E187" s="1030" t="s">
        <v>498</v>
      </c>
      <c r="F187" s="1031"/>
      <c r="G187" s="1032"/>
      <c r="H187" s="29">
        <f>ROUND(SUM(H185:H186),0)</f>
        <v>4567</v>
      </c>
    </row>
    <row r="188" spans="2:8" ht="15.75" thickBot="1">
      <c r="B188" s="42"/>
      <c r="C188" s="42"/>
      <c r="D188" s="42"/>
      <c r="E188" s="10"/>
      <c r="F188" s="10"/>
      <c r="G188" s="7"/>
      <c r="H188" s="8"/>
    </row>
    <row r="189" spans="2:8" ht="24.75" thickBot="1">
      <c r="B189" s="1033" t="s">
        <v>499</v>
      </c>
      <c r="C189" s="1034"/>
      <c r="D189" s="30" t="s">
        <v>495</v>
      </c>
      <c r="E189" s="30" t="s">
        <v>501</v>
      </c>
      <c r="F189" s="25" t="s">
        <v>2469</v>
      </c>
      <c r="G189" s="31" t="s">
        <v>500</v>
      </c>
      <c r="H189" s="32" t="s">
        <v>493</v>
      </c>
    </row>
    <row r="190" spans="2:8" ht="15" customHeight="1" thickBot="1">
      <c r="B190" s="15">
        <v>3</v>
      </c>
      <c r="C190" s="16" t="s">
        <v>4</v>
      </c>
      <c r="D190" s="17"/>
      <c r="E190" s="18"/>
      <c r="F190" s="18"/>
      <c r="G190" s="19"/>
      <c r="H190" s="20">
        <f>+ROUND(E190*G190,0)</f>
        <v>0</v>
      </c>
    </row>
    <row r="191" spans="2:8" ht="15.75" thickBot="1">
      <c r="B191" s="991"/>
      <c r="C191" s="991"/>
      <c r="D191" s="991"/>
      <c r="E191" s="992" t="s">
        <v>502</v>
      </c>
      <c r="F191" s="993"/>
      <c r="G191" s="994"/>
      <c r="H191" s="33">
        <f>ROUND(SUM(H190:H190),0)</f>
        <v>0</v>
      </c>
    </row>
    <row r="192" spans="2:8" ht="15" customHeight="1" thickBot="1">
      <c r="B192" s="1027"/>
      <c r="C192" s="1027"/>
      <c r="D192" s="1027"/>
      <c r="E192" s="1027"/>
      <c r="F192" s="1027"/>
      <c r="G192" s="1027"/>
      <c r="H192" s="1027"/>
    </row>
    <row r="193" spans="2:8">
      <c r="B193" s="1028" t="s">
        <v>503</v>
      </c>
      <c r="C193" s="1029"/>
      <c r="D193" s="41" t="s">
        <v>495</v>
      </c>
      <c r="E193" s="25" t="s">
        <v>504</v>
      </c>
      <c r="F193" s="25" t="s">
        <v>2469</v>
      </c>
      <c r="G193" s="26" t="s">
        <v>505</v>
      </c>
      <c r="H193" s="27" t="s">
        <v>493</v>
      </c>
    </row>
    <row r="194" spans="2:8" ht="15" customHeight="1" thickBot="1">
      <c r="B194" s="111" t="s">
        <v>2514</v>
      </c>
      <c r="C194" s="11" t="str">
        <f>VLOOKUP(B194,'LISTA DE PRECIOS'!A:B,2,FALSE)</f>
        <v>Ayudante</v>
      </c>
      <c r="D194" s="12" t="str">
        <f>VLOOKUP(B194,'LISTA DE PRECIOS'!A:D,4,FALSE)</f>
        <v>Día</v>
      </c>
      <c r="E194" s="23">
        <v>0.08</v>
      </c>
      <c r="F194" s="23">
        <v>1</v>
      </c>
      <c r="G194" s="93">
        <f>VLOOKUP(B194,'LISTA DE PRECIOS'!A:E,5,FALSE)</f>
        <v>67964</v>
      </c>
      <c r="H194" s="119">
        <f>+ROUND(E194*F194*G194,0)</f>
        <v>5437</v>
      </c>
    </row>
    <row r="195" spans="2:8" ht="15.75" thickBot="1">
      <c r="B195" s="118" t="s">
        <v>2516</v>
      </c>
      <c r="C195" s="11" t="str">
        <f>VLOOKUP(B195,'LISTA DE PRECIOS'!A:B,2,FALSE)</f>
        <v>Oficial</v>
      </c>
      <c r="D195" s="12" t="str">
        <f>VLOOKUP(B195,'LISTA DE PRECIOS'!A:D,4,FALSE)</f>
        <v>Día</v>
      </c>
      <c r="E195" s="117">
        <v>0.08</v>
      </c>
      <c r="F195" s="117">
        <v>1</v>
      </c>
      <c r="G195" s="93">
        <f>VLOOKUP(B195,'LISTA DE PRECIOS'!A:E,5,FALSE)</f>
        <v>122335</v>
      </c>
      <c r="H195" s="116">
        <f>+ROUND(E195*F195*G195,0)</f>
        <v>9787</v>
      </c>
    </row>
    <row r="196" spans="2:8" ht="15" customHeight="1" thickBot="1">
      <c r="B196" s="991"/>
      <c r="C196" s="991"/>
      <c r="D196" s="991"/>
      <c r="E196" s="1042" t="s">
        <v>506</v>
      </c>
      <c r="F196" s="1043"/>
      <c r="G196" s="1031"/>
      <c r="H196" s="29">
        <f>ROUND(SUM(H194:H195),0)</f>
        <v>15224</v>
      </c>
    </row>
    <row r="197" spans="2:8" ht="15.75" thickBot="1">
      <c r="B197" s="42"/>
      <c r="C197" s="42"/>
      <c r="D197" s="42"/>
      <c r="E197" s="42"/>
      <c r="F197" s="42"/>
      <c r="G197" s="42"/>
      <c r="H197" s="42"/>
    </row>
    <row r="198" spans="2:8" ht="15.75" thickBot="1">
      <c r="B198" s="40"/>
      <c r="C198" s="40"/>
      <c r="D198" s="40"/>
      <c r="E198" s="995" t="s">
        <v>507</v>
      </c>
      <c r="F198" s="996"/>
      <c r="G198" s="997"/>
      <c r="H198" s="14">
        <f>+ROUND(H196+H187+H182+H191,0)</f>
        <v>24566</v>
      </c>
    </row>
    <row r="199" spans="2:8" ht="15.75" thickBot="1">
      <c r="B199" s="40"/>
      <c r="C199" s="40"/>
      <c r="D199" s="40"/>
      <c r="E199" s="102"/>
      <c r="F199" s="102"/>
      <c r="G199" s="102"/>
      <c r="H199" s="197"/>
    </row>
    <row r="200" spans="2:8" ht="15.75" thickBot="1">
      <c r="B200" s="40"/>
      <c r="C200" s="40"/>
      <c r="D200" s="40"/>
      <c r="E200" s="102"/>
      <c r="F200" s="102"/>
      <c r="G200" s="102"/>
      <c r="H200" s="197"/>
    </row>
    <row r="201" spans="2:8" ht="16.5" thickBot="1">
      <c r="B201" s="998" t="s">
        <v>2532</v>
      </c>
      <c r="C201" s="999"/>
      <c r="D201" s="999"/>
      <c r="E201" s="999"/>
      <c r="F201" s="999"/>
      <c r="G201" s="999"/>
      <c r="H201" s="1000"/>
    </row>
    <row r="202" spans="2:8" ht="15.75" thickBot="1">
      <c r="B202" s="1001" t="s">
        <v>487</v>
      </c>
      <c r="C202" s="1002"/>
      <c r="D202" s="1003"/>
      <c r="E202" s="1004"/>
      <c r="F202" s="1004"/>
      <c r="G202" s="1004"/>
      <c r="H202" s="1005"/>
    </row>
    <row r="203" spans="2:8" ht="15.75" thickBot="1">
      <c r="B203" s="1006" t="s">
        <v>488</v>
      </c>
      <c r="C203" s="1007"/>
      <c r="D203" s="1008" t="s">
        <v>1840</v>
      </c>
      <c r="E203" s="1007"/>
      <c r="F203" s="1007"/>
      <c r="G203" s="1007"/>
      <c r="H203" s="1009"/>
    </row>
    <row r="204" spans="2:8" ht="14.45" customHeight="1">
      <c r="B204" s="1010" t="str">
        <f>VLOOKUP(D203,ACTIVIDADES!A:D,2,FALSE)</f>
        <v xml:space="preserve">Pintura con vinilo, incluye dilataciones y filos </v>
      </c>
      <c r="C204" s="1204"/>
      <c r="D204" s="1010" t="s">
        <v>34</v>
      </c>
      <c r="E204" s="1011"/>
      <c r="F204" s="1011"/>
      <c r="G204" s="1011"/>
      <c r="H204" s="38" t="s">
        <v>1</v>
      </c>
    </row>
    <row r="205" spans="2:8">
      <c r="B205" s="1012"/>
      <c r="C205" s="1205"/>
      <c r="D205" s="1016">
        <f>+ROUND(H224+H215+H210+H219,0)</f>
        <v>20080</v>
      </c>
      <c r="E205" s="1017"/>
      <c r="F205" s="1017"/>
      <c r="G205" s="1017"/>
      <c r="H205" s="1020" t="s">
        <v>23</v>
      </c>
    </row>
    <row r="206" spans="2:8" ht="15.75" thickBot="1">
      <c r="B206" s="1014"/>
      <c r="C206" s="1206"/>
      <c r="D206" s="1018"/>
      <c r="E206" s="1019"/>
      <c r="F206" s="1019"/>
      <c r="G206" s="1019"/>
      <c r="H206" s="1021"/>
    </row>
    <row r="207" spans="2:8" ht="15.75" thickBot="1"/>
    <row r="208" spans="2:8">
      <c r="B208" s="1207" t="s">
        <v>494</v>
      </c>
      <c r="C208" s="1208"/>
      <c r="D208" s="124" t="s">
        <v>495</v>
      </c>
      <c r="E208" s="123" t="s">
        <v>496</v>
      </c>
      <c r="F208" s="123" t="s">
        <v>2469</v>
      </c>
      <c r="G208" s="122" t="s">
        <v>492</v>
      </c>
      <c r="H208" s="121" t="s">
        <v>493</v>
      </c>
    </row>
    <row r="209" spans="2:8" ht="15.75" thickBot="1">
      <c r="B209" s="91" t="s">
        <v>1032</v>
      </c>
      <c r="C209" s="11" t="str">
        <f>VLOOKUP(B209,'LISTA DE PRECIOS'!A:B,2,FALSE)</f>
        <v>Pintura vinilo tipo I</v>
      </c>
      <c r="D209" s="12" t="str">
        <f>VLOOKUP(B209,'LISTA DE PRECIOS'!A:D,4,FALSE)</f>
        <v>Gl</v>
      </c>
      <c r="E209" s="92">
        <v>0.1</v>
      </c>
      <c r="F209" s="92">
        <v>1.03</v>
      </c>
      <c r="G209" s="93">
        <f>VLOOKUP(B209,'LISTA DE PRECIOS'!A:E,5,FALSE)</f>
        <v>45300</v>
      </c>
      <c r="H209" s="94">
        <f>+ROUND(E209*F209*G209,0)</f>
        <v>4666</v>
      </c>
    </row>
    <row r="210" spans="2:8" ht="15.75" thickBot="1">
      <c r="B210" s="1022"/>
      <c r="C210" s="1023"/>
      <c r="D210" s="1024"/>
      <c r="E210" s="1030" t="s">
        <v>497</v>
      </c>
      <c r="F210" s="1031"/>
      <c r="G210" s="1032"/>
      <c r="H210" s="29">
        <f>ROUND(SUM(H209:H209),0)</f>
        <v>4666</v>
      </c>
    </row>
    <row r="211" spans="2:8" ht="15.75" thickBot="1">
      <c r="B211" s="1027"/>
      <c r="C211" s="1027"/>
      <c r="D211" s="1027"/>
      <c r="E211" s="1027"/>
      <c r="F211" s="1027"/>
      <c r="G211" s="1027"/>
      <c r="H211" s="1027"/>
    </row>
    <row r="212" spans="2:8">
      <c r="B212" s="1207" t="s">
        <v>489</v>
      </c>
      <c r="C212" s="1208"/>
      <c r="D212" s="124" t="s">
        <v>490</v>
      </c>
      <c r="E212" s="123" t="s">
        <v>491</v>
      </c>
      <c r="F212" s="123" t="s">
        <v>2469</v>
      </c>
      <c r="G212" s="122" t="s">
        <v>492</v>
      </c>
      <c r="H212" s="121" t="s">
        <v>493</v>
      </c>
    </row>
    <row r="213" spans="2:8">
      <c r="B213" s="114" t="s">
        <v>543</v>
      </c>
      <c r="C213" s="11" t="str">
        <f>VLOOKUP(B213,'LISTA DE PRECIOS'!A:B,2,FALSE)</f>
        <v>Herramienta menor</v>
      </c>
      <c r="D213" s="12" t="str">
        <f>VLOOKUP(B213,'LISTA DE PRECIOS'!A:D,4,FALSE)</f>
        <v>%MO</v>
      </c>
      <c r="E213" s="55">
        <v>0.05</v>
      </c>
      <c r="F213" s="174">
        <v>1</v>
      </c>
      <c r="G213" s="13">
        <f>+H224</f>
        <v>13320</v>
      </c>
      <c r="H213" s="39">
        <f>+ROUND(E213*F213*G213,0)</f>
        <v>666</v>
      </c>
    </row>
    <row r="214" spans="2:8" ht="15.75" thickBot="1">
      <c r="B214" s="91" t="s">
        <v>548</v>
      </c>
      <c r="C214" s="11" t="str">
        <f>VLOOKUP(B214,'LISTA DE PRECIOS'!A:B,2,FALSE)</f>
        <v xml:space="preserve">Andamio certificado </v>
      </c>
      <c r="D214" s="12" t="str">
        <f>VLOOKUP(B214,'LISTA DE PRECIOS'!A:D,4,FALSE)</f>
        <v>Día</v>
      </c>
      <c r="E214" s="92">
        <v>0.05</v>
      </c>
      <c r="F214" s="92">
        <v>1</v>
      </c>
      <c r="G214" s="93">
        <f>VLOOKUP(B214,'LISTA DE PRECIOS'!A:E,5,FALSE)</f>
        <v>28560</v>
      </c>
      <c r="H214" s="94">
        <f>+ROUND(E214*F214*G214,0)</f>
        <v>1428</v>
      </c>
    </row>
    <row r="215" spans="2:8" ht="15.75" thickBot="1">
      <c r="B215" s="1022"/>
      <c r="C215" s="1023"/>
      <c r="D215" s="1024"/>
      <c r="E215" s="1030" t="s">
        <v>498</v>
      </c>
      <c r="F215" s="1031"/>
      <c r="G215" s="1032"/>
      <c r="H215" s="29">
        <f>ROUND(SUM(H213:H214),0)</f>
        <v>2094</v>
      </c>
    </row>
    <row r="216" spans="2:8" ht="15.75" thickBot="1">
      <c r="B216" s="42"/>
      <c r="C216" s="42"/>
      <c r="D216" s="42"/>
      <c r="E216" s="10"/>
      <c r="F216" s="10"/>
      <c r="G216" s="7"/>
      <c r="H216" s="8"/>
    </row>
    <row r="217" spans="2:8" ht="24.75" thickBot="1">
      <c r="B217" s="1275" t="s">
        <v>499</v>
      </c>
      <c r="C217" s="1034"/>
      <c r="D217" s="30" t="s">
        <v>495</v>
      </c>
      <c r="E217" s="30" t="s">
        <v>501</v>
      </c>
      <c r="F217" s="25" t="s">
        <v>2469</v>
      </c>
      <c r="G217" s="31" t="s">
        <v>500</v>
      </c>
      <c r="H217" s="32" t="s">
        <v>493</v>
      </c>
    </row>
    <row r="218" spans="2:8" ht="15.75" thickBot="1">
      <c r="B218" s="15">
        <v>1</v>
      </c>
      <c r="C218" s="16" t="s">
        <v>4</v>
      </c>
      <c r="D218" s="17"/>
      <c r="E218" s="18"/>
      <c r="F218" s="18"/>
      <c r="G218" s="19"/>
      <c r="H218" s="20">
        <f>+ROUND(E218*G218,0)</f>
        <v>0</v>
      </c>
    </row>
    <row r="219" spans="2:8" ht="15.75" thickBot="1">
      <c r="B219" s="991"/>
      <c r="C219" s="991"/>
      <c r="D219" s="991"/>
      <c r="E219" s="992" t="s">
        <v>502</v>
      </c>
      <c r="F219" s="993"/>
      <c r="G219" s="994"/>
      <c r="H219" s="33">
        <f>ROUND(SUM(H218:H218),0)</f>
        <v>0</v>
      </c>
    </row>
    <row r="220" spans="2:8" ht="15.75" thickBot="1">
      <c r="B220" s="1027"/>
      <c r="C220" s="1027"/>
      <c r="D220" s="1027"/>
      <c r="E220" s="1027"/>
      <c r="F220" s="1027"/>
      <c r="G220" s="1027"/>
      <c r="H220" s="1027"/>
    </row>
    <row r="221" spans="2:8">
      <c r="B221" s="1207" t="s">
        <v>503</v>
      </c>
      <c r="C221" s="1208"/>
      <c r="D221" s="124" t="s">
        <v>495</v>
      </c>
      <c r="E221" s="123" t="s">
        <v>504</v>
      </c>
      <c r="F221" s="123" t="s">
        <v>2469</v>
      </c>
      <c r="G221" s="122" t="s">
        <v>505</v>
      </c>
      <c r="H221" s="121" t="s">
        <v>493</v>
      </c>
    </row>
    <row r="222" spans="2:8" ht="15.75" thickBot="1">
      <c r="B222" s="111" t="s">
        <v>2514</v>
      </c>
      <c r="C222" s="11" t="str">
        <f>VLOOKUP(B222,'LISTA DE PRECIOS'!A:B,2,FALSE)</f>
        <v>Ayudante</v>
      </c>
      <c r="D222" s="12" t="str">
        <f>VLOOKUP(B222,'LISTA DE PRECIOS'!A:D,4,FALSE)</f>
        <v>Día</v>
      </c>
      <c r="E222" s="23">
        <v>7.0000000000000007E-2</v>
      </c>
      <c r="F222" s="23">
        <v>1</v>
      </c>
      <c r="G222" s="93">
        <f>VLOOKUP(B222,'LISTA DE PRECIOS'!A:E,5,FALSE)</f>
        <v>67964</v>
      </c>
      <c r="H222" s="119">
        <f>+ROUND(E222*F222*G222,0)</f>
        <v>4757</v>
      </c>
    </row>
    <row r="223" spans="2:8" ht="15.75" thickBot="1">
      <c r="B223" s="118" t="s">
        <v>2516</v>
      </c>
      <c r="C223" s="11" t="str">
        <f>VLOOKUP(B223,'LISTA DE PRECIOS'!A:B,2,FALSE)</f>
        <v>Oficial</v>
      </c>
      <c r="D223" s="12" t="str">
        <f>VLOOKUP(B223,'LISTA DE PRECIOS'!A:D,4,FALSE)</f>
        <v>Día</v>
      </c>
      <c r="E223" s="117">
        <v>7.0000000000000007E-2</v>
      </c>
      <c r="F223" s="117">
        <v>1</v>
      </c>
      <c r="G223" s="93">
        <f>VLOOKUP(B223,'LISTA DE PRECIOS'!A:E,5,FALSE)</f>
        <v>122335</v>
      </c>
      <c r="H223" s="116">
        <f>+ROUND(E223*F223*G223,0)</f>
        <v>8563</v>
      </c>
    </row>
    <row r="224" spans="2:8" ht="15.75" thickBot="1">
      <c r="B224" s="991"/>
      <c r="C224" s="991"/>
      <c r="D224" s="1258"/>
      <c r="E224" s="1042" t="s">
        <v>506</v>
      </c>
      <c r="F224" s="1043"/>
      <c r="G224" s="1031"/>
      <c r="H224" s="29">
        <f>ROUND(SUM(H222:H223),0)</f>
        <v>13320</v>
      </c>
    </row>
    <row r="225" spans="2:8" ht="15.75" thickBot="1">
      <c r="B225" s="42"/>
      <c r="C225" s="42"/>
      <c r="D225" s="42"/>
      <c r="E225" s="42"/>
      <c r="F225" s="42"/>
      <c r="G225" s="42"/>
      <c r="H225" s="42"/>
    </row>
    <row r="226" spans="2:8" ht="15.75" thickBot="1">
      <c r="B226" s="40"/>
      <c r="C226" s="40"/>
      <c r="D226" s="40"/>
      <c r="E226" s="995" t="s">
        <v>507</v>
      </c>
      <c r="F226" s="996"/>
      <c r="G226" s="997"/>
      <c r="H226" s="14">
        <f>+ROUND(H224+H215+H210+H219,0)</f>
        <v>20080</v>
      </c>
    </row>
    <row r="228" spans="2:8" ht="15.75" thickBot="1"/>
    <row r="229" spans="2:8" ht="16.149999999999999" customHeight="1" thickBot="1">
      <c r="B229" s="998" t="s">
        <v>2532</v>
      </c>
      <c r="C229" s="999"/>
      <c r="D229" s="999"/>
      <c r="E229" s="999"/>
      <c r="F229" s="999"/>
      <c r="G229" s="999"/>
      <c r="H229" s="1000"/>
    </row>
    <row r="230" spans="2:8" ht="15" customHeight="1" thickBot="1">
      <c r="B230" s="1001" t="s">
        <v>487</v>
      </c>
      <c r="C230" s="1002"/>
      <c r="D230" s="1003"/>
      <c r="E230" s="1004"/>
      <c r="F230" s="1004"/>
      <c r="G230" s="1004"/>
      <c r="H230" s="1005"/>
    </row>
    <row r="231" spans="2:8" ht="15.75" thickBot="1">
      <c r="B231" s="1006" t="s">
        <v>488</v>
      </c>
      <c r="C231" s="1007"/>
      <c r="D231" s="1008" t="s">
        <v>1842</v>
      </c>
      <c r="E231" s="1007"/>
      <c r="F231" s="1007"/>
      <c r="G231" s="1007"/>
      <c r="H231" s="1009"/>
    </row>
    <row r="232" spans="2:8" ht="14.45" customHeight="1">
      <c r="B232" s="1010" t="str">
        <f>VLOOKUP(D231,ACTIVIDADES!A:D,2,FALSE)</f>
        <v>Pintura cielo raso con vinilo</v>
      </c>
      <c r="C232" s="1204"/>
      <c r="D232" s="1010" t="s">
        <v>34</v>
      </c>
      <c r="E232" s="1011"/>
      <c r="F232" s="1011"/>
      <c r="G232" s="1011"/>
      <c r="H232" s="38" t="s">
        <v>1</v>
      </c>
    </row>
    <row r="233" spans="2:8">
      <c r="B233" s="1012"/>
      <c r="C233" s="1205"/>
      <c r="D233" s="1016">
        <f>+ROUND(H252+H243+H238+H247,0)</f>
        <v>20899</v>
      </c>
      <c r="E233" s="1017"/>
      <c r="F233" s="1017"/>
      <c r="G233" s="1017"/>
      <c r="H233" s="1020" t="s">
        <v>23</v>
      </c>
    </row>
    <row r="234" spans="2:8" ht="15.75" thickBot="1">
      <c r="B234" s="1014"/>
      <c r="C234" s="1206"/>
      <c r="D234" s="1018"/>
      <c r="E234" s="1019"/>
      <c r="F234" s="1019"/>
      <c r="G234" s="1019"/>
      <c r="H234" s="1021"/>
    </row>
    <row r="235" spans="2:8" ht="15.75" thickBot="1"/>
    <row r="236" spans="2:8" ht="14.45" customHeight="1">
      <c r="B236" s="1207" t="s">
        <v>494</v>
      </c>
      <c r="C236" s="1208"/>
      <c r="D236" s="124" t="s">
        <v>495</v>
      </c>
      <c r="E236" s="123" t="s">
        <v>496</v>
      </c>
      <c r="F236" s="123" t="s">
        <v>2469</v>
      </c>
      <c r="G236" s="122" t="s">
        <v>492</v>
      </c>
      <c r="H236" s="121" t="s">
        <v>493</v>
      </c>
    </row>
    <row r="237" spans="2:8" ht="15.75" thickBot="1">
      <c r="B237" s="175" t="s">
        <v>1034</v>
      </c>
      <c r="C237" s="11" t="str">
        <f>VLOOKUP(B237,'LISTA DE PRECIOS'!A:B,2,FALSE)</f>
        <v>Pintura vinilo tipo II</v>
      </c>
      <c r="D237" s="12" t="str">
        <f>VLOOKUP(B237,'LISTA DE PRECIOS'!A:D,4,FALSE)</f>
        <v>Gl</v>
      </c>
      <c r="E237" s="92">
        <v>0.1</v>
      </c>
      <c r="F237" s="92">
        <v>1.03</v>
      </c>
      <c r="G237" s="93">
        <f>VLOOKUP(B237,'LISTA DE PRECIOS'!A:E,5,FALSE)</f>
        <v>28300</v>
      </c>
      <c r="H237" s="94">
        <f>+ROUND(E237*F237*G237,0)</f>
        <v>2915</v>
      </c>
    </row>
    <row r="238" spans="2:8" ht="15.75" thickBot="1">
      <c r="B238" s="1022"/>
      <c r="C238" s="1023"/>
      <c r="D238" s="1024"/>
      <c r="E238" s="1030" t="s">
        <v>497</v>
      </c>
      <c r="F238" s="1031"/>
      <c r="G238" s="1032"/>
      <c r="H238" s="29">
        <f>ROUND(SUM(H237:H237),0)</f>
        <v>2915</v>
      </c>
    </row>
    <row r="239" spans="2:8" ht="15.75" thickBot="1">
      <c r="B239" s="1027"/>
      <c r="C239" s="1027"/>
      <c r="D239" s="1027"/>
      <c r="E239" s="1027"/>
      <c r="F239" s="1027"/>
      <c r="G239" s="1027"/>
      <c r="H239" s="1027"/>
    </row>
    <row r="240" spans="2:8" ht="15" customHeight="1">
      <c r="B240" s="1207" t="s">
        <v>489</v>
      </c>
      <c r="C240" s="1208"/>
      <c r="D240" s="124" t="s">
        <v>490</v>
      </c>
      <c r="E240" s="123" t="s">
        <v>491</v>
      </c>
      <c r="F240" s="123" t="s">
        <v>2469</v>
      </c>
      <c r="G240" s="122" t="s">
        <v>492</v>
      </c>
      <c r="H240" s="121" t="s">
        <v>493</v>
      </c>
    </row>
    <row r="241" spans="2:8">
      <c r="B241" s="114" t="s">
        <v>543</v>
      </c>
      <c r="C241" s="11" t="str">
        <f>VLOOKUP(B241,'LISTA DE PRECIOS'!A:B,2,FALSE)</f>
        <v>Herramienta menor</v>
      </c>
      <c r="D241" s="12" t="str">
        <f>VLOOKUP(B241,'LISTA DE PRECIOS'!A:D,4,FALSE)</f>
        <v>%MO</v>
      </c>
      <c r="E241" s="55">
        <v>0.05</v>
      </c>
      <c r="F241" s="174">
        <v>1</v>
      </c>
      <c r="G241" s="13">
        <f>+H252</f>
        <v>15224</v>
      </c>
      <c r="H241" s="39">
        <f>+ROUND(E241*F241*G241,0)</f>
        <v>761</v>
      </c>
    </row>
    <row r="242" spans="2:8" ht="14.45" customHeight="1" thickBot="1">
      <c r="B242" s="91" t="s">
        <v>548</v>
      </c>
      <c r="C242" s="11" t="str">
        <f>VLOOKUP(B242,'LISTA DE PRECIOS'!A:B,2,FALSE)</f>
        <v xml:space="preserve">Andamio certificado </v>
      </c>
      <c r="D242" s="12" t="str">
        <f>VLOOKUP(B242,'LISTA DE PRECIOS'!A:D,4,FALSE)</f>
        <v>Día</v>
      </c>
      <c r="E242" s="92">
        <v>7.0000000000000007E-2</v>
      </c>
      <c r="F242" s="92">
        <v>1</v>
      </c>
      <c r="G242" s="93">
        <f>VLOOKUP(B242,'LISTA DE PRECIOS'!A:E,5,FALSE)</f>
        <v>28560</v>
      </c>
      <c r="H242" s="94">
        <f>+ROUND(E242*F242*G242,0)</f>
        <v>1999</v>
      </c>
    </row>
    <row r="243" spans="2:8" ht="15.75" thickBot="1">
      <c r="B243" s="1022"/>
      <c r="C243" s="1023"/>
      <c r="D243" s="1024"/>
      <c r="E243" s="1030" t="s">
        <v>498</v>
      </c>
      <c r="F243" s="1031"/>
      <c r="G243" s="1032"/>
      <c r="H243" s="29">
        <f>ROUND(SUM(H241:H242),0)</f>
        <v>2760</v>
      </c>
    </row>
    <row r="244" spans="2:8" ht="15.75" thickBot="1">
      <c r="B244" s="42"/>
      <c r="C244" s="42"/>
      <c r="D244" s="42"/>
      <c r="E244" s="10"/>
      <c r="F244" s="10"/>
      <c r="G244" s="7"/>
      <c r="H244" s="8"/>
    </row>
    <row r="245" spans="2:8" ht="24.75" thickBot="1">
      <c r="B245" s="1275" t="s">
        <v>499</v>
      </c>
      <c r="C245" s="1034"/>
      <c r="D245" s="30" t="s">
        <v>495</v>
      </c>
      <c r="E245" s="30" t="s">
        <v>501</v>
      </c>
      <c r="F245" s="25" t="s">
        <v>2469</v>
      </c>
      <c r="G245" s="31" t="s">
        <v>500</v>
      </c>
      <c r="H245" s="32" t="s">
        <v>493</v>
      </c>
    </row>
    <row r="246" spans="2:8" ht="15.75" thickBot="1">
      <c r="B246" s="15">
        <v>1</v>
      </c>
      <c r="C246" s="16" t="s">
        <v>4</v>
      </c>
      <c r="D246" s="17"/>
      <c r="E246" s="18"/>
      <c r="F246" s="18"/>
      <c r="G246" s="19"/>
      <c r="H246" s="20">
        <f>+ROUND(E246*G246,0)</f>
        <v>0</v>
      </c>
    </row>
    <row r="247" spans="2:8" ht="15.75" thickBot="1">
      <c r="B247" s="991"/>
      <c r="C247" s="991"/>
      <c r="D247" s="991"/>
      <c r="E247" s="992" t="s">
        <v>502</v>
      </c>
      <c r="F247" s="993"/>
      <c r="G247" s="994"/>
      <c r="H247" s="33">
        <f>ROUND(SUM(H246:H246),0)</f>
        <v>0</v>
      </c>
    </row>
    <row r="248" spans="2:8" ht="15" customHeight="1" thickBot="1">
      <c r="B248" s="1027"/>
      <c r="C248" s="1027"/>
      <c r="D248" s="1027"/>
      <c r="E248" s="1027"/>
      <c r="F248" s="1027"/>
      <c r="G248" s="1027"/>
      <c r="H248" s="1027"/>
    </row>
    <row r="249" spans="2:8">
      <c r="B249" s="1207" t="s">
        <v>503</v>
      </c>
      <c r="C249" s="1208"/>
      <c r="D249" s="124" t="s">
        <v>495</v>
      </c>
      <c r="E249" s="123" t="s">
        <v>504</v>
      </c>
      <c r="F249" s="123" t="s">
        <v>2469</v>
      </c>
      <c r="G249" s="122" t="s">
        <v>505</v>
      </c>
      <c r="H249" s="121" t="s">
        <v>493</v>
      </c>
    </row>
    <row r="250" spans="2:8" ht="15.75" thickBot="1">
      <c r="B250" s="111" t="s">
        <v>2514</v>
      </c>
      <c r="C250" s="11" t="str">
        <f>VLOOKUP(B250,'LISTA DE PRECIOS'!A:B,2,FALSE)</f>
        <v>Ayudante</v>
      </c>
      <c r="D250" s="12" t="str">
        <f>VLOOKUP(B250,'LISTA DE PRECIOS'!A:D,4,FALSE)</f>
        <v>Día</v>
      </c>
      <c r="E250" s="23">
        <v>0.08</v>
      </c>
      <c r="F250" s="23">
        <v>1</v>
      </c>
      <c r="G250" s="93">
        <f>VLOOKUP(B250,'LISTA DE PRECIOS'!A:E,5,FALSE)</f>
        <v>67964</v>
      </c>
      <c r="H250" s="119">
        <f>+ROUND(E250*F250*G250,0)</f>
        <v>5437</v>
      </c>
    </row>
    <row r="251" spans="2:8" ht="15.75" thickBot="1">
      <c r="B251" s="118" t="s">
        <v>2516</v>
      </c>
      <c r="C251" s="11" t="str">
        <f>VLOOKUP(B251,'LISTA DE PRECIOS'!A:B,2,FALSE)</f>
        <v>Oficial</v>
      </c>
      <c r="D251" s="12" t="str">
        <f>VLOOKUP(B251,'LISTA DE PRECIOS'!A:D,4,FALSE)</f>
        <v>Día</v>
      </c>
      <c r="E251" s="117">
        <v>0.08</v>
      </c>
      <c r="F251" s="117">
        <v>1</v>
      </c>
      <c r="G251" s="93">
        <f>VLOOKUP(B251,'LISTA DE PRECIOS'!A:E,5,FALSE)</f>
        <v>122335</v>
      </c>
      <c r="H251" s="116">
        <f>+ROUND(E251*F251*G251,0)</f>
        <v>9787</v>
      </c>
    </row>
    <row r="252" spans="2:8" ht="15" customHeight="1" thickBot="1">
      <c r="B252" s="991"/>
      <c r="C252" s="991"/>
      <c r="D252" s="1258"/>
      <c r="E252" s="1042" t="s">
        <v>506</v>
      </c>
      <c r="F252" s="1043"/>
      <c r="G252" s="1031"/>
      <c r="H252" s="29">
        <f>ROUND(SUM(H250:H251),0)</f>
        <v>15224</v>
      </c>
    </row>
    <row r="253" spans="2:8" ht="15.75" thickBot="1">
      <c r="B253" s="42"/>
      <c r="C253" s="42"/>
      <c r="D253" s="42"/>
      <c r="E253" s="42"/>
      <c r="F253" s="42"/>
      <c r="G253" s="42"/>
      <c r="H253" s="42"/>
    </row>
    <row r="254" spans="2:8" ht="14.45" customHeight="1" thickBot="1">
      <c r="B254" s="40"/>
      <c r="C254" s="40"/>
      <c r="D254" s="40"/>
      <c r="E254" s="995" t="s">
        <v>507</v>
      </c>
      <c r="F254" s="996"/>
      <c r="G254" s="997"/>
      <c r="H254" s="14">
        <f>+ROUND(H252+H243+H238+H247,0)</f>
        <v>20899</v>
      </c>
    </row>
    <row r="256" spans="2:8" ht="15.75" thickBot="1"/>
    <row r="257" spans="2:8" ht="16.5" thickBot="1">
      <c r="B257" s="998" t="s">
        <v>2532</v>
      </c>
      <c r="C257" s="999"/>
      <c r="D257" s="999"/>
      <c r="E257" s="999"/>
      <c r="F257" s="999"/>
      <c r="G257" s="999"/>
      <c r="H257" s="1000"/>
    </row>
    <row r="258" spans="2:8" ht="15.75" thickBot="1">
      <c r="B258" s="1001" t="s">
        <v>487</v>
      </c>
      <c r="C258" s="1002"/>
      <c r="D258" s="1003"/>
      <c r="E258" s="1004"/>
      <c r="F258" s="1004"/>
      <c r="G258" s="1004"/>
      <c r="H258" s="1005"/>
    </row>
    <row r="259" spans="2:8" ht="15.75" thickBot="1">
      <c r="B259" s="1006" t="s">
        <v>488</v>
      </c>
      <c r="C259" s="1007"/>
      <c r="D259" s="1008" t="s">
        <v>1844</v>
      </c>
      <c r="E259" s="1007"/>
      <c r="F259" s="1007"/>
      <c r="G259" s="1007"/>
      <c r="H259" s="1009"/>
    </row>
    <row r="260" spans="2:8" ht="14.45" customHeight="1">
      <c r="B260" s="1010" t="str">
        <f>VLOOKUP(D259,ACTIVIDADES!A:D,2,FALSE)</f>
        <v>Pintura con esmalte estructura metálica</v>
      </c>
      <c r="C260" s="1204"/>
      <c r="D260" s="1010" t="s">
        <v>34</v>
      </c>
      <c r="E260" s="1011"/>
      <c r="F260" s="1011"/>
      <c r="G260" s="1011"/>
      <c r="H260" s="38" t="s">
        <v>1</v>
      </c>
    </row>
    <row r="261" spans="2:8">
      <c r="B261" s="1012"/>
      <c r="C261" s="1205"/>
      <c r="D261" s="1016">
        <f>+ROUND(H281+H272+H266+H276,0)</f>
        <v>29359</v>
      </c>
      <c r="E261" s="1017"/>
      <c r="F261" s="1017"/>
      <c r="G261" s="1017"/>
      <c r="H261" s="1020" t="s">
        <v>23</v>
      </c>
    </row>
    <row r="262" spans="2:8" ht="15.75" thickBot="1">
      <c r="B262" s="1014"/>
      <c r="C262" s="1206"/>
      <c r="D262" s="1018"/>
      <c r="E262" s="1019"/>
      <c r="F262" s="1019"/>
      <c r="G262" s="1019"/>
      <c r="H262" s="1021"/>
    </row>
    <row r="263" spans="2:8" ht="15.75" thickBot="1"/>
    <row r="264" spans="2:8">
      <c r="B264" s="1207" t="s">
        <v>494</v>
      </c>
      <c r="C264" s="1208"/>
      <c r="D264" s="124" t="s">
        <v>495</v>
      </c>
      <c r="E264" s="123" t="s">
        <v>496</v>
      </c>
      <c r="F264" s="123" t="s">
        <v>2469</v>
      </c>
      <c r="G264" s="122" t="s">
        <v>492</v>
      </c>
      <c r="H264" s="121" t="s">
        <v>493</v>
      </c>
    </row>
    <row r="265" spans="2:8" ht="15.75" thickBot="1">
      <c r="B265" s="91" t="s">
        <v>1024</v>
      </c>
      <c r="C265" s="11" t="str">
        <f>VLOOKUP(B265,'LISTA DE PRECIOS'!A:B,2,FALSE)</f>
        <v>Pintura esmalte para exteriores</v>
      </c>
      <c r="D265" s="12" t="str">
        <f>VLOOKUP(B265,'LISTA DE PRECIOS'!A:D,4,FALSE)</f>
        <v>Gl</v>
      </c>
      <c r="E265" s="92">
        <v>7.0000000000000007E-2</v>
      </c>
      <c r="F265" s="92">
        <v>1</v>
      </c>
      <c r="G265" s="93">
        <f>VLOOKUP(B265,'LISTA DE PRECIOS'!A:E,5,FALSE)</f>
        <v>60633</v>
      </c>
      <c r="H265" s="94">
        <f>+ROUND(E265*F265*G265,0)</f>
        <v>4244</v>
      </c>
    </row>
    <row r="266" spans="2:8" ht="15.75" thickBot="1">
      <c r="B266" s="1022"/>
      <c r="C266" s="1023"/>
      <c r="D266" s="1024"/>
      <c r="E266" s="1030" t="s">
        <v>497</v>
      </c>
      <c r="F266" s="1031"/>
      <c r="G266" s="1032"/>
      <c r="H266" s="29">
        <f>ROUND(SUM(H265:H265),0)</f>
        <v>4244</v>
      </c>
    </row>
    <row r="267" spans="2:8" ht="15.75" thickBot="1">
      <c r="B267" s="1027"/>
      <c r="C267" s="1027"/>
      <c r="D267" s="1027"/>
      <c r="E267" s="1027"/>
      <c r="F267" s="1027"/>
      <c r="G267" s="1027"/>
      <c r="H267" s="1027"/>
    </row>
    <row r="268" spans="2:8">
      <c r="B268" s="1207" t="s">
        <v>489</v>
      </c>
      <c r="C268" s="1208"/>
      <c r="D268" s="124" t="s">
        <v>490</v>
      </c>
      <c r="E268" s="123" t="s">
        <v>491</v>
      </c>
      <c r="F268" s="123" t="s">
        <v>2469</v>
      </c>
      <c r="G268" s="122" t="s">
        <v>492</v>
      </c>
      <c r="H268" s="121" t="s">
        <v>493</v>
      </c>
    </row>
    <row r="269" spans="2:8">
      <c r="B269" s="114" t="s">
        <v>543</v>
      </c>
      <c r="C269" s="11" t="str">
        <f>VLOOKUP(B269,'LISTA DE PRECIOS'!A:B,2,FALSE)</f>
        <v>Herramienta menor</v>
      </c>
      <c r="D269" s="12" t="str">
        <f>VLOOKUP(B269,'LISTA DE PRECIOS'!A:D,4,FALSE)</f>
        <v>%MO</v>
      </c>
      <c r="E269" s="55">
        <v>0.1</v>
      </c>
      <c r="F269" s="174">
        <v>1</v>
      </c>
      <c r="G269" s="13">
        <f>+H281</f>
        <v>19030</v>
      </c>
      <c r="H269" s="39">
        <f>+ROUND(E269*F269*G269,0)</f>
        <v>1903</v>
      </c>
    </row>
    <row r="270" spans="2:8">
      <c r="B270" s="114" t="s">
        <v>548</v>
      </c>
      <c r="C270" s="11" t="str">
        <f>VLOOKUP(B270,'LISTA DE PRECIOS'!A:B,2,FALSE)</f>
        <v xml:space="preserve">Andamio certificado </v>
      </c>
      <c r="D270" s="12" t="str">
        <f>+D269</f>
        <v>%MO</v>
      </c>
      <c r="E270" s="55">
        <v>0.05</v>
      </c>
      <c r="F270" s="174">
        <v>1</v>
      </c>
      <c r="G270" s="13">
        <f>+H280</f>
        <v>12234</v>
      </c>
      <c r="H270" s="39">
        <f>+ROUND(E270*F270*G270,0)</f>
        <v>612</v>
      </c>
    </row>
    <row r="271" spans="2:8" ht="15.75" thickBot="1">
      <c r="B271" s="167" t="s">
        <v>569</v>
      </c>
      <c r="C271" s="11" t="str">
        <f>VLOOKUP(B271,'LISTA DE PRECIOS'!A:B,2,FALSE)</f>
        <v>Compresor pintura</v>
      </c>
      <c r="D271" s="12" t="str">
        <f>VLOOKUP(B271,'LISTA DE PRECIOS'!A:D,4,FALSE)</f>
        <v>Día</v>
      </c>
      <c r="E271" s="92">
        <v>0.1</v>
      </c>
      <c r="F271" s="92">
        <v>1</v>
      </c>
      <c r="G271" s="93">
        <f>VLOOKUP(B271,'LISTA DE PRECIOS'!A:E,5,FALSE)</f>
        <v>35700</v>
      </c>
      <c r="H271" s="94">
        <f>+ROUND(E271*F271*G271,0)</f>
        <v>3570</v>
      </c>
    </row>
    <row r="272" spans="2:8" ht="15.75" thickBot="1">
      <c r="B272" s="1022"/>
      <c r="C272" s="1023"/>
      <c r="D272" s="1024"/>
      <c r="E272" s="1030" t="s">
        <v>498</v>
      </c>
      <c r="F272" s="1031"/>
      <c r="G272" s="1032"/>
      <c r="H272" s="29">
        <f>ROUND(SUM(H269:H271),0)</f>
        <v>6085</v>
      </c>
    </row>
    <row r="273" spans="2:8" ht="15.75" thickBot="1">
      <c r="B273" s="42"/>
      <c r="C273" s="42"/>
      <c r="D273" s="42"/>
      <c r="E273" s="10"/>
      <c r="F273" s="10"/>
      <c r="G273" s="7"/>
      <c r="H273" s="8"/>
    </row>
    <row r="274" spans="2:8" ht="24.75" thickBot="1">
      <c r="B274" s="1207" t="s">
        <v>499</v>
      </c>
      <c r="C274" s="1208"/>
      <c r="D274" s="124" t="s">
        <v>495</v>
      </c>
      <c r="E274" s="124" t="s">
        <v>501</v>
      </c>
      <c r="F274" s="123" t="s">
        <v>2469</v>
      </c>
      <c r="G274" s="122" t="s">
        <v>500</v>
      </c>
      <c r="H274" s="121" t="s">
        <v>493</v>
      </c>
    </row>
    <row r="275" spans="2:8" ht="15.75" thickBot="1">
      <c r="B275" s="15">
        <v>1</v>
      </c>
      <c r="C275" s="16" t="s">
        <v>4</v>
      </c>
      <c r="D275" s="17"/>
      <c r="E275" s="18"/>
      <c r="F275" s="18"/>
      <c r="G275" s="19"/>
      <c r="H275" s="20">
        <f>+ROUND(E275*G275,0)</f>
        <v>0</v>
      </c>
    </row>
    <row r="276" spans="2:8" ht="15.75" thickBot="1">
      <c r="B276" s="991"/>
      <c r="C276" s="991"/>
      <c r="D276" s="991"/>
      <c r="E276" s="1042" t="s">
        <v>502</v>
      </c>
      <c r="F276" s="1043"/>
      <c r="G276" s="1031"/>
      <c r="H276" s="172">
        <f>ROUND(SUM(H275:H275),0)</f>
        <v>0</v>
      </c>
    </row>
    <row r="277" spans="2:8" ht="15.75" thickBot="1">
      <c r="B277" s="1027"/>
      <c r="C277" s="1027"/>
      <c r="D277" s="1027"/>
      <c r="E277" s="1027"/>
      <c r="F277" s="1027"/>
      <c r="G277" s="1027"/>
      <c r="H277" s="1027"/>
    </row>
    <row r="278" spans="2:8">
      <c r="B278" s="1207" t="s">
        <v>503</v>
      </c>
      <c r="C278" s="1208"/>
      <c r="D278" s="124" t="s">
        <v>495</v>
      </c>
      <c r="E278" s="123" t="s">
        <v>504</v>
      </c>
      <c r="F278" s="123" t="s">
        <v>2469</v>
      </c>
      <c r="G278" s="122" t="s">
        <v>505</v>
      </c>
      <c r="H278" s="121" t="s">
        <v>493</v>
      </c>
    </row>
    <row r="279" spans="2:8" ht="15.75" thickBot="1">
      <c r="B279" s="111" t="s">
        <v>2514</v>
      </c>
      <c r="C279" s="11" t="str">
        <f>VLOOKUP(B279,'LISTA DE PRECIOS'!A:B,2,FALSE)</f>
        <v>Ayudante</v>
      </c>
      <c r="D279" s="12" t="str">
        <f>VLOOKUP(B279,'LISTA DE PRECIOS'!A:D,4,FALSE)</f>
        <v>Día</v>
      </c>
      <c r="E279" s="23">
        <v>0.1</v>
      </c>
      <c r="F279" s="23">
        <v>1</v>
      </c>
      <c r="G279" s="93">
        <f>VLOOKUP(B279,'LISTA DE PRECIOS'!A:E,5,FALSE)</f>
        <v>67964</v>
      </c>
      <c r="H279" s="119">
        <f>+ROUND(E279*F279*G279,0)</f>
        <v>6796</v>
      </c>
    </row>
    <row r="280" spans="2:8" ht="15.75" thickBot="1">
      <c r="B280" s="118" t="s">
        <v>2516</v>
      </c>
      <c r="C280" s="11" t="str">
        <f>VLOOKUP(B280,'LISTA DE PRECIOS'!A:B,2,FALSE)</f>
        <v>Oficial</v>
      </c>
      <c r="D280" s="12" t="str">
        <f>VLOOKUP(B280,'LISTA DE PRECIOS'!A:D,4,FALSE)</f>
        <v>Día</v>
      </c>
      <c r="E280" s="117">
        <v>0.1</v>
      </c>
      <c r="F280" s="117">
        <v>1</v>
      </c>
      <c r="G280" s="93">
        <f>VLOOKUP(B280,'LISTA DE PRECIOS'!A:E,5,FALSE)</f>
        <v>122335</v>
      </c>
      <c r="H280" s="116">
        <f>+ROUND(E280*F280*G280,0)</f>
        <v>12234</v>
      </c>
    </row>
    <row r="281" spans="2:8" ht="15.75" thickBot="1">
      <c r="B281" s="991"/>
      <c r="C281" s="991"/>
      <c r="D281" s="1258"/>
      <c r="E281" s="1042" t="s">
        <v>506</v>
      </c>
      <c r="F281" s="1043"/>
      <c r="G281" s="1031"/>
      <c r="H281" s="29">
        <f>ROUND(SUM(H279:H280),0)</f>
        <v>19030</v>
      </c>
    </row>
    <row r="282" spans="2:8" ht="15.75" thickBot="1">
      <c r="B282" s="42"/>
      <c r="C282" s="42"/>
      <c r="D282" s="42"/>
      <c r="E282" s="42"/>
      <c r="F282" s="42"/>
      <c r="G282" s="42"/>
      <c r="H282" s="42"/>
    </row>
    <row r="283" spans="2:8" ht="15.75" thickBot="1">
      <c r="B283" s="40"/>
      <c r="C283" s="40"/>
      <c r="D283" s="40"/>
      <c r="E283" s="995" t="s">
        <v>507</v>
      </c>
      <c r="F283" s="996"/>
      <c r="G283" s="997"/>
      <c r="H283" s="14">
        <f>+ROUND(H281+H272+H266+H276,0)</f>
        <v>29359</v>
      </c>
    </row>
    <row r="285" spans="2:8" ht="15.75" thickBot="1"/>
    <row r="286" spans="2:8" ht="16.5" thickBot="1">
      <c r="B286" s="998" t="s">
        <v>2532</v>
      </c>
      <c r="C286" s="999"/>
      <c r="D286" s="999"/>
      <c r="E286" s="999"/>
      <c r="F286" s="999"/>
      <c r="G286" s="999"/>
      <c r="H286" s="1000"/>
    </row>
    <row r="287" spans="2:8" ht="15.75" thickBot="1">
      <c r="B287" s="1001" t="s">
        <v>487</v>
      </c>
      <c r="C287" s="1002"/>
      <c r="D287" s="1003"/>
      <c r="E287" s="1004"/>
      <c r="F287" s="1004"/>
      <c r="G287" s="1004"/>
      <c r="H287" s="1005"/>
    </row>
    <row r="288" spans="2:8" ht="15.75" thickBot="1">
      <c r="B288" s="1006" t="s">
        <v>488</v>
      </c>
      <c r="C288" s="1007"/>
      <c r="D288" s="1008" t="s">
        <v>1846</v>
      </c>
      <c r="E288" s="1007"/>
      <c r="F288" s="1007"/>
      <c r="G288" s="1007"/>
      <c r="H288" s="1009"/>
    </row>
    <row r="289" spans="2:8" ht="14.45" customHeight="1">
      <c r="B289" s="1010" t="str">
        <f>VLOOKUP(D288,ACTIVIDADES!A:D,2,FALSE)</f>
        <v>Pintura transparente protectora de fachadas para muro en bloques o ladrillo, incluye filos y dilataciones</v>
      </c>
      <c r="C289" s="1204"/>
      <c r="D289" s="1010" t="s">
        <v>34</v>
      </c>
      <c r="E289" s="1011"/>
      <c r="F289" s="1011"/>
      <c r="G289" s="1011"/>
      <c r="H289" s="38" t="s">
        <v>1</v>
      </c>
    </row>
    <row r="290" spans="2:8">
      <c r="B290" s="1012"/>
      <c r="C290" s="1205"/>
      <c r="D290" s="1016">
        <f>+ROUND(H309+H300+H295+H304,0)</f>
        <v>39202</v>
      </c>
      <c r="E290" s="1017"/>
      <c r="F290" s="1017"/>
      <c r="G290" s="1017"/>
      <c r="H290" s="1020" t="s">
        <v>23</v>
      </c>
    </row>
    <row r="291" spans="2:8" ht="15.75" thickBot="1">
      <c r="B291" s="1014"/>
      <c r="C291" s="1206"/>
      <c r="D291" s="1018"/>
      <c r="E291" s="1019"/>
      <c r="F291" s="1019"/>
      <c r="G291" s="1019"/>
      <c r="H291" s="1021"/>
    </row>
    <row r="292" spans="2:8" ht="15.75" thickBot="1"/>
    <row r="293" spans="2:8">
      <c r="B293" s="1207" t="s">
        <v>494</v>
      </c>
      <c r="C293" s="1208"/>
      <c r="D293" s="124" t="s">
        <v>495</v>
      </c>
      <c r="E293" s="123" t="s">
        <v>496</v>
      </c>
      <c r="F293" s="123" t="s">
        <v>2469</v>
      </c>
      <c r="G293" s="122" t="s">
        <v>492</v>
      </c>
      <c r="H293" s="121" t="s">
        <v>493</v>
      </c>
    </row>
    <row r="294" spans="2:8" ht="23.25" thickBot="1">
      <c r="B294" s="91" t="s">
        <v>1028</v>
      </c>
      <c r="C294" s="95" t="s">
        <v>1029</v>
      </c>
      <c r="D294" s="92" t="s">
        <v>37</v>
      </c>
      <c r="E294" s="92">
        <v>0.3</v>
      </c>
      <c r="F294" s="92">
        <v>1.03</v>
      </c>
      <c r="G294" s="93">
        <f>VLOOKUP(B294,'LISTA DE PRECIOS'!A:E,5,FALSE)</f>
        <v>91452</v>
      </c>
      <c r="H294" s="94">
        <f>+ROUND(E294*F294*G294,0)</f>
        <v>28259</v>
      </c>
    </row>
    <row r="295" spans="2:8" ht="15.75" thickBot="1">
      <c r="B295" s="1022"/>
      <c r="C295" s="1023"/>
      <c r="D295" s="1024"/>
      <c r="E295" s="1030" t="s">
        <v>497</v>
      </c>
      <c r="F295" s="1031"/>
      <c r="G295" s="1032"/>
      <c r="H295" s="29">
        <f>ROUND(SUM(H294:H294),0)</f>
        <v>28259</v>
      </c>
    </row>
    <row r="296" spans="2:8" ht="15.75" thickBot="1">
      <c r="B296" s="1027"/>
      <c r="C296" s="1027"/>
      <c r="D296" s="1027"/>
      <c r="E296" s="1027"/>
      <c r="F296" s="1027"/>
      <c r="G296" s="1027"/>
      <c r="H296" s="1027"/>
    </row>
    <row r="297" spans="2:8">
      <c r="B297" s="1207" t="s">
        <v>489</v>
      </c>
      <c r="C297" s="1208"/>
      <c r="D297" s="124" t="s">
        <v>490</v>
      </c>
      <c r="E297" s="123" t="s">
        <v>491</v>
      </c>
      <c r="F297" s="123" t="s">
        <v>2469</v>
      </c>
      <c r="G297" s="122" t="s">
        <v>492</v>
      </c>
      <c r="H297" s="121" t="s">
        <v>493</v>
      </c>
    </row>
    <row r="298" spans="2:8">
      <c r="B298" s="114" t="s">
        <v>543</v>
      </c>
      <c r="C298" s="11" t="str">
        <f>VLOOKUP(B298,'LISTA DE PRECIOS'!A:B,2,FALSE)</f>
        <v>Herramienta menor</v>
      </c>
      <c r="D298" s="12" t="str">
        <f>VLOOKUP(B298,'LISTA DE PRECIOS'!A:D,4,FALSE)</f>
        <v>%MO</v>
      </c>
      <c r="E298" s="55">
        <v>0.1</v>
      </c>
      <c r="F298" s="174">
        <v>1</v>
      </c>
      <c r="G298" s="13">
        <f>+H309</f>
        <v>9515</v>
      </c>
      <c r="H298" s="39">
        <f>+ROUND(E298*F298*G298,0)</f>
        <v>952</v>
      </c>
    </row>
    <row r="299" spans="2:8" ht="15.75" thickBot="1">
      <c r="B299" s="178" t="s">
        <v>548</v>
      </c>
      <c r="C299" s="11" t="str">
        <f>VLOOKUP(B299,'LISTA DE PRECIOS'!A:B,2,FALSE)</f>
        <v xml:space="preserve">Andamio certificado </v>
      </c>
      <c r="D299" s="12" t="str">
        <f>+D298</f>
        <v>%MO</v>
      </c>
      <c r="E299" s="55">
        <v>0.05</v>
      </c>
      <c r="F299" s="174">
        <v>1</v>
      </c>
      <c r="G299" s="13">
        <f>+H309</f>
        <v>9515</v>
      </c>
      <c r="H299" s="39">
        <f>+ROUND(E299*F299*G299,0)</f>
        <v>476</v>
      </c>
    </row>
    <row r="300" spans="2:8" ht="15.75" thickBot="1">
      <c r="B300" s="1022"/>
      <c r="C300" s="1023"/>
      <c r="D300" s="1024"/>
      <c r="E300" s="1030" t="s">
        <v>498</v>
      </c>
      <c r="F300" s="1031"/>
      <c r="G300" s="1032"/>
      <c r="H300" s="29">
        <f>ROUND(SUM(H298:H299),0)</f>
        <v>1428</v>
      </c>
    </row>
    <row r="301" spans="2:8" ht="15.75" thickBot="1">
      <c r="B301" s="42"/>
      <c r="C301" s="42"/>
      <c r="D301" s="42"/>
      <c r="E301" s="10"/>
      <c r="F301" s="10"/>
      <c r="G301" s="7"/>
      <c r="H301" s="8"/>
    </row>
    <row r="302" spans="2:8" ht="24.75" thickBot="1">
      <c r="B302" s="1207" t="s">
        <v>499</v>
      </c>
      <c r="C302" s="1208"/>
      <c r="D302" s="124" t="s">
        <v>495</v>
      </c>
      <c r="E302" s="124" t="s">
        <v>501</v>
      </c>
      <c r="F302" s="123" t="s">
        <v>2469</v>
      </c>
      <c r="G302" s="122" t="s">
        <v>500</v>
      </c>
      <c r="H302" s="121" t="s">
        <v>493</v>
      </c>
    </row>
    <row r="303" spans="2:8" ht="15.75" thickBot="1">
      <c r="B303" s="15">
        <v>1</v>
      </c>
      <c r="C303" s="16" t="s">
        <v>4</v>
      </c>
      <c r="D303" s="17"/>
      <c r="E303" s="18"/>
      <c r="F303" s="18"/>
      <c r="G303" s="19"/>
      <c r="H303" s="20">
        <f>+ROUND(E303*G303,0)</f>
        <v>0</v>
      </c>
    </row>
    <row r="304" spans="2:8" ht="15.75" thickBot="1">
      <c r="B304" s="991"/>
      <c r="C304" s="991"/>
      <c r="D304" s="991"/>
      <c r="E304" s="1042" t="s">
        <v>502</v>
      </c>
      <c r="F304" s="1043"/>
      <c r="G304" s="1031"/>
      <c r="H304" s="172">
        <f>ROUND(SUM(H303:H303),0)</f>
        <v>0</v>
      </c>
    </row>
    <row r="305" spans="2:8" ht="15.75" thickBot="1">
      <c r="B305" s="1027"/>
      <c r="C305" s="1027"/>
      <c r="D305" s="1027"/>
      <c r="E305" s="1027"/>
      <c r="F305" s="1027"/>
      <c r="G305" s="1027"/>
      <c r="H305" s="1027"/>
    </row>
    <row r="306" spans="2:8">
      <c r="B306" s="1207" t="s">
        <v>503</v>
      </c>
      <c r="C306" s="1208"/>
      <c r="D306" s="124" t="s">
        <v>495</v>
      </c>
      <c r="E306" s="123" t="s">
        <v>504</v>
      </c>
      <c r="F306" s="123" t="s">
        <v>2469</v>
      </c>
      <c r="G306" s="122" t="s">
        <v>505</v>
      </c>
      <c r="H306" s="121" t="s">
        <v>493</v>
      </c>
    </row>
    <row r="307" spans="2:8" ht="15.75" thickBot="1">
      <c r="B307" s="111" t="s">
        <v>2514</v>
      </c>
      <c r="C307" s="11" t="str">
        <f>VLOOKUP(B307,'LISTA DE PRECIOS'!A:B,2,FALSE)</f>
        <v>Ayudante</v>
      </c>
      <c r="D307" s="12" t="str">
        <f>VLOOKUP(B307,'LISTA DE PRECIOS'!A:D,4,FALSE)</f>
        <v>Día</v>
      </c>
      <c r="E307" s="23">
        <v>0.05</v>
      </c>
      <c r="F307" s="23">
        <v>1</v>
      </c>
      <c r="G307" s="93">
        <f>VLOOKUP(B307,'LISTA DE PRECIOS'!A:E,5,FALSE)</f>
        <v>67964</v>
      </c>
      <c r="H307" s="119">
        <f>+ROUND(E307*F307*G307,0)</f>
        <v>3398</v>
      </c>
    </row>
    <row r="308" spans="2:8" ht="15.75" thickBot="1">
      <c r="B308" s="118" t="s">
        <v>2516</v>
      </c>
      <c r="C308" s="11" t="str">
        <f>VLOOKUP(B308,'LISTA DE PRECIOS'!A:B,2,FALSE)</f>
        <v>Oficial</v>
      </c>
      <c r="D308" s="12" t="str">
        <f>VLOOKUP(B308,'LISTA DE PRECIOS'!A:D,4,FALSE)</f>
        <v>Día</v>
      </c>
      <c r="E308" s="23">
        <v>0.05</v>
      </c>
      <c r="F308" s="117">
        <v>1</v>
      </c>
      <c r="G308" s="93">
        <f>VLOOKUP(B308,'LISTA DE PRECIOS'!A:E,5,FALSE)</f>
        <v>122335</v>
      </c>
      <c r="H308" s="116">
        <f>+ROUND(E308*F308*G308,0)</f>
        <v>6117</v>
      </c>
    </row>
    <row r="309" spans="2:8" ht="15.75" thickBot="1">
      <c r="B309" s="991"/>
      <c r="C309" s="991"/>
      <c r="D309" s="1258"/>
      <c r="E309" s="1042" t="s">
        <v>506</v>
      </c>
      <c r="F309" s="1043"/>
      <c r="G309" s="1031"/>
      <c r="H309" s="29">
        <f>ROUND(SUM(H307:H308),0)</f>
        <v>9515</v>
      </c>
    </row>
    <row r="310" spans="2:8" ht="15.75" thickBot="1">
      <c r="B310" s="42"/>
      <c r="C310" s="42"/>
      <c r="D310" s="42"/>
      <c r="E310" s="42"/>
      <c r="F310" s="42"/>
      <c r="G310" s="42"/>
      <c r="H310" s="42"/>
    </row>
    <row r="311" spans="2:8" ht="15.75" thickBot="1">
      <c r="B311" s="40"/>
      <c r="C311" s="40"/>
      <c r="D311" s="40"/>
      <c r="E311" s="995" t="s">
        <v>507</v>
      </c>
      <c r="F311" s="996"/>
      <c r="G311" s="997"/>
      <c r="H311" s="14">
        <f>+ROUND(H309+H300+H295+H304,0)</f>
        <v>39202</v>
      </c>
    </row>
    <row r="313" spans="2:8" ht="15.75" thickBot="1"/>
    <row r="314" spans="2:8" ht="16.5" thickBot="1">
      <c r="B314" s="998" t="s">
        <v>2532</v>
      </c>
      <c r="C314" s="999"/>
      <c r="D314" s="999"/>
      <c r="E314" s="999"/>
      <c r="F314" s="999"/>
      <c r="G314" s="999"/>
      <c r="H314" s="1000"/>
    </row>
    <row r="315" spans="2:8" ht="15.75" thickBot="1">
      <c r="B315" s="1001" t="s">
        <v>487</v>
      </c>
      <c r="C315" s="1002"/>
      <c r="D315" s="1003"/>
      <c r="E315" s="1004"/>
      <c r="F315" s="1004"/>
      <c r="G315" s="1004"/>
      <c r="H315" s="1005"/>
    </row>
    <row r="316" spans="2:8" ht="15.75" thickBot="1">
      <c r="B316" s="1006" t="s">
        <v>488</v>
      </c>
      <c r="C316" s="1007"/>
      <c r="D316" s="1008" t="s">
        <v>1848</v>
      </c>
      <c r="E316" s="1007"/>
      <c r="F316" s="1007"/>
      <c r="G316" s="1007"/>
      <c r="H316" s="1009"/>
    </row>
    <row r="317" spans="2:8" ht="14.45" customHeight="1">
      <c r="B317" s="1010" t="str">
        <f>VLOOKUP(D316,ACTIVIDADES!A:D,2,FALSE)</f>
        <v>Pintura texturizada hidrorepelente</v>
      </c>
      <c r="C317" s="1204"/>
      <c r="D317" s="1010" t="s">
        <v>34</v>
      </c>
      <c r="E317" s="1011"/>
      <c r="F317" s="1011"/>
      <c r="G317" s="1011"/>
      <c r="H317" s="38" t="s">
        <v>1</v>
      </c>
    </row>
    <row r="318" spans="2:8">
      <c r="B318" s="1012"/>
      <c r="C318" s="1205"/>
      <c r="D318" s="1016">
        <f>+ROUND(H337+H328+H323+H332,0)</f>
        <v>29016</v>
      </c>
      <c r="E318" s="1017"/>
      <c r="F318" s="1017"/>
      <c r="G318" s="1017"/>
      <c r="H318" s="1020" t="s">
        <v>23</v>
      </c>
    </row>
    <row r="319" spans="2:8" ht="15.75" thickBot="1">
      <c r="B319" s="1014"/>
      <c r="C319" s="1206"/>
      <c r="D319" s="1018"/>
      <c r="E319" s="1019"/>
      <c r="F319" s="1019"/>
      <c r="G319" s="1019"/>
      <c r="H319" s="1021"/>
    </row>
    <row r="320" spans="2:8" ht="15.75" thickBot="1"/>
    <row r="321" spans="2:8">
      <c r="B321" s="1028" t="s">
        <v>494</v>
      </c>
      <c r="C321" s="1029"/>
      <c r="D321" s="41" t="s">
        <v>495</v>
      </c>
      <c r="E321" s="25" t="s">
        <v>496</v>
      </c>
      <c r="F321" s="25" t="s">
        <v>2469</v>
      </c>
      <c r="G321" s="26" t="s">
        <v>492</v>
      </c>
      <c r="H321" s="27" t="s">
        <v>493</v>
      </c>
    </row>
    <row r="322" spans="2:8" ht="15.75" thickBot="1">
      <c r="B322" s="91" t="s">
        <v>1027</v>
      </c>
      <c r="C322" s="11" t="str">
        <f>VLOOKUP(B322,'LISTA DE PRECIOS'!A:B,2,FALSE)</f>
        <v>Pintura texturizada hidrorepelente</v>
      </c>
      <c r="D322" s="12" t="str">
        <f>VLOOKUP(B322,'LISTA DE PRECIOS'!A:D,4,FALSE)</f>
        <v>Cñ</v>
      </c>
      <c r="E322" s="92">
        <v>0.12</v>
      </c>
      <c r="F322" s="92">
        <v>1.03</v>
      </c>
      <c r="G322" s="93">
        <f>VLOOKUP(B322,'LISTA DE PRECIOS'!A:E,5,FALSE)</f>
        <v>50000</v>
      </c>
      <c r="H322" s="94">
        <f>+ROUND(E322*F322*G322,0)</f>
        <v>6180</v>
      </c>
    </row>
    <row r="323" spans="2:8" ht="15.75" thickBot="1">
      <c r="B323" s="1022"/>
      <c r="C323" s="1023"/>
      <c r="D323" s="1024"/>
      <c r="E323" s="1030" t="s">
        <v>497</v>
      </c>
      <c r="F323" s="1031"/>
      <c r="G323" s="1032"/>
      <c r="H323" s="29">
        <f>ROUND(SUM(H322:H322),0)</f>
        <v>6180</v>
      </c>
    </row>
    <row r="324" spans="2:8" ht="15.75" thickBot="1">
      <c r="B324" s="1027"/>
      <c r="C324" s="1027"/>
      <c r="D324" s="1027"/>
      <c r="E324" s="1027"/>
      <c r="F324" s="1027"/>
      <c r="G324" s="1027"/>
      <c r="H324" s="1027"/>
    </row>
    <row r="325" spans="2:8">
      <c r="B325" s="1207" t="s">
        <v>489</v>
      </c>
      <c r="C325" s="1208"/>
      <c r="D325" s="124" t="s">
        <v>490</v>
      </c>
      <c r="E325" s="123" t="s">
        <v>491</v>
      </c>
      <c r="F325" s="123" t="s">
        <v>2469</v>
      </c>
      <c r="G325" s="122" t="s">
        <v>492</v>
      </c>
      <c r="H325" s="121" t="s">
        <v>493</v>
      </c>
    </row>
    <row r="326" spans="2:8">
      <c r="B326" s="114" t="s">
        <v>543</v>
      </c>
      <c r="C326" s="11" t="str">
        <f>VLOOKUP(B326,'LISTA DE PRECIOS'!A:B,2,FALSE)</f>
        <v>Herramienta menor</v>
      </c>
      <c r="D326" s="12" t="str">
        <f>VLOOKUP(B326,'LISTA DE PRECIOS'!A:D,4,FALSE)</f>
        <v>%MO</v>
      </c>
      <c r="E326" s="55">
        <v>0.1</v>
      </c>
      <c r="F326" s="174">
        <v>1</v>
      </c>
      <c r="G326" s="13">
        <f>+H337</f>
        <v>19030</v>
      </c>
      <c r="H326" s="39">
        <f>+ROUND(E326*F326*G326,0)</f>
        <v>1903</v>
      </c>
    </row>
    <row r="327" spans="2:8" ht="15.75" thickBot="1">
      <c r="B327" s="178" t="s">
        <v>548</v>
      </c>
      <c r="C327" s="11" t="str">
        <f>VLOOKUP(B327,'LISTA DE PRECIOS'!A:B,2,FALSE)</f>
        <v xml:space="preserve">Andamio certificado </v>
      </c>
      <c r="D327" s="12" t="str">
        <f>+D326</f>
        <v>%MO</v>
      </c>
      <c r="E327" s="55">
        <v>0.1</v>
      </c>
      <c r="F327" s="174">
        <v>1</v>
      </c>
      <c r="G327" s="13">
        <f>+H337</f>
        <v>19030</v>
      </c>
      <c r="H327" s="39">
        <f>+ROUND(E327*F327*G327,0)</f>
        <v>1903</v>
      </c>
    </row>
    <row r="328" spans="2:8" ht="15.75" thickBot="1">
      <c r="B328" s="1022"/>
      <c r="C328" s="1023"/>
      <c r="D328" s="1024"/>
      <c r="E328" s="1030" t="s">
        <v>498</v>
      </c>
      <c r="F328" s="1031"/>
      <c r="G328" s="1032"/>
      <c r="H328" s="29">
        <f>ROUND(SUM(H326:H327),0)</f>
        <v>3806</v>
      </c>
    </row>
    <row r="329" spans="2:8" ht="15.75" thickBot="1">
      <c r="B329" s="42"/>
      <c r="C329" s="42"/>
      <c r="D329" s="42"/>
      <c r="E329" s="10"/>
      <c r="F329" s="10"/>
      <c r="G329" s="7"/>
      <c r="H329" s="8"/>
    </row>
    <row r="330" spans="2:8" ht="24">
      <c r="B330" s="1207" t="s">
        <v>499</v>
      </c>
      <c r="C330" s="1208"/>
      <c r="D330" s="124" t="s">
        <v>495</v>
      </c>
      <c r="E330" s="124" t="s">
        <v>501</v>
      </c>
      <c r="F330" s="123" t="s">
        <v>2469</v>
      </c>
      <c r="G330" s="122" t="s">
        <v>500</v>
      </c>
      <c r="H330" s="121" t="s">
        <v>493</v>
      </c>
    </row>
    <row r="331" spans="2:8" ht="15.75" thickBot="1">
      <c r="B331" s="175" t="s">
        <v>2434</v>
      </c>
      <c r="C331" s="95"/>
      <c r="D331" s="92"/>
      <c r="E331" s="92"/>
      <c r="F331" s="173"/>
      <c r="G331" s="93"/>
      <c r="H331" s="94"/>
    </row>
    <row r="332" spans="2:8" ht="15.75" thickBot="1">
      <c r="B332" s="991"/>
      <c r="C332" s="991"/>
      <c r="D332" s="991"/>
      <c r="E332" s="1042" t="s">
        <v>502</v>
      </c>
      <c r="F332" s="1043"/>
      <c r="G332" s="1031"/>
      <c r="H332" s="172">
        <f>ROUND(SUM(H331:H331),0)</f>
        <v>0</v>
      </c>
    </row>
    <row r="333" spans="2:8" ht="15.75" thickBot="1">
      <c r="B333" s="1027"/>
      <c r="C333" s="1027"/>
      <c r="D333" s="1027"/>
      <c r="E333" s="1027"/>
      <c r="F333" s="1027"/>
      <c r="G333" s="1027"/>
      <c r="H333" s="1027"/>
    </row>
    <row r="334" spans="2:8">
      <c r="B334" s="1207" t="s">
        <v>503</v>
      </c>
      <c r="C334" s="1208"/>
      <c r="D334" s="124" t="s">
        <v>495</v>
      </c>
      <c r="E334" s="123" t="s">
        <v>504</v>
      </c>
      <c r="F334" s="123" t="s">
        <v>2469</v>
      </c>
      <c r="G334" s="122" t="s">
        <v>505</v>
      </c>
      <c r="H334" s="121" t="s">
        <v>493</v>
      </c>
    </row>
    <row r="335" spans="2:8" ht="15.75" thickBot="1">
      <c r="B335" s="111" t="s">
        <v>2514</v>
      </c>
      <c r="C335" s="11" t="str">
        <f>VLOOKUP(B335,'LISTA DE PRECIOS'!A:B,2,FALSE)</f>
        <v>Ayudante</v>
      </c>
      <c r="D335" s="12" t="str">
        <f>VLOOKUP(B335,'LISTA DE PRECIOS'!A:D,4,FALSE)</f>
        <v>Día</v>
      </c>
      <c r="E335" s="23">
        <v>0.1</v>
      </c>
      <c r="F335" s="23">
        <v>1</v>
      </c>
      <c r="G335" s="93">
        <f>VLOOKUP(B335,'LISTA DE PRECIOS'!A:E,5,FALSE)</f>
        <v>67964</v>
      </c>
      <c r="H335" s="119">
        <f>+ROUND(E335*F335*G335,0)</f>
        <v>6796</v>
      </c>
    </row>
    <row r="336" spans="2:8" ht="15.75" thickBot="1">
      <c r="B336" s="118" t="s">
        <v>2516</v>
      </c>
      <c r="C336" s="11" t="str">
        <f>VLOOKUP(B336,'LISTA DE PRECIOS'!A:B,2,FALSE)</f>
        <v>Oficial</v>
      </c>
      <c r="D336" s="12" t="str">
        <f>VLOOKUP(B336,'LISTA DE PRECIOS'!A:D,4,FALSE)</f>
        <v>Día</v>
      </c>
      <c r="E336" s="23">
        <v>0.1</v>
      </c>
      <c r="F336" s="117">
        <v>1</v>
      </c>
      <c r="G336" s="93">
        <f>VLOOKUP(B336,'LISTA DE PRECIOS'!A:E,5,FALSE)</f>
        <v>122335</v>
      </c>
      <c r="H336" s="116">
        <f>+ROUND(E336*F336*G336,0)</f>
        <v>12234</v>
      </c>
    </row>
    <row r="337" spans="2:8" ht="15.75" thickBot="1">
      <c r="B337" s="991"/>
      <c r="C337" s="991"/>
      <c r="D337" s="1258"/>
      <c r="E337" s="1042" t="s">
        <v>506</v>
      </c>
      <c r="F337" s="1043"/>
      <c r="G337" s="1031"/>
      <c r="H337" s="29">
        <f>ROUND(SUM(H335:H336),0)</f>
        <v>19030</v>
      </c>
    </row>
    <row r="338" spans="2:8" ht="15.75" thickBot="1">
      <c r="B338" s="42"/>
      <c r="C338" s="42"/>
      <c r="D338" s="42"/>
      <c r="E338" s="42"/>
      <c r="F338" s="42"/>
      <c r="G338" s="42"/>
      <c r="H338" s="42"/>
    </row>
    <row r="339" spans="2:8" ht="15.75" thickBot="1">
      <c r="B339" s="40"/>
      <c r="C339" s="40"/>
      <c r="D339" s="40"/>
      <c r="E339" s="995" t="s">
        <v>507</v>
      </c>
      <c r="F339" s="996"/>
      <c r="G339" s="997"/>
      <c r="H339" s="14">
        <f>+ROUND(H337+H328+H323+H332,0)</f>
        <v>29016</v>
      </c>
    </row>
    <row r="341" spans="2:8" ht="15.75" thickBot="1"/>
    <row r="342" spans="2:8" ht="16.5" thickBot="1">
      <c r="B342" s="998" t="s">
        <v>2532</v>
      </c>
      <c r="C342" s="999"/>
      <c r="D342" s="999"/>
      <c r="E342" s="999"/>
      <c r="F342" s="999"/>
      <c r="G342" s="999"/>
      <c r="H342" s="1000"/>
    </row>
    <row r="343" spans="2:8" ht="15.75" thickBot="1">
      <c r="B343" s="1001" t="s">
        <v>487</v>
      </c>
      <c r="C343" s="1002"/>
      <c r="D343" s="1003"/>
      <c r="E343" s="1004"/>
      <c r="F343" s="1004"/>
      <c r="G343" s="1004"/>
      <c r="H343" s="1005"/>
    </row>
    <row r="344" spans="2:8" ht="15.75" thickBot="1">
      <c r="B344" s="1006" t="s">
        <v>488</v>
      </c>
      <c r="C344" s="1007"/>
      <c r="D344" s="1008" t="s">
        <v>1849</v>
      </c>
      <c r="E344" s="1007"/>
      <c r="F344" s="1007"/>
      <c r="G344" s="1007"/>
      <c r="H344" s="1009"/>
    </row>
    <row r="345" spans="2:8" ht="14.45" customHeight="1">
      <c r="B345" s="1010" t="str">
        <f>VLOOKUP(D344,ACTIVIDADES!A:D,2,FALSE)</f>
        <v>Graniplast</v>
      </c>
      <c r="C345" s="1204"/>
      <c r="D345" s="1010" t="s">
        <v>34</v>
      </c>
      <c r="E345" s="1011"/>
      <c r="F345" s="1011"/>
      <c r="G345" s="1011"/>
      <c r="H345" s="38" t="s">
        <v>1</v>
      </c>
    </row>
    <row r="346" spans="2:8">
      <c r="B346" s="1012"/>
      <c r="C346" s="1205"/>
      <c r="D346" s="1016">
        <f>+ROUND(H365+H356+H351+H360,0)</f>
        <v>26302</v>
      </c>
      <c r="E346" s="1017"/>
      <c r="F346" s="1017"/>
      <c r="G346" s="1017"/>
      <c r="H346" s="1020" t="s">
        <v>23</v>
      </c>
    </row>
    <row r="347" spans="2:8" ht="15.75" thickBot="1">
      <c r="B347" s="1014"/>
      <c r="C347" s="1206"/>
      <c r="D347" s="1018"/>
      <c r="E347" s="1019"/>
      <c r="F347" s="1019"/>
      <c r="G347" s="1019"/>
      <c r="H347" s="1021"/>
    </row>
    <row r="348" spans="2:8" ht="15.75" thickBot="1"/>
    <row r="349" spans="2:8">
      <c r="B349" s="1207" t="s">
        <v>494</v>
      </c>
      <c r="C349" s="1208"/>
      <c r="D349" s="124" t="s">
        <v>495</v>
      </c>
      <c r="E349" s="123" t="s">
        <v>496</v>
      </c>
      <c r="F349" s="123" t="s">
        <v>2469</v>
      </c>
      <c r="G349" s="122" t="s">
        <v>492</v>
      </c>
      <c r="H349" s="121" t="s">
        <v>493</v>
      </c>
    </row>
    <row r="350" spans="2:8" ht="15.75" thickBot="1">
      <c r="B350" s="156" t="s">
        <v>852</v>
      </c>
      <c r="C350" s="11" t="str">
        <f>VLOOKUP(B350,'LISTA DE PRECIOS'!A:B,2,FALSE)</f>
        <v>Graniplast (cuñete de 5 galones)</v>
      </c>
      <c r="D350" s="12" t="str">
        <f>VLOOKUP(B350,'LISTA DE PRECIOS'!A:D,4,FALSE)</f>
        <v>Cñ</v>
      </c>
      <c r="E350" s="92">
        <v>0.1</v>
      </c>
      <c r="F350" s="92">
        <v>1.03</v>
      </c>
      <c r="G350" s="93">
        <f>VLOOKUP(B350,'LISTA DE PRECIOS'!A:E,5,FALSE)</f>
        <v>78000</v>
      </c>
      <c r="H350" s="94">
        <f>+ROUND(E350*F350*G350,0)</f>
        <v>8034</v>
      </c>
    </row>
    <row r="351" spans="2:8" ht="15.75" thickBot="1">
      <c r="B351" s="1022"/>
      <c r="C351" s="1023"/>
      <c r="D351" s="1024"/>
      <c r="E351" s="1030" t="s">
        <v>497</v>
      </c>
      <c r="F351" s="1031"/>
      <c r="G351" s="1032"/>
      <c r="H351" s="29">
        <f>ROUND(SUM(H350:H350),0)</f>
        <v>8034</v>
      </c>
    </row>
    <row r="352" spans="2:8" ht="15.75" thickBot="1">
      <c r="B352" s="1027"/>
      <c r="C352" s="1027"/>
      <c r="D352" s="1027"/>
      <c r="E352" s="1027"/>
      <c r="F352" s="1027"/>
      <c r="G352" s="1027"/>
      <c r="H352" s="1027"/>
    </row>
    <row r="353" spans="2:8">
      <c r="B353" s="1207" t="s">
        <v>489</v>
      </c>
      <c r="C353" s="1208"/>
      <c r="D353" s="124" t="s">
        <v>490</v>
      </c>
      <c r="E353" s="123" t="s">
        <v>491</v>
      </c>
      <c r="F353" s="123" t="s">
        <v>2469</v>
      </c>
      <c r="G353" s="122" t="s">
        <v>492</v>
      </c>
      <c r="H353" s="121" t="s">
        <v>493</v>
      </c>
    </row>
    <row r="354" spans="2:8">
      <c r="B354" s="114" t="s">
        <v>543</v>
      </c>
      <c r="C354" s="11" t="str">
        <f>VLOOKUP(B354,'LISTA DE PRECIOS'!A:B,2,FALSE)</f>
        <v>Herramienta menor</v>
      </c>
      <c r="D354" s="12" t="str">
        <f>VLOOKUP(B354,'LISTA DE PRECIOS'!A:D,4,FALSE)</f>
        <v>%MO</v>
      </c>
      <c r="E354" s="55">
        <v>0.1</v>
      </c>
      <c r="F354" s="174">
        <v>1</v>
      </c>
      <c r="G354" s="13">
        <f>+H365</f>
        <v>15224</v>
      </c>
      <c r="H354" s="39">
        <f>+ROUND(E354*F354*G354,0)</f>
        <v>1522</v>
      </c>
    </row>
    <row r="355" spans="2:8">
      <c r="B355" s="114" t="s">
        <v>524</v>
      </c>
      <c r="C355" s="11" t="str">
        <f>VLOOKUP(B355,'LISTA DE PRECIOS'!A:B,2,FALSE)</f>
        <v>Acarreo Horizontal</v>
      </c>
      <c r="D355" s="12" t="str">
        <f>VLOOKUP(B355,'LISTA DE PRECIOS'!A:D,4,FALSE)</f>
        <v>% MO</v>
      </c>
      <c r="E355" s="55">
        <v>0.1</v>
      </c>
      <c r="F355" s="174">
        <v>1</v>
      </c>
      <c r="G355" s="13">
        <f>+H365</f>
        <v>15224</v>
      </c>
      <c r="H355" s="39">
        <f>+ROUND(E355*F355*G355,0)</f>
        <v>1522</v>
      </c>
    </row>
    <row r="356" spans="2:8" ht="15.75" thickBot="1">
      <c r="B356" s="1022"/>
      <c r="C356" s="1023"/>
      <c r="D356" s="1024"/>
      <c r="E356" s="1030" t="s">
        <v>498</v>
      </c>
      <c r="F356" s="1031"/>
      <c r="G356" s="1032"/>
      <c r="H356" s="29">
        <f>ROUND(SUM(H354:H355),0)</f>
        <v>3044</v>
      </c>
    </row>
    <row r="357" spans="2:8" ht="15.75" thickBot="1">
      <c r="B357" s="42"/>
      <c r="C357" s="42"/>
      <c r="D357" s="42"/>
      <c r="E357" s="10"/>
      <c r="F357" s="10"/>
      <c r="G357" s="7"/>
      <c r="H357" s="8"/>
    </row>
    <row r="358" spans="2:8" ht="24">
      <c r="B358" s="1207" t="s">
        <v>499</v>
      </c>
      <c r="C358" s="1208"/>
      <c r="D358" s="124" t="s">
        <v>495</v>
      </c>
      <c r="E358" s="124" t="s">
        <v>501</v>
      </c>
      <c r="F358" s="123" t="s">
        <v>2469</v>
      </c>
      <c r="G358" s="122" t="s">
        <v>500</v>
      </c>
      <c r="H358" s="121" t="s">
        <v>493</v>
      </c>
    </row>
    <row r="359" spans="2:8" ht="15.75" thickBot="1">
      <c r="B359" s="91" t="s">
        <v>2434</v>
      </c>
      <c r="C359" s="95"/>
      <c r="D359" s="92"/>
      <c r="E359" s="92"/>
      <c r="F359" s="173"/>
      <c r="G359" s="93"/>
      <c r="H359" s="94"/>
    </row>
    <row r="360" spans="2:8" ht="15.75" thickBot="1">
      <c r="B360" s="991"/>
      <c r="C360" s="991"/>
      <c r="D360" s="991"/>
      <c r="E360" s="1042" t="s">
        <v>502</v>
      </c>
      <c r="F360" s="1043"/>
      <c r="G360" s="1031"/>
      <c r="H360" s="172">
        <f>ROUND(SUM(H359:H359),0)</f>
        <v>0</v>
      </c>
    </row>
    <row r="361" spans="2:8" ht="15.75" thickBot="1">
      <c r="B361" s="1027"/>
      <c r="C361" s="1027"/>
      <c r="D361" s="1027"/>
      <c r="E361" s="1027"/>
      <c r="F361" s="1027"/>
      <c r="G361" s="1027"/>
      <c r="H361" s="1027"/>
    </row>
    <row r="362" spans="2:8">
      <c r="B362" s="1207" t="s">
        <v>503</v>
      </c>
      <c r="C362" s="1208"/>
      <c r="D362" s="124" t="s">
        <v>495</v>
      </c>
      <c r="E362" s="123" t="s">
        <v>504</v>
      </c>
      <c r="F362" s="123" t="s">
        <v>2469</v>
      </c>
      <c r="G362" s="122" t="s">
        <v>505</v>
      </c>
      <c r="H362" s="121" t="s">
        <v>493</v>
      </c>
    </row>
    <row r="363" spans="2:8" ht="15.75" thickBot="1">
      <c r="B363" s="111" t="s">
        <v>2514</v>
      </c>
      <c r="C363" s="11" t="str">
        <f>VLOOKUP(B363,'LISTA DE PRECIOS'!A:B,2,FALSE)</f>
        <v>Ayudante</v>
      </c>
      <c r="D363" s="12" t="str">
        <f>VLOOKUP(B363,'LISTA DE PRECIOS'!A:D,4,FALSE)</f>
        <v>Día</v>
      </c>
      <c r="E363" s="23">
        <v>0.08</v>
      </c>
      <c r="F363" s="23">
        <v>1</v>
      </c>
      <c r="G363" s="93">
        <f>VLOOKUP(B363,'LISTA DE PRECIOS'!A:E,5,FALSE)</f>
        <v>67964</v>
      </c>
      <c r="H363" s="119">
        <f>+ROUND(E363*F363*G363,0)</f>
        <v>5437</v>
      </c>
    </row>
    <row r="364" spans="2:8" ht="15.75" thickBot="1">
      <c r="B364" s="118" t="s">
        <v>2516</v>
      </c>
      <c r="C364" s="11" t="str">
        <f>VLOOKUP(B364,'LISTA DE PRECIOS'!A:B,2,FALSE)</f>
        <v>Oficial</v>
      </c>
      <c r="D364" s="12" t="str">
        <f>VLOOKUP(B364,'LISTA DE PRECIOS'!A:D,4,FALSE)</f>
        <v>Día</v>
      </c>
      <c r="E364" s="117">
        <v>0.08</v>
      </c>
      <c r="F364" s="117">
        <v>1</v>
      </c>
      <c r="G364" s="93">
        <f>VLOOKUP(B364,'LISTA DE PRECIOS'!A:E,5,FALSE)</f>
        <v>122335</v>
      </c>
      <c r="H364" s="116">
        <f>+ROUND(E364*F364*G364,0)</f>
        <v>9787</v>
      </c>
    </row>
    <row r="365" spans="2:8" ht="15.75" thickBot="1">
      <c r="B365" s="991"/>
      <c r="C365" s="991"/>
      <c r="D365" s="1258"/>
      <c r="E365" s="1042" t="s">
        <v>506</v>
      </c>
      <c r="F365" s="1043"/>
      <c r="G365" s="1031"/>
      <c r="H365" s="29">
        <f>ROUND(SUM(H363:H364),0)</f>
        <v>15224</v>
      </c>
    </row>
    <row r="366" spans="2:8" ht="15.75" thickBot="1">
      <c r="B366" s="42"/>
      <c r="C366" s="42"/>
      <c r="D366" s="42"/>
      <c r="E366" s="42"/>
      <c r="F366" s="42"/>
      <c r="G366" s="42"/>
      <c r="H366" s="42"/>
    </row>
    <row r="367" spans="2:8" ht="15.75" thickBot="1">
      <c r="B367" s="40"/>
      <c r="C367" s="40"/>
      <c r="D367" s="40"/>
      <c r="E367" s="995" t="s">
        <v>507</v>
      </c>
      <c r="F367" s="996"/>
      <c r="G367" s="997"/>
      <c r="H367" s="14">
        <f>+ROUND(H365+H356+H351+H360,0)</f>
        <v>26302</v>
      </c>
    </row>
    <row r="369" spans="2:8" ht="15.75" thickBot="1"/>
    <row r="370" spans="2:8" ht="16.5" thickBot="1">
      <c r="B370" s="998" t="s">
        <v>2532</v>
      </c>
      <c r="C370" s="999"/>
      <c r="D370" s="999"/>
      <c r="E370" s="999"/>
      <c r="F370" s="999"/>
      <c r="G370" s="999"/>
      <c r="H370" s="1000"/>
    </row>
    <row r="371" spans="2:8" ht="15.75" thickBot="1">
      <c r="B371" s="1001" t="s">
        <v>487</v>
      </c>
      <c r="C371" s="1002"/>
      <c r="D371" s="1003"/>
      <c r="E371" s="1004"/>
      <c r="F371" s="1004"/>
      <c r="G371" s="1004"/>
      <c r="H371" s="1005"/>
    </row>
    <row r="372" spans="2:8" ht="15.75" thickBot="1">
      <c r="B372" s="1006" t="s">
        <v>488</v>
      </c>
      <c r="C372" s="1007"/>
      <c r="D372" s="1299" t="s">
        <v>1851</v>
      </c>
      <c r="E372" s="1300"/>
      <c r="F372" s="1300"/>
      <c r="G372" s="1300"/>
      <c r="H372" s="1301"/>
    </row>
    <row r="373" spans="2:8" ht="14.45" customHeight="1">
      <c r="B373" s="1010" t="str">
        <f>VLOOKUP(D372,ACTIVIDADES!A:D,2,FALSE)</f>
        <v>Pintura con esmalte guarda escobas, h = 0,10 m, incluye resane</v>
      </c>
      <c r="C373" s="1204"/>
      <c r="D373" s="1010" t="s">
        <v>34</v>
      </c>
      <c r="E373" s="1011"/>
      <c r="F373" s="1011"/>
      <c r="G373" s="1011"/>
      <c r="H373" s="38" t="s">
        <v>1</v>
      </c>
    </row>
    <row r="374" spans="2:8">
      <c r="B374" s="1012"/>
      <c r="C374" s="1205"/>
      <c r="D374" s="1016">
        <f>+ROUND(H393+H384+H380+H388,0)</f>
        <v>5761</v>
      </c>
      <c r="E374" s="1017"/>
      <c r="F374" s="1017"/>
      <c r="G374" s="1017"/>
      <c r="H374" s="1020" t="s">
        <v>28</v>
      </c>
    </row>
    <row r="375" spans="2:8" ht="15.75" thickBot="1">
      <c r="B375" s="1014"/>
      <c r="C375" s="1206"/>
      <c r="D375" s="1018"/>
      <c r="E375" s="1019"/>
      <c r="F375" s="1019"/>
      <c r="G375" s="1019"/>
      <c r="H375" s="1021"/>
    </row>
    <row r="376" spans="2:8" ht="15.75" thickBot="1"/>
    <row r="377" spans="2:8">
      <c r="B377" s="1207" t="s">
        <v>494</v>
      </c>
      <c r="C377" s="1208"/>
      <c r="D377" s="124" t="s">
        <v>495</v>
      </c>
      <c r="E377" s="123" t="s">
        <v>496</v>
      </c>
      <c r="F377" s="123" t="s">
        <v>2469</v>
      </c>
      <c r="G377" s="122" t="s">
        <v>492</v>
      </c>
      <c r="H377" s="121" t="s">
        <v>493</v>
      </c>
    </row>
    <row r="378" spans="2:8" ht="15.75" thickBot="1">
      <c r="B378" s="114" t="s">
        <v>1024</v>
      </c>
      <c r="C378" s="11" t="str">
        <f>VLOOKUP(B378,'LISTA DE PRECIOS'!A:B,2,FALSE)</f>
        <v>Pintura esmalte para exteriores</v>
      </c>
      <c r="D378" s="12" t="str">
        <f>VLOOKUP(B378,'LISTA DE PRECIOS'!A:D,4,FALSE)</f>
        <v>Gl</v>
      </c>
      <c r="E378" s="12">
        <v>2.5000000000000001E-2</v>
      </c>
      <c r="F378" s="12">
        <v>1.03</v>
      </c>
      <c r="G378" s="93">
        <f>VLOOKUP(B378,'LISTA DE PRECIOS'!A:E,5,FALSE)</f>
        <v>60633</v>
      </c>
      <c r="H378" s="39">
        <f>+ROUND(E378*F378*G378,0)</f>
        <v>1561</v>
      </c>
    </row>
    <row r="379" spans="2:8" ht="15.75" thickBot="1">
      <c r="B379" s="91" t="s">
        <v>1277</v>
      </c>
      <c r="C379" s="11" t="str">
        <f>VLOOKUP(B379,'LISTA DE PRECIOS'!A:B,2,FALSE)</f>
        <v>Yeso</v>
      </c>
      <c r="D379" s="12" t="str">
        <f>VLOOKUP(B379,'LISTA DE PRECIOS'!A:D,4,FALSE)</f>
        <v>Kg</v>
      </c>
      <c r="E379" s="92">
        <v>0.01</v>
      </c>
      <c r="F379" s="92">
        <v>1.05</v>
      </c>
      <c r="G379" s="93">
        <f>VLOOKUP(B379,'LISTA DE PRECIOS'!A:E,5,FALSE)</f>
        <v>1280</v>
      </c>
      <c r="H379" s="94">
        <f>+ROUND(E379*F379*G379,0)</f>
        <v>13</v>
      </c>
    </row>
    <row r="380" spans="2:8" ht="15.75" thickBot="1">
      <c r="B380" s="1022"/>
      <c r="C380" s="1023"/>
      <c r="D380" s="1024"/>
      <c r="E380" s="1030" t="s">
        <v>497</v>
      </c>
      <c r="F380" s="1031"/>
      <c r="G380" s="1032"/>
      <c r="H380" s="29">
        <f>ROUND(SUM(H378:H379),0)</f>
        <v>1574</v>
      </c>
    </row>
    <row r="381" spans="2:8" ht="15.75" thickBot="1">
      <c r="B381" s="1027"/>
      <c r="C381" s="1027"/>
      <c r="D381" s="1027"/>
      <c r="E381" s="1027"/>
      <c r="F381" s="1027"/>
      <c r="G381" s="1027"/>
      <c r="H381" s="1027"/>
    </row>
    <row r="382" spans="2:8">
      <c r="B382" s="1207" t="s">
        <v>489</v>
      </c>
      <c r="C382" s="1208"/>
      <c r="D382" s="124" t="s">
        <v>490</v>
      </c>
      <c r="E382" s="123" t="s">
        <v>491</v>
      </c>
      <c r="F382" s="123" t="s">
        <v>2469</v>
      </c>
      <c r="G382" s="122" t="s">
        <v>492</v>
      </c>
      <c r="H382" s="121" t="s">
        <v>493</v>
      </c>
    </row>
    <row r="383" spans="2:8" ht="15.75" thickBot="1">
      <c r="B383" s="91" t="s">
        <v>543</v>
      </c>
      <c r="C383" s="11" t="str">
        <f>VLOOKUP(B383,'LISTA DE PRECIOS'!A:B,2,FALSE)</f>
        <v>Herramienta menor</v>
      </c>
      <c r="D383" s="12" t="str">
        <f>VLOOKUP(B383,'LISTA DE PRECIOS'!A:D,4,FALSE)</f>
        <v>%MO</v>
      </c>
      <c r="E383" s="155">
        <v>0.1</v>
      </c>
      <c r="F383" s="196">
        <v>1</v>
      </c>
      <c r="G383" s="93">
        <f>+H393</f>
        <v>3806</v>
      </c>
      <c r="H383" s="94">
        <f>+ROUND(E383*F383*G383,0)</f>
        <v>381</v>
      </c>
    </row>
    <row r="384" spans="2:8" ht="15.75" thickBot="1">
      <c r="B384" s="1022"/>
      <c r="C384" s="1023"/>
      <c r="D384" s="1024"/>
      <c r="E384" s="1030" t="s">
        <v>498</v>
      </c>
      <c r="F384" s="1031"/>
      <c r="G384" s="1032"/>
      <c r="H384" s="29">
        <f>ROUND(SUM(H383:H383),0)</f>
        <v>381</v>
      </c>
    </row>
    <row r="385" spans="2:8" ht="15.75" thickBot="1">
      <c r="B385" s="42"/>
      <c r="C385" s="42"/>
      <c r="D385" s="42"/>
      <c r="E385" s="10"/>
      <c r="F385" s="10"/>
      <c r="G385" s="7"/>
      <c r="H385" s="8"/>
    </row>
    <row r="386" spans="2:8" ht="24">
      <c r="B386" s="1207" t="s">
        <v>499</v>
      </c>
      <c r="C386" s="1208"/>
      <c r="D386" s="124" t="s">
        <v>495</v>
      </c>
      <c r="E386" s="124" t="s">
        <v>501</v>
      </c>
      <c r="F386" s="123" t="s">
        <v>2469</v>
      </c>
      <c r="G386" s="122" t="s">
        <v>500</v>
      </c>
      <c r="H386" s="121" t="s">
        <v>493</v>
      </c>
    </row>
    <row r="387" spans="2:8" ht="15.75" thickBot="1">
      <c r="B387" s="91" t="s">
        <v>2434</v>
      </c>
      <c r="C387" s="95"/>
      <c r="D387" s="92"/>
      <c r="E387" s="92"/>
      <c r="F387" s="173"/>
      <c r="G387" s="93"/>
      <c r="H387" s="94"/>
    </row>
    <row r="388" spans="2:8" ht="15.75" thickBot="1">
      <c r="B388" s="991"/>
      <c r="C388" s="991"/>
      <c r="D388" s="991"/>
      <c r="E388" s="1042" t="s">
        <v>502</v>
      </c>
      <c r="F388" s="1043"/>
      <c r="G388" s="1031"/>
      <c r="H388" s="172">
        <f>ROUND(SUM(H387:H387),0)</f>
        <v>0</v>
      </c>
    </row>
    <row r="389" spans="2:8" ht="15.75" thickBot="1">
      <c r="B389" s="1027"/>
      <c r="C389" s="1027"/>
      <c r="D389" s="1027"/>
      <c r="E389" s="1027"/>
      <c r="F389" s="1027"/>
      <c r="G389" s="1027"/>
      <c r="H389" s="1027"/>
    </row>
    <row r="390" spans="2:8">
      <c r="B390" s="1207" t="s">
        <v>503</v>
      </c>
      <c r="C390" s="1208"/>
      <c r="D390" s="124" t="s">
        <v>495</v>
      </c>
      <c r="E390" s="123" t="s">
        <v>504</v>
      </c>
      <c r="F390" s="123" t="s">
        <v>2469</v>
      </c>
      <c r="G390" s="122" t="s">
        <v>505</v>
      </c>
      <c r="H390" s="121" t="s">
        <v>493</v>
      </c>
    </row>
    <row r="391" spans="2:8" ht="15.75" thickBot="1">
      <c r="B391" s="111" t="s">
        <v>2514</v>
      </c>
      <c r="C391" s="11" t="str">
        <f>VLOOKUP(B391,'LISTA DE PRECIOS'!A:B,2,FALSE)</f>
        <v>Ayudante</v>
      </c>
      <c r="D391" s="12" t="str">
        <f>VLOOKUP(B391,'LISTA DE PRECIOS'!A:D,4,FALSE)</f>
        <v>Día</v>
      </c>
      <c r="E391" s="23">
        <v>0.02</v>
      </c>
      <c r="F391" s="23">
        <v>1</v>
      </c>
      <c r="G391" s="93">
        <f>VLOOKUP(B391,'LISTA DE PRECIOS'!A:E,5,FALSE)</f>
        <v>67964</v>
      </c>
      <c r="H391" s="119">
        <f>+ROUND(E391*F391*G391,0)</f>
        <v>1359</v>
      </c>
    </row>
    <row r="392" spans="2:8" ht="15.75" thickBot="1">
      <c r="B392" s="118" t="s">
        <v>2516</v>
      </c>
      <c r="C392" s="11" t="str">
        <f>VLOOKUP(B392,'LISTA DE PRECIOS'!A:B,2,FALSE)</f>
        <v>Oficial</v>
      </c>
      <c r="D392" s="12" t="str">
        <f>VLOOKUP(B392,'LISTA DE PRECIOS'!A:D,4,FALSE)</f>
        <v>Día</v>
      </c>
      <c r="E392" s="117">
        <v>0.02</v>
      </c>
      <c r="F392" s="117">
        <v>1</v>
      </c>
      <c r="G392" s="93">
        <f>VLOOKUP(B392,'LISTA DE PRECIOS'!A:E,5,FALSE)</f>
        <v>122335</v>
      </c>
      <c r="H392" s="116">
        <f>+ROUND(E392*F392*G392,0)</f>
        <v>2447</v>
      </c>
    </row>
    <row r="393" spans="2:8" ht="15.75" thickBot="1">
      <c r="B393" s="991"/>
      <c r="C393" s="991"/>
      <c r="D393" s="1258"/>
      <c r="E393" s="1042" t="s">
        <v>506</v>
      </c>
      <c r="F393" s="1043"/>
      <c r="G393" s="1031"/>
      <c r="H393" s="29">
        <f>ROUND(SUM(H391:H392),0)</f>
        <v>3806</v>
      </c>
    </row>
    <row r="394" spans="2:8" ht="15.75" thickBot="1">
      <c r="B394" s="42"/>
      <c r="C394" s="42"/>
      <c r="D394" s="42"/>
      <c r="E394" s="42"/>
      <c r="F394" s="42"/>
      <c r="G394" s="42"/>
      <c r="H394" s="42"/>
    </row>
    <row r="395" spans="2:8" ht="15.75" thickBot="1">
      <c r="B395" s="40"/>
      <c r="C395" s="40"/>
      <c r="D395" s="40"/>
      <c r="E395" s="995" t="s">
        <v>507</v>
      </c>
      <c r="F395" s="996"/>
      <c r="G395" s="997"/>
      <c r="H395" s="14">
        <f>+ROUND(H393+H384+H380+H388,0)</f>
        <v>5761</v>
      </c>
    </row>
    <row r="397" spans="2:8" ht="15.75" thickBot="1"/>
    <row r="398" spans="2:8" ht="16.5" thickBot="1">
      <c r="B398" s="998" t="s">
        <v>2532</v>
      </c>
      <c r="C398" s="999"/>
      <c r="D398" s="999"/>
      <c r="E398" s="999"/>
      <c r="F398" s="999"/>
      <c r="G398" s="999"/>
      <c r="H398" s="1000"/>
    </row>
    <row r="399" spans="2:8" ht="15.75" thickBot="1">
      <c r="B399" s="1001" t="s">
        <v>487</v>
      </c>
      <c r="C399" s="1002"/>
      <c r="D399" s="1003"/>
      <c r="E399" s="1004"/>
      <c r="F399" s="1004"/>
      <c r="G399" s="1004"/>
      <c r="H399" s="1005"/>
    </row>
    <row r="400" spans="2:8" ht="15.75" thickBot="1">
      <c r="B400" s="1006" t="s">
        <v>488</v>
      </c>
      <c r="C400" s="1007"/>
      <c r="D400" s="1299" t="s">
        <v>1853</v>
      </c>
      <c r="E400" s="1300"/>
      <c r="F400" s="1300"/>
      <c r="G400" s="1300"/>
      <c r="H400" s="1301"/>
    </row>
    <row r="401" spans="2:8" ht="14.45" customHeight="1">
      <c r="B401" s="1010" t="str">
        <f>VLOOKUP(D400,ACTIVIDADES!A:D,2,FALSE)</f>
        <v>Blanqueamiento con carburo (cal)</v>
      </c>
      <c r="C401" s="1204"/>
      <c r="D401" s="1010" t="s">
        <v>34</v>
      </c>
      <c r="E401" s="1011"/>
      <c r="F401" s="1011"/>
      <c r="G401" s="1011"/>
      <c r="H401" s="38" t="s">
        <v>1</v>
      </c>
    </row>
    <row r="402" spans="2:8">
      <c r="B402" s="1012"/>
      <c r="C402" s="1205"/>
      <c r="D402" s="1016">
        <f>+ROUND(H421+H413+H408+H417,0)</f>
        <v>6634</v>
      </c>
      <c r="E402" s="1017"/>
      <c r="F402" s="1017"/>
      <c r="G402" s="1017"/>
      <c r="H402" s="1020" t="s">
        <v>23</v>
      </c>
    </row>
    <row r="403" spans="2:8" ht="15.75" thickBot="1">
      <c r="B403" s="1014"/>
      <c r="C403" s="1206"/>
      <c r="D403" s="1018"/>
      <c r="E403" s="1019"/>
      <c r="F403" s="1019"/>
      <c r="G403" s="1019"/>
      <c r="H403" s="1021"/>
    </row>
    <row r="404" spans="2:8" ht="15.75" thickBot="1"/>
    <row r="405" spans="2:8">
      <c r="B405" s="1207" t="s">
        <v>494</v>
      </c>
      <c r="C405" s="1208"/>
      <c r="D405" s="124" t="s">
        <v>495</v>
      </c>
      <c r="E405" s="123" t="s">
        <v>496</v>
      </c>
      <c r="F405" s="123" t="s">
        <v>2469</v>
      </c>
      <c r="G405" s="122" t="s">
        <v>492</v>
      </c>
      <c r="H405" s="121" t="s">
        <v>493</v>
      </c>
    </row>
    <row r="406" spans="2:8" ht="15.75" thickBot="1">
      <c r="B406" s="114" t="s">
        <v>725</v>
      </c>
      <c r="C406" s="11" t="str">
        <f>VLOOKUP(B406,'LISTA DE PRECIOS'!A:B,2,FALSE)</f>
        <v>Carburo</v>
      </c>
      <c r="D406" s="12" t="str">
        <f>VLOOKUP(B406,'LISTA DE PRECIOS'!A:D,4,FALSE)</f>
        <v>Kg</v>
      </c>
      <c r="E406" s="12">
        <v>3</v>
      </c>
      <c r="F406" s="12">
        <v>1.03</v>
      </c>
      <c r="G406" s="93">
        <f>VLOOKUP(B406,'LISTA DE PRECIOS'!A:E,5,FALSE)</f>
        <v>825</v>
      </c>
      <c r="H406" s="39">
        <f>+ROUND(E406*F406*G406,0)</f>
        <v>2549</v>
      </c>
    </row>
    <row r="407" spans="2:8" ht="15.75" thickBot="1">
      <c r="B407" s="91" t="s">
        <v>677</v>
      </c>
      <c r="C407" s="11" t="str">
        <f>VLOOKUP(B407,'LISTA DE PRECIOS'!A:B,2,FALSE)</f>
        <v xml:space="preserve">Agua </v>
      </c>
      <c r="D407" s="12" t="str">
        <f>VLOOKUP(B407,'LISTA DE PRECIOS'!A:D,4,FALSE)</f>
        <v>Lt</v>
      </c>
      <c r="E407" s="92">
        <v>1</v>
      </c>
      <c r="F407" s="92">
        <v>1</v>
      </c>
      <c r="G407" s="93">
        <f>VLOOKUP(B407,'LISTA DE PRECIOS'!A:E,5,FALSE)</f>
        <v>7</v>
      </c>
      <c r="H407" s="94">
        <f>+ROUND(E407*F407*G407,0)</f>
        <v>7</v>
      </c>
    </row>
    <row r="408" spans="2:8" ht="15.75" thickBot="1">
      <c r="B408" s="1022"/>
      <c r="C408" s="1023"/>
      <c r="D408" s="1024"/>
      <c r="E408" s="1030" t="s">
        <v>497</v>
      </c>
      <c r="F408" s="1031"/>
      <c r="G408" s="1032"/>
      <c r="H408" s="29">
        <f>ROUND(SUM(H406:H407),0)</f>
        <v>2556</v>
      </c>
    </row>
    <row r="409" spans="2:8" ht="15.75" thickBot="1">
      <c r="B409" s="1027"/>
      <c r="C409" s="1027"/>
      <c r="D409" s="1027"/>
      <c r="E409" s="1027"/>
      <c r="F409" s="1027"/>
      <c r="G409" s="1027"/>
      <c r="H409" s="1027"/>
    </row>
    <row r="410" spans="2:8">
      <c r="B410" s="1207" t="s">
        <v>489</v>
      </c>
      <c r="C410" s="1208"/>
      <c r="D410" s="124" t="s">
        <v>490</v>
      </c>
      <c r="E410" s="123" t="s">
        <v>491</v>
      </c>
      <c r="F410" s="123" t="s">
        <v>2469</v>
      </c>
      <c r="G410" s="122" t="s">
        <v>492</v>
      </c>
      <c r="H410" s="121" t="s">
        <v>493</v>
      </c>
    </row>
    <row r="411" spans="2:8">
      <c r="B411" s="114" t="s">
        <v>543</v>
      </c>
      <c r="C411" s="11" t="str">
        <f>VLOOKUP(B411,'LISTA DE PRECIOS'!A:B,2,FALSE)</f>
        <v>Herramienta menor</v>
      </c>
      <c r="D411" s="12" t="str">
        <f>VLOOKUP(B411,'LISTA DE PRECIOS'!A:D,4,FALSE)</f>
        <v>%MO</v>
      </c>
      <c r="E411" s="55">
        <v>0.1</v>
      </c>
      <c r="F411" s="174">
        <v>1</v>
      </c>
      <c r="G411" s="13">
        <f>+H421</f>
        <v>3398</v>
      </c>
      <c r="H411" s="39">
        <f>+ROUND(E411*F411*G411,0)</f>
        <v>340</v>
      </c>
    </row>
    <row r="412" spans="2:8">
      <c r="B412" s="114" t="s">
        <v>524</v>
      </c>
      <c r="C412" s="11" t="str">
        <f>VLOOKUP(B412,'LISTA DE PRECIOS'!A:B,2,FALSE)</f>
        <v>Acarreo Horizontal</v>
      </c>
      <c r="D412" s="12" t="str">
        <f>VLOOKUP(B412,'LISTA DE PRECIOS'!A:D,4,FALSE)</f>
        <v>% MO</v>
      </c>
      <c r="E412" s="55">
        <v>0.1</v>
      </c>
      <c r="F412" s="174">
        <v>1</v>
      </c>
      <c r="G412" s="13">
        <f>+H421</f>
        <v>3398</v>
      </c>
      <c r="H412" s="39">
        <f>+ROUND(E412*F412*G412,0)</f>
        <v>340</v>
      </c>
    </row>
    <row r="413" spans="2:8" ht="15.75" thickBot="1">
      <c r="B413" s="1022"/>
      <c r="C413" s="1023"/>
      <c r="D413" s="1024"/>
      <c r="E413" s="1030" t="s">
        <v>498</v>
      </c>
      <c r="F413" s="1031"/>
      <c r="G413" s="1032"/>
      <c r="H413" s="29">
        <f>ROUND(SUM(H411:H412),0)</f>
        <v>680</v>
      </c>
    </row>
    <row r="414" spans="2:8" ht="15.75" thickBot="1">
      <c r="B414" s="42"/>
      <c r="C414" s="42"/>
      <c r="D414" s="42"/>
      <c r="E414" s="10"/>
      <c r="F414" s="10"/>
      <c r="G414" s="7"/>
      <c r="H414" s="8"/>
    </row>
    <row r="415" spans="2:8" ht="24">
      <c r="B415" s="1207" t="s">
        <v>499</v>
      </c>
      <c r="C415" s="1208"/>
      <c r="D415" s="124" t="s">
        <v>495</v>
      </c>
      <c r="E415" s="124" t="s">
        <v>501</v>
      </c>
      <c r="F415" s="123" t="s">
        <v>2469</v>
      </c>
      <c r="G415" s="122" t="s">
        <v>500</v>
      </c>
      <c r="H415" s="121" t="s">
        <v>493</v>
      </c>
    </row>
    <row r="416" spans="2:8" ht="15.75" thickBot="1">
      <c r="B416" s="91" t="s">
        <v>2434</v>
      </c>
      <c r="C416" s="95"/>
      <c r="D416" s="92"/>
      <c r="E416" s="92"/>
      <c r="F416" s="173"/>
      <c r="G416" s="93"/>
      <c r="H416" s="94"/>
    </row>
    <row r="417" spans="2:8" ht="15.75" thickBot="1">
      <c r="B417" s="991"/>
      <c r="C417" s="991"/>
      <c r="D417" s="991"/>
      <c r="E417" s="1042" t="s">
        <v>502</v>
      </c>
      <c r="F417" s="1043"/>
      <c r="G417" s="1031"/>
      <c r="H417" s="172">
        <f>ROUND(SUM(H416:H416),0)</f>
        <v>0</v>
      </c>
    </row>
    <row r="418" spans="2:8" ht="15.75" thickBot="1">
      <c r="B418" s="1027"/>
      <c r="C418" s="1027"/>
      <c r="D418" s="1027"/>
      <c r="E418" s="1027"/>
      <c r="F418" s="1027"/>
      <c r="G418" s="1027"/>
      <c r="H418" s="1027"/>
    </row>
    <row r="419" spans="2:8">
      <c r="B419" s="1207" t="s">
        <v>503</v>
      </c>
      <c r="C419" s="1208"/>
      <c r="D419" s="124" t="s">
        <v>495</v>
      </c>
      <c r="E419" s="123" t="s">
        <v>504</v>
      </c>
      <c r="F419" s="123" t="s">
        <v>2469</v>
      </c>
      <c r="G419" s="122" t="s">
        <v>505</v>
      </c>
      <c r="H419" s="121" t="s">
        <v>493</v>
      </c>
    </row>
    <row r="420" spans="2:8" ht="15.75" thickBot="1">
      <c r="B420" s="111" t="s">
        <v>2514</v>
      </c>
      <c r="C420" s="11" t="str">
        <f>VLOOKUP(B420,'LISTA DE PRECIOS'!A:B,2,FALSE)</f>
        <v>Ayudante</v>
      </c>
      <c r="D420" s="12" t="str">
        <f>VLOOKUP(B420,'LISTA DE PRECIOS'!A:D,4,FALSE)</f>
        <v>Día</v>
      </c>
      <c r="E420" s="23">
        <v>0.05</v>
      </c>
      <c r="F420" s="23">
        <v>1</v>
      </c>
      <c r="G420" s="93">
        <f>VLOOKUP(B420,'LISTA DE PRECIOS'!A:E,5,FALSE)</f>
        <v>67964</v>
      </c>
      <c r="H420" s="119">
        <f>+ROUND(E420*F420*G420,0)</f>
        <v>3398</v>
      </c>
    </row>
    <row r="421" spans="2:8" ht="15.75" thickBot="1">
      <c r="B421" s="991"/>
      <c r="C421" s="991"/>
      <c r="D421" s="1258"/>
      <c r="E421" s="1042" t="s">
        <v>506</v>
      </c>
      <c r="F421" s="1043"/>
      <c r="G421" s="1031"/>
      <c r="H421" s="29">
        <f>ROUND(SUM(H420:H420),0)</f>
        <v>3398</v>
      </c>
    </row>
    <row r="422" spans="2:8" ht="15.75" thickBot="1">
      <c r="B422" s="42"/>
      <c r="C422" s="42"/>
      <c r="D422" s="42"/>
      <c r="E422" s="42"/>
      <c r="F422" s="42"/>
      <c r="G422" s="42"/>
      <c r="H422" s="42"/>
    </row>
    <row r="423" spans="2:8" ht="15.75" thickBot="1">
      <c r="B423" s="40"/>
      <c r="C423" s="40"/>
      <c r="D423" s="40"/>
      <c r="E423" s="995" t="s">
        <v>507</v>
      </c>
      <c r="F423" s="996"/>
      <c r="G423" s="997"/>
      <c r="H423" s="14">
        <f>+ROUND(H421+H413+H408+H417,0)</f>
        <v>6634</v>
      </c>
    </row>
    <row r="425" spans="2:8" ht="15.75" thickBot="1"/>
    <row r="426" spans="2:8" ht="16.5" thickBot="1">
      <c r="B426" s="998" t="s">
        <v>2532</v>
      </c>
      <c r="C426" s="999"/>
      <c r="D426" s="999"/>
      <c r="E426" s="999"/>
      <c r="F426" s="999"/>
      <c r="G426" s="999"/>
      <c r="H426" s="1000"/>
    </row>
    <row r="427" spans="2:8" ht="15.75" thickBot="1">
      <c r="B427" s="1001" t="s">
        <v>487</v>
      </c>
      <c r="C427" s="1002"/>
      <c r="D427" s="1003"/>
      <c r="E427" s="1004"/>
      <c r="F427" s="1004"/>
      <c r="G427" s="1004"/>
      <c r="H427" s="1005"/>
    </row>
    <row r="428" spans="2:8" ht="15.75" thickBot="1">
      <c r="B428" s="1006" t="s">
        <v>488</v>
      </c>
      <c r="C428" s="1007"/>
      <c r="D428" s="1299" t="s">
        <v>1859</v>
      </c>
      <c r="E428" s="1300"/>
      <c r="F428" s="1300"/>
      <c r="G428" s="1300"/>
      <c r="H428" s="1301"/>
    </row>
    <row r="429" spans="2:8" ht="14.45" customHeight="1">
      <c r="B429" s="1010" t="str">
        <f>VLOOKUP(D428,ACTIVIDADES!A:D,2,FALSE)</f>
        <v>Pintura reflectiva de aluminio, incluye filos y dilataciones mínimo 2 manos</v>
      </c>
      <c r="C429" s="1204"/>
      <c r="D429" s="1010" t="s">
        <v>34</v>
      </c>
      <c r="E429" s="1011"/>
      <c r="F429" s="1011"/>
      <c r="G429" s="1011"/>
      <c r="H429" s="38" t="s">
        <v>1</v>
      </c>
    </row>
    <row r="430" spans="2:8">
      <c r="B430" s="1012"/>
      <c r="C430" s="1205"/>
      <c r="D430" s="1016">
        <f>+ROUND(H449+H440+H435+H444,0)</f>
        <v>27161</v>
      </c>
      <c r="E430" s="1017"/>
      <c r="F430" s="1017"/>
      <c r="G430" s="1017"/>
      <c r="H430" s="1020" t="s">
        <v>23</v>
      </c>
    </row>
    <row r="431" spans="2:8" ht="15.75" thickBot="1">
      <c r="B431" s="1014"/>
      <c r="C431" s="1206"/>
      <c r="D431" s="1018"/>
      <c r="E431" s="1019"/>
      <c r="F431" s="1019"/>
      <c r="G431" s="1019"/>
      <c r="H431" s="1021"/>
    </row>
    <row r="432" spans="2:8" ht="15.75" thickBot="1"/>
    <row r="433" spans="2:8">
      <c r="B433" s="1207" t="s">
        <v>494</v>
      </c>
      <c r="C433" s="1208"/>
      <c r="D433" s="124" t="s">
        <v>495</v>
      </c>
      <c r="E433" s="123" t="s">
        <v>496</v>
      </c>
      <c r="F433" s="123" t="s">
        <v>2469</v>
      </c>
      <c r="G433" s="122" t="s">
        <v>492</v>
      </c>
      <c r="H433" s="121" t="s">
        <v>493</v>
      </c>
    </row>
    <row r="434" spans="2:8" ht="15.75" thickBot="1">
      <c r="B434" s="91" t="s">
        <v>1026</v>
      </c>
      <c r="C434" s="11" t="str">
        <f>VLOOKUP(B434,'LISTA DE PRECIOS'!A:B,2,FALSE)</f>
        <v>Pintura reflectiva de aluminio</v>
      </c>
      <c r="D434" s="12" t="str">
        <f>VLOOKUP(B434,'LISTA DE PRECIOS'!A:D,4,FALSE)</f>
        <v>Kg</v>
      </c>
      <c r="E434" s="92">
        <v>0.2</v>
      </c>
      <c r="F434" s="92">
        <v>1.03</v>
      </c>
      <c r="G434" s="93">
        <f>VLOOKUP(B434,'LISTA DE PRECIOS'!A:E,5,FALSE)</f>
        <v>40000</v>
      </c>
      <c r="H434" s="94">
        <f>+ROUND(E434*F434*G434,0)</f>
        <v>8240</v>
      </c>
    </row>
    <row r="435" spans="2:8" ht="15.75" thickBot="1">
      <c r="B435" s="1022"/>
      <c r="C435" s="1023"/>
      <c r="D435" s="1024"/>
      <c r="E435" s="1030" t="s">
        <v>497</v>
      </c>
      <c r="F435" s="1031"/>
      <c r="G435" s="1032"/>
      <c r="H435" s="29">
        <f>ROUND(SUM(H434:H434),0)</f>
        <v>8240</v>
      </c>
    </row>
    <row r="436" spans="2:8" ht="15.75" thickBot="1">
      <c r="B436" s="1027"/>
      <c r="C436" s="1027"/>
      <c r="D436" s="1027"/>
      <c r="E436" s="1027"/>
      <c r="F436" s="1027"/>
      <c r="G436" s="1027"/>
      <c r="H436" s="1027"/>
    </row>
    <row r="437" spans="2:8">
      <c r="B437" s="1207" t="s">
        <v>489</v>
      </c>
      <c r="C437" s="1208"/>
      <c r="D437" s="124" t="s">
        <v>490</v>
      </c>
      <c r="E437" s="123" t="s">
        <v>491</v>
      </c>
      <c r="F437" s="123" t="s">
        <v>2469</v>
      </c>
      <c r="G437" s="122" t="s">
        <v>492</v>
      </c>
      <c r="H437" s="121" t="s">
        <v>493</v>
      </c>
    </row>
    <row r="438" spans="2:8">
      <c r="B438" s="114" t="s">
        <v>543</v>
      </c>
      <c r="C438" s="11" t="str">
        <f>VLOOKUP(B438,'LISTA DE PRECIOS'!A:B,2,FALSE)</f>
        <v>Herramienta menor</v>
      </c>
      <c r="D438" s="12" t="str">
        <f>VLOOKUP(B438,'LISTA DE PRECIOS'!A:D,4,FALSE)</f>
        <v>%MO</v>
      </c>
      <c r="E438" s="55">
        <v>0.1</v>
      </c>
      <c r="F438" s="174">
        <v>1</v>
      </c>
      <c r="G438" s="13">
        <f>+H449</f>
        <v>15767</v>
      </c>
      <c r="H438" s="39">
        <f>+ROUND(E438*F438*G438,0)</f>
        <v>1577</v>
      </c>
    </row>
    <row r="439" spans="2:8">
      <c r="B439" s="114" t="s">
        <v>524</v>
      </c>
      <c r="C439" s="11" t="str">
        <f>VLOOKUP(B439,'LISTA DE PRECIOS'!A:B,2,FALSE)</f>
        <v>Acarreo Horizontal</v>
      </c>
      <c r="D439" s="12" t="str">
        <f>VLOOKUP(B439,'LISTA DE PRECIOS'!A:D,4,FALSE)</f>
        <v>% MO</v>
      </c>
      <c r="E439" s="55">
        <v>0.1</v>
      </c>
      <c r="F439" s="174">
        <v>1</v>
      </c>
      <c r="G439" s="13">
        <f>+H449</f>
        <v>15767</v>
      </c>
      <c r="H439" s="39">
        <f>+ROUND(E439*F439*G439,0)</f>
        <v>1577</v>
      </c>
    </row>
    <row r="440" spans="2:8" ht="15.75" thickBot="1">
      <c r="B440" s="1022"/>
      <c r="C440" s="1023"/>
      <c r="D440" s="1024"/>
      <c r="E440" s="1030" t="s">
        <v>498</v>
      </c>
      <c r="F440" s="1031"/>
      <c r="G440" s="1032"/>
      <c r="H440" s="29">
        <f>ROUND(SUM(H438:H439),0)</f>
        <v>3154</v>
      </c>
    </row>
    <row r="441" spans="2:8" ht="15.75" thickBot="1">
      <c r="B441" s="42"/>
      <c r="C441" s="42"/>
      <c r="D441" s="42"/>
      <c r="E441" s="10"/>
      <c r="F441" s="10"/>
      <c r="G441" s="7"/>
      <c r="H441" s="8"/>
    </row>
    <row r="442" spans="2:8" ht="24">
      <c r="B442" s="1207" t="s">
        <v>499</v>
      </c>
      <c r="C442" s="1208"/>
      <c r="D442" s="124" t="s">
        <v>495</v>
      </c>
      <c r="E442" s="124" t="s">
        <v>501</v>
      </c>
      <c r="F442" s="123" t="s">
        <v>2469</v>
      </c>
      <c r="G442" s="122" t="s">
        <v>500</v>
      </c>
      <c r="H442" s="121" t="s">
        <v>493</v>
      </c>
    </row>
    <row r="443" spans="2:8" ht="15.75" thickBot="1">
      <c r="B443" s="91" t="s">
        <v>2434</v>
      </c>
      <c r="C443" s="95"/>
      <c r="D443" s="92"/>
      <c r="E443" s="92"/>
      <c r="F443" s="173"/>
      <c r="G443" s="93"/>
      <c r="H443" s="94"/>
    </row>
    <row r="444" spans="2:8" ht="15.75" thickBot="1">
      <c r="B444" s="991"/>
      <c r="C444" s="991"/>
      <c r="D444" s="991"/>
      <c r="E444" s="1042" t="s">
        <v>502</v>
      </c>
      <c r="F444" s="1043"/>
      <c r="G444" s="1031"/>
      <c r="H444" s="172">
        <f>ROUND(SUM(H443:H443),0)</f>
        <v>0</v>
      </c>
    </row>
    <row r="445" spans="2:8" ht="15.75" thickBot="1">
      <c r="B445" s="1027"/>
      <c r="C445" s="1027"/>
      <c r="D445" s="1027"/>
      <c r="E445" s="1027"/>
      <c r="F445" s="1027"/>
      <c r="G445" s="1027"/>
      <c r="H445" s="1027"/>
    </row>
    <row r="446" spans="2:8">
      <c r="B446" s="1207" t="s">
        <v>503</v>
      </c>
      <c r="C446" s="1208"/>
      <c r="D446" s="124" t="s">
        <v>495</v>
      </c>
      <c r="E446" s="123" t="s">
        <v>504</v>
      </c>
      <c r="F446" s="123" t="s">
        <v>2469</v>
      </c>
      <c r="G446" s="122" t="s">
        <v>505</v>
      </c>
      <c r="H446" s="121" t="s">
        <v>493</v>
      </c>
    </row>
    <row r="447" spans="2:8" ht="15.75" thickBot="1">
      <c r="B447" s="111" t="s">
        <v>2514</v>
      </c>
      <c r="C447" s="11" t="str">
        <f>VLOOKUP(B447,'LISTA DE PRECIOS'!A:B,2,FALSE)</f>
        <v>Ayudante</v>
      </c>
      <c r="D447" s="12" t="str">
        <f>VLOOKUP(B447,'LISTA DE PRECIOS'!A:D,4,FALSE)</f>
        <v>Día</v>
      </c>
      <c r="E447" s="23">
        <v>0.04</v>
      </c>
      <c r="F447" s="23">
        <v>4</v>
      </c>
      <c r="G447" s="93">
        <f>VLOOKUP(B447,'LISTA DE PRECIOS'!A:E,5,FALSE)</f>
        <v>67964</v>
      </c>
      <c r="H447" s="119">
        <f>+ROUND(E447*F447*G447,0)</f>
        <v>10874</v>
      </c>
    </row>
    <row r="448" spans="2:8" ht="15.75" thickBot="1">
      <c r="B448" s="118" t="s">
        <v>2516</v>
      </c>
      <c r="C448" s="11" t="str">
        <f>VLOOKUP(B448,'LISTA DE PRECIOS'!A:B,2,FALSE)</f>
        <v>Oficial</v>
      </c>
      <c r="D448" s="12" t="str">
        <f>VLOOKUP(B448,'LISTA DE PRECIOS'!A:D,4,FALSE)</f>
        <v>Día</v>
      </c>
      <c r="E448" s="117">
        <v>0.04</v>
      </c>
      <c r="F448" s="117">
        <v>1</v>
      </c>
      <c r="G448" s="93">
        <f>VLOOKUP(B448,'LISTA DE PRECIOS'!A:E,5,FALSE)</f>
        <v>122335</v>
      </c>
      <c r="H448" s="116">
        <f>+ROUND(E448*F448*G448,0)</f>
        <v>4893</v>
      </c>
    </row>
    <row r="449" spans="2:11" ht="15.75" thickBot="1">
      <c r="B449" s="991"/>
      <c r="C449" s="991"/>
      <c r="D449" s="1258"/>
      <c r="E449" s="1042" t="s">
        <v>506</v>
      </c>
      <c r="F449" s="1043"/>
      <c r="G449" s="1031"/>
      <c r="H449" s="29">
        <f>ROUND(SUM(H447:H448),0)</f>
        <v>15767</v>
      </c>
    </row>
    <row r="450" spans="2:11" ht="15.75" thickBot="1">
      <c r="B450" s="42"/>
      <c r="C450" s="42"/>
      <c r="D450" s="42"/>
      <c r="E450" s="42"/>
      <c r="F450" s="42"/>
      <c r="G450" s="42"/>
      <c r="H450" s="42"/>
    </row>
    <row r="451" spans="2:11" ht="15.75" thickBot="1">
      <c r="B451" s="40"/>
      <c r="C451" s="40"/>
      <c r="D451" s="40"/>
      <c r="E451" s="995" t="s">
        <v>507</v>
      </c>
      <c r="F451" s="996"/>
      <c r="G451" s="997"/>
      <c r="H451" s="14">
        <f>+ROUND(H449+H440+H435+H444,0)</f>
        <v>27161</v>
      </c>
      <c r="K451" s="1" t="s">
        <v>33</v>
      </c>
    </row>
    <row r="452" spans="2:11">
      <c r="B452" s="40"/>
      <c r="C452" s="40"/>
      <c r="D452" s="40"/>
      <c r="E452" s="201"/>
      <c r="F452" s="201"/>
      <c r="G452" s="201"/>
      <c r="H452" s="200"/>
    </row>
    <row r="453" spans="2:11" ht="15.75" thickBot="1"/>
    <row r="454" spans="2:11" ht="16.5" thickBot="1">
      <c r="B454" s="998" t="s">
        <v>2532</v>
      </c>
      <c r="C454" s="999"/>
      <c r="D454" s="999"/>
      <c r="E454" s="999"/>
      <c r="F454" s="999"/>
      <c r="G454" s="999"/>
      <c r="H454" s="1000"/>
    </row>
    <row r="455" spans="2:11" ht="15.75" thickBot="1">
      <c r="B455" s="1001" t="s">
        <v>487</v>
      </c>
      <c r="C455" s="1002"/>
      <c r="D455" s="1003"/>
      <c r="E455" s="1004"/>
      <c r="F455" s="1004"/>
      <c r="G455" s="1004"/>
      <c r="H455" s="1005"/>
    </row>
    <row r="456" spans="2:11" ht="15.75" thickBot="1">
      <c r="B456" s="1006" t="s">
        <v>488</v>
      </c>
      <c r="C456" s="1007"/>
      <c r="D456" s="1008" t="s">
        <v>2636</v>
      </c>
      <c r="E456" s="1007"/>
      <c r="F456" s="1007"/>
      <c r="G456" s="1007"/>
      <c r="H456" s="1009"/>
    </row>
    <row r="457" spans="2:11" ht="14.45" customHeight="1">
      <c r="B457" s="1010" t="e">
        <f>VLOOKUP(D456,ACTIVIDADES!A:D,2,FALSE)</f>
        <v>#N/A</v>
      </c>
      <c r="C457" s="1204"/>
      <c r="D457" s="1010" t="s">
        <v>34</v>
      </c>
      <c r="E457" s="1011"/>
      <c r="F457" s="1011"/>
      <c r="G457" s="1011"/>
      <c r="H457" s="38" t="s">
        <v>1</v>
      </c>
    </row>
    <row r="458" spans="2:11">
      <c r="B458" s="1012"/>
      <c r="C458" s="1205"/>
      <c r="D458" s="1016">
        <f>+ROUND(H476+H468+H463+H472,0)</f>
        <v>7837</v>
      </c>
      <c r="E458" s="1017"/>
      <c r="F458" s="1017"/>
      <c r="G458" s="1017"/>
      <c r="H458" s="1020" t="e">
        <v>#N/A</v>
      </c>
    </row>
    <row r="459" spans="2:11" ht="15.75" thickBot="1">
      <c r="B459" s="1014"/>
      <c r="C459" s="1206"/>
      <c r="D459" s="1018"/>
      <c r="E459" s="1019"/>
      <c r="F459" s="1019"/>
      <c r="G459" s="1019"/>
      <c r="H459" s="1021"/>
    </row>
    <row r="460" spans="2:11" ht="15.75" thickBot="1"/>
    <row r="461" spans="2:11">
      <c r="B461" s="1207" t="s">
        <v>494</v>
      </c>
      <c r="C461" s="1208"/>
      <c r="D461" s="124" t="s">
        <v>495</v>
      </c>
      <c r="E461" s="123" t="s">
        <v>496</v>
      </c>
      <c r="F461" s="123" t="s">
        <v>2469</v>
      </c>
      <c r="G461" s="122" t="s">
        <v>492</v>
      </c>
      <c r="H461" s="121" t="s">
        <v>493</v>
      </c>
    </row>
    <row r="462" spans="2:11" ht="15.75" thickBot="1">
      <c r="B462" s="156"/>
      <c r="C462" s="11" t="s">
        <v>2637</v>
      </c>
      <c r="D462" s="12" t="s">
        <v>27</v>
      </c>
      <c r="E462" s="92">
        <v>0.16666666666666666</v>
      </c>
      <c r="F462" s="92">
        <v>1.05</v>
      </c>
      <c r="G462" s="93">
        <v>28000</v>
      </c>
      <c r="H462" s="94">
        <f>+ROUND(E462*F462*G462,0)</f>
        <v>4900</v>
      </c>
    </row>
    <row r="463" spans="2:11" ht="15.75" thickBot="1">
      <c r="B463" s="1022"/>
      <c r="C463" s="1023"/>
      <c r="D463" s="1024"/>
      <c r="E463" s="1030" t="s">
        <v>497</v>
      </c>
      <c r="F463" s="1031"/>
      <c r="G463" s="1032"/>
      <c r="H463" s="29">
        <f>ROUND(SUM(H462:H462),0)</f>
        <v>4900</v>
      </c>
    </row>
    <row r="464" spans="2:11" ht="15.75" thickBot="1">
      <c r="B464" s="1027"/>
      <c r="C464" s="1027"/>
      <c r="D464" s="1027"/>
      <c r="E464" s="1027"/>
      <c r="F464" s="1027"/>
      <c r="G464" s="1027"/>
      <c r="H464" s="1027"/>
    </row>
    <row r="465" spans="2:8">
      <c r="B465" s="1207" t="s">
        <v>489</v>
      </c>
      <c r="C465" s="1208"/>
      <c r="D465" s="124" t="s">
        <v>490</v>
      </c>
      <c r="E465" s="123" t="s">
        <v>491</v>
      </c>
      <c r="F465" s="123" t="s">
        <v>2469</v>
      </c>
      <c r="G465" s="122" t="s">
        <v>492</v>
      </c>
      <c r="H465" s="121" t="s">
        <v>493</v>
      </c>
    </row>
    <row r="466" spans="2:8">
      <c r="B466" s="114" t="s">
        <v>543</v>
      </c>
      <c r="C466" s="11" t="str">
        <f>VLOOKUP(B466,'LISTA DE PRECIOS'!A:B,2,FALSE)</f>
        <v>Herramienta menor</v>
      </c>
      <c r="D466" s="12" t="str">
        <f>VLOOKUP(B466,'LISTA DE PRECIOS'!A:D,4,FALSE)</f>
        <v>%MO</v>
      </c>
      <c r="E466" s="55">
        <v>0.1</v>
      </c>
      <c r="F466" s="174">
        <v>1</v>
      </c>
      <c r="G466" s="13">
        <f>+H476</f>
        <v>2447</v>
      </c>
      <c r="H466" s="39">
        <f>+ROUND(E466*F466*G466,0)</f>
        <v>245</v>
      </c>
    </row>
    <row r="467" spans="2:8">
      <c r="B467" s="114" t="s">
        <v>548</v>
      </c>
      <c r="C467" s="11" t="str">
        <f>VLOOKUP(B467,'LISTA DE PRECIOS'!A:B,2,FALSE)</f>
        <v xml:space="preserve">Andamio certificado </v>
      </c>
      <c r="D467" s="12" t="str">
        <f>+D466</f>
        <v>%MO</v>
      </c>
      <c r="E467" s="55">
        <v>0.1</v>
      </c>
      <c r="F467" s="174">
        <v>1</v>
      </c>
      <c r="G467" s="13">
        <f>+H476</f>
        <v>2447</v>
      </c>
      <c r="H467" s="39">
        <f>+ROUND(E467*F467*G467,0)</f>
        <v>245</v>
      </c>
    </row>
    <row r="468" spans="2:8" ht="15.75" thickBot="1">
      <c r="B468" s="1022"/>
      <c r="C468" s="1023"/>
      <c r="D468" s="1024"/>
      <c r="E468" s="1030" t="s">
        <v>498</v>
      </c>
      <c r="F468" s="1031"/>
      <c r="G468" s="1032"/>
      <c r="H468" s="29">
        <f>ROUND(SUM(H466:H467),0)</f>
        <v>490</v>
      </c>
    </row>
    <row r="469" spans="2:8" ht="15.75" thickBot="1">
      <c r="B469" s="42"/>
      <c r="C469" s="42"/>
      <c r="D469" s="42"/>
      <c r="E469" s="10"/>
      <c r="F469" s="10"/>
      <c r="G469" s="7"/>
      <c r="H469" s="8"/>
    </row>
    <row r="470" spans="2:8" ht="24">
      <c r="B470" s="1207" t="s">
        <v>499</v>
      </c>
      <c r="C470" s="1208"/>
      <c r="D470" s="124" t="s">
        <v>495</v>
      </c>
      <c r="E470" s="124" t="s">
        <v>501</v>
      </c>
      <c r="F470" s="123" t="s">
        <v>2469</v>
      </c>
      <c r="G470" s="122" t="s">
        <v>500</v>
      </c>
      <c r="H470" s="121" t="s">
        <v>493</v>
      </c>
    </row>
    <row r="471" spans="2:8" ht="15.75" thickBot="1">
      <c r="B471" s="91" t="s">
        <v>2434</v>
      </c>
      <c r="C471" s="95"/>
      <c r="D471" s="92"/>
      <c r="E471" s="92"/>
      <c r="F471" s="173"/>
      <c r="G471" s="93"/>
      <c r="H471" s="94"/>
    </row>
    <row r="472" spans="2:8" ht="15.75" thickBot="1">
      <c r="B472" s="991"/>
      <c r="C472" s="991"/>
      <c r="D472" s="991"/>
      <c r="E472" s="1042" t="s">
        <v>502</v>
      </c>
      <c r="F472" s="1043"/>
      <c r="G472" s="1031"/>
      <c r="H472" s="172">
        <f>ROUND(SUM(H471:H471),0)</f>
        <v>0</v>
      </c>
    </row>
    <row r="473" spans="2:8" ht="15.75" thickBot="1">
      <c r="B473" s="1027"/>
      <c r="C473" s="1027"/>
      <c r="D473" s="1027"/>
      <c r="E473" s="1027"/>
      <c r="F473" s="1027"/>
      <c r="G473" s="1027"/>
      <c r="H473" s="1027"/>
    </row>
    <row r="474" spans="2:8">
      <c r="B474" s="1207" t="s">
        <v>503</v>
      </c>
      <c r="C474" s="1208"/>
      <c r="D474" s="124" t="s">
        <v>495</v>
      </c>
      <c r="E474" s="123" t="s">
        <v>504</v>
      </c>
      <c r="F474" s="123" t="s">
        <v>2469</v>
      </c>
      <c r="G474" s="122" t="s">
        <v>505</v>
      </c>
      <c r="H474" s="121" t="s">
        <v>493</v>
      </c>
    </row>
    <row r="475" spans="2:8" ht="15.75" thickBot="1">
      <c r="B475" s="118" t="s">
        <v>2516</v>
      </c>
      <c r="C475" s="11" t="str">
        <f>VLOOKUP(B475,'LISTA DE PRECIOS'!A:B,2,FALSE)</f>
        <v>Oficial</v>
      </c>
      <c r="D475" s="12" t="str">
        <f>VLOOKUP(B475,'LISTA DE PRECIOS'!A:D,4,FALSE)</f>
        <v>Día</v>
      </c>
      <c r="E475" s="117">
        <v>0.02</v>
      </c>
      <c r="F475" s="117">
        <v>1</v>
      </c>
      <c r="G475" s="93">
        <f>VLOOKUP(B475,'LISTA DE PRECIOS'!A:E,5,FALSE)</f>
        <v>122335</v>
      </c>
      <c r="H475" s="116">
        <f>+ROUND(E475*F475*G475,0)</f>
        <v>2447</v>
      </c>
    </row>
    <row r="476" spans="2:8" ht="15.75" thickBot="1">
      <c r="B476" s="991"/>
      <c r="C476" s="991"/>
      <c r="D476" s="1258"/>
      <c r="E476" s="1042" t="s">
        <v>506</v>
      </c>
      <c r="F476" s="1043"/>
      <c r="G476" s="1031"/>
      <c r="H476" s="29">
        <f>ROUND(SUM(H475:H475),0)</f>
        <v>2447</v>
      </c>
    </row>
    <row r="477" spans="2:8" ht="15.75" thickBot="1">
      <c r="B477" s="42"/>
      <c r="C477" s="42"/>
      <c r="D477" s="42"/>
      <c r="E477" s="42"/>
      <c r="F477" s="42"/>
      <c r="G477" s="42"/>
      <c r="H477" s="42"/>
    </row>
    <row r="478" spans="2:8" ht="15.75" thickBot="1">
      <c r="B478" s="40"/>
      <c r="C478" s="40"/>
      <c r="D478" s="40"/>
      <c r="E478" s="995" t="s">
        <v>507</v>
      </c>
      <c r="F478" s="996"/>
      <c r="G478" s="997"/>
      <c r="H478" s="14">
        <f>+ROUND(H476+H468+H463+H472,0)</f>
        <v>7837</v>
      </c>
    </row>
  </sheetData>
  <mergeCells count="408">
    <mergeCell ref="B473:H473"/>
    <mergeCell ref="B474:C474"/>
    <mergeCell ref="B476:D476"/>
    <mergeCell ref="E476:G476"/>
    <mergeCell ref="E478:G478"/>
    <mergeCell ref="B461:C461"/>
    <mergeCell ref="B463:D463"/>
    <mergeCell ref="E463:G463"/>
    <mergeCell ref="B464:H464"/>
    <mergeCell ref="B465:C465"/>
    <mergeCell ref="B468:D468"/>
    <mergeCell ref="E468:G468"/>
    <mergeCell ref="B470:C470"/>
    <mergeCell ref="B472:D472"/>
    <mergeCell ref="E472:G472"/>
    <mergeCell ref="B454:H454"/>
    <mergeCell ref="B455:C455"/>
    <mergeCell ref="D455:H455"/>
    <mergeCell ref="B456:C456"/>
    <mergeCell ref="D456:H456"/>
    <mergeCell ref="B457:C459"/>
    <mergeCell ref="D457:G457"/>
    <mergeCell ref="D458:G459"/>
    <mergeCell ref="H458:H459"/>
    <mergeCell ref="B240:C240"/>
    <mergeCell ref="B243:D243"/>
    <mergeCell ref="E243:G243"/>
    <mergeCell ref="B211:H211"/>
    <mergeCell ref="B212:C212"/>
    <mergeCell ref="B215:D215"/>
    <mergeCell ref="E215:G215"/>
    <mergeCell ref="B217:C217"/>
    <mergeCell ref="B219:D219"/>
    <mergeCell ref="E219:G219"/>
    <mergeCell ref="B220:H220"/>
    <mergeCell ref="B221:C221"/>
    <mergeCell ref="B224:D224"/>
    <mergeCell ref="E224:G224"/>
    <mergeCell ref="E226:G226"/>
    <mergeCell ref="B229:H229"/>
    <mergeCell ref="B238:D238"/>
    <mergeCell ref="E238:G238"/>
    <mergeCell ref="B239:H239"/>
    <mergeCell ref="B236:C236"/>
    <mergeCell ref="B230:C230"/>
    <mergeCell ref="D230:H230"/>
    <mergeCell ref="B231:C231"/>
    <mergeCell ref="D231:H231"/>
    <mergeCell ref="B232:C234"/>
    <mergeCell ref="D232:G232"/>
    <mergeCell ref="D233:G234"/>
    <mergeCell ref="H233:H234"/>
    <mergeCell ref="B49:D49"/>
    <mergeCell ref="E49:G49"/>
    <mergeCell ref="B50:H50"/>
    <mergeCell ref="B51:C51"/>
    <mergeCell ref="B54:D54"/>
    <mergeCell ref="E54:G54"/>
    <mergeCell ref="B106:D106"/>
    <mergeCell ref="E106:G106"/>
    <mergeCell ref="B78:H78"/>
    <mergeCell ref="B79:C79"/>
    <mergeCell ref="B82:D82"/>
    <mergeCell ref="E82:G82"/>
    <mergeCell ref="B98:H98"/>
    <mergeCell ref="B99:C99"/>
    <mergeCell ref="B90:C92"/>
    <mergeCell ref="D90:G90"/>
    <mergeCell ref="D91:G92"/>
    <mergeCell ref="H91:H92"/>
    <mergeCell ref="B94:C94"/>
    <mergeCell ref="B97:D97"/>
    <mergeCell ref="B104:C104"/>
    <mergeCell ref="B59:H59"/>
    <mergeCell ref="B66:C66"/>
    <mergeCell ref="B68:D68"/>
    <mergeCell ref="E68:G68"/>
    <mergeCell ref="D63:G64"/>
    <mergeCell ref="H63:H64"/>
    <mergeCell ref="E84:G84"/>
    <mergeCell ref="B87:H87"/>
    <mergeCell ref="B88:C88"/>
    <mergeCell ref="D88:H88"/>
    <mergeCell ref="B89:C89"/>
    <mergeCell ref="D89:H89"/>
    <mergeCell ref="B75:C75"/>
    <mergeCell ref="B77:D77"/>
    <mergeCell ref="E77:G77"/>
    <mergeCell ref="E97:G97"/>
    <mergeCell ref="B102:D102"/>
    <mergeCell ref="E102:G102"/>
    <mergeCell ref="B445:H445"/>
    <mergeCell ref="B446:C446"/>
    <mergeCell ref="B449:D449"/>
    <mergeCell ref="E449:G449"/>
    <mergeCell ref="E451:G451"/>
    <mergeCell ref="B433:C433"/>
    <mergeCell ref="B435:D435"/>
    <mergeCell ref="E435:G435"/>
    <mergeCell ref="B436:H436"/>
    <mergeCell ref="B437:C437"/>
    <mergeCell ref="B440:D440"/>
    <mergeCell ref="E440:G440"/>
    <mergeCell ref="B442:C442"/>
    <mergeCell ref="B444:D444"/>
    <mergeCell ref="E444:G444"/>
    <mergeCell ref="E423:G423"/>
    <mergeCell ref="B426:H426"/>
    <mergeCell ref="B427:C427"/>
    <mergeCell ref="D427:H427"/>
    <mergeCell ref="B428:C428"/>
    <mergeCell ref="D428:H428"/>
    <mergeCell ref="B429:C431"/>
    <mergeCell ref="D429:G429"/>
    <mergeCell ref="D430:G431"/>
    <mergeCell ref="H430:H431"/>
    <mergeCell ref="B413:D413"/>
    <mergeCell ref="E413:G413"/>
    <mergeCell ref="B415:C415"/>
    <mergeCell ref="B417:D417"/>
    <mergeCell ref="E417:G417"/>
    <mergeCell ref="B418:H418"/>
    <mergeCell ref="B419:C419"/>
    <mergeCell ref="B421:D421"/>
    <mergeCell ref="E421:G421"/>
    <mergeCell ref="B401:C403"/>
    <mergeCell ref="D401:G401"/>
    <mergeCell ref="D402:G403"/>
    <mergeCell ref="H402:H403"/>
    <mergeCell ref="B405:C405"/>
    <mergeCell ref="B408:D408"/>
    <mergeCell ref="E408:G408"/>
    <mergeCell ref="B409:H409"/>
    <mergeCell ref="B410:C410"/>
    <mergeCell ref="B389:H389"/>
    <mergeCell ref="B390:C390"/>
    <mergeCell ref="B393:D393"/>
    <mergeCell ref="E393:G393"/>
    <mergeCell ref="E395:G395"/>
    <mergeCell ref="B398:H398"/>
    <mergeCell ref="B399:C399"/>
    <mergeCell ref="D399:H399"/>
    <mergeCell ref="B400:C400"/>
    <mergeCell ref="D400:H400"/>
    <mergeCell ref="B377:C377"/>
    <mergeCell ref="B380:D380"/>
    <mergeCell ref="E380:G380"/>
    <mergeCell ref="B381:H381"/>
    <mergeCell ref="B382:C382"/>
    <mergeCell ref="B384:D384"/>
    <mergeCell ref="E384:G384"/>
    <mergeCell ref="B386:C386"/>
    <mergeCell ref="B388:D388"/>
    <mergeCell ref="E388:G388"/>
    <mergeCell ref="E367:G367"/>
    <mergeCell ref="B370:H370"/>
    <mergeCell ref="B371:C371"/>
    <mergeCell ref="D371:H371"/>
    <mergeCell ref="B372:C372"/>
    <mergeCell ref="D372:H372"/>
    <mergeCell ref="B373:C375"/>
    <mergeCell ref="D373:G373"/>
    <mergeCell ref="D374:G375"/>
    <mergeCell ref="H374:H375"/>
    <mergeCell ref="B356:D356"/>
    <mergeCell ref="E356:G356"/>
    <mergeCell ref="B358:C358"/>
    <mergeCell ref="B360:D360"/>
    <mergeCell ref="E360:G360"/>
    <mergeCell ref="B361:H361"/>
    <mergeCell ref="B362:C362"/>
    <mergeCell ref="B365:D365"/>
    <mergeCell ref="E365:G365"/>
    <mergeCell ref="B345:C347"/>
    <mergeCell ref="D345:G345"/>
    <mergeCell ref="D346:G347"/>
    <mergeCell ref="H346:H347"/>
    <mergeCell ref="B349:C349"/>
    <mergeCell ref="B351:D351"/>
    <mergeCell ref="E351:G351"/>
    <mergeCell ref="B352:H352"/>
    <mergeCell ref="B353:C353"/>
    <mergeCell ref="B333:H333"/>
    <mergeCell ref="B334:C334"/>
    <mergeCell ref="B337:D337"/>
    <mergeCell ref="E337:G337"/>
    <mergeCell ref="E339:G339"/>
    <mergeCell ref="B342:H342"/>
    <mergeCell ref="B343:C343"/>
    <mergeCell ref="D343:H343"/>
    <mergeCell ref="B344:C344"/>
    <mergeCell ref="D344:H344"/>
    <mergeCell ref="B321:C321"/>
    <mergeCell ref="B323:D323"/>
    <mergeCell ref="E323:G323"/>
    <mergeCell ref="B324:H324"/>
    <mergeCell ref="B325:C325"/>
    <mergeCell ref="B328:D328"/>
    <mergeCell ref="E328:G328"/>
    <mergeCell ref="B330:C330"/>
    <mergeCell ref="B332:D332"/>
    <mergeCell ref="E332:G332"/>
    <mergeCell ref="B314:H314"/>
    <mergeCell ref="B315:C315"/>
    <mergeCell ref="D315:H315"/>
    <mergeCell ref="B316:C316"/>
    <mergeCell ref="D316:H316"/>
    <mergeCell ref="B317:C319"/>
    <mergeCell ref="D317:G317"/>
    <mergeCell ref="D318:G319"/>
    <mergeCell ref="H318:H319"/>
    <mergeCell ref="B1:H1"/>
    <mergeCell ref="B2:C2"/>
    <mergeCell ref="D2:H2"/>
    <mergeCell ref="B3:C3"/>
    <mergeCell ref="D3:H3"/>
    <mergeCell ref="B4:C6"/>
    <mergeCell ref="D4:G4"/>
    <mergeCell ref="D5:G6"/>
    <mergeCell ref="H5:H6"/>
    <mergeCell ref="E27:G27"/>
    <mergeCell ref="B30:H30"/>
    <mergeCell ref="B31:C31"/>
    <mergeCell ref="D31:H31"/>
    <mergeCell ref="B32:C32"/>
    <mergeCell ref="B8:C8"/>
    <mergeCell ref="B11:D11"/>
    <mergeCell ref="E11:G11"/>
    <mergeCell ref="B12:H12"/>
    <mergeCell ref="B13:C13"/>
    <mergeCell ref="B16:D16"/>
    <mergeCell ref="E16:G16"/>
    <mergeCell ref="B18:C18"/>
    <mergeCell ref="B20:D20"/>
    <mergeCell ref="E20:G20"/>
    <mergeCell ref="B21:H21"/>
    <mergeCell ref="B22:C22"/>
    <mergeCell ref="B25:D25"/>
    <mergeCell ref="E25:G25"/>
    <mergeCell ref="D32:H32"/>
    <mergeCell ref="B33:C35"/>
    <mergeCell ref="D33:G33"/>
    <mergeCell ref="D34:G35"/>
    <mergeCell ref="H34:H35"/>
    <mergeCell ref="B37:C37"/>
    <mergeCell ref="B69:H69"/>
    <mergeCell ref="B70:C70"/>
    <mergeCell ref="B73:D73"/>
    <mergeCell ref="E73:G73"/>
    <mergeCell ref="B60:C60"/>
    <mergeCell ref="D60:H60"/>
    <mergeCell ref="B61:C61"/>
    <mergeCell ref="D61:H61"/>
    <mergeCell ref="B62:C64"/>
    <mergeCell ref="D62:G62"/>
    <mergeCell ref="E56:G56"/>
    <mergeCell ref="B47:C47"/>
    <mergeCell ref="B40:D40"/>
    <mergeCell ref="E40:G40"/>
    <mergeCell ref="B41:H41"/>
    <mergeCell ref="B42:C42"/>
    <mergeCell ref="B45:D45"/>
    <mergeCell ref="E45:G45"/>
    <mergeCell ref="B125:D125"/>
    <mergeCell ref="E125:G125"/>
    <mergeCell ref="B126:H126"/>
    <mergeCell ref="B127:C127"/>
    <mergeCell ref="B130:D130"/>
    <mergeCell ref="E130:G130"/>
    <mergeCell ref="B116:H116"/>
    <mergeCell ref="B107:H107"/>
    <mergeCell ref="B108:C108"/>
    <mergeCell ref="B111:D111"/>
    <mergeCell ref="E111:G111"/>
    <mergeCell ref="E113:G113"/>
    <mergeCell ref="B117:C117"/>
    <mergeCell ref="D117:H117"/>
    <mergeCell ref="B118:C118"/>
    <mergeCell ref="D118:H118"/>
    <mergeCell ref="B119:C121"/>
    <mergeCell ref="D119:G119"/>
    <mergeCell ref="D120:G121"/>
    <mergeCell ref="H120:H121"/>
    <mergeCell ref="B123:C123"/>
    <mergeCell ref="B158:D158"/>
    <mergeCell ref="E158:G158"/>
    <mergeCell ref="B160:C160"/>
    <mergeCell ref="B162:D162"/>
    <mergeCell ref="E162:G162"/>
    <mergeCell ref="B132:C132"/>
    <mergeCell ref="B134:D134"/>
    <mergeCell ref="E134:G134"/>
    <mergeCell ref="B135:H135"/>
    <mergeCell ref="B136:C136"/>
    <mergeCell ref="B139:D139"/>
    <mergeCell ref="E139:G139"/>
    <mergeCell ref="E141:G141"/>
    <mergeCell ref="B144:H144"/>
    <mergeCell ref="B145:C145"/>
    <mergeCell ref="D145:H145"/>
    <mergeCell ref="B146:C146"/>
    <mergeCell ref="D146:H146"/>
    <mergeCell ref="B147:C149"/>
    <mergeCell ref="D147:G147"/>
    <mergeCell ref="D148:G149"/>
    <mergeCell ref="H148:H149"/>
    <mergeCell ref="B151:C151"/>
    <mergeCell ref="B153:D153"/>
    <mergeCell ref="E153:G153"/>
    <mergeCell ref="B154:H154"/>
    <mergeCell ref="B155:C155"/>
    <mergeCell ref="B179:C179"/>
    <mergeCell ref="B182:D182"/>
    <mergeCell ref="E182:G182"/>
    <mergeCell ref="B183:H183"/>
    <mergeCell ref="B184:C184"/>
    <mergeCell ref="B187:D187"/>
    <mergeCell ref="E187:G187"/>
    <mergeCell ref="B163:H163"/>
    <mergeCell ref="B164:C164"/>
    <mergeCell ref="B167:D167"/>
    <mergeCell ref="E167:G167"/>
    <mergeCell ref="E169:G169"/>
    <mergeCell ref="B172:H172"/>
    <mergeCell ref="B173:C173"/>
    <mergeCell ref="D173:H173"/>
    <mergeCell ref="B174:C174"/>
    <mergeCell ref="D174:H174"/>
    <mergeCell ref="B175:C177"/>
    <mergeCell ref="D175:G175"/>
    <mergeCell ref="D176:G177"/>
    <mergeCell ref="H176:H177"/>
    <mergeCell ref="B189:C189"/>
    <mergeCell ref="B191:D191"/>
    <mergeCell ref="E191:G191"/>
    <mergeCell ref="B192:H192"/>
    <mergeCell ref="B204:C206"/>
    <mergeCell ref="D204:G204"/>
    <mergeCell ref="D205:G206"/>
    <mergeCell ref="H205:H206"/>
    <mergeCell ref="B193:C193"/>
    <mergeCell ref="E198:G198"/>
    <mergeCell ref="B208:C208"/>
    <mergeCell ref="B210:D210"/>
    <mergeCell ref="E210:G210"/>
    <mergeCell ref="E196:G196"/>
    <mergeCell ref="B201:H201"/>
    <mergeCell ref="B202:C202"/>
    <mergeCell ref="D202:H202"/>
    <mergeCell ref="B203:C203"/>
    <mergeCell ref="D203:H203"/>
    <mergeCell ref="B196:D196"/>
    <mergeCell ref="E283:G283"/>
    <mergeCell ref="B286:H286"/>
    <mergeCell ref="B259:C259"/>
    <mergeCell ref="D259:H259"/>
    <mergeCell ref="B252:D252"/>
    <mergeCell ref="E252:G252"/>
    <mergeCell ref="B249:C249"/>
    <mergeCell ref="E254:G254"/>
    <mergeCell ref="B245:C245"/>
    <mergeCell ref="B247:D247"/>
    <mergeCell ref="E247:G247"/>
    <mergeCell ref="B248:H248"/>
    <mergeCell ref="B257:H257"/>
    <mergeCell ref="B258:C258"/>
    <mergeCell ref="D258:H258"/>
    <mergeCell ref="B272:D272"/>
    <mergeCell ref="E272:G272"/>
    <mergeCell ref="B274:C274"/>
    <mergeCell ref="B276:D276"/>
    <mergeCell ref="E276:G276"/>
    <mergeCell ref="B277:H277"/>
    <mergeCell ref="B278:C278"/>
    <mergeCell ref="B281:D281"/>
    <mergeCell ref="E281:G281"/>
    <mergeCell ref="B260:C262"/>
    <mergeCell ref="D260:G260"/>
    <mergeCell ref="D261:G262"/>
    <mergeCell ref="H261:H262"/>
    <mergeCell ref="B264:C264"/>
    <mergeCell ref="B266:D266"/>
    <mergeCell ref="E266:G266"/>
    <mergeCell ref="B267:H267"/>
    <mergeCell ref="B268:C268"/>
    <mergeCell ref="B287:C287"/>
    <mergeCell ref="D287:H287"/>
    <mergeCell ref="B288:C288"/>
    <mergeCell ref="D288:H288"/>
    <mergeCell ref="B293:C293"/>
    <mergeCell ref="B295:D295"/>
    <mergeCell ref="E295:G295"/>
    <mergeCell ref="B296:H296"/>
    <mergeCell ref="B297:C297"/>
    <mergeCell ref="B289:C291"/>
    <mergeCell ref="D289:G289"/>
    <mergeCell ref="D290:G291"/>
    <mergeCell ref="H290:H291"/>
    <mergeCell ref="B300:D300"/>
    <mergeCell ref="E300:G300"/>
    <mergeCell ref="E311:G311"/>
    <mergeCell ref="B302:C302"/>
    <mergeCell ref="B304:D304"/>
    <mergeCell ref="E304:G304"/>
    <mergeCell ref="B305:H305"/>
    <mergeCell ref="B306:C306"/>
    <mergeCell ref="B309:D309"/>
    <mergeCell ref="E309:G309"/>
  </mergeCells>
  <dataValidations count="2">
    <dataValidation type="list" allowBlank="1" showInputMessage="1" showErrorMessage="1" sqref="B185:B186 B279:B280 B307:B308 B213:B214 B222:B223 B269:B270 B298:B299 B109:B110 B165 B128:B129 B80:B81 B100:B101 B71:B72 B335:B336 B250:B251 B363:B364 B354:B355 B391:B392 B383 B420 B411:B412 B447:B448 B438:B439 B194:B195 B241:B242 B326:B327 B475 B466:B467">
      <formula1>#REF!</formula1>
    </dataValidation>
    <dataValidation type="list" allowBlank="1" showInputMessage="1" showErrorMessage="1" sqref="B23:B24 B14:B15 B137:B138 B156:B157 B52:B53 B43:B44 B166">
      <formula1>#REF!</formula1>
    </dataValidation>
  </dataValidations>
  <printOptions horizontalCentered="1"/>
  <pageMargins left="1.1811023622047245" right="0.70866141732283472" top="1.5748031496062993" bottom="0.74803149606299213" header="0.31496062992125984" footer="0.31496062992125984"/>
  <pageSetup scale="67" orientation="portrait" r:id="rId1"/>
  <headerFooter>
    <oddHeader>&amp;C&amp;G</oddHeader>
    <oddFooter>&amp;C&amp;G</oddFooter>
  </headerFooter>
  <rowBreaks count="17" manualBreakCount="17">
    <brk id="28" max="8" man="1"/>
    <brk id="57" max="8" man="1"/>
    <brk id="85" max="8" man="1"/>
    <brk id="114" max="8" man="1"/>
    <brk id="142" max="8" man="1"/>
    <brk id="170" max="8" man="1"/>
    <brk id="199" max="8" man="1"/>
    <brk id="227" max="8" man="1"/>
    <brk id="255" max="8" man="1"/>
    <brk id="284" max="8" man="1"/>
    <brk id="312" max="8" man="1"/>
    <brk id="340" max="8" man="1"/>
    <brk id="368" max="8" man="1"/>
    <brk id="396" max="8" man="1"/>
    <brk id="424" max="8" man="1"/>
    <brk id="452" max="8" man="1"/>
    <brk id="480" min="1" max="13" man="1"/>
  </rowBreaks>
  <colBreaks count="1" manualBreakCount="1">
    <brk id="9" max="451" man="1"/>
  </colBreaks>
  <legacyDrawingHF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31"/>
  <sheetViews>
    <sheetView view="pageBreakPreview" topLeftCell="A247" zoomScaleNormal="100" zoomScaleSheetLayoutView="100" workbookViewId="0">
      <selection activeCell="B389" sqref="B389:D389"/>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3" customHeight="1">
      <c r="B1" s="4"/>
      <c r="C1" s="4"/>
      <c r="D1" s="4"/>
      <c r="E1" s="4"/>
      <c r="F1" s="4"/>
    </row>
    <row r="2" spans="2:8" ht="6" hidden="1" customHeight="1" thickBot="1">
      <c r="B2" s="4"/>
      <c r="C2" s="4"/>
      <c r="D2" s="4"/>
      <c r="E2" s="4"/>
      <c r="F2" s="4"/>
    </row>
    <row r="3" spans="2:8" ht="16.899999999999999" customHeight="1" thickBot="1">
      <c r="B3" s="4"/>
      <c r="C3" s="4"/>
      <c r="D3" s="4"/>
      <c r="E3" s="4"/>
      <c r="F3" s="4"/>
    </row>
    <row r="4" spans="2:8" ht="17.45" customHeight="1" thickBot="1">
      <c r="B4" s="998" t="s">
        <v>2532</v>
      </c>
      <c r="C4" s="999"/>
      <c r="D4" s="999"/>
      <c r="E4" s="999"/>
      <c r="F4" s="999"/>
      <c r="G4" s="999"/>
      <c r="H4" s="1000"/>
    </row>
    <row r="5" spans="2:8" ht="18" customHeight="1" thickBot="1">
      <c r="B5" s="1001" t="s">
        <v>488</v>
      </c>
      <c r="C5" s="1002"/>
      <c r="D5" s="1003"/>
      <c r="E5" s="1004"/>
      <c r="F5" s="1004"/>
      <c r="G5" s="1004"/>
      <c r="H5" s="1005"/>
    </row>
    <row r="6" spans="2:8" ht="15.75" thickBot="1">
      <c r="B6" s="1006" t="s">
        <v>2578</v>
      </c>
      <c r="C6" s="1007"/>
      <c r="D6" s="1008" t="s">
        <v>1995</v>
      </c>
      <c r="E6" s="1007"/>
      <c r="F6" s="1007"/>
      <c r="G6" s="1007"/>
      <c r="H6" s="1009"/>
    </row>
    <row r="7" spans="2:8">
      <c r="B7" s="1010" t="str">
        <f>VLOOKUP(D6,ACTIVIDADES!A:D,2,FALSE)</f>
        <v>Sanitario tipo Acua Plus blanco con grifería antivandálica</v>
      </c>
      <c r="C7" s="1011"/>
      <c r="D7" s="1010" t="s">
        <v>34</v>
      </c>
      <c r="E7" s="1011"/>
      <c r="F7" s="1011"/>
      <c r="G7" s="1011"/>
      <c r="H7" s="38" t="s">
        <v>1</v>
      </c>
    </row>
    <row r="8" spans="2:8" ht="9.6" customHeight="1">
      <c r="B8" s="1012"/>
      <c r="C8" s="1013"/>
      <c r="D8" s="1016">
        <f>+ROUND(H28+H20+H16+H24,0)</f>
        <v>612715</v>
      </c>
      <c r="E8" s="1017"/>
      <c r="F8" s="1017"/>
      <c r="G8" s="1017"/>
      <c r="H8" s="1020" t="s">
        <v>35</v>
      </c>
    </row>
    <row r="9" spans="2:8" ht="27" customHeight="1" thickBot="1">
      <c r="B9" s="1014"/>
      <c r="C9" s="1015"/>
      <c r="D9" s="1018"/>
      <c r="E9" s="1019"/>
      <c r="F9" s="1019"/>
      <c r="G9" s="1019"/>
      <c r="H9" s="1021"/>
    </row>
    <row r="10" spans="2:8" ht="9.75" customHeight="1" thickBot="1"/>
    <row r="11" spans="2:8">
      <c r="B11" s="1207" t="s">
        <v>494</v>
      </c>
      <c r="C11" s="1208"/>
      <c r="D11" s="124" t="s">
        <v>495</v>
      </c>
      <c r="E11" s="123" t="s">
        <v>496</v>
      </c>
      <c r="F11" s="123" t="s">
        <v>2542</v>
      </c>
      <c r="G11" s="122" t="s">
        <v>492</v>
      </c>
      <c r="H11" s="121" t="s">
        <v>493</v>
      </c>
    </row>
    <row r="12" spans="2:8" ht="15.75" thickBot="1">
      <c r="B12" s="169" t="s">
        <v>727</v>
      </c>
      <c r="C12" s="11" t="str">
        <f>VLOOKUP(B12,'LISTA DE PRECIOS'!A:B,2,FALSE)</f>
        <v>Cemento blanco</v>
      </c>
      <c r="D12" s="12" t="str">
        <f>VLOOKUP(B12,'LISTA DE PRECIOS'!A:D,4,FALSE)</f>
        <v>Kg</v>
      </c>
      <c r="E12" s="12">
        <v>0.5</v>
      </c>
      <c r="F12" s="12">
        <v>1.05</v>
      </c>
      <c r="G12" s="93">
        <f>VLOOKUP(B12,'LISTA DE PRECIOS'!A:E,5,FALSE)</f>
        <v>1247</v>
      </c>
      <c r="H12" s="39">
        <f>+ROUND(E12*F12*G12,0)</f>
        <v>655</v>
      </c>
    </row>
    <row r="13" spans="2:8" ht="15.75" thickBot="1">
      <c r="B13" s="169" t="s">
        <v>865</v>
      </c>
      <c r="C13" s="11" t="str">
        <f>VLOOKUP(B13,'LISTA DE PRECIOS'!A:B,2,FALSE)</f>
        <v>Grifería taza tipo push antivandálica</v>
      </c>
      <c r="D13" s="12" t="str">
        <f>VLOOKUP(B13,'LISTA DE PRECIOS'!A:D,4,FALSE)</f>
        <v>Un</v>
      </c>
      <c r="E13" s="12">
        <v>1</v>
      </c>
      <c r="F13" s="12">
        <v>1</v>
      </c>
      <c r="G13" s="93">
        <f>VLOOKUP(B13,'LISTA DE PRECIOS'!A:E,5,FALSE)</f>
        <v>340900</v>
      </c>
      <c r="H13" s="39">
        <f t="shared" ref="H13:H15" si="0">+ROUND(E13*F13*G13,0)</f>
        <v>340900</v>
      </c>
    </row>
    <row r="14" spans="2:8" ht="15.75" thickBot="1">
      <c r="B14" s="169" t="s">
        <v>989</v>
      </c>
      <c r="C14" s="11" t="str">
        <f>VLOOKUP(B14,'LISTA DE PRECIOS'!A:B,2,FALSE)</f>
        <v>Niple Tub Hg 1- 1/4L=.15M</v>
      </c>
      <c r="D14" s="12" t="str">
        <f>VLOOKUP(B14,'LISTA DE PRECIOS'!A:D,4,FALSE)</f>
        <v>Un</v>
      </c>
      <c r="E14" s="12">
        <v>1</v>
      </c>
      <c r="F14" s="12">
        <v>1</v>
      </c>
      <c r="G14" s="93">
        <f>VLOOKUP(B14,'LISTA DE PRECIOS'!A:E,5,FALSE)</f>
        <v>8100</v>
      </c>
      <c r="H14" s="39">
        <f t="shared" si="0"/>
        <v>8100</v>
      </c>
    </row>
    <row r="15" spans="2:8" ht="15.75" thickBot="1">
      <c r="B15" s="167" t="s">
        <v>1084</v>
      </c>
      <c r="C15" s="11" t="str">
        <f>VLOOKUP(B15,'LISTA DE PRECIOS'!A:B,2,FALSE)</f>
        <v>Sanitario tipo Acua plus blanco</v>
      </c>
      <c r="D15" s="12" t="str">
        <f>VLOOKUP(B15,'LISTA DE PRECIOS'!A:D,4,FALSE)</f>
        <v>Un</v>
      </c>
      <c r="E15" s="92">
        <v>1</v>
      </c>
      <c r="F15" s="92">
        <v>1</v>
      </c>
      <c r="G15" s="93">
        <f>VLOOKUP(B15,'LISTA DE PRECIOS'!A:E,5,FALSE)</f>
        <v>172900</v>
      </c>
      <c r="H15" s="94">
        <f t="shared" si="0"/>
        <v>172900</v>
      </c>
    </row>
    <row r="16" spans="2:8" ht="15.75" thickBot="1">
      <c r="B16" s="1022"/>
      <c r="C16" s="1023"/>
      <c r="D16" s="1024"/>
      <c r="E16" s="1030" t="s">
        <v>497</v>
      </c>
      <c r="F16" s="1031"/>
      <c r="G16" s="1032"/>
      <c r="H16" s="29">
        <f>ROUND(SUM(H12:H15),0)</f>
        <v>522555</v>
      </c>
    </row>
    <row r="17" spans="2:8" ht="10.9" customHeight="1" thickBot="1">
      <c r="B17" s="1027"/>
      <c r="C17" s="1027"/>
      <c r="D17" s="1027"/>
      <c r="E17" s="1027"/>
      <c r="F17" s="1027"/>
      <c r="G17" s="1027"/>
      <c r="H17" s="1027"/>
    </row>
    <row r="18" spans="2:8">
      <c r="B18" s="1028" t="s">
        <v>489</v>
      </c>
      <c r="C18" s="1029"/>
      <c r="D18" s="41" t="s">
        <v>490</v>
      </c>
      <c r="E18" s="25" t="s">
        <v>491</v>
      </c>
      <c r="F18" s="25" t="s">
        <v>2530</v>
      </c>
      <c r="G18" s="26" t="s">
        <v>492</v>
      </c>
      <c r="H18" s="27" t="s">
        <v>493</v>
      </c>
    </row>
    <row r="19" spans="2:8" ht="15.75" thickBot="1">
      <c r="B19" s="91" t="s">
        <v>543</v>
      </c>
      <c r="C19" s="95" t="s">
        <v>203</v>
      </c>
      <c r="D19" s="92" t="s">
        <v>39</v>
      </c>
      <c r="E19" s="155">
        <v>0.1</v>
      </c>
      <c r="F19" s="155"/>
      <c r="G19" s="93">
        <f>+H28</f>
        <v>81964</v>
      </c>
      <c r="H19" s="154">
        <f>+ROUND(E19*G19,0)</f>
        <v>8196</v>
      </c>
    </row>
    <row r="20" spans="2:8" ht="15.75" thickBot="1">
      <c r="B20" s="1022"/>
      <c r="C20" s="1023"/>
      <c r="D20" s="1024"/>
      <c r="E20" s="1030" t="s">
        <v>498</v>
      </c>
      <c r="F20" s="1031"/>
      <c r="G20" s="1032"/>
      <c r="H20" s="29">
        <f>ROUND(SUM(H19:H19),0)</f>
        <v>8196</v>
      </c>
    </row>
    <row r="21" spans="2:8" ht="10.15" customHeight="1" thickBot="1">
      <c r="B21" s="42"/>
      <c r="C21" s="42"/>
      <c r="D21" s="42"/>
      <c r="E21" s="10"/>
      <c r="F21" s="10"/>
      <c r="G21" s="7"/>
      <c r="H21" s="8"/>
    </row>
    <row r="22" spans="2:8" ht="24.75" thickBot="1">
      <c r="B22" s="1033" t="s">
        <v>499</v>
      </c>
      <c r="C22" s="1034"/>
      <c r="D22" s="30" t="s">
        <v>495</v>
      </c>
      <c r="E22" s="30" t="s">
        <v>501</v>
      </c>
      <c r="F22" s="25" t="s">
        <v>2530</v>
      </c>
      <c r="G22" s="31" t="s">
        <v>500</v>
      </c>
      <c r="H22" s="32" t="s">
        <v>493</v>
      </c>
    </row>
    <row r="23" spans="2:8" ht="15.75" thickBot="1">
      <c r="B23" s="15">
        <v>3</v>
      </c>
      <c r="C23" s="16" t="s">
        <v>4</v>
      </c>
      <c r="D23" s="17"/>
      <c r="E23" s="18"/>
      <c r="F23" s="18"/>
      <c r="G23" s="19"/>
      <c r="H23" s="20">
        <f t="shared" ref="H23" si="1">+ROUND(E23*G23,0)</f>
        <v>0</v>
      </c>
    </row>
    <row r="24" spans="2:8" ht="15.75" thickBot="1">
      <c r="B24" s="991"/>
      <c r="C24" s="991"/>
      <c r="D24" s="991"/>
      <c r="E24" s="992" t="s">
        <v>502</v>
      </c>
      <c r="F24" s="993"/>
      <c r="G24" s="994"/>
      <c r="H24" s="33">
        <f>ROUND(SUM(H23:H23),0)</f>
        <v>0</v>
      </c>
    </row>
    <row r="25" spans="2:8" ht="15.75" thickBot="1">
      <c r="B25" s="1027"/>
      <c r="C25" s="1027"/>
      <c r="D25" s="1027"/>
      <c r="E25" s="1027"/>
      <c r="F25" s="1027"/>
      <c r="G25" s="1027"/>
      <c r="H25" s="1027"/>
    </row>
    <row r="26" spans="2:8">
      <c r="B26" s="1028" t="s">
        <v>503</v>
      </c>
      <c r="C26" s="1029"/>
      <c r="D26" s="41" t="s">
        <v>495</v>
      </c>
      <c r="E26" s="25" t="s">
        <v>504</v>
      </c>
      <c r="F26" s="25" t="s">
        <v>2530</v>
      </c>
      <c r="G26" s="26" t="s">
        <v>505</v>
      </c>
      <c r="H26" s="27" t="s">
        <v>493</v>
      </c>
    </row>
    <row r="27" spans="2:8" ht="15.75" thickBot="1">
      <c r="B27" s="135" t="s">
        <v>2516</v>
      </c>
      <c r="C27" s="11" t="str">
        <f>VLOOKUP(B27,'LISTA DE PRECIOS'!A:B,2,FALSE)</f>
        <v>Oficial</v>
      </c>
      <c r="D27" s="12" t="str">
        <f>VLOOKUP(B27,'LISTA DE PRECIOS'!A:D,4,FALSE)</f>
        <v>Día</v>
      </c>
      <c r="E27" s="125">
        <v>0.67</v>
      </c>
      <c r="F27" s="125">
        <v>1</v>
      </c>
      <c r="G27" s="93">
        <f>VLOOKUP(B27,'LISTA DE PRECIOS'!A:E,5,FALSE)</f>
        <v>122335</v>
      </c>
      <c r="H27" s="131">
        <f>+ROUND(E27*F27*G27,0)</f>
        <v>81964</v>
      </c>
    </row>
    <row r="28" spans="2:8" ht="15.75" thickBot="1">
      <c r="B28" s="991"/>
      <c r="C28" s="991"/>
      <c r="D28" s="991"/>
      <c r="E28" s="1042" t="s">
        <v>506</v>
      </c>
      <c r="F28" s="1043"/>
      <c r="G28" s="1031"/>
      <c r="H28" s="29">
        <f>ROUND(SUM(H27:H27),0)</f>
        <v>81964</v>
      </c>
    </row>
    <row r="29" spans="2:8" ht="8.4499999999999993" customHeight="1" thickBot="1">
      <c r="B29" s="42"/>
      <c r="C29" s="42"/>
      <c r="D29" s="42"/>
      <c r="E29" s="42"/>
      <c r="F29" s="42"/>
      <c r="G29" s="42"/>
      <c r="H29" s="42"/>
    </row>
    <row r="30" spans="2:8" ht="15.75" thickBot="1">
      <c r="B30" s="40"/>
      <c r="C30" s="40"/>
      <c r="D30" s="40"/>
      <c r="E30" s="995" t="s">
        <v>507</v>
      </c>
      <c r="F30" s="996"/>
      <c r="G30" s="997"/>
      <c r="H30" s="14">
        <f>+ROUND(H28+H20+H16+H24,0)</f>
        <v>612715</v>
      </c>
    </row>
    <row r="31" spans="2:8">
      <c r="B31" s="40"/>
      <c r="C31" s="40"/>
      <c r="D31" s="40"/>
      <c r="E31" s="201"/>
      <c r="F31" s="201"/>
      <c r="G31" s="201"/>
      <c r="H31" s="200"/>
    </row>
    <row r="32" spans="2:8" ht="16.899999999999999" customHeight="1" thickBot="1">
      <c r="B32" s="4"/>
      <c r="C32" s="4"/>
      <c r="D32" s="4"/>
      <c r="E32" s="4"/>
      <c r="F32" s="4"/>
    </row>
    <row r="33" spans="2:8" ht="17.45" customHeight="1" thickBot="1">
      <c r="B33" s="998" t="s">
        <v>2532</v>
      </c>
      <c r="C33" s="999"/>
      <c r="D33" s="999"/>
      <c r="E33" s="999"/>
      <c r="F33" s="999"/>
      <c r="G33" s="999"/>
      <c r="H33" s="1000"/>
    </row>
    <row r="34" spans="2:8" ht="18" customHeight="1" thickBot="1">
      <c r="B34" s="1001" t="s">
        <v>488</v>
      </c>
      <c r="C34" s="1002"/>
      <c r="D34" s="1003"/>
      <c r="E34" s="1004"/>
      <c r="F34" s="1004"/>
      <c r="G34" s="1004"/>
      <c r="H34" s="1005"/>
    </row>
    <row r="35" spans="2:8" ht="15.75" thickBot="1">
      <c r="B35" s="1006" t="s">
        <v>2578</v>
      </c>
      <c r="C35" s="1007"/>
      <c r="D35" s="1008" t="s">
        <v>1999</v>
      </c>
      <c r="E35" s="1007"/>
      <c r="F35" s="1007"/>
      <c r="G35" s="1007"/>
      <c r="H35" s="1009"/>
    </row>
    <row r="36" spans="2:8" ht="14.45" customHeight="1">
      <c r="B36" s="1010" t="str">
        <f>VLOOKUP(D35,ACTIVIDADES!A:D,2,FALSE)</f>
        <v>Sanitario One Piece Solare Blanco corona con fluxómetro</v>
      </c>
      <c r="C36" s="1011"/>
      <c r="D36" s="1010" t="s">
        <v>34</v>
      </c>
      <c r="E36" s="1011"/>
      <c r="F36" s="1011"/>
      <c r="G36" s="1011"/>
      <c r="H36" s="38" t="s">
        <v>1</v>
      </c>
    </row>
    <row r="37" spans="2:8" ht="9.6" customHeight="1">
      <c r="B37" s="1012"/>
      <c r="C37" s="1013"/>
      <c r="D37" s="1016">
        <f>+ROUND(H56+H48+H44+H52,0)</f>
        <v>1305478</v>
      </c>
      <c r="E37" s="1017"/>
      <c r="F37" s="1017"/>
      <c r="G37" s="1017"/>
      <c r="H37" s="1020" t="s">
        <v>35</v>
      </c>
    </row>
    <row r="38" spans="2:8" ht="27" customHeight="1" thickBot="1">
      <c r="B38" s="1014"/>
      <c r="C38" s="1015"/>
      <c r="D38" s="1018"/>
      <c r="E38" s="1019"/>
      <c r="F38" s="1019"/>
      <c r="G38" s="1019"/>
      <c r="H38" s="1021"/>
    </row>
    <row r="39" spans="2:8" ht="9.75" customHeight="1" thickBot="1"/>
    <row r="40" spans="2:8">
      <c r="B40" s="1207" t="s">
        <v>494</v>
      </c>
      <c r="C40" s="1208"/>
      <c r="D40" s="124" t="s">
        <v>495</v>
      </c>
      <c r="E40" s="123" t="s">
        <v>496</v>
      </c>
      <c r="F40" s="123" t="s">
        <v>2542</v>
      </c>
      <c r="G40" s="122" t="s">
        <v>492</v>
      </c>
      <c r="H40" s="121" t="s">
        <v>493</v>
      </c>
    </row>
    <row r="41" spans="2:8" ht="15.75" thickBot="1">
      <c r="B41" s="169" t="s">
        <v>727</v>
      </c>
      <c r="C41" s="11" t="str">
        <f>VLOOKUP(B41,'LISTA DE PRECIOS'!A:B,2,FALSE)</f>
        <v>Cemento blanco</v>
      </c>
      <c r="D41" s="12" t="str">
        <f>VLOOKUP(B41,'LISTA DE PRECIOS'!A:D,4,FALSE)</f>
        <v>Kg</v>
      </c>
      <c r="E41" s="12">
        <v>0.5</v>
      </c>
      <c r="F41" s="12">
        <v>1.05</v>
      </c>
      <c r="G41" s="93">
        <f>VLOOKUP(B41,'LISTA DE PRECIOS'!A:E,5,FALSE)</f>
        <v>1247</v>
      </c>
      <c r="H41" s="39">
        <f>+ROUND(E41*F41*G41,0)</f>
        <v>655</v>
      </c>
    </row>
    <row r="42" spans="2:8" ht="15.75" thickBot="1">
      <c r="B42" s="169" t="s">
        <v>830</v>
      </c>
      <c r="C42" s="11" t="str">
        <f>VLOOKUP(B42,'LISTA DE PRECIOS'!A:B,2,FALSE)</f>
        <v>Fluxómetro flujo ajustable, incluye accesorios</v>
      </c>
      <c r="D42" s="12" t="str">
        <f>VLOOKUP(B42,'LISTA DE PRECIOS'!A:D,4,FALSE)</f>
        <v>Un</v>
      </c>
      <c r="E42" s="12">
        <v>1</v>
      </c>
      <c r="F42" s="12">
        <v>1</v>
      </c>
      <c r="G42" s="93">
        <f>VLOOKUP(B42,'LISTA DE PRECIOS'!A:E,5,FALSE)</f>
        <v>727638</v>
      </c>
      <c r="H42" s="39">
        <f t="shared" ref="H42:H43" si="2">+ROUND(E42*F42*G42,0)</f>
        <v>727638</v>
      </c>
    </row>
    <row r="43" spans="2:8" ht="15.75" thickBot="1">
      <c r="B43" s="167" t="s">
        <v>1422</v>
      </c>
      <c r="C43" s="11" t="str">
        <f>VLOOKUP(B43,'LISTA DE PRECIOS'!A:B,2,FALSE)</f>
        <v>Sanitario One Piece Solare Blanco corona</v>
      </c>
      <c r="D43" s="12" t="str">
        <f>VLOOKUP(B43,'LISTA DE PRECIOS'!A:D,4,FALSE)</f>
        <v>un</v>
      </c>
      <c r="E43" s="92">
        <v>1</v>
      </c>
      <c r="F43" s="92">
        <v>1</v>
      </c>
      <c r="G43" s="93">
        <f>VLOOKUP(B43,'LISTA DE PRECIOS'!A:E,5,FALSE)</f>
        <v>509900</v>
      </c>
      <c r="H43" s="94">
        <f t="shared" si="2"/>
        <v>509900</v>
      </c>
    </row>
    <row r="44" spans="2:8" ht="15.75" thickBot="1">
      <c r="B44" s="1022"/>
      <c r="C44" s="1023"/>
      <c r="D44" s="1024"/>
      <c r="E44" s="1030" t="s">
        <v>497</v>
      </c>
      <c r="F44" s="1031"/>
      <c r="G44" s="1032"/>
      <c r="H44" s="29">
        <f>ROUND(SUM(H41:H43),0)</f>
        <v>1238193</v>
      </c>
    </row>
    <row r="45" spans="2:8" ht="10.9" customHeight="1" thickBot="1">
      <c r="B45" s="1027"/>
      <c r="C45" s="1027"/>
      <c r="D45" s="1027"/>
      <c r="E45" s="1027"/>
      <c r="F45" s="1027"/>
      <c r="G45" s="1027"/>
      <c r="H45" s="1027"/>
    </row>
    <row r="46" spans="2:8">
      <c r="B46" s="1028" t="s">
        <v>489</v>
      </c>
      <c r="C46" s="1029"/>
      <c r="D46" s="41" t="s">
        <v>490</v>
      </c>
      <c r="E46" s="25" t="s">
        <v>491</v>
      </c>
      <c r="F46" s="25" t="s">
        <v>2530</v>
      </c>
      <c r="G46" s="26" t="s">
        <v>492</v>
      </c>
      <c r="H46" s="27" t="s">
        <v>493</v>
      </c>
    </row>
    <row r="47" spans="2:8" ht="15.75" thickBot="1">
      <c r="B47" s="91" t="s">
        <v>543</v>
      </c>
      <c r="C47" s="11" t="str">
        <f>VLOOKUP(B47,'LISTA DE PRECIOS'!A:B,2,FALSE)</f>
        <v>Herramienta menor</v>
      </c>
      <c r="D47" s="12" t="str">
        <f>VLOOKUP(B47,'LISTA DE PRECIOS'!A:D,4,FALSE)</f>
        <v>%MO</v>
      </c>
      <c r="E47" s="155">
        <v>0.1</v>
      </c>
      <c r="F47" s="155"/>
      <c r="G47" s="93">
        <f>+H56</f>
        <v>61168</v>
      </c>
      <c r="H47" s="154">
        <f>+ROUND(E47*G47,0)</f>
        <v>6117</v>
      </c>
    </row>
    <row r="48" spans="2:8" ht="15.75" thickBot="1">
      <c r="B48" s="1022"/>
      <c r="C48" s="1023"/>
      <c r="D48" s="1024"/>
      <c r="E48" s="1030" t="s">
        <v>498</v>
      </c>
      <c r="F48" s="1031"/>
      <c r="G48" s="1032"/>
      <c r="H48" s="29">
        <f>ROUND(SUM(H47:H47),0)</f>
        <v>6117</v>
      </c>
    </row>
    <row r="49" spans="2:8" ht="10.15" customHeight="1" thickBot="1">
      <c r="B49" s="42"/>
      <c r="C49" s="42"/>
      <c r="D49" s="42"/>
      <c r="E49" s="10"/>
      <c r="F49" s="10"/>
      <c r="G49" s="7"/>
      <c r="H49" s="8"/>
    </row>
    <row r="50" spans="2:8" ht="24.75" thickBot="1">
      <c r="B50" s="1033" t="s">
        <v>499</v>
      </c>
      <c r="C50" s="1034"/>
      <c r="D50" s="30" t="s">
        <v>495</v>
      </c>
      <c r="E50" s="30" t="s">
        <v>501</v>
      </c>
      <c r="F50" s="25" t="s">
        <v>2530</v>
      </c>
      <c r="G50" s="31" t="s">
        <v>500</v>
      </c>
      <c r="H50" s="32" t="s">
        <v>493</v>
      </c>
    </row>
    <row r="51" spans="2:8" ht="15.75" thickBot="1">
      <c r="B51" s="15">
        <v>3</v>
      </c>
      <c r="C51" s="16" t="s">
        <v>4</v>
      </c>
      <c r="D51" s="17"/>
      <c r="E51" s="18"/>
      <c r="F51" s="18"/>
      <c r="G51" s="19"/>
      <c r="H51" s="20">
        <f t="shared" ref="H51" si="3">+ROUND(E51*G51,0)</f>
        <v>0</v>
      </c>
    </row>
    <row r="52" spans="2:8" ht="15.75" thickBot="1">
      <c r="B52" s="991"/>
      <c r="C52" s="991"/>
      <c r="D52" s="991"/>
      <c r="E52" s="992" t="s">
        <v>502</v>
      </c>
      <c r="F52" s="993"/>
      <c r="G52" s="994"/>
      <c r="H52" s="33">
        <f>ROUND(SUM(H51:H51),0)</f>
        <v>0</v>
      </c>
    </row>
    <row r="53" spans="2:8" ht="15.75" thickBot="1">
      <c r="B53" s="1027"/>
      <c r="C53" s="1027"/>
      <c r="D53" s="1027"/>
      <c r="E53" s="1027"/>
      <c r="F53" s="1027"/>
      <c r="G53" s="1027"/>
      <c r="H53" s="1027"/>
    </row>
    <row r="54" spans="2:8">
      <c r="B54" s="1028" t="s">
        <v>503</v>
      </c>
      <c r="C54" s="1029"/>
      <c r="D54" s="41" t="s">
        <v>495</v>
      </c>
      <c r="E54" s="25" t="s">
        <v>504</v>
      </c>
      <c r="F54" s="25" t="s">
        <v>2530</v>
      </c>
      <c r="G54" s="26" t="s">
        <v>505</v>
      </c>
      <c r="H54" s="27" t="s">
        <v>493</v>
      </c>
    </row>
    <row r="55" spans="2:8" ht="15.75" thickBot="1">
      <c r="B55" s="135" t="s">
        <v>2516</v>
      </c>
      <c r="C55" s="11" t="str">
        <f>VLOOKUP(B55,'LISTA DE PRECIOS'!A:B,2,FALSE)</f>
        <v>Oficial</v>
      </c>
      <c r="D55" s="12" t="str">
        <f>VLOOKUP(B55,'LISTA DE PRECIOS'!A:D,4,FALSE)</f>
        <v>Día</v>
      </c>
      <c r="E55" s="125">
        <v>0.5</v>
      </c>
      <c r="F55" s="125">
        <v>1</v>
      </c>
      <c r="G55" s="93">
        <f>VLOOKUP(B55,'LISTA DE PRECIOS'!A:E,5,FALSE)</f>
        <v>122335</v>
      </c>
      <c r="H55" s="131">
        <f>+ROUND(E55*F55*G55,0)</f>
        <v>61168</v>
      </c>
    </row>
    <row r="56" spans="2:8" ht="15.75" thickBot="1">
      <c r="B56" s="991"/>
      <c r="C56" s="991"/>
      <c r="D56" s="991"/>
      <c r="E56" s="1042" t="s">
        <v>506</v>
      </c>
      <c r="F56" s="1043"/>
      <c r="G56" s="1031"/>
      <c r="H56" s="29">
        <f>ROUND(SUM(H55:H55),0)</f>
        <v>61168</v>
      </c>
    </row>
    <row r="57" spans="2:8" ht="8.4499999999999993" customHeight="1" thickBot="1">
      <c r="B57" s="42"/>
      <c r="C57" s="42"/>
      <c r="D57" s="42"/>
      <c r="E57" s="42"/>
      <c r="F57" s="42"/>
      <c r="G57" s="42"/>
      <c r="H57" s="42"/>
    </row>
    <row r="58" spans="2:8" ht="15.75" thickBot="1">
      <c r="B58" s="40"/>
      <c r="C58" s="40"/>
      <c r="D58" s="40"/>
      <c r="E58" s="995" t="s">
        <v>507</v>
      </c>
      <c r="F58" s="996"/>
      <c r="G58" s="997"/>
      <c r="H58" s="14">
        <f>+ROUND(H56+H48+H44+H52,0)</f>
        <v>1305478</v>
      </c>
    </row>
    <row r="59" spans="2:8">
      <c r="B59" s="40"/>
      <c r="C59" s="40"/>
      <c r="D59" s="40"/>
      <c r="E59" s="201"/>
      <c r="F59" s="201"/>
      <c r="G59" s="201"/>
      <c r="H59" s="200"/>
    </row>
    <row r="60" spans="2:8" ht="15.75" thickBot="1"/>
    <row r="61" spans="2:8" ht="17.45" customHeight="1" thickBot="1">
      <c r="B61" s="998" t="s">
        <v>2532</v>
      </c>
      <c r="C61" s="999"/>
      <c r="D61" s="999"/>
      <c r="E61" s="999"/>
      <c r="F61" s="999"/>
      <c r="G61" s="999"/>
      <c r="H61" s="1000"/>
    </row>
    <row r="62" spans="2:8" ht="18" customHeight="1" thickBot="1">
      <c r="B62" s="1001" t="s">
        <v>488</v>
      </c>
      <c r="C62" s="1002"/>
      <c r="D62" s="1003"/>
      <c r="E62" s="1004"/>
      <c r="F62" s="1004"/>
      <c r="G62" s="1004"/>
      <c r="H62" s="1005"/>
    </row>
    <row r="63" spans="2:8" ht="15.75" thickBot="1">
      <c r="B63" s="1006" t="s">
        <v>2578</v>
      </c>
      <c r="C63" s="1007"/>
      <c r="D63" s="1008" t="s">
        <v>2001</v>
      </c>
      <c r="E63" s="1007"/>
      <c r="F63" s="1007"/>
      <c r="G63" s="1007"/>
      <c r="H63" s="1009"/>
    </row>
    <row r="64" spans="2:8" ht="14.45" customHeight="1">
      <c r="B64" s="1010" t="str">
        <f>VLOOKUP(D63,ACTIVIDADES!A:D,2,FALSE)</f>
        <v>Sanitario tipo Acuacer de bajo consumo</v>
      </c>
      <c r="C64" s="1011"/>
      <c r="D64" s="1010" t="s">
        <v>34</v>
      </c>
      <c r="E64" s="1011"/>
      <c r="F64" s="1011"/>
      <c r="G64" s="1011"/>
      <c r="H64" s="38" t="s">
        <v>1</v>
      </c>
    </row>
    <row r="65" spans="2:8" ht="9.6" customHeight="1">
      <c r="B65" s="1012"/>
      <c r="C65" s="1013"/>
      <c r="D65" s="1016">
        <f>+ROUND(H84+H76+H72+H80,0)</f>
        <v>245040</v>
      </c>
      <c r="E65" s="1017"/>
      <c r="F65" s="1017"/>
      <c r="G65" s="1017"/>
      <c r="H65" s="1020" t="s">
        <v>35</v>
      </c>
    </row>
    <row r="66" spans="2:8" ht="27" customHeight="1" thickBot="1">
      <c r="B66" s="1014"/>
      <c r="C66" s="1015"/>
      <c r="D66" s="1018"/>
      <c r="E66" s="1019"/>
      <c r="F66" s="1019"/>
      <c r="G66" s="1019"/>
      <c r="H66" s="1021"/>
    </row>
    <row r="67" spans="2:8" ht="9.75" customHeight="1" thickBot="1"/>
    <row r="68" spans="2:8">
      <c r="B68" s="1207" t="s">
        <v>494</v>
      </c>
      <c r="C68" s="1208"/>
      <c r="D68" s="124" t="s">
        <v>495</v>
      </c>
      <c r="E68" s="123" t="s">
        <v>496</v>
      </c>
      <c r="F68" s="123" t="s">
        <v>2542</v>
      </c>
      <c r="G68" s="122" t="s">
        <v>492</v>
      </c>
      <c r="H68" s="121" t="s">
        <v>493</v>
      </c>
    </row>
    <row r="69" spans="2:8" ht="15.75" thickBot="1">
      <c r="B69" s="169" t="s">
        <v>727</v>
      </c>
      <c r="C69" s="11" t="str">
        <f>VLOOKUP(B69,'LISTA DE PRECIOS'!A:B,2,FALSE)</f>
        <v>Cemento blanco</v>
      </c>
      <c r="D69" s="12" t="str">
        <f>VLOOKUP(B69,'LISTA DE PRECIOS'!A:D,4,FALSE)</f>
        <v>Kg</v>
      </c>
      <c r="E69" s="12">
        <v>0.5</v>
      </c>
      <c r="F69" s="12">
        <v>1.05</v>
      </c>
      <c r="G69" s="93">
        <f>VLOOKUP(B69,'LISTA DE PRECIOS'!A:E,5,FALSE)</f>
        <v>1247</v>
      </c>
      <c r="H69" s="39">
        <f>+ROUND(E69*F69*G69,0)</f>
        <v>655</v>
      </c>
    </row>
    <row r="70" spans="2:8" ht="15.75" thickBot="1">
      <c r="B70" s="169" t="s">
        <v>1333</v>
      </c>
      <c r="C70" s="11" t="str">
        <f>VLOOKUP(B70,'LISTA DE PRECIOS'!A:B,2,FALSE)</f>
        <v>Acople flexible</v>
      </c>
      <c r="D70" s="12" t="str">
        <f>VLOOKUP(B70,'LISTA DE PRECIOS'!A:D,4,FALSE)</f>
        <v>Un</v>
      </c>
      <c r="E70" s="12">
        <v>1</v>
      </c>
      <c r="F70" s="12">
        <v>1</v>
      </c>
      <c r="G70" s="93">
        <f>VLOOKUP(B70,'LISTA DE PRECIOS'!A:E,5,FALSE)</f>
        <v>4200</v>
      </c>
      <c r="H70" s="39">
        <f t="shared" ref="H70:H71" si="4">+ROUND(E70*F70*G70,0)</f>
        <v>4200</v>
      </c>
    </row>
    <row r="71" spans="2:8" ht="15.75" thickBot="1">
      <c r="B71" s="167" t="s">
        <v>1084</v>
      </c>
      <c r="C71" s="11" t="str">
        <f>VLOOKUP(B71,'LISTA DE PRECIOS'!A:B,2,FALSE)</f>
        <v>Sanitario tipo Acua plus blanco</v>
      </c>
      <c r="D71" s="12" t="str">
        <f>VLOOKUP(B71,'LISTA DE PRECIOS'!A:D,4,FALSE)</f>
        <v>Un</v>
      </c>
      <c r="E71" s="92">
        <v>1</v>
      </c>
      <c r="F71" s="92">
        <v>1</v>
      </c>
      <c r="G71" s="93">
        <f>VLOOKUP(B71,'LISTA DE PRECIOS'!A:E,5,FALSE)</f>
        <v>172900</v>
      </c>
      <c r="H71" s="94">
        <f t="shared" si="4"/>
        <v>172900</v>
      </c>
    </row>
    <row r="72" spans="2:8" ht="15.75" thickBot="1">
      <c r="B72" s="1022"/>
      <c r="C72" s="1023"/>
      <c r="D72" s="1024"/>
      <c r="E72" s="1030" t="s">
        <v>497</v>
      </c>
      <c r="F72" s="1031"/>
      <c r="G72" s="1032"/>
      <c r="H72" s="29">
        <f>ROUND(SUM(H69:H71),0)</f>
        <v>177755</v>
      </c>
    </row>
    <row r="73" spans="2:8" ht="10.9" customHeight="1" thickBot="1">
      <c r="B73" s="1027"/>
      <c r="C73" s="1027"/>
      <c r="D73" s="1027"/>
      <c r="E73" s="1027"/>
      <c r="F73" s="1027"/>
      <c r="G73" s="1027"/>
      <c r="H73" s="1027"/>
    </row>
    <row r="74" spans="2:8">
      <c r="B74" s="1028" t="s">
        <v>489</v>
      </c>
      <c r="C74" s="1029"/>
      <c r="D74" s="41" t="s">
        <v>490</v>
      </c>
      <c r="E74" s="25" t="s">
        <v>491</v>
      </c>
      <c r="F74" s="25" t="s">
        <v>2530</v>
      </c>
      <c r="G74" s="26" t="s">
        <v>492</v>
      </c>
      <c r="H74" s="27" t="s">
        <v>493</v>
      </c>
    </row>
    <row r="75" spans="2:8" ht="15.75" thickBot="1">
      <c r="B75" s="91" t="s">
        <v>543</v>
      </c>
      <c r="C75" s="11" t="str">
        <f>VLOOKUP(B75,'LISTA DE PRECIOS'!A:B,2,FALSE)</f>
        <v>Herramienta menor</v>
      </c>
      <c r="D75" s="12" t="str">
        <f>VLOOKUP(B75,'LISTA DE PRECIOS'!A:D,4,FALSE)</f>
        <v>%MO</v>
      </c>
      <c r="E75" s="155">
        <v>0.1</v>
      </c>
      <c r="F75" s="155"/>
      <c r="G75" s="93">
        <f>+H84</f>
        <v>61168</v>
      </c>
      <c r="H75" s="154">
        <f>+ROUND(E75*G75,0)</f>
        <v>6117</v>
      </c>
    </row>
    <row r="76" spans="2:8" ht="15.75" thickBot="1">
      <c r="B76" s="1022"/>
      <c r="C76" s="1023"/>
      <c r="D76" s="1024"/>
      <c r="E76" s="1030" t="s">
        <v>498</v>
      </c>
      <c r="F76" s="1031"/>
      <c r="G76" s="1032"/>
      <c r="H76" s="29">
        <f>ROUND(SUM(H75:H75),0)</f>
        <v>6117</v>
      </c>
    </row>
    <row r="77" spans="2:8" ht="10.15" customHeight="1" thickBot="1">
      <c r="B77" s="42"/>
      <c r="C77" s="42"/>
      <c r="D77" s="42"/>
      <c r="E77" s="10"/>
      <c r="F77" s="10"/>
      <c r="G77" s="7"/>
      <c r="H77" s="8"/>
    </row>
    <row r="78" spans="2:8" ht="24.75" thickBot="1">
      <c r="B78" s="1033" t="s">
        <v>499</v>
      </c>
      <c r="C78" s="1034"/>
      <c r="D78" s="30" t="s">
        <v>495</v>
      </c>
      <c r="E78" s="30" t="s">
        <v>501</v>
      </c>
      <c r="F78" s="25" t="s">
        <v>2530</v>
      </c>
      <c r="G78" s="31" t="s">
        <v>500</v>
      </c>
      <c r="H78" s="32" t="s">
        <v>493</v>
      </c>
    </row>
    <row r="79" spans="2:8" ht="15.75" thickBot="1">
      <c r="B79" s="15">
        <v>3</v>
      </c>
      <c r="C79" s="16" t="s">
        <v>4</v>
      </c>
      <c r="D79" s="17"/>
      <c r="E79" s="18"/>
      <c r="F79" s="18"/>
      <c r="G79" s="19"/>
      <c r="H79" s="20">
        <f t="shared" ref="H79" si="5">+ROUND(E79*G79,0)</f>
        <v>0</v>
      </c>
    </row>
    <row r="80" spans="2:8" ht="15.75" thickBot="1">
      <c r="B80" s="991"/>
      <c r="C80" s="991"/>
      <c r="D80" s="991"/>
      <c r="E80" s="992" t="s">
        <v>502</v>
      </c>
      <c r="F80" s="993"/>
      <c r="G80" s="994"/>
      <c r="H80" s="33">
        <f>ROUND(SUM(H79:H79),0)</f>
        <v>0</v>
      </c>
    </row>
    <row r="81" spans="2:8" ht="15.75" thickBot="1">
      <c r="B81" s="1027"/>
      <c r="C81" s="1027"/>
      <c r="D81" s="1027"/>
      <c r="E81" s="1027"/>
      <c r="F81" s="1027"/>
      <c r="G81" s="1027"/>
      <c r="H81" s="1027"/>
    </row>
    <row r="82" spans="2:8">
      <c r="B82" s="1028" t="s">
        <v>503</v>
      </c>
      <c r="C82" s="1029"/>
      <c r="D82" s="41" t="s">
        <v>495</v>
      </c>
      <c r="E82" s="25" t="s">
        <v>504</v>
      </c>
      <c r="F82" s="25" t="s">
        <v>2530</v>
      </c>
      <c r="G82" s="26" t="s">
        <v>505</v>
      </c>
      <c r="H82" s="27" t="s">
        <v>493</v>
      </c>
    </row>
    <row r="83" spans="2:8" ht="15.75" thickBot="1">
      <c r="B83" s="135" t="s">
        <v>2516</v>
      </c>
      <c r="C83" s="11" t="str">
        <f>VLOOKUP(B83,'LISTA DE PRECIOS'!A:B,2,FALSE)</f>
        <v>Oficial</v>
      </c>
      <c r="D83" s="12" t="str">
        <f>VLOOKUP(B83,'LISTA DE PRECIOS'!A:D,4,FALSE)</f>
        <v>Día</v>
      </c>
      <c r="E83" s="125">
        <v>0.5</v>
      </c>
      <c r="F83" s="125">
        <v>1</v>
      </c>
      <c r="G83" s="93">
        <f>VLOOKUP(B83,'LISTA DE PRECIOS'!A:E,5,FALSE)</f>
        <v>122335</v>
      </c>
      <c r="H83" s="131">
        <f>+ROUND(E83*F83*G83,0)</f>
        <v>61168</v>
      </c>
    </row>
    <row r="84" spans="2:8" ht="15.75" thickBot="1">
      <c r="B84" s="991"/>
      <c r="C84" s="991"/>
      <c r="D84" s="991"/>
      <c r="E84" s="1042" t="s">
        <v>506</v>
      </c>
      <c r="F84" s="1043"/>
      <c r="G84" s="1031"/>
      <c r="H84" s="29">
        <f>ROUND(SUM(H83:H83),0)</f>
        <v>61168</v>
      </c>
    </row>
    <row r="85" spans="2:8" ht="8.4499999999999993" customHeight="1" thickBot="1">
      <c r="B85" s="42"/>
      <c r="C85" s="42"/>
      <c r="D85" s="42"/>
      <c r="E85" s="42"/>
      <c r="F85" s="42"/>
      <c r="G85" s="42"/>
      <c r="H85" s="42"/>
    </row>
    <row r="86" spans="2:8" ht="15.75" thickBot="1">
      <c r="B86" s="40"/>
      <c r="C86" s="40"/>
      <c r="D86" s="40"/>
      <c r="E86" s="995" t="s">
        <v>507</v>
      </c>
      <c r="F86" s="996"/>
      <c r="G86" s="997"/>
      <c r="H86" s="14">
        <f>+ROUND(H84+H76+H72+H80,0)</f>
        <v>245040</v>
      </c>
    </row>
    <row r="88" spans="2:8" ht="15.75" thickBot="1"/>
    <row r="89" spans="2:8" ht="16.5" thickBot="1">
      <c r="B89" s="998" t="s">
        <v>2532</v>
      </c>
      <c r="C89" s="999"/>
      <c r="D89" s="999"/>
      <c r="E89" s="999"/>
      <c r="F89" s="999"/>
      <c r="G89" s="999"/>
      <c r="H89" s="1000"/>
    </row>
    <row r="90" spans="2:8" ht="15" customHeight="1" thickBot="1">
      <c r="B90" s="1001" t="s">
        <v>488</v>
      </c>
      <c r="C90" s="1002"/>
      <c r="D90" s="1003"/>
      <c r="E90" s="1004"/>
      <c r="F90" s="1004"/>
      <c r="G90" s="1004"/>
      <c r="H90" s="1005"/>
    </row>
    <row r="91" spans="2:8" ht="15.75" customHeight="1" thickBot="1">
      <c r="B91" s="1006" t="s">
        <v>2578</v>
      </c>
      <c r="C91" s="1007"/>
      <c r="D91" s="1008" t="s">
        <v>2005</v>
      </c>
      <c r="E91" s="1007"/>
      <c r="F91" s="1007"/>
      <c r="G91" s="1007"/>
      <c r="H91" s="1009"/>
    </row>
    <row r="92" spans="2:8" ht="14.45" customHeight="1">
      <c r="B92" s="1010" t="str">
        <f>VLOOKUP(D91,ACTIVIDADES!A:D,2,FALSE)</f>
        <v>Lavamanos tipo Avanti de pedestal con grifería</v>
      </c>
      <c r="C92" s="1011"/>
      <c r="D92" s="1010" t="s">
        <v>34</v>
      </c>
      <c r="E92" s="1011"/>
      <c r="F92" s="1011"/>
      <c r="G92" s="1011"/>
      <c r="H92" s="38" t="s">
        <v>1</v>
      </c>
    </row>
    <row r="93" spans="2:8">
      <c r="B93" s="1012"/>
      <c r="C93" s="1013"/>
      <c r="D93" s="1016">
        <f>+ROUND(H113+H105+H101+H109,0)</f>
        <v>275125</v>
      </c>
      <c r="E93" s="1017"/>
      <c r="F93" s="1017"/>
      <c r="G93" s="1017"/>
      <c r="H93" s="1020" t="s">
        <v>35</v>
      </c>
    </row>
    <row r="94" spans="2:8" ht="15.75" thickBot="1">
      <c r="B94" s="1014"/>
      <c r="C94" s="1015"/>
      <c r="D94" s="1018"/>
      <c r="E94" s="1019"/>
      <c r="F94" s="1019"/>
      <c r="G94" s="1019"/>
      <c r="H94" s="1021"/>
    </row>
    <row r="95" spans="2:8" ht="15.75" thickBot="1"/>
    <row r="96" spans="2:8">
      <c r="B96" s="1028" t="s">
        <v>494</v>
      </c>
      <c r="C96" s="1029"/>
      <c r="D96" s="41" t="s">
        <v>495</v>
      </c>
      <c r="E96" s="25" t="s">
        <v>496</v>
      </c>
      <c r="F96" s="25" t="s">
        <v>2469</v>
      </c>
      <c r="G96" s="26" t="s">
        <v>492</v>
      </c>
      <c r="H96" s="27" t="s">
        <v>493</v>
      </c>
    </row>
    <row r="97" spans="2:8" ht="15.75" thickBot="1">
      <c r="B97" s="169" t="s">
        <v>727</v>
      </c>
      <c r="C97" s="11" t="str">
        <f>VLOOKUP(B97,'LISTA DE PRECIOS'!A:B,2,FALSE)</f>
        <v>Cemento blanco</v>
      </c>
      <c r="D97" s="12" t="str">
        <f>VLOOKUP(B97,'LISTA DE PRECIOS'!A:D,4,FALSE)</f>
        <v>Kg</v>
      </c>
      <c r="E97" s="12">
        <v>0.5</v>
      </c>
      <c r="F97" s="12">
        <v>1.05</v>
      </c>
      <c r="G97" s="93">
        <f>VLOOKUP(B97,'LISTA DE PRECIOS'!A:E,5,FALSE)</f>
        <v>1247</v>
      </c>
      <c r="H97" s="39">
        <f>+ROUND(E97*F97*G97,0)</f>
        <v>655</v>
      </c>
    </row>
    <row r="98" spans="2:8" ht="22.5" customHeight="1" thickBot="1">
      <c r="B98" s="193" t="s">
        <v>917</v>
      </c>
      <c r="C98" s="11" t="str">
        <f>VLOOKUP(B98,'LISTA DE PRECIOS'!A:B,2,FALSE)</f>
        <v>Lavamanos tipo Avanti de pedestal</v>
      </c>
      <c r="D98" s="12" t="str">
        <f>VLOOKUP(B98,'LISTA DE PRECIOS'!A:D,4,FALSE)</f>
        <v>Un</v>
      </c>
      <c r="E98" s="12">
        <v>1</v>
      </c>
      <c r="F98" s="12">
        <v>1</v>
      </c>
      <c r="G98" s="93">
        <f>VLOOKUP(B98,'LISTA DE PRECIOS'!A:E,5,FALSE)</f>
        <v>130900</v>
      </c>
      <c r="H98" s="39">
        <f t="shared" ref="H98:H100" si="6">+ROUND(E98*F98*G98,0)</f>
        <v>130900</v>
      </c>
    </row>
    <row r="99" spans="2:8" ht="22.5" customHeight="1" thickBot="1">
      <c r="B99" s="193" t="s">
        <v>1333</v>
      </c>
      <c r="C99" s="11" t="str">
        <f>VLOOKUP(B99,'LISTA DE PRECIOS'!A:B,2,FALSE)</f>
        <v>Acople flexible</v>
      </c>
      <c r="D99" s="12" t="str">
        <f>VLOOKUP(B99,'LISTA DE PRECIOS'!A:D,4,FALSE)</f>
        <v>Un</v>
      </c>
      <c r="E99" s="12">
        <v>2</v>
      </c>
      <c r="F99" s="12">
        <v>1</v>
      </c>
      <c r="G99" s="93">
        <f>VLOOKUP(B99,'LISTA DE PRECIOS'!A:E,5,FALSE)</f>
        <v>4200</v>
      </c>
      <c r="H99" s="39">
        <f t="shared" si="6"/>
        <v>8400</v>
      </c>
    </row>
    <row r="100" spans="2:8" ht="15.75" thickBot="1">
      <c r="B100" s="170" t="s">
        <v>863</v>
      </c>
      <c r="C100" s="11" t="str">
        <f>VLOOKUP(B100,'LISTA DE PRECIOS'!A:B,2,FALSE)</f>
        <v>Grifería para lavamanos Dalia grival</v>
      </c>
      <c r="D100" s="12" t="str">
        <f>VLOOKUP(B100,'LISTA DE PRECIOS'!A:D,4,FALSE)</f>
        <v>Un</v>
      </c>
      <c r="E100" s="92">
        <v>1</v>
      </c>
      <c r="F100" s="92">
        <v>1</v>
      </c>
      <c r="G100" s="93">
        <f>VLOOKUP(B100,'LISTA DE PRECIOS'!A:E,5,FALSE)</f>
        <v>67885.2</v>
      </c>
      <c r="H100" s="94">
        <f t="shared" si="6"/>
        <v>67885</v>
      </c>
    </row>
    <row r="101" spans="2:8" ht="15.75" thickBot="1">
      <c r="B101" s="1022"/>
      <c r="C101" s="1023"/>
      <c r="D101" s="1024"/>
      <c r="E101" s="1030" t="s">
        <v>497</v>
      </c>
      <c r="F101" s="1031"/>
      <c r="G101" s="1032"/>
      <c r="H101" s="29">
        <f>ROUND(SUM(H97:H100),0)</f>
        <v>207840</v>
      </c>
    </row>
    <row r="102" spans="2:8" ht="15.75" thickBot="1">
      <c r="B102" s="1027"/>
      <c r="C102" s="1027"/>
      <c r="D102" s="1027"/>
      <c r="E102" s="1027"/>
      <c r="F102" s="1027"/>
      <c r="G102" s="1027"/>
      <c r="H102" s="1027"/>
    </row>
    <row r="103" spans="2:8">
      <c r="B103" s="1028" t="s">
        <v>489</v>
      </c>
      <c r="C103" s="1029"/>
      <c r="D103" s="41" t="s">
        <v>490</v>
      </c>
      <c r="E103" s="25" t="s">
        <v>491</v>
      </c>
      <c r="F103" s="25" t="s">
        <v>2530</v>
      </c>
      <c r="G103" s="26" t="s">
        <v>492</v>
      </c>
      <c r="H103" s="27" t="s">
        <v>493</v>
      </c>
    </row>
    <row r="104" spans="2:8" ht="15.75" thickBot="1">
      <c r="B104" s="91" t="s">
        <v>543</v>
      </c>
      <c r="C104" s="11" t="str">
        <f>VLOOKUP(B104,'LISTA DE PRECIOS'!A:B,2,FALSE)</f>
        <v>Herramienta menor</v>
      </c>
      <c r="D104" s="12" t="str">
        <f>VLOOKUP(B104,'LISTA DE PRECIOS'!A:D,4,FALSE)</f>
        <v>%MO</v>
      </c>
      <c r="E104" s="155">
        <v>0.1</v>
      </c>
      <c r="F104" s="155"/>
      <c r="G104" s="93">
        <f>+H113</f>
        <v>61168</v>
      </c>
      <c r="H104" s="154">
        <f>+ROUND(E104*G104,0)</f>
        <v>6117</v>
      </c>
    </row>
    <row r="105" spans="2:8" ht="15.75" thickBot="1">
      <c r="B105" s="1022"/>
      <c r="C105" s="1023"/>
      <c r="D105" s="1024"/>
      <c r="E105" s="1030" t="s">
        <v>498</v>
      </c>
      <c r="F105" s="1031"/>
      <c r="G105" s="1032"/>
      <c r="H105" s="29">
        <f>ROUND(SUM(H104:H104),0)</f>
        <v>6117</v>
      </c>
    </row>
    <row r="106" spans="2:8" ht="15.75" thickBot="1">
      <c r="B106" s="42"/>
      <c r="C106" s="42"/>
      <c r="D106" s="42"/>
      <c r="E106" s="10"/>
      <c r="F106" s="10"/>
      <c r="G106" s="7"/>
      <c r="H106" s="8"/>
    </row>
    <row r="107" spans="2:8" ht="24.75" thickBot="1">
      <c r="B107" s="1033" t="s">
        <v>499</v>
      </c>
      <c r="C107" s="1034"/>
      <c r="D107" s="30" t="s">
        <v>495</v>
      </c>
      <c r="E107" s="30" t="s">
        <v>501</v>
      </c>
      <c r="F107" s="25" t="s">
        <v>2530</v>
      </c>
      <c r="G107" s="31" t="s">
        <v>500</v>
      </c>
      <c r="H107" s="32" t="s">
        <v>493</v>
      </c>
    </row>
    <row r="108" spans="2:8" ht="15.75" thickBot="1">
      <c r="B108" s="15">
        <v>3</v>
      </c>
      <c r="C108" s="16" t="s">
        <v>4</v>
      </c>
      <c r="D108" s="17"/>
      <c r="E108" s="18"/>
      <c r="F108" s="18"/>
      <c r="G108" s="19"/>
      <c r="H108" s="20">
        <f t="shared" ref="H108" si="7">+ROUND(E108*G108,0)</f>
        <v>0</v>
      </c>
    </row>
    <row r="109" spans="2:8" ht="15.75" thickBot="1">
      <c r="B109" s="991"/>
      <c r="C109" s="991"/>
      <c r="D109" s="991"/>
      <c r="E109" s="992" t="s">
        <v>502</v>
      </c>
      <c r="F109" s="993"/>
      <c r="G109" s="994"/>
      <c r="H109" s="33">
        <f>ROUND(SUM(H108:H108),0)</f>
        <v>0</v>
      </c>
    </row>
    <row r="110" spans="2:8" ht="15.75" thickBot="1">
      <c r="B110" s="1027"/>
      <c r="C110" s="1027"/>
      <c r="D110" s="1027"/>
      <c r="E110" s="1027"/>
      <c r="F110" s="1027"/>
      <c r="G110" s="1027"/>
      <c r="H110" s="1027"/>
    </row>
    <row r="111" spans="2:8">
      <c r="B111" s="1028" t="s">
        <v>503</v>
      </c>
      <c r="C111" s="1029"/>
      <c r="D111" s="41" t="s">
        <v>495</v>
      </c>
      <c r="E111" s="25" t="s">
        <v>504</v>
      </c>
      <c r="F111" s="25" t="s">
        <v>2530</v>
      </c>
      <c r="G111" s="26" t="s">
        <v>505</v>
      </c>
      <c r="H111" s="27" t="s">
        <v>493</v>
      </c>
    </row>
    <row r="112" spans="2:8" ht="15.75" thickBot="1">
      <c r="B112" s="118" t="s">
        <v>2516</v>
      </c>
      <c r="C112" s="11" t="str">
        <f>VLOOKUP(B112,'LISTA DE PRECIOS'!A:B,2,FALSE)</f>
        <v>Oficial</v>
      </c>
      <c r="D112" s="12" t="str">
        <f>VLOOKUP(B112,'LISTA DE PRECIOS'!A:D,4,FALSE)</f>
        <v>Día</v>
      </c>
      <c r="E112" s="117">
        <v>0.5</v>
      </c>
      <c r="F112" s="117">
        <v>1</v>
      </c>
      <c r="G112" s="93">
        <f>VLOOKUP(B112,'LISTA DE PRECIOS'!A:E,5,FALSE)</f>
        <v>122335</v>
      </c>
      <c r="H112" s="116">
        <f>+ROUND(E112*F112*G112,0)</f>
        <v>61168</v>
      </c>
    </row>
    <row r="113" spans="2:8" ht="15.75" thickBot="1">
      <c r="B113" s="991"/>
      <c r="C113" s="991"/>
      <c r="D113" s="991"/>
      <c r="E113" s="1042" t="s">
        <v>506</v>
      </c>
      <c r="F113" s="1043"/>
      <c r="G113" s="1031"/>
      <c r="H113" s="29">
        <f>ROUND(SUM(H112:H112),0)</f>
        <v>61168</v>
      </c>
    </row>
    <row r="114" spans="2:8" ht="15.75" thickBot="1">
      <c r="B114" s="42"/>
      <c r="C114" s="42"/>
      <c r="D114" s="42"/>
      <c r="E114" s="42"/>
      <c r="F114" s="42"/>
      <c r="G114" s="42"/>
      <c r="H114" s="42"/>
    </row>
    <row r="115" spans="2:8" ht="15.75" thickBot="1">
      <c r="B115" s="40"/>
      <c r="C115" s="40"/>
      <c r="D115" s="40"/>
      <c r="E115" s="995" t="s">
        <v>507</v>
      </c>
      <c r="F115" s="996"/>
      <c r="G115" s="997"/>
      <c r="H115" s="14">
        <f>+ROUND(H113+H105+H101+H109,0)</f>
        <v>275125</v>
      </c>
    </row>
    <row r="117" spans="2:8" ht="15.75" thickBot="1"/>
    <row r="118" spans="2:8" ht="16.5" thickBot="1">
      <c r="B118" s="998" t="s">
        <v>2532</v>
      </c>
      <c r="C118" s="999"/>
      <c r="D118" s="999"/>
      <c r="E118" s="999"/>
      <c r="F118" s="999"/>
      <c r="G118" s="999"/>
      <c r="H118" s="1000"/>
    </row>
    <row r="119" spans="2:8" ht="15" customHeight="1" thickBot="1">
      <c r="B119" s="1001" t="s">
        <v>488</v>
      </c>
      <c r="C119" s="1002"/>
      <c r="D119" s="1003"/>
      <c r="E119" s="1004"/>
      <c r="F119" s="1004"/>
      <c r="G119" s="1004"/>
      <c r="H119" s="1005"/>
    </row>
    <row r="120" spans="2:8" ht="15.75" customHeight="1" thickBot="1">
      <c r="B120" s="1006" t="s">
        <v>2578</v>
      </c>
      <c r="C120" s="1007"/>
      <c r="D120" s="1008" t="s">
        <v>2010</v>
      </c>
      <c r="E120" s="1007"/>
      <c r="F120" s="1007"/>
      <c r="G120" s="1007"/>
      <c r="H120" s="1009"/>
    </row>
    <row r="121" spans="2:8" ht="14.45" customHeight="1">
      <c r="B121" s="1010" t="str">
        <f>VLOOKUP(D120,ACTIVIDADES!A:D,2,FALSE)</f>
        <v>Lavamanos tipo Marsella de sobreponer con grifería</v>
      </c>
      <c r="C121" s="1011"/>
      <c r="D121" s="1010" t="s">
        <v>34</v>
      </c>
      <c r="E121" s="1011"/>
      <c r="F121" s="1011"/>
      <c r="G121" s="1011"/>
      <c r="H121" s="38" t="s">
        <v>1</v>
      </c>
    </row>
    <row r="122" spans="2:8">
      <c r="B122" s="1012"/>
      <c r="C122" s="1013"/>
      <c r="D122" s="1016">
        <f>+ROUND(H141+H133+H129+H137,0)</f>
        <v>298470</v>
      </c>
      <c r="E122" s="1017"/>
      <c r="F122" s="1017"/>
      <c r="G122" s="1017"/>
      <c r="H122" s="1020" t="s">
        <v>35</v>
      </c>
    </row>
    <row r="123" spans="2:8" ht="15.75" thickBot="1">
      <c r="B123" s="1014"/>
      <c r="C123" s="1015"/>
      <c r="D123" s="1018"/>
      <c r="E123" s="1019"/>
      <c r="F123" s="1019"/>
      <c r="G123" s="1019"/>
      <c r="H123" s="1021"/>
    </row>
    <row r="124" spans="2:8" ht="15.75" thickBot="1"/>
    <row r="125" spans="2:8">
      <c r="B125" s="1028" t="s">
        <v>494</v>
      </c>
      <c r="C125" s="1029"/>
      <c r="D125" s="41" t="s">
        <v>495</v>
      </c>
      <c r="E125" s="25" t="s">
        <v>496</v>
      </c>
      <c r="F125" s="25" t="s">
        <v>2469</v>
      </c>
      <c r="G125" s="26" t="s">
        <v>492</v>
      </c>
      <c r="H125" s="27" t="s">
        <v>493</v>
      </c>
    </row>
    <row r="126" spans="2:8" ht="15.75" thickBot="1">
      <c r="B126" s="193" t="s">
        <v>920</v>
      </c>
      <c r="C126" s="11" t="str">
        <f>VLOOKUP(B126,'LISTA DE PRECIOS'!A:B,2,FALSE)</f>
        <v>Lavamanos tipo Marsella de sobreponer</v>
      </c>
      <c r="D126" s="12" t="str">
        <f>VLOOKUP(B126,'LISTA DE PRECIOS'!A:D,4,FALSE)</f>
        <v>Un</v>
      </c>
      <c r="E126" s="12">
        <v>1</v>
      </c>
      <c r="F126" s="12">
        <v>1</v>
      </c>
      <c r="G126" s="93">
        <f>VLOOKUP(B126,'LISTA DE PRECIOS'!A:E,5,FALSE)</f>
        <v>154900</v>
      </c>
      <c r="H126" s="39">
        <f>+ROUND(E126*F126*G126,0)</f>
        <v>154900</v>
      </c>
    </row>
    <row r="127" spans="2:8" ht="22.5" customHeight="1" thickBot="1">
      <c r="B127" s="193" t="s">
        <v>1333</v>
      </c>
      <c r="C127" s="11" t="str">
        <f>VLOOKUP(B127,'LISTA DE PRECIOS'!A:B,2,FALSE)</f>
        <v>Acople flexible</v>
      </c>
      <c r="D127" s="12" t="str">
        <f>VLOOKUP(B127,'LISTA DE PRECIOS'!A:D,4,FALSE)</f>
        <v>Un</v>
      </c>
      <c r="E127" s="12">
        <v>2</v>
      </c>
      <c r="F127" s="12">
        <v>1</v>
      </c>
      <c r="G127" s="93">
        <f>VLOOKUP(B127,'LISTA DE PRECIOS'!A:E,5,FALSE)</f>
        <v>4200</v>
      </c>
      <c r="H127" s="39">
        <f t="shared" ref="H127:H128" si="8">+ROUND(E127*F127*G127,0)</f>
        <v>8400</v>
      </c>
    </row>
    <row r="128" spans="2:8" ht="22.5" customHeight="1" thickBot="1">
      <c r="B128" s="170" t="s">
        <v>863</v>
      </c>
      <c r="C128" s="11" t="str">
        <f>VLOOKUP(B128,'LISTA DE PRECIOS'!A:B,2,FALSE)</f>
        <v>Grifería para lavamanos Dalia grival</v>
      </c>
      <c r="D128" s="12" t="str">
        <f>VLOOKUP(B128,'LISTA DE PRECIOS'!A:D,4,FALSE)</f>
        <v>Un</v>
      </c>
      <c r="E128" s="92">
        <v>1</v>
      </c>
      <c r="F128" s="92">
        <v>1</v>
      </c>
      <c r="G128" s="93">
        <f>VLOOKUP(B128,'LISTA DE PRECIOS'!A:E,5,FALSE)</f>
        <v>67885.2</v>
      </c>
      <c r="H128" s="94">
        <f t="shared" si="8"/>
        <v>67885</v>
      </c>
    </row>
    <row r="129" spans="2:8" ht="15.75" thickBot="1">
      <c r="B129" s="1022"/>
      <c r="C129" s="1023"/>
      <c r="D129" s="1024"/>
      <c r="E129" s="1030" t="s">
        <v>497</v>
      </c>
      <c r="F129" s="1031"/>
      <c r="G129" s="1032"/>
      <c r="H129" s="29">
        <f>ROUND(SUM(H126:H128),0)</f>
        <v>231185</v>
      </c>
    </row>
    <row r="130" spans="2:8" ht="15.75" thickBot="1">
      <c r="B130" s="1027"/>
      <c r="C130" s="1027"/>
      <c r="D130" s="1027"/>
      <c r="E130" s="1027"/>
      <c r="F130" s="1027"/>
      <c r="G130" s="1027"/>
      <c r="H130" s="1027"/>
    </row>
    <row r="131" spans="2:8">
      <c r="B131" s="1028" t="s">
        <v>489</v>
      </c>
      <c r="C131" s="1029"/>
      <c r="D131" s="41" t="s">
        <v>490</v>
      </c>
      <c r="E131" s="25" t="s">
        <v>491</v>
      </c>
      <c r="F131" s="25" t="s">
        <v>2530</v>
      </c>
      <c r="G131" s="26" t="s">
        <v>492</v>
      </c>
      <c r="H131" s="27" t="s">
        <v>493</v>
      </c>
    </row>
    <row r="132" spans="2:8" ht="15.75" thickBot="1">
      <c r="B132" s="91" t="s">
        <v>543</v>
      </c>
      <c r="C132" s="11" t="str">
        <f>VLOOKUP(B132,'LISTA DE PRECIOS'!A:B,2,FALSE)</f>
        <v>Herramienta menor</v>
      </c>
      <c r="D132" s="12" t="str">
        <f>VLOOKUP(B132,'LISTA DE PRECIOS'!A:D,4,FALSE)</f>
        <v>%MO</v>
      </c>
      <c r="E132" s="155">
        <v>0.1</v>
      </c>
      <c r="F132" s="155"/>
      <c r="G132" s="93">
        <f>+H141</f>
        <v>61168</v>
      </c>
      <c r="H132" s="154">
        <f>+ROUND(E132*G132,0)</f>
        <v>6117</v>
      </c>
    </row>
    <row r="133" spans="2:8" ht="15.75" thickBot="1">
      <c r="B133" s="1022"/>
      <c r="C133" s="1023"/>
      <c r="D133" s="1024"/>
      <c r="E133" s="1030" t="s">
        <v>498</v>
      </c>
      <c r="F133" s="1031"/>
      <c r="G133" s="1032"/>
      <c r="H133" s="29">
        <f>ROUND(SUM(H132:H132),0)</f>
        <v>6117</v>
      </c>
    </row>
    <row r="134" spans="2:8" ht="15.75" thickBot="1">
      <c r="B134" s="42"/>
      <c r="C134" s="42"/>
      <c r="D134" s="42"/>
      <c r="E134" s="10"/>
      <c r="F134" s="10"/>
      <c r="G134" s="7"/>
      <c r="H134" s="8"/>
    </row>
    <row r="135" spans="2:8" ht="24.75" thickBot="1">
      <c r="B135" s="1033" t="s">
        <v>499</v>
      </c>
      <c r="C135" s="1034"/>
      <c r="D135" s="30" t="s">
        <v>495</v>
      </c>
      <c r="E135" s="30" t="s">
        <v>501</v>
      </c>
      <c r="F135" s="25" t="s">
        <v>2530</v>
      </c>
      <c r="G135" s="31" t="s">
        <v>500</v>
      </c>
      <c r="H135" s="32" t="s">
        <v>493</v>
      </c>
    </row>
    <row r="136" spans="2:8" ht="15.75" thickBot="1">
      <c r="B136" s="15">
        <v>3</v>
      </c>
      <c r="C136" s="16" t="s">
        <v>4</v>
      </c>
      <c r="D136" s="17"/>
      <c r="E136" s="18"/>
      <c r="F136" s="18"/>
      <c r="G136" s="19"/>
      <c r="H136" s="20">
        <f t="shared" ref="H136" si="9">+ROUND(E136*G136,0)</f>
        <v>0</v>
      </c>
    </row>
    <row r="137" spans="2:8" ht="15.75" thickBot="1">
      <c r="B137" s="991"/>
      <c r="C137" s="991"/>
      <c r="D137" s="991"/>
      <c r="E137" s="992" t="s">
        <v>502</v>
      </c>
      <c r="F137" s="993"/>
      <c r="G137" s="994"/>
      <c r="H137" s="33">
        <f>ROUND(SUM(H136:H136),0)</f>
        <v>0</v>
      </c>
    </row>
    <row r="138" spans="2:8" ht="15.75" thickBot="1">
      <c r="B138" s="1027"/>
      <c r="C138" s="1027"/>
      <c r="D138" s="1027"/>
      <c r="E138" s="1027"/>
      <c r="F138" s="1027"/>
      <c r="G138" s="1027"/>
      <c r="H138" s="1027"/>
    </row>
    <row r="139" spans="2:8">
      <c r="B139" s="1028" t="s">
        <v>503</v>
      </c>
      <c r="C139" s="1029"/>
      <c r="D139" s="41" t="s">
        <v>495</v>
      </c>
      <c r="E139" s="25" t="s">
        <v>504</v>
      </c>
      <c r="F139" s="25" t="s">
        <v>2530</v>
      </c>
      <c r="G139" s="26" t="s">
        <v>505</v>
      </c>
      <c r="H139" s="27" t="s">
        <v>493</v>
      </c>
    </row>
    <row r="140" spans="2:8" ht="15.75" thickBot="1">
      <c r="B140" s="118" t="s">
        <v>2516</v>
      </c>
      <c r="C140" s="11" t="str">
        <f>VLOOKUP(B140,'LISTA DE PRECIOS'!A:B,2,FALSE)</f>
        <v>Oficial</v>
      </c>
      <c r="D140" s="12" t="str">
        <f>VLOOKUP(B140,'LISTA DE PRECIOS'!A:D,4,FALSE)</f>
        <v>Día</v>
      </c>
      <c r="E140" s="117">
        <v>0.5</v>
      </c>
      <c r="F140" s="117">
        <v>1</v>
      </c>
      <c r="G140" s="93">
        <f>VLOOKUP(B140,'LISTA DE PRECIOS'!A:E,5,FALSE)</f>
        <v>122335</v>
      </c>
      <c r="H140" s="116">
        <f>+ROUND(E140*F140*G140,0)</f>
        <v>61168</v>
      </c>
    </row>
    <row r="141" spans="2:8" ht="15.75" thickBot="1">
      <c r="B141" s="991"/>
      <c r="C141" s="991"/>
      <c r="D141" s="991"/>
      <c r="E141" s="1042" t="s">
        <v>506</v>
      </c>
      <c r="F141" s="1043"/>
      <c r="G141" s="1031"/>
      <c r="H141" s="29">
        <f>ROUND(SUM(H140:H140),0)</f>
        <v>61168</v>
      </c>
    </row>
    <row r="142" spans="2:8" ht="15.75" thickBot="1">
      <c r="B142" s="42"/>
      <c r="C142" s="42"/>
      <c r="D142" s="42"/>
      <c r="E142" s="42"/>
      <c r="F142" s="42"/>
      <c r="G142" s="42"/>
      <c r="H142" s="42"/>
    </row>
    <row r="143" spans="2:8" ht="15.75" thickBot="1">
      <c r="B143" s="40"/>
      <c r="C143" s="40"/>
      <c r="D143" s="40"/>
      <c r="E143" s="995" t="s">
        <v>507</v>
      </c>
      <c r="F143" s="996"/>
      <c r="G143" s="997"/>
      <c r="H143" s="14">
        <f>+ROUND(H141+H133+H129+H137,0)</f>
        <v>298470</v>
      </c>
    </row>
    <row r="145" spans="2:8" ht="15.75" thickBot="1"/>
    <row r="146" spans="2:8" ht="16.5" thickBot="1">
      <c r="B146" s="998" t="s">
        <v>2532</v>
      </c>
      <c r="C146" s="999"/>
      <c r="D146" s="999"/>
      <c r="E146" s="999"/>
      <c r="F146" s="999"/>
      <c r="G146" s="999"/>
      <c r="H146" s="1000"/>
    </row>
    <row r="147" spans="2:8" ht="15" customHeight="1" thickBot="1">
      <c r="B147" s="1001" t="s">
        <v>488</v>
      </c>
      <c r="C147" s="1002"/>
      <c r="D147" s="1003"/>
      <c r="E147" s="1004"/>
      <c r="F147" s="1004"/>
      <c r="G147" s="1004"/>
      <c r="H147" s="1005"/>
    </row>
    <row r="148" spans="2:8" ht="15.75" customHeight="1" thickBot="1">
      <c r="B148" s="1006" t="s">
        <v>2578</v>
      </c>
      <c r="C148" s="1007"/>
      <c r="D148" s="1008" t="s">
        <v>2022</v>
      </c>
      <c r="E148" s="1007"/>
      <c r="F148" s="1007"/>
      <c r="G148" s="1007"/>
      <c r="H148" s="1009"/>
    </row>
    <row r="149" spans="2:8" ht="14.45" customHeight="1">
      <c r="B149" s="1010" t="str">
        <f>VLOOKUP(D148,ACTIVIDADES!A:D,2,FALSE)</f>
        <v>Orinal tipo Institucional, línea antivandálica</v>
      </c>
      <c r="C149" s="1011"/>
      <c r="D149" s="1010" t="s">
        <v>34</v>
      </c>
      <c r="E149" s="1011"/>
      <c r="F149" s="1011"/>
      <c r="G149" s="1011"/>
      <c r="H149" s="38" t="s">
        <v>1</v>
      </c>
    </row>
    <row r="150" spans="2:8">
      <c r="B150" s="1012"/>
      <c r="C150" s="1013"/>
      <c r="D150" s="1016">
        <f>+ROUND(H169+H161+H157+H165,0)</f>
        <v>1001250</v>
      </c>
      <c r="E150" s="1017"/>
      <c r="F150" s="1017"/>
      <c r="G150" s="1017"/>
      <c r="H150" s="1020" t="s">
        <v>35</v>
      </c>
    </row>
    <row r="151" spans="2:8" ht="15.75" thickBot="1">
      <c r="B151" s="1014"/>
      <c r="C151" s="1015"/>
      <c r="D151" s="1018"/>
      <c r="E151" s="1019"/>
      <c r="F151" s="1019"/>
      <c r="G151" s="1019"/>
      <c r="H151" s="1021"/>
    </row>
    <row r="152" spans="2:8" ht="15.75" thickBot="1"/>
    <row r="153" spans="2:8">
      <c r="B153" s="1028" t="s">
        <v>494</v>
      </c>
      <c r="C153" s="1029"/>
      <c r="D153" s="41" t="s">
        <v>495</v>
      </c>
      <c r="E153" s="25" t="s">
        <v>496</v>
      </c>
      <c r="F153" s="25" t="s">
        <v>2469</v>
      </c>
      <c r="G153" s="26" t="s">
        <v>492</v>
      </c>
      <c r="H153" s="27" t="s">
        <v>493</v>
      </c>
    </row>
    <row r="154" spans="2:8" ht="15.75" thickBot="1">
      <c r="B154" s="193" t="s">
        <v>727</v>
      </c>
      <c r="C154" s="11" t="str">
        <f>VLOOKUP(B154,'LISTA DE PRECIOS'!A:B,2,FALSE)</f>
        <v>Cemento blanco</v>
      </c>
      <c r="D154" s="12" t="str">
        <f>VLOOKUP(B154,'LISTA DE PRECIOS'!A:D,4,FALSE)</f>
        <v>Kg</v>
      </c>
      <c r="E154" s="12">
        <v>0.5</v>
      </c>
      <c r="F154" s="12">
        <v>1.05</v>
      </c>
      <c r="G154" s="93">
        <f>VLOOKUP(B154,'LISTA DE PRECIOS'!A:E,5,FALSE)</f>
        <v>1247</v>
      </c>
      <c r="H154" s="39">
        <f>+ROUND(E154*F154*G154,0)</f>
        <v>655</v>
      </c>
    </row>
    <row r="155" spans="2:8" ht="22.5" customHeight="1" thickBot="1">
      <c r="B155" s="193" t="s">
        <v>860</v>
      </c>
      <c r="C155" s="11" t="str">
        <f>VLOOKUP(B155,'LISTA DE PRECIOS'!A:B,2,FALSE)</f>
        <v>Grifería orinal a pared tipo push, entrada de 1/2"</v>
      </c>
      <c r="D155" s="12" t="str">
        <f>VLOOKUP(B155,'LISTA DE PRECIOS'!A:D,4,FALSE)</f>
        <v>Un</v>
      </c>
      <c r="E155" s="12">
        <v>1</v>
      </c>
      <c r="F155" s="12">
        <v>1</v>
      </c>
      <c r="G155" s="93">
        <f>VLOOKUP(B155,'LISTA DE PRECIOS'!A:E,5,FALSE)</f>
        <v>215796</v>
      </c>
      <c r="H155" s="39">
        <f t="shared" ref="H155:H156" si="10">+ROUND(E155*F155*G155,0)</f>
        <v>215796</v>
      </c>
    </row>
    <row r="156" spans="2:8" ht="22.5" customHeight="1" thickBot="1">
      <c r="B156" s="170" t="s">
        <v>992</v>
      </c>
      <c r="C156" s="11" t="str">
        <f>VLOOKUP(B156,'LISTA DE PRECIOS'!A:B,2,FALSE)</f>
        <v>Orinal gotta antibacterial</v>
      </c>
      <c r="D156" s="12" t="str">
        <f>VLOOKUP(B156,'LISTA DE PRECIOS'!A:D,4,FALSE)</f>
        <v>Un</v>
      </c>
      <c r="E156" s="92">
        <v>1</v>
      </c>
      <c r="F156" s="92">
        <v>1</v>
      </c>
      <c r="G156" s="93">
        <f>VLOOKUP(B156,'LISTA DE PRECIOS'!A:E,5,FALSE)</f>
        <v>694639</v>
      </c>
      <c r="H156" s="94">
        <f t="shared" si="10"/>
        <v>694639</v>
      </c>
    </row>
    <row r="157" spans="2:8" ht="15.75" thickBot="1">
      <c r="B157" s="1022"/>
      <c r="C157" s="1023"/>
      <c r="D157" s="1024"/>
      <c r="E157" s="1030" t="s">
        <v>497</v>
      </c>
      <c r="F157" s="1031"/>
      <c r="G157" s="1032"/>
      <c r="H157" s="29">
        <f>ROUND(SUM(H154:H156),0)</f>
        <v>911090</v>
      </c>
    </row>
    <row r="158" spans="2:8" ht="15.75" thickBot="1">
      <c r="B158" s="1027"/>
      <c r="C158" s="1027"/>
      <c r="D158" s="1027"/>
      <c r="E158" s="1027"/>
      <c r="F158" s="1027"/>
      <c r="G158" s="1027"/>
      <c r="H158" s="1027"/>
    </row>
    <row r="159" spans="2:8">
      <c r="B159" s="1028" t="s">
        <v>489</v>
      </c>
      <c r="C159" s="1029"/>
      <c r="D159" s="41" t="s">
        <v>490</v>
      </c>
      <c r="E159" s="25" t="s">
        <v>491</v>
      </c>
      <c r="F159" s="25" t="s">
        <v>2530</v>
      </c>
      <c r="G159" s="26" t="s">
        <v>492</v>
      </c>
      <c r="H159" s="27" t="s">
        <v>493</v>
      </c>
    </row>
    <row r="160" spans="2:8" ht="15.75" thickBot="1">
      <c r="B160" s="91" t="s">
        <v>543</v>
      </c>
      <c r="C160" s="11" t="str">
        <f>VLOOKUP(B160,'LISTA DE PRECIOS'!A:B,2,FALSE)</f>
        <v>Herramienta menor</v>
      </c>
      <c r="D160" s="12" t="str">
        <f>VLOOKUP(B160,'LISTA DE PRECIOS'!A:D,4,FALSE)</f>
        <v>%MO</v>
      </c>
      <c r="E160" s="155">
        <v>0.1</v>
      </c>
      <c r="F160" s="155"/>
      <c r="G160" s="93">
        <f>+H169</f>
        <v>81964</v>
      </c>
      <c r="H160" s="154">
        <f>+ROUND(E160*G160,0)</f>
        <v>8196</v>
      </c>
    </row>
    <row r="161" spans="2:8" ht="15.75" thickBot="1">
      <c r="B161" s="1022"/>
      <c r="C161" s="1023"/>
      <c r="D161" s="1024"/>
      <c r="E161" s="1030" t="s">
        <v>498</v>
      </c>
      <c r="F161" s="1031"/>
      <c r="G161" s="1032"/>
      <c r="H161" s="29">
        <f>ROUND(SUM(H160:H160),0)</f>
        <v>8196</v>
      </c>
    </row>
    <row r="162" spans="2:8" ht="15.75" thickBot="1">
      <c r="B162" s="42"/>
      <c r="C162" s="42"/>
      <c r="D162" s="42"/>
      <c r="E162" s="10"/>
      <c r="F162" s="10"/>
      <c r="G162" s="7"/>
      <c r="H162" s="8"/>
    </row>
    <row r="163" spans="2:8" ht="24.75" thickBot="1">
      <c r="B163" s="1033" t="s">
        <v>499</v>
      </c>
      <c r="C163" s="1034"/>
      <c r="D163" s="30" t="s">
        <v>495</v>
      </c>
      <c r="E163" s="30" t="s">
        <v>501</v>
      </c>
      <c r="F163" s="25" t="s">
        <v>2530</v>
      </c>
      <c r="G163" s="31" t="s">
        <v>500</v>
      </c>
      <c r="H163" s="32" t="s">
        <v>493</v>
      </c>
    </row>
    <row r="164" spans="2:8" ht="15.75" thickBot="1">
      <c r="B164" s="15">
        <v>3</v>
      </c>
      <c r="C164" s="16" t="s">
        <v>4</v>
      </c>
      <c r="D164" s="17"/>
      <c r="E164" s="18"/>
      <c r="F164" s="18"/>
      <c r="G164" s="19"/>
      <c r="H164" s="20">
        <f t="shared" ref="H164" si="11">+ROUND(E164*G164,0)</f>
        <v>0</v>
      </c>
    </row>
    <row r="165" spans="2:8" ht="15.75" thickBot="1">
      <c r="B165" s="991"/>
      <c r="C165" s="991"/>
      <c r="D165" s="991"/>
      <c r="E165" s="992" t="s">
        <v>502</v>
      </c>
      <c r="F165" s="993"/>
      <c r="G165" s="994"/>
      <c r="H165" s="33">
        <f>ROUND(SUM(H164:H164),0)</f>
        <v>0</v>
      </c>
    </row>
    <row r="166" spans="2:8" ht="15.75" thickBot="1">
      <c r="B166" s="1027"/>
      <c r="C166" s="1027"/>
      <c r="D166" s="1027"/>
      <c r="E166" s="1027"/>
      <c r="F166" s="1027"/>
      <c r="G166" s="1027"/>
      <c r="H166" s="1027"/>
    </row>
    <row r="167" spans="2:8">
      <c r="B167" s="1028" t="s">
        <v>503</v>
      </c>
      <c r="C167" s="1029"/>
      <c r="D167" s="41" t="s">
        <v>495</v>
      </c>
      <c r="E167" s="25" t="s">
        <v>504</v>
      </c>
      <c r="F167" s="25" t="s">
        <v>2530</v>
      </c>
      <c r="G167" s="26" t="s">
        <v>505</v>
      </c>
      <c r="H167" s="27" t="s">
        <v>493</v>
      </c>
    </row>
    <row r="168" spans="2:8" ht="15.75" thickBot="1">
      <c r="B168" s="118" t="s">
        <v>2516</v>
      </c>
      <c r="C168" s="11" t="str">
        <f>VLOOKUP(B168,'LISTA DE PRECIOS'!A:B,2,FALSE)</f>
        <v>Oficial</v>
      </c>
      <c r="D168" s="12" t="str">
        <f>VLOOKUP(B168,'LISTA DE PRECIOS'!A:D,4,FALSE)</f>
        <v>Día</v>
      </c>
      <c r="E168" s="117">
        <v>0.67</v>
      </c>
      <c r="F168" s="117">
        <v>1</v>
      </c>
      <c r="G168" s="93">
        <f>VLOOKUP(B168,'LISTA DE PRECIOS'!A:E,5,FALSE)</f>
        <v>122335</v>
      </c>
      <c r="H168" s="116">
        <f>+ROUND(E168*F168*G168,0)</f>
        <v>81964</v>
      </c>
    </row>
    <row r="169" spans="2:8" ht="15.75" thickBot="1">
      <c r="B169" s="991"/>
      <c r="C169" s="991"/>
      <c r="D169" s="991"/>
      <c r="E169" s="1042" t="s">
        <v>506</v>
      </c>
      <c r="F169" s="1043"/>
      <c r="G169" s="1031"/>
      <c r="H169" s="29">
        <f>ROUND(SUM(H168:H168),0)</f>
        <v>81964</v>
      </c>
    </row>
    <row r="170" spans="2:8" ht="15.75" thickBot="1">
      <c r="B170" s="42"/>
      <c r="C170" s="42"/>
      <c r="D170" s="42"/>
      <c r="E170" s="42"/>
      <c r="F170" s="42"/>
      <c r="G170" s="42"/>
      <c r="H170" s="42"/>
    </row>
    <row r="171" spans="2:8" ht="15.75" thickBot="1">
      <c r="B171" s="40"/>
      <c r="C171" s="40"/>
      <c r="D171" s="40"/>
      <c r="E171" s="995" t="s">
        <v>507</v>
      </c>
      <c r="F171" s="996"/>
      <c r="G171" s="997"/>
      <c r="H171" s="14">
        <f>+ROUND(H169+H161+H157+H165,0)</f>
        <v>1001250</v>
      </c>
    </row>
    <row r="173" spans="2:8" ht="15.75" thickBot="1"/>
    <row r="174" spans="2:8" ht="16.5" customHeight="1" thickBot="1">
      <c r="B174" s="998" t="s">
        <v>2532</v>
      </c>
      <c r="C174" s="999"/>
      <c r="D174" s="999"/>
      <c r="E174" s="999"/>
      <c r="F174" s="999"/>
      <c r="G174" s="999"/>
      <c r="H174" s="1000"/>
    </row>
    <row r="175" spans="2:8" ht="15.75" customHeight="1" thickBot="1">
      <c r="B175" s="1001" t="s">
        <v>488</v>
      </c>
      <c r="C175" s="1002"/>
      <c r="D175" s="1003"/>
      <c r="E175" s="1004"/>
      <c r="F175" s="1004"/>
      <c r="G175" s="1004"/>
      <c r="H175" s="1005"/>
    </row>
    <row r="176" spans="2:8" ht="15.75" thickBot="1">
      <c r="B176" s="1006" t="s">
        <v>2578</v>
      </c>
      <c r="C176" s="1007"/>
      <c r="D176" s="1008" t="s">
        <v>2024</v>
      </c>
      <c r="E176" s="1007"/>
      <c r="F176" s="1007"/>
      <c r="G176" s="1007"/>
      <c r="H176" s="1009"/>
    </row>
    <row r="177" spans="2:8" ht="14.45" customHeight="1">
      <c r="B177" s="1010" t="str">
        <f>VLOOKUP(D176,ACTIVIDADES!A:D,2,FALSE)</f>
        <v xml:space="preserve">Orinal tipo Institucional con fluxómetro  </v>
      </c>
      <c r="C177" s="1011"/>
      <c r="D177" s="1010" t="s">
        <v>34</v>
      </c>
      <c r="E177" s="1011"/>
      <c r="F177" s="1011"/>
      <c r="G177" s="1011"/>
      <c r="H177" s="38" t="s">
        <v>1</v>
      </c>
    </row>
    <row r="178" spans="2:8">
      <c r="B178" s="1012"/>
      <c r="C178" s="1013"/>
      <c r="D178" s="1016">
        <f>+ROUND(H197+H189+H185+H193,0)</f>
        <v>1090059</v>
      </c>
      <c r="E178" s="1017"/>
      <c r="F178" s="1017"/>
      <c r="G178" s="1017"/>
      <c r="H178" s="1020" t="s">
        <v>35</v>
      </c>
    </row>
    <row r="179" spans="2:8" ht="15.75" thickBot="1">
      <c r="B179" s="1014"/>
      <c r="C179" s="1015"/>
      <c r="D179" s="1018"/>
      <c r="E179" s="1019"/>
      <c r="F179" s="1019"/>
      <c r="G179" s="1019"/>
      <c r="H179" s="1021"/>
    </row>
    <row r="180" spans="2:8" ht="15.75" thickBot="1"/>
    <row r="181" spans="2:8">
      <c r="B181" s="1028" t="s">
        <v>494</v>
      </c>
      <c r="C181" s="1029"/>
      <c r="D181" s="41" t="s">
        <v>495</v>
      </c>
      <c r="E181" s="25" t="s">
        <v>496</v>
      </c>
      <c r="F181" s="25" t="s">
        <v>2469</v>
      </c>
      <c r="G181" s="26" t="s">
        <v>492</v>
      </c>
      <c r="H181" s="27" t="s">
        <v>493</v>
      </c>
    </row>
    <row r="182" spans="2:8" ht="15.75" thickBot="1">
      <c r="B182" s="192" t="s">
        <v>727</v>
      </c>
      <c r="C182" s="11" t="str">
        <f>VLOOKUP(B182,'LISTA DE PRECIOS'!A:B,2,FALSE)</f>
        <v>Cemento blanco</v>
      </c>
      <c r="D182" s="12" t="str">
        <f>VLOOKUP(B182,'LISTA DE PRECIOS'!A:D,4,FALSE)</f>
        <v>Kg</v>
      </c>
      <c r="E182" s="12">
        <v>0.5</v>
      </c>
      <c r="F182" s="12">
        <v>1.05</v>
      </c>
      <c r="G182" s="93">
        <f>VLOOKUP(B182,'LISTA DE PRECIOS'!A:E,5,FALSE)</f>
        <v>1247</v>
      </c>
      <c r="H182" s="39">
        <f t="shared" ref="H182:H184" si="12">+ROUND(E182*F182*G182,0)</f>
        <v>655</v>
      </c>
    </row>
    <row r="183" spans="2:8" ht="15.75" thickBot="1">
      <c r="B183" s="191" t="s">
        <v>830</v>
      </c>
      <c r="C183" s="11" t="str">
        <f>VLOOKUP(B183,'LISTA DE PRECIOS'!A:B,2,FALSE)</f>
        <v>Fluxómetro flujo ajustable, incluye accesorios</v>
      </c>
      <c r="D183" s="12" t="str">
        <f>VLOOKUP(B183,'LISTA DE PRECIOS'!A:D,4,FALSE)</f>
        <v>Un</v>
      </c>
      <c r="E183" s="12">
        <v>1</v>
      </c>
      <c r="F183" s="12">
        <v>1</v>
      </c>
      <c r="G183" s="93">
        <f>VLOOKUP(B183,'LISTA DE PRECIOS'!A:E,5,FALSE)</f>
        <v>727638</v>
      </c>
      <c r="H183" s="39">
        <f t="shared" si="12"/>
        <v>727638</v>
      </c>
    </row>
    <row r="184" spans="2:8" ht="15.75" thickBot="1">
      <c r="B184" s="171" t="s">
        <v>995</v>
      </c>
      <c r="C184" s="11" t="str">
        <f>VLOOKUP(B184,'LISTA DE PRECIOS'!A:B,2,FALSE)</f>
        <v>Orinal tipo Institucional Arrecife</v>
      </c>
      <c r="D184" s="12" t="str">
        <f>VLOOKUP(B184,'LISTA DE PRECIOS'!A:D,4,FALSE)</f>
        <v>Un</v>
      </c>
      <c r="E184" s="92">
        <v>1</v>
      </c>
      <c r="F184" s="92">
        <v>1</v>
      </c>
      <c r="G184" s="93">
        <f>VLOOKUP(B184,'LISTA DE PRECIOS'!A:E,5,FALSE)</f>
        <v>294480.60000000003</v>
      </c>
      <c r="H184" s="94">
        <f t="shared" si="12"/>
        <v>294481</v>
      </c>
    </row>
    <row r="185" spans="2:8" ht="23.25" customHeight="1" thickBot="1">
      <c r="B185" s="1022"/>
      <c r="C185" s="1023"/>
      <c r="D185" s="1024"/>
      <c r="E185" s="1030" t="s">
        <v>497</v>
      </c>
      <c r="F185" s="1031"/>
      <c r="G185" s="1032"/>
      <c r="H185" s="29">
        <f>ROUND(SUM(H182:H184),0)</f>
        <v>1022774</v>
      </c>
    </row>
    <row r="186" spans="2:8" ht="23.25" customHeight="1" thickBot="1">
      <c r="B186" s="1027"/>
      <c r="C186" s="1027"/>
      <c r="D186" s="1027"/>
      <c r="E186" s="1027"/>
      <c r="F186" s="1027"/>
      <c r="G186" s="1027"/>
      <c r="H186" s="1027"/>
    </row>
    <row r="187" spans="2:8" ht="33.75" customHeight="1">
      <c r="B187" s="1028" t="s">
        <v>489</v>
      </c>
      <c r="C187" s="1029"/>
      <c r="D187" s="41" t="s">
        <v>490</v>
      </c>
      <c r="E187" s="25" t="s">
        <v>491</v>
      </c>
      <c r="F187" s="25" t="s">
        <v>2530</v>
      </c>
      <c r="G187" s="26" t="s">
        <v>492</v>
      </c>
      <c r="H187" s="27" t="s">
        <v>493</v>
      </c>
    </row>
    <row r="188" spans="2:8" ht="15.75" customHeight="1" thickBot="1">
      <c r="B188" s="190" t="s">
        <v>543</v>
      </c>
      <c r="C188" s="11" t="str">
        <f>VLOOKUP(B188,'LISTA DE PRECIOS'!A:B,2,FALSE)</f>
        <v>Herramienta menor</v>
      </c>
      <c r="D188" s="12" t="str">
        <f>VLOOKUP(B188,'LISTA DE PRECIOS'!A:D,4,FALSE)</f>
        <v>%MO</v>
      </c>
      <c r="E188" s="155">
        <v>0.1</v>
      </c>
      <c r="F188" s="155"/>
      <c r="G188" s="93">
        <f>+H197</f>
        <v>61168</v>
      </c>
      <c r="H188" s="154">
        <f>+ROUND(E188*G188,0)</f>
        <v>6117</v>
      </c>
    </row>
    <row r="189" spans="2:8" ht="23.25" customHeight="1" thickBot="1">
      <c r="B189" s="1022"/>
      <c r="C189" s="1023"/>
      <c r="D189" s="1024"/>
      <c r="E189" s="1030" t="s">
        <v>498</v>
      </c>
      <c r="F189" s="1031"/>
      <c r="G189" s="1032"/>
      <c r="H189" s="29">
        <f>ROUND(SUM(H188:H188),0)</f>
        <v>6117</v>
      </c>
    </row>
    <row r="190" spans="2:8" ht="15.75" thickBot="1">
      <c r="B190" s="42"/>
      <c r="C190" s="42"/>
      <c r="D190" s="42"/>
      <c r="E190" s="10"/>
      <c r="F190" s="10"/>
      <c r="G190" s="7"/>
      <c r="H190" s="8"/>
    </row>
    <row r="191" spans="2:8" ht="24.75" thickBot="1">
      <c r="B191" s="1033" t="s">
        <v>499</v>
      </c>
      <c r="C191" s="1034"/>
      <c r="D191" s="30" t="s">
        <v>495</v>
      </c>
      <c r="E191" s="30" t="s">
        <v>501</v>
      </c>
      <c r="F191" s="25" t="s">
        <v>2530</v>
      </c>
      <c r="G191" s="31" t="s">
        <v>500</v>
      </c>
      <c r="H191" s="32" t="s">
        <v>493</v>
      </c>
    </row>
    <row r="192" spans="2:8" ht="15.75" thickBot="1">
      <c r="B192" s="15">
        <v>3</v>
      </c>
      <c r="C192" s="16" t="s">
        <v>4</v>
      </c>
      <c r="D192" s="17"/>
      <c r="E192" s="18"/>
      <c r="F192" s="18"/>
      <c r="G192" s="19"/>
      <c r="H192" s="20">
        <f t="shared" ref="H192" si="13">+ROUND(E192*G192,0)</f>
        <v>0</v>
      </c>
    </row>
    <row r="193" spans="2:8" ht="15.75" customHeight="1" thickBot="1">
      <c r="B193" s="991"/>
      <c r="C193" s="991"/>
      <c r="D193" s="991"/>
      <c r="E193" s="992" t="s">
        <v>502</v>
      </c>
      <c r="F193" s="993"/>
      <c r="G193" s="994"/>
      <c r="H193" s="33">
        <f>ROUND(SUM(H192:H192),0)</f>
        <v>0</v>
      </c>
    </row>
    <row r="194" spans="2:8" ht="15.75" thickBot="1">
      <c r="B194" s="1027"/>
      <c r="C194" s="1027"/>
      <c r="D194" s="1027"/>
      <c r="E194" s="1027"/>
      <c r="F194" s="1027"/>
      <c r="G194" s="1027"/>
      <c r="H194" s="1027"/>
    </row>
    <row r="195" spans="2:8">
      <c r="B195" s="1207" t="s">
        <v>503</v>
      </c>
      <c r="C195" s="1208"/>
      <c r="D195" s="124" t="s">
        <v>495</v>
      </c>
      <c r="E195" s="123" t="s">
        <v>504</v>
      </c>
      <c r="F195" s="123" t="s">
        <v>2530</v>
      </c>
      <c r="G195" s="122" t="s">
        <v>505</v>
      </c>
      <c r="H195" s="121" t="s">
        <v>493</v>
      </c>
    </row>
    <row r="196" spans="2:8" ht="15.75" thickBot="1">
      <c r="B196" s="118" t="s">
        <v>2516</v>
      </c>
      <c r="C196" s="11" t="str">
        <f>VLOOKUP(B196,'LISTA DE PRECIOS'!A:B,2,FALSE)</f>
        <v>Oficial</v>
      </c>
      <c r="D196" s="12" t="str">
        <f>VLOOKUP(B196,'LISTA DE PRECIOS'!A:D,4,FALSE)</f>
        <v>Día</v>
      </c>
      <c r="E196" s="117">
        <v>0.5</v>
      </c>
      <c r="F196" s="117">
        <v>1</v>
      </c>
      <c r="G196" s="93">
        <f>VLOOKUP(B196,'LISTA DE PRECIOS'!A:E,5,FALSE)</f>
        <v>122335</v>
      </c>
      <c r="H196" s="116">
        <f>+ROUND(E196*F196*G196,0)</f>
        <v>61168</v>
      </c>
    </row>
    <row r="197" spans="2:8" ht="15.75" customHeight="1" thickBot="1">
      <c r="B197" s="991"/>
      <c r="C197" s="991"/>
      <c r="D197" s="991"/>
      <c r="E197" s="1042" t="s">
        <v>506</v>
      </c>
      <c r="F197" s="1043"/>
      <c r="G197" s="1031"/>
      <c r="H197" s="29">
        <f>ROUND(SUM(H196:H196),0)</f>
        <v>61168</v>
      </c>
    </row>
    <row r="198" spans="2:8" ht="15.75" thickBot="1">
      <c r="B198" s="42"/>
      <c r="C198" s="42"/>
      <c r="D198" s="42"/>
      <c r="E198" s="42"/>
      <c r="F198" s="42"/>
      <c r="G198" s="42"/>
      <c r="H198" s="42"/>
    </row>
    <row r="199" spans="2:8" ht="15.75" customHeight="1" thickBot="1">
      <c r="B199" s="40"/>
      <c r="C199" s="40"/>
      <c r="D199" s="40"/>
      <c r="E199" s="995" t="s">
        <v>507</v>
      </c>
      <c r="F199" s="996"/>
      <c r="G199" s="997"/>
      <c r="H199" s="14">
        <f>+ROUND(H197+H189+H185+H193,0)</f>
        <v>1090059</v>
      </c>
    </row>
    <row r="201" spans="2:8" ht="15.75" thickBot="1"/>
    <row r="202" spans="2:8" ht="16.5" thickBot="1">
      <c r="B202" s="998" t="s">
        <v>2532</v>
      </c>
      <c r="C202" s="999"/>
      <c r="D202" s="999"/>
      <c r="E202" s="999"/>
      <c r="F202" s="999"/>
      <c r="G202" s="999"/>
      <c r="H202" s="1000"/>
    </row>
    <row r="203" spans="2:8" ht="15" customHeight="1" thickBot="1">
      <c r="B203" s="1001" t="s">
        <v>488</v>
      </c>
      <c r="C203" s="1002"/>
      <c r="D203" s="1003"/>
      <c r="E203" s="1004"/>
      <c r="F203" s="1004"/>
      <c r="G203" s="1004"/>
      <c r="H203" s="1005"/>
    </row>
    <row r="204" spans="2:8" ht="15.75" thickBot="1">
      <c r="B204" s="1006" t="s">
        <v>2578</v>
      </c>
      <c r="C204" s="1007"/>
      <c r="D204" s="1008" t="s">
        <v>2046</v>
      </c>
      <c r="E204" s="1007"/>
      <c r="F204" s="1007"/>
      <c r="G204" s="1007"/>
      <c r="H204" s="1009"/>
    </row>
    <row r="205" spans="2:8" ht="14.45" customHeight="1">
      <c r="B205" s="1010" t="str">
        <f>VLOOKUP(D204,ACTIVIDADES!A:D,2,FALSE)</f>
        <v>Ducha antivandálica regadera tubular corta</v>
      </c>
      <c r="C205" s="1011"/>
      <c r="D205" s="1010" t="s">
        <v>34</v>
      </c>
      <c r="E205" s="1011"/>
      <c r="F205" s="1011"/>
      <c r="G205" s="1011"/>
      <c r="H205" s="38" t="s">
        <v>1</v>
      </c>
    </row>
    <row r="206" spans="2:8">
      <c r="B206" s="1012"/>
      <c r="C206" s="1013"/>
      <c r="D206" s="1016">
        <f>+ROUND(H223+H215+H211+H219,0)</f>
        <v>365290</v>
      </c>
      <c r="E206" s="1017"/>
      <c r="F206" s="1017"/>
      <c r="G206" s="1017"/>
      <c r="H206" s="1020" t="s">
        <v>35</v>
      </c>
    </row>
    <row r="207" spans="2:8" ht="15.75" thickBot="1">
      <c r="B207" s="1014"/>
      <c r="C207" s="1015"/>
      <c r="D207" s="1018"/>
      <c r="E207" s="1019"/>
      <c r="F207" s="1019"/>
      <c r="G207" s="1019"/>
      <c r="H207" s="1021"/>
    </row>
    <row r="208" spans="2:8" ht="15.75" thickBot="1"/>
    <row r="209" spans="2:8">
      <c r="B209" s="1207" t="s">
        <v>494</v>
      </c>
      <c r="C209" s="1208"/>
      <c r="D209" s="124" t="s">
        <v>495</v>
      </c>
      <c r="E209" s="123" t="s">
        <v>496</v>
      </c>
      <c r="F209" s="123" t="s">
        <v>2469</v>
      </c>
      <c r="G209" s="122" t="s">
        <v>492</v>
      </c>
      <c r="H209" s="121" t="s">
        <v>493</v>
      </c>
    </row>
    <row r="210" spans="2:8" ht="23.25" thickBot="1">
      <c r="B210" s="114" t="s">
        <v>804</v>
      </c>
      <c r="C210" s="11" t="str">
        <f>VLOOKUP(B210,'LISTA DE PRECIOS'!A:B,2,FALSE)</f>
        <v>Ducha antivándalica regadera tubular corta, incluye griferia tipo push</v>
      </c>
      <c r="D210" s="12" t="str">
        <f>VLOOKUP(B210,'LISTA DE PRECIOS'!A:D,4,FALSE)</f>
        <v>Un</v>
      </c>
      <c r="E210" s="12">
        <v>1</v>
      </c>
      <c r="F210" s="12">
        <v>1</v>
      </c>
      <c r="G210" s="93">
        <f>VLOOKUP(B210,'LISTA DE PRECIOS'!A:E,5,FALSE)</f>
        <v>320882</v>
      </c>
      <c r="H210" s="39">
        <f t="shared" ref="H210" si="14">+ROUND(E210*F210*G210,0)</f>
        <v>320882</v>
      </c>
    </row>
    <row r="211" spans="2:8" ht="15.75" thickBot="1">
      <c r="B211" s="1022"/>
      <c r="C211" s="1023"/>
      <c r="D211" s="1024"/>
      <c r="E211" s="1030" t="s">
        <v>497</v>
      </c>
      <c r="F211" s="1031"/>
      <c r="G211" s="1032"/>
      <c r="H211" s="29">
        <f>ROUND(SUM(H210:H210),0)</f>
        <v>320882</v>
      </c>
    </row>
    <row r="212" spans="2:8" ht="15.75" thickBot="1">
      <c r="B212" s="1027"/>
      <c r="C212" s="1027"/>
      <c r="D212" s="1027"/>
      <c r="E212" s="1027"/>
      <c r="F212" s="1027"/>
      <c r="G212" s="1027"/>
      <c r="H212" s="1027"/>
    </row>
    <row r="213" spans="2:8">
      <c r="B213" s="1207" t="s">
        <v>489</v>
      </c>
      <c r="C213" s="1208"/>
      <c r="D213" s="124" t="s">
        <v>490</v>
      </c>
      <c r="E213" s="123" t="s">
        <v>491</v>
      </c>
      <c r="F213" s="123" t="s">
        <v>2530</v>
      </c>
      <c r="G213" s="122" t="s">
        <v>492</v>
      </c>
      <c r="H213" s="121" t="s">
        <v>493</v>
      </c>
    </row>
    <row r="214" spans="2:8" ht="15.75" thickBot="1">
      <c r="B214" s="91" t="s">
        <v>543</v>
      </c>
      <c r="C214" s="11" t="str">
        <f>VLOOKUP(B214,'LISTA DE PRECIOS'!A:B,2,FALSE)</f>
        <v>Herramienta menor</v>
      </c>
      <c r="D214" s="12" t="str">
        <f>VLOOKUP(B214,'LISTA DE PRECIOS'!A:D,4,FALSE)</f>
        <v>%MO</v>
      </c>
      <c r="E214" s="155">
        <v>0.1</v>
      </c>
      <c r="F214" s="155"/>
      <c r="G214" s="93">
        <f>+H223</f>
        <v>40371</v>
      </c>
      <c r="H214" s="154">
        <f>+ROUND(E214*G214,0)</f>
        <v>4037</v>
      </c>
    </row>
    <row r="215" spans="2:8" ht="15.75" thickBot="1">
      <c r="B215" s="1022"/>
      <c r="C215" s="1023"/>
      <c r="D215" s="1024"/>
      <c r="E215" s="1030" t="s">
        <v>498</v>
      </c>
      <c r="F215" s="1031"/>
      <c r="G215" s="1032"/>
      <c r="H215" s="29">
        <f>ROUND(SUM(H214:H214),0)</f>
        <v>4037</v>
      </c>
    </row>
    <row r="216" spans="2:8" ht="15.75" thickBot="1">
      <c r="B216" s="42"/>
      <c r="C216" s="42"/>
      <c r="D216" s="42"/>
      <c r="E216" s="10"/>
      <c r="F216" s="10"/>
      <c r="G216" s="7"/>
      <c r="H216" s="8"/>
    </row>
    <row r="217" spans="2:8" ht="24.75" thickBot="1">
      <c r="B217" s="1033" t="s">
        <v>499</v>
      </c>
      <c r="C217" s="1034"/>
      <c r="D217" s="30" t="s">
        <v>495</v>
      </c>
      <c r="E217" s="30" t="s">
        <v>501</v>
      </c>
      <c r="F217" s="25" t="s">
        <v>2530</v>
      </c>
      <c r="G217" s="31" t="s">
        <v>500</v>
      </c>
      <c r="H217" s="32" t="s">
        <v>493</v>
      </c>
    </row>
    <row r="218" spans="2:8" ht="15.75" thickBot="1">
      <c r="B218" s="15">
        <v>3</v>
      </c>
      <c r="C218" s="16" t="s">
        <v>4</v>
      </c>
      <c r="D218" s="17"/>
      <c r="E218" s="18"/>
      <c r="F218" s="18"/>
      <c r="G218" s="19"/>
      <c r="H218" s="20">
        <f t="shared" ref="H218" si="15">+ROUND(E218*G218,0)</f>
        <v>0</v>
      </c>
    </row>
    <row r="219" spans="2:8" ht="15.75" thickBot="1">
      <c r="B219" s="991"/>
      <c r="C219" s="991"/>
      <c r="D219" s="991"/>
      <c r="E219" s="992" t="s">
        <v>502</v>
      </c>
      <c r="F219" s="993"/>
      <c r="G219" s="994"/>
      <c r="H219" s="33">
        <f>ROUND(SUM(H218:H218),0)</f>
        <v>0</v>
      </c>
    </row>
    <row r="220" spans="2:8" ht="15.75" thickBot="1">
      <c r="B220" s="1027"/>
      <c r="C220" s="1027"/>
      <c r="D220" s="1027"/>
      <c r="E220" s="1027"/>
      <c r="F220" s="1027"/>
      <c r="G220" s="1027"/>
      <c r="H220" s="1027"/>
    </row>
    <row r="221" spans="2:8">
      <c r="B221" s="1207" t="s">
        <v>503</v>
      </c>
      <c r="C221" s="1208"/>
      <c r="D221" s="124" t="s">
        <v>495</v>
      </c>
      <c r="E221" s="123" t="s">
        <v>504</v>
      </c>
      <c r="F221" s="123" t="s">
        <v>2530</v>
      </c>
      <c r="G221" s="122" t="s">
        <v>505</v>
      </c>
      <c r="H221" s="121" t="s">
        <v>493</v>
      </c>
    </row>
    <row r="222" spans="2:8" ht="15.75" thickBot="1">
      <c r="B222" s="118" t="s">
        <v>2516</v>
      </c>
      <c r="C222" s="11" t="str">
        <f>VLOOKUP(B222,'LISTA DE PRECIOS'!A:B,2,FALSE)</f>
        <v>Oficial</v>
      </c>
      <c r="D222" s="12" t="str">
        <f>VLOOKUP(B222,'LISTA DE PRECIOS'!A:D,4,FALSE)</f>
        <v>Día</v>
      </c>
      <c r="E222" s="117">
        <v>0.33</v>
      </c>
      <c r="F222" s="117">
        <v>1</v>
      </c>
      <c r="G222" s="93">
        <f>VLOOKUP(B222,'LISTA DE PRECIOS'!A:E,5,FALSE)</f>
        <v>122335</v>
      </c>
      <c r="H222" s="116">
        <f t="shared" ref="H222" si="16">+ROUND(E222*F222*G222,0)</f>
        <v>40371</v>
      </c>
    </row>
    <row r="223" spans="2:8" ht="15.75" thickBot="1">
      <c r="B223" s="991"/>
      <c r="C223" s="991"/>
      <c r="D223" s="991"/>
      <c r="E223" s="1042" t="s">
        <v>506</v>
      </c>
      <c r="F223" s="1043"/>
      <c r="G223" s="1031"/>
      <c r="H223" s="29">
        <f>ROUND(SUM(H222:H222),0)</f>
        <v>40371</v>
      </c>
    </row>
    <row r="224" spans="2:8" ht="15.75" thickBot="1">
      <c r="B224" s="42"/>
      <c r="C224" s="42"/>
      <c r="D224" s="42"/>
      <c r="E224" s="42"/>
      <c r="F224" s="42"/>
      <c r="G224" s="42"/>
      <c r="H224" s="42"/>
    </row>
    <row r="225" spans="2:8" ht="15.75" thickBot="1">
      <c r="B225" s="40"/>
      <c r="C225" s="40"/>
      <c r="D225" s="40"/>
      <c r="E225" s="995" t="s">
        <v>507</v>
      </c>
      <c r="F225" s="996"/>
      <c r="G225" s="997"/>
      <c r="H225" s="14">
        <f>+ROUND(H223+H215+H211+H219,0)</f>
        <v>365290</v>
      </c>
    </row>
    <row r="227" spans="2:8" ht="15.75" thickBot="1"/>
    <row r="228" spans="2:8" ht="16.5" thickBot="1">
      <c r="B228" s="998" t="s">
        <v>2532</v>
      </c>
      <c r="C228" s="999"/>
      <c r="D228" s="999"/>
      <c r="E228" s="999"/>
      <c r="F228" s="999"/>
      <c r="G228" s="999"/>
      <c r="H228" s="1000"/>
    </row>
    <row r="229" spans="2:8" ht="15" customHeight="1" thickBot="1">
      <c r="B229" s="1001" t="s">
        <v>488</v>
      </c>
      <c r="C229" s="1002"/>
      <c r="D229" s="1003"/>
      <c r="E229" s="1004"/>
      <c r="F229" s="1004"/>
      <c r="G229" s="1004"/>
      <c r="H229" s="1005"/>
    </row>
    <row r="230" spans="2:8" ht="15.75" thickBot="1">
      <c r="B230" s="1006" t="s">
        <v>2578</v>
      </c>
      <c r="C230" s="1007"/>
      <c r="D230" s="1008" t="s">
        <v>2050</v>
      </c>
      <c r="E230" s="1007"/>
      <c r="F230" s="1007"/>
      <c r="G230" s="1007"/>
      <c r="H230" s="1009"/>
    </row>
    <row r="231" spans="2:8" ht="14.45" customHeight="1">
      <c r="B231" s="1010" t="str">
        <f>VLOOKUP(D230,ACTIVIDADES!A:D,2,FALSE)</f>
        <v>Rejilla de bronce de 3" x 2" con sosco</v>
      </c>
      <c r="C231" s="1011"/>
      <c r="D231" s="1010" t="s">
        <v>34</v>
      </c>
      <c r="E231" s="1011"/>
      <c r="F231" s="1011"/>
      <c r="G231" s="1011"/>
      <c r="H231" s="38" t="s">
        <v>1</v>
      </c>
    </row>
    <row r="232" spans="2:8">
      <c r="B232" s="1012"/>
      <c r="C232" s="1013"/>
      <c r="D232" s="1016">
        <f>+ROUND(H250+H242+H238+H246,0)</f>
        <v>29332</v>
      </c>
      <c r="E232" s="1017"/>
      <c r="F232" s="1017"/>
      <c r="G232" s="1017"/>
      <c r="H232" s="1020" t="s">
        <v>35</v>
      </c>
    </row>
    <row r="233" spans="2:8" ht="15.75" thickBot="1">
      <c r="B233" s="1014"/>
      <c r="C233" s="1015"/>
      <c r="D233" s="1018"/>
      <c r="E233" s="1019"/>
      <c r="F233" s="1019"/>
      <c r="G233" s="1019"/>
      <c r="H233" s="1021"/>
    </row>
    <row r="234" spans="2:8" ht="15.75" thickBot="1"/>
    <row r="235" spans="2:8">
      <c r="B235" s="1207" t="s">
        <v>494</v>
      </c>
      <c r="C235" s="1208"/>
      <c r="D235" s="124" t="s">
        <v>495</v>
      </c>
      <c r="E235" s="123" t="s">
        <v>496</v>
      </c>
      <c r="F235" s="123" t="s">
        <v>2469</v>
      </c>
      <c r="G235" s="122" t="s">
        <v>492</v>
      </c>
      <c r="H235" s="121" t="s">
        <v>493</v>
      </c>
    </row>
    <row r="236" spans="2:8" ht="15.75" thickBot="1">
      <c r="B236" s="91" t="s">
        <v>1081</v>
      </c>
      <c r="C236" s="11" t="str">
        <f>VLOOKUP(B236,'LISTA DE PRECIOS'!A:B,2,FALSE)</f>
        <v>Rejilla para piso corriente de 3" x 2" bronce</v>
      </c>
      <c r="D236" s="12" t="str">
        <f>VLOOKUP(B236,'LISTA DE PRECIOS'!A:D,4,FALSE)</f>
        <v>Un</v>
      </c>
      <c r="E236" s="92">
        <v>1</v>
      </c>
      <c r="F236" s="92">
        <v>1</v>
      </c>
      <c r="G236" s="93">
        <f>VLOOKUP(B236,'LISTA DE PRECIOS'!A:E,5,FALSE)</f>
        <v>19900</v>
      </c>
      <c r="H236" s="94">
        <f>+ROUND(E236*F236*G236,0)</f>
        <v>19900</v>
      </c>
    </row>
    <row r="237" spans="2:8" ht="15.75" thickBot="1">
      <c r="B237" s="91" t="s">
        <v>727</v>
      </c>
      <c r="C237" s="11" t="str">
        <f>VLOOKUP(B237,'LISTA DE PRECIOS'!A:B,2,FALSE)</f>
        <v>Cemento blanco</v>
      </c>
      <c r="D237" s="12" t="str">
        <f>VLOOKUP(B237,'LISTA DE PRECIOS'!A:D,4,FALSE)</f>
        <v>Kg</v>
      </c>
      <c r="E237" s="92">
        <v>0.01</v>
      </c>
      <c r="F237" s="92">
        <v>1.05</v>
      </c>
      <c r="G237" s="93">
        <f>VLOOKUP(B237,'LISTA DE PRECIOS'!A:E,5,FALSE)</f>
        <v>1247</v>
      </c>
      <c r="H237" s="94">
        <f>+ROUND(E237*F237*G237,0)</f>
        <v>13</v>
      </c>
    </row>
    <row r="238" spans="2:8" ht="15.75" thickBot="1">
      <c r="B238" s="1022"/>
      <c r="C238" s="1023"/>
      <c r="D238" s="1024"/>
      <c r="E238" s="1030" t="s">
        <v>497</v>
      </c>
      <c r="F238" s="1031"/>
      <c r="G238" s="1032"/>
      <c r="H238" s="29">
        <f>ROUND(SUM(H236:H237),0)</f>
        <v>19913</v>
      </c>
    </row>
    <row r="239" spans="2:8" ht="15.75" thickBot="1">
      <c r="B239" s="1027"/>
      <c r="C239" s="1027"/>
      <c r="D239" s="1027"/>
      <c r="E239" s="1027"/>
      <c r="F239" s="1027"/>
      <c r="G239" s="1027"/>
      <c r="H239" s="1027"/>
    </row>
    <row r="240" spans="2:8">
      <c r="B240" s="1207" t="s">
        <v>489</v>
      </c>
      <c r="C240" s="1208"/>
      <c r="D240" s="124" t="s">
        <v>490</v>
      </c>
      <c r="E240" s="123" t="s">
        <v>491</v>
      </c>
      <c r="F240" s="123" t="s">
        <v>2530</v>
      </c>
      <c r="G240" s="122" t="s">
        <v>492</v>
      </c>
      <c r="H240" s="121" t="s">
        <v>493</v>
      </c>
    </row>
    <row r="241" spans="2:8" ht="15.75" thickBot="1">
      <c r="B241" s="91" t="s">
        <v>543</v>
      </c>
      <c r="C241" s="11" t="str">
        <f>VLOOKUP(B241,'LISTA DE PRECIOS'!A:B,2,FALSE)</f>
        <v>Herramienta menor</v>
      </c>
      <c r="D241" s="12" t="str">
        <f>VLOOKUP(B241,'LISTA DE PRECIOS'!A:D,4,FALSE)</f>
        <v>%MO</v>
      </c>
      <c r="E241" s="155">
        <v>0.1</v>
      </c>
      <c r="F241" s="155"/>
      <c r="G241" s="93">
        <f>+H250</f>
        <v>8563</v>
      </c>
      <c r="H241" s="154">
        <f>+ROUND(E241*G241,0)</f>
        <v>856</v>
      </c>
    </row>
    <row r="242" spans="2:8" ht="15.75" thickBot="1">
      <c r="B242" s="1022"/>
      <c r="C242" s="1023"/>
      <c r="D242" s="1024"/>
      <c r="E242" s="1030" t="s">
        <v>498</v>
      </c>
      <c r="F242" s="1031"/>
      <c r="G242" s="1032"/>
      <c r="H242" s="29">
        <f>ROUND(SUM(H241:H241),0)</f>
        <v>856</v>
      </c>
    </row>
    <row r="243" spans="2:8" ht="15.75" thickBot="1">
      <c r="B243" s="42"/>
      <c r="C243" s="42"/>
      <c r="D243" s="42"/>
      <c r="E243" s="10"/>
      <c r="F243" s="10"/>
      <c r="G243" s="7"/>
      <c r="H243" s="8"/>
    </row>
    <row r="244" spans="2:8" ht="24.75" thickBot="1">
      <c r="B244" s="1033" t="s">
        <v>499</v>
      </c>
      <c r="C244" s="1034"/>
      <c r="D244" s="30" t="s">
        <v>495</v>
      </c>
      <c r="E244" s="30" t="s">
        <v>501</v>
      </c>
      <c r="F244" s="25" t="s">
        <v>2530</v>
      </c>
      <c r="G244" s="31" t="s">
        <v>500</v>
      </c>
      <c r="H244" s="32" t="s">
        <v>493</v>
      </c>
    </row>
    <row r="245" spans="2:8" ht="15.75" thickBot="1">
      <c r="B245" s="15">
        <v>3</v>
      </c>
      <c r="C245" s="16" t="s">
        <v>4</v>
      </c>
      <c r="D245" s="17"/>
      <c r="E245" s="18"/>
      <c r="F245" s="18"/>
      <c r="G245" s="19"/>
      <c r="H245" s="20">
        <f t="shared" ref="H245" si="17">+ROUND(E245*G245,0)</f>
        <v>0</v>
      </c>
    </row>
    <row r="246" spans="2:8" ht="15.75" thickBot="1">
      <c r="B246" s="991"/>
      <c r="C246" s="991"/>
      <c r="D246" s="991"/>
      <c r="E246" s="992" t="s">
        <v>502</v>
      </c>
      <c r="F246" s="993"/>
      <c r="G246" s="994"/>
      <c r="H246" s="33">
        <f>ROUND(SUM(H245:H245),0)</f>
        <v>0</v>
      </c>
    </row>
    <row r="247" spans="2:8" ht="15.75" thickBot="1">
      <c r="B247" s="1027"/>
      <c r="C247" s="1027"/>
      <c r="D247" s="1027"/>
      <c r="E247" s="1027"/>
      <c r="F247" s="1027"/>
      <c r="G247" s="1027"/>
      <c r="H247" s="1027"/>
    </row>
    <row r="248" spans="2:8">
      <c r="B248" s="1207" t="s">
        <v>503</v>
      </c>
      <c r="C248" s="1208"/>
      <c r="D248" s="124" t="s">
        <v>495</v>
      </c>
      <c r="E248" s="123" t="s">
        <v>504</v>
      </c>
      <c r="F248" s="123" t="s">
        <v>2530</v>
      </c>
      <c r="G248" s="122" t="s">
        <v>505</v>
      </c>
      <c r="H248" s="121" t="s">
        <v>493</v>
      </c>
    </row>
    <row r="249" spans="2:8" ht="15.75" thickBot="1">
      <c r="B249" s="118" t="s">
        <v>2516</v>
      </c>
      <c r="C249" s="11" t="str">
        <f>VLOOKUP(B249,'LISTA DE PRECIOS'!A:B,2,FALSE)</f>
        <v>Oficial</v>
      </c>
      <c r="D249" s="12" t="str">
        <f>VLOOKUP(B249,'LISTA DE PRECIOS'!A:D,4,FALSE)</f>
        <v>Día</v>
      </c>
      <c r="E249" s="117">
        <v>7.0000000000000007E-2</v>
      </c>
      <c r="F249" s="117">
        <v>1</v>
      </c>
      <c r="G249" s="93">
        <f>VLOOKUP(B249,'LISTA DE PRECIOS'!A:E,5,FALSE)</f>
        <v>122335</v>
      </c>
      <c r="H249" s="116">
        <f t="shared" ref="H249" si="18">+ROUND(E249*F249*G249,0)</f>
        <v>8563</v>
      </c>
    </row>
    <row r="250" spans="2:8" ht="15.75" thickBot="1">
      <c r="B250" s="991"/>
      <c r="C250" s="991"/>
      <c r="D250" s="991"/>
      <c r="E250" s="1042" t="s">
        <v>506</v>
      </c>
      <c r="F250" s="1043"/>
      <c r="G250" s="1031"/>
      <c r="H250" s="29">
        <f>ROUND(SUM(H249:H249),0)</f>
        <v>8563</v>
      </c>
    </row>
    <row r="251" spans="2:8" ht="15.75" thickBot="1">
      <c r="B251" s="42"/>
      <c r="C251" s="42"/>
      <c r="D251" s="42"/>
      <c r="E251" s="42"/>
      <c r="F251" s="42"/>
      <c r="G251" s="42"/>
      <c r="H251" s="42"/>
    </row>
    <row r="252" spans="2:8" ht="15.75" thickBot="1">
      <c r="B252" s="40"/>
      <c r="C252" s="40"/>
      <c r="D252" s="40"/>
      <c r="E252" s="995" t="s">
        <v>507</v>
      </c>
      <c r="F252" s="996"/>
      <c r="G252" s="997"/>
      <c r="H252" s="14">
        <f>+ROUND(H250+H242+H238+H246,0)</f>
        <v>29332</v>
      </c>
    </row>
    <row r="254" spans="2:8" ht="15.75" thickBot="1"/>
    <row r="255" spans="2:8" ht="16.5" thickBot="1">
      <c r="B255" s="998" t="s">
        <v>2532</v>
      </c>
      <c r="C255" s="999"/>
      <c r="D255" s="999"/>
      <c r="E255" s="999"/>
      <c r="F255" s="999"/>
      <c r="G255" s="999"/>
      <c r="H255" s="1000"/>
    </row>
    <row r="256" spans="2:8" ht="15" customHeight="1" thickBot="1">
      <c r="B256" s="1001" t="s">
        <v>488</v>
      </c>
      <c r="C256" s="1002"/>
      <c r="D256" s="1003"/>
      <c r="E256" s="1004"/>
      <c r="F256" s="1004"/>
      <c r="G256" s="1004"/>
      <c r="H256" s="1005"/>
    </row>
    <row r="257" spans="2:8" ht="15.75" thickBot="1">
      <c r="B257" s="1006" t="s">
        <v>2578</v>
      </c>
      <c r="C257" s="1007"/>
      <c r="D257" s="1008" t="s">
        <v>2052</v>
      </c>
      <c r="E257" s="1007"/>
      <c r="F257" s="1007"/>
      <c r="G257" s="1007"/>
      <c r="H257" s="1009"/>
    </row>
    <row r="258" spans="2:8" ht="14.45" customHeight="1">
      <c r="B258" s="1010" t="str">
        <f>VLOOKUP(D257,ACTIVIDADES!A:D,2,FALSE)</f>
        <v>Incrustaciones tipo Avanti (viene por 6 unidades)</v>
      </c>
      <c r="C258" s="1011"/>
      <c r="D258" s="1010" t="s">
        <v>34</v>
      </c>
      <c r="E258" s="1011"/>
      <c r="F258" s="1011"/>
      <c r="G258" s="1011"/>
      <c r="H258" s="38" t="s">
        <v>1</v>
      </c>
    </row>
    <row r="259" spans="2:8">
      <c r="B259" s="1012"/>
      <c r="C259" s="1013"/>
      <c r="D259" s="1016">
        <f>+ROUND(H276+H268+H264+H272,0)</f>
        <v>93357</v>
      </c>
      <c r="E259" s="1017"/>
      <c r="F259" s="1017"/>
      <c r="G259" s="1017"/>
      <c r="H259" s="1020" t="s">
        <v>35</v>
      </c>
    </row>
    <row r="260" spans="2:8" ht="15.75" thickBot="1">
      <c r="B260" s="1014"/>
      <c r="C260" s="1015"/>
      <c r="D260" s="1018"/>
      <c r="E260" s="1019"/>
      <c r="F260" s="1019"/>
      <c r="G260" s="1019"/>
      <c r="H260" s="1021"/>
    </row>
    <row r="261" spans="2:8" ht="15.75" thickBot="1"/>
    <row r="262" spans="2:8">
      <c r="B262" s="1207" t="s">
        <v>494</v>
      </c>
      <c r="C262" s="1208"/>
      <c r="D262" s="124" t="s">
        <v>495</v>
      </c>
      <c r="E262" s="123" t="s">
        <v>496</v>
      </c>
      <c r="F262" s="123" t="s">
        <v>2469</v>
      </c>
      <c r="G262" s="122" t="s">
        <v>492</v>
      </c>
      <c r="H262" s="121" t="s">
        <v>493</v>
      </c>
    </row>
    <row r="263" spans="2:8" ht="15.75" thickBot="1">
      <c r="B263" s="91" t="s">
        <v>887</v>
      </c>
      <c r="C263" s="11" t="str">
        <f>VLOOKUP(B263,'LISTA DE PRECIOS'!A:B,2,FALSE)</f>
        <v>Incrustaciones tipo allegro (5 un)</v>
      </c>
      <c r="D263" s="12" t="str">
        <f>VLOOKUP(B263,'LISTA DE PRECIOS'!A:D,4,FALSE)</f>
        <v>Un</v>
      </c>
      <c r="E263" s="92">
        <v>1</v>
      </c>
      <c r="F263" s="92">
        <v>1</v>
      </c>
      <c r="G263" s="93">
        <f>VLOOKUP(B263,'LISTA DE PRECIOS'!A:E,5,FALSE)</f>
        <v>79900</v>
      </c>
      <c r="H263" s="94">
        <f>+ROUND(E263*F263*G263,0)</f>
        <v>79900</v>
      </c>
    </row>
    <row r="264" spans="2:8" ht="15.75" thickBot="1">
      <c r="B264" s="1022"/>
      <c r="C264" s="1023"/>
      <c r="D264" s="1024"/>
      <c r="E264" s="1030" t="s">
        <v>497</v>
      </c>
      <c r="F264" s="1031"/>
      <c r="G264" s="1032"/>
      <c r="H264" s="29">
        <f>ROUND(SUM(H263:H263),0)</f>
        <v>79900</v>
      </c>
    </row>
    <row r="265" spans="2:8" ht="15.75" thickBot="1">
      <c r="B265" s="1027"/>
      <c r="C265" s="1027"/>
      <c r="D265" s="1027"/>
      <c r="E265" s="1027"/>
      <c r="F265" s="1027"/>
      <c r="G265" s="1027"/>
      <c r="H265" s="1027"/>
    </row>
    <row r="266" spans="2:8">
      <c r="B266" s="1207" t="s">
        <v>489</v>
      </c>
      <c r="C266" s="1208"/>
      <c r="D266" s="124" t="s">
        <v>490</v>
      </c>
      <c r="E266" s="123" t="s">
        <v>491</v>
      </c>
      <c r="F266" s="123" t="s">
        <v>2530</v>
      </c>
      <c r="G266" s="122" t="s">
        <v>492</v>
      </c>
      <c r="H266" s="121" t="s">
        <v>493</v>
      </c>
    </row>
    <row r="267" spans="2:8" ht="15.75" thickBot="1">
      <c r="B267" s="91" t="s">
        <v>543</v>
      </c>
      <c r="C267" s="11" t="str">
        <f>VLOOKUP(B267,'LISTA DE PRECIOS'!A:B,2,FALSE)</f>
        <v>Herramienta menor</v>
      </c>
      <c r="D267" s="12" t="str">
        <f>VLOOKUP(B267,'LISTA DE PRECIOS'!A:D,4,FALSE)</f>
        <v>%MO</v>
      </c>
      <c r="E267" s="155">
        <v>0.1</v>
      </c>
      <c r="F267" s="155"/>
      <c r="G267" s="93">
        <f>+H276</f>
        <v>12234</v>
      </c>
      <c r="H267" s="154">
        <f>+ROUND(E267*G267,0)</f>
        <v>1223</v>
      </c>
    </row>
    <row r="268" spans="2:8" ht="15.75" thickBot="1">
      <c r="B268" s="1022"/>
      <c r="C268" s="1023"/>
      <c r="D268" s="1024"/>
      <c r="E268" s="1030" t="s">
        <v>498</v>
      </c>
      <c r="F268" s="1031"/>
      <c r="G268" s="1032"/>
      <c r="H268" s="29">
        <f>ROUND(SUM(H267:H267),0)</f>
        <v>1223</v>
      </c>
    </row>
    <row r="269" spans="2:8" ht="15.75" thickBot="1">
      <c r="B269" s="42"/>
      <c r="C269" s="42"/>
      <c r="D269" s="42"/>
      <c r="E269" s="10"/>
      <c r="F269" s="10"/>
      <c r="G269" s="7"/>
      <c r="H269" s="8"/>
    </row>
    <row r="270" spans="2:8" ht="24.75" thickBot="1">
      <c r="B270" s="1033" t="s">
        <v>499</v>
      </c>
      <c r="C270" s="1034"/>
      <c r="D270" s="30" t="s">
        <v>495</v>
      </c>
      <c r="E270" s="30" t="s">
        <v>501</v>
      </c>
      <c r="F270" s="25" t="s">
        <v>2530</v>
      </c>
      <c r="G270" s="31" t="s">
        <v>500</v>
      </c>
      <c r="H270" s="32" t="s">
        <v>493</v>
      </c>
    </row>
    <row r="271" spans="2:8" ht="15.75" thickBot="1">
      <c r="B271" s="15">
        <v>3</v>
      </c>
      <c r="C271" s="16" t="s">
        <v>4</v>
      </c>
      <c r="D271" s="17"/>
      <c r="E271" s="18"/>
      <c r="F271" s="18"/>
      <c r="G271" s="19"/>
      <c r="H271" s="20">
        <f t="shared" ref="H271" si="19">+ROUND(E271*G271,0)</f>
        <v>0</v>
      </c>
    </row>
    <row r="272" spans="2:8" ht="15.75" thickBot="1">
      <c r="B272" s="991"/>
      <c r="C272" s="991"/>
      <c r="D272" s="991"/>
      <c r="E272" s="992" t="s">
        <v>502</v>
      </c>
      <c r="F272" s="993"/>
      <c r="G272" s="994"/>
      <c r="H272" s="33">
        <f>ROUND(SUM(H271:H271),0)</f>
        <v>0</v>
      </c>
    </row>
    <row r="273" spans="2:8" ht="15.75" thickBot="1">
      <c r="B273" s="1027"/>
      <c r="C273" s="1027"/>
      <c r="D273" s="1027"/>
      <c r="E273" s="1027"/>
      <c r="F273" s="1027"/>
      <c r="G273" s="1027"/>
      <c r="H273" s="1027"/>
    </row>
    <row r="274" spans="2:8">
      <c r="B274" s="1207" t="s">
        <v>503</v>
      </c>
      <c r="C274" s="1208"/>
      <c r="D274" s="124" t="s">
        <v>495</v>
      </c>
      <c r="E274" s="123" t="s">
        <v>504</v>
      </c>
      <c r="F274" s="123" t="s">
        <v>2530</v>
      </c>
      <c r="G274" s="122" t="s">
        <v>505</v>
      </c>
      <c r="H274" s="121" t="s">
        <v>493</v>
      </c>
    </row>
    <row r="275" spans="2:8" ht="15.75" thickBot="1">
      <c r="B275" s="118" t="s">
        <v>2516</v>
      </c>
      <c r="C275" s="11" t="str">
        <f>VLOOKUP(B275,'LISTA DE PRECIOS'!A:B,2,FALSE)</f>
        <v>Oficial</v>
      </c>
      <c r="D275" s="12" t="str">
        <f>VLOOKUP(B275,'LISTA DE PRECIOS'!A:D,4,FALSE)</f>
        <v>Día</v>
      </c>
      <c r="E275" s="117">
        <v>0.1</v>
      </c>
      <c r="F275" s="117">
        <v>1</v>
      </c>
      <c r="G275" s="93">
        <f>VLOOKUP(B275,'LISTA DE PRECIOS'!A:E,5,FALSE)</f>
        <v>122335</v>
      </c>
      <c r="H275" s="116">
        <f t="shared" ref="H275" si="20">+ROUND(E275*F275*G275,0)</f>
        <v>12234</v>
      </c>
    </row>
    <row r="276" spans="2:8" ht="15.75" thickBot="1">
      <c r="B276" s="991"/>
      <c r="C276" s="991"/>
      <c r="D276" s="991"/>
      <c r="E276" s="1042" t="s">
        <v>506</v>
      </c>
      <c r="F276" s="1043"/>
      <c r="G276" s="1031"/>
      <c r="H276" s="29">
        <f>ROUND(SUM(H275:H275),0)</f>
        <v>12234</v>
      </c>
    </row>
    <row r="277" spans="2:8" ht="15.75" thickBot="1">
      <c r="B277" s="42"/>
      <c r="C277" s="42"/>
      <c r="D277" s="42"/>
      <c r="E277" s="42"/>
      <c r="F277" s="42"/>
      <c r="G277" s="42"/>
      <c r="H277" s="42"/>
    </row>
    <row r="278" spans="2:8" ht="15.75" thickBot="1">
      <c r="B278" s="40"/>
      <c r="C278" s="40"/>
      <c r="D278" s="40"/>
      <c r="E278" s="995" t="s">
        <v>507</v>
      </c>
      <c r="F278" s="996"/>
      <c r="G278" s="997"/>
      <c r="H278" s="14">
        <f>+ROUND(H276+H268+H264+H272,0)</f>
        <v>93357</v>
      </c>
    </row>
    <row r="280" spans="2:8" ht="15.75" thickBot="1"/>
    <row r="281" spans="2:8" ht="16.5" thickBot="1">
      <c r="B281" s="998" t="s">
        <v>2532</v>
      </c>
      <c r="C281" s="999"/>
      <c r="D281" s="999"/>
      <c r="E281" s="999"/>
      <c r="F281" s="999"/>
      <c r="G281" s="999"/>
      <c r="H281" s="1000"/>
    </row>
    <row r="282" spans="2:8" ht="15" customHeight="1" thickBot="1">
      <c r="B282" s="1001" t="s">
        <v>488</v>
      </c>
      <c r="C282" s="1002"/>
      <c r="D282" s="1003"/>
      <c r="E282" s="1004"/>
      <c r="F282" s="1004"/>
      <c r="G282" s="1004"/>
      <c r="H282" s="1005"/>
    </row>
    <row r="283" spans="2:8" ht="15.75" thickBot="1">
      <c r="B283" s="1006" t="s">
        <v>2578</v>
      </c>
      <c r="C283" s="1007"/>
      <c r="D283" s="1008" t="s">
        <v>2060</v>
      </c>
      <c r="E283" s="1007"/>
      <c r="F283" s="1007"/>
      <c r="G283" s="1007"/>
      <c r="H283" s="1009"/>
    </row>
    <row r="284" spans="2:8" ht="14.45" customHeight="1">
      <c r="B284" s="1010" t="str">
        <f>VLOOKUP(D283,ACTIVIDADES!A:D,2,FALSE)</f>
        <v>Grifería pico empotrado línea antivandálica, incluye válvula tipo push</v>
      </c>
      <c r="C284" s="1011"/>
      <c r="D284" s="1010" t="s">
        <v>34</v>
      </c>
      <c r="E284" s="1011"/>
      <c r="F284" s="1011"/>
      <c r="G284" s="1011"/>
      <c r="H284" s="38" t="s">
        <v>1</v>
      </c>
    </row>
    <row r="285" spans="2:8">
      <c r="B285" s="1012"/>
      <c r="C285" s="1013"/>
      <c r="D285" s="1016">
        <f>+ROUND(H302+H294+H290+H298,0)</f>
        <v>302357</v>
      </c>
      <c r="E285" s="1017"/>
      <c r="F285" s="1017"/>
      <c r="G285" s="1017"/>
      <c r="H285" s="1020" t="s">
        <v>35</v>
      </c>
    </row>
    <row r="286" spans="2:8" ht="15.75" thickBot="1">
      <c r="B286" s="1014"/>
      <c r="C286" s="1015"/>
      <c r="D286" s="1018"/>
      <c r="E286" s="1019"/>
      <c r="F286" s="1019"/>
      <c r="G286" s="1019"/>
      <c r="H286" s="1021"/>
    </row>
    <row r="287" spans="2:8" ht="15.75" thickBot="1"/>
    <row r="288" spans="2:8">
      <c r="B288" s="1207" t="s">
        <v>494</v>
      </c>
      <c r="C288" s="1208"/>
      <c r="D288" s="124" t="s">
        <v>495</v>
      </c>
      <c r="E288" s="123" t="s">
        <v>496</v>
      </c>
      <c r="F288" s="123" t="s">
        <v>2469</v>
      </c>
      <c r="G288" s="122" t="s">
        <v>492</v>
      </c>
      <c r="H288" s="121" t="s">
        <v>493</v>
      </c>
    </row>
    <row r="289" spans="2:8" ht="23.25" thickBot="1">
      <c r="B289" s="91" t="s">
        <v>864</v>
      </c>
      <c r="C289" s="11" t="str">
        <f>VLOOKUP(B289,'LISTA DE PRECIOS'!A:B,2,FALSE)</f>
        <v>Grifería pico empotrado línea antivandálica, incluye válvula tipo push</v>
      </c>
      <c r="D289" s="12" t="str">
        <f>VLOOKUP(B289,'LISTA DE PRECIOS'!A:D,4,FALSE)</f>
        <v>Un</v>
      </c>
      <c r="E289" s="92">
        <v>1</v>
      </c>
      <c r="F289" s="92">
        <v>1</v>
      </c>
      <c r="G289" s="93">
        <f>VLOOKUP(B289,'LISTA DE PRECIOS'!A:E,5,FALSE)</f>
        <v>288900</v>
      </c>
      <c r="H289" s="94">
        <f>+ROUND(E289*F289*G289,0)</f>
        <v>288900</v>
      </c>
    </row>
    <row r="290" spans="2:8" ht="15.75" thickBot="1">
      <c r="B290" s="1022"/>
      <c r="C290" s="1023"/>
      <c r="D290" s="1024"/>
      <c r="E290" s="1030" t="s">
        <v>497</v>
      </c>
      <c r="F290" s="1031"/>
      <c r="G290" s="1032"/>
      <c r="H290" s="29">
        <f>ROUND(SUM(H289:H289),0)</f>
        <v>288900</v>
      </c>
    </row>
    <row r="291" spans="2:8" ht="15.75" thickBot="1">
      <c r="B291" s="1027"/>
      <c r="C291" s="1027"/>
      <c r="D291" s="1027"/>
      <c r="E291" s="1027"/>
      <c r="F291" s="1027"/>
      <c r="G291" s="1027"/>
      <c r="H291" s="1027"/>
    </row>
    <row r="292" spans="2:8">
      <c r="B292" s="1207" t="s">
        <v>489</v>
      </c>
      <c r="C292" s="1208"/>
      <c r="D292" s="124" t="s">
        <v>490</v>
      </c>
      <c r="E292" s="123" t="s">
        <v>491</v>
      </c>
      <c r="F292" s="123" t="s">
        <v>2530</v>
      </c>
      <c r="G292" s="122" t="s">
        <v>492</v>
      </c>
      <c r="H292" s="121" t="s">
        <v>493</v>
      </c>
    </row>
    <row r="293" spans="2:8" ht="15.75" thickBot="1">
      <c r="B293" s="91" t="s">
        <v>543</v>
      </c>
      <c r="C293" s="11" t="str">
        <f>VLOOKUP(B293,'LISTA DE PRECIOS'!A:B,2,FALSE)</f>
        <v>Herramienta menor</v>
      </c>
      <c r="D293" s="12" t="str">
        <f>VLOOKUP(B293,'LISTA DE PRECIOS'!A:D,4,FALSE)</f>
        <v>%MO</v>
      </c>
      <c r="E293" s="155">
        <v>0.1</v>
      </c>
      <c r="F293" s="155"/>
      <c r="G293" s="93">
        <f>+H302</f>
        <v>12234</v>
      </c>
      <c r="H293" s="154">
        <f>+ROUND(E293*G293,0)</f>
        <v>1223</v>
      </c>
    </row>
    <row r="294" spans="2:8" ht="15.75" thickBot="1">
      <c r="B294" s="1022"/>
      <c r="C294" s="1023"/>
      <c r="D294" s="1024"/>
      <c r="E294" s="1030" t="s">
        <v>498</v>
      </c>
      <c r="F294" s="1031"/>
      <c r="G294" s="1032"/>
      <c r="H294" s="29">
        <f>ROUND(SUM(H293:H293),0)</f>
        <v>1223</v>
      </c>
    </row>
    <row r="295" spans="2:8" ht="15.75" thickBot="1">
      <c r="B295" s="42"/>
      <c r="C295" s="42"/>
      <c r="D295" s="42"/>
      <c r="E295" s="10"/>
      <c r="F295" s="10"/>
      <c r="G295" s="7"/>
      <c r="H295" s="8"/>
    </row>
    <row r="296" spans="2:8" ht="24.75" thickBot="1">
      <c r="B296" s="1033" t="s">
        <v>499</v>
      </c>
      <c r="C296" s="1034"/>
      <c r="D296" s="30" t="s">
        <v>495</v>
      </c>
      <c r="E296" s="30" t="s">
        <v>501</v>
      </c>
      <c r="F296" s="25" t="s">
        <v>2530</v>
      </c>
      <c r="G296" s="31" t="s">
        <v>500</v>
      </c>
      <c r="H296" s="32" t="s">
        <v>493</v>
      </c>
    </row>
    <row r="297" spans="2:8" ht="15.75" thickBot="1">
      <c r="B297" s="15">
        <v>3</v>
      </c>
      <c r="C297" s="16" t="s">
        <v>4</v>
      </c>
      <c r="D297" s="17"/>
      <c r="E297" s="18"/>
      <c r="F297" s="18"/>
      <c r="G297" s="19"/>
      <c r="H297" s="20">
        <f t="shared" ref="H297" si="21">+ROUND(E297*G297,0)</f>
        <v>0</v>
      </c>
    </row>
    <row r="298" spans="2:8" ht="15.75" thickBot="1">
      <c r="B298" s="991"/>
      <c r="C298" s="991"/>
      <c r="D298" s="991"/>
      <c r="E298" s="992" t="s">
        <v>502</v>
      </c>
      <c r="F298" s="993"/>
      <c r="G298" s="994"/>
      <c r="H298" s="33">
        <f>ROUND(SUM(H297:H297),0)</f>
        <v>0</v>
      </c>
    </row>
    <row r="299" spans="2:8" ht="15.75" thickBot="1">
      <c r="B299" s="1027"/>
      <c r="C299" s="1027"/>
      <c r="D299" s="1027"/>
      <c r="E299" s="1027"/>
      <c r="F299" s="1027"/>
      <c r="G299" s="1027"/>
      <c r="H299" s="1027"/>
    </row>
    <row r="300" spans="2:8">
      <c r="B300" s="1207" t="s">
        <v>503</v>
      </c>
      <c r="C300" s="1208"/>
      <c r="D300" s="124" t="s">
        <v>495</v>
      </c>
      <c r="E300" s="123" t="s">
        <v>504</v>
      </c>
      <c r="F300" s="123" t="s">
        <v>2530</v>
      </c>
      <c r="G300" s="122" t="s">
        <v>505</v>
      </c>
      <c r="H300" s="121" t="s">
        <v>493</v>
      </c>
    </row>
    <row r="301" spans="2:8" ht="15.75" thickBot="1">
      <c r="B301" s="118" t="s">
        <v>2516</v>
      </c>
      <c r="C301" s="11" t="str">
        <f>VLOOKUP(B301,'LISTA DE PRECIOS'!A:B,2,FALSE)</f>
        <v>Oficial</v>
      </c>
      <c r="D301" s="12" t="str">
        <f>VLOOKUP(B301,'LISTA DE PRECIOS'!A:D,4,FALSE)</f>
        <v>Día</v>
      </c>
      <c r="E301" s="117">
        <v>0.1</v>
      </c>
      <c r="F301" s="117">
        <v>1</v>
      </c>
      <c r="G301" s="93">
        <f>VLOOKUP(B301,'LISTA DE PRECIOS'!A:E,5,FALSE)</f>
        <v>122335</v>
      </c>
      <c r="H301" s="116">
        <f t="shared" ref="H301" si="22">+ROUND(E301*F301*G301,0)</f>
        <v>12234</v>
      </c>
    </row>
    <row r="302" spans="2:8" ht="15.75" thickBot="1">
      <c r="B302" s="991"/>
      <c r="C302" s="991"/>
      <c r="D302" s="991"/>
      <c r="E302" s="1042" t="s">
        <v>506</v>
      </c>
      <c r="F302" s="1043"/>
      <c r="G302" s="1031"/>
      <c r="H302" s="29">
        <f>ROUND(SUM(H301:H301),0)</f>
        <v>12234</v>
      </c>
    </row>
    <row r="303" spans="2:8" ht="15.75" thickBot="1">
      <c r="B303" s="42"/>
      <c r="C303" s="42"/>
      <c r="D303" s="42"/>
      <c r="E303" s="42"/>
      <c r="F303" s="42"/>
      <c r="G303" s="42"/>
      <c r="H303" s="42"/>
    </row>
    <row r="304" spans="2:8" ht="15.75" thickBot="1">
      <c r="B304" s="40"/>
      <c r="C304" s="40"/>
      <c r="D304" s="40"/>
      <c r="E304" s="995" t="s">
        <v>507</v>
      </c>
      <c r="F304" s="996"/>
      <c r="G304" s="997"/>
      <c r="H304" s="14">
        <f>+ROUND(H302+H294+H290+H298,0)</f>
        <v>302357</v>
      </c>
    </row>
    <row r="306" spans="2:8" ht="15.75" thickBot="1"/>
    <row r="307" spans="2:8" ht="16.5" thickBot="1">
      <c r="B307" s="998" t="s">
        <v>2532</v>
      </c>
      <c r="C307" s="999"/>
      <c r="D307" s="999"/>
      <c r="E307" s="999"/>
      <c r="F307" s="999"/>
      <c r="G307" s="999"/>
      <c r="H307" s="1000"/>
    </row>
    <row r="308" spans="2:8" ht="15" customHeight="1" thickBot="1">
      <c r="B308" s="1001" t="s">
        <v>488</v>
      </c>
      <c r="C308" s="1002"/>
      <c r="D308" s="1003"/>
      <c r="E308" s="1004"/>
      <c r="F308" s="1004"/>
      <c r="G308" s="1004"/>
      <c r="H308" s="1005"/>
    </row>
    <row r="309" spans="2:8" ht="15.75" thickBot="1">
      <c r="B309" s="1006" t="s">
        <v>2578</v>
      </c>
      <c r="C309" s="1007"/>
      <c r="D309" s="1008" t="s">
        <v>2069</v>
      </c>
      <c r="E309" s="1007"/>
      <c r="F309" s="1007"/>
      <c r="G309" s="1007"/>
      <c r="H309" s="1009"/>
    </row>
    <row r="310" spans="2:8" ht="14.45" customHeight="1">
      <c r="B310" s="1010" t="str">
        <f>VLOOKUP(D309,ACTIVIDADES!A:D,2,FALSE)</f>
        <v>Tanque para agua, plástico de 1,000 lt, completo (flotador)</v>
      </c>
      <c r="C310" s="1011"/>
      <c r="D310" s="1010" t="s">
        <v>34</v>
      </c>
      <c r="E310" s="1011"/>
      <c r="F310" s="1011"/>
      <c r="G310" s="1011"/>
      <c r="H310" s="38" t="s">
        <v>1</v>
      </c>
    </row>
    <row r="311" spans="2:8">
      <c r="B311" s="1012"/>
      <c r="C311" s="1013"/>
      <c r="D311" s="1016">
        <f>+ROUND(H329+H320+H316+H324,0)</f>
        <v>434808</v>
      </c>
      <c r="E311" s="1017"/>
      <c r="F311" s="1017"/>
      <c r="G311" s="1017"/>
      <c r="H311" s="1020" t="s">
        <v>20</v>
      </c>
    </row>
    <row r="312" spans="2:8" ht="15.75" thickBot="1">
      <c r="B312" s="1014"/>
      <c r="C312" s="1015"/>
      <c r="D312" s="1018"/>
      <c r="E312" s="1019"/>
      <c r="F312" s="1019"/>
      <c r="G312" s="1019"/>
      <c r="H312" s="1021"/>
    </row>
    <row r="313" spans="2:8" ht="15.75" thickBot="1"/>
    <row r="314" spans="2:8">
      <c r="B314" s="1207" t="s">
        <v>494</v>
      </c>
      <c r="C314" s="1208"/>
      <c r="D314" s="124" t="s">
        <v>495</v>
      </c>
      <c r="E314" s="123" t="s">
        <v>496</v>
      </c>
      <c r="F314" s="123" t="s">
        <v>2469</v>
      </c>
      <c r="G314" s="122" t="s">
        <v>492</v>
      </c>
      <c r="H314" s="121" t="s">
        <v>493</v>
      </c>
    </row>
    <row r="315" spans="2:8" ht="15.75" thickBot="1">
      <c r="B315" s="91" t="s">
        <v>1131</v>
      </c>
      <c r="C315" s="11" t="str">
        <f>VLOOKUP(B315,'LISTA DE PRECIOS'!A:B,2,FALSE)</f>
        <v>Tanque para agua plástico de 1.000 lt completo</v>
      </c>
      <c r="D315" s="12" t="str">
        <f>VLOOKUP(B315,'LISTA DE PRECIOS'!A:D,4,FALSE)</f>
        <v>Un</v>
      </c>
      <c r="E315" s="92">
        <v>1</v>
      </c>
      <c r="F315" s="92">
        <v>1</v>
      </c>
      <c r="G315" s="93">
        <f>VLOOKUP(B315,'LISTA DE PRECIOS'!A:E,5,FALSE)</f>
        <v>334900</v>
      </c>
      <c r="H315" s="94">
        <f t="shared" ref="H315" si="23">+ROUND(E315*F315*G315,0)</f>
        <v>334900</v>
      </c>
    </row>
    <row r="316" spans="2:8" ht="15.75" thickBot="1">
      <c r="B316" s="1022"/>
      <c r="C316" s="1023"/>
      <c r="D316" s="1024"/>
      <c r="E316" s="1030" t="s">
        <v>497</v>
      </c>
      <c r="F316" s="1031"/>
      <c r="G316" s="1032"/>
      <c r="H316" s="29">
        <f>ROUND(SUM(H315:H315),0)</f>
        <v>334900</v>
      </c>
    </row>
    <row r="317" spans="2:8" ht="15.75" thickBot="1">
      <c r="B317" s="1027"/>
      <c r="C317" s="1027"/>
      <c r="D317" s="1027"/>
      <c r="E317" s="1027"/>
      <c r="F317" s="1027"/>
      <c r="G317" s="1027"/>
      <c r="H317" s="1027"/>
    </row>
    <row r="318" spans="2:8">
      <c r="B318" s="1207" t="s">
        <v>489</v>
      </c>
      <c r="C318" s="1208"/>
      <c r="D318" s="124" t="s">
        <v>490</v>
      </c>
      <c r="E318" s="123" t="s">
        <v>491</v>
      </c>
      <c r="F318" s="123" t="s">
        <v>2530</v>
      </c>
      <c r="G318" s="122" t="s">
        <v>492</v>
      </c>
      <c r="H318" s="121" t="s">
        <v>493</v>
      </c>
    </row>
    <row r="319" spans="2:8" ht="15.75" thickBot="1">
      <c r="B319" s="91" t="s">
        <v>543</v>
      </c>
      <c r="C319" s="11" t="str">
        <f>VLOOKUP(B319,'LISTA DE PRECIOS'!A:B,2,FALSE)</f>
        <v>Herramienta menor</v>
      </c>
      <c r="D319" s="12" t="str">
        <f>VLOOKUP(B319,'LISTA DE PRECIOS'!A:D,4,FALSE)</f>
        <v>%MO</v>
      </c>
      <c r="E319" s="155">
        <v>0.05</v>
      </c>
      <c r="F319" s="155"/>
      <c r="G319" s="93">
        <f>+H329</f>
        <v>95150</v>
      </c>
      <c r="H319" s="154">
        <f>+ROUND(E319*G319,0)</f>
        <v>4758</v>
      </c>
    </row>
    <row r="320" spans="2:8" ht="15.75" thickBot="1">
      <c r="B320" s="1022"/>
      <c r="C320" s="1023"/>
      <c r="D320" s="1024"/>
      <c r="E320" s="1030" t="s">
        <v>498</v>
      </c>
      <c r="F320" s="1031"/>
      <c r="G320" s="1032"/>
      <c r="H320" s="29">
        <f>ROUND(SUM(H319:H319),0)</f>
        <v>4758</v>
      </c>
    </row>
    <row r="321" spans="2:8" ht="15.75" thickBot="1">
      <c r="B321" s="42"/>
      <c r="C321" s="42"/>
      <c r="D321" s="42"/>
      <c r="E321" s="10"/>
      <c r="F321" s="10"/>
      <c r="G321" s="7"/>
      <c r="H321" s="8"/>
    </row>
    <row r="322" spans="2:8" ht="24.75" thickBot="1">
      <c r="B322" s="1033" t="s">
        <v>499</v>
      </c>
      <c r="C322" s="1034"/>
      <c r="D322" s="30" t="s">
        <v>495</v>
      </c>
      <c r="E322" s="30" t="s">
        <v>501</v>
      </c>
      <c r="F322" s="25" t="s">
        <v>2530</v>
      </c>
      <c r="G322" s="31" t="s">
        <v>500</v>
      </c>
      <c r="H322" s="32" t="s">
        <v>493</v>
      </c>
    </row>
    <row r="323" spans="2:8" ht="15.75" thickBot="1">
      <c r="B323" s="15">
        <v>3</v>
      </c>
      <c r="C323" s="16" t="s">
        <v>4</v>
      </c>
      <c r="D323" s="17"/>
      <c r="E323" s="18"/>
      <c r="F323" s="18"/>
      <c r="G323" s="19"/>
      <c r="H323" s="20">
        <f t="shared" ref="H323" si="24">+ROUND(E323*G323,0)</f>
        <v>0</v>
      </c>
    </row>
    <row r="324" spans="2:8" ht="15.75" thickBot="1">
      <c r="B324" s="991"/>
      <c r="C324" s="991"/>
      <c r="D324" s="991"/>
      <c r="E324" s="992" t="s">
        <v>502</v>
      </c>
      <c r="F324" s="993"/>
      <c r="G324" s="994"/>
      <c r="H324" s="33">
        <f>ROUND(SUM(H323:H323),0)</f>
        <v>0</v>
      </c>
    </row>
    <row r="325" spans="2:8" ht="15.75" thickBot="1">
      <c r="B325" s="1027"/>
      <c r="C325" s="1027"/>
      <c r="D325" s="1027"/>
      <c r="E325" s="1027"/>
      <c r="F325" s="1027"/>
      <c r="G325" s="1027"/>
      <c r="H325" s="1027"/>
    </row>
    <row r="326" spans="2:8">
      <c r="B326" s="1207" t="s">
        <v>503</v>
      </c>
      <c r="C326" s="1208"/>
      <c r="D326" s="124" t="s">
        <v>495</v>
      </c>
      <c r="E326" s="123" t="s">
        <v>504</v>
      </c>
      <c r="F326" s="123" t="s">
        <v>2530</v>
      </c>
      <c r="G326" s="122" t="s">
        <v>505</v>
      </c>
      <c r="H326" s="121" t="s">
        <v>493</v>
      </c>
    </row>
    <row r="327" spans="2:8" ht="15.75" thickBot="1">
      <c r="B327" s="111" t="s">
        <v>2514</v>
      </c>
      <c r="C327" s="11" t="str">
        <f>VLOOKUP(B327,'LISTA DE PRECIOS'!A:B,2,FALSE)</f>
        <v>Ayudante</v>
      </c>
      <c r="D327" s="12" t="str">
        <f>VLOOKUP(B327,'LISTA DE PRECIOS'!A:D,4,FALSE)</f>
        <v>Día</v>
      </c>
      <c r="E327" s="23">
        <v>0.5</v>
      </c>
      <c r="F327" s="23">
        <v>1</v>
      </c>
      <c r="G327" s="93">
        <f>VLOOKUP(B327,'LISTA DE PRECIOS'!A:E,5,FALSE)</f>
        <v>67964</v>
      </c>
      <c r="H327" s="119">
        <f>+ROUND(E327*F327*G327,0)</f>
        <v>33982</v>
      </c>
    </row>
    <row r="328" spans="2:8" ht="15.75" thickBot="1">
      <c r="B328" s="118" t="s">
        <v>2516</v>
      </c>
      <c r="C328" s="11" t="str">
        <f>VLOOKUP(B328,'LISTA DE PRECIOS'!A:B,2,FALSE)</f>
        <v>Oficial</v>
      </c>
      <c r="D328" s="12" t="str">
        <f>VLOOKUP(B328,'LISTA DE PRECIOS'!A:D,4,FALSE)</f>
        <v>Día</v>
      </c>
      <c r="E328" s="117">
        <v>0.5</v>
      </c>
      <c r="F328" s="117">
        <v>1</v>
      </c>
      <c r="G328" s="93">
        <f>VLOOKUP(B328,'LISTA DE PRECIOS'!A:E,5,FALSE)</f>
        <v>122335</v>
      </c>
      <c r="H328" s="116">
        <f t="shared" ref="H328" si="25">+ROUND(E328*F328*G328,0)</f>
        <v>61168</v>
      </c>
    </row>
    <row r="329" spans="2:8" ht="15.75" thickBot="1">
      <c r="B329" s="991"/>
      <c r="C329" s="991"/>
      <c r="D329" s="991"/>
      <c r="E329" s="1042" t="s">
        <v>506</v>
      </c>
      <c r="F329" s="1043"/>
      <c r="G329" s="1031"/>
      <c r="H329" s="29">
        <f>ROUND(SUM(H327:H328),0)</f>
        <v>95150</v>
      </c>
    </row>
    <row r="330" spans="2:8" ht="15.75" thickBot="1">
      <c r="B330" s="42"/>
      <c r="C330" s="42"/>
      <c r="D330" s="42"/>
      <c r="E330" s="42"/>
      <c r="F330" s="42"/>
      <c r="G330" s="42"/>
      <c r="H330" s="42"/>
    </row>
    <row r="331" spans="2:8" ht="15.75" thickBot="1">
      <c r="B331" s="40"/>
      <c r="C331" s="40"/>
      <c r="D331" s="40"/>
      <c r="E331" s="995" t="s">
        <v>507</v>
      </c>
      <c r="F331" s="996"/>
      <c r="G331" s="997"/>
      <c r="H331" s="14">
        <f>+ROUND(H329+H320+H316+H324,0)</f>
        <v>434808</v>
      </c>
    </row>
  </sheetData>
  <mergeCells count="288">
    <mergeCell ref="B157:D157"/>
    <mergeCell ref="E157:G157"/>
    <mergeCell ref="B158:H158"/>
    <mergeCell ref="B159:C159"/>
    <mergeCell ref="B176:C176"/>
    <mergeCell ref="D176:H176"/>
    <mergeCell ref="E199:G199"/>
    <mergeCell ref="B197:D197"/>
    <mergeCell ref="E197:G197"/>
    <mergeCell ref="B185:D185"/>
    <mergeCell ref="E185:G185"/>
    <mergeCell ref="B186:H186"/>
    <mergeCell ref="B187:C187"/>
    <mergeCell ref="B189:D189"/>
    <mergeCell ref="E189:G189"/>
    <mergeCell ref="B191:C191"/>
    <mergeCell ref="B193:D193"/>
    <mergeCell ref="E193:G193"/>
    <mergeCell ref="B161:D161"/>
    <mergeCell ref="E161:G161"/>
    <mergeCell ref="B163:C163"/>
    <mergeCell ref="B165:D165"/>
    <mergeCell ref="E165:G165"/>
    <mergeCell ref="B166:H166"/>
    <mergeCell ref="B149:C151"/>
    <mergeCell ref="D149:G149"/>
    <mergeCell ref="D150:G151"/>
    <mergeCell ref="H150:H151"/>
    <mergeCell ref="B147:C147"/>
    <mergeCell ref="D147:H147"/>
    <mergeCell ref="B148:C148"/>
    <mergeCell ref="D148:H148"/>
    <mergeCell ref="B153:C153"/>
    <mergeCell ref="B96:C96"/>
    <mergeCell ref="B110:H110"/>
    <mergeCell ref="B121:C123"/>
    <mergeCell ref="D121:G121"/>
    <mergeCell ref="D122:G123"/>
    <mergeCell ref="H122:H123"/>
    <mergeCell ref="B125:C125"/>
    <mergeCell ref="B129:D129"/>
    <mergeCell ref="E129:G129"/>
    <mergeCell ref="B101:D101"/>
    <mergeCell ref="E101:G101"/>
    <mergeCell ref="B102:H102"/>
    <mergeCell ref="B103:C103"/>
    <mergeCell ref="B105:D105"/>
    <mergeCell ref="E105:G105"/>
    <mergeCell ref="B107:C107"/>
    <mergeCell ref="B109:D109"/>
    <mergeCell ref="E109:G109"/>
    <mergeCell ref="B111:C111"/>
    <mergeCell ref="B113:D113"/>
    <mergeCell ref="E113:G113"/>
    <mergeCell ref="E115:G115"/>
    <mergeCell ref="B118:H118"/>
    <mergeCell ref="B119:C119"/>
    <mergeCell ref="E86:G86"/>
    <mergeCell ref="B89:H89"/>
    <mergeCell ref="B90:C90"/>
    <mergeCell ref="D90:H90"/>
    <mergeCell ref="B91:C91"/>
    <mergeCell ref="D91:H91"/>
    <mergeCell ref="B92:C94"/>
    <mergeCell ref="D92:G92"/>
    <mergeCell ref="D93:G94"/>
    <mergeCell ref="H93:H94"/>
    <mergeCell ref="B68:C68"/>
    <mergeCell ref="B72:D72"/>
    <mergeCell ref="E72:G72"/>
    <mergeCell ref="B73:H73"/>
    <mergeCell ref="B74:C74"/>
    <mergeCell ref="B76:D76"/>
    <mergeCell ref="E76:G76"/>
    <mergeCell ref="B78:C78"/>
    <mergeCell ref="E84:G84"/>
    <mergeCell ref="B80:D80"/>
    <mergeCell ref="E80:G80"/>
    <mergeCell ref="B81:H81"/>
    <mergeCell ref="B82:C82"/>
    <mergeCell ref="B84:D84"/>
    <mergeCell ref="E58:G58"/>
    <mergeCell ref="B61:H61"/>
    <mergeCell ref="B62:C62"/>
    <mergeCell ref="D62:H62"/>
    <mergeCell ref="B63:C63"/>
    <mergeCell ref="D63:H63"/>
    <mergeCell ref="B64:C66"/>
    <mergeCell ref="D64:G64"/>
    <mergeCell ref="D65:G66"/>
    <mergeCell ref="H65:H66"/>
    <mergeCell ref="B36:C38"/>
    <mergeCell ref="D36:G36"/>
    <mergeCell ref="D37:G38"/>
    <mergeCell ref="H37:H38"/>
    <mergeCell ref="B40:C40"/>
    <mergeCell ref="B44:D44"/>
    <mergeCell ref="E44:G44"/>
    <mergeCell ref="E56:G56"/>
    <mergeCell ref="B56:D56"/>
    <mergeCell ref="B45:H45"/>
    <mergeCell ref="B46:C46"/>
    <mergeCell ref="B48:D48"/>
    <mergeCell ref="E48:G48"/>
    <mergeCell ref="B50:C50"/>
    <mergeCell ref="B52:D52"/>
    <mergeCell ref="E52:G52"/>
    <mergeCell ref="B53:H53"/>
    <mergeCell ref="B54:C54"/>
    <mergeCell ref="B25:H25"/>
    <mergeCell ref="B26:C26"/>
    <mergeCell ref="B28:D28"/>
    <mergeCell ref="E28:G28"/>
    <mergeCell ref="E30:G30"/>
    <mergeCell ref="B33:H33"/>
    <mergeCell ref="B34:C34"/>
    <mergeCell ref="D34:H34"/>
    <mergeCell ref="B35:C35"/>
    <mergeCell ref="D35:H35"/>
    <mergeCell ref="B11:C11"/>
    <mergeCell ref="B16:D16"/>
    <mergeCell ref="E16:G16"/>
    <mergeCell ref="B17:H17"/>
    <mergeCell ref="B18:C18"/>
    <mergeCell ref="B20:D20"/>
    <mergeCell ref="E20:G20"/>
    <mergeCell ref="B22:C22"/>
    <mergeCell ref="B24:D24"/>
    <mergeCell ref="E24:G24"/>
    <mergeCell ref="B4:H4"/>
    <mergeCell ref="B5:C5"/>
    <mergeCell ref="D5:H5"/>
    <mergeCell ref="B6:C6"/>
    <mergeCell ref="D6:H6"/>
    <mergeCell ref="B7:C9"/>
    <mergeCell ref="D7:G7"/>
    <mergeCell ref="D8:G9"/>
    <mergeCell ref="H8:H9"/>
    <mergeCell ref="D119:H119"/>
    <mergeCell ref="B120:C120"/>
    <mergeCell ref="D120:H120"/>
    <mergeCell ref="B138:H138"/>
    <mergeCell ref="B139:C139"/>
    <mergeCell ref="B141:D141"/>
    <mergeCell ref="E141:G141"/>
    <mergeCell ref="E143:G143"/>
    <mergeCell ref="B146:H146"/>
    <mergeCell ref="B130:H130"/>
    <mergeCell ref="B131:C131"/>
    <mergeCell ref="B133:D133"/>
    <mergeCell ref="E133:G133"/>
    <mergeCell ref="B135:C135"/>
    <mergeCell ref="B137:D137"/>
    <mergeCell ref="E137:G137"/>
    <mergeCell ref="B167:C167"/>
    <mergeCell ref="B169:D169"/>
    <mergeCell ref="E169:G169"/>
    <mergeCell ref="E171:G171"/>
    <mergeCell ref="B174:H174"/>
    <mergeCell ref="B175:C175"/>
    <mergeCell ref="D175:H175"/>
    <mergeCell ref="B177:C179"/>
    <mergeCell ref="D177:G177"/>
    <mergeCell ref="D178:G179"/>
    <mergeCell ref="H178:H179"/>
    <mergeCell ref="B181:C181"/>
    <mergeCell ref="B194:H194"/>
    <mergeCell ref="B195:C195"/>
    <mergeCell ref="B202:H202"/>
    <mergeCell ref="B203:C203"/>
    <mergeCell ref="D203:H203"/>
    <mergeCell ref="B204:C204"/>
    <mergeCell ref="D204:H204"/>
    <mergeCell ref="B205:C207"/>
    <mergeCell ref="D205:G205"/>
    <mergeCell ref="D206:G207"/>
    <mergeCell ref="H206:H207"/>
    <mergeCell ref="B209:C209"/>
    <mergeCell ref="B211:D211"/>
    <mergeCell ref="E211:G211"/>
    <mergeCell ref="B212:H212"/>
    <mergeCell ref="B213:C213"/>
    <mergeCell ref="B215:D215"/>
    <mergeCell ref="E215:G215"/>
    <mergeCell ref="B217:C217"/>
    <mergeCell ref="B219:D219"/>
    <mergeCell ref="E219:G219"/>
    <mergeCell ref="B220:H220"/>
    <mergeCell ref="B221:C221"/>
    <mergeCell ref="B223:D223"/>
    <mergeCell ref="E223:G223"/>
    <mergeCell ref="E225:G225"/>
    <mergeCell ref="B228:H228"/>
    <mergeCell ref="B229:C229"/>
    <mergeCell ref="D229:H229"/>
    <mergeCell ref="B230:C230"/>
    <mergeCell ref="D230:H230"/>
    <mergeCell ref="B231:C233"/>
    <mergeCell ref="D231:G231"/>
    <mergeCell ref="D232:G233"/>
    <mergeCell ref="H232:H233"/>
    <mergeCell ref="B235:C235"/>
    <mergeCell ref="B238:D238"/>
    <mergeCell ref="E238:G238"/>
    <mergeCell ref="B239:H239"/>
    <mergeCell ref="B240:C240"/>
    <mergeCell ref="B242:D242"/>
    <mergeCell ref="E242:G242"/>
    <mergeCell ref="B244:C244"/>
    <mergeCell ref="B246:D246"/>
    <mergeCell ref="E246:G246"/>
    <mergeCell ref="B247:H247"/>
    <mergeCell ref="B248:C248"/>
    <mergeCell ref="B250:D250"/>
    <mergeCell ref="E250:G250"/>
    <mergeCell ref="E252:G252"/>
    <mergeCell ref="B255:H255"/>
    <mergeCell ref="B256:C256"/>
    <mergeCell ref="D256:H256"/>
    <mergeCell ref="B257:C257"/>
    <mergeCell ref="D257:H257"/>
    <mergeCell ref="B258:C260"/>
    <mergeCell ref="D258:G258"/>
    <mergeCell ref="D259:G260"/>
    <mergeCell ref="H259:H260"/>
    <mergeCell ref="B262:C262"/>
    <mergeCell ref="B264:D264"/>
    <mergeCell ref="E264:G264"/>
    <mergeCell ref="B265:H265"/>
    <mergeCell ref="B266:C266"/>
    <mergeCell ref="B268:D268"/>
    <mergeCell ref="E268:G268"/>
    <mergeCell ref="B270:C270"/>
    <mergeCell ref="B272:D272"/>
    <mergeCell ref="E272:G272"/>
    <mergeCell ref="B273:H273"/>
    <mergeCell ref="B274:C274"/>
    <mergeCell ref="B276:D276"/>
    <mergeCell ref="E276:G276"/>
    <mergeCell ref="E278:G278"/>
    <mergeCell ref="B281:H281"/>
    <mergeCell ref="B282:C282"/>
    <mergeCell ref="D282:H282"/>
    <mergeCell ref="B283:C283"/>
    <mergeCell ref="D283:H283"/>
    <mergeCell ref="B284:C286"/>
    <mergeCell ref="D284:G284"/>
    <mergeCell ref="D285:G286"/>
    <mergeCell ref="H285:H286"/>
    <mergeCell ref="B288:C288"/>
    <mergeCell ref="B290:D290"/>
    <mergeCell ref="E290:G290"/>
    <mergeCell ref="B291:H291"/>
    <mergeCell ref="B292:C292"/>
    <mergeCell ref="B294:D294"/>
    <mergeCell ref="E294:G294"/>
    <mergeCell ref="B296:C296"/>
    <mergeCell ref="B298:D298"/>
    <mergeCell ref="E298:G298"/>
    <mergeCell ref="B299:H299"/>
    <mergeCell ref="B300:C300"/>
    <mergeCell ref="B302:D302"/>
    <mergeCell ref="E302:G302"/>
    <mergeCell ref="E304:G304"/>
    <mergeCell ref="B307:H307"/>
    <mergeCell ref="B308:C308"/>
    <mergeCell ref="D308:H308"/>
    <mergeCell ref="B309:C309"/>
    <mergeCell ref="D309:H309"/>
    <mergeCell ref="B310:C312"/>
    <mergeCell ref="D310:G310"/>
    <mergeCell ref="D311:G312"/>
    <mergeCell ref="H311:H312"/>
    <mergeCell ref="B325:H325"/>
    <mergeCell ref="B326:C326"/>
    <mergeCell ref="B329:D329"/>
    <mergeCell ref="E329:G329"/>
    <mergeCell ref="E331:G331"/>
    <mergeCell ref="B314:C314"/>
    <mergeCell ref="B316:D316"/>
    <mergeCell ref="E316:G316"/>
    <mergeCell ref="B317:H317"/>
    <mergeCell ref="B318:C318"/>
    <mergeCell ref="B320:D320"/>
    <mergeCell ref="E320:G320"/>
    <mergeCell ref="B322:C322"/>
    <mergeCell ref="B324:D324"/>
    <mergeCell ref="E324:G324"/>
  </mergeCells>
  <dataValidations disablePrompts="1" count="2">
    <dataValidation type="list" allowBlank="1" showInputMessage="1" showErrorMessage="1" sqref="B104 B188 B319 B132 B267 B214 B160 B241 B293">
      <formula1>#REF!</formula1>
    </dataValidation>
    <dataValidation type="list" allowBlank="1" showInputMessage="1" showErrorMessage="1" sqref="B75 B327:B328 B83 B112 B140 B196 B275 B19 B27 B47 B55 B168 B222 B249 B301">
      <formula1>#REF!</formula1>
    </dataValidation>
  </dataValidations>
  <pageMargins left="0.7" right="0.7" top="0.75" bottom="0.75" header="0.3" footer="0.3"/>
  <pageSetup scale="71" orientation="portrait" r:id="rId1"/>
  <rowBreaks count="11" manualBreakCount="11">
    <brk id="31" max="8" man="1"/>
    <brk id="59" max="8" man="1"/>
    <brk id="87" max="8" man="1"/>
    <brk id="116" max="8" man="1"/>
    <brk id="144" max="8" man="1"/>
    <brk id="172" max="8" man="1"/>
    <brk id="200" max="16383" man="1"/>
    <brk id="226" max="16383" man="1"/>
    <brk id="253" max="16383" man="1"/>
    <brk id="279" max="16383" man="1"/>
    <brk id="305" max="16383" man="1"/>
  </rowBreaks>
  <colBreaks count="1" manualBreakCount="1">
    <brk id="9"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1736"/>
  <sheetViews>
    <sheetView view="pageBreakPreview" topLeftCell="A1094" zoomScaleNormal="100" zoomScaleSheetLayoutView="100" workbookViewId="0">
      <selection activeCell="B389" sqref="B389:D389"/>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10" width="11.42578125" style="1"/>
    <col min="11" max="11" width="30.28515625" style="1" customWidth="1"/>
    <col min="12" max="21" width="11.42578125" style="1"/>
    <col min="22" max="22" width="15" style="1" bestFit="1" customWidth="1"/>
    <col min="23" max="16384" width="11.42578125" style="1"/>
  </cols>
  <sheetData>
    <row r="1" spans="2:8" ht="4.1500000000000004" customHeight="1" thickBot="1">
      <c r="B1" s="4"/>
      <c r="C1" s="4"/>
      <c r="D1" s="4"/>
      <c r="E1" s="4"/>
      <c r="F1" s="4"/>
    </row>
    <row r="2" spans="2:8" ht="17.45" customHeight="1" thickBot="1">
      <c r="B2" s="998" t="s">
        <v>2532</v>
      </c>
      <c r="C2" s="999"/>
      <c r="D2" s="999"/>
      <c r="E2" s="999"/>
      <c r="F2" s="999"/>
      <c r="G2" s="999"/>
      <c r="H2" s="1000"/>
    </row>
    <row r="3" spans="2:8" ht="18" customHeight="1" thickBot="1">
      <c r="B3" s="1001" t="s">
        <v>488</v>
      </c>
      <c r="C3" s="1002"/>
      <c r="D3" s="1003"/>
      <c r="E3" s="1004"/>
      <c r="F3" s="1004"/>
      <c r="G3" s="1004"/>
      <c r="H3" s="1005"/>
    </row>
    <row r="4" spans="2:8" ht="15.75" thickBot="1">
      <c r="B4" s="1006" t="s">
        <v>2578</v>
      </c>
      <c r="C4" s="1007"/>
      <c r="D4" s="1008" t="s">
        <v>2073</v>
      </c>
      <c r="E4" s="1007"/>
      <c r="F4" s="1007"/>
      <c r="G4" s="1007"/>
      <c r="H4" s="1009"/>
    </row>
    <row r="5" spans="2:8" ht="14.45" customHeight="1">
      <c r="B5" s="1010" t="str">
        <f>VLOOKUP(D4,ACTIVIDADES!A:D,2,FALSE)</f>
        <v>Acometida Domiciliaria de 1/2" tubería PF + UAD, L = 2 m</v>
      </c>
      <c r="C5" s="1011"/>
      <c r="D5" s="1010" t="s">
        <v>34</v>
      </c>
      <c r="E5" s="1011"/>
      <c r="F5" s="1011"/>
      <c r="G5" s="1011"/>
      <c r="H5" s="38" t="s">
        <v>1</v>
      </c>
    </row>
    <row r="6" spans="2:8" ht="9.6" customHeight="1">
      <c r="B6" s="1012"/>
      <c r="C6" s="1013"/>
      <c r="D6" s="1016">
        <f>+ROUND(H30+H21+H17+H25,0)</f>
        <v>75667</v>
      </c>
      <c r="E6" s="1017"/>
      <c r="F6" s="1017"/>
      <c r="G6" s="1017"/>
      <c r="H6" s="1020" t="s">
        <v>35</v>
      </c>
    </row>
    <row r="7" spans="2:8" ht="27" customHeight="1" thickBot="1">
      <c r="B7" s="1014"/>
      <c r="C7" s="1015"/>
      <c r="D7" s="1018"/>
      <c r="E7" s="1019"/>
      <c r="F7" s="1019"/>
      <c r="G7" s="1019"/>
      <c r="H7" s="1021"/>
    </row>
    <row r="8" spans="2:8" ht="9.75" customHeight="1" thickBot="1"/>
    <row r="9" spans="2:8">
      <c r="B9" s="1207" t="s">
        <v>494</v>
      </c>
      <c r="C9" s="1208"/>
      <c r="D9" s="124" t="s">
        <v>495</v>
      </c>
      <c r="E9" s="123" t="s">
        <v>496</v>
      </c>
      <c r="F9" s="123" t="s">
        <v>2542</v>
      </c>
      <c r="G9" s="122" t="s">
        <v>492</v>
      </c>
      <c r="H9" s="121" t="s">
        <v>493</v>
      </c>
    </row>
    <row r="10" spans="2:8">
      <c r="B10" s="169" t="s">
        <v>661</v>
      </c>
      <c r="C10" s="11" t="str">
        <f>VLOOKUP(B10,'LISTA DE PRECIOS'!A:B,2,FALSE)</f>
        <v>Adaptador macho PF + UAD 1/2"</v>
      </c>
      <c r="D10" s="12" t="str">
        <f>VLOOKUP(B10,'LISTA DE PRECIOS'!A:D,4,FALSE)</f>
        <v>Un</v>
      </c>
      <c r="E10" s="12">
        <v>2</v>
      </c>
      <c r="F10" s="12">
        <v>1</v>
      </c>
      <c r="G10" s="13">
        <f>VLOOKUP(B10,'LISTA DE PRECIOS'!A:E,5,FALSE)</f>
        <v>2300</v>
      </c>
      <c r="H10" s="39">
        <f>+ROUND(E10*F10*G10,0)</f>
        <v>4600</v>
      </c>
    </row>
    <row r="11" spans="2:8">
      <c r="B11" s="169" t="s">
        <v>1187</v>
      </c>
      <c r="C11" s="11" t="str">
        <f>VLOOKUP(B11,'LISTA DE PRECIOS'!A:B,2,FALSE)</f>
        <v>Tubería PF + UAD 1/2" (manguera)</v>
      </c>
      <c r="D11" s="12" t="str">
        <f>VLOOKUP(B11,'LISTA DE PRECIOS'!A:D,4,FALSE)</f>
        <v>M</v>
      </c>
      <c r="E11" s="12">
        <v>3</v>
      </c>
      <c r="F11" s="12">
        <v>1.05</v>
      </c>
      <c r="G11" s="13">
        <f>VLOOKUP(B11,'LISTA DE PRECIOS'!A:E,5,FALSE)</f>
        <v>2162</v>
      </c>
      <c r="H11" s="39">
        <f t="shared" ref="H11:H16" si="0">+ROUND(E11*F11*G11,0)</f>
        <v>6810</v>
      </c>
    </row>
    <row r="12" spans="2:8">
      <c r="B12" s="169" t="s">
        <v>770</v>
      </c>
      <c r="C12" s="11" t="str">
        <f>VLOOKUP(B12,'LISTA DE PRECIOS'!A:B,2,FALSE)</f>
        <v>Collar de derivación unión platino de 3" x 1/2"</v>
      </c>
      <c r="D12" s="12" t="str">
        <f>VLOOKUP(B12,'LISTA DE PRECIOS'!A:D,4,FALSE)</f>
        <v>Un</v>
      </c>
      <c r="E12" s="12">
        <v>1</v>
      </c>
      <c r="F12" s="12">
        <v>1</v>
      </c>
      <c r="G12" s="13">
        <f>VLOOKUP(B12,'LISTA DE PRECIOS'!A:E,5,FALSE)</f>
        <v>16637.064000000002</v>
      </c>
      <c r="H12" s="39">
        <f t="shared" si="0"/>
        <v>16637</v>
      </c>
    </row>
    <row r="13" spans="2:8">
      <c r="B13" s="169" t="s">
        <v>926</v>
      </c>
      <c r="C13" s="11" t="str">
        <f>VLOOKUP(B13,'LISTA DE PRECIOS'!A:B,2,FALSE)</f>
        <v>Limpiador removedor PVC 1/4</v>
      </c>
      <c r="D13" s="12" t="str">
        <f>VLOOKUP(B13,'LISTA DE PRECIOS'!A:D,4,FALSE)</f>
        <v>Un</v>
      </c>
      <c r="E13" s="12">
        <v>2.4E-2</v>
      </c>
      <c r="F13" s="12">
        <v>1.03</v>
      </c>
      <c r="G13" s="13">
        <f>VLOOKUP(B13,'LISTA DE PRECIOS'!A:E,5,FALSE)</f>
        <v>37083</v>
      </c>
      <c r="H13" s="39">
        <f t="shared" si="0"/>
        <v>917</v>
      </c>
    </row>
    <row r="14" spans="2:8">
      <c r="B14" s="169" t="s">
        <v>1111</v>
      </c>
      <c r="C14" s="11" t="str">
        <f>VLOOKUP(B14,'LISTA DE PRECIOS'!A:B,2,FALSE)</f>
        <v>Soldadura liquida para PVC 1/4</v>
      </c>
      <c r="D14" s="12" t="str">
        <f>VLOOKUP(B14,'LISTA DE PRECIOS'!A:D,4,FALSE)</f>
        <v>Un</v>
      </c>
      <c r="E14" s="12">
        <v>2.4E-2</v>
      </c>
      <c r="F14" s="12">
        <v>1.03</v>
      </c>
      <c r="G14" s="13">
        <f>VLOOKUP(B14,'LISTA DE PRECIOS'!A:E,5,FALSE)</f>
        <v>62900</v>
      </c>
      <c r="H14" s="39">
        <f t="shared" si="0"/>
        <v>1555</v>
      </c>
    </row>
    <row r="15" spans="2:8">
      <c r="B15" s="169" t="s">
        <v>1079</v>
      </c>
      <c r="C15" s="11" t="str">
        <f>VLOOKUP(B15,'LISTA DE PRECIOS'!A:B,2,FALSE)</f>
        <v>Registro de incorporación de 1/2"</v>
      </c>
      <c r="D15" s="12" t="str">
        <f>VLOOKUP(B15,'LISTA DE PRECIOS'!A:D,4,FALSE)</f>
        <v>Un</v>
      </c>
      <c r="E15" s="12">
        <v>1</v>
      </c>
      <c r="F15" s="12">
        <v>1</v>
      </c>
      <c r="G15" s="13">
        <f>VLOOKUP(B15,'LISTA DE PRECIOS'!A:E,5,FALSE)</f>
        <v>17900</v>
      </c>
      <c r="H15" s="39">
        <f t="shared" si="0"/>
        <v>17900</v>
      </c>
    </row>
    <row r="16" spans="2:8" ht="15.75" thickBot="1">
      <c r="B16" s="167" t="s">
        <v>761</v>
      </c>
      <c r="C16" s="11" t="str">
        <f>VLOOKUP(B16,'LISTA DE PRECIOS'!A:B,2,FALSE)</f>
        <v>Cinta de teflón 10 m</v>
      </c>
      <c r="D16" s="12" t="str">
        <f>VLOOKUP(B16,'LISTA DE PRECIOS'!A:D,4,FALSE)</f>
        <v>Un</v>
      </c>
      <c r="E16" s="92">
        <v>1</v>
      </c>
      <c r="F16" s="92">
        <v>0.02</v>
      </c>
      <c r="G16" s="13">
        <f>VLOOKUP(B16,'LISTA DE PRECIOS'!A:E,5,FALSE)</f>
        <v>1758</v>
      </c>
      <c r="H16" s="94">
        <f t="shared" si="0"/>
        <v>35</v>
      </c>
    </row>
    <row r="17" spans="2:8" ht="15.75" thickBot="1">
      <c r="B17" s="1022"/>
      <c r="C17" s="1023"/>
      <c r="D17" s="1024"/>
      <c r="E17" s="1030" t="s">
        <v>497</v>
      </c>
      <c r="F17" s="1031"/>
      <c r="G17" s="1032"/>
      <c r="H17" s="29">
        <f>ROUND(SUM(H10:H16),0)</f>
        <v>48454</v>
      </c>
    </row>
    <row r="18" spans="2:8" ht="10.9" customHeight="1" thickBot="1">
      <c r="B18" s="1027"/>
      <c r="C18" s="1027"/>
      <c r="D18" s="1027"/>
      <c r="E18" s="1027"/>
      <c r="F18" s="1027"/>
      <c r="G18" s="1027"/>
      <c r="H18" s="1027"/>
    </row>
    <row r="19" spans="2:8">
      <c r="B19" s="1028" t="s">
        <v>489</v>
      </c>
      <c r="C19" s="1029"/>
      <c r="D19" s="41" t="s">
        <v>490</v>
      </c>
      <c r="E19" s="25" t="s">
        <v>491</v>
      </c>
      <c r="F19" s="25" t="s">
        <v>2530</v>
      </c>
      <c r="G19" s="26" t="s">
        <v>492</v>
      </c>
      <c r="H19" s="27" t="s">
        <v>493</v>
      </c>
    </row>
    <row r="20" spans="2:8" ht="15.75" thickBot="1">
      <c r="B20" s="91" t="s">
        <v>543</v>
      </c>
      <c r="C20" s="11" t="str">
        <f>VLOOKUP(B20,'LISTA DE PRECIOS'!A:B,2,FALSE)</f>
        <v>Herramienta menor</v>
      </c>
      <c r="D20" s="12" t="str">
        <f>VLOOKUP(B20,'LISTA DE PRECIOS'!A:D,4,FALSE)</f>
        <v>%MO</v>
      </c>
      <c r="E20" s="155">
        <v>0.1</v>
      </c>
      <c r="F20" s="155"/>
      <c r="G20" s="93">
        <f>+H30</f>
        <v>24739</v>
      </c>
      <c r="H20" s="154">
        <f>+ROUND(E20*G20,0)</f>
        <v>2474</v>
      </c>
    </row>
    <row r="21" spans="2:8" ht="15.75" thickBot="1">
      <c r="B21" s="1022"/>
      <c r="C21" s="1023"/>
      <c r="D21" s="1024"/>
      <c r="E21" s="1030" t="s">
        <v>498</v>
      </c>
      <c r="F21" s="1031"/>
      <c r="G21" s="1032"/>
      <c r="H21" s="29">
        <f>ROUND(SUM(H20:H20),0)</f>
        <v>2474</v>
      </c>
    </row>
    <row r="22" spans="2:8" ht="10.15" customHeight="1" thickBot="1">
      <c r="B22" s="42"/>
      <c r="C22" s="42"/>
      <c r="D22" s="42"/>
      <c r="E22" s="10"/>
      <c r="F22" s="10"/>
      <c r="G22" s="7"/>
      <c r="H22" s="8"/>
    </row>
    <row r="23" spans="2:8" ht="24.75" thickBot="1">
      <c r="B23" s="1033" t="s">
        <v>499</v>
      </c>
      <c r="C23" s="1034"/>
      <c r="D23" s="30" t="s">
        <v>495</v>
      </c>
      <c r="E23" s="30" t="s">
        <v>501</v>
      </c>
      <c r="F23" s="25" t="s">
        <v>2530</v>
      </c>
      <c r="G23" s="31" t="s">
        <v>500</v>
      </c>
      <c r="H23" s="32" t="s">
        <v>493</v>
      </c>
    </row>
    <row r="24" spans="2:8" ht="15.75" thickBot="1">
      <c r="B24" s="15">
        <v>3</v>
      </c>
      <c r="C24" s="16" t="s">
        <v>4</v>
      </c>
      <c r="D24" s="17"/>
      <c r="E24" s="18"/>
      <c r="F24" s="18"/>
      <c r="G24" s="19"/>
      <c r="H24" s="20">
        <f t="shared" ref="H24" si="1">+ROUND(E24*G24,0)</f>
        <v>0</v>
      </c>
    </row>
    <row r="25" spans="2:8" ht="15.75" thickBot="1">
      <c r="B25" s="991"/>
      <c r="C25" s="991"/>
      <c r="D25" s="991"/>
      <c r="E25" s="992" t="s">
        <v>502</v>
      </c>
      <c r="F25" s="993"/>
      <c r="G25" s="994"/>
      <c r="H25" s="33">
        <f>ROUND(SUM(H24:H24),0)</f>
        <v>0</v>
      </c>
    </row>
    <row r="26" spans="2:8" ht="15.75" thickBot="1">
      <c r="B26" s="1027"/>
      <c r="C26" s="1027"/>
      <c r="D26" s="1027"/>
      <c r="E26" s="1027"/>
      <c r="F26" s="1027"/>
      <c r="G26" s="1027"/>
      <c r="H26" s="1027"/>
    </row>
    <row r="27" spans="2:8">
      <c r="B27" s="1028" t="s">
        <v>503</v>
      </c>
      <c r="C27" s="1029"/>
      <c r="D27" s="41" t="s">
        <v>495</v>
      </c>
      <c r="E27" s="25" t="s">
        <v>504</v>
      </c>
      <c r="F27" s="25" t="s">
        <v>2530</v>
      </c>
      <c r="G27" s="26" t="s">
        <v>505</v>
      </c>
      <c r="H27" s="27" t="s">
        <v>493</v>
      </c>
    </row>
    <row r="28" spans="2:8" ht="15.75" thickBot="1">
      <c r="B28" s="111" t="s">
        <v>2514</v>
      </c>
      <c r="C28" s="11" t="str">
        <f>VLOOKUP(B28,'LISTA DE PRECIOS'!A:B,2,FALSE)</f>
        <v>Ayudante</v>
      </c>
      <c r="D28" s="12" t="str">
        <f>VLOOKUP(B28,'LISTA DE PRECIOS'!A:D,4,FALSE)</f>
        <v>Día</v>
      </c>
      <c r="E28" s="125">
        <v>0.13</v>
      </c>
      <c r="F28" s="125">
        <v>1</v>
      </c>
      <c r="G28" s="13">
        <f>VLOOKUP(B28,'LISTA DE PRECIOS'!A:E,5,FALSE)</f>
        <v>67964</v>
      </c>
      <c r="H28" s="131">
        <f>+ROUND(E28*F28*G28,0)</f>
        <v>8835</v>
      </c>
    </row>
    <row r="29" spans="2:8" ht="15.75" thickBot="1">
      <c r="B29" s="135" t="s">
        <v>2516</v>
      </c>
      <c r="C29" s="11" t="str">
        <f>VLOOKUP(B29,'LISTA DE PRECIOS'!A:B,2,FALSE)</f>
        <v>Oficial</v>
      </c>
      <c r="D29" s="12" t="str">
        <f>VLOOKUP(B29,'LISTA DE PRECIOS'!A:D,4,FALSE)</f>
        <v>Día</v>
      </c>
      <c r="E29" s="125">
        <v>0.13</v>
      </c>
      <c r="F29" s="125">
        <v>1</v>
      </c>
      <c r="G29" s="13">
        <f>VLOOKUP(B29,'LISTA DE PRECIOS'!A:E,5,FALSE)</f>
        <v>122335</v>
      </c>
      <c r="H29" s="131">
        <f>+ROUND(E29*F29*G29,0)</f>
        <v>15904</v>
      </c>
    </row>
    <row r="30" spans="2:8" ht="15.75" thickBot="1">
      <c r="B30" s="991"/>
      <c r="C30" s="991"/>
      <c r="D30" s="991"/>
      <c r="E30" s="1042" t="s">
        <v>506</v>
      </c>
      <c r="F30" s="1043"/>
      <c r="G30" s="1031"/>
      <c r="H30" s="29">
        <f>ROUND(SUM(H28:H29),0)</f>
        <v>24739</v>
      </c>
    </row>
    <row r="31" spans="2:8" ht="8.4499999999999993" customHeight="1" thickBot="1">
      <c r="B31" s="42"/>
      <c r="C31" s="42"/>
      <c r="D31" s="42"/>
      <c r="E31" s="42"/>
      <c r="F31" s="42"/>
      <c r="G31" s="42"/>
      <c r="H31" s="42"/>
    </row>
    <row r="32" spans="2:8" ht="15.75" thickBot="1">
      <c r="B32" s="40"/>
      <c r="C32" s="40"/>
      <c r="D32" s="40"/>
      <c r="E32" s="995" t="s">
        <v>507</v>
      </c>
      <c r="F32" s="996"/>
      <c r="G32" s="997"/>
      <c r="H32" s="14">
        <f>+ROUND(H30+H21+H17+H25,0)</f>
        <v>75667</v>
      </c>
    </row>
    <row r="34" spans="2:8" ht="15.75" thickBot="1"/>
    <row r="35" spans="2:8" ht="16.5" thickBot="1">
      <c r="B35" s="998" t="s">
        <v>2532</v>
      </c>
      <c r="C35" s="999"/>
      <c r="D35" s="999"/>
      <c r="E35" s="999"/>
      <c r="F35" s="999"/>
      <c r="G35" s="999"/>
      <c r="H35" s="1000"/>
    </row>
    <row r="36" spans="2:8" ht="15" customHeight="1" thickBot="1">
      <c r="B36" s="1001" t="s">
        <v>488</v>
      </c>
      <c r="C36" s="1002"/>
      <c r="D36" s="1003"/>
      <c r="E36" s="1004"/>
      <c r="F36" s="1004"/>
      <c r="G36" s="1004"/>
      <c r="H36" s="1005"/>
    </row>
    <row r="37" spans="2:8" ht="15.75" customHeight="1" thickBot="1">
      <c r="B37" s="1006" t="s">
        <v>2578</v>
      </c>
      <c r="C37" s="1007"/>
      <c r="D37" s="1008" t="s">
        <v>2075</v>
      </c>
      <c r="E37" s="1007"/>
      <c r="F37" s="1007"/>
      <c r="G37" s="1007"/>
      <c r="H37" s="1009"/>
    </row>
    <row r="38" spans="2:8" ht="14.45" customHeight="1">
      <c r="B38" s="1010" t="str">
        <f>VLOOKUP(D37,ACTIVIDADES!A:D,2,FALSE)</f>
        <v>Acometida hidráulica en tubería PVC de 1/2"</v>
      </c>
      <c r="C38" s="1011"/>
      <c r="D38" s="1010" t="s">
        <v>34</v>
      </c>
      <c r="E38" s="1011"/>
      <c r="F38" s="1011"/>
      <c r="G38" s="1011"/>
      <c r="H38" s="38" t="s">
        <v>1</v>
      </c>
    </row>
    <row r="39" spans="2:8">
      <c r="B39" s="1012"/>
      <c r="C39" s="1013"/>
      <c r="D39" s="1016">
        <f>+ROUND(H59+H51+H47+H55,0)</f>
        <v>7847</v>
      </c>
      <c r="E39" s="1017"/>
      <c r="F39" s="1017"/>
      <c r="G39" s="1017"/>
      <c r="H39" s="1020" t="s">
        <v>28</v>
      </c>
    </row>
    <row r="40" spans="2:8" ht="15.75" thickBot="1">
      <c r="B40" s="1014"/>
      <c r="C40" s="1015"/>
      <c r="D40" s="1018"/>
      <c r="E40" s="1019"/>
      <c r="F40" s="1019"/>
      <c r="G40" s="1019"/>
      <c r="H40" s="1021"/>
    </row>
    <row r="41" spans="2:8" ht="15.75" thickBot="1"/>
    <row r="42" spans="2:8">
      <c r="B42" s="1028" t="s">
        <v>494</v>
      </c>
      <c r="C42" s="1029"/>
      <c r="D42" s="41" t="s">
        <v>495</v>
      </c>
      <c r="E42" s="25" t="s">
        <v>496</v>
      </c>
      <c r="F42" s="25" t="s">
        <v>2469</v>
      </c>
      <c r="G42" s="26" t="s">
        <v>492</v>
      </c>
      <c r="H42" s="27" t="s">
        <v>493</v>
      </c>
    </row>
    <row r="43" spans="2:8">
      <c r="B43" s="169" t="s">
        <v>1240</v>
      </c>
      <c r="C43" s="11" t="str">
        <f>VLOOKUP(B43,'LISTA DE PRECIOS'!A:B,2,FALSE)</f>
        <v>Tubería PVC presión de 1/2" rde   9</v>
      </c>
      <c r="D43" s="12" t="str">
        <f>VLOOKUP(B43,'LISTA DE PRECIOS'!A:D,4,FALSE)</f>
        <v>M</v>
      </c>
      <c r="E43" s="12">
        <v>1</v>
      </c>
      <c r="F43" s="12">
        <v>1.05</v>
      </c>
      <c r="G43" s="13">
        <f>VLOOKUP(B43,'LISTA DE PRECIOS'!A:E,5,FALSE)</f>
        <v>2598</v>
      </c>
      <c r="H43" s="39">
        <f>+ROUND(E43*F43*G43,0)</f>
        <v>2728</v>
      </c>
    </row>
    <row r="44" spans="2:8" ht="22.5" customHeight="1">
      <c r="B44" s="193" t="s">
        <v>649</v>
      </c>
      <c r="C44" s="11" t="str">
        <f>VLOOKUP(B44,'LISTA DE PRECIOS'!A:B,2,FALSE)</f>
        <v>Accesorios PVC presión</v>
      </c>
      <c r="D44" s="12" t="str">
        <f>VLOOKUP(B44,'LISTA DE PRECIOS'!A:D,4,FALSE)</f>
        <v>%Tub</v>
      </c>
      <c r="E44" s="12">
        <v>0.17</v>
      </c>
      <c r="F44" s="12">
        <v>1</v>
      </c>
      <c r="G44" s="13">
        <f>+E44*H43</f>
        <v>463.76000000000005</v>
      </c>
      <c r="H44" s="39">
        <f>+ROUND(G44,0)</f>
        <v>464</v>
      </c>
    </row>
    <row r="45" spans="2:8" ht="22.5" customHeight="1">
      <c r="B45" s="193" t="s">
        <v>926</v>
      </c>
      <c r="C45" s="11" t="str">
        <f>VLOOKUP(B45,'LISTA DE PRECIOS'!A:B,2,FALSE)</f>
        <v>Limpiador removedor PVC 1/4</v>
      </c>
      <c r="D45" s="12" t="str">
        <f>VLOOKUP(B45,'LISTA DE PRECIOS'!A:D,4,FALSE)</f>
        <v>Un</v>
      </c>
      <c r="E45" s="176">
        <v>6.0000000000000001E-3</v>
      </c>
      <c r="F45" s="12">
        <v>1.03</v>
      </c>
      <c r="G45" s="13">
        <f>VLOOKUP(B45,'LISTA DE PRECIOS'!A:E,5,FALSE)</f>
        <v>37083</v>
      </c>
      <c r="H45" s="39">
        <f t="shared" ref="H45:H46" si="2">+ROUND(E45*F45*G45,0)</f>
        <v>229</v>
      </c>
    </row>
    <row r="46" spans="2:8" ht="15.75" thickBot="1">
      <c r="B46" s="170" t="s">
        <v>1111</v>
      </c>
      <c r="C46" s="11" t="str">
        <f>VLOOKUP(B46,'LISTA DE PRECIOS'!A:B,2,FALSE)</f>
        <v>Soldadura liquida para PVC 1/4</v>
      </c>
      <c r="D46" s="12" t="str">
        <f>VLOOKUP(B46,'LISTA DE PRECIOS'!A:D,4,FALSE)</f>
        <v>Un</v>
      </c>
      <c r="E46" s="173">
        <v>6.0000000000000001E-3</v>
      </c>
      <c r="F46" s="92">
        <v>1.03</v>
      </c>
      <c r="G46" s="13">
        <f>VLOOKUP(B46,'LISTA DE PRECIOS'!A:E,5,FALSE)</f>
        <v>62900</v>
      </c>
      <c r="H46" s="94">
        <f t="shared" si="2"/>
        <v>389</v>
      </c>
    </row>
    <row r="47" spans="2:8" ht="15.75" thickBot="1">
      <c r="B47" s="1022"/>
      <c r="C47" s="1023"/>
      <c r="D47" s="1024"/>
      <c r="E47" s="1030" t="s">
        <v>497</v>
      </c>
      <c r="F47" s="1031"/>
      <c r="G47" s="1032"/>
      <c r="H47" s="29">
        <f>ROUND(SUM(H43:H46),0)</f>
        <v>3810</v>
      </c>
    </row>
    <row r="48" spans="2:8" ht="15.75" thickBot="1">
      <c r="B48" s="1027"/>
      <c r="C48" s="1027"/>
      <c r="D48" s="1027"/>
      <c r="E48" s="1027"/>
      <c r="F48" s="1027"/>
      <c r="G48" s="1027"/>
      <c r="H48" s="1027"/>
    </row>
    <row r="49" spans="2:8">
      <c r="B49" s="1028" t="s">
        <v>489</v>
      </c>
      <c r="C49" s="1029"/>
      <c r="D49" s="41" t="s">
        <v>490</v>
      </c>
      <c r="E49" s="25" t="s">
        <v>491</v>
      </c>
      <c r="F49" s="25" t="s">
        <v>2530</v>
      </c>
      <c r="G49" s="26" t="s">
        <v>492</v>
      </c>
      <c r="H49" s="27" t="s">
        <v>493</v>
      </c>
    </row>
    <row r="50" spans="2:8" ht="15.75" thickBot="1">
      <c r="B50" s="91" t="s">
        <v>543</v>
      </c>
      <c r="C50" s="11" t="str">
        <f>VLOOKUP(B50,'LISTA DE PRECIOS'!A:B,2,FALSE)</f>
        <v>Herramienta menor</v>
      </c>
      <c r="D50" s="12" t="str">
        <f>VLOOKUP(B50,'LISTA DE PRECIOS'!A:D,4,FALSE)</f>
        <v>%MO</v>
      </c>
      <c r="E50" s="155">
        <v>0.1</v>
      </c>
      <c r="F50" s="155"/>
      <c r="G50" s="93">
        <f>+H59</f>
        <v>3670</v>
      </c>
      <c r="H50" s="154">
        <f>+ROUND(E50*G50,0)</f>
        <v>367</v>
      </c>
    </row>
    <row r="51" spans="2:8" ht="15.75" thickBot="1">
      <c r="B51" s="1022"/>
      <c r="C51" s="1023"/>
      <c r="D51" s="1024"/>
      <c r="E51" s="1030" t="s">
        <v>498</v>
      </c>
      <c r="F51" s="1031"/>
      <c r="G51" s="1032"/>
      <c r="H51" s="29">
        <f>ROUND(SUM(H50:H50),0)</f>
        <v>367</v>
      </c>
    </row>
    <row r="52" spans="2:8" ht="15.75" thickBot="1">
      <c r="B52" s="42"/>
      <c r="C52" s="42"/>
      <c r="D52" s="42"/>
      <c r="E52" s="10"/>
      <c r="F52" s="10"/>
      <c r="G52" s="7"/>
      <c r="H52" s="8"/>
    </row>
    <row r="53" spans="2:8" ht="24.75" thickBot="1">
      <c r="B53" s="1033" t="s">
        <v>499</v>
      </c>
      <c r="C53" s="1034"/>
      <c r="D53" s="30" t="s">
        <v>495</v>
      </c>
      <c r="E53" s="30" t="s">
        <v>501</v>
      </c>
      <c r="F53" s="25" t="s">
        <v>2530</v>
      </c>
      <c r="G53" s="31" t="s">
        <v>500</v>
      </c>
      <c r="H53" s="32" t="s">
        <v>493</v>
      </c>
    </row>
    <row r="54" spans="2:8" ht="15.75" thickBot="1">
      <c r="B54" s="15">
        <v>3</v>
      </c>
      <c r="C54" s="16" t="s">
        <v>4</v>
      </c>
      <c r="D54" s="17"/>
      <c r="E54" s="18"/>
      <c r="F54" s="18"/>
      <c r="G54" s="19"/>
      <c r="H54" s="20">
        <f t="shared" ref="H54" si="3">+ROUND(E54*G54,0)</f>
        <v>0</v>
      </c>
    </row>
    <row r="55" spans="2:8" ht="15.75" thickBot="1">
      <c r="B55" s="991"/>
      <c r="C55" s="991"/>
      <c r="D55" s="991"/>
      <c r="E55" s="992" t="s">
        <v>502</v>
      </c>
      <c r="F55" s="993"/>
      <c r="G55" s="994"/>
      <c r="H55" s="33">
        <f>ROUND(SUM(H54:H54),0)</f>
        <v>0</v>
      </c>
    </row>
    <row r="56" spans="2:8" ht="15.75" thickBot="1">
      <c r="B56" s="1027"/>
      <c r="C56" s="1027"/>
      <c r="D56" s="1027"/>
      <c r="E56" s="1027"/>
      <c r="F56" s="1027"/>
      <c r="G56" s="1027"/>
      <c r="H56" s="1027"/>
    </row>
    <row r="57" spans="2:8">
      <c r="B57" s="1028" t="s">
        <v>503</v>
      </c>
      <c r="C57" s="1029"/>
      <c r="D57" s="41" t="s">
        <v>495</v>
      </c>
      <c r="E57" s="25" t="s">
        <v>504</v>
      </c>
      <c r="F57" s="25" t="s">
        <v>2530</v>
      </c>
      <c r="G57" s="26" t="s">
        <v>505</v>
      </c>
      <c r="H57" s="27" t="s">
        <v>493</v>
      </c>
    </row>
    <row r="58" spans="2:8" ht="15.75" thickBot="1">
      <c r="B58" s="118" t="s">
        <v>2516</v>
      </c>
      <c r="C58" s="11" t="str">
        <f>VLOOKUP(B58,'LISTA DE PRECIOS'!A:B,2,FALSE)</f>
        <v>Oficial</v>
      </c>
      <c r="D58" s="12" t="str">
        <f>VLOOKUP(B58,'LISTA DE PRECIOS'!A:D,4,FALSE)</f>
        <v>Día</v>
      </c>
      <c r="E58" s="117">
        <v>0.03</v>
      </c>
      <c r="F58" s="117">
        <v>1</v>
      </c>
      <c r="G58" s="13">
        <f>VLOOKUP(B58,'LISTA DE PRECIOS'!A:E,5,FALSE)</f>
        <v>122335</v>
      </c>
      <c r="H58" s="116">
        <f>+ROUND(E58*F58*G58,0)</f>
        <v>3670</v>
      </c>
    </row>
    <row r="59" spans="2:8" ht="15.75" thickBot="1">
      <c r="B59" s="991"/>
      <c r="C59" s="991"/>
      <c r="D59" s="991"/>
      <c r="E59" s="1042" t="s">
        <v>506</v>
      </c>
      <c r="F59" s="1043"/>
      <c r="G59" s="1031"/>
      <c r="H59" s="29">
        <f>ROUND(SUM(H58:H58),0)</f>
        <v>3670</v>
      </c>
    </row>
    <row r="60" spans="2:8" ht="15.75" thickBot="1">
      <c r="B60" s="42"/>
      <c r="C60" s="42"/>
      <c r="D60" s="42"/>
      <c r="E60" s="42"/>
      <c r="F60" s="42"/>
      <c r="G60" s="42"/>
      <c r="H60" s="42"/>
    </row>
    <row r="61" spans="2:8" ht="15.75" thickBot="1">
      <c r="B61" s="40"/>
      <c r="C61" s="40"/>
      <c r="D61" s="40"/>
      <c r="E61" s="995" t="s">
        <v>507</v>
      </c>
      <c r="F61" s="996"/>
      <c r="G61" s="997"/>
      <c r="H61" s="14">
        <f>+ROUND(H59+H51+H47+H55,0)</f>
        <v>7847</v>
      </c>
    </row>
    <row r="63" spans="2:8" ht="15.75" thickBot="1"/>
    <row r="64" spans="2:8" ht="16.5" thickBot="1">
      <c r="B64" s="998" t="s">
        <v>2532</v>
      </c>
      <c r="C64" s="999"/>
      <c r="D64" s="999"/>
      <c r="E64" s="999"/>
      <c r="F64" s="999"/>
      <c r="G64" s="999"/>
      <c r="H64" s="1000"/>
    </row>
    <row r="65" spans="2:8" ht="15" customHeight="1" thickBot="1">
      <c r="B65" s="1001" t="s">
        <v>488</v>
      </c>
      <c r="C65" s="1002"/>
      <c r="D65" s="1003"/>
      <c r="E65" s="1004"/>
      <c r="F65" s="1004"/>
      <c r="G65" s="1004"/>
      <c r="H65" s="1005"/>
    </row>
    <row r="66" spans="2:8" ht="15.75" customHeight="1" thickBot="1">
      <c r="B66" s="1006" t="s">
        <v>2578</v>
      </c>
      <c r="C66" s="1007"/>
      <c r="D66" s="1008" t="s">
        <v>2077</v>
      </c>
      <c r="E66" s="1007"/>
      <c r="F66" s="1007"/>
      <c r="G66" s="1007"/>
      <c r="H66" s="1009"/>
    </row>
    <row r="67" spans="2:8" ht="14.45" customHeight="1">
      <c r="B67" s="1010" t="str">
        <f>VLOOKUP(D66,ACTIVIDADES!A:D,2,FALSE)</f>
        <v>Acometida hidráulica en tubería PVC de 3/4"</v>
      </c>
      <c r="C67" s="1011"/>
      <c r="D67" s="1010" t="s">
        <v>34</v>
      </c>
      <c r="E67" s="1011"/>
      <c r="F67" s="1011"/>
      <c r="G67" s="1011"/>
      <c r="H67" s="38" t="s">
        <v>1</v>
      </c>
    </row>
    <row r="68" spans="2:8">
      <c r="B68" s="1012"/>
      <c r="C68" s="1013"/>
      <c r="D68" s="1016">
        <f>+ROUND(H88+H80+H76+H84,0)</f>
        <v>8490</v>
      </c>
      <c r="E68" s="1017"/>
      <c r="F68" s="1017"/>
      <c r="G68" s="1017"/>
      <c r="H68" s="1020" t="s">
        <v>28</v>
      </c>
    </row>
    <row r="69" spans="2:8" ht="15.75" thickBot="1">
      <c r="B69" s="1014"/>
      <c r="C69" s="1015"/>
      <c r="D69" s="1018"/>
      <c r="E69" s="1019"/>
      <c r="F69" s="1019"/>
      <c r="G69" s="1019"/>
      <c r="H69" s="1021"/>
    </row>
    <row r="70" spans="2:8" ht="15.75" thickBot="1"/>
    <row r="71" spans="2:8">
      <c r="B71" s="1028" t="s">
        <v>494</v>
      </c>
      <c r="C71" s="1029"/>
      <c r="D71" s="41" t="s">
        <v>495</v>
      </c>
      <c r="E71" s="25" t="s">
        <v>496</v>
      </c>
      <c r="F71" s="25" t="s">
        <v>2469</v>
      </c>
      <c r="G71" s="26" t="s">
        <v>492</v>
      </c>
      <c r="H71" s="27" t="s">
        <v>493</v>
      </c>
    </row>
    <row r="72" spans="2:8">
      <c r="B72" s="193" t="s">
        <v>1243</v>
      </c>
      <c r="C72" s="11" t="str">
        <f>VLOOKUP(B72,'LISTA DE PRECIOS'!A:B,2,FALSE)</f>
        <v>Tubería PVC presión de 3/4" rde 21</v>
      </c>
      <c r="D72" s="12" t="str">
        <f>VLOOKUP(B72,'LISTA DE PRECIOS'!A:D,4,FALSE)</f>
        <v>M</v>
      </c>
      <c r="E72" s="12">
        <v>1</v>
      </c>
      <c r="F72" s="12">
        <v>1.05</v>
      </c>
      <c r="G72" s="13">
        <f>VLOOKUP(B72,'LISTA DE PRECIOS'!A:E,5,FALSE)</f>
        <v>2954</v>
      </c>
      <c r="H72" s="39">
        <f>+ROUND(E72*F72*G72,0)</f>
        <v>3102</v>
      </c>
    </row>
    <row r="73" spans="2:8" ht="22.5" customHeight="1">
      <c r="B73" s="193" t="s">
        <v>649</v>
      </c>
      <c r="C73" s="11" t="str">
        <f>VLOOKUP(B73,'LISTA DE PRECIOS'!A:B,2,FALSE)</f>
        <v>Accesorios PVC presión</v>
      </c>
      <c r="D73" s="12" t="str">
        <f>VLOOKUP(B73,'LISTA DE PRECIOS'!A:D,4,FALSE)</f>
        <v>%Tub</v>
      </c>
      <c r="E73" s="12">
        <v>0.17</v>
      </c>
      <c r="F73" s="12">
        <v>1</v>
      </c>
      <c r="G73" s="13">
        <f>+E73*H72</f>
        <v>527.34</v>
      </c>
      <c r="H73" s="39">
        <f>+ROUND(G73,0)</f>
        <v>527</v>
      </c>
    </row>
    <row r="74" spans="2:8" ht="22.5" customHeight="1">
      <c r="B74" s="193" t="s">
        <v>926</v>
      </c>
      <c r="C74" s="11" t="str">
        <f>VLOOKUP(B74,'LISTA DE PRECIOS'!A:B,2,FALSE)</f>
        <v>Limpiador removedor PVC 1/4</v>
      </c>
      <c r="D74" s="12" t="str">
        <f>VLOOKUP(B74,'LISTA DE PRECIOS'!A:D,4,FALSE)</f>
        <v>Un</v>
      </c>
      <c r="E74" s="176">
        <v>8.0000000000000002E-3</v>
      </c>
      <c r="F74" s="12">
        <v>1.03</v>
      </c>
      <c r="G74" s="13">
        <f>VLOOKUP(B74,'LISTA DE PRECIOS'!A:E,5,FALSE)</f>
        <v>37083</v>
      </c>
      <c r="H74" s="39">
        <f t="shared" ref="H74:H75" si="4">+ROUND(E74*F74*G74,0)</f>
        <v>306</v>
      </c>
    </row>
    <row r="75" spans="2:8" ht="22.5" customHeight="1" thickBot="1">
      <c r="B75" s="170" t="s">
        <v>1111</v>
      </c>
      <c r="C75" s="11" t="str">
        <f>VLOOKUP(B75,'LISTA DE PRECIOS'!A:B,2,FALSE)</f>
        <v>Soldadura liquida para PVC 1/4</v>
      </c>
      <c r="D75" s="12" t="str">
        <f>VLOOKUP(B75,'LISTA DE PRECIOS'!A:D,4,FALSE)</f>
        <v>Un</v>
      </c>
      <c r="E75" s="173">
        <v>8.0000000000000002E-3</v>
      </c>
      <c r="F75" s="92">
        <v>1.03</v>
      </c>
      <c r="G75" s="13">
        <f>VLOOKUP(B75,'LISTA DE PRECIOS'!A:E,5,FALSE)</f>
        <v>62900</v>
      </c>
      <c r="H75" s="94">
        <f t="shared" si="4"/>
        <v>518</v>
      </c>
    </row>
    <row r="76" spans="2:8" ht="15.75" thickBot="1">
      <c r="B76" s="1022"/>
      <c r="C76" s="1023"/>
      <c r="D76" s="1024"/>
      <c r="E76" s="1030" t="s">
        <v>497</v>
      </c>
      <c r="F76" s="1031"/>
      <c r="G76" s="1032"/>
      <c r="H76" s="29">
        <f>ROUND(SUM(H72:H75),0)</f>
        <v>4453</v>
      </c>
    </row>
    <row r="77" spans="2:8" ht="15.75" thickBot="1">
      <c r="B77" s="1027"/>
      <c r="C77" s="1027"/>
      <c r="D77" s="1027"/>
      <c r="E77" s="1027"/>
      <c r="F77" s="1027"/>
      <c r="G77" s="1027"/>
      <c r="H77" s="1027"/>
    </row>
    <row r="78" spans="2:8">
      <c r="B78" s="1028" t="s">
        <v>489</v>
      </c>
      <c r="C78" s="1029"/>
      <c r="D78" s="41" t="s">
        <v>490</v>
      </c>
      <c r="E78" s="25" t="s">
        <v>491</v>
      </c>
      <c r="F78" s="25" t="s">
        <v>2530</v>
      </c>
      <c r="G78" s="26" t="s">
        <v>492</v>
      </c>
      <c r="H78" s="27" t="s">
        <v>493</v>
      </c>
    </row>
    <row r="79" spans="2:8" ht="15.75" thickBot="1">
      <c r="B79" s="91" t="s">
        <v>543</v>
      </c>
      <c r="C79" s="11" t="str">
        <f>VLOOKUP(B79,'LISTA DE PRECIOS'!A:B,2,FALSE)</f>
        <v>Herramienta menor</v>
      </c>
      <c r="D79" s="12" t="str">
        <f>VLOOKUP(B79,'LISTA DE PRECIOS'!A:D,4,FALSE)</f>
        <v>%MO</v>
      </c>
      <c r="E79" s="155">
        <v>0.1</v>
      </c>
      <c r="F79" s="155"/>
      <c r="G79" s="93">
        <f>+H88</f>
        <v>3670</v>
      </c>
      <c r="H79" s="154">
        <f>+ROUND(E79*G79,0)</f>
        <v>367</v>
      </c>
    </row>
    <row r="80" spans="2:8" ht="15.75" thickBot="1">
      <c r="B80" s="1022"/>
      <c r="C80" s="1023"/>
      <c r="D80" s="1024"/>
      <c r="E80" s="1030" t="s">
        <v>498</v>
      </c>
      <c r="F80" s="1031"/>
      <c r="G80" s="1032"/>
      <c r="H80" s="29">
        <f>ROUND(SUM(H79:H79),0)</f>
        <v>367</v>
      </c>
    </row>
    <row r="81" spans="2:8" ht="15.75" thickBot="1">
      <c r="B81" s="42"/>
      <c r="C81" s="42"/>
      <c r="D81" s="42"/>
      <c r="E81" s="10"/>
      <c r="F81" s="10"/>
      <c r="G81" s="7"/>
      <c r="H81" s="8"/>
    </row>
    <row r="82" spans="2:8" ht="24.75" thickBot="1">
      <c r="B82" s="1033" t="s">
        <v>499</v>
      </c>
      <c r="C82" s="1034"/>
      <c r="D82" s="30" t="s">
        <v>495</v>
      </c>
      <c r="E82" s="30" t="s">
        <v>501</v>
      </c>
      <c r="F82" s="25" t="s">
        <v>2530</v>
      </c>
      <c r="G82" s="31" t="s">
        <v>500</v>
      </c>
      <c r="H82" s="32" t="s">
        <v>493</v>
      </c>
    </row>
    <row r="83" spans="2:8" ht="15.75" thickBot="1">
      <c r="B83" s="15">
        <v>3</v>
      </c>
      <c r="C83" s="16" t="s">
        <v>4</v>
      </c>
      <c r="D83" s="17"/>
      <c r="E83" s="18"/>
      <c r="F83" s="18"/>
      <c r="G83" s="19"/>
      <c r="H83" s="20">
        <f t="shared" ref="H83" si="5">+ROUND(E83*G83,0)</f>
        <v>0</v>
      </c>
    </row>
    <row r="84" spans="2:8" ht="15.75" thickBot="1">
      <c r="B84" s="991"/>
      <c r="C84" s="991"/>
      <c r="D84" s="991"/>
      <c r="E84" s="992" t="s">
        <v>502</v>
      </c>
      <c r="F84" s="993"/>
      <c r="G84" s="994"/>
      <c r="H84" s="33">
        <f>ROUND(SUM(H83:H83),0)</f>
        <v>0</v>
      </c>
    </row>
    <row r="85" spans="2:8" ht="15.75" thickBot="1">
      <c r="B85" s="1027"/>
      <c r="C85" s="1027"/>
      <c r="D85" s="1027"/>
      <c r="E85" s="1027"/>
      <c r="F85" s="1027"/>
      <c r="G85" s="1027"/>
      <c r="H85" s="1027"/>
    </row>
    <row r="86" spans="2:8">
      <c r="B86" s="1028" t="s">
        <v>503</v>
      </c>
      <c r="C86" s="1029"/>
      <c r="D86" s="41" t="s">
        <v>495</v>
      </c>
      <c r="E86" s="25" t="s">
        <v>504</v>
      </c>
      <c r="F86" s="25" t="s">
        <v>2530</v>
      </c>
      <c r="G86" s="26" t="s">
        <v>505</v>
      </c>
      <c r="H86" s="27" t="s">
        <v>493</v>
      </c>
    </row>
    <row r="87" spans="2:8" ht="15.75" thickBot="1">
      <c r="B87" s="118" t="s">
        <v>2516</v>
      </c>
      <c r="C87" s="11" t="str">
        <f>VLOOKUP(B87,'LISTA DE PRECIOS'!A:B,2,FALSE)</f>
        <v>Oficial</v>
      </c>
      <c r="D87" s="12" t="str">
        <f>VLOOKUP(B87,'LISTA DE PRECIOS'!A:D,4,FALSE)</f>
        <v>Día</v>
      </c>
      <c r="E87" s="117">
        <v>0.03</v>
      </c>
      <c r="F87" s="117">
        <v>1</v>
      </c>
      <c r="G87" s="13">
        <f>VLOOKUP(B87,'LISTA DE PRECIOS'!A:E,5,FALSE)</f>
        <v>122335</v>
      </c>
      <c r="H87" s="116">
        <f>+ROUND(E87*F87*G87,0)</f>
        <v>3670</v>
      </c>
    </row>
    <row r="88" spans="2:8" ht="15.75" thickBot="1">
      <c r="B88" s="991"/>
      <c r="C88" s="991"/>
      <c r="D88" s="991"/>
      <c r="E88" s="1042" t="s">
        <v>506</v>
      </c>
      <c r="F88" s="1043"/>
      <c r="G88" s="1031"/>
      <c r="H88" s="29">
        <f>ROUND(SUM(H87:H87),0)</f>
        <v>3670</v>
      </c>
    </row>
    <row r="89" spans="2:8" ht="15.75" thickBot="1">
      <c r="B89" s="42"/>
      <c r="C89" s="42"/>
      <c r="D89" s="42"/>
      <c r="E89" s="42"/>
      <c r="F89" s="42"/>
      <c r="G89" s="42"/>
      <c r="H89" s="42"/>
    </row>
    <row r="90" spans="2:8" ht="15.75" thickBot="1">
      <c r="B90" s="40"/>
      <c r="C90" s="40"/>
      <c r="D90" s="40"/>
      <c r="E90" s="995" t="s">
        <v>507</v>
      </c>
      <c r="F90" s="996"/>
      <c r="G90" s="997"/>
      <c r="H90" s="14">
        <f>+ROUND(H88+H80+H76+H84,0)</f>
        <v>8490</v>
      </c>
    </row>
    <row r="92" spans="2:8" ht="15.75" thickBot="1"/>
    <row r="93" spans="2:8" ht="16.5" customHeight="1" thickBot="1">
      <c r="B93" s="998" t="s">
        <v>2532</v>
      </c>
      <c r="C93" s="999"/>
      <c r="D93" s="999"/>
      <c r="E93" s="999"/>
      <c r="F93" s="999"/>
      <c r="G93" s="999"/>
      <c r="H93" s="1000"/>
    </row>
    <row r="94" spans="2:8" ht="15.75" customHeight="1" thickBot="1">
      <c r="B94" s="1001" t="s">
        <v>488</v>
      </c>
      <c r="C94" s="1002"/>
      <c r="D94" s="1003"/>
      <c r="E94" s="1004"/>
      <c r="F94" s="1004"/>
      <c r="G94" s="1004"/>
      <c r="H94" s="1005"/>
    </row>
    <row r="95" spans="2:8" ht="15.75" thickBot="1">
      <c r="B95" s="1006" t="s">
        <v>2578</v>
      </c>
      <c r="C95" s="1007"/>
      <c r="D95" s="1008" t="s">
        <v>2079</v>
      </c>
      <c r="E95" s="1007"/>
      <c r="F95" s="1007"/>
      <c r="G95" s="1007"/>
      <c r="H95" s="1009"/>
    </row>
    <row r="96" spans="2:8" ht="14.45" customHeight="1">
      <c r="B96" s="1010" t="str">
        <f>VLOOKUP(D95,ACTIVIDADES!A:D,2,FALSE)</f>
        <v>Acometida hidráulica en tubería PVC de 1"</v>
      </c>
      <c r="C96" s="1011"/>
      <c r="D96" s="1010" t="s">
        <v>34</v>
      </c>
      <c r="E96" s="1011"/>
      <c r="F96" s="1011"/>
      <c r="G96" s="1011"/>
      <c r="H96" s="38" t="s">
        <v>1</v>
      </c>
    </row>
    <row r="97" spans="2:8">
      <c r="B97" s="1012"/>
      <c r="C97" s="1013"/>
      <c r="D97" s="1016">
        <f>+ROUND(H117+H109+H105+H113,0)</f>
        <v>10085</v>
      </c>
      <c r="E97" s="1017"/>
      <c r="F97" s="1017"/>
      <c r="G97" s="1017"/>
      <c r="H97" s="1020" t="s">
        <v>28</v>
      </c>
    </row>
    <row r="98" spans="2:8" ht="15.75" thickBot="1">
      <c r="B98" s="1014"/>
      <c r="C98" s="1015"/>
      <c r="D98" s="1018"/>
      <c r="E98" s="1019"/>
      <c r="F98" s="1019"/>
      <c r="G98" s="1019"/>
      <c r="H98" s="1021"/>
    </row>
    <row r="99" spans="2:8" ht="15.75" thickBot="1"/>
    <row r="100" spans="2:8">
      <c r="B100" s="1028" t="s">
        <v>494</v>
      </c>
      <c r="C100" s="1029"/>
      <c r="D100" s="41" t="s">
        <v>495</v>
      </c>
      <c r="E100" s="25" t="s">
        <v>496</v>
      </c>
      <c r="F100" s="25" t="s">
        <v>2469</v>
      </c>
      <c r="G100" s="26" t="s">
        <v>492</v>
      </c>
      <c r="H100" s="27" t="s">
        <v>493</v>
      </c>
    </row>
    <row r="101" spans="2:8">
      <c r="B101" s="193" t="s">
        <v>1239</v>
      </c>
      <c r="C101" s="11" t="str">
        <f>VLOOKUP(B101,'LISTA DE PRECIOS'!A:B,2,FALSE)</f>
        <v>Tubería PVC presión de 1"    rde 21</v>
      </c>
      <c r="D101" s="12" t="str">
        <f>VLOOKUP(B101,'LISTA DE PRECIOS'!A:D,4,FALSE)</f>
        <v>M</v>
      </c>
      <c r="E101" s="12">
        <v>1</v>
      </c>
      <c r="F101" s="12">
        <v>1.05</v>
      </c>
      <c r="G101" s="13">
        <f>VLOOKUP(B101,'LISTA DE PRECIOS'!A:E,5,FALSE)</f>
        <v>4085</v>
      </c>
      <c r="H101" s="39">
        <f t="shared" ref="H101:H104" si="6">+ROUND(E101*F101*G101,0)</f>
        <v>4289</v>
      </c>
    </row>
    <row r="102" spans="2:8">
      <c r="B102" s="193" t="s">
        <v>649</v>
      </c>
      <c r="C102" s="11" t="str">
        <f>VLOOKUP(B102,'LISTA DE PRECIOS'!A:B,2,FALSE)</f>
        <v>Accesorios PVC presión</v>
      </c>
      <c r="D102" s="12" t="str">
        <f>VLOOKUP(B102,'LISTA DE PRECIOS'!A:D,4,FALSE)</f>
        <v>%Tub</v>
      </c>
      <c r="E102" s="12">
        <v>0.17</v>
      </c>
      <c r="F102" s="12">
        <v>1</v>
      </c>
      <c r="G102" s="13">
        <f>+E102*H101</f>
        <v>729.13000000000011</v>
      </c>
      <c r="H102" s="39">
        <f>+ROUND(G102,0)</f>
        <v>729</v>
      </c>
    </row>
    <row r="103" spans="2:8">
      <c r="B103" s="193" t="s">
        <v>926</v>
      </c>
      <c r="C103" s="11" t="str">
        <f>VLOOKUP(B103,'LISTA DE PRECIOS'!A:B,2,FALSE)</f>
        <v>Limpiador removedor PVC 1/4</v>
      </c>
      <c r="D103" s="12" t="str">
        <f>VLOOKUP(B103,'LISTA DE PRECIOS'!A:D,4,FALSE)</f>
        <v>Un</v>
      </c>
      <c r="E103" s="12">
        <v>0.01</v>
      </c>
      <c r="F103" s="12">
        <v>1.03</v>
      </c>
      <c r="G103" s="13">
        <f>VLOOKUP(B103,'LISTA DE PRECIOS'!A:E,5,FALSE)</f>
        <v>37083</v>
      </c>
      <c r="H103" s="39">
        <f t="shared" si="6"/>
        <v>382</v>
      </c>
    </row>
    <row r="104" spans="2:8" ht="15.75" thickBot="1">
      <c r="B104" s="170" t="s">
        <v>1111</v>
      </c>
      <c r="C104" s="11" t="str">
        <f>VLOOKUP(B104,'LISTA DE PRECIOS'!A:B,2,FALSE)</f>
        <v>Soldadura liquida para PVC 1/4</v>
      </c>
      <c r="D104" s="12" t="str">
        <f>VLOOKUP(B104,'LISTA DE PRECIOS'!A:D,4,FALSE)</f>
        <v>Un</v>
      </c>
      <c r="E104" s="92">
        <v>0.01</v>
      </c>
      <c r="F104" s="92">
        <v>1.03</v>
      </c>
      <c r="G104" s="13">
        <f>VLOOKUP(B104,'LISTA DE PRECIOS'!A:E,5,FALSE)</f>
        <v>62900</v>
      </c>
      <c r="H104" s="94">
        <f t="shared" si="6"/>
        <v>648</v>
      </c>
    </row>
    <row r="105" spans="2:8" ht="23.25" customHeight="1" thickBot="1">
      <c r="B105" s="1022"/>
      <c r="C105" s="1023"/>
      <c r="D105" s="1024"/>
      <c r="E105" s="1030" t="s">
        <v>497</v>
      </c>
      <c r="F105" s="1031"/>
      <c r="G105" s="1032"/>
      <c r="H105" s="29">
        <f>ROUND(SUM(H101:H104),0)</f>
        <v>6048</v>
      </c>
    </row>
    <row r="106" spans="2:8" ht="23.25" customHeight="1" thickBot="1">
      <c r="B106" s="1027"/>
      <c r="C106" s="1027"/>
      <c r="D106" s="1027"/>
      <c r="E106" s="1027"/>
      <c r="F106" s="1027"/>
      <c r="G106" s="1027"/>
      <c r="H106" s="1027"/>
    </row>
    <row r="107" spans="2:8" ht="33.75" customHeight="1">
      <c r="B107" s="1028" t="s">
        <v>489</v>
      </c>
      <c r="C107" s="1029"/>
      <c r="D107" s="41" t="s">
        <v>490</v>
      </c>
      <c r="E107" s="25" t="s">
        <v>491</v>
      </c>
      <c r="F107" s="25" t="s">
        <v>2530</v>
      </c>
      <c r="G107" s="26" t="s">
        <v>492</v>
      </c>
      <c r="H107" s="27" t="s">
        <v>493</v>
      </c>
    </row>
    <row r="108" spans="2:8" ht="15.75" customHeight="1" thickBot="1">
      <c r="B108" s="190" t="s">
        <v>543</v>
      </c>
      <c r="C108" s="11" t="str">
        <f>VLOOKUP(B108,'LISTA DE PRECIOS'!A:B,2,FALSE)</f>
        <v>Herramienta menor</v>
      </c>
      <c r="D108" s="12" t="str">
        <f>VLOOKUP(B108,'LISTA DE PRECIOS'!A:D,4,FALSE)</f>
        <v>%MO</v>
      </c>
      <c r="E108" s="155">
        <v>0.1</v>
      </c>
      <c r="F108" s="155"/>
      <c r="G108" s="93">
        <f>+H117</f>
        <v>3670</v>
      </c>
      <c r="H108" s="154">
        <f>+ROUND(E108*G108,0)</f>
        <v>367</v>
      </c>
    </row>
    <row r="109" spans="2:8" ht="23.25" customHeight="1" thickBot="1">
      <c r="B109" s="1022"/>
      <c r="C109" s="1023"/>
      <c r="D109" s="1024"/>
      <c r="E109" s="1030" t="s">
        <v>498</v>
      </c>
      <c r="F109" s="1031"/>
      <c r="G109" s="1032"/>
      <c r="H109" s="29">
        <f>ROUND(SUM(H108:H108),0)</f>
        <v>367</v>
      </c>
    </row>
    <row r="110" spans="2:8" ht="15.75" thickBot="1">
      <c r="B110" s="42"/>
      <c r="C110" s="42"/>
      <c r="D110" s="42"/>
      <c r="E110" s="10"/>
      <c r="F110" s="10"/>
      <c r="G110" s="7"/>
      <c r="H110" s="8"/>
    </row>
    <row r="111" spans="2:8" ht="24.75" thickBot="1">
      <c r="B111" s="1033" t="s">
        <v>499</v>
      </c>
      <c r="C111" s="1034"/>
      <c r="D111" s="30" t="s">
        <v>495</v>
      </c>
      <c r="E111" s="30" t="s">
        <v>501</v>
      </c>
      <c r="F111" s="25" t="s">
        <v>2530</v>
      </c>
      <c r="G111" s="31" t="s">
        <v>500</v>
      </c>
      <c r="H111" s="32" t="s">
        <v>493</v>
      </c>
    </row>
    <row r="112" spans="2:8" ht="15.75" thickBot="1">
      <c r="B112" s="15">
        <v>3</v>
      </c>
      <c r="C112" s="16" t="s">
        <v>4</v>
      </c>
      <c r="D112" s="17"/>
      <c r="E112" s="18"/>
      <c r="F112" s="18"/>
      <c r="G112" s="19"/>
      <c r="H112" s="20">
        <f t="shared" ref="H112" si="7">+ROUND(E112*G112,0)</f>
        <v>0</v>
      </c>
    </row>
    <row r="113" spans="2:8" ht="15.75" customHeight="1" thickBot="1">
      <c r="B113" s="991"/>
      <c r="C113" s="991"/>
      <c r="D113" s="991"/>
      <c r="E113" s="992" t="s">
        <v>502</v>
      </c>
      <c r="F113" s="993"/>
      <c r="G113" s="994"/>
      <c r="H113" s="33">
        <f>ROUND(SUM(H112:H112),0)</f>
        <v>0</v>
      </c>
    </row>
    <row r="114" spans="2:8" ht="15.75" thickBot="1">
      <c r="B114" s="1027"/>
      <c r="C114" s="1027"/>
      <c r="D114" s="1027"/>
      <c r="E114" s="1027"/>
      <c r="F114" s="1027"/>
      <c r="G114" s="1027"/>
      <c r="H114" s="1027"/>
    </row>
    <row r="115" spans="2:8">
      <c r="B115" s="1207" t="s">
        <v>503</v>
      </c>
      <c r="C115" s="1208"/>
      <c r="D115" s="124" t="s">
        <v>495</v>
      </c>
      <c r="E115" s="123" t="s">
        <v>504</v>
      </c>
      <c r="F115" s="123" t="s">
        <v>2530</v>
      </c>
      <c r="G115" s="122" t="s">
        <v>505</v>
      </c>
      <c r="H115" s="121" t="s">
        <v>493</v>
      </c>
    </row>
    <row r="116" spans="2:8" ht="15.75" thickBot="1">
      <c r="B116" s="118" t="s">
        <v>2516</v>
      </c>
      <c r="C116" s="11" t="str">
        <f>VLOOKUP(B116,'LISTA DE PRECIOS'!A:B,2,FALSE)</f>
        <v>Oficial</v>
      </c>
      <c r="D116" s="12" t="str">
        <f>VLOOKUP(B116,'LISTA DE PRECIOS'!A:D,4,FALSE)</f>
        <v>Día</v>
      </c>
      <c r="E116" s="117">
        <v>0.03</v>
      </c>
      <c r="F116" s="117">
        <v>1</v>
      </c>
      <c r="G116" s="13">
        <f>VLOOKUP(B116,'LISTA DE PRECIOS'!A:E,5,FALSE)</f>
        <v>122335</v>
      </c>
      <c r="H116" s="116">
        <f>+ROUND(E116*F116*G116,0)</f>
        <v>3670</v>
      </c>
    </row>
    <row r="117" spans="2:8" ht="15.75" customHeight="1" thickBot="1">
      <c r="B117" s="991"/>
      <c r="C117" s="991"/>
      <c r="D117" s="991"/>
      <c r="E117" s="1042" t="s">
        <v>506</v>
      </c>
      <c r="F117" s="1043"/>
      <c r="G117" s="1031"/>
      <c r="H117" s="29">
        <f>ROUND(SUM(H116:H116),0)</f>
        <v>3670</v>
      </c>
    </row>
    <row r="118" spans="2:8" ht="15.75" thickBot="1">
      <c r="B118" s="42"/>
      <c r="C118" s="42"/>
      <c r="D118" s="42"/>
      <c r="E118" s="42"/>
      <c r="F118" s="42"/>
      <c r="G118" s="42"/>
      <c r="H118" s="42"/>
    </row>
    <row r="119" spans="2:8" ht="15.75" customHeight="1" thickBot="1">
      <c r="B119" s="40"/>
      <c r="C119" s="40"/>
      <c r="D119" s="40"/>
      <c r="E119" s="995" t="s">
        <v>507</v>
      </c>
      <c r="F119" s="996"/>
      <c r="G119" s="997"/>
      <c r="H119" s="14">
        <f>+ROUND(H117+H109+H105+H113,0)</f>
        <v>10085</v>
      </c>
    </row>
    <row r="121" spans="2:8" ht="15.75" thickBot="1"/>
    <row r="122" spans="2:8" ht="16.5" thickBot="1">
      <c r="B122" s="998" t="s">
        <v>2532</v>
      </c>
      <c r="C122" s="999"/>
      <c r="D122" s="999"/>
      <c r="E122" s="999"/>
      <c r="F122" s="999"/>
      <c r="G122" s="999"/>
      <c r="H122" s="1000"/>
    </row>
    <row r="123" spans="2:8" ht="15" customHeight="1" thickBot="1">
      <c r="B123" s="1001" t="s">
        <v>488</v>
      </c>
      <c r="C123" s="1002"/>
      <c r="D123" s="1003"/>
      <c r="E123" s="1004"/>
      <c r="F123" s="1004"/>
      <c r="G123" s="1004"/>
      <c r="H123" s="1005"/>
    </row>
    <row r="124" spans="2:8" ht="15.75" thickBot="1">
      <c r="B124" s="1006" t="s">
        <v>2578</v>
      </c>
      <c r="C124" s="1007"/>
      <c r="D124" s="1008" t="s">
        <v>2081</v>
      </c>
      <c r="E124" s="1007"/>
      <c r="F124" s="1007"/>
      <c r="G124" s="1007"/>
      <c r="H124" s="1009"/>
    </row>
    <row r="125" spans="2:8" ht="14.45" customHeight="1">
      <c r="B125" s="1010" t="str">
        <f>VLOOKUP(D124,ACTIVIDADES!A:D,2,FALSE)</f>
        <v>Punto hidráulico PVC de 1/2"  L prom = 3 m</v>
      </c>
      <c r="C125" s="1011"/>
      <c r="D125" s="1010" t="s">
        <v>34</v>
      </c>
      <c r="E125" s="1011"/>
      <c r="F125" s="1011"/>
      <c r="G125" s="1011"/>
      <c r="H125" s="38" t="s">
        <v>1</v>
      </c>
    </row>
    <row r="126" spans="2:8">
      <c r="B126" s="1012"/>
      <c r="C126" s="1013"/>
      <c r="D126" s="1016">
        <f>+ROUND(H149+H140+H136+H144,0)</f>
        <v>53741</v>
      </c>
      <c r="E126" s="1017"/>
      <c r="F126" s="1017"/>
      <c r="G126" s="1017"/>
      <c r="H126" s="1020" t="s">
        <v>2083</v>
      </c>
    </row>
    <row r="127" spans="2:8" ht="15.75" thickBot="1">
      <c r="B127" s="1014"/>
      <c r="C127" s="1015"/>
      <c r="D127" s="1018"/>
      <c r="E127" s="1019"/>
      <c r="F127" s="1019"/>
      <c r="G127" s="1019"/>
      <c r="H127" s="1021"/>
    </row>
    <row r="128" spans="2:8" ht="15.75" thickBot="1"/>
    <row r="129" spans="2:8">
      <c r="B129" s="1207" t="s">
        <v>494</v>
      </c>
      <c r="C129" s="1208"/>
      <c r="D129" s="124" t="s">
        <v>495</v>
      </c>
      <c r="E129" s="123" t="s">
        <v>496</v>
      </c>
      <c r="F129" s="123" t="s">
        <v>2469</v>
      </c>
      <c r="G129" s="122" t="s">
        <v>492</v>
      </c>
      <c r="H129" s="121" t="s">
        <v>493</v>
      </c>
    </row>
    <row r="130" spans="2:8">
      <c r="B130" s="114" t="s">
        <v>1240</v>
      </c>
      <c r="C130" s="11" t="str">
        <f>VLOOKUP(B130,'LISTA DE PRECIOS'!A:B,2,FALSE)</f>
        <v>Tubería PVC presión de 1/2" rde   9</v>
      </c>
      <c r="D130" s="12" t="str">
        <f>VLOOKUP(B130,'LISTA DE PRECIOS'!A:D,4,FALSE)</f>
        <v>M</v>
      </c>
      <c r="E130" s="12">
        <v>3</v>
      </c>
      <c r="F130" s="12">
        <v>1.05</v>
      </c>
      <c r="G130" s="13">
        <f>VLOOKUP(B130,'LISTA DE PRECIOS'!A:E,5,FALSE)</f>
        <v>2598</v>
      </c>
      <c r="H130" s="39">
        <f>+ROUND(E130*F130*G130,0)</f>
        <v>8184</v>
      </c>
    </row>
    <row r="131" spans="2:8">
      <c r="B131" s="114" t="s">
        <v>649</v>
      </c>
      <c r="C131" s="11" t="str">
        <f>VLOOKUP(B131,'LISTA DE PRECIOS'!A:B,2,FALSE)</f>
        <v>Accesorios PVC presión</v>
      </c>
      <c r="D131" s="12" t="str">
        <f>VLOOKUP(B131,'LISTA DE PRECIOS'!A:D,4,FALSE)</f>
        <v>%Tub</v>
      </c>
      <c r="E131" s="12">
        <v>0.17</v>
      </c>
      <c r="F131" s="12">
        <v>1</v>
      </c>
      <c r="G131" s="13">
        <f>+E131*H130</f>
        <v>1391.2800000000002</v>
      </c>
      <c r="H131" s="39">
        <f>+ROUND(G131,0)</f>
        <v>1391</v>
      </c>
    </row>
    <row r="132" spans="2:8">
      <c r="B132" s="114" t="s">
        <v>926</v>
      </c>
      <c r="C132" s="11" t="str">
        <f>VLOOKUP(B132,'LISTA DE PRECIOS'!A:B,2,FALSE)</f>
        <v>Limpiador removedor PVC 1/4</v>
      </c>
      <c r="D132" s="12" t="str">
        <f>VLOOKUP(B132,'LISTA DE PRECIOS'!A:D,4,FALSE)</f>
        <v>Un</v>
      </c>
      <c r="E132" s="176">
        <v>1.7999999999999999E-2</v>
      </c>
      <c r="F132" s="12">
        <v>1.03</v>
      </c>
      <c r="G132" s="13">
        <f>VLOOKUP(B132,'LISTA DE PRECIOS'!A:E,5,FALSE)</f>
        <v>37083</v>
      </c>
      <c r="H132" s="39">
        <f t="shared" ref="H132:H135" si="8">+ROUND(E132*F132*G132,0)</f>
        <v>688</v>
      </c>
    </row>
    <row r="133" spans="2:8">
      <c r="B133" s="114" t="s">
        <v>1111</v>
      </c>
      <c r="C133" s="11" t="str">
        <f>VLOOKUP(B133,'LISTA DE PRECIOS'!A:B,2,FALSE)</f>
        <v>Soldadura liquida para PVC 1/4</v>
      </c>
      <c r="D133" s="12" t="str">
        <f>VLOOKUP(B133,'LISTA DE PRECIOS'!A:D,4,FALSE)</f>
        <v>Un</v>
      </c>
      <c r="E133" s="176">
        <v>1.7999999999999999E-2</v>
      </c>
      <c r="F133" s="12">
        <v>1.03</v>
      </c>
      <c r="G133" s="13">
        <f>VLOOKUP(B133,'LISTA DE PRECIOS'!A:E,5,FALSE)</f>
        <v>62900</v>
      </c>
      <c r="H133" s="39">
        <f t="shared" si="8"/>
        <v>1166</v>
      </c>
    </row>
    <row r="134" spans="2:8">
      <c r="B134" s="114" t="s">
        <v>985</v>
      </c>
      <c r="C134" s="11" t="str">
        <f>VLOOKUP(B134,'LISTA DE PRECIOS'!A:B,2,FALSE)</f>
        <v>Niple de HG de 1/2" de 15 cm</v>
      </c>
      <c r="D134" s="12" t="str">
        <f>VLOOKUP(B134,'LISTA DE PRECIOS'!A:D,4,FALSE)</f>
        <v>Un</v>
      </c>
      <c r="E134" s="12">
        <v>1</v>
      </c>
      <c r="F134" s="12">
        <v>1</v>
      </c>
      <c r="G134" s="13">
        <f>VLOOKUP(B134,'LISTA DE PRECIOS'!A:E,5,FALSE)</f>
        <v>3200</v>
      </c>
      <c r="H134" s="39">
        <f t="shared" si="8"/>
        <v>3200</v>
      </c>
    </row>
    <row r="135" spans="2:8" ht="15.75" thickBot="1">
      <c r="B135" s="91" t="s">
        <v>2427</v>
      </c>
      <c r="C135" s="11" t="str">
        <f>VLOOKUP(B135,'LISTA DE PRECIOS'!A:B,2,FALSE)</f>
        <v>Mortero 1:3 (producción)</v>
      </c>
      <c r="D135" s="12" t="str">
        <f>VLOOKUP(B135,'LISTA DE PRECIOS'!A:D,4,FALSE)</f>
        <v>M3</v>
      </c>
      <c r="E135" s="92">
        <v>0.01</v>
      </c>
      <c r="F135" s="92">
        <v>1.05</v>
      </c>
      <c r="G135" s="13">
        <f>VLOOKUP(B135,'LISTA DE PRECIOS'!A:E,5,FALSE)</f>
        <v>335812</v>
      </c>
      <c r="H135" s="94">
        <f t="shared" si="8"/>
        <v>3526</v>
      </c>
    </row>
    <row r="136" spans="2:8" ht="15.75" thickBot="1">
      <c r="B136" s="1022"/>
      <c r="C136" s="1023"/>
      <c r="D136" s="1024"/>
      <c r="E136" s="1030" t="s">
        <v>497</v>
      </c>
      <c r="F136" s="1031"/>
      <c r="G136" s="1032"/>
      <c r="H136" s="29">
        <f>ROUND(SUM(H130:H135),0)</f>
        <v>18155</v>
      </c>
    </row>
    <row r="137" spans="2:8" ht="15.75" thickBot="1">
      <c r="B137" s="1027"/>
      <c r="C137" s="1027"/>
      <c r="D137" s="1027"/>
      <c r="E137" s="1027"/>
      <c r="F137" s="1027"/>
      <c r="G137" s="1027"/>
      <c r="H137" s="1027"/>
    </row>
    <row r="138" spans="2:8">
      <c r="B138" s="1207" t="s">
        <v>489</v>
      </c>
      <c r="C138" s="1208"/>
      <c r="D138" s="124" t="s">
        <v>490</v>
      </c>
      <c r="E138" s="123" t="s">
        <v>491</v>
      </c>
      <c r="F138" s="123" t="s">
        <v>2530</v>
      </c>
      <c r="G138" s="122" t="s">
        <v>492</v>
      </c>
      <c r="H138" s="121" t="s">
        <v>493</v>
      </c>
    </row>
    <row r="139" spans="2:8" ht="15.75" thickBot="1">
      <c r="B139" s="91" t="s">
        <v>543</v>
      </c>
      <c r="C139" s="95" t="s">
        <v>203</v>
      </c>
      <c r="D139" s="92" t="s">
        <v>39</v>
      </c>
      <c r="E139" s="155">
        <v>0.1</v>
      </c>
      <c r="F139" s="155"/>
      <c r="G139" s="93">
        <f>+H149</f>
        <v>32351</v>
      </c>
      <c r="H139" s="154">
        <f>+ROUND(E139*G139,0)</f>
        <v>3235</v>
      </c>
    </row>
    <row r="140" spans="2:8" ht="15.75" thickBot="1">
      <c r="B140" s="1022"/>
      <c r="C140" s="1023"/>
      <c r="D140" s="1024"/>
      <c r="E140" s="1030" t="s">
        <v>498</v>
      </c>
      <c r="F140" s="1031"/>
      <c r="G140" s="1032"/>
      <c r="H140" s="29">
        <f>ROUND(SUM(H139:H139),0)</f>
        <v>3235</v>
      </c>
    </row>
    <row r="141" spans="2:8" ht="15.75" thickBot="1">
      <c r="B141" s="42"/>
      <c r="C141" s="42"/>
      <c r="D141" s="42"/>
      <c r="E141" s="10"/>
      <c r="F141" s="10"/>
      <c r="G141" s="7"/>
      <c r="H141" s="8"/>
    </row>
    <row r="142" spans="2:8" ht="24.75" thickBot="1">
      <c r="B142" s="1033" t="s">
        <v>499</v>
      </c>
      <c r="C142" s="1034"/>
      <c r="D142" s="30" t="s">
        <v>495</v>
      </c>
      <c r="E142" s="30" t="s">
        <v>501</v>
      </c>
      <c r="F142" s="25" t="s">
        <v>2530</v>
      </c>
      <c r="G142" s="31" t="s">
        <v>500</v>
      </c>
      <c r="H142" s="32" t="s">
        <v>493</v>
      </c>
    </row>
    <row r="143" spans="2:8" ht="15.75" thickBot="1">
      <c r="B143" s="15">
        <v>3</v>
      </c>
      <c r="C143" s="16" t="s">
        <v>4</v>
      </c>
      <c r="D143" s="17"/>
      <c r="E143" s="18"/>
      <c r="F143" s="18"/>
      <c r="G143" s="19"/>
      <c r="H143" s="20">
        <f t="shared" ref="H143" si="9">+ROUND(E143*G143,0)</f>
        <v>0</v>
      </c>
    </row>
    <row r="144" spans="2:8" ht="15.75" thickBot="1">
      <c r="B144" s="991"/>
      <c r="C144" s="991"/>
      <c r="D144" s="991"/>
      <c r="E144" s="992" t="s">
        <v>502</v>
      </c>
      <c r="F144" s="993"/>
      <c r="G144" s="994"/>
      <c r="H144" s="33">
        <f>ROUND(SUM(H143:H143),0)</f>
        <v>0</v>
      </c>
    </row>
    <row r="145" spans="2:8" ht="15.75" thickBot="1">
      <c r="B145" s="1027"/>
      <c r="C145" s="1027"/>
      <c r="D145" s="1027"/>
      <c r="E145" s="1027"/>
      <c r="F145" s="1027"/>
      <c r="G145" s="1027"/>
      <c r="H145" s="1027"/>
    </row>
    <row r="146" spans="2:8">
      <c r="B146" s="1207" t="s">
        <v>503</v>
      </c>
      <c r="C146" s="1208"/>
      <c r="D146" s="124" t="s">
        <v>495</v>
      </c>
      <c r="E146" s="123" t="s">
        <v>504</v>
      </c>
      <c r="F146" s="123" t="s">
        <v>2530</v>
      </c>
      <c r="G146" s="122" t="s">
        <v>505</v>
      </c>
      <c r="H146" s="121" t="s">
        <v>493</v>
      </c>
    </row>
    <row r="147" spans="2:8">
      <c r="B147" s="111" t="s">
        <v>2514</v>
      </c>
      <c r="C147" s="11" t="str">
        <f>VLOOKUP(B147,'LISTA DE PRECIOS'!A:B,2,FALSE)</f>
        <v>Ayudante</v>
      </c>
      <c r="D147" s="12" t="str">
        <f>VLOOKUP(B147,'LISTA DE PRECIOS'!A:D,4,FALSE)</f>
        <v>Día</v>
      </c>
      <c r="E147" s="23">
        <v>0.17</v>
      </c>
      <c r="F147" s="23">
        <v>1</v>
      </c>
      <c r="G147" s="13">
        <f>VLOOKUP(B147,'LISTA DE PRECIOS'!A:E,5,FALSE)</f>
        <v>67964</v>
      </c>
      <c r="H147" s="119">
        <f>+ROUND(E147*F147*G147,0)</f>
        <v>11554</v>
      </c>
    </row>
    <row r="148" spans="2:8" ht="15.75" thickBot="1">
      <c r="B148" s="118" t="s">
        <v>2516</v>
      </c>
      <c r="C148" s="11" t="str">
        <f>VLOOKUP(B148,'LISTA DE PRECIOS'!A:B,2,FALSE)</f>
        <v>Oficial</v>
      </c>
      <c r="D148" s="12" t="str">
        <f>VLOOKUP(B148,'LISTA DE PRECIOS'!A:D,4,FALSE)</f>
        <v>Día</v>
      </c>
      <c r="E148" s="117">
        <v>0.17</v>
      </c>
      <c r="F148" s="117">
        <v>1</v>
      </c>
      <c r="G148" s="13">
        <f>VLOOKUP(B148,'LISTA DE PRECIOS'!A:E,5,FALSE)</f>
        <v>122335</v>
      </c>
      <c r="H148" s="116">
        <f t="shared" ref="H148" si="10">+ROUND(E148*F148*G148,0)</f>
        <v>20797</v>
      </c>
    </row>
    <row r="149" spans="2:8" ht="15.75" thickBot="1">
      <c r="B149" s="991"/>
      <c r="C149" s="991"/>
      <c r="D149" s="991"/>
      <c r="E149" s="1042" t="s">
        <v>506</v>
      </c>
      <c r="F149" s="1043"/>
      <c r="G149" s="1031"/>
      <c r="H149" s="29">
        <f>ROUND(SUM(H147:H148),0)</f>
        <v>32351</v>
      </c>
    </row>
    <row r="150" spans="2:8" ht="15.75" thickBot="1">
      <c r="B150" s="42"/>
      <c r="C150" s="42"/>
      <c r="D150" s="42"/>
      <c r="E150" s="42"/>
      <c r="F150" s="42"/>
      <c r="G150" s="42"/>
      <c r="H150" s="42"/>
    </row>
    <row r="151" spans="2:8" ht="15.75" thickBot="1">
      <c r="B151" s="40"/>
      <c r="C151" s="40"/>
      <c r="D151" s="40"/>
      <c r="E151" s="995" t="s">
        <v>507</v>
      </c>
      <c r="F151" s="996"/>
      <c r="G151" s="997"/>
      <c r="H151" s="14">
        <f>+ROUND(H149+H140+H136+H144,0)</f>
        <v>53741</v>
      </c>
    </row>
    <row r="153" spans="2:8" ht="15.75" thickBot="1"/>
    <row r="154" spans="2:8" ht="16.5" thickBot="1">
      <c r="B154" s="998" t="s">
        <v>2532</v>
      </c>
      <c r="C154" s="999"/>
      <c r="D154" s="999"/>
      <c r="E154" s="999"/>
      <c r="F154" s="999"/>
      <c r="G154" s="999"/>
      <c r="H154" s="1000"/>
    </row>
    <row r="155" spans="2:8" ht="15" customHeight="1" thickBot="1">
      <c r="B155" s="1001" t="s">
        <v>488</v>
      </c>
      <c r="C155" s="1002"/>
      <c r="D155" s="1003"/>
      <c r="E155" s="1004"/>
      <c r="F155" s="1004"/>
      <c r="G155" s="1004"/>
      <c r="H155" s="1005"/>
    </row>
    <row r="156" spans="2:8" ht="15.75" thickBot="1">
      <c r="B156" s="1006" t="s">
        <v>2578</v>
      </c>
      <c r="C156" s="1007"/>
      <c r="D156" s="1008" t="s">
        <v>2084</v>
      </c>
      <c r="E156" s="1007"/>
      <c r="F156" s="1007"/>
      <c r="G156" s="1007"/>
      <c r="H156" s="1009"/>
    </row>
    <row r="157" spans="2:8" ht="14.45" customHeight="1">
      <c r="B157" s="1010" t="str">
        <f>VLOOKUP(D156,ACTIVIDADES!A:D,2,FALSE)</f>
        <v>Punto hidráulico CPVC 1/2" 100 PSI  L prom = 3 m</v>
      </c>
      <c r="C157" s="1011"/>
      <c r="D157" s="1010" t="s">
        <v>34</v>
      </c>
      <c r="E157" s="1011"/>
      <c r="F157" s="1011"/>
      <c r="G157" s="1011"/>
      <c r="H157" s="38" t="s">
        <v>1</v>
      </c>
    </row>
    <row r="158" spans="2:8">
      <c r="B158" s="1012"/>
      <c r="C158" s="1013"/>
      <c r="D158" s="1016">
        <f>+ROUND(H181+H172+H168+H176,0)</f>
        <v>68062</v>
      </c>
      <c r="E158" s="1017"/>
      <c r="F158" s="1017"/>
      <c r="G158" s="1017"/>
      <c r="H158" s="1020" t="s">
        <v>2083</v>
      </c>
    </row>
    <row r="159" spans="2:8" ht="15.75" thickBot="1">
      <c r="B159" s="1014"/>
      <c r="C159" s="1015"/>
      <c r="D159" s="1018"/>
      <c r="E159" s="1019"/>
      <c r="F159" s="1019"/>
      <c r="G159" s="1019"/>
      <c r="H159" s="1021"/>
    </row>
    <row r="160" spans="2:8" ht="15.75" thickBot="1"/>
    <row r="161" spans="2:8">
      <c r="B161" s="1207" t="s">
        <v>494</v>
      </c>
      <c r="C161" s="1208"/>
      <c r="D161" s="124" t="s">
        <v>495</v>
      </c>
      <c r="E161" s="123" t="s">
        <v>496</v>
      </c>
      <c r="F161" s="123" t="s">
        <v>2469</v>
      </c>
      <c r="G161" s="122" t="s">
        <v>492</v>
      </c>
      <c r="H161" s="121" t="s">
        <v>493</v>
      </c>
    </row>
    <row r="162" spans="2:8">
      <c r="B162" s="114" t="s">
        <v>1167</v>
      </c>
      <c r="C162" s="11" t="str">
        <f>VLOOKUP(B162,'LISTA DE PRECIOS'!A:B,2,FALSE)</f>
        <v>Tubería CPVC de 1/2"  100 PSI</v>
      </c>
      <c r="D162" s="12" t="str">
        <f>VLOOKUP(B162,'LISTA DE PRECIOS'!A:D,4,FALSE)</f>
        <v>M</v>
      </c>
      <c r="E162" s="12">
        <v>3</v>
      </c>
      <c r="F162" s="12">
        <v>1.05</v>
      </c>
      <c r="G162" s="13">
        <f>VLOOKUP(B162,'LISTA DE PRECIOS'!A:E,5,FALSE)</f>
        <v>5609</v>
      </c>
      <c r="H162" s="39">
        <f>+ROUND(E162*F162*G162,0)</f>
        <v>17668</v>
      </c>
    </row>
    <row r="163" spans="2:8">
      <c r="B163" s="114" t="s">
        <v>644</v>
      </c>
      <c r="C163" s="11" t="str">
        <f>VLOOKUP(B163,'LISTA DE PRECIOS'!A:B,2,FALSE)</f>
        <v>Accesorios CPVC 1/2" promedio</v>
      </c>
      <c r="D163" s="12" t="str">
        <f>VLOOKUP(B163,'LISTA DE PRECIOS'!A:D,4,FALSE)</f>
        <v>%Tub</v>
      </c>
      <c r="E163" s="12">
        <v>4</v>
      </c>
      <c r="F163" s="12">
        <v>1</v>
      </c>
      <c r="G163" s="13">
        <v>1557</v>
      </c>
      <c r="H163" s="39">
        <f>+ROUND(E163*F163*G163,0)</f>
        <v>6228</v>
      </c>
    </row>
    <row r="164" spans="2:8">
      <c r="B164" s="114" t="s">
        <v>926</v>
      </c>
      <c r="C164" s="11" t="str">
        <f>VLOOKUP(B164,'LISTA DE PRECIOS'!A:B,2,FALSE)</f>
        <v>Limpiador removedor PVC 1/4</v>
      </c>
      <c r="D164" s="12" t="str">
        <f>VLOOKUP(B164,'LISTA DE PRECIOS'!A:D,4,FALSE)</f>
        <v>Un</v>
      </c>
      <c r="E164" s="176">
        <v>1.7999999999999999E-2</v>
      </c>
      <c r="F164" s="12">
        <v>1.03</v>
      </c>
      <c r="G164" s="13">
        <f>VLOOKUP(B164,'LISTA DE PRECIOS'!A:E,5,FALSE)</f>
        <v>37083</v>
      </c>
      <c r="H164" s="39">
        <f t="shared" ref="H164:H167" si="11">+ROUND(E164*F164*G164,0)</f>
        <v>688</v>
      </c>
    </row>
    <row r="165" spans="2:8">
      <c r="B165" s="114" t="s">
        <v>1111</v>
      </c>
      <c r="C165" s="11" t="str">
        <f>VLOOKUP(B165,'LISTA DE PRECIOS'!A:B,2,FALSE)</f>
        <v>Soldadura liquida para PVC 1/4</v>
      </c>
      <c r="D165" s="12" t="str">
        <f>VLOOKUP(B165,'LISTA DE PRECIOS'!A:D,4,FALSE)</f>
        <v>Un</v>
      </c>
      <c r="E165" s="176">
        <v>1.7999999999999999E-2</v>
      </c>
      <c r="F165" s="12">
        <v>1.03</v>
      </c>
      <c r="G165" s="13">
        <f>VLOOKUP(B165,'LISTA DE PRECIOS'!A:E,5,FALSE)</f>
        <v>62900</v>
      </c>
      <c r="H165" s="39">
        <f t="shared" si="11"/>
        <v>1166</v>
      </c>
    </row>
    <row r="166" spans="2:8">
      <c r="B166" s="114" t="s">
        <v>985</v>
      </c>
      <c r="C166" s="11" t="str">
        <f>VLOOKUP(B166,'LISTA DE PRECIOS'!A:B,2,FALSE)</f>
        <v>Niple de HG de 1/2" de 15 cm</v>
      </c>
      <c r="D166" s="12" t="str">
        <f>VLOOKUP(B166,'LISTA DE PRECIOS'!A:D,4,FALSE)</f>
        <v>Un</v>
      </c>
      <c r="E166" s="12">
        <v>1</v>
      </c>
      <c r="F166" s="12">
        <v>1</v>
      </c>
      <c r="G166" s="13">
        <f>VLOOKUP(B166,'LISTA DE PRECIOS'!A:E,5,FALSE)</f>
        <v>3200</v>
      </c>
      <c r="H166" s="39">
        <f t="shared" si="11"/>
        <v>3200</v>
      </c>
    </row>
    <row r="167" spans="2:8" ht="15.75" thickBot="1">
      <c r="B167" s="91" t="s">
        <v>2427</v>
      </c>
      <c r="C167" s="11" t="str">
        <f>VLOOKUP(B167,'LISTA DE PRECIOS'!A:B,2,FALSE)</f>
        <v>Mortero 1:3 (producción)</v>
      </c>
      <c r="D167" s="12" t="str">
        <f>VLOOKUP(B167,'LISTA DE PRECIOS'!A:D,4,FALSE)</f>
        <v>M3</v>
      </c>
      <c r="E167" s="92">
        <v>0.01</v>
      </c>
      <c r="F167" s="92">
        <v>1.05</v>
      </c>
      <c r="G167" s="13">
        <f>VLOOKUP(B167,'LISTA DE PRECIOS'!A:E,5,FALSE)</f>
        <v>335812</v>
      </c>
      <c r="H167" s="94">
        <f t="shared" si="11"/>
        <v>3526</v>
      </c>
    </row>
    <row r="168" spans="2:8" ht="15.75" thickBot="1">
      <c r="B168" s="1022"/>
      <c r="C168" s="1023"/>
      <c r="D168" s="1024"/>
      <c r="E168" s="1030" t="s">
        <v>497</v>
      </c>
      <c r="F168" s="1031"/>
      <c r="G168" s="1032"/>
      <c r="H168" s="29">
        <f>ROUND(SUM(H162:H167),0)</f>
        <v>32476</v>
      </c>
    </row>
    <row r="169" spans="2:8" ht="15.75" thickBot="1">
      <c r="B169" s="1027"/>
      <c r="C169" s="1027"/>
      <c r="D169" s="1027"/>
      <c r="E169" s="1027"/>
      <c r="F169" s="1027"/>
      <c r="G169" s="1027"/>
      <c r="H169" s="1027"/>
    </row>
    <row r="170" spans="2:8">
      <c r="B170" s="1207" t="s">
        <v>489</v>
      </c>
      <c r="C170" s="1208"/>
      <c r="D170" s="124" t="s">
        <v>490</v>
      </c>
      <c r="E170" s="123" t="s">
        <v>491</v>
      </c>
      <c r="F170" s="123" t="s">
        <v>2530</v>
      </c>
      <c r="G170" s="122" t="s">
        <v>492</v>
      </c>
      <c r="H170" s="121" t="s">
        <v>493</v>
      </c>
    </row>
    <row r="171" spans="2:8" ht="15.75" thickBot="1">
      <c r="B171" s="91" t="s">
        <v>543</v>
      </c>
      <c r="C171" s="11" t="str">
        <f>VLOOKUP(B171,'LISTA DE PRECIOS'!A:B,2,FALSE)</f>
        <v>Herramienta menor</v>
      </c>
      <c r="D171" s="12" t="str">
        <f>VLOOKUP(B171,'LISTA DE PRECIOS'!A:D,4,FALSE)</f>
        <v>%MO</v>
      </c>
      <c r="E171" s="155">
        <v>0.1</v>
      </c>
      <c r="F171" s="155"/>
      <c r="G171" s="93">
        <f>+H181</f>
        <v>32351</v>
      </c>
      <c r="H171" s="154">
        <f>+ROUND(E171*G171,0)</f>
        <v>3235</v>
      </c>
    </row>
    <row r="172" spans="2:8" ht="15.75" thickBot="1">
      <c r="B172" s="1022"/>
      <c r="C172" s="1023"/>
      <c r="D172" s="1024"/>
      <c r="E172" s="1030" t="s">
        <v>498</v>
      </c>
      <c r="F172" s="1031"/>
      <c r="G172" s="1032"/>
      <c r="H172" s="29">
        <f>ROUND(SUM(H171:H171),0)</f>
        <v>3235</v>
      </c>
    </row>
    <row r="173" spans="2:8" ht="15.75" thickBot="1">
      <c r="B173" s="42"/>
      <c r="C173" s="42"/>
      <c r="D173" s="42"/>
      <c r="E173" s="10"/>
      <c r="F173" s="10"/>
      <c r="G173" s="7"/>
      <c r="H173" s="8"/>
    </row>
    <row r="174" spans="2:8" ht="24.75" thickBot="1">
      <c r="B174" s="1033" t="s">
        <v>499</v>
      </c>
      <c r="C174" s="1034"/>
      <c r="D174" s="30" t="s">
        <v>495</v>
      </c>
      <c r="E174" s="30" t="s">
        <v>501</v>
      </c>
      <c r="F174" s="25" t="s">
        <v>2530</v>
      </c>
      <c r="G174" s="31" t="s">
        <v>500</v>
      </c>
      <c r="H174" s="32" t="s">
        <v>493</v>
      </c>
    </row>
    <row r="175" spans="2:8" ht="15.75" thickBot="1">
      <c r="B175" s="15">
        <v>3</v>
      </c>
      <c r="C175" s="16" t="s">
        <v>4</v>
      </c>
      <c r="D175" s="17"/>
      <c r="E175" s="18"/>
      <c r="F175" s="18"/>
      <c r="G175" s="19"/>
      <c r="H175" s="20">
        <f t="shared" ref="H175" si="12">+ROUND(E175*G175,0)</f>
        <v>0</v>
      </c>
    </row>
    <row r="176" spans="2:8" ht="15.75" thickBot="1">
      <c r="B176" s="991"/>
      <c r="C176" s="991"/>
      <c r="D176" s="991"/>
      <c r="E176" s="992" t="s">
        <v>502</v>
      </c>
      <c r="F176" s="993"/>
      <c r="G176" s="994"/>
      <c r="H176" s="33">
        <f>ROUND(SUM(H175:H175),0)</f>
        <v>0</v>
      </c>
    </row>
    <row r="177" spans="2:8" ht="15.75" thickBot="1">
      <c r="B177" s="1027"/>
      <c r="C177" s="1027"/>
      <c r="D177" s="1027"/>
      <c r="E177" s="1027"/>
      <c r="F177" s="1027"/>
      <c r="G177" s="1027"/>
      <c r="H177" s="1027"/>
    </row>
    <row r="178" spans="2:8">
      <c r="B178" s="1207" t="s">
        <v>503</v>
      </c>
      <c r="C178" s="1208"/>
      <c r="D178" s="124" t="s">
        <v>495</v>
      </c>
      <c r="E178" s="123" t="s">
        <v>504</v>
      </c>
      <c r="F178" s="123" t="s">
        <v>2530</v>
      </c>
      <c r="G178" s="122" t="s">
        <v>505</v>
      </c>
      <c r="H178" s="121" t="s">
        <v>493</v>
      </c>
    </row>
    <row r="179" spans="2:8">
      <c r="B179" s="111" t="s">
        <v>2514</v>
      </c>
      <c r="C179" s="11" t="str">
        <f>VLOOKUP(B179,'LISTA DE PRECIOS'!A:B,2,FALSE)</f>
        <v>Ayudante</v>
      </c>
      <c r="D179" s="12" t="str">
        <f>VLOOKUP(B179,'LISTA DE PRECIOS'!A:D,4,FALSE)</f>
        <v>Día</v>
      </c>
      <c r="E179" s="23">
        <v>0.17</v>
      </c>
      <c r="F179" s="23">
        <v>1</v>
      </c>
      <c r="G179" s="13">
        <f>VLOOKUP(B179,'LISTA DE PRECIOS'!A:E,5,FALSE)</f>
        <v>67964</v>
      </c>
      <c r="H179" s="119">
        <f>+ROUND(E179*F179*G179,0)</f>
        <v>11554</v>
      </c>
    </row>
    <row r="180" spans="2:8" ht="15.75" thickBot="1">
      <c r="B180" s="118" t="s">
        <v>2516</v>
      </c>
      <c r="C180" s="11" t="str">
        <f>VLOOKUP(B180,'LISTA DE PRECIOS'!A:B,2,FALSE)</f>
        <v>Oficial</v>
      </c>
      <c r="D180" s="12" t="str">
        <f>VLOOKUP(B180,'LISTA DE PRECIOS'!A:D,4,FALSE)</f>
        <v>Día</v>
      </c>
      <c r="E180" s="117">
        <v>0.17</v>
      </c>
      <c r="F180" s="117">
        <v>1</v>
      </c>
      <c r="G180" s="13">
        <f>VLOOKUP(B180,'LISTA DE PRECIOS'!A:E,5,FALSE)</f>
        <v>122335</v>
      </c>
      <c r="H180" s="116">
        <f t="shared" ref="H180" si="13">+ROUND(E180*F180*G180,0)</f>
        <v>20797</v>
      </c>
    </row>
    <row r="181" spans="2:8" ht="15.75" thickBot="1">
      <c r="B181" s="991"/>
      <c r="C181" s="991"/>
      <c r="D181" s="991"/>
      <c r="E181" s="1042" t="s">
        <v>506</v>
      </c>
      <c r="F181" s="1043"/>
      <c r="G181" s="1031"/>
      <c r="H181" s="29">
        <f>ROUND(SUM(H179:H180),0)</f>
        <v>32351</v>
      </c>
    </row>
    <row r="182" spans="2:8" ht="15.75" thickBot="1">
      <c r="B182" s="42"/>
      <c r="C182" s="42"/>
      <c r="D182" s="42"/>
      <c r="E182" s="42"/>
      <c r="F182" s="42"/>
      <c r="G182" s="42"/>
      <c r="H182" s="42"/>
    </row>
    <row r="183" spans="2:8" ht="15.75" thickBot="1">
      <c r="B183" s="40"/>
      <c r="C183" s="40"/>
      <c r="D183" s="40"/>
      <c r="E183" s="995" t="s">
        <v>507</v>
      </c>
      <c r="F183" s="996"/>
      <c r="G183" s="997"/>
      <c r="H183" s="14">
        <f>+ROUND(H181+H172+H168+H176,0)</f>
        <v>68062</v>
      </c>
    </row>
    <row r="185" spans="2:8" ht="15.75" thickBot="1"/>
    <row r="186" spans="2:8" ht="16.5" thickBot="1">
      <c r="B186" s="998" t="s">
        <v>2532</v>
      </c>
      <c r="C186" s="999"/>
      <c r="D186" s="999"/>
      <c r="E186" s="999"/>
      <c r="F186" s="999"/>
      <c r="G186" s="999"/>
      <c r="H186" s="1000"/>
    </row>
    <row r="187" spans="2:8" ht="15" customHeight="1" thickBot="1">
      <c r="B187" s="1001" t="s">
        <v>488</v>
      </c>
      <c r="C187" s="1002"/>
      <c r="D187" s="1003"/>
      <c r="E187" s="1004"/>
      <c r="F187" s="1004"/>
      <c r="G187" s="1004"/>
      <c r="H187" s="1005"/>
    </row>
    <row r="188" spans="2:8" ht="15.75" thickBot="1">
      <c r="B188" s="1006" t="s">
        <v>2578</v>
      </c>
      <c r="C188" s="1007"/>
      <c r="D188" s="1008" t="s">
        <v>2086</v>
      </c>
      <c r="E188" s="1007"/>
      <c r="F188" s="1007"/>
      <c r="G188" s="1007"/>
      <c r="H188" s="1009"/>
    </row>
    <row r="189" spans="2:8" ht="14.45" customHeight="1">
      <c r="B189" s="1010" t="str">
        <f>VLOOKUP(D188,ACTIVIDADES!A:D,2,FALSE)</f>
        <v>Punto hidráulico PVC de 3/4" L prom = 3 m</v>
      </c>
      <c r="C189" s="1011"/>
      <c r="D189" s="1010" t="s">
        <v>34</v>
      </c>
      <c r="E189" s="1011"/>
      <c r="F189" s="1011"/>
      <c r="G189" s="1011"/>
      <c r="H189" s="38" t="s">
        <v>1</v>
      </c>
    </row>
    <row r="190" spans="2:8">
      <c r="B190" s="1012"/>
      <c r="C190" s="1013"/>
      <c r="D190" s="1016">
        <f>+ROUND(H213+H204+H200+H208,0)</f>
        <v>51840</v>
      </c>
      <c r="E190" s="1017"/>
      <c r="F190" s="1017"/>
      <c r="G190" s="1017"/>
      <c r="H190" s="1020" t="s">
        <v>2083</v>
      </c>
    </row>
    <row r="191" spans="2:8" ht="15.75" thickBot="1">
      <c r="B191" s="1014"/>
      <c r="C191" s="1015"/>
      <c r="D191" s="1018"/>
      <c r="E191" s="1019"/>
      <c r="F191" s="1019"/>
      <c r="G191" s="1019"/>
      <c r="H191" s="1021"/>
    </row>
    <row r="192" spans="2:8" ht="15.75" thickBot="1"/>
    <row r="193" spans="2:8">
      <c r="B193" s="1207" t="s">
        <v>494</v>
      </c>
      <c r="C193" s="1208"/>
      <c r="D193" s="124" t="s">
        <v>495</v>
      </c>
      <c r="E193" s="123" t="s">
        <v>496</v>
      </c>
      <c r="F193" s="123" t="s">
        <v>2469</v>
      </c>
      <c r="G193" s="122" t="s">
        <v>492</v>
      </c>
      <c r="H193" s="121" t="s">
        <v>493</v>
      </c>
    </row>
    <row r="194" spans="2:8">
      <c r="B194" s="114" t="s">
        <v>1243</v>
      </c>
      <c r="C194" s="11" t="str">
        <f>VLOOKUP(B194,'LISTA DE PRECIOS'!A:B,2,FALSE)</f>
        <v>Tubería PVC presión de 3/4" rde 21</v>
      </c>
      <c r="D194" s="12" t="str">
        <f>VLOOKUP(B194,'LISTA DE PRECIOS'!A:D,4,FALSE)</f>
        <v>M</v>
      </c>
      <c r="E194" s="12">
        <v>3</v>
      </c>
      <c r="F194" s="12">
        <v>1.05</v>
      </c>
      <c r="G194" s="13">
        <f>VLOOKUP(B194,'LISTA DE PRECIOS'!A:E,5,FALSE)</f>
        <v>2954</v>
      </c>
      <c r="H194" s="39">
        <f>+ROUND(E194*F194*G194,0)</f>
        <v>9305</v>
      </c>
    </row>
    <row r="195" spans="2:8">
      <c r="B195" s="114" t="s">
        <v>649</v>
      </c>
      <c r="C195" s="11" t="str">
        <f>VLOOKUP(B195,'LISTA DE PRECIOS'!A:B,2,FALSE)</f>
        <v>Accesorios PVC presión</v>
      </c>
      <c r="D195" s="12" t="str">
        <f>VLOOKUP(B195,'LISTA DE PRECIOS'!A:D,4,FALSE)</f>
        <v>%Tub</v>
      </c>
      <c r="E195" s="12">
        <v>0.5</v>
      </c>
      <c r="F195" s="12">
        <v>1</v>
      </c>
      <c r="G195" s="13">
        <f>+E195*H194</f>
        <v>4652.5</v>
      </c>
      <c r="H195" s="39">
        <f>+ROUND(G195,0)</f>
        <v>4653</v>
      </c>
    </row>
    <row r="196" spans="2:8">
      <c r="B196" s="114" t="s">
        <v>926</v>
      </c>
      <c r="C196" s="11" t="str">
        <f>VLOOKUP(B196,'LISTA DE PRECIOS'!A:B,2,FALSE)</f>
        <v>Limpiador removedor PVC 1/4</v>
      </c>
      <c r="D196" s="12" t="str">
        <f>VLOOKUP(B196,'LISTA DE PRECIOS'!A:D,4,FALSE)</f>
        <v>Un</v>
      </c>
      <c r="E196" s="176">
        <v>2.4E-2</v>
      </c>
      <c r="F196" s="12">
        <v>1.03</v>
      </c>
      <c r="G196" s="13">
        <f>VLOOKUP(B196,'LISTA DE PRECIOS'!A:E,5,FALSE)</f>
        <v>37083</v>
      </c>
      <c r="H196" s="39">
        <f t="shared" ref="H196:H199" si="14">+ROUND(E196*F196*G196,0)</f>
        <v>917</v>
      </c>
    </row>
    <row r="197" spans="2:8">
      <c r="B197" s="114" t="s">
        <v>1111</v>
      </c>
      <c r="C197" s="11" t="str">
        <f>VLOOKUP(B197,'LISTA DE PRECIOS'!A:B,2,FALSE)</f>
        <v>Soldadura liquida para PVC 1/4</v>
      </c>
      <c r="D197" s="12" t="str">
        <f>VLOOKUP(B197,'LISTA DE PRECIOS'!A:D,4,FALSE)</f>
        <v>Un</v>
      </c>
      <c r="E197" s="176">
        <v>2.4E-2</v>
      </c>
      <c r="F197" s="12">
        <v>1.03</v>
      </c>
      <c r="G197" s="13">
        <f>VLOOKUP(B197,'LISTA DE PRECIOS'!A:E,5,FALSE)</f>
        <v>62900</v>
      </c>
      <c r="H197" s="39">
        <f t="shared" si="14"/>
        <v>1555</v>
      </c>
    </row>
    <row r="198" spans="2:8">
      <c r="B198" s="114" t="s">
        <v>986</v>
      </c>
      <c r="C198" s="11" t="str">
        <f>VLOOKUP(B198,'LISTA DE PRECIOS'!A:B,2,FALSE)</f>
        <v>Niple Tub Hg  3/4  L=.15M</v>
      </c>
      <c r="D198" s="12" t="str">
        <f>VLOOKUP(B198,'LISTA DE PRECIOS'!A:D,4,FALSE)</f>
        <v>Un</v>
      </c>
      <c r="E198" s="12">
        <v>1</v>
      </c>
      <c r="F198" s="12">
        <v>1</v>
      </c>
      <c r="G198" s="13">
        <f>VLOOKUP(B198,'LISTA DE PRECIOS'!A:E,5,FALSE)</f>
        <v>4671</v>
      </c>
      <c r="H198" s="39">
        <f t="shared" si="14"/>
        <v>4671</v>
      </c>
    </row>
    <row r="199" spans="2:8">
      <c r="B199" s="114" t="s">
        <v>2427</v>
      </c>
      <c r="C199" s="11" t="str">
        <f>VLOOKUP(B199,'LISTA DE PRECIOS'!A:B,2,FALSE)</f>
        <v>Mortero 1:3 (producción)</v>
      </c>
      <c r="D199" s="12" t="str">
        <f>VLOOKUP(B199,'LISTA DE PRECIOS'!A:D,4,FALSE)</f>
        <v>M3</v>
      </c>
      <c r="E199" s="12">
        <v>0.01</v>
      </c>
      <c r="F199" s="12">
        <v>1.05</v>
      </c>
      <c r="G199" s="13">
        <f>VLOOKUP(B199,'LISTA DE PRECIOS'!A:E,5,FALSE)</f>
        <v>335812</v>
      </c>
      <c r="H199" s="39">
        <f t="shared" si="14"/>
        <v>3526</v>
      </c>
    </row>
    <row r="200" spans="2:8" ht="15.75" thickBot="1">
      <c r="B200" s="1022"/>
      <c r="C200" s="1023"/>
      <c r="D200" s="1024"/>
      <c r="E200" s="1030" t="s">
        <v>497</v>
      </c>
      <c r="F200" s="1031"/>
      <c r="G200" s="1032"/>
      <c r="H200" s="29">
        <f>ROUND(SUM(H194:H199),0)</f>
        <v>24627</v>
      </c>
    </row>
    <row r="201" spans="2:8" ht="15.75" thickBot="1">
      <c r="B201" s="1027"/>
      <c r="C201" s="1027"/>
      <c r="D201" s="1027"/>
      <c r="E201" s="1027"/>
      <c r="F201" s="1027"/>
      <c r="G201" s="1027"/>
      <c r="H201" s="1027"/>
    </row>
    <row r="202" spans="2:8">
      <c r="B202" s="1207" t="s">
        <v>489</v>
      </c>
      <c r="C202" s="1208"/>
      <c r="D202" s="124" t="s">
        <v>490</v>
      </c>
      <c r="E202" s="123" t="s">
        <v>491</v>
      </c>
      <c r="F202" s="123" t="s">
        <v>2530</v>
      </c>
      <c r="G202" s="122" t="s">
        <v>492</v>
      </c>
      <c r="H202" s="121" t="s">
        <v>493</v>
      </c>
    </row>
    <row r="203" spans="2:8" ht="15.75" thickBot="1">
      <c r="B203" s="91" t="s">
        <v>543</v>
      </c>
      <c r="C203" s="11" t="str">
        <f>VLOOKUP(B203,'LISTA DE PRECIOS'!A:B,2,FALSE)</f>
        <v>Herramienta menor</v>
      </c>
      <c r="D203" s="12" t="str">
        <f>VLOOKUP(B203,'LISTA DE PRECIOS'!A:D,4,FALSE)</f>
        <v>%MO</v>
      </c>
      <c r="E203" s="155">
        <v>0.1</v>
      </c>
      <c r="F203" s="155"/>
      <c r="G203" s="93">
        <f>+H213</f>
        <v>24739</v>
      </c>
      <c r="H203" s="154">
        <f>+ROUND(E203*G203,0)</f>
        <v>2474</v>
      </c>
    </row>
    <row r="204" spans="2:8" ht="15.75" thickBot="1">
      <c r="B204" s="1022"/>
      <c r="C204" s="1023"/>
      <c r="D204" s="1024"/>
      <c r="E204" s="1030" t="s">
        <v>498</v>
      </c>
      <c r="F204" s="1031"/>
      <c r="G204" s="1032"/>
      <c r="H204" s="29">
        <f>ROUND(SUM(H203:H203),0)</f>
        <v>2474</v>
      </c>
    </row>
    <row r="205" spans="2:8" ht="15.75" thickBot="1">
      <c r="B205" s="42"/>
      <c r="C205" s="42"/>
      <c r="D205" s="42"/>
      <c r="E205" s="10"/>
      <c r="F205" s="10"/>
      <c r="G205" s="7"/>
      <c r="H205" s="8"/>
    </row>
    <row r="206" spans="2:8" ht="24.75" thickBot="1">
      <c r="B206" s="1033" t="s">
        <v>499</v>
      </c>
      <c r="C206" s="1034"/>
      <c r="D206" s="30" t="s">
        <v>495</v>
      </c>
      <c r="E206" s="30" t="s">
        <v>501</v>
      </c>
      <c r="F206" s="25" t="s">
        <v>2530</v>
      </c>
      <c r="G206" s="31" t="s">
        <v>500</v>
      </c>
      <c r="H206" s="32" t="s">
        <v>493</v>
      </c>
    </row>
    <row r="207" spans="2:8" ht="15.75" thickBot="1">
      <c r="B207" s="15">
        <v>3</v>
      </c>
      <c r="C207" s="16" t="s">
        <v>4</v>
      </c>
      <c r="D207" s="17"/>
      <c r="E207" s="18"/>
      <c r="F207" s="18"/>
      <c r="G207" s="19"/>
      <c r="H207" s="20">
        <f t="shared" ref="H207" si="15">+ROUND(E207*G207,0)</f>
        <v>0</v>
      </c>
    </row>
    <row r="208" spans="2:8" ht="15.75" thickBot="1">
      <c r="B208" s="991"/>
      <c r="C208" s="991"/>
      <c r="D208" s="991"/>
      <c r="E208" s="992" t="s">
        <v>502</v>
      </c>
      <c r="F208" s="993"/>
      <c r="G208" s="994"/>
      <c r="H208" s="33">
        <f>ROUND(SUM(H207:H207),0)</f>
        <v>0</v>
      </c>
    </row>
    <row r="209" spans="2:8" ht="15.75" thickBot="1">
      <c r="B209" s="1027"/>
      <c r="C209" s="1027"/>
      <c r="D209" s="1027"/>
      <c r="E209" s="1027"/>
      <c r="F209" s="1027"/>
      <c r="G209" s="1027"/>
      <c r="H209" s="1027"/>
    </row>
    <row r="210" spans="2:8">
      <c r="B210" s="1207" t="s">
        <v>503</v>
      </c>
      <c r="C210" s="1208"/>
      <c r="D210" s="124" t="s">
        <v>495</v>
      </c>
      <c r="E210" s="123" t="s">
        <v>504</v>
      </c>
      <c r="F210" s="123" t="s">
        <v>2530</v>
      </c>
      <c r="G210" s="122" t="s">
        <v>505</v>
      </c>
      <c r="H210" s="121" t="s">
        <v>493</v>
      </c>
    </row>
    <row r="211" spans="2:8">
      <c r="B211" s="111" t="s">
        <v>2514</v>
      </c>
      <c r="C211" s="11" t="str">
        <f>VLOOKUP(B211,'LISTA DE PRECIOS'!A:B,2,FALSE)</f>
        <v>Ayudante</v>
      </c>
      <c r="D211" s="12" t="str">
        <f>VLOOKUP(B211,'LISTA DE PRECIOS'!A:D,4,FALSE)</f>
        <v>Día</v>
      </c>
      <c r="E211" s="23">
        <v>0.13</v>
      </c>
      <c r="F211" s="23">
        <v>1</v>
      </c>
      <c r="G211" s="13">
        <f>VLOOKUP(B211,'LISTA DE PRECIOS'!A:E,5,FALSE)</f>
        <v>67964</v>
      </c>
      <c r="H211" s="119">
        <f>+ROUND(E211*F211*G211,0)</f>
        <v>8835</v>
      </c>
    </row>
    <row r="212" spans="2:8" ht="15.75" thickBot="1">
      <c r="B212" s="118" t="s">
        <v>2516</v>
      </c>
      <c r="C212" s="11" t="str">
        <f>VLOOKUP(B212,'LISTA DE PRECIOS'!A:B,2,FALSE)</f>
        <v>Oficial</v>
      </c>
      <c r="D212" s="12" t="str">
        <f>VLOOKUP(B212,'LISTA DE PRECIOS'!A:D,4,FALSE)</f>
        <v>Día</v>
      </c>
      <c r="E212" s="117">
        <v>0.13</v>
      </c>
      <c r="F212" s="117">
        <v>1</v>
      </c>
      <c r="G212" s="13">
        <f>VLOOKUP(B212,'LISTA DE PRECIOS'!A:E,5,FALSE)</f>
        <v>122335</v>
      </c>
      <c r="H212" s="116">
        <f t="shared" ref="H212" si="16">+ROUND(E212*F212*G212,0)</f>
        <v>15904</v>
      </c>
    </row>
    <row r="213" spans="2:8" ht="15.75" thickBot="1">
      <c r="B213" s="991"/>
      <c r="C213" s="991"/>
      <c r="D213" s="991"/>
      <c r="E213" s="1042" t="s">
        <v>506</v>
      </c>
      <c r="F213" s="1043"/>
      <c r="G213" s="1031"/>
      <c r="H213" s="29">
        <f>ROUND(SUM(H211:H212),0)</f>
        <v>24739</v>
      </c>
    </row>
    <row r="214" spans="2:8" ht="15.75" thickBot="1">
      <c r="B214" s="42"/>
      <c r="C214" s="42"/>
      <c r="D214" s="42"/>
      <c r="E214" s="42"/>
      <c r="F214" s="42"/>
      <c r="G214" s="42"/>
      <c r="H214" s="42"/>
    </row>
    <row r="215" spans="2:8" ht="15.75" thickBot="1">
      <c r="B215" s="40"/>
      <c r="C215" s="40"/>
      <c r="D215" s="40"/>
      <c r="E215" s="995" t="s">
        <v>507</v>
      </c>
      <c r="F215" s="996"/>
      <c r="G215" s="997"/>
      <c r="H215" s="14">
        <f>+ROUND(H213+H204+H200+H208,0)</f>
        <v>51840</v>
      </c>
    </row>
    <row r="217" spans="2:8" ht="15.75" thickBot="1"/>
    <row r="218" spans="2:8" ht="16.5" thickBot="1">
      <c r="B218" s="998" t="s">
        <v>2532</v>
      </c>
      <c r="C218" s="999"/>
      <c r="D218" s="999"/>
      <c r="E218" s="999"/>
      <c r="F218" s="999"/>
      <c r="G218" s="999"/>
      <c r="H218" s="1000"/>
    </row>
    <row r="219" spans="2:8" ht="15" customHeight="1" thickBot="1">
      <c r="B219" s="1001" t="s">
        <v>488</v>
      </c>
      <c r="C219" s="1002"/>
      <c r="D219" s="1003"/>
      <c r="E219" s="1004"/>
      <c r="F219" s="1004"/>
      <c r="G219" s="1004"/>
      <c r="H219" s="1005"/>
    </row>
    <row r="220" spans="2:8" ht="15.75" thickBot="1">
      <c r="B220" s="1006" t="s">
        <v>2578</v>
      </c>
      <c r="C220" s="1007"/>
      <c r="D220" s="1008" t="s">
        <v>2088</v>
      </c>
      <c r="E220" s="1007"/>
      <c r="F220" s="1007"/>
      <c r="G220" s="1007"/>
      <c r="H220" s="1009"/>
    </row>
    <row r="221" spans="2:8" ht="14.45" customHeight="1">
      <c r="B221" s="1010" t="str">
        <f>VLOOKUP(D220,ACTIVIDADES!A:D,2,FALSE)</f>
        <v>Punto hidráulico PVC de 1"  L prom = 3 m</v>
      </c>
      <c r="C221" s="1011"/>
      <c r="D221" s="1010" t="s">
        <v>34</v>
      </c>
      <c r="E221" s="1011"/>
      <c r="F221" s="1011"/>
      <c r="G221" s="1011"/>
      <c r="H221" s="38" t="s">
        <v>1</v>
      </c>
    </row>
    <row r="222" spans="2:8">
      <c r="B222" s="1012"/>
      <c r="C222" s="1013"/>
      <c r="D222" s="1016">
        <f>+ROUND(H245+H236+H232+H240,0)</f>
        <v>67954</v>
      </c>
      <c r="E222" s="1017"/>
      <c r="F222" s="1017"/>
      <c r="G222" s="1017"/>
      <c r="H222" s="1020" t="s">
        <v>2083</v>
      </c>
    </row>
    <row r="223" spans="2:8" ht="15.75" thickBot="1">
      <c r="B223" s="1014"/>
      <c r="C223" s="1015"/>
      <c r="D223" s="1018"/>
      <c r="E223" s="1019"/>
      <c r="F223" s="1019"/>
      <c r="G223" s="1019"/>
      <c r="H223" s="1021"/>
    </row>
    <row r="224" spans="2:8" ht="15.75" thickBot="1"/>
    <row r="225" spans="2:8">
      <c r="B225" s="1207" t="s">
        <v>494</v>
      </c>
      <c r="C225" s="1208"/>
      <c r="D225" s="124" t="s">
        <v>495</v>
      </c>
      <c r="E225" s="123" t="s">
        <v>496</v>
      </c>
      <c r="F225" s="123" t="s">
        <v>2469</v>
      </c>
      <c r="G225" s="122" t="s">
        <v>492</v>
      </c>
      <c r="H225" s="121" t="s">
        <v>493</v>
      </c>
    </row>
    <row r="226" spans="2:8">
      <c r="B226" s="114" t="s">
        <v>1239</v>
      </c>
      <c r="C226" s="11" t="str">
        <f>VLOOKUP(B226,'LISTA DE PRECIOS'!A:B,2,FALSE)</f>
        <v>Tubería PVC presión de 1"    rde 21</v>
      </c>
      <c r="D226" s="12" t="str">
        <f>VLOOKUP(B226,'LISTA DE PRECIOS'!A:D,4,FALSE)</f>
        <v>M</v>
      </c>
      <c r="E226" s="12">
        <v>3</v>
      </c>
      <c r="F226" s="12">
        <v>1.05</v>
      </c>
      <c r="G226" s="13">
        <f>VLOOKUP(B226,'LISTA DE PRECIOS'!A:E,5,FALSE)</f>
        <v>4085</v>
      </c>
      <c r="H226" s="39">
        <f>+ROUND(E226*F226*G226,0)</f>
        <v>12868</v>
      </c>
    </row>
    <row r="227" spans="2:8">
      <c r="B227" s="114" t="s">
        <v>649</v>
      </c>
      <c r="C227" s="11" t="str">
        <f>VLOOKUP(B227,'LISTA DE PRECIOS'!A:B,2,FALSE)</f>
        <v>Accesorios PVC presión</v>
      </c>
      <c r="D227" s="12" t="str">
        <f>VLOOKUP(B227,'LISTA DE PRECIOS'!A:D,4,FALSE)</f>
        <v>%Tub</v>
      </c>
      <c r="E227" s="12">
        <v>0.5</v>
      </c>
      <c r="F227" s="12">
        <v>1</v>
      </c>
      <c r="G227" s="13">
        <f>+E227*H226</f>
        <v>6434</v>
      </c>
      <c r="H227" s="39">
        <f>+ROUND(G227,0)</f>
        <v>6434</v>
      </c>
    </row>
    <row r="228" spans="2:8">
      <c r="B228" s="114" t="s">
        <v>926</v>
      </c>
      <c r="C228" s="11" t="str">
        <f>VLOOKUP(B228,'LISTA DE PRECIOS'!A:B,2,FALSE)</f>
        <v>Limpiador removedor PVC 1/4</v>
      </c>
      <c r="D228" s="12" t="str">
        <f>VLOOKUP(B228,'LISTA DE PRECIOS'!A:D,4,FALSE)</f>
        <v>Un</v>
      </c>
      <c r="E228" s="176">
        <v>0.03</v>
      </c>
      <c r="F228" s="12">
        <v>1.03</v>
      </c>
      <c r="G228" s="13">
        <f>VLOOKUP(B228,'LISTA DE PRECIOS'!A:E,5,FALSE)</f>
        <v>37083</v>
      </c>
      <c r="H228" s="39">
        <f t="shared" ref="H228:H231" si="17">+ROUND(E228*F228*G228,0)</f>
        <v>1146</v>
      </c>
    </row>
    <row r="229" spans="2:8">
      <c r="B229" s="114" t="s">
        <v>1111</v>
      </c>
      <c r="C229" s="11" t="str">
        <f>VLOOKUP(B229,'LISTA DE PRECIOS'!A:B,2,FALSE)</f>
        <v>Soldadura liquida para PVC 1/4</v>
      </c>
      <c r="D229" s="12" t="str">
        <f>VLOOKUP(B229,'LISTA DE PRECIOS'!A:D,4,FALSE)</f>
        <v>Un</v>
      </c>
      <c r="E229" s="176">
        <v>0.03</v>
      </c>
      <c r="F229" s="12">
        <v>1.03</v>
      </c>
      <c r="G229" s="13">
        <f>VLOOKUP(B229,'LISTA DE PRECIOS'!A:E,5,FALSE)</f>
        <v>62900</v>
      </c>
      <c r="H229" s="39">
        <f t="shared" si="17"/>
        <v>1944</v>
      </c>
    </row>
    <row r="230" spans="2:8">
      <c r="B230" s="114" t="s">
        <v>988</v>
      </c>
      <c r="C230" s="11" t="str">
        <f>VLOOKUP(B230,'LISTA DE PRECIOS'!A:B,2,FALSE)</f>
        <v>Niple Tub Hg 1     L=.15M</v>
      </c>
      <c r="D230" s="12" t="str">
        <f>VLOOKUP(B230,'LISTA DE PRECIOS'!A:D,4,FALSE)</f>
        <v>Un</v>
      </c>
      <c r="E230" s="12">
        <v>1</v>
      </c>
      <c r="F230" s="12">
        <v>1</v>
      </c>
      <c r="G230" s="13">
        <f>VLOOKUP(B230,'LISTA DE PRECIOS'!A:E,5,FALSE)</f>
        <v>6450</v>
      </c>
      <c r="H230" s="39">
        <f t="shared" si="17"/>
        <v>6450</v>
      </c>
    </row>
    <row r="231" spans="2:8">
      <c r="B231" s="114" t="s">
        <v>2427</v>
      </c>
      <c r="C231" s="11" t="str">
        <f>VLOOKUP(B231,'LISTA DE PRECIOS'!A:B,2,FALSE)</f>
        <v>Mortero 1:3 (producción)</v>
      </c>
      <c r="D231" s="12" t="str">
        <f>VLOOKUP(B231,'LISTA DE PRECIOS'!A:D,4,FALSE)</f>
        <v>M3</v>
      </c>
      <c r="E231" s="12">
        <v>0.01</v>
      </c>
      <c r="F231" s="12">
        <v>1.05</v>
      </c>
      <c r="G231" s="13">
        <f>VLOOKUP(B231,'LISTA DE PRECIOS'!A:E,5,FALSE)</f>
        <v>335812</v>
      </c>
      <c r="H231" s="39">
        <f t="shared" si="17"/>
        <v>3526</v>
      </c>
    </row>
    <row r="232" spans="2:8" ht="15.75" thickBot="1">
      <c r="B232" s="1022"/>
      <c r="C232" s="1023"/>
      <c r="D232" s="1024"/>
      <c r="E232" s="1030" t="s">
        <v>497</v>
      </c>
      <c r="F232" s="1031"/>
      <c r="G232" s="1032"/>
      <c r="H232" s="29">
        <f>ROUND(SUM(H226:H231),0)</f>
        <v>32368</v>
      </c>
    </row>
    <row r="233" spans="2:8" ht="15.75" thickBot="1">
      <c r="B233" s="1027"/>
      <c r="C233" s="1027"/>
      <c r="D233" s="1027"/>
      <c r="E233" s="1027"/>
      <c r="F233" s="1027"/>
      <c r="G233" s="1027"/>
      <c r="H233" s="1027"/>
    </row>
    <row r="234" spans="2:8">
      <c r="B234" s="1207" t="s">
        <v>489</v>
      </c>
      <c r="C234" s="1208"/>
      <c r="D234" s="124" t="s">
        <v>490</v>
      </c>
      <c r="E234" s="123" t="s">
        <v>491</v>
      </c>
      <c r="F234" s="123" t="s">
        <v>2530</v>
      </c>
      <c r="G234" s="122" t="s">
        <v>492</v>
      </c>
      <c r="H234" s="121" t="s">
        <v>493</v>
      </c>
    </row>
    <row r="235" spans="2:8" ht="15.75" thickBot="1">
      <c r="B235" s="91" t="s">
        <v>543</v>
      </c>
      <c r="C235" s="11" t="str">
        <f>VLOOKUP(B235,'LISTA DE PRECIOS'!A:B,2,FALSE)</f>
        <v>Herramienta menor</v>
      </c>
      <c r="D235" s="12" t="str">
        <f>VLOOKUP(B235,'LISTA DE PRECIOS'!A:D,4,FALSE)</f>
        <v>%MO</v>
      </c>
      <c r="E235" s="155">
        <v>0.1</v>
      </c>
      <c r="F235" s="155"/>
      <c r="G235" s="93">
        <f>+H245</f>
        <v>32351</v>
      </c>
      <c r="H235" s="154">
        <f>+ROUND(E235*G235,0)</f>
        <v>3235</v>
      </c>
    </row>
    <row r="236" spans="2:8" ht="15.75" thickBot="1">
      <c r="B236" s="1022"/>
      <c r="C236" s="1023"/>
      <c r="D236" s="1024"/>
      <c r="E236" s="1030" t="s">
        <v>498</v>
      </c>
      <c r="F236" s="1031"/>
      <c r="G236" s="1032"/>
      <c r="H236" s="29">
        <f>ROUND(SUM(H235:H235),0)</f>
        <v>3235</v>
      </c>
    </row>
    <row r="237" spans="2:8" ht="15.75" thickBot="1">
      <c r="B237" s="42"/>
      <c r="C237" s="42"/>
      <c r="D237" s="42"/>
      <c r="E237" s="10"/>
      <c r="F237" s="10"/>
      <c r="G237" s="7"/>
      <c r="H237" s="8"/>
    </row>
    <row r="238" spans="2:8" ht="24.75" thickBot="1">
      <c r="B238" s="1033" t="s">
        <v>499</v>
      </c>
      <c r="C238" s="1034"/>
      <c r="D238" s="30" t="s">
        <v>495</v>
      </c>
      <c r="E238" s="30" t="s">
        <v>501</v>
      </c>
      <c r="F238" s="25" t="s">
        <v>2530</v>
      </c>
      <c r="G238" s="31" t="s">
        <v>500</v>
      </c>
      <c r="H238" s="32" t="s">
        <v>493</v>
      </c>
    </row>
    <row r="239" spans="2:8" ht="15.75" thickBot="1">
      <c r="B239" s="15">
        <v>3</v>
      </c>
      <c r="C239" s="16" t="s">
        <v>4</v>
      </c>
      <c r="D239" s="17"/>
      <c r="E239" s="18"/>
      <c r="F239" s="18"/>
      <c r="G239" s="19"/>
      <c r="H239" s="20">
        <f t="shared" ref="H239" si="18">+ROUND(E239*G239,0)</f>
        <v>0</v>
      </c>
    </row>
    <row r="240" spans="2:8" ht="15.75" thickBot="1">
      <c r="B240" s="991"/>
      <c r="C240" s="991"/>
      <c r="D240" s="991"/>
      <c r="E240" s="992" t="s">
        <v>502</v>
      </c>
      <c r="F240" s="993"/>
      <c r="G240" s="994"/>
      <c r="H240" s="33">
        <f>ROUND(SUM(H239:H239),0)</f>
        <v>0</v>
      </c>
    </row>
    <row r="241" spans="2:8" ht="15.75" thickBot="1">
      <c r="B241" s="1027"/>
      <c r="C241" s="1027"/>
      <c r="D241" s="1027"/>
      <c r="E241" s="1027"/>
      <c r="F241" s="1027"/>
      <c r="G241" s="1027"/>
      <c r="H241" s="1027"/>
    </row>
    <row r="242" spans="2:8">
      <c r="B242" s="1207" t="s">
        <v>503</v>
      </c>
      <c r="C242" s="1208"/>
      <c r="D242" s="124" t="s">
        <v>495</v>
      </c>
      <c r="E242" s="123" t="s">
        <v>504</v>
      </c>
      <c r="F242" s="123" t="s">
        <v>2530</v>
      </c>
      <c r="G242" s="122" t="s">
        <v>505</v>
      </c>
      <c r="H242" s="121" t="s">
        <v>493</v>
      </c>
    </row>
    <row r="243" spans="2:8">
      <c r="B243" s="111" t="s">
        <v>2514</v>
      </c>
      <c r="C243" s="11" t="str">
        <f>VLOOKUP(B243,'LISTA DE PRECIOS'!A:B,2,FALSE)</f>
        <v>Ayudante</v>
      </c>
      <c r="D243" s="12" t="str">
        <f>VLOOKUP(B243,'LISTA DE PRECIOS'!A:D,4,FALSE)</f>
        <v>Día</v>
      </c>
      <c r="E243" s="23">
        <v>0.17</v>
      </c>
      <c r="F243" s="23">
        <v>1</v>
      </c>
      <c r="G243" s="13">
        <f>VLOOKUP(B243,'LISTA DE PRECIOS'!A:E,5,FALSE)</f>
        <v>67964</v>
      </c>
      <c r="H243" s="119">
        <f>+ROUND(E243*F243*G243,0)</f>
        <v>11554</v>
      </c>
    </row>
    <row r="244" spans="2:8" ht="15.75" thickBot="1">
      <c r="B244" s="118" t="s">
        <v>2516</v>
      </c>
      <c r="C244" s="11" t="str">
        <f>VLOOKUP(B244,'LISTA DE PRECIOS'!A:B,2,FALSE)</f>
        <v>Oficial</v>
      </c>
      <c r="D244" s="12" t="str">
        <f>VLOOKUP(B244,'LISTA DE PRECIOS'!A:D,4,FALSE)</f>
        <v>Día</v>
      </c>
      <c r="E244" s="117">
        <v>0.17</v>
      </c>
      <c r="F244" s="117">
        <v>1</v>
      </c>
      <c r="G244" s="13">
        <f>VLOOKUP(B244,'LISTA DE PRECIOS'!A:E,5,FALSE)</f>
        <v>122335</v>
      </c>
      <c r="H244" s="116">
        <f t="shared" ref="H244" si="19">+ROUND(E244*F244*G244,0)</f>
        <v>20797</v>
      </c>
    </row>
    <row r="245" spans="2:8" ht="15.75" thickBot="1">
      <c r="B245" s="991"/>
      <c r="C245" s="991"/>
      <c r="D245" s="991"/>
      <c r="E245" s="1042" t="s">
        <v>506</v>
      </c>
      <c r="F245" s="1043"/>
      <c r="G245" s="1031"/>
      <c r="H245" s="29">
        <f>ROUND(SUM(H243:H244),0)</f>
        <v>32351</v>
      </c>
    </row>
    <row r="246" spans="2:8" ht="15.75" thickBot="1">
      <c r="B246" s="42"/>
      <c r="C246" s="42"/>
      <c r="D246" s="42"/>
      <c r="E246" s="42"/>
      <c r="F246" s="42"/>
      <c r="G246" s="42"/>
      <c r="H246" s="42"/>
    </row>
    <row r="247" spans="2:8" ht="15.75" thickBot="1">
      <c r="B247" s="40"/>
      <c r="C247" s="40"/>
      <c r="D247" s="40"/>
      <c r="E247" s="995" t="s">
        <v>507</v>
      </c>
      <c r="F247" s="996"/>
      <c r="G247" s="997"/>
      <c r="H247" s="14">
        <f>+ROUND(H245+H236+H232+H240,0)</f>
        <v>67954</v>
      </c>
    </row>
    <row r="249" spans="2:8" ht="15.75" thickBot="1"/>
    <row r="250" spans="2:8" ht="16.5" thickBot="1">
      <c r="B250" s="998" t="s">
        <v>2532</v>
      </c>
      <c r="C250" s="999"/>
      <c r="D250" s="999"/>
      <c r="E250" s="999"/>
      <c r="F250" s="999"/>
      <c r="G250" s="999"/>
      <c r="H250" s="1000"/>
    </row>
    <row r="251" spans="2:8" ht="15" customHeight="1" thickBot="1">
      <c r="B251" s="1001" t="s">
        <v>488</v>
      </c>
      <c r="C251" s="1002"/>
      <c r="D251" s="1003"/>
      <c r="E251" s="1004"/>
      <c r="F251" s="1004"/>
      <c r="G251" s="1004"/>
      <c r="H251" s="1005"/>
    </row>
    <row r="252" spans="2:8" ht="15.75" thickBot="1">
      <c r="B252" s="1006" t="s">
        <v>2578</v>
      </c>
      <c r="C252" s="1007"/>
      <c r="D252" s="1008" t="s">
        <v>2090</v>
      </c>
      <c r="E252" s="1007"/>
      <c r="F252" s="1007"/>
      <c r="G252" s="1007"/>
      <c r="H252" s="1009"/>
    </row>
    <row r="253" spans="2:8" ht="14.45" customHeight="1">
      <c r="B253" s="1010" t="str">
        <f>VLOOKUP(D252,ACTIVIDADES!A:D,2,FALSE)</f>
        <v>Punto hidráulico PVC de 1 1/4"  L prom = 3 m</v>
      </c>
      <c r="C253" s="1011"/>
      <c r="D253" s="1010" t="s">
        <v>34</v>
      </c>
      <c r="E253" s="1011"/>
      <c r="F253" s="1011"/>
      <c r="G253" s="1011"/>
      <c r="H253" s="38" t="s">
        <v>1</v>
      </c>
    </row>
    <row r="254" spans="2:8">
      <c r="B254" s="1012"/>
      <c r="C254" s="1013"/>
      <c r="D254" s="1016">
        <f>+ROUND(H277+H268+H264+H272,0)</f>
        <v>68872</v>
      </c>
      <c r="E254" s="1017"/>
      <c r="F254" s="1017"/>
      <c r="G254" s="1017"/>
      <c r="H254" s="1020" t="s">
        <v>2083</v>
      </c>
    </row>
    <row r="255" spans="2:8" ht="15.75" thickBot="1">
      <c r="B255" s="1014"/>
      <c r="C255" s="1015"/>
      <c r="D255" s="1018"/>
      <c r="E255" s="1019"/>
      <c r="F255" s="1019"/>
      <c r="G255" s="1019"/>
      <c r="H255" s="1021"/>
    </row>
    <row r="256" spans="2:8" ht="15.75" thickBot="1"/>
    <row r="257" spans="2:8">
      <c r="B257" s="1207" t="s">
        <v>494</v>
      </c>
      <c r="C257" s="1208"/>
      <c r="D257" s="124" t="s">
        <v>495</v>
      </c>
      <c r="E257" s="123" t="s">
        <v>496</v>
      </c>
      <c r="F257" s="123" t="s">
        <v>2469</v>
      </c>
      <c r="G257" s="122" t="s">
        <v>492</v>
      </c>
      <c r="H257" s="121" t="s">
        <v>493</v>
      </c>
    </row>
    <row r="258" spans="2:8">
      <c r="B258" s="114" t="s">
        <v>1238</v>
      </c>
      <c r="C258" s="11" t="str">
        <f>VLOOKUP(B258,'LISTA DE PRECIOS'!A:B,2,FALSE)</f>
        <v>Tubería PVC presión de 1 1/4" rde 21</v>
      </c>
      <c r="D258" s="12" t="str">
        <f>VLOOKUP(B258,'LISTA DE PRECIOS'!A:D,4,FALSE)</f>
        <v>M</v>
      </c>
      <c r="E258" s="12">
        <v>3</v>
      </c>
      <c r="F258" s="12">
        <v>1.05</v>
      </c>
      <c r="G258" s="13">
        <f>VLOOKUP(B258,'LISTA DE PRECIOS'!A:E,5,FALSE)</f>
        <v>6507</v>
      </c>
      <c r="H258" s="39">
        <f>+ROUND(E258*F258*G258,0)</f>
        <v>20497</v>
      </c>
    </row>
    <row r="259" spans="2:8">
      <c r="B259" s="114" t="s">
        <v>649</v>
      </c>
      <c r="C259" s="11" t="str">
        <f>VLOOKUP(B259,'LISTA DE PRECIOS'!A:B,2,FALSE)</f>
        <v>Accesorios PVC presión</v>
      </c>
      <c r="D259" s="12" t="str">
        <f>VLOOKUP(B259,'LISTA DE PRECIOS'!A:D,4,FALSE)</f>
        <v>%Tub</v>
      </c>
      <c r="E259" s="12">
        <v>0.25</v>
      </c>
      <c r="F259" s="12">
        <v>1</v>
      </c>
      <c r="G259" s="13">
        <f>+E259*H258</f>
        <v>5124.25</v>
      </c>
      <c r="H259" s="39">
        <f>+ROUND(G259,0)</f>
        <v>5124</v>
      </c>
    </row>
    <row r="260" spans="2:8">
      <c r="B260" s="114" t="s">
        <v>926</v>
      </c>
      <c r="C260" s="11" t="str">
        <f>VLOOKUP(B260,'LISTA DE PRECIOS'!A:B,2,FALSE)</f>
        <v>Limpiador removedor PVC 1/4</v>
      </c>
      <c r="D260" s="12" t="str">
        <f>VLOOKUP(B260,'LISTA DE PRECIOS'!A:D,4,FALSE)</f>
        <v>Un</v>
      </c>
      <c r="E260" s="176">
        <v>3.5999999999999997E-2</v>
      </c>
      <c r="F260" s="12">
        <v>1.03</v>
      </c>
      <c r="G260" s="13">
        <f>VLOOKUP(B260,'LISTA DE PRECIOS'!A:E,5,FALSE)</f>
        <v>37083</v>
      </c>
      <c r="H260" s="39">
        <f t="shared" ref="H260:H263" si="20">+ROUND(E260*F260*G260,0)</f>
        <v>1375</v>
      </c>
    </row>
    <row r="261" spans="2:8">
      <c r="B261" s="114" t="s">
        <v>1111</v>
      </c>
      <c r="C261" s="11" t="str">
        <f>VLOOKUP(B261,'LISTA DE PRECIOS'!A:B,2,FALSE)</f>
        <v>Soldadura liquida para PVC 1/4</v>
      </c>
      <c r="D261" s="12" t="str">
        <f>VLOOKUP(B261,'LISTA DE PRECIOS'!A:D,4,FALSE)</f>
        <v>Un</v>
      </c>
      <c r="E261" s="176">
        <v>3.5999999999999997E-2</v>
      </c>
      <c r="F261" s="12">
        <v>1.03</v>
      </c>
      <c r="G261" s="13">
        <f>VLOOKUP(B261,'LISTA DE PRECIOS'!A:E,5,FALSE)</f>
        <v>62900</v>
      </c>
      <c r="H261" s="39">
        <f t="shared" si="20"/>
        <v>2332</v>
      </c>
    </row>
    <row r="262" spans="2:8">
      <c r="B262" s="114" t="s">
        <v>989</v>
      </c>
      <c r="C262" s="11" t="s">
        <v>282</v>
      </c>
      <c r="D262" s="12" t="s">
        <v>35</v>
      </c>
      <c r="E262" s="12">
        <v>1</v>
      </c>
      <c r="F262" s="12">
        <v>1</v>
      </c>
      <c r="G262" s="13">
        <f>VLOOKUP(B262,'LISTA DE PRECIOS'!A:E,5,FALSE)</f>
        <v>8100</v>
      </c>
      <c r="H262" s="39">
        <f t="shared" si="20"/>
        <v>8100</v>
      </c>
    </row>
    <row r="263" spans="2:8">
      <c r="B263" s="114" t="s">
        <v>2427</v>
      </c>
      <c r="C263" s="11" t="str">
        <f>VLOOKUP(B263,'LISTA DE PRECIOS'!A:B,2,FALSE)</f>
        <v>Mortero 1:3 (producción)</v>
      </c>
      <c r="D263" s="12" t="str">
        <f>VLOOKUP(B263,'LISTA DE PRECIOS'!A:D,4,FALSE)</f>
        <v>M3</v>
      </c>
      <c r="E263" s="176">
        <v>1.2E-2</v>
      </c>
      <c r="F263" s="12">
        <v>1.05</v>
      </c>
      <c r="G263" s="13">
        <f>VLOOKUP(B263,'LISTA DE PRECIOS'!A:E,5,FALSE)</f>
        <v>335812</v>
      </c>
      <c r="H263" s="39">
        <f t="shared" si="20"/>
        <v>4231</v>
      </c>
    </row>
    <row r="264" spans="2:8" ht="15.75" thickBot="1">
      <c r="B264" s="1022"/>
      <c r="C264" s="1023"/>
      <c r="D264" s="1024"/>
      <c r="E264" s="1030" t="s">
        <v>497</v>
      </c>
      <c r="F264" s="1031"/>
      <c r="G264" s="1032"/>
      <c r="H264" s="29">
        <f>ROUND(SUM(H258:H263),0)</f>
        <v>41659</v>
      </c>
    </row>
    <row r="265" spans="2:8" ht="15.75" thickBot="1">
      <c r="B265" s="1027"/>
      <c r="C265" s="1027"/>
      <c r="D265" s="1027"/>
      <c r="E265" s="1027"/>
      <c r="F265" s="1027"/>
      <c r="G265" s="1027"/>
      <c r="H265" s="1027"/>
    </row>
    <row r="266" spans="2:8">
      <c r="B266" s="1207" t="s">
        <v>489</v>
      </c>
      <c r="C266" s="1208"/>
      <c r="D266" s="124" t="s">
        <v>490</v>
      </c>
      <c r="E266" s="123" t="s">
        <v>491</v>
      </c>
      <c r="F266" s="123" t="s">
        <v>2530</v>
      </c>
      <c r="G266" s="122" t="s">
        <v>492</v>
      </c>
      <c r="H266" s="121" t="s">
        <v>493</v>
      </c>
    </row>
    <row r="267" spans="2:8" ht="15.75" thickBot="1">
      <c r="B267" s="91" t="s">
        <v>543</v>
      </c>
      <c r="C267" s="11" t="str">
        <f>VLOOKUP(B267,'LISTA DE PRECIOS'!A:B,2,FALSE)</f>
        <v>Herramienta menor</v>
      </c>
      <c r="D267" s="12" t="str">
        <f>VLOOKUP(B267,'LISTA DE PRECIOS'!A:D,4,FALSE)</f>
        <v>%MO</v>
      </c>
      <c r="E267" s="155">
        <v>0.1</v>
      </c>
      <c r="F267" s="155"/>
      <c r="G267" s="93">
        <f>+H277</f>
        <v>24739</v>
      </c>
      <c r="H267" s="154">
        <f>+ROUND(E267*G267,0)</f>
        <v>2474</v>
      </c>
    </row>
    <row r="268" spans="2:8" ht="15.75" thickBot="1">
      <c r="B268" s="1022"/>
      <c r="C268" s="1023"/>
      <c r="D268" s="1024"/>
      <c r="E268" s="1030" t="s">
        <v>498</v>
      </c>
      <c r="F268" s="1031"/>
      <c r="G268" s="1032"/>
      <c r="H268" s="29">
        <f>ROUND(SUM(H267:H267),0)</f>
        <v>2474</v>
      </c>
    </row>
    <row r="269" spans="2:8" ht="15.75" thickBot="1">
      <c r="B269" s="42"/>
      <c r="C269" s="42"/>
      <c r="D269" s="42"/>
      <c r="E269" s="10"/>
      <c r="F269" s="10"/>
      <c r="G269" s="7"/>
      <c r="H269" s="8"/>
    </row>
    <row r="270" spans="2:8" ht="24.75" thickBot="1">
      <c r="B270" s="1033" t="s">
        <v>499</v>
      </c>
      <c r="C270" s="1034"/>
      <c r="D270" s="30" t="s">
        <v>495</v>
      </c>
      <c r="E270" s="30" t="s">
        <v>501</v>
      </c>
      <c r="F270" s="25" t="s">
        <v>2530</v>
      </c>
      <c r="G270" s="31" t="s">
        <v>500</v>
      </c>
      <c r="H270" s="32" t="s">
        <v>493</v>
      </c>
    </row>
    <row r="271" spans="2:8" ht="15.75" thickBot="1">
      <c r="B271" s="15">
        <v>3</v>
      </c>
      <c r="C271" s="16" t="s">
        <v>4</v>
      </c>
      <c r="D271" s="17"/>
      <c r="E271" s="18"/>
      <c r="F271" s="18"/>
      <c r="G271" s="19"/>
      <c r="H271" s="20">
        <f t="shared" ref="H271" si="21">+ROUND(E271*G271,0)</f>
        <v>0</v>
      </c>
    </row>
    <row r="272" spans="2:8" ht="15.75" thickBot="1">
      <c r="B272" s="991"/>
      <c r="C272" s="991"/>
      <c r="D272" s="991"/>
      <c r="E272" s="992" t="s">
        <v>502</v>
      </c>
      <c r="F272" s="993"/>
      <c r="G272" s="994"/>
      <c r="H272" s="33">
        <f>ROUND(SUM(H271:H271),0)</f>
        <v>0</v>
      </c>
    </row>
    <row r="273" spans="2:8" ht="15.75" thickBot="1">
      <c r="B273" s="1027"/>
      <c r="C273" s="1027"/>
      <c r="D273" s="1027"/>
      <c r="E273" s="1027"/>
      <c r="F273" s="1027"/>
      <c r="G273" s="1027"/>
      <c r="H273" s="1027"/>
    </row>
    <row r="274" spans="2:8">
      <c r="B274" s="1207" t="s">
        <v>503</v>
      </c>
      <c r="C274" s="1208"/>
      <c r="D274" s="124" t="s">
        <v>495</v>
      </c>
      <c r="E274" s="123" t="s">
        <v>504</v>
      </c>
      <c r="F274" s="123" t="s">
        <v>2530</v>
      </c>
      <c r="G274" s="122" t="s">
        <v>505</v>
      </c>
      <c r="H274" s="121" t="s">
        <v>493</v>
      </c>
    </row>
    <row r="275" spans="2:8">
      <c r="B275" s="111" t="s">
        <v>2514</v>
      </c>
      <c r="C275" s="11" t="str">
        <f>VLOOKUP(B275,'LISTA DE PRECIOS'!A:B,2,FALSE)</f>
        <v>Ayudante</v>
      </c>
      <c r="D275" s="12" t="str">
        <f>VLOOKUP(B275,'LISTA DE PRECIOS'!A:D,4,FALSE)</f>
        <v>Día</v>
      </c>
      <c r="E275" s="23">
        <v>0.13</v>
      </c>
      <c r="F275" s="23">
        <v>1</v>
      </c>
      <c r="G275" s="13">
        <f>VLOOKUP(B275,'LISTA DE PRECIOS'!A:E,5,FALSE)</f>
        <v>67964</v>
      </c>
      <c r="H275" s="119">
        <f>+ROUND(E275*F275*G275,0)</f>
        <v>8835</v>
      </c>
    </row>
    <row r="276" spans="2:8" ht="15.75" thickBot="1">
      <c r="B276" s="118" t="s">
        <v>2516</v>
      </c>
      <c r="C276" s="11" t="str">
        <f>VLOOKUP(B276,'LISTA DE PRECIOS'!A:B,2,FALSE)</f>
        <v>Oficial</v>
      </c>
      <c r="D276" s="12" t="str">
        <f>VLOOKUP(B276,'LISTA DE PRECIOS'!A:D,4,FALSE)</f>
        <v>Día</v>
      </c>
      <c r="E276" s="117">
        <v>0.13</v>
      </c>
      <c r="F276" s="117">
        <v>1</v>
      </c>
      <c r="G276" s="13">
        <f>VLOOKUP(B276,'LISTA DE PRECIOS'!A:E,5,FALSE)</f>
        <v>122335</v>
      </c>
      <c r="H276" s="116">
        <f t="shared" ref="H276" si="22">+ROUND(E276*F276*G276,0)</f>
        <v>15904</v>
      </c>
    </row>
    <row r="277" spans="2:8" ht="15.75" thickBot="1">
      <c r="B277" s="991"/>
      <c r="C277" s="991"/>
      <c r="D277" s="991"/>
      <c r="E277" s="1042" t="s">
        <v>506</v>
      </c>
      <c r="F277" s="1043"/>
      <c r="G277" s="1031"/>
      <c r="H277" s="29">
        <f>ROUND(SUM(H275:H276),0)</f>
        <v>24739</v>
      </c>
    </row>
    <row r="278" spans="2:8" ht="15.75" thickBot="1">
      <c r="B278" s="42"/>
      <c r="C278" s="42"/>
      <c r="D278" s="42"/>
      <c r="E278" s="42"/>
      <c r="F278" s="42"/>
      <c r="G278" s="42"/>
      <c r="H278" s="42"/>
    </row>
    <row r="279" spans="2:8" ht="15.75" thickBot="1">
      <c r="B279" s="40"/>
      <c r="C279" s="40"/>
      <c r="D279" s="40"/>
      <c r="E279" s="995" t="s">
        <v>507</v>
      </c>
      <c r="F279" s="996"/>
      <c r="G279" s="997"/>
      <c r="H279" s="14">
        <f>+ROUND(H277+H268+H264+H272,0)</f>
        <v>68872</v>
      </c>
    </row>
    <row r="281" spans="2:8" ht="15.75" thickBot="1"/>
    <row r="282" spans="2:8" ht="16.5" thickBot="1">
      <c r="B282" s="998" t="s">
        <v>2532</v>
      </c>
      <c r="C282" s="999"/>
      <c r="D282" s="999"/>
      <c r="E282" s="999"/>
      <c r="F282" s="999"/>
      <c r="G282" s="999"/>
      <c r="H282" s="1000"/>
    </row>
    <row r="283" spans="2:8" ht="15" customHeight="1" thickBot="1">
      <c r="B283" s="1001" t="s">
        <v>488</v>
      </c>
      <c r="C283" s="1002"/>
      <c r="D283" s="1003"/>
      <c r="E283" s="1004"/>
      <c r="F283" s="1004"/>
      <c r="G283" s="1004"/>
      <c r="H283" s="1005"/>
    </row>
    <row r="284" spans="2:8" ht="15.75" thickBot="1">
      <c r="B284" s="1006" t="s">
        <v>2578</v>
      </c>
      <c r="C284" s="1007"/>
      <c r="D284" s="1008" t="s">
        <v>2092</v>
      </c>
      <c r="E284" s="1007"/>
      <c r="F284" s="1007"/>
      <c r="G284" s="1007"/>
      <c r="H284" s="1009"/>
    </row>
    <row r="285" spans="2:8" ht="14.45" customHeight="1">
      <c r="B285" s="1010" t="str">
        <f>VLOOKUP(D284,ACTIVIDADES!A:D,2,FALSE)</f>
        <v xml:space="preserve">Punto hidráulico PVC de 1 1/2" L prom = 3 m </v>
      </c>
      <c r="C285" s="1011"/>
      <c r="D285" s="1010" t="s">
        <v>34</v>
      </c>
      <c r="E285" s="1011"/>
      <c r="F285" s="1011"/>
      <c r="G285" s="1011"/>
      <c r="H285" s="38" t="s">
        <v>1</v>
      </c>
    </row>
    <row r="286" spans="2:8">
      <c r="B286" s="1012"/>
      <c r="C286" s="1013"/>
      <c r="D286" s="1016">
        <f>+ROUND(H309+H300+H296+H304,0)</f>
        <v>84248</v>
      </c>
      <c r="E286" s="1017"/>
      <c r="F286" s="1017"/>
      <c r="G286" s="1017"/>
      <c r="H286" s="1020" t="s">
        <v>2083</v>
      </c>
    </row>
    <row r="287" spans="2:8" ht="15.75" thickBot="1">
      <c r="B287" s="1014"/>
      <c r="C287" s="1015"/>
      <c r="D287" s="1018"/>
      <c r="E287" s="1019"/>
      <c r="F287" s="1019"/>
      <c r="G287" s="1019"/>
      <c r="H287" s="1021"/>
    </row>
    <row r="288" spans="2:8" ht="15.75" thickBot="1"/>
    <row r="289" spans="2:8">
      <c r="B289" s="1207" t="s">
        <v>494</v>
      </c>
      <c r="C289" s="1208"/>
      <c r="D289" s="124" t="s">
        <v>495</v>
      </c>
      <c r="E289" s="123" t="s">
        <v>496</v>
      </c>
      <c r="F289" s="123" t="s">
        <v>2469</v>
      </c>
      <c r="G289" s="122" t="s">
        <v>492</v>
      </c>
      <c r="H289" s="121" t="s">
        <v>493</v>
      </c>
    </row>
    <row r="290" spans="2:8">
      <c r="B290" s="114" t="s">
        <v>1237</v>
      </c>
      <c r="C290" s="11" t="str">
        <f>VLOOKUP(B290,'LISTA DE PRECIOS'!A:B,2,FALSE)</f>
        <v>Tubería PVC presión de 1 1/2" rde 21</v>
      </c>
      <c r="D290" s="12" t="str">
        <f>VLOOKUP(B290,'LISTA DE PRECIOS'!A:D,4,FALSE)</f>
        <v>M</v>
      </c>
      <c r="E290" s="12">
        <v>3</v>
      </c>
      <c r="F290" s="12">
        <v>1.05</v>
      </c>
      <c r="G290" s="13">
        <f>VLOOKUP(B290,'LISTA DE PRECIOS'!A:E,5,FALSE)</f>
        <v>8516</v>
      </c>
      <c r="H290" s="39">
        <f>+ROUND(E290*F290*G290,0)</f>
        <v>26825</v>
      </c>
    </row>
    <row r="291" spans="2:8">
      <c r="B291" s="114" t="s">
        <v>644</v>
      </c>
      <c r="C291" s="11" t="str">
        <f>VLOOKUP(B291,'LISTA DE PRECIOS'!A:B,2,FALSE)</f>
        <v>Accesorios CPVC 1/2" promedio</v>
      </c>
      <c r="D291" s="12" t="str">
        <f>VLOOKUP(B291,'LISTA DE PRECIOS'!A:D,4,FALSE)</f>
        <v>%Tub</v>
      </c>
      <c r="E291" s="12">
        <v>2</v>
      </c>
      <c r="F291" s="12">
        <v>1</v>
      </c>
      <c r="G291" s="13">
        <f>VLOOKUP(B291,'LISTA DE PRECIOS'!A:E,5,FALSE)</f>
        <v>1557</v>
      </c>
      <c r="H291" s="39">
        <f>+ROUND(E291*F291*G291,0)</f>
        <v>3114</v>
      </c>
    </row>
    <row r="292" spans="2:8">
      <c r="B292" s="114" t="s">
        <v>926</v>
      </c>
      <c r="C292" s="11" t="str">
        <f>VLOOKUP(B292,'LISTA DE PRECIOS'!A:B,2,FALSE)</f>
        <v>Limpiador removedor PVC 1/4</v>
      </c>
      <c r="D292" s="12" t="str">
        <f>VLOOKUP(B292,'LISTA DE PRECIOS'!A:D,4,FALSE)</f>
        <v>Un</v>
      </c>
      <c r="E292" s="176">
        <v>4.4999999999999998E-2</v>
      </c>
      <c r="F292" s="12">
        <v>1.03</v>
      </c>
      <c r="G292" s="13">
        <f>VLOOKUP(B292,'LISTA DE PRECIOS'!A:E,5,FALSE)</f>
        <v>37083</v>
      </c>
      <c r="H292" s="39">
        <f t="shared" ref="H292:H295" si="23">+ROUND(E292*F292*G292,0)</f>
        <v>1719</v>
      </c>
    </row>
    <row r="293" spans="2:8">
      <c r="B293" s="114" t="s">
        <v>1111</v>
      </c>
      <c r="C293" s="11" t="str">
        <f>VLOOKUP(B293,'LISTA DE PRECIOS'!A:B,2,FALSE)</f>
        <v>Soldadura liquida para PVC 1/4</v>
      </c>
      <c r="D293" s="12" t="str">
        <f>VLOOKUP(B293,'LISTA DE PRECIOS'!A:D,4,FALSE)</f>
        <v>Un</v>
      </c>
      <c r="E293" s="176">
        <v>4.4999999999999998E-2</v>
      </c>
      <c r="F293" s="12">
        <v>1.03</v>
      </c>
      <c r="G293" s="13">
        <f>VLOOKUP(B293,'LISTA DE PRECIOS'!A:E,5,FALSE)</f>
        <v>62900</v>
      </c>
      <c r="H293" s="39">
        <f t="shared" si="23"/>
        <v>2915</v>
      </c>
    </row>
    <row r="294" spans="2:8">
      <c r="B294" s="114" t="s">
        <v>990</v>
      </c>
      <c r="C294" s="11" t="str">
        <f>VLOOKUP(B294,'LISTA DE PRECIOS'!A:B,2,FALSE)</f>
        <v>Niple Tub Hg 1-1/2 L=.15M</v>
      </c>
      <c r="D294" s="12" t="str">
        <f>VLOOKUP(B294,'LISTA DE PRECIOS'!A:D,4,FALSE)</f>
        <v>Un</v>
      </c>
      <c r="E294" s="12">
        <v>1</v>
      </c>
      <c r="F294" s="12">
        <v>1</v>
      </c>
      <c r="G294" s="13">
        <f>VLOOKUP(B294,'LISTA DE PRECIOS'!A:E,5,FALSE)</f>
        <v>8800</v>
      </c>
      <c r="H294" s="39">
        <f t="shared" si="23"/>
        <v>8800</v>
      </c>
    </row>
    <row r="295" spans="2:8" ht="15.75" thickBot="1">
      <c r="B295" s="91" t="s">
        <v>2427</v>
      </c>
      <c r="C295" s="11" t="str">
        <f>VLOOKUP(B295,'LISTA DE PRECIOS'!A:B,2,FALSE)</f>
        <v>Mortero 1:3 (producción)</v>
      </c>
      <c r="D295" s="12" t="str">
        <f>VLOOKUP(B295,'LISTA DE PRECIOS'!A:D,4,FALSE)</f>
        <v>M3</v>
      </c>
      <c r="E295" s="173">
        <v>1.4999999999999999E-2</v>
      </c>
      <c r="F295" s="92">
        <v>1.05</v>
      </c>
      <c r="G295" s="13">
        <f>VLOOKUP(B295,'LISTA DE PRECIOS'!A:E,5,FALSE)</f>
        <v>335812</v>
      </c>
      <c r="H295" s="94">
        <f t="shared" si="23"/>
        <v>5289</v>
      </c>
    </row>
    <row r="296" spans="2:8" ht="15.75" thickBot="1">
      <c r="B296" s="1022"/>
      <c r="C296" s="1023"/>
      <c r="D296" s="1024"/>
      <c r="E296" s="1030" t="s">
        <v>497</v>
      </c>
      <c r="F296" s="1031"/>
      <c r="G296" s="1032"/>
      <c r="H296" s="29">
        <f>ROUND(SUM(H290:H295),0)</f>
        <v>48662</v>
      </c>
    </row>
    <row r="297" spans="2:8" ht="15.75" thickBot="1">
      <c r="B297" s="1027"/>
      <c r="C297" s="1027"/>
      <c r="D297" s="1027"/>
      <c r="E297" s="1027"/>
      <c r="F297" s="1027"/>
      <c r="G297" s="1027"/>
      <c r="H297" s="1027"/>
    </row>
    <row r="298" spans="2:8">
      <c r="B298" s="1207" t="s">
        <v>489</v>
      </c>
      <c r="C298" s="1208"/>
      <c r="D298" s="124" t="s">
        <v>490</v>
      </c>
      <c r="E298" s="123" t="s">
        <v>491</v>
      </c>
      <c r="F298" s="123" t="s">
        <v>2530</v>
      </c>
      <c r="G298" s="122" t="s">
        <v>492</v>
      </c>
      <c r="H298" s="121" t="s">
        <v>493</v>
      </c>
    </row>
    <row r="299" spans="2:8" ht="15.75" thickBot="1">
      <c r="B299" s="91" t="s">
        <v>543</v>
      </c>
      <c r="C299" s="11" t="str">
        <f>VLOOKUP(B299,'LISTA DE PRECIOS'!A:B,2,FALSE)</f>
        <v>Herramienta menor</v>
      </c>
      <c r="D299" s="12" t="str">
        <f>VLOOKUP(B299,'LISTA DE PRECIOS'!A:D,4,FALSE)</f>
        <v>%MO</v>
      </c>
      <c r="E299" s="155">
        <v>0.1</v>
      </c>
      <c r="F299" s="155"/>
      <c r="G299" s="93">
        <f>+H309</f>
        <v>32351</v>
      </c>
      <c r="H299" s="154">
        <f>+ROUND(E299*G299,0)</f>
        <v>3235</v>
      </c>
    </row>
    <row r="300" spans="2:8" ht="15.75" thickBot="1">
      <c r="B300" s="1022"/>
      <c r="C300" s="1023"/>
      <c r="D300" s="1024"/>
      <c r="E300" s="1030" t="s">
        <v>498</v>
      </c>
      <c r="F300" s="1031"/>
      <c r="G300" s="1032"/>
      <c r="H300" s="29">
        <f>ROUND(SUM(H299:H299),0)</f>
        <v>3235</v>
      </c>
    </row>
    <row r="301" spans="2:8" ht="15.75" thickBot="1">
      <c r="B301" s="42"/>
      <c r="C301" s="42"/>
      <c r="D301" s="42"/>
      <c r="E301" s="10"/>
      <c r="F301" s="10"/>
      <c r="G301" s="7"/>
      <c r="H301" s="8"/>
    </row>
    <row r="302" spans="2:8" ht="24.75" thickBot="1">
      <c r="B302" s="1033" t="s">
        <v>499</v>
      </c>
      <c r="C302" s="1034"/>
      <c r="D302" s="30" t="s">
        <v>495</v>
      </c>
      <c r="E302" s="30" t="s">
        <v>501</v>
      </c>
      <c r="F302" s="25" t="s">
        <v>2530</v>
      </c>
      <c r="G302" s="31" t="s">
        <v>500</v>
      </c>
      <c r="H302" s="32" t="s">
        <v>493</v>
      </c>
    </row>
    <row r="303" spans="2:8" ht="15.75" thickBot="1">
      <c r="B303" s="15">
        <v>3</v>
      </c>
      <c r="C303" s="16" t="s">
        <v>4</v>
      </c>
      <c r="D303" s="17"/>
      <c r="E303" s="18"/>
      <c r="F303" s="18"/>
      <c r="G303" s="19"/>
      <c r="H303" s="20">
        <f t="shared" ref="H303" si="24">+ROUND(E303*G303,0)</f>
        <v>0</v>
      </c>
    </row>
    <row r="304" spans="2:8" ht="15.75" thickBot="1">
      <c r="B304" s="991"/>
      <c r="C304" s="991"/>
      <c r="D304" s="991"/>
      <c r="E304" s="992" t="s">
        <v>502</v>
      </c>
      <c r="F304" s="993"/>
      <c r="G304" s="994"/>
      <c r="H304" s="33">
        <f>ROUND(SUM(H303:H303),0)</f>
        <v>0</v>
      </c>
    </row>
    <row r="305" spans="2:8" ht="15.75" thickBot="1">
      <c r="B305" s="1027"/>
      <c r="C305" s="1027"/>
      <c r="D305" s="1027"/>
      <c r="E305" s="1027"/>
      <c r="F305" s="1027"/>
      <c r="G305" s="1027"/>
      <c r="H305" s="1027"/>
    </row>
    <row r="306" spans="2:8">
      <c r="B306" s="1207" t="s">
        <v>503</v>
      </c>
      <c r="C306" s="1208"/>
      <c r="D306" s="124" t="s">
        <v>495</v>
      </c>
      <c r="E306" s="123" t="s">
        <v>504</v>
      </c>
      <c r="F306" s="123" t="s">
        <v>2530</v>
      </c>
      <c r="G306" s="122" t="s">
        <v>505</v>
      </c>
      <c r="H306" s="121" t="s">
        <v>493</v>
      </c>
    </row>
    <row r="307" spans="2:8">
      <c r="B307" s="111" t="s">
        <v>2514</v>
      </c>
      <c r="C307" s="11" t="str">
        <f>VLOOKUP(B307,'LISTA DE PRECIOS'!A:B,2,FALSE)</f>
        <v>Ayudante</v>
      </c>
      <c r="D307" s="12" t="str">
        <f>VLOOKUP(B307,'LISTA DE PRECIOS'!A:D,4,FALSE)</f>
        <v>Día</v>
      </c>
      <c r="E307" s="23">
        <v>0.17</v>
      </c>
      <c r="F307" s="23">
        <v>1</v>
      </c>
      <c r="G307" s="13">
        <f>VLOOKUP(B307,'LISTA DE PRECIOS'!A:E,5,FALSE)</f>
        <v>67964</v>
      </c>
      <c r="H307" s="119">
        <f>+ROUND(E307*F307*G307,0)</f>
        <v>11554</v>
      </c>
    </row>
    <row r="308" spans="2:8" ht="15.75" thickBot="1">
      <c r="B308" s="118" t="s">
        <v>2516</v>
      </c>
      <c r="C308" s="11" t="str">
        <f>VLOOKUP(B308,'LISTA DE PRECIOS'!A:B,2,FALSE)</f>
        <v>Oficial</v>
      </c>
      <c r="D308" s="12" t="str">
        <f>VLOOKUP(B308,'LISTA DE PRECIOS'!A:D,4,FALSE)</f>
        <v>Día</v>
      </c>
      <c r="E308" s="117">
        <v>0.17</v>
      </c>
      <c r="F308" s="117">
        <v>1</v>
      </c>
      <c r="G308" s="13">
        <f>VLOOKUP(B308,'LISTA DE PRECIOS'!A:E,5,FALSE)</f>
        <v>122335</v>
      </c>
      <c r="H308" s="116">
        <f t="shared" ref="H308" si="25">+ROUND(E308*F308*G308,0)</f>
        <v>20797</v>
      </c>
    </row>
    <row r="309" spans="2:8" ht="15.75" thickBot="1">
      <c r="B309" s="991"/>
      <c r="C309" s="991"/>
      <c r="D309" s="991"/>
      <c r="E309" s="1042" t="s">
        <v>506</v>
      </c>
      <c r="F309" s="1043"/>
      <c r="G309" s="1031"/>
      <c r="H309" s="29">
        <f>ROUND(SUM(H307:H308),0)</f>
        <v>32351</v>
      </c>
    </row>
    <row r="310" spans="2:8" ht="15.75" thickBot="1">
      <c r="B310" s="42"/>
      <c r="C310" s="42"/>
      <c r="D310" s="42"/>
      <c r="E310" s="42"/>
      <c r="F310" s="42"/>
      <c r="G310" s="42"/>
      <c r="H310" s="42"/>
    </row>
    <row r="311" spans="2:8" ht="15.75" thickBot="1">
      <c r="B311" s="40"/>
      <c r="C311" s="40"/>
      <c r="D311" s="40"/>
      <c r="E311" s="995" t="s">
        <v>507</v>
      </c>
      <c r="F311" s="996"/>
      <c r="G311" s="997"/>
      <c r="H311" s="14">
        <f>+ROUND(H309+H300+H296+H304,0)</f>
        <v>84248</v>
      </c>
    </row>
    <row r="313" spans="2:8" ht="15.75" thickBot="1"/>
    <row r="314" spans="2:8" ht="16.5" thickBot="1">
      <c r="B314" s="998" t="s">
        <v>2532</v>
      </c>
      <c r="C314" s="999"/>
      <c r="D314" s="999"/>
      <c r="E314" s="999"/>
      <c r="F314" s="999"/>
      <c r="G314" s="999"/>
      <c r="H314" s="1000"/>
    </row>
    <row r="315" spans="2:8" ht="15" customHeight="1" thickBot="1">
      <c r="B315" s="1001" t="s">
        <v>488</v>
      </c>
      <c r="C315" s="1002"/>
      <c r="D315" s="1003"/>
      <c r="E315" s="1004"/>
      <c r="F315" s="1004"/>
      <c r="G315" s="1004"/>
      <c r="H315" s="1005"/>
    </row>
    <row r="316" spans="2:8" ht="15.75" thickBot="1">
      <c r="B316" s="1006" t="s">
        <v>2578</v>
      </c>
      <c r="C316" s="1007"/>
      <c r="D316" s="1008" t="s">
        <v>2094</v>
      </c>
      <c r="E316" s="1007"/>
      <c r="F316" s="1007"/>
      <c r="G316" s="1007"/>
      <c r="H316" s="1009"/>
    </row>
    <row r="317" spans="2:8" ht="14.45" customHeight="1">
      <c r="B317" s="1010" t="str">
        <f>VLOOKUP(D316,ACTIVIDADES!A:D,2,FALSE)</f>
        <v>Punto hidráulico PVC de 2" L prom = 3 m</v>
      </c>
      <c r="C317" s="1011"/>
      <c r="D317" s="1010" t="s">
        <v>34</v>
      </c>
      <c r="E317" s="1011"/>
      <c r="F317" s="1011"/>
      <c r="G317" s="1011"/>
      <c r="H317" s="38" t="s">
        <v>1</v>
      </c>
    </row>
    <row r="318" spans="2:8">
      <c r="B318" s="1012"/>
      <c r="C318" s="1013"/>
      <c r="D318" s="1016">
        <f>+ROUND(H341+H332+H328+H336,0)</f>
        <v>117167</v>
      </c>
      <c r="E318" s="1017"/>
      <c r="F318" s="1017"/>
      <c r="G318" s="1017"/>
      <c r="H318" s="1020" t="s">
        <v>2083</v>
      </c>
    </row>
    <row r="319" spans="2:8" ht="15.75" thickBot="1">
      <c r="B319" s="1014"/>
      <c r="C319" s="1015"/>
      <c r="D319" s="1018"/>
      <c r="E319" s="1019"/>
      <c r="F319" s="1019"/>
      <c r="G319" s="1019"/>
      <c r="H319" s="1021"/>
    </row>
    <row r="320" spans="2:8" ht="15.75" thickBot="1"/>
    <row r="321" spans="2:8">
      <c r="B321" s="1207" t="s">
        <v>494</v>
      </c>
      <c r="C321" s="1208"/>
      <c r="D321" s="124" t="s">
        <v>495</v>
      </c>
      <c r="E321" s="123" t="s">
        <v>496</v>
      </c>
      <c r="F321" s="123" t="s">
        <v>2469</v>
      </c>
      <c r="G321" s="122" t="s">
        <v>492</v>
      </c>
      <c r="H321" s="121" t="s">
        <v>493</v>
      </c>
    </row>
    <row r="322" spans="2:8">
      <c r="B322" s="114" t="s">
        <v>1241</v>
      </c>
      <c r="C322" s="11" t="str">
        <f>VLOOKUP(B322,'LISTA DE PRECIOS'!A:B,2,FALSE)</f>
        <v>Tubería PVC presión de 2"    rde 21</v>
      </c>
      <c r="D322" s="12" t="str">
        <f>VLOOKUP(B322,'LISTA DE PRECIOS'!A:D,4,FALSE)</f>
        <v>M</v>
      </c>
      <c r="E322" s="12">
        <v>3</v>
      </c>
      <c r="F322" s="12">
        <v>1.05</v>
      </c>
      <c r="G322" s="13">
        <f>VLOOKUP(B322,'LISTA DE PRECIOS'!A:E,5,FALSE)</f>
        <v>13073</v>
      </c>
      <c r="H322" s="39">
        <f>+ROUND(E322*F322*G322,0)</f>
        <v>41180</v>
      </c>
    </row>
    <row r="323" spans="2:8">
      <c r="B323" s="114" t="s">
        <v>649</v>
      </c>
      <c r="C323" s="11" t="str">
        <f>VLOOKUP(B323,'LISTA DE PRECIOS'!A:B,2,FALSE)</f>
        <v>Accesorios PVC presión</v>
      </c>
      <c r="D323" s="12" t="str">
        <f>VLOOKUP(B323,'LISTA DE PRECIOS'!A:D,4,FALSE)</f>
        <v>%Tub</v>
      </c>
      <c r="E323" s="12">
        <v>0.25</v>
      </c>
      <c r="F323" s="12">
        <v>1</v>
      </c>
      <c r="G323" s="13">
        <f>+E323*H322</f>
        <v>10295</v>
      </c>
      <c r="H323" s="39">
        <f>+ROUND(G323,0)</f>
        <v>10295</v>
      </c>
    </row>
    <row r="324" spans="2:8">
      <c r="B324" s="114" t="s">
        <v>926</v>
      </c>
      <c r="C324" s="11" t="str">
        <f>VLOOKUP(B324,'LISTA DE PRECIOS'!A:B,2,FALSE)</f>
        <v>Limpiador removedor PVC 1/4</v>
      </c>
      <c r="D324" s="12" t="str">
        <f>VLOOKUP(B324,'LISTA DE PRECIOS'!A:D,4,FALSE)</f>
        <v>Un</v>
      </c>
      <c r="E324" s="176">
        <v>0.06</v>
      </c>
      <c r="F324" s="12">
        <v>1.03</v>
      </c>
      <c r="G324" s="13">
        <f>VLOOKUP(B324,'LISTA DE PRECIOS'!A:E,5,FALSE)</f>
        <v>37083</v>
      </c>
      <c r="H324" s="39">
        <f t="shared" ref="H324:H327" si="26">+ROUND(E324*F324*G324,0)</f>
        <v>2292</v>
      </c>
    </row>
    <row r="325" spans="2:8">
      <c r="B325" s="114" t="s">
        <v>1111</v>
      </c>
      <c r="C325" s="11" t="str">
        <f>VLOOKUP(B325,'LISTA DE PRECIOS'!A:B,2,FALSE)</f>
        <v>Soldadura liquida para PVC 1/4</v>
      </c>
      <c r="D325" s="12" t="str">
        <f>VLOOKUP(B325,'LISTA DE PRECIOS'!A:D,4,FALSE)</f>
        <v>Un</v>
      </c>
      <c r="E325" s="176">
        <v>0.06</v>
      </c>
      <c r="F325" s="12">
        <v>1.03</v>
      </c>
      <c r="G325" s="13">
        <f>VLOOKUP(B325,'LISTA DE PRECIOS'!A:E,5,FALSE)</f>
        <v>62900</v>
      </c>
      <c r="H325" s="39">
        <f t="shared" si="26"/>
        <v>3887</v>
      </c>
    </row>
    <row r="326" spans="2:8">
      <c r="B326" s="114" t="s">
        <v>1299</v>
      </c>
      <c r="C326" s="11" t="str">
        <f>VLOOKUP(B326,'LISTA DE PRECIOS'!A:B,2,FALSE)</f>
        <v>Niple Tub Hg 2     L=.15M</v>
      </c>
      <c r="D326" s="12" t="str">
        <f>VLOOKUP(B326,'LISTA DE PRECIOS'!A:D,4,FALSE)</f>
        <v>Un</v>
      </c>
      <c r="E326" s="12">
        <v>1</v>
      </c>
      <c r="F326" s="12">
        <v>1</v>
      </c>
      <c r="G326" s="13">
        <f>VLOOKUP(B326,'LISTA DE PRECIOS'!A:E,5,FALSE)</f>
        <v>11300</v>
      </c>
      <c r="H326" s="39">
        <f t="shared" si="26"/>
        <v>11300</v>
      </c>
    </row>
    <row r="327" spans="2:8" ht="15.75" thickBot="1">
      <c r="B327" s="91" t="s">
        <v>2427</v>
      </c>
      <c r="C327" s="11" t="str">
        <f>VLOOKUP(B327,'LISTA DE PRECIOS'!A:B,2,FALSE)</f>
        <v>Mortero 1:3 (producción)</v>
      </c>
      <c r="D327" s="12" t="str">
        <f>VLOOKUP(B327,'LISTA DE PRECIOS'!A:D,4,FALSE)</f>
        <v>M3</v>
      </c>
      <c r="E327" s="173">
        <v>1.7999999999999999E-2</v>
      </c>
      <c r="F327" s="92">
        <v>1.05</v>
      </c>
      <c r="G327" s="13">
        <f>VLOOKUP(B327,'LISTA DE PRECIOS'!A:E,5,FALSE)</f>
        <v>335812</v>
      </c>
      <c r="H327" s="94">
        <f t="shared" si="26"/>
        <v>6347</v>
      </c>
    </row>
    <row r="328" spans="2:8" ht="15.75" thickBot="1">
      <c r="B328" s="1022"/>
      <c r="C328" s="1023"/>
      <c r="D328" s="1024"/>
      <c r="E328" s="1030" t="s">
        <v>497</v>
      </c>
      <c r="F328" s="1031"/>
      <c r="G328" s="1032"/>
      <c r="H328" s="29">
        <f>ROUND(SUM(H322:H327),0)</f>
        <v>75301</v>
      </c>
    </row>
    <row r="329" spans="2:8" ht="15.75" thickBot="1">
      <c r="B329" s="1027"/>
      <c r="C329" s="1027"/>
      <c r="D329" s="1027"/>
      <c r="E329" s="1027"/>
      <c r="F329" s="1027"/>
      <c r="G329" s="1027"/>
      <c r="H329" s="1027"/>
    </row>
    <row r="330" spans="2:8">
      <c r="B330" s="1207" t="s">
        <v>489</v>
      </c>
      <c r="C330" s="1208"/>
      <c r="D330" s="124" t="s">
        <v>490</v>
      </c>
      <c r="E330" s="123" t="s">
        <v>491</v>
      </c>
      <c r="F330" s="123" t="s">
        <v>2530</v>
      </c>
      <c r="G330" s="122" t="s">
        <v>492</v>
      </c>
      <c r="H330" s="121" t="s">
        <v>493</v>
      </c>
    </row>
    <row r="331" spans="2:8" ht="15.75" thickBot="1">
      <c r="B331" s="91" t="s">
        <v>543</v>
      </c>
      <c r="C331" s="11" t="str">
        <f>VLOOKUP(B331,'LISTA DE PRECIOS'!A:B,2,FALSE)</f>
        <v>Herramienta menor</v>
      </c>
      <c r="D331" s="12" t="str">
        <f>VLOOKUP(B331,'LISTA DE PRECIOS'!A:D,4,FALSE)</f>
        <v>%MO</v>
      </c>
      <c r="E331" s="155">
        <v>0.1</v>
      </c>
      <c r="F331" s="155"/>
      <c r="G331" s="93">
        <f>+H341</f>
        <v>38060</v>
      </c>
      <c r="H331" s="154">
        <f>+ROUND(E331*G331,0)</f>
        <v>3806</v>
      </c>
    </row>
    <row r="332" spans="2:8" ht="15.75" thickBot="1">
      <c r="B332" s="1022"/>
      <c r="C332" s="1023"/>
      <c r="D332" s="1024"/>
      <c r="E332" s="1030" t="s">
        <v>498</v>
      </c>
      <c r="F332" s="1031"/>
      <c r="G332" s="1032"/>
      <c r="H332" s="29">
        <f>ROUND(SUM(H331:H331),0)</f>
        <v>3806</v>
      </c>
    </row>
    <row r="333" spans="2:8" ht="15.75" thickBot="1">
      <c r="B333" s="42"/>
      <c r="C333" s="42"/>
      <c r="D333" s="42"/>
      <c r="E333" s="10"/>
      <c r="F333" s="10"/>
      <c r="G333" s="7"/>
      <c r="H333" s="8"/>
    </row>
    <row r="334" spans="2:8" ht="24.75" thickBot="1">
      <c r="B334" s="1033" t="s">
        <v>499</v>
      </c>
      <c r="C334" s="1034"/>
      <c r="D334" s="30" t="s">
        <v>495</v>
      </c>
      <c r="E334" s="30" t="s">
        <v>501</v>
      </c>
      <c r="F334" s="25" t="s">
        <v>2530</v>
      </c>
      <c r="G334" s="31" t="s">
        <v>500</v>
      </c>
      <c r="H334" s="32" t="s">
        <v>493</v>
      </c>
    </row>
    <row r="335" spans="2:8" ht="15.75" thickBot="1">
      <c r="B335" s="15">
        <v>3</v>
      </c>
      <c r="C335" s="16" t="s">
        <v>4</v>
      </c>
      <c r="D335" s="17"/>
      <c r="E335" s="18"/>
      <c r="F335" s="18"/>
      <c r="G335" s="19"/>
      <c r="H335" s="20">
        <f t="shared" ref="H335" si="27">+ROUND(E335*G335,0)</f>
        <v>0</v>
      </c>
    </row>
    <row r="336" spans="2:8" ht="15.75" thickBot="1">
      <c r="B336" s="991"/>
      <c r="C336" s="991"/>
      <c r="D336" s="991"/>
      <c r="E336" s="992" t="s">
        <v>502</v>
      </c>
      <c r="F336" s="993"/>
      <c r="G336" s="994"/>
      <c r="H336" s="33">
        <f>ROUND(SUM(H335:H335),0)</f>
        <v>0</v>
      </c>
    </row>
    <row r="337" spans="2:8" ht="15.75" thickBot="1">
      <c r="B337" s="1027"/>
      <c r="C337" s="1027"/>
      <c r="D337" s="1027"/>
      <c r="E337" s="1027"/>
      <c r="F337" s="1027"/>
      <c r="G337" s="1027"/>
      <c r="H337" s="1027"/>
    </row>
    <row r="338" spans="2:8">
      <c r="B338" s="1207" t="s">
        <v>503</v>
      </c>
      <c r="C338" s="1208"/>
      <c r="D338" s="124" t="s">
        <v>495</v>
      </c>
      <c r="E338" s="123" t="s">
        <v>504</v>
      </c>
      <c r="F338" s="123" t="s">
        <v>2530</v>
      </c>
      <c r="G338" s="122" t="s">
        <v>505</v>
      </c>
      <c r="H338" s="121" t="s">
        <v>493</v>
      </c>
    </row>
    <row r="339" spans="2:8">
      <c r="B339" s="111" t="s">
        <v>2514</v>
      </c>
      <c r="C339" s="11" t="str">
        <f>VLOOKUP(B339,'LISTA DE PRECIOS'!A:B,2,FALSE)</f>
        <v>Ayudante</v>
      </c>
      <c r="D339" s="12" t="str">
        <f>VLOOKUP(B339,'LISTA DE PRECIOS'!A:D,4,FALSE)</f>
        <v>Día</v>
      </c>
      <c r="E339" s="23">
        <v>0.2</v>
      </c>
      <c r="F339" s="23">
        <v>1</v>
      </c>
      <c r="G339" s="13">
        <f>VLOOKUP(B339,'LISTA DE PRECIOS'!A:E,5,FALSE)</f>
        <v>67964</v>
      </c>
      <c r="H339" s="119">
        <f>+ROUND(E339*F339*G339,0)</f>
        <v>13593</v>
      </c>
    </row>
    <row r="340" spans="2:8" ht="15.75" thickBot="1">
      <c r="B340" s="118" t="s">
        <v>2516</v>
      </c>
      <c r="C340" s="11" t="str">
        <f>VLOOKUP(B340,'LISTA DE PRECIOS'!A:B,2,FALSE)</f>
        <v>Oficial</v>
      </c>
      <c r="D340" s="12" t="str">
        <f>VLOOKUP(B340,'LISTA DE PRECIOS'!A:D,4,FALSE)</f>
        <v>Día</v>
      </c>
      <c r="E340" s="117">
        <v>0.2</v>
      </c>
      <c r="F340" s="117">
        <v>1</v>
      </c>
      <c r="G340" s="13">
        <f>VLOOKUP(B340,'LISTA DE PRECIOS'!A:E,5,FALSE)</f>
        <v>122335</v>
      </c>
      <c r="H340" s="116">
        <f t="shared" ref="H340" si="28">+ROUND(E340*F340*G340,0)</f>
        <v>24467</v>
      </c>
    </row>
    <row r="341" spans="2:8" ht="15.75" thickBot="1">
      <c r="B341" s="991"/>
      <c r="C341" s="991"/>
      <c r="D341" s="991"/>
      <c r="E341" s="1042" t="s">
        <v>506</v>
      </c>
      <c r="F341" s="1043"/>
      <c r="G341" s="1031"/>
      <c r="H341" s="29">
        <f>ROUND(SUM(H339:H340),0)</f>
        <v>38060</v>
      </c>
    </row>
    <row r="342" spans="2:8" ht="15.75" thickBot="1">
      <c r="B342" s="42"/>
      <c r="C342" s="42"/>
      <c r="D342" s="42"/>
      <c r="E342" s="42"/>
      <c r="F342" s="42"/>
      <c r="G342" s="42"/>
      <c r="H342" s="42"/>
    </row>
    <row r="343" spans="2:8" ht="15.75" thickBot="1">
      <c r="B343" s="40"/>
      <c r="C343" s="40"/>
      <c r="D343" s="40"/>
      <c r="E343" s="995" t="s">
        <v>507</v>
      </c>
      <c r="F343" s="996"/>
      <c r="G343" s="997"/>
      <c r="H343" s="14">
        <f>+ROUND(H341+H332+H328+H336,0)</f>
        <v>117167</v>
      </c>
    </row>
    <row r="345" spans="2:8" ht="15.75" thickBot="1"/>
    <row r="346" spans="2:8" ht="16.5" thickBot="1">
      <c r="B346" s="998" t="s">
        <v>2532</v>
      </c>
      <c r="C346" s="999"/>
      <c r="D346" s="999"/>
      <c r="E346" s="999"/>
      <c r="F346" s="999"/>
      <c r="G346" s="999"/>
      <c r="H346" s="1000"/>
    </row>
    <row r="347" spans="2:8" ht="15" customHeight="1" thickBot="1">
      <c r="B347" s="1001" t="s">
        <v>488</v>
      </c>
      <c r="C347" s="1002"/>
      <c r="D347" s="1003"/>
      <c r="E347" s="1004"/>
      <c r="F347" s="1004"/>
      <c r="G347" s="1004"/>
      <c r="H347" s="1005"/>
    </row>
    <row r="348" spans="2:8" ht="15.75" thickBot="1">
      <c r="B348" s="1006" t="s">
        <v>2578</v>
      </c>
      <c r="C348" s="1007"/>
      <c r="D348" s="1008" t="s">
        <v>2096</v>
      </c>
      <c r="E348" s="1007"/>
      <c r="F348" s="1007"/>
      <c r="G348" s="1007"/>
      <c r="H348" s="1009"/>
    </row>
    <row r="349" spans="2:8" ht="14.45" customHeight="1">
      <c r="B349" s="1010" t="str">
        <f>VLOOKUP(D348,ACTIVIDADES!A:D,2,FALSE)</f>
        <v>Punto hidráulico PVC de 3" L prom = 3 m</v>
      </c>
      <c r="C349" s="1011"/>
      <c r="D349" s="1010" t="s">
        <v>34</v>
      </c>
      <c r="E349" s="1011"/>
      <c r="F349" s="1011"/>
      <c r="G349" s="1011"/>
      <c r="H349" s="38" t="s">
        <v>1</v>
      </c>
    </row>
    <row r="350" spans="2:8">
      <c r="B350" s="1012"/>
      <c r="C350" s="1013"/>
      <c r="D350" s="1016">
        <f>+ROUND(H373+H364+H360+H368,0)</f>
        <v>162843</v>
      </c>
      <c r="E350" s="1017"/>
      <c r="F350" s="1017"/>
      <c r="G350" s="1017"/>
      <c r="H350" s="1020" t="s">
        <v>2083</v>
      </c>
    </row>
    <row r="351" spans="2:8" ht="15.75" thickBot="1">
      <c r="B351" s="1014"/>
      <c r="C351" s="1015"/>
      <c r="D351" s="1018"/>
      <c r="E351" s="1019"/>
      <c r="F351" s="1019"/>
      <c r="G351" s="1019"/>
      <c r="H351" s="1021"/>
    </row>
    <row r="352" spans="2:8" ht="15.75" thickBot="1"/>
    <row r="353" spans="2:8">
      <c r="B353" s="1207" t="s">
        <v>494</v>
      </c>
      <c r="C353" s="1208"/>
      <c r="D353" s="124" t="s">
        <v>495</v>
      </c>
      <c r="E353" s="123" t="s">
        <v>496</v>
      </c>
      <c r="F353" s="123" t="s">
        <v>2469</v>
      </c>
      <c r="G353" s="122" t="s">
        <v>492</v>
      </c>
      <c r="H353" s="121" t="s">
        <v>493</v>
      </c>
    </row>
    <row r="354" spans="2:8">
      <c r="B354" s="114" t="s">
        <v>1242</v>
      </c>
      <c r="C354" s="11" t="str">
        <f>VLOOKUP(B354,'LISTA DE PRECIOS'!A:B,2,FALSE)</f>
        <v>Tubería PVC presión de 3"    rde 21</v>
      </c>
      <c r="D354" s="12" t="str">
        <f>VLOOKUP(B354,'LISTA DE PRECIOS'!A:D,4,FALSE)</f>
        <v>M</v>
      </c>
      <c r="E354" s="12">
        <v>3</v>
      </c>
      <c r="F354" s="12">
        <v>1.05</v>
      </c>
      <c r="G354" s="13">
        <f>VLOOKUP(B354,'LISTA DE PRECIOS'!A:E,5,FALSE)</f>
        <v>25087</v>
      </c>
      <c r="H354" s="39">
        <f>+ROUND(E354*F354*G354,0)</f>
        <v>79024</v>
      </c>
    </row>
    <row r="355" spans="2:8">
      <c r="B355" s="114" t="s">
        <v>649</v>
      </c>
      <c r="C355" s="11" t="str">
        <f>VLOOKUP(B355,'LISTA DE PRECIOS'!A:B,2,FALSE)</f>
        <v>Accesorios PVC presión</v>
      </c>
      <c r="D355" s="12" t="str">
        <f>VLOOKUP(B355,'LISTA DE PRECIOS'!A:D,4,FALSE)</f>
        <v>%Tub</v>
      </c>
      <c r="E355" s="12">
        <v>0.1</v>
      </c>
      <c r="F355" s="12">
        <v>1</v>
      </c>
      <c r="G355" s="13">
        <f>+E355*H354</f>
        <v>7902.4000000000005</v>
      </c>
      <c r="H355" s="39">
        <f>+ROUND(G355,0)</f>
        <v>7902</v>
      </c>
    </row>
    <row r="356" spans="2:8">
      <c r="B356" s="114" t="s">
        <v>926</v>
      </c>
      <c r="C356" s="11" t="str">
        <f>VLOOKUP(B356,'LISTA DE PRECIOS'!A:B,2,FALSE)</f>
        <v>Limpiador removedor PVC 1/4</v>
      </c>
      <c r="D356" s="12" t="str">
        <f>VLOOKUP(B356,'LISTA DE PRECIOS'!A:D,4,FALSE)</f>
        <v>Un</v>
      </c>
      <c r="E356" s="176">
        <v>0.1</v>
      </c>
      <c r="F356" s="12">
        <v>1.03</v>
      </c>
      <c r="G356" s="13">
        <f>VLOOKUP(B356,'LISTA DE PRECIOS'!A:E,5,FALSE)</f>
        <v>37083</v>
      </c>
      <c r="H356" s="39">
        <f t="shared" ref="H356:H359" si="29">+ROUND(E356*F356*G356,0)</f>
        <v>3820</v>
      </c>
    </row>
    <row r="357" spans="2:8">
      <c r="B357" s="114" t="s">
        <v>1111</v>
      </c>
      <c r="C357" s="11" t="str">
        <f>VLOOKUP(B357,'LISTA DE PRECIOS'!A:B,2,FALSE)</f>
        <v>Soldadura liquida para PVC 1/4</v>
      </c>
      <c r="D357" s="12" t="str">
        <f>VLOOKUP(B357,'LISTA DE PRECIOS'!A:D,4,FALSE)</f>
        <v>Un</v>
      </c>
      <c r="E357" s="176">
        <v>0.1</v>
      </c>
      <c r="F357" s="12">
        <v>1.03</v>
      </c>
      <c r="G357" s="13">
        <f>VLOOKUP(B357,'LISTA DE PRECIOS'!A:E,5,FALSE)</f>
        <v>62900</v>
      </c>
      <c r="H357" s="39">
        <f t="shared" si="29"/>
        <v>6479</v>
      </c>
    </row>
    <row r="358" spans="2:8">
      <c r="B358" s="114" t="s">
        <v>858</v>
      </c>
      <c r="C358" s="11" t="str">
        <f>VLOOKUP(B358,'LISTA DE PRECIOS'!A:B,2,FALSE)</f>
        <v>Niple Tub Hg 3"     L=.15M</v>
      </c>
      <c r="D358" s="12" t="str">
        <f>VLOOKUP(B358,'LISTA DE PRECIOS'!A:D,4,FALSE)</f>
        <v>Un</v>
      </c>
      <c r="E358" s="12">
        <v>1</v>
      </c>
      <c r="F358" s="12">
        <v>1</v>
      </c>
      <c r="G358" s="13">
        <f>VLOOKUP(B358,'LISTA DE PRECIOS'!A:E,5,FALSE)</f>
        <v>16700</v>
      </c>
      <c r="H358" s="39">
        <f t="shared" si="29"/>
        <v>16700</v>
      </c>
    </row>
    <row r="359" spans="2:8" ht="15.75" thickBot="1">
      <c r="B359" s="91" t="s">
        <v>2427</v>
      </c>
      <c r="C359" s="11" t="str">
        <f>VLOOKUP(B359,'LISTA DE PRECIOS'!A:B,2,FALSE)</f>
        <v>Mortero 1:3 (producción)</v>
      </c>
      <c r="D359" s="12" t="str">
        <f>VLOOKUP(B359,'LISTA DE PRECIOS'!A:D,4,FALSE)</f>
        <v>M3</v>
      </c>
      <c r="E359" s="173">
        <v>0.02</v>
      </c>
      <c r="F359" s="92">
        <v>1.05</v>
      </c>
      <c r="G359" s="13">
        <f>VLOOKUP(B359,'LISTA DE PRECIOS'!A:E,5,FALSE)</f>
        <v>335812</v>
      </c>
      <c r="H359" s="94">
        <f t="shared" si="29"/>
        <v>7052</v>
      </c>
    </row>
    <row r="360" spans="2:8" ht="15.75" thickBot="1">
      <c r="B360" s="1022"/>
      <c r="C360" s="1023"/>
      <c r="D360" s="1024"/>
      <c r="E360" s="1030" t="s">
        <v>497</v>
      </c>
      <c r="F360" s="1031"/>
      <c r="G360" s="1032"/>
      <c r="H360" s="29">
        <f>ROUND(SUM(H354:H359),0)</f>
        <v>120977</v>
      </c>
    </row>
    <row r="361" spans="2:8" ht="15.75" thickBot="1">
      <c r="B361" s="1027"/>
      <c r="C361" s="1027"/>
      <c r="D361" s="1027"/>
      <c r="E361" s="1027"/>
      <c r="F361" s="1027"/>
      <c r="G361" s="1027"/>
      <c r="H361" s="1027"/>
    </row>
    <row r="362" spans="2:8">
      <c r="B362" s="1207" t="s">
        <v>489</v>
      </c>
      <c r="C362" s="1208"/>
      <c r="D362" s="124" t="s">
        <v>490</v>
      </c>
      <c r="E362" s="123" t="s">
        <v>491</v>
      </c>
      <c r="F362" s="123" t="s">
        <v>2530</v>
      </c>
      <c r="G362" s="122" t="s">
        <v>492</v>
      </c>
      <c r="H362" s="121" t="s">
        <v>493</v>
      </c>
    </row>
    <row r="363" spans="2:8" ht="15.75" thickBot="1">
      <c r="B363" s="91" t="s">
        <v>543</v>
      </c>
      <c r="C363" s="11" t="str">
        <f>VLOOKUP(B363,'LISTA DE PRECIOS'!A:B,2,FALSE)</f>
        <v>Herramienta menor</v>
      </c>
      <c r="D363" s="12" t="str">
        <f>VLOOKUP(B363,'LISTA DE PRECIOS'!A:D,4,FALSE)</f>
        <v>%MO</v>
      </c>
      <c r="E363" s="155">
        <v>0.1</v>
      </c>
      <c r="F363" s="155"/>
      <c r="G363" s="93">
        <f>+H373</f>
        <v>38060</v>
      </c>
      <c r="H363" s="154">
        <f>+ROUND(E363*G363,0)</f>
        <v>3806</v>
      </c>
    </row>
    <row r="364" spans="2:8" ht="15.75" thickBot="1">
      <c r="B364" s="1022"/>
      <c r="C364" s="1023"/>
      <c r="D364" s="1024"/>
      <c r="E364" s="1030" t="s">
        <v>498</v>
      </c>
      <c r="F364" s="1031"/>
      <c r="G364" s="1032"/>
      <c r="H364" s="29">
        <f>ROUND(SUM(H363:H363),0)</f>
        <v>3806</v>
      </c>
    </row>
    <row r="365" spans="2:8" ht="15.75" thickBot="1">
      <c r="B365" s="42"/>
      <c r="C365" s="42"/>
      <c r="D365" s="42"/>
      <c r="E365" s="10"/>
      <c r="F365" s="10"/>
      <c r="G365" s="7"/>
      <c r="H365" s="8"/>
    </row>
    <row r="366" spans="2:8" ht="24.75" thickBot="1">
      <c r="B366" s="1033" t="s">
        <v>499</v>
      </c>
      <c r="C366" s="1034"/>
      <c r="D366" s="30" t="s">
        <v>495</v>
      </c>
      <c r="E366" s="30" t="s">
        <v>501</v>
      </c>
      <c r="F366" s="25" t="s">
        <v>2530</v>
      </c>
      <c r="G366" s="31" t="s">
        <v>500</v>
      </c>
      <c r="H366" s="32" t="s">
        <v>493</v>
      </c>
    </row>
    <row r="367" spans="2:8" ht="15.75" thickBot="1">
      <c r="B367" s="15">
        <v>3</v>
      </c>
      <c r="C367" s="16" t="s">
        <v>4</v>
      </c>
      <c r="D367" s="17"/>
      <c r="E367" s="18"/>
      <c r="F367" s="18"/>
      <c r="G367" s="19"/>
      <c r="H367" s="20">
        <f t="shared" ref="H367" si="30">+ROUND(E367*G367,0)</f>
        <v>0</v>
      </c>
    </row>
    <row r="368" spans="2:8" ht="15.75" thickBot="1">
      <c r="B368" s="991"/>
      <c r="C368" s="991"/>
      <c r="D368" s="991"/>
      <c r="E368" s="992" t="s">
        <v>502</v>
      </c>
      <c r="F368" s="993"/>
      <c r="G368" s="994"/>
      <c r="H368" s="33">
        <f>ROUND(SUM(H367:H367),0)</f>
        <v>0</v>
      </c>
    </row>
    <row r="369" spans="2:8" ht="15.75" thickBot="1">
      <c r="B369" s="1027"/>
      <c r="C369" s="1027"/>
      <c r="D369" s="1027"/>
      <c r="E369" s="1027"/>
      <c r="F369" s="1027"/>
      <c r="G369" s="1027"/>
      <c r="H369" s="1027"/>
    </row>
    <row r="370" spans="2:8">
      <c r="B370" s="1207" t="s">
        <v>503</v>
      </c>
      <c r="C370" s="1208"/>
      <c r="D370" s="124" t="s">
        <v>495</v>
      </c>
      <c r="E370" s="123" t="s">
        <v>504</v>
      </c>
      <c r="F370" s="123" t="s">
        <v>2530</v>
      </c>
      <c r="G370" s="122" t="s">
        <v>505</v>
      </c>
      <c r="H370" s="121" t="s">
        <v>493</v>
      </c>
    </row>
    <row r="371" spans="2:8">
      <c r="B371" s="111" t="s">
        <v>2514</v>
      </c>
      <c r="C371" s="11" t="str">
        <f>VLOOKUP(B371,'LISTA DE PRECIOS'!A:B,2,FALSE)</f>
        <v>Ayudante</v>
      </c>
      <c r="D371" s="12" t="str">
        <f>VLOOKUP(B371,'LISTA DE PRECIOS'!A:D,4,FALSE)</f>
        <v>Día</v>
      </c>
      <c r="E371" s="23">
        <v>0.2</v>
      </c>
      <c r="F371" s="23">
        <v>1</v>
      </c>
      <c r="G371" s="13">
        <f>VLOOKUP(B371,'LISTA DE PRECIOS'!A:E,5,FALSE)</f>
        <v>67964</v>
      </c>
      <c r="H371" s="119">
        <f>+ROUND(E371*F371*G371,0)</f>
        <v>13593</v>
      </c>
    </row>
    <row r="372" spans="2:8" ht="15.75" thickBot="1">
      <c r="B372" s="118" t="s">
        <v>2516</v>
      </c>
      <c r="C372" s="11" t="str">
        <f>VLOOKUP(B372,'LISTA DE PRECIOS'!A:B,2,FALSE)</f>
        <v>Oficial</v>
      </c>
      <c r="D372" s="12" t="str">
        <f>VLOOKUP(B372,'LISTA DE PRECIOS'!A:D,4,FALSE)</f>
        <v>Día</v>
      </c>
      <c r="E372" s="117">
        <v>0.2</v>
      </c>
      <c r="F372" s="117">
        <v>1</v>
      </c>
      <c r="G372" s="13">
        <f>VLOOKUP(B372,'LISTA DE PRECIOS'!A:E,5,FALSE)</f>
        <v>122335</v>
      </c>
      <c r="H372" s="116">
        <f t="shared" ref="H372" si="31">+ROUND(E372*F372*G372,0)</f>
        <v>24467</v>
      </c>
    </row>
    <row r="373" spans="2:8" ht="15.75" thickBot="1">
      <c r="B373" s="991"/>
      <c r="C373" s="991"/>
      <c r="D373" s="991"/>
      <c r="E373" s="1042" t="s">
        <v>506</v>
      </c>
      <c r="F373" s="1043"/>
      <c r="G373" s="1031"/>
      <c r="H373" s="29">
        <f>ROUND(SUM(H371:H372),0)</f>
        <v>38060</v>
      </c>
    </row>
    <row r="374" spans="2:8" ht="15.75" thickBot="1">
      <c r="B374" s="42"/>
      <c r="C374" s="42"/>
      <c r="D374" s="42"/>
      <c r="E374" s="42"/>
      <c r="F374" s="42"/>
      <c r="G374" s="42"/>
      <c r="H374" s="42"/>
    </row>
    <row r="375" spans="2:8" ht="15.75" thickBot="1">
      <c r="B375" s="40"/>
      <c r="C375" s="40"/>
      <c r="D375" s="40"/>
      <c r="E375" s="995" t="s">
        <v>507</v>
      </c>
      <c r="F375" s="996"/>
      <c r="G375" s="997"/>
      <c r="H375" s="14">
        <f>+ROUND(H373+H364+H360+H368,0)</f>
        <v>162843</v>
      </c>
    </row>
    <row r="377" spans="2:8" ht="15.75" thickBot="1"/>
    <row r="378" spans="2:8" ht="16.5" thickBot="1">
      <c r="B378" s="998" t="s">
        <v>2532</v>
      </c>
      <c r="C378" s="999"/>
      <c r="D378" s="999"/>
      <c r="E378" s="999"/>
      <c r="F378" s="999"/>
      <c r="G378" s="999"/>
      <c r="H378" s="1000"/>
    </row>
    <row r="379" spans="2:8" ht="15" customHeight="1" thickBot="1">
      <c r="B379" s="1001" t="s">
        <v>488</v>
      </c>
      <c r="C379" s="1002"/>
      <c r="D379" s="1003"/>
      <c r="E379" s="1004"/>
      <c r="F379" s="1004"/>
      <c r="G379" s="1004"/>
      <c r="H379" s="1005"/>
    </row>
    <row r="380" spans="2:8" ht="15.75" thickBot="1">
      <c r="B380" s="1006" t="s">
        <v>2578</v>
      </c>
      <c r="C380" s="1007"/>
      <c r="D380" s="1008" t="s">
        <v>2098</v>
      </c>
      <c r="E380" s="1007"/>
      <c r="F380" s="1007"/>
      <c r="G380" s="1007"/>
      <c r="H380" s="1009"/>
    </row>
    <row r="381" spans="2:8" ht="14.45" customHeight="1">
      <c r="B381" s="1010" t="str">
        <f>VLOOKUP(D380,ACTIVIDADES!A:D,2,FALSE)</f>
        <v>Tubería PVC presión de 2" rde 21</v>
      </c>
      <c r="C381" s="1011"/>
      <c r="D381" s="1010" t="s">
        <v>34</v>
      </c>
      <c r="E381" s="1011"/>
      <c r="F381" s="1011"/>
      <c r="G381" s="1011"/>
      <c r="H381" s="38" t="s">
        <v>1</v>
      </c>
    </row>
    <row r="382" spans="2:8">
      <c r="B382" s="1012"/>
      <c r="C382" s="1013"/>
      <c r="D382" s="1016">
        <f>+ROUND(H403+H395+H391+H399,0)</f>
        <v>26891</v>
      </c>
      <c r="E382" s="1017"/>
      <c r="F382" s="1017"/>
      <c r="G382" s="1017"/>
      <c r="H382" s="1020" t="s">
        <v>28</v>
      </c>
    </row>
    <row r="383" spans="2:8" ht="15.75" thickBot="1">
      <c r="B383" s="1014"/>
      <c r="C383" s="1015"/>
      <c r="D383" s="1018"/>
      <c r="E383" s="1019"/>
      <c r="F383" s="1019"/>
      <c r="G383" s="1019"/>
      <c r="H383" s="1021"/>
    </row>
    <row r="384" spans="2:8" ht="15.75" thickBot="1"/>
    <row r="385" spans="2:8">
      <c r="B385" s="1207" t="s">
        <v>494</v>
      </c>
      <c r="C385" s="1208"/>
      <c r="D385" s="124" t="s">
        <v>495</v>
      </c>
      <c r="E385" s="123" t="s">
        <v>496</v>
      </c>
      <c r="F385" s="123" t="s">
        <v>2469</v>
      </c>
      <c r="G385" s="122" t="s">
        <v>492</v>
      </c>
      <c r="H385" s="121" t="s">
        <v>493</v>
      </c>
    </row>
    <row r="386" spans="2:8">
      <c r="B386" s="114" t="s">
        <v>1241</v>
      </c>
      <c r="C386" s="11" t="str">
        <f>VLOOKUP(B386,'LISTA DE PRECIOS'!A:B,2,FALSE)</f>
        <v>Tubería PVC presión de 2"    rde 21</v>
      </c>
      <c r="D386" s="12" t="str">
        <f>VLOOKUP(B386,'LISTA DE PRECIOS'!A:D,4,FALSE)</f>
        <v>M</v>
      </c>
      <c r="E386" s="12">
        <v>1</v>
      </c>
      <c r="F386" s="12">
        <v>1.05</v>
      </c>
      <c r="G386" s="13">
        <f>VLOOKUP(B386,'LISTA DE PRECIOS'!A:E,5,FALSE)</f>
        <v>13073</v>
      </c>
      <c r="H386" s="39">
        <f>+ROUND(E386*F386*G386,0)</f>
        <v>13727</v>
      </c>
    </row>
    <row r="387" spans="2:8">
      <c r="B387" s="114" t="s">
        <v>649</v>
      </c>
      <c r="C387" s="11" t="str">
        <f>VLOOKUP(B387,'LISTA DE PRECIOS'!A:B,2,FALSE)</f>
        <v>Accesorios PVC presión</v>
      </c>
      <c r="D387" s="12" t="str">
        <f>VLOOKUP(B387,'LISTA DE PRECIOS'!A:D,4,FALSE)</f>
        <v>%Tub</v>
      </c>
      <c r="E387" s="12">
        <v>0.16</v>
      </c>
      <c r="F387" s="12">
        <v>1</v>
      </c>
      <c r="G387" s="13">
        <f>+E387*H386</f>
        <v>2196.3200000000002</v>
      </c>
      <c r="H387" s="39">
        <f>+ROUND(G387,0)</f>
        <v>2196</v>
      </c>
    </row>
    <row r="388" spans="2:8">
      <c r="B388" s="114" t="s">
        <v>926</v>
      </c>
      <c r="C388" s="11" t="str">
        <f>VLOOKUP(B388,'LISTA DE PRECIOS'!A:B,2,FALSE)</f>
        <v>Limpiador removedor PVC 1/4</v>
      </c>
      <c r="D388" s="12" t="str">
        <f>VLOOKUP(B388,'LISTA DE PRECIOS'!A:D,4,FALSE)</f>
        <v>Un</v>
      </c>
      <c r="E388" s="176">
        <v>0.02</v>
      </c>
      <c r="F388" s="12">
        <v>1.03</v>
      </c>
      <c r="G388" s="13">
        <f>VLOOKUP(B388,'LISTA DE PRECIOS'!A:E,5,FALSE)</f>
        <v>37083</v>
      </c>
      <c r="H388" s="39">
        <f t="shared" ref="H388:H390" si="32">+ROUND(E388*F388*G388,0)</f>
        <v>764</v>
      </c>
    </row>
    <row r="389" spans="2:8">
      <c r="B389" s="114" t="s">
        <v>1111</v>
      </c>
      <c r="C389" s="11" t="str">
        <f>VLOOKUP(B389,'LISTA DE PRECIOS'!A:B,2,FALSE)</f>
        <v>Soldadura liquida para PVC 1/4</v>
      </c>
      <c r="D389" s="12" t="str">
        <f>VLOOKUP(B389,'LISTA DE PRECIOS'!A:D,4,FALSE)</f>
        <v>Un</v>
      </c>
      <c r="E389" s="176">
        <v>0.02</v>
      </c>
      <c r="F389" s="12">
        <v>1.03</v>
      </c>
      <c r="G389" s="13">
        <f>VLOOKUP(B389,'LISTA DE PRECIOS'!A:E,5,FALSE)</f>
        <v>62900</v>
      </c>
      <c r="H389" s="39">
        <f t="shared" si="32"/>
        <v>1296</v>
      </c>
    </row>
    <row r="390" spans="2:8" ht="15.75" thickBot="1">
      <c r="B390" s="91" t="s">
        <v>2427</v>
      </c>
      <c r="C390" s="11" t="str">
        <f>VLOOKUP(B390,'LISTA DE PRECIOS'!A:B,2,FALSE)</f>
        <v>Mortero 1:3 (producción)</v>
      </c>
      <c r="D390" s="12" t="str">
        <f>VLOOKUP(B390,'LISTA DE PRECIOS'!A:D,4,FALSE)</f>
        <v>M3</v>
      </c>
      <c r="E390" s="173">
        <v>0.01</v>
      </c>
      <c r="F390" s="92">
        <v>1.05</v>
      </c>
      <c r="G390" s="13">
        <f>VLOOKUP(B390,'LISTA DE PRECIOS'!A:E,5,FALSE)</f>
        <v>335812</v>
      </c>
      <c r="H390" s="94">
        <f t="shared" si="32"/>
        <v>3526</v>
      </c>
    </row>
    <row r="391" spans="2:8" ht="15.75" thickBot="1">
      <c r="B391" s="1022"/>
      <c r="C391" s="1023"/>
      <c r="D391" s="1024"/>
      <c r="E391" s="1030" t="s">
        <v>497</v>
      </c>
      <c r="F391" s="1031"/>
      <c r="G391" s="1032"/>
      <c r="H391" s="29">
        <f>ROUND(SUM(H386:H390),0)</f>
        <v>21509</v>
      </c>
    </row>
    <row r="392" spans="2:8" ht="15.75" thickBot="1">
      <c r="B392" s="1027"/>
      <c r="C392" s="1027"/>
      <c r="D392" s="1027"/>
      <c r="E392" s="1027"/>
      <c r="F392" s="1027"/>
      <c r="G392" s="1027"/>
      <c r="H392" s="1027"/>
    </row>
    <row r="393" spans="2:8">
      <c r="B393" s="1207" t="s">
        <v>489</v>
      </c>
      <c r="C393" s="1208"/>
      <c r="D393" s="124" t="s">
        <v>490</v>
      </c>
      <c r="E393" s="123" t="s">
        <v>491</v>
      </c>
      <c r="F393" s="123" t="s">
        <v>2530</v>
      </c>
      <c r="G393" s="122" t="s">
        <v>492</v>
      </c>
      <c r="H393" s="121" t="s">
        <v>493</v>
      </c>
    </row>
    <row r="394" spans="2:8" ht="15.75" thickBot="1">
      <c r="B394" s="91" t="s">
        <v>543</v>
      </c>
      <c r="C394" s="11" t="str">
        <f>VLOOKUP(B394,'LISTA DE PRECIOS'!A:B,2,FALSE)</f>
        <v>Herramienta menor</v>
      </c>
      <c r="D394" s="12" t="str">
        <f>VLOOKUP(B394,'LISTA DE PRECIOS'!A:D,4,FALSE)</f>
        <v>%MO</v>
      </c>
      <c r="E394" s="155">
        <v>0.1</v>
      </c>
      <c r="F394" s="155"/>
      <c r="G394" s="93">
        <f>+H403</f>
        <v>4893</v>
      </c>
      <c r="H394" s="154">
        <f>+ROUND(E394*G394,0)</f>
        <v>489</v>
      </c>
    </row>
    <row r="395" spans="2:8" ht="15.75" thickBot="1">
      <c r="B395" s="1022"/>
      <c r="C395" s="1023"/>
      <c r="D395" s="1024"/>
      <c r="E395" s="1030" t="s">
        <v>498</v>
      </c>
      <c r="F395" s="1031"/>
      <c r="G395" s="1032"/>
      <c r="H395" s="29">
        <f>ROUND(SUM(H394:H394),0)</f>
        <v>489</v>
      </c>
    </row>
    <row r="396" spans="2:8" ht="15.75" thickBot="1">
      <c r="B396" s="42"/>
      <c r="C396" s="42"/>
      <c r="D396" s="42"/>
      <c r="E396" s="10"/>
      <c r="F396" s="10"/>
      <c r="G396" s="7"/>
      <c r="H396" s="8"/>
    </row>
    <row r="397" spans="2:8" ht="24.75" thickBot="1">
      <c r="B397" s="1033" t="s">
        <v>499</v>
      </c>
      <c r="C397" s="1034"/>
      <c r="D397" s="30" t="s">
        <v>495</v>
      </c>
      <c r="E397" s="30" t="s">
        <v>501</v>
      </c>
      <c r="F397" s="25" t="s">
        <v>2530</v>
      </c>
      <c r="G397" s="31" t="s">
        <v>500</v>
      </c>
      <c r="H397" s="32" t="s">
        <v>493</v>
      </c>
    </row>
    <row r="398" spans="2:8" ht="15.75" thickBot="1">
      <c r="B398" s="15">
        <v>3</v>
      </c>
      <c r="C398" s="16" t="s">
        <v>4</v>
      </c>
      <c r="D398" s="17"/>
      <c r="E398" s="18"/>
      <c r="F398" s="18"/>
      <c r="G398" s="19"/>
      <c r="H398" s="20">
        <f t="shared" ref="H398" si="33">+ROUND(E398*G398,0)</f>
        <v>0</v>
      </c>
    </row>
    <row r="399" spans="2:8" ht="15.75" thickBot="1">
      <c r="B399" s="991"/>
      <c r="C399" s="991"/>
      <c r="D399" s="991"/>
      <c r="E399" s="992" t="s">
        <v>502</v>
      </c>
      <c r="F399" s="993"/>
      <c r="G399" s="994"/>
      <c r="H399" s="33">
        <f>ROUND(SUM(H398:H398),0)</f>
        <v>0</v>
      </c>
    </row>
    <row r="400" spans="2:8" ht="15.75" thickBot="1">
      <c r="B400" s="1027"/>
      <c r="C400" s="1027"/>
      <c r="D400" s="1027"/>
      <c r="E400" s="1027"/>
      <c r="F400" s="1027"/>
      <c r="G400" s="1027"/>
      <c r="H400" s="1027"/>
    </row>
    <row r="401" spans="2:8">
      <c r="B401" s="1207" t="s">
        <v>503</v>
      </c>
      <c r="C401" s="1208"/>
      <c r="D401" s="124" t="s">
        <v>495</v>
      </c>
      <c r="E401" s="123" t="s">
        <v>504</v>
      </c>
      <c r="F401" s="123" t="s">
        <v>2530</v>
      </c>
      <c r="G401" s="122" t="s">
        <v>505</v>
      </c>
      <c r="H401" s="121" t="s">
        <v>493</v>
      </c>
    </row>
    <row r="402" spans="2:8" ht="15.75" thickBot="1">
      <c r="B402" s="118" t="s">
        <v>2516</v>
      </c>
      <c r="C402" s="11" t="str">
        <f>VLOOKUP(B402,'LISTA DE PRECIOS'!A:B,2,FALSE)</f>
        <v>Oficial</v>
      </c>
      <c r="D402" s="12" t="str">
        <f>VLOOKUP(B402,'LISTA DE PRECIOS'!A:D,4,FALSE)</f>
        <v>Día</v>
      </c>
      <c r="E402" s="117">
        <v>0.04</v>
      </c>
      <c r="F402" s="117">
        <v>1</v>
      </c>
      <c r="G402" s="13">
        <f>VLOOKUP(B402,'LISTA DE PRECIOS'!A:E,5,FALSE)</f>
        <v>122335</v>
      </c>
      <c r="H402" s="116">
        <f t="shared" ref="H402" si="34">+ROUND(E402*F402*G402,0)</f>
        <v>4893</v>
      </c>
    </row>
    <row r="403" spans="2:8" ht="15.75" thickBot="1">
      <c r="B403" s="991"/>
      <c r="C403" s="991"/>
      <c r="D403" s="991"/>
      <c r="E403" s="1042" t="s">
        <v>506</v>
      </c>
      <c r="F403" s="1043"/>
      <c r="G403" s="1031"/>
      <c r="H403" s="29">
        <f>ROUND(SUM(H402:H402),0)</f>
        <v>4893</v>
      </c>
    </row>
    <row r="404" spans="2:8" ht="15.75" thickBot="1">
      <c r="B404" s="42"/>
      <c r="C404" s="42"/>
      <c r="D404" s="42"/>
      <c r="E404" s="42"/>
      <c r="F404" s="42"/>
      <c r="G404" s="42"/>
      <c r="H404" s="42"/>
    </row>
    <row r="405" spans="2:8" ht="15.75" thickBot="1">
      <c r="B405" s="40"/>
      <c r="C405" s="40"/>
      <c r="D405" s="40"/>
      <c r="E405" s="995" t="s">
        <v>507</v>
      </c>
      <c r="F405" s="996"/>
      <c r="G405" s="997"/>
      <c r="H405" s="14">
        <f>+ROUND(H403+H395+H391+H399,0)</f>
        <v>26891</v>
      </c>
    </row>
    <row r="407" spans="2:8" ht="15.75" thickBot="1"/>
    <row r="408" spans="2:8" ht="16.5" thickBot="1">
      <c r="B408" s="998" t="s">
        <v>2532</v>
      </c>
      <c r="C408" s="999"/>
      <c r="D408" s="999"/>
      <c r="E408" s="999"/>
      <c r="F408" s="999"/>
      <c r="G408" s="999"/>
      <c r="H408" s="1000"/>
    </row>
    <row r="409" spans="2:8" ht="15" customHeight="1" thickBot="1">
      <c r="B409" s="1001" t="s">
        <v>488</v>
      </c>
      <c r="C409" s="1002"/>
      <c r="D409" s="1003"/>
      <c r="E409" s="1004"/>
      <c r="F409" s="1004"/>
      <c r="G409" s="1004"/>
      <c r="H409" s="1005"/>
    </row>
    <row r="410" spans="2:8" ht="15.75" thickBot="1">
      <c r="B410" s="1006" t="s">
        <v>2578</v>
      </c>
      <c r="C410" s="1007"/>
      <c r="D410" s="1008" t="s">
        <v>2100</v>
      </c>
      <c r="E410" s="1007"/>
      <c r="F410" s="1007"/>
      <c r="G410" s="1007"/>
      <c r="H410" s="1009"/>
    </row>
    <row r="411" spans="2:8" ht="14.45" customHeight="1">
      <c r="B411" s="1010" t="str">
        <f>VLOOKUP(D410,ACTIVIDADES!A:D,2,FALSE)</f>
        <v>Tubería PVC presión de 1 1/2" rde 21</v>
      </c>
      <c r="C411" s="1011"/>
      <c r="D411" s="1010" t="s">
        <v>34</v>
      </c>
      <c r="E411" s="1011"/>
      <c r="F411" s="1011"/>
      <c r="G411" s="1011"/>
      <c r="H411" s="38" t="s">
        <v>1</v>
      </c>
    </row>
    <row r="412" spans="2:8">
      <c r="B412" s="1012"/>
      <c r="C412" s="1013"/>
      <c r="D412" s="1016">
        <f>+ROUND(H433+H425+H421+H429,0)</f>
        <v>19481</v>
      </c>
      <c r="E412" s="1017"/>
      <c r="F412" s="1017"/>
      <c r="G412" s="1017"/>
      <c r="H412" s="1020" t="s">
        <v>28</v>
      </c>
    </row>
    <row r="413" spans="2:8" ht="15.75" thickBot="1">
      <c r="B413" s="1014"/>
      <c r="C413" s="1015"/>
      <c r="D413" s="1018"/>
      <c r="E413" s="1019"/>
      <c r="F413" s="1019"/>
      <c r="G413" s="1019"/>
      <c r="H413" s="1021"/>
    </row>
    <row r="414" spans="2:8" ht="15.75" thickBot="1"/>
    <row r="415" spans="2:8">
      <c r="B415" s="1207" t="s">
        <v>494</v>
      </c>
      <c r="C415" s="1208"/>
      <c r="D415" s="124" t="s">
        <v>495</v>
      </c>
      <c r="E415" s="123" t="s">
        <v>496</v>
      </c>
      <c r="F415" s="123" t="s">
        <v>2469</v>
      </c>
      <c r="G415" s="122" t="s">
        <v>492</v>
      </c>
      <c r="H415" s="121" t="s">
        <v>493</v>
      </c>
    </row>
    <row r="416" spans="2:8">
      <c r="B416" s="114" t="s">
        <v>1237</v>
      </c>
      <c r="C416" s="11" t="str">
        <f>VLOOKUP(B416,'LISTA DE PRECIOS'!A:B,2,FALSE)</f>
        <v>Tubería PVC presión de 1 1/2" rde 21</v>
      </c>
      <c r="D416" s="12" t="str">
        <f>VLOOKUP(B416,'LISTA DE PRECIOS'!A:D,4,FALSE)</f>
        <v>M</v>
      </c>
      <c r="E416" s="12">
        <v>1</v>
      </c>
      <c r="F416" s="12">
        <v>1.05</v>
      </c>
      <c r="G416" s="13">
        <f>VLOOKUP(B416,'LISTA DE PRECIOS'!A:E,5,FALSE)</f>
        <v>8516</v>
      </c>
      <c r="H416" s="39">
        <f>+ROUND(E416*F416*G416,0)</f>
        <v>8942</v>
      </c>
    </row>
    <row r="417" spans="2:8">
      <c r="B417" s="114" t="s">
        <v>649</v>
      </c>
      <c r="C417" s="11" t="str">
        <f>VLOOKUP(B417,'LISTA DE PRECIOS'!A:B,2,FALSE)</f>
        <v>Accesorios PVC presión</v>
      </c>
      <c r="D417" s="12" t="str">
        <f>VLOOKUP(B417,'LISTA DE PRECIOS'!A:D,4,FALSE)</f>
        <v>%Tub</v>
      </c>
      <c r="E417" s="12">
        <v>0.16</v>
      </c>
      <c r="F417" s="12">
        <v>1</v>
      </c>
      <c r="G417" s="13">
        <f>+E417*H416</f>
        <v>1430.72</v>
      </c>
      <c r="H417" s="39">
        <f>+ROUND(G417,0)</f>
        <v>1431</v>
      </c>
    </row>
    <row r="418" spans="2:8">
      <c r="B418" s="114" t="s">
        <v>926</v>
      </c>
      <c r="C418" s="11" t="str">
        <f>VLOOKUP(B418,'LISTA DE PRECIOS'!A:B,2,FALSE)</f>
        <v>Limpiador removedor PVC 1/4</v>
      </c>
      <c r="D418" s="12" t="str">
        <f>VLOOKUP(B418,'LISTA DE PRECIOS'!A:D,4,FALSE)</f>
        <v>Un</v>
      </c>
      <c r="E418" s="176">
        <v>1.4999999999999999E-2</v>
      </c>
      <c r="F418" s="12">
        <v>1.03</v>
      </c>
      <c r="G418" s="13">
        <f>VLOOKUP(B418,'LISTA DE PRECIOS'!A:E,5,FALSE)</f>
        <v>37083</v>
      </c>
      <c r="H418" s="39">
        <f t="shared" ref="H418:H420" si="35">+ROUND(E418*F418*G418,0)</f>
        <v>573</v>
      </c>
    </row>
    <row r="419" spans="2:8">
      <c r="B419" s="114" t="s">
        <v>1111</v>
      </c>
      <c r="C419" s="11" t="str">
        <f>VLOOKUP(B419,'LISTA DE PRECIOS'!A:B,2,FALSE)</f>
        <v>Soldadura liquida para PVC 1/4</v>
      </c>
      <c r="D419" s="12" t="str">
        <f>VLOOKUP(B419,'LISTA DE PRECIOS'!A:D,4,FALSE)</f>
        <v>Un</v>
      </c>
      <c r="E419" s="176">
        <v>1.4999999999999999E-2</v>
      </c>
      <c r="F419" s="12">
        <v>1.03</v>
      </c>
      <c r="G419" s="13">
        <f>VLOOKUP(B419,'LISTA DE PRECIOS'!A:E,5,FALSE)</f>
        <v>62900</v>
      </c>
      <c r="H419" s="39">
        <f t="shared" si="35"/>
        <v>972</v>
      </c>
    </row>
    <row r="420" spans="2:8" ht="15.75" thickBot="1">
      <c r="B420" s="91" t="s">
        <v>2427</v>
      </c>
      <c r="C420" s="11" t="str">
        <f>VLOOKUP(B420,'LISTA DE PRECIOS'!A:B,2,FALSE)</f>
        <v>Mortero 1:3 (producción)</v>
      </c>
      <c r="D420" s="12" t="str">
        <f>VLOOKUP(B420,'LISTA DE PRECIOS'!A:D,4,FALSE)</f>
        <v>M3</v>
      </c>
      <c r="E420" s="173">
        <v>0.01</v>
      </c>
      <c r="F420" s="92">
        <v>1.05</v>
      </c>
      <c r="G420" s="13">
        <f>VLOOKUP(B420,'LISTA DE PRECIOS'!A:E,5,FALSE)</f>
        <v>335812</v>
      </c>
      <c r="H420" s="94">
        <f t="shared" si="35"/>
        <v>3526</v>
      </c>
    </row>
    <row r="421" spans="2:8" ht="15.75" thickBot="1">
      <c r="B421" s="1022"/>
      <c r="C421" s="1023"/>
      <c r="D421" s="1024"/>
      <c r="E421" s="1030" t="s">
        <v>497</v>
      </c>
      <c r="F421" s="1031"/>
      <c r="G421" s="1032"/>
      <c r="H421" s="29">
        <f>ROUND(SUM(H416:H420),0)</f>
        <v>15444</v>
      </c>
    </row>
    <row r="422" spans="2:8" ht="15.75" thickBot="1">
      <c r="B422" s="1027"/>
      <c r="C422" s="1027"/>
      <c r="D422" s="1027"/>
      <c r="E422" s="1027"/>
      <c r="F422" s="1027"/>
      <c r="G422" s="1027"/>
      <c r="H422" s="1027"/>
    </row>
    <row r="423" spans="2:8">
      <c r="B423" s="1207" t="s">
        <v>489</v>
      </c>
      <c r="C423" s="1208"/>
      <c r="D423" s="124" t="s">
        <v>490</v>
      </c>
      <c r="E423" s="123" t="s">
        <v>491</v>
      </c>
      <c r="F423" s="123" t="s">
        <v>2530</v>
      </c>
      <c r="G423" s="122" t="s">
        <v>492</v>
      </c>
      <c r="H423" s="121" t="s">
        <v>493</v>
      </c>
    </row>
    <row r="424" spans="2:8" ht="15.75" thickBot="1">
      <c r="B424" s="91" t="s">
        <v>543</v>
      </c>
      <c r="C424" s="11" t="str">
        <f>VLOOKUP(B424,'LISTA DE PRECIOS'!A:B,2,FALSE)</f>
        <v>Herramienta menor</v>
      </c>
      <c r="D424" s="12" t="str">
        <f>VLOOKUP(B424,'LISTA DE PRECIOS'!A:D,4,FALSE)</f>
        <v>%MO</v>
      </c>
      <c r="E424" s="155">
        <v>0.1</v>
      </c>
      <c r="F424" s="155"/>
      <c r="G424" s="93">
        <f>+H433</f>
        <v>3670</v>
      </c>
      <c r="H424" s="154">
        <f>+ROUND(E424*G424,0)</f>
        <v>367</v>
      </c>
    </row>
    <row r="425" spans="2:8" ht="15.75" thickBot="1">
      <c r="B425" s="1022"/>
      <c r="C425" s="1023"/>
      <c r="D425" s="1024"/>
      <c r="E425" s="1030" t="s">
        <v>498</v>
      </c>
      <c r="F425" s="1031"/>
      <c r="G425" s="1032"/>
      <c r="H425" s="29">
        <f>ROUND(SUM(H424:H424),0)</f>
        <v>367</v>
      </c>
    </row>
    <row r="426" spans="2:8" ht="15.75" thickBot="1">
      <c r="B426" s="42"/>
      <c r="C426" s="42"/>
      <c r="D426" s="42"/>
      <c r="E426" s="10"/>
      <c r="F426" s="10"/>
      <c r="G426" s="7"/>
      <c r="H426" s="8"/>
    </row>
    <row r="427" spans="2:8" ht="24.75" thickBot="1">
      <c r="B427" s="1033" t="s">
        <v>499</v>
      </c>
      <c r="C427" s="1034"/>
      <c r="D427" s="30" t="s">
        <v>495</v>
      </c>
      <c r="E427" s="30" t="s">
        <v>501</v>
      </c>
      <c r="F427" s="25" t="s">
        <v>2530</v>
      </c>
      <c r="G427" s="31" t="s">
        <v>500</v>
      </c>
      <c r="H427" s="32" t="s">
        <v>493</v>
      </c>
    </row>
    <row r="428" spans="2:8" ht="15.75" thickBot="1">
      <c r="B428" s="15">
        <v>3</v>
      </c>
      <c r="C428" s="16" t="s">
        <v>4</v>
      </c>
      <c r="D428" s="17"/>
      <c r="E428" s="18"/>
      <c r="F428" s="18"/>
      <c r="G428" s="19"/>
      <c r="H428" s="20">
        <f t="shared" ref="H428" si="36">+ROUND(E428*G428,0)</f>
        <v>0</v>
      </c>
    </row>
    <row r="429" spans="2:8" ht="15.75" thickBot="1">
      <c r="B429" s="991"/>
      <c r="C429" s="991"/>
      <c r="D429" s="991"/>
      <c r="E429" s="992" t="s">
        <v>502</v>
      </c>
      <c r="F429" s="993"/>
      <c r="G429" s="994"/>
      <c r="H429" s="33">
        <f>ROUND(SUM(H428:H428),0)</f>
        <v>0</v>
      </c>
    </row>
    <row r="430" spans="2:8" ht="15.75" thickBot="1">
      <c r="B430" s="1027"/>
      <c r="C430" s="1027"/>
      <c r="D430" s="1027"/>
      <c r="E430" s="1027"/>
      <c r="F430" s="1027"/>
      <c r="G430" s="1027"/>
      <c r="H430" s="1027"/>
    </row>
    <row r="431" spans="2:8">
      <c r="B431" s="1207" t="s">
        <v>503</v>
      </c>
      <c r="C431" s="1208"/>
      <c r="D431" s="124" t="s">
        <v>495</v>
      </c>
      <c r="E431" s="123" t="s">
        <v>504</v>
      </c>
      <c r="F431" s="123" t="s">
        <v>2530</v>
      </c>
      <c r="G431" s="122" t="s">
        <v>505</v>
      </c>
      <c r="H431" s="121" t="s">
        <v>493</v>
      </c>
    </row>
    <row r="432" spans="2:8" ht="15.75" thickBot="1">
      <c r="B432" s="118" t="s">
        <v>2516</v>
      </c>
      <c r="C432" s="11" t="str">
        <f>VLOOKUP(B432,'LISTA DE PRECIOS'!A:B,2,FALSE)</f>
        <v>Oficial</v>
      </c>
      <c r="D432" s="12" t="str">
        <f>VLOOKUP(B432,'LISTA DE PRECIOS'!A:D,4,FALSE)</f>
        <v>Día</v>
      </c>
      <c r="E432" s="117">
        <v>0.03</v>
      </c>
      <c r="F432" s="117">
        <v>1</v>
      </c>
      <c r="G432" s="13">
        <f>VLOOKUP(B432,'LISTA DE PRECIOS'!A:E,5,FALSE)</f>
        <v>122335</v>
      </c>
      <c r="H432" s="116">
        <f t="shared" ref="H432" si="37">+ROUND(E432*F432*G432,0)</f>
        <v>3670</v>
      </c>
    </row>
    <row r="433" spans="2:8" ht="15.75" thickBot="1">
      <c r="B433" s="991"/>
      <c r="C433" s="991"/>
      <c r="D433" s="991"/>
      <c r="E433" s="1042" t="s">
        <v>506</v>
      </c>
      <c r="F433" s="1043"/>
      <c r="G433" s="1031"/>
      <c r="H433" s="29">
        <f>ROUND(SUM(H432:H432),0)</f>
        <v>3670</v>
      </c>
    </row>
    <row r="434" spans="2:8" ht="15.75" thickBot="1">
      <c r="B434" s="42"/>
      <c r="C434" s="42"/>
      <c r="D434" s="42"/>
      <c r="E434" s="42"/>
      <c r="F434" s="42"/>
      <c r="G434" s="42"/>
      <c r="H434" s="42"/>
    </row>
    <row r="435" spans="2:8" ht="15.75" thickBot="1">
      <c r="B435" s="40"/>
      <c r="C435" s="40"/>
      <c r="D435" s="40"/>
      <c r="E435" s="995" t="s">
        <v>507</v>
      </c>
      <c r="F435" s="996"/>
      <c r="G435" s="997"/>
      <c r="H435" s="14">
        <f>+ROUND(H433+H425+H421+H429,0)</f>
        <v>19481</v>
      </c>
    </row>
    <row r="437" spans="2:8" ht="15.75" thickBot="1"/>
    <row r="438" spans="2:8" ht="16.5" thickBot="1">
      <c r="B438" s="998" t="s">
        <v>2532</v>
      </c>
      <c r="C438" s="999"/>
      <c r="D438" s="999"/>
      <c r="E438" s="999"/>
      <c r="F438" s="999"/>
      <c r="G438" s="999"/>
      <c r="H438" s="1000"/>
    </row>
    <row r="439" spans="2:8" ht="15" customHeight="1" thickBot="1">
      <c r="B439" s="1001" t="s">
        <v>488</v>
      </c>
      <c r="C439" s="1002"/>
      <c r="D439" s="1003"/>
      <c r="E439" s="1004"/>
      <c r="F439" s="1004"/>
      <c r="G439" s="1004"/>
      <c r="H439" s="1005"/>
    </row>
    <row r="440" spans="2:8" ht="15.75" thickBot="1">
      <c r="B440" s="1006" t="s">
        <v>2578</v>
      </c>
      <c r="C440" s="1007"/>
      <c r="D440" s="1008" t="s">
        <v>2101</v>
      </c>
      <c r="E440" s="1007"/>
      <c r="F440" s="1007"/>
      <c r="G440" s="1007"/>
      <c r="H440" s="1009"/>
    </row>
    <row r="441" spans="2:8" ht="14.45" customHeight="1">
      <c r="B441" s="1010" t="str">
        <f>VLOOKUP(D440,ACTIVIDADES!A:D,2,FALSE)</f>
        <v>Tubería PVC presión de 1 1/4" rde 21</v>
      </c>
      <c r="C441" s="1011"/>
      <c r="D441" s="1010" t="s">
        <v>34</v>
      </c>
      <c r="E441" s="1011"/>
      <c r="F441" s="1011"/>
      <c r="G441" s="1011"/>
      <c r="H441" s="38" t="s">
        <v>1</v>
      </c>
    </row>
    <row r="442" spans="2:8">
      <c r="B442" s="1012"/>
      <c r="C442" s="1013"/>
      <c r="D442" s="1016">
        <f>+ROUND(H463+H455+H451+H459,0)</f>
        <v>16791</v>
      </c>
      <c r="E442" s="1017"/>
      <c r="F442" s="1017"/>
      <c r="G442" s="1017"/>
      <c r="H442" s="1020" t="s">
        <v>28</v>
      </c>
    </row>
    <row r="443" spans="2:8" ht="15.75" thickBot="1">
      <c r="B443" s="1014"/>
      <c r="C443" s="1015"/>
      <c r="D443" s="1018"/>
      <c r="E443" s="1019"/>
      <c r="F443" s="1019"/>
      <c r="G443" s="1019"/>
      <c r="H443" s="1021"/>
    </row>
    <row r="444" spans="2:8" ht="15.75" thickBot="1"/>
    <row r="445" spans="2:8">
      <c r="B445" s="1207" t="s">
        <v>494</v>
      </c>
      <c r="C445" s="1208"/>
      <c r="D445" s="124" t="s">
        <v>495</v>
      </c>
      <c r="E445" s="123" t="s">
        <v>496</v>
      </c>
      <c r="F445" s="123" t="s">
        <v>2469</v>
      </c>
      <c r="G445" s="122" t="s">
        <v>492</v>
      </c>
      <c r="H445" s="121" t="s">
        <v>493</v>
      </c>
    </row>
    <row r="446" spans="2:8">
      <c r="B446" s="114" t="s">
        <v>1238</v>
      </c>
      <c r="C446" s="11" t="str">
        <f>VLOOKUP(B446,'LISTA DE PRECIOS'!A:B,2,FALSE)</f>
        <v>Tubería PVC presión de 1 1/4" rde 21</v>
      </c>
      <c r="D446" s="12" t="str">
        <f>VLOOKUP(B446,'LISTA DE PRECIOS'!A:D,4,FALSE)</f>
        <v>M</v>
      </c>
      <c r="E446" s="12">
        <v>1</v>
      </c>
      <c r="F446" s="12">
        <v>1.05</v>
      </c>
      <c r="G446" s="13">
        <f>VLOOKUP(B446,'LISTA DE PRECIOS'!A:E,5,FALSE)</f>
        <v>6507</v>
      </c>
      <c r="H446" s="39">
        <f>+ROUND(E446*F446*G446,0)</f>
        <v>6832</v>
      </c>
    </row>
    <row r="447" spans="2:8">
      <c r="B447" s="114" t="s">
        <v>649</v>
      </c>
      <c r="C447" s="11" t="str">
        <f>VLOOKUP(B447,'LISTA DE PRECIOS'!A:B,2,FALSE)</f>
        <v>Accesorios PVC presión</v>
      </c>
      <c r="D447" s="12" t="str">
        <f>VLOOKUP(B447,'LISTA DE PRECIOS'!A:D,4,FALSE)</f>
        <v>%Tub</v>
      </c>
      <c r="E447" s="12">
        <v>0.17</v>
      </c>
      <c r="F447" s="12">
        <v>1</v>
      </c>
      <c r="G447" s="13">
        <f>+E447*H446</f>
        <v>1161.44</v>
      </c>
      <c r="H447" s="39">
        <f>+ROUND(G447,0)</f>
        <v>1161</v>
      </c>
    </row>
    <row r="448" spans="2:8">
      <c r="B448" s="114" t="s">
        <v>926</v>
      </c>
      <c r="C448" s="11" t="str">
        <f>VLOOKUP(B448,'LISTA DE PRECIOS'!A:B,2,FALSE)</f>
        <v>Limpiador removedor PVC 1/4</v>
      </c>
      <c r="D448" s="12" t="str">
        <f>VLOOKUP(B448,'LISTA DE PRECIOS'!A:D,4,FALSE)</f>
        <v>Un</v>
      </c>
      <c r="E448" s="176">
        <v>1.2E-2</v>
      </c>
      <c r="F448" s="12">
        <v>1.03</v>
      </c>
      <c r="G448" s="13">
        <f>VLOOKUP(B448,'LISTA DE PRECIOS'!A:E,5,FALSE)</f>
        <v>37083</v>
      </c>
      <c r="H448" s="39">
        <f t="shared" ref="H448:H450" si="38">+ROUND(E448*F448*G448,0)</f>
        <v>458</v>
      </c>
    </row>
    <row r="449" spans="2:8">
      <c r="B449" s="114" t="s">
        <v>1111</v>
      </c>
      <c r="C449" s="11" t="str">
        <f>VLOOKUP(B449,'LISTA DE PRECIOS'!A:B,2,FALSE)</f>
        <v>Soldadura liquida para PVC 1/4</v>
      </c>
      <c r="D449" s="12" t="str">
        <f>VLOOKUP(B449,'LISTA DE PRECIOS'!A:D,4,FALSE)</f>
        <v>Un</v>
      </c>
      <c r="E449" s="176">
        <v>1.2E-2</v>
      </c>
      <c r="F449" s="12">
        <v>1.03</v>
      </c>
      <c r="G449" s="13">
        <f>VLOOKUP(B449,'LISTA DE PRECIOS'!A:E,5,FALSE)</f>
        <v>62900</v>
      </c>
      <c r="H449" s="39">
        <f t="shared" si="38"/>
        <v>777</v>
      </c>
    </row>
    <row r="450" spans="2:8" ht="15.75" thickBot="1">
      <c r="B450" s="91" t="s">
        <v>2427</v>
      </c>
      <c r="C450" s="11" t="str">
        <f>VLOOKUP(B450,'LISTA DE PRECIOS'!A:B,2,FALSE)</f>
        <v>Mortero 1:3 (producción)</v>
      </c>
      <c r="D450" s="12" t="str">
        <f>VLOOKUP(B450,'LISTA DE PRECIOS'!A:D,4,FALSE)</f>
        <v>M3</v>
      </c>
      <c r="E450" s="173">
        <v>0.01</v>
      </c>
      <c r="F450" s="92">
        <v>1.05</v>
      </c>
      <c r="G450" s="13">
        <f>VLOOKUP(B450,'LISTA DE PRECIOS'!A:E,5,FALSE)</f>
        <v>335812</v>
      </c>
      <c r="H450" s="94">
        <f t="shared" si="38"/>
        <v>3526</v>
      </c>
    </row>
    <row r="451" spans="2:8" ht="15.75" thickBot="1">
      <c r="B451" s="1022"/>
      <c r="C451" s="1023"/>
      <c r="D451" s="1024"/>
      <c r="E451" s="1030" t="s">
        <v>497</v>
      </c>
      <c r="F451" s="1031"/>
      <c r="G451" s="1032"/>
      <c r="H451" s="29">
        <f>ROUND(SUM(H446:H450),0)</f>
        <v>12754</v>
      </c>
    </row>
    <row r="452" spans="2:8" ht="15.75" thickBot="1">
      <c r="B452" s="1027"/>
      <c r="C452" s="1027"/>
      <c r="D452" s="1027"/>
      <c r="E452" s="1027"/>
      <c r="F452" s="1027"/>
      <c r="G452" s="1027"/>
      <c r="H452" s="1027"/>
    </row>
    <row r="453" spans="2:8">
      <c r="B453" s="1207" t="s">
        <v>489</v>
      </c>
      <c r="C453" s="1208"/>
      <c r="D453" s="124" t="s">
        <v>490</v>
      </c>
      <c r="E453" s="123" t="s">
        <v>491</v>
      </c>
      <c r="F453" s="123" t="s">
        <v>2530</v>
      </c>
      <c r="G453" s="122" t="s">
        <v>492</v>
      </c>
      <c r="H453" s="121" t="s">
        <v>493</v>
      </c>
    </row>
    <row r="454" spans="2:8" ht="15.75" thickBot="1">
      <c r="B454" s="91" t="s">
        <v>543</v>
      </c>
      <c r="C454" s="95" t="s">
        <v>203</v>
      </c>
      <c r="D454" s="92" t="s">
        <v>39</v>
      </c>
      <c r="E454" s="155">
        <v>0.1</v>
      </c>
      <c r="F454" s="155"/>
      <c r="G454" s="93">
        <f>+H463</f>
        <v>3670</v>
      </c>
      <c r="H454" s="154">
        <f>+ROUND(E454*G454,0)</f>
        <v>367</v>
      </c>
    </row>
    <row r="455" spans="2:8" ht="15.75" thickBot="1">
      <c r="B455" s="1022"/>
      <c r="C455" s="1023"/>
      <c r="D455" s="1024"/>
      <c r="E455" s="1030" t="s">
        <v>498</v>
      </c>
      <c r="F455" s="1031"/>
      <c r="G455" s="1032"/>
      <c r="H455" s="29">
        <f>ROUND(SUM(H454:H454),0)</f>
        <v>367</v>
      </c>
    </row>
    <row r="456" spans="2:8" ht="15.75" thickBot="1">
      <c r="B456" s="42"/>
      <c r="C456" s="42"/>
      <c r="D456" s="42"/>
      <c r="E456" s="10"/>
      <c r="F456" s="10"/>
      <c r="G456" s="7"/>
      <c r="H456" s="8"/>
    </row>
    <row r="457" spans="2:8" ht="24.75" thickBot="1">
      <c r="B457" s="1033" t="s">
        <v>499</v>
      </c>
      <c r="C457" s="1034"/>
      <c r="D457" s="30" t="s">
        <v>495</v>
      </c>
      <c r="E457" s="30" t="s">
        <v>501</v>
      </c>
      <c r="F457" s="25" t="s">
        <v>2530</v>
      </c>
      <c r="G457" s="31" t="s">
        <v>500</v>
      </c>
      <c r="H457" s="32" t="s">
        <v>493</v>
      </c>
    </row>
    <row r="458" spans="2:8" ht="15.75" thickBot="1">
      <c r="B458" s="15">
        <v>3</v>
      </c>
      <c r="C458" s="16" t="s">
        <v>4</v>
      </c>
      <c r="D458" s="17"/>
      <c r="E458" s="18"/>
      <c r="F458" s="18"/>
      <c r="G458" s="19"/>
      <c r="H458" s="20">
        <f t="shared" ref="H458" si="39">+ROUND(E458*G458,0)</f>
        <v>0</v>
      </c>
    </row>
    <row r="459" spans="2:8" ht="15.75" thickBot="1">
      <c r="B459" s="991"/>
      <c r="C459" s="991"/>
      <c r="D459" s="991"/>
      <c r="E459" s="992" t="s">
        <v>502</v>
      </c>
      <c r="F459" s="993"/>
      <c r="G459" s="994"/>
      <c r="H459" s="33">
        <f>ROUND(SUM(H458:H458),0)</f>
        <v>0</v>
      </c>
    </row>
    <row r="460" spans="2:8" ht="15.75" thickBot="1">
      <c r="B460" s="1027"/>
      <c r="C460" s="1027"/>
      <c r="D460" s="1027"/>
      <c r="E460" s="1027"/>
      <c r="F460" s="1027"/>
      <c r="G460" s="1027"/>
      <c r="H460" s="1027"/>
    </row>
    <row r="461" spans="2:8">
      <c r="B461" s="1207" t="s">
        <v>503</v>
      </c>
      <c r="C461" s="1208"/>
      <c r="D461" s="124" t="s">
        <v>495</v>
      </c>
      <c r="E461" s="123" t="s">
        <v>504</v>
      </c>
      <c r="F461" s="123" t="s">
        <v>2530</v>
      </c>
      <c r="G461" s="122" t="s">
        <v>505</v>
      </c>
      <c r="H461" s="121" t="s">
        <v>493</v>
      </c>
    </row>
    <row r="462" spans="2:8" ht="15.75" thickBot="1">
      <c r="B462" s="118" t="s">
        <v>2516</v>
      </c>
      <c r="C462" s="95" t="s">
        <v>2500</v>
      </c>
      <c r="D462" s="92" t="s">
        <v>52</v>
      </c>
      <c r="E462" s="117">
        <v>0.03</v>
      </c>
      <c r="F462" s="117">
        <v>1</v>
      </c>
      <c r="G462" s="13">
        <f>VLOOKUP(B462,'LISTA DE PRECIOS'!A:E,5,FALSE)</f>
        <v>122335</v>
      </c>
      <c r="H462" s="116">
        <f t="shared" ref="H462" si="40">+ROUND(E462*F462*G462,0)</f>
        <v>3670</v>
      </c>
    </row>
    <row r="463" spans="2:8" ht="15.75" thickBot="1">
      <c r="B463" s="991"/>
      <c r="C463" s="991"/>
      <c r="D463" s="991"/>
      <c r="E463" s="1042" t="s">
        <v>506</v>
      </c>
      <c r="F463" s="1043"/>
      <c r="G463" s="1031"/>
      <c r="H463" s="29">
        <f>ROUND(SUM(H462:H462),0)</f>
        <v>3670</v>
      </c>
    </row>
    <row r="464" spans="2:8" ht="15.75" thickBot="1">
      <c r="B464" s="42"/>
      <c r="C464" s="42"/>
      <c r="D464" s="42"/>
      <c r="E464" s="42"/>
      <c r="F464" s="42"/>
      <c r="G464" s="42"/>
      <c r="H464" s="42"/>
    </row>
    <row r="465" spans="2:8" ht="15.75" thickBot="1">
      <c r="B465" s="40"/>
      <c r="C465" s="40"/>
      <c r="D465" s="40"/>
      <c r="E465" s="995" t="s">
        <v>507</v>
      </c>
      <c r="F465" s="996"/>
      <c r="G465" s="997"/>
      <c r="H465" s="14">
        <f>+ROUND(H463+H455+H451+H459,0)</f>
        <v>16791</v>
      </c>
    </row>
    <row r="467" spans="2:8" ht="14.45" customHeight="1" thickBot="1"/>
    <row r="468" spans="2:8" ht="16.5" thickBot="1">
      <c r="B468" s="998" t="s">
        <v>2532</v>
      </c>
      <c r="C468" s="999"/>
      <c r="D468" s="999"/>
      <c r="E468" s="999"/>
      <c r="F468" s="999"/>
      <c r="G468" s="999"/>
      <c r="H468" s="1000"/>
    </row>
    <row r="469" spans="2:8" ht="15" customHeight="1" thickBot="1">
      <c r="B469" s="1001" t="s">
        <v>488</v>
      </c>
      <c r="C469" s="1002"/>
      <c r="D469" s="1003"/>
      <c r="E469" s="1004"/>
      <c r="F469" s="1004"/>
      <c r="G469" s="1004"/>
      <c r="H469" s="1005"/>
    </row>
    <row r="470" spans="2:8" ht="15.75" thickBot="1">
      <c r="B470" s="1006" t="s">
        <v>2578</v>
      </c>
      <c r="C470" s="1007"/>
      <c r="D470" s="1008" t="s">
        <v>2102</v>
      </c>
      <c r="E470" s="1007"/>
      <c r="F470" s="1007"/>
      <c r="G470" s="1007"/>
      <c r="H470" s="1009"/>
    </row>
    <row r="471" spans="2:8" ht="14.45" customHeight="1">
      <c r="B471" s="1010" t="str">
        <f>VLOOKUP(D470,ACTIVIDADES!A:D,2,FALSE)</f>
        <v>Tubería PVC presión de 1" rde 21</v>
      </c>
      <c r="C471" s="1011"/>
      <c r="D471" s="1010" t="s">
        <v>34</v>
      </c>
      <c r="E471" s="1011"/>
      <c r="F471" s="1011"/>
      <c r="G471" s="1011"/>
      <c r="H471" s="38" t="s">
        <v>1</v>
      </c>
    </row>
    <row r="472" spans="2:8">
      <c r="B472" s="1012"/>
      <c r="C472" s="1013"/>
      <c r="D472" s="1016">
        <f>+ROUND(H493+H485+H481+H489,0)</f>
        <v>13611</v>
      </c>
      <c r="E472" s="1017"/>
      <c r="F472" s="1017"/>
      <c r="G472" s="1017"/>
      <c r="H472" s="1020" t="s">
        <v>28</v>
      </c>
    </row>
    <row r="473" spans="2:8" ht="15.75" thickBot="1">
      <c r="B473" s="1014"/>
      <c r="C473" s="1015"/>
      <c r="D473" s="1018"/>
      <c r="E473" s="1019"/>
      <c r="F473" s="1019"/>
      <c r="G473" s="1019"/>
      <c r="H473" s="1021"/>
    </row>
    <row r="474" spans="2:8" ht="15.75" thickBot="1"/>
    <row r="475" spans="2:8">
      <c r="B475" s="1207" t="s">
        <v>494</v>
      </c>
      <c r="C475" s="1208"/>
      <c r="D475" s="124" t="s">
        <v>495</v>
      </c>
      <c r="E475" s="123" t="s">
        <v>496</v>
      </c>
      <c r="F475" s="123" t="s">
        <v>2469</v>
      </c>
      <c r="G475" s="122" t="s">
        <v>492</v>
      </c>
      <c r="H475" s="121" t="s">
        <v>493</v>
      </c>
    </row>
    <row r="476" spans="2:8">
      <c r="B476" s="114" t="s">
        <v>1239</v>
      </c>
      <c r="C476" s="11" t="str">
        <f>VLOOKUP(B476,'LISTA DE PRECIOS'!A:B,2,FALSE)</f>
        <v>Tubería PVC presión de 1"    rde 21</v>
      </c>
      <c r="D476" s="12" t="str">
        <f>VLOOKUP(B476,'LISTA DE PRECIOS'!A:D,4,FALSE)</f>
        <v>M</v>
      </c>
      <c r="E476" s="12">
        <v>1</v>
      </c>
      <c r="F476" s="12">
        <v>1.05</v>
      </c>
      <c r="G476" s="13">
        <f>VLOOKUP(B476,'LISTA DE PRECIOS'!A:E,5,FALSE)</f>
        <v>4085</v>
      </c>
      <c r="H476" s="39">
        <f>+ROUND(E476*F476*G476,0)</f>
        <v>4289</v>
      </c>
    </row>
    <row r="477" spans="2:8">
      <c r="B477" s="114" t="s">
        <v>649</v>
      </c>
      <c r="C477" s="11" t="str">
        <f>VLOOKUP(B477,'LISTA DE PRECIOS'!A:B,2,FALSE)</f>
        <v>Accesorios PVC presión</v>
      </c>
      <c r="D477" s="12" t="str">
        <f>VLOOKUP(B477,'LISTA DE PRECIOS'!A:D,4,FALSE)</f>
        <v>%Tub</v>
      </c>
      <c r="E477" s="12">
        <v>0.17</v>
      </c>
      <c r="F477" s="12">
        <v>1</v>
      </c>
      <c r="G477" s="13">
        <f>+E477*H476</f>
        <v>729.13000000000011</v>
      </c>
      <c r="H477" s="39">
        <f>+ROUND(G477,0)</f>
        <v>729</v>
      </c>
    </row>
    <row r="478" spans="2:8">
      <c r="B478" s="114" t="s">
        <v>926</v>
      </c>
      <c r="C478" s="11" t="str">
        <f>VLOOKUP(B478,'LISTA DE PRECIOS'!A:B,2,FALSE)</f>
        <v>Limpiador removedor PVC 1/4</v>
      </c>
      <c r="D478" s="12" t="str">
        <f>VLOOKUP(B478,'LISTA DE PRECIOS'!A:D,4,FALSE)</f>
        <v>Un</v>
      </c>
      <c r="E478" s="176">
        <v>0.01</v>
      </c>
      <c r="F478" s="12">
        <v>1.03</v>
      </c>
      <c r="G478" s="13">
        <f>VLOOKUP(B478,'LISTA DE PRECIOS'!A:E,5,FALSE)</f>
        <v>37083</v>
      </c>
      <c r="H478" s="39">
        <f t="shared" ref="H478:H480" si="41">+ROUND(E478*F478*G478,0)</f>
        <v>382</v>
      </c>
    </row>
    <row r="479" spans="2:8">
      <c r="B479" s="114" t="s">
        <v>1111</v>
      </c>
      <c r="C479" s="11" t="str">
        <f>VLOOKUP(B479,'LISTA DE PRECIOS'!A:B,2,FALSE)</f>
        <v>Soldadura liquida para PVC 1/4</v>
      </c>
      <c r="D479" s="12" t="str">
        <f>VLOOKUP(B479,'LISTA DE PRECIOS'!A:D,4,FALSE)</f>
        <v>Un</v>
      </c>
      <c r="E479" s="176">
        <v>0.01</v>
      </c>
      <c r="F479" s="12">
        <v>1.03</v>
      </c>
      <c r="G479" s="13">
        <f>VLOOKUP(B479,'LISTA DE PRECIOS'!A:E,5,FALSE)</f>
        <v>62900</v>
      </c>
      <c r="H479" s="39">
        <f t="shared" si="41"/>
        <v>648</v>
      </c>
    </row>
    <row r="480" spans="2:8" ht="15.75" thickBot="1">
      <c r="B480" s="91" t="s">
        <v>2427</v>
      </c>
      <c r="C480" s="11" t="str">
        <f>VLOOKUP(B480,'LISTA DE PRECIOS'!A:B,2,FALSE)</f>
        <v>Mortero 1:3 (producción)</v>
      </c>
      <c r="D480" s="12" t="str">
        <f>VLOOKUP(B480,'LISTA DE PRECIOS'!A:D,4,FALSE)</f>
        <v>M3</v>
      </c>
      <c r="E480" s="173">
        <v>0.01</v>
      </c>
      <c r="F480" s="92">
        <v>1.05</v>
      </c>
      <c r="G480" s="13">
        <f>VLOOKUP(B480,'LISTA DE PRECIOS'!A:E,5,FALSE)</f>
        <v>335812</v>
      </c>
      <c r="H480" s="94">
        <f t="shared" si="41"/>
        <v>3526</v>
      </c>
    </row>
    <row r="481" spans="2:8" ht="15.75" thickBot="1">
      <c r="B481" s="1022"/>
      <c r="C481" s="1023"/>
      <c r="D481" s="1024"/>
      <c r="E481" s="1030" t="s">
        <v>497</v>
      </c>
      <c r="F481" s="1031"/>
      <c r="G481" s="1032"/>
      <c r="H481" s="29">
        <f>ROUND(SUM(H476:H480),0)</f>
        <v>9574</v>
      </c>
    </row>
    <row r="482" spans="2:8" ht="15.75" thickBot="1">
      <c r="B482" s="1027"/>
      <c r="C482" s="1027"/>
      <c r="D482" s="1027"/>
      <c r="E482" s="1027"/>
      <c r="F482" s="1027"/>
      <c r="G482" s="1027"/>
      <c r="H482" s="1027"/>
    </row>
    <row r="483" spans="2:8">
      <c r="B483" s="1207" t="s">
        <v>489</v>
      </c>
      <c r="C483" s="1208"/>
      <c r="D483" s="124" t="s">
        <v>490</v>
      </c>
      <c r="E483" s="123" t="s">
        <v>491</v>
      </c>
      <c r="F483" s="123" t="s">
        <v>2530</v>
      </c>
      <c r="G483" s="122" t="s">
        <v>492</v>
      </c>
      <c r="H483" s="121" t="s">
        <v>493</v>
      </c>
    </row>
    <row r="484" spans="2:8" ht="15.75" thickBot="1">
      <c r="B484" s="91" t="s">
        <v>543</v>
      </c>
      <c r="C484" s="95" t="s">
        <v>203</v>
      </c>
      <c r="D484" s="92" t="s">
        <v>39</v>
      </c>
      <c r="E484" s="155">
        <v>0.1</v>
      </c>
      <c r="F484" s="155"/>
      <c r="G484" s="93">
        <f>+H493</f>
        <v>3670</v>
      </c>
      <c r="H484" s="154">
        <f>+ROUND(E484*G484,0)</f>
        <v>367</v>
      </c>
    </row>
    <row r="485" spans="2:8" ht="15.75" thickBot="1">
      <c r="B485" s="1022"/>
      <c r="C485" s="1023"/>
      <c r="D485" s="1024"/>
      <c r="E485" s="1030" t="s">
        <v>498</v>
      </c>
      <c r="F485" s="1031"/>
      <c r="G485" s="1032"/>
      <c r="H485" s="29">
        <f>ROUND(SUM(H484:H484),0)</f>
        <v>367</v>
      </c>
    </row>
    <row r="486" spans="2:8" ht="15.75" thickBot="1">
      <c r="B486" s="42"/>
      <c r="C486" s="42"/>
      <c r="D486" s="42"/>
      <c r="E486" s="10"/>
      <c r="F486" s="10"/>
      <c r="G486" s="7"/>
      <c r="H486" s="8"/>
    </row>
    <row r="487" spans="2:8" ht="24.75" thickBot="1">
      <c r="B487" s="1033" t="s">
        <v>499</v>
      </c>
      <c r="C487" s="1034"/>
      <c r="D487" s="30" t="s">
        <v>495</v>
      </c>
      <c r="E487" s="30" t="s">
        <v>501</v>
      </c>
      <c r="F487" s="25" t="s">
        <v>2530</v>
      </c>
      <c r="G487" s="31" t="s">
        <v>500</v>
      </c>
      <c r="H487" s="32" t="s">
        <v>493</v>
      </c>
    </row>
    <row r="488" spans="2:8" ht="15.75" thickBot="1">
      <c r="B488" s="15">
        <v>3</v>
      </c>
      <c r="C488" s="16" t="s">
        <v>4</v>
      </c>
      <c r="D488" s="17"/>
      <c r="E488" s="18"/>
      <c r="F488" s="18"/>
      <c r="G488" s="19"/>
      <c r="H488" s="20">
        <f t="shared" ref="H488" si="42">+ROUND(E488*G488,0)</f>
        <v>0</v>
      </c>
    </row>
    <row r="489" spans="2:8" ht="15.75" thickBot="1">
      <c r="B489" s="991"/>
      <c r="C489" s="991"/>
      <c r="D489" s="991"/>
      <c r="E489" s="992" t="s">
        <v>502</v>
      </c>
      <c r="F489" s="993"/>
      <c r="G489" s="994"/>
      <c r="H489" s="33">
        <f>ROUND(SUM(H488:H488),0)</f>
        <v>0</v>
      </c>
    </row>
    <row r="490" spans="2:8" ht="15.75" thickBot="1">
      <c r="B490" s="1027"/>
      <c r="C490" s="1027"/>
      <c r="D490" s="1027"/>
      <c r="E490" s="1027"/>
      <c r="F490" s="1027"/>
      <c r="G490" s="1027"/>
      <c r="H490" s="1027"/>
    </row>
    <row r="491" spans="2:8">
      <c r="B491" s="1207" t="s">
        <v>503</v>
      </c>
      <c r="C491" s="1208"/>
      <c r="D491" s="124" t="s">
        <v>495</v>
      </c>
      <c r="E491" s="123" t="s">
        <v>504</v>
      </c>
      <c r="F491" s="123" t="s">
        <v>2530</v>
      </c>
      <c r="G491" s="122" t="s">
        <v>505</v>
      </c>
      <c r="H491" s="121" t="s">
        <v>493</v>
      </c>
    </row>
    <row r="492" spans="2:8" ht="15.75" thickBot="1">
      <c r="B492" s="118" t="s">
        <v>2516</v>
      </c>
      <c r="C492" s="95" t="s">
        <v>2500</v>
      </c>
      <c r="D492" s="92" t="s">
        <v>52</v>
      </c>
      <c r="E492" s="117">
        <v>0.03</v>
      </c>
      <c r="F492" s="117">
        <v>1</v>
      </c>
      <c r="G492" s="13">
        <f>VLOOKUP(B492,'LISTA DE PRECIOS'!A:E,5,FALSE)</f>
        <v>122335</v>
      </c>
      <c r="H492" s="116">
        <f t="shared" ref="H492" si="43">+ROUND(E492*F492*G492,0)</f>
        <v>3670</v>
      </c>
    </row>
    <row r="493" spans="2:8" ht="15.75" thickBot="1">
      <c r="B493" s="991"/>
      <c r="C493" s="991"/>
      <c r="D493" s="991"/>
      <c r="E493" s="1042" t="s">
        <v>506</v>
      </c>
      <c r="F493" s="1043"/>
      <c r="G493" s="1031"/>
      <c r="H493" s="29">
        <f>ROUND(SUM(H492:H492),0)</f>
        <v>3670</v>
      </c>
    </row>
    <row r="494" spans="2:8" ht="15.75" thickBot="1">
      <c r="B494" s="42"/>
      <c r="C494" s="42"/>
      <c r="D494" s="42"/>
      <c r="E494" s="42"/>
      <c r="F494" s="42"/>
      <c r="G494" s="42"/>
      <c r="H494" s="42"/>
    </row>
    <row r="495" spans="2:8" ht="15.75" thickBot="1">
      <c r="B495" s="40"/>
      <c r="C495" s="40"/>
      <c r="D495" s="40"/>
      <c r="E495" s="995" t="s">
        <v>507</v>
      </c>
      <c r="F495" s="996"/>
      <c r="G495" s="997"/>
      <c r="H495" s="14">
        <f>+ROUND(H493+H485+H481+H489,0)</f>
        <v>13611</v>
      </c>
    </row>
    <row r="497" spans="2:8" ht="14.45" customHeight="1" thickBot="1"/>
    <row r="498" spans="2:8" ht="16.5" thickBot="1">
      <c r="B498" s="998" t="s">
        <v>2532</v>
      </c>
      <c r="C498" s="999"/>
      <c r="D498" s="999"/>
      <c r="E498" s="999"/>
      <c r="F498" s="999"/>
      <c r="G498" s="999"/>
      <c r="H498" s="1000"/>
    </row>
    <row r="499" spans="2:8" ht="15" customHeight="1" thickBot="1">
      <c r="B499" s="1001" t="s">
        <v>488</v>
      </c>
      <c r="C499" s="1002"/>
      <c r="D499" s="1003"/>
      <c r="E499" s="1004"/>
      <c r="F499" s="1004"/>
      <c r="G499" s="1004"/>
      <c r="H499" s="1005"/>
    </row>
    <row r="500" spans="2:8" ht="15.75" thickBot="1">
      <c r="B500" s="1264" t="s">
        <v>2578</v>
      </c>
      <c r="C500" s="1265"/>
      <c r="D500" s="1035" t="s">
        <v>2104</v>
      </c>
      <c r="E500" s="1036"/>
      <c r="F500" s="1036"/>
      <c r="G500" s="1036"/>
      <c r="H500" s="1037"/>
    </row>
    <row r="501" spans="2:8" ht="14.45" customHeight="1">
      <c r="B501" s="1010" t="str">
        <f>VLOOKUP(D500,ACTIVIDADES!A:D,2,FALSE)</f>
        <v>Tubería PVC presión de 3/4" rde 21</v>
      </c>
      <c r="C501" s="1204"/>
      <c r="D501" s="1010" t="s">
        <v>34</v>
      </c>
      <c r="E501" s="1011"/>
      <c r="F501" s="1011"/>
      <c r="G501" s="1204"/>
      <c r="H501" s="38" t="s">
        <v>1</v>
      </c>
    </row>
    <row r="502" spans="2:8">
      <c r="B502" s="1012"/>
      <c r="C502" s="1205"/>
      <c r="D502" s="1016">
        <f>+ROUND(H523+H515+H511+H519,0)</f>
        <v>9900</v>
      </c>
      <c r="E502" s="1017"/>
      <c r="F502" s="1017"/>
      <c r="G502" s="1267"/>
      <c r="H502" s="1020" t="s">
        <v>28</v>
      </c>
    </row>
    <row r="503" spans="2:8" ht="15.75" thickBot="1">
      <c r="B503" s="1014"/>
      <c r="C503" s="1206"/>
      <c r="D503" s="1018"/>
      <c r="E503" s="1019"/>
      <c r="F503" s="1019"/>
      <c r="G503" s="1268"/>
      <c r="H503" s="1021"/>
    </row>
    <row r="504" spans="2:8" ht="15.75" thickBot="1"/>
    <row r="505" spans="2:8">
      <c r="B505" s="1262" t="s">
        <v>494</v>
      </c>
      <c r="C505" s="1263"/>
      <c r="D505" s="124" t="s">
        <v>495</v>
      </c>
      <c r="E505" s="123" t="s">
        <v>496</v>
      </c>
      <c r="F505" s="123" t="s">
        <v>2469</v>
      </c>
      <c r="G505" s="122" t="s">
        <v>492</v>
      </c>
      <c r="H505" s="121" t="s">
        <v>493</v>
      </c>
    </row>
    <row r="506" spans="2:8">
      <c r="B506" s="114" t="s">
        <v>1243</v>
      </c>
      <c r="C506" s="11" t="str">
        <f>VLOOKUP(B506,'LISTA DE PRECIOS'!A:B,2,FALSE)</f>
        <v>Tubería PVC presión de 3/4" rde 21</v>
      </c>
      <c r="D506" s="12" t="str">
        <f>VLOOKUP(B506,'LISTA DE PRECIOS'!A:D,4,FALSE)</f>
        <v>M</v>
      </c>
      <c r="E506" s="12">
        <v>1</v>
      </c>
      <c r="F506" s="12">
        <v>1.05</v>
      </c>
      <c r="G506" s="13">
        <f>VLOOKUP(B506,'LISTA DE PRECIOS'!A:E,5,FALSE)</f>
        <v>2954</v>
      </c>
      <c r="H506" s="39">
        <f>+ROUND(E506*F506*G506,0)</f>
        <v>3102</v>
      </c>
    </row>
    <row r="507" spans="2:8">
      <c r="B507" s="114" t="s">
        <v>649</v>
      </c>
      <c r="C507" s="11" t="str">
        <f>VLOOKUP(B507,'LISTA DE PRECIOS'!A:B,2,FALSE)</f>
        <v>Accesorios PVC presión</v>
      </c>
      <c r="D507" s="12" t="str">
        <f>VLOOKUP(B507,'LISTA DE PRECIOS'!A:D,4,FALSE)</f>
        <v>%Tub</v>
      </c>
      <c r="E507" s="12">
        <v>0.17</v>
      </c>
      <c r="F507" s="12">
        <v>1</v>
      </c>
      <c r="G507" s="13">
        <f>+E507*H506</f>
        <v>527.34</v>
      </c>
      <c r="H507" s="39">
        <f>+ROUND(G507,0)</f>
        <v>527</v>
      </c>
    </row>
    <row r="508" spans="2:8">
      <c r="B508" s="114" t="s">
        <v>926</v>
      </c>
      <c r="C508" s="11" t="str">
        <f>VLOOKUP(B508,'LISTA DE PRECIOS'!A:B,2,FALSE)</f>
        <v>Limpiador removedor PVC 1/4</v>
      </c>
      <c r="D508" s="12" t="str">
        <f>VLOOKUP(B508,'LISTA DE PRECIOS'!A:D,4,FALSE)</f>
        <v>Un</v>
      </c>
      <c r="E508" s="176">
        <v>8.0000000000000002E-3</v>
      </c>
      <c r="F508" s="12">
        <v>1.03</v>
      </c>
      <c r="G508" s="13">
        <f>VLOOKUP(B508,'LISTA DE PRECIOS'!A:E,5,FALSE)</f>
        <v>37083</v>
      </c>
      <c r="H508" s="39">
        <f t="shared" ref="H508:H510" si="44">+ROUND(E508*F508*G508,0)</f>
        <v>306</v>
      </c>
    </row>
    <row r="509" spans="2:8">
      <c r="B509" s="114" t="s">
        <v>1111</v>
      </c>
      <c r="C509" s="11" t="str">
        <f>VLOOKUP(B509,'LISTA DE PRECIOS'!A:B,2,FALSE)</f>
        <v>Soldadura liquida para PVC 1/4</v>
      </c>
      <c r="D509" s="12" t="str">
        <f>VLOOKUP(B509,'LISTA DE PRECIOS'!A:D,4,FALSE)</f>
        <v>Un</v>
      </c>
      <c r="E509" s="176">
        <v>8.0000000000000002E-3</v>
      </c>
      <c r="F509" s="12">
        <v>1.03</v>
      </c>
      <c r="G509" s="13">
        <f>VLOOKUP(B509,'LISTA DE PRECIOS'!A:E,5,FALSE)</f>
        <v>62900</v>
      </c>
      <c r="H509" s="39">
        <f t="shared" si="44"/>
        <v>518</v>
      </c>
    </row>
    <row r="510" spans="2:8" ht="15.75" thickBot="1">
      <c r="B510" s="91" t="s">
        <v>2427</v>
      </c>
      <c r="C510" s="11" t="str">
        <f>VLOOKUP(B510,'LISTA DE PRECIOS'!A:B,2,FALSE)</f>
        <v>Mortero 1:3 (producción)</v>
      </c>
      <c r="D510" s="12" t="str">
        <f>VLOOKUP(B510,'LISTA DE PRECIOS'!A:D,4,FALSE)</f>
        <v>M3</v>
      </c>
      <c r="E510" s="173">
        <v>4.0000000000000001E-3</v>
      </c>
      <c r="F510" s="92">
        <v>1.05</v>
      </c>
      <c r="G510" s="13">
        <f>VLOOKUP(B510,'LISTA DE PRECIOS'!A:E,5,FALSE)</f>
        <v>335812</v>
      </c>
      <c r="H510" s="94">
        <f t="shared" si="44"/>
        <v>1410</v>
      </c>
    </row>
    <row r="511" spans="2:8" ht="15.75" thickBot="1">
      <c r="B511" s="991"/>
      <c r="C511" s="991"/>
      <c r="D511" s="1258"/>
      <c r="E511" s="1042" t="s">
        <v>497</v>
      </c>
      <c r="F511" s="1043"/>
      <c r="G511" s="1031"/>
      <c r="H511" s="29">
        <f>ROUND(SUM(H506:H510),0)</f>
        <v>5863</v>
      </c>
    </row>
    <row r="512" spans="2:8" ht="15.75" thickBot="1">
      <c r="B512" s="1271"/>
      <c r="C512" s="1271"/>
      <c r="D512" s="1271"/>
      <c r="E512" s="1271"/>
      <c r="F512" s="1271"/>
      <c r="G512" s="1271"/>
      <c r="H512" s="1271"/>
    </row>
    <row r="513" spans="2:8">
      <c r="B513" s="1262" t="s">
        <v>489</v>
      </c>
      <c r="C513" s="1263"/>
      <c r="D513" s="124" t="s">
        <v>490</v>
      </c>
      <c r="E513" s="123" t="s">
        <v>491</v>
      </c>
      <c r="F513" s="123" t="s">
        <v>2530</v>
      </c>
      <c r="G513" s="122" t="s">
        <v>492</v>
      </c>
      <c r="H513" s="121" t="s">
        <v>493</v>
      </c>
    </row>
    <row r="514" spans="2:8" ht="15.75" thickBot="1">
      <c r="B514" s="91" t="s">
        <v>543</v>
      </c>
      <c r="C514" s="95" t="s">
        <v>203</v>
      </c>
      <c r="D514" s="92" t="s">
        <v>39</v>
      </c>
      <c r="E514" s="155">
        <v>0.1</v>
      </c>
      <c r="F514" s="155"/>
      <c r="G514" s="93">
        <f>+H523</f>
        <v>3670</v>
      </c>
      <c r="H514" s="154">
        <f>+ROUND(E514*G514,0)</f>
        <v>367</v>
      </c>
    </row>
    <row r="515" spans="2:8" ht="15.75" thickBot="1">
      <c r="B515" s="1269"/>
      <c r="C515" s="1269"/>
      <c r="D515" s="1270"/>
      <c r="E515" s="992" t="s">
        <v>498</v>
      </c>
      <c r="F515" s="993"/>
      <c r="G515" s="994"/>
      <c r="H515" s="29">
        <f>ROUND(SUM(H514:H514),0)</f>
        <v>367</v>
      </c>
    </row>
    <row r="516" spans="2:8" ht="15.75" thickBot="1">
      <c r="B516" s="42"/>
      <c r="C516" s="42"/>
      <c r="D516" s="42"/>
      <c r="E516" s="10"/>
      <c r="F516" s="10"/>
      <c r="G516" s="7"/>
      <c r="H516" s="8"/>
    </row>
    <row r="517" spans="2:8" ht="24.75" thickBot="1">
      <c r="B517" s="1033" t="s">
        <v>499</v>
      </c>
      <c r="C517" s="1034"/>
      <c r="D517" s="30" t="s">
        <v>495</v>
      </c>
      <c r="E517" s="30" t="s">
        <v>501</v>
      </c>
      <c r="F517" s="25" t="s">
        <v>2530</v>
      </c>
      <c r="G517" s="31" t="s">
        <v>500</v>
      </c>
      <c r="H517" s="32" t="s">
        <v>493</v>
      </c>
    </row>
    <row r="518" spans="2:8" ht="15.75" thickBot="1">
      <c r="B518" s="15">
        <v>3</v>
      </c>
      <c r="C518" s="16" t="s">
        <v>4</v>
      </c>
      <c r="D518" s="17"/>
      <c r="E518" s="18"/>
      <c r="F518" s="18"/>
      <c r="G518" s="19"/>
      <c r="H518" s="20">
        <f t="shared" ref="H518" si="45">+ROUND(E518*G518,0)</f>
        <v>0</v>
      </c>
    </row>
    <row r="519" spans="2:8" ht="15.75" thickBot="1">
      <c r="B519" s="1269"/>
      <c r="C519" s="1269"/>
      <c r="D519" s="1270"/>
      <c r="E519" s="992" t="s">
        <v>502</v>
      </c>
      <c r="F519" s="993"/>
      <c r="G519" s="994"/>
      <c r="H519" s="33">
        <f>ROUND(SUM(H518:H518),0)</f>
        <v>0</v>
      </c>
    </row>
    <row r="520" spans="2:8" ht="15.75" thickBot="1">
      <c r="B520" s="1271"/>
      <c r="C520" s="1271"/>
      <c r="D520" s="1271"/>
      <c r="E520" s="1271"/>
      <c r="F520" s="1271"/>
      <c r="G520" s="1271"/>
      <c r="H520" s="1271"/>
    </row>
    <row r="521" spans="2:8">
      <c r="B521" s="1262" t="s">
        <v>503</v>
      </c>
      <c r="C521" s="1263"/>
      <c r="D521" s="124" t="s">
        <v>495</v>
      </c>
      <c r="E521" s="123" t="s">
        <v>504</v>
      </c>
      <c r="F521" s="123" t="s">
        <v>2530</v>
      </c>
      <c r="G521" s="122" t="s">
        <v>505</v>
      </c>
      <c r="H521" s="121" t="s">
        <v>493</v>
      </c>
    </row>
    <row r="522" spans="2:8" ht="15.75" thickBot="1">
      <c r="B522" s="118" t="s">
        <v>2516</v>
      </c>
      <c r="C522" s="95" t="s">
        <v>2500</v>
      </c>
      <c r="D522" s="92" t="s">
        <v>52</v>
      </c>
      <c r="E522" s="117">
        <v>0.03</v>
      </c>
      <c r="F522" s="117">
        <v>1</v>
      </c>
      <c r="G522" s="13">
        <f>VLOOKUP(B522,'LISTA DE PRECIOS'!A:E,5,FALSE)</f>
        <v>122335</v>
      </c>
      <c r="H522" s="116">
        <f t="shared" ref="H522" si="46">+ROUND(E522*F522*G522,0)</f>
        <v>3670</v>
      </c>
    </row>
    <row r="523" spans="2:8" ht="15.75" thickBot="1">
      <c r="B523" s="1269"/>
      <c r="C523" s="1269"/>
      <c r="D523" s="1270"/>
      <c r="E523" s="1042" t="s">
        <v>506</v>
      </c>
      <c r="F523" s="1043"/>
      <c r="G523" s="1031"/>
      <c r="H523" s="29">
        <f>ROUND(SUM(H522:H522),0)</f>
        <v>3670</v>
      </c>
    </row>
    <row r="524" spans="2:8" ht="15.75" thickBot="1">
      <c r="B524" s="42"/>
      <c r="C524" s="42"/>
      <c r="D524" s="42"/>
      <c r="E524" s="42"/>
      <c r="F524" s="42"/>
      <c r="G524" s="42"/>
      <c r="H524" s="42"/>
    </row>
    <row r="525" spans="2:8" ht="15.75" thickBot="1">
      <c r="B525" s="40"/>
      <c r="C525" s="40"/>
      <c r="D525" s="40"/>
      <c r="E525" s="995" t="s">
        <v>507</v>
      </c>
      <c r="F525" s="996"/>
      <c r="G525" s="997"/>
      <c r="H525" s="14">
        <f>+ROUND(H523+H515+H511+H519,0)</f>
        <v>9900</v>
      </c>
    </row>
    <row r="526" spans="2:8">
      <c r="B526" s="40"/>
      <c r="C526" s="40"/>
      <c r="D526" s="40"/>
      <c r="E526" s="201"/>
      <c r="F526" s="201"/>
      <c r="G526" s="201"/>
      <c r="H526" s="200"/>
    </row>
    <row r="527" spans="2:8" ht="14.45" customHeight="1" thickBot="1"/>
    <row r="528" spans="2:8" ht="16.5" thickBot="1">
      <c r="B528" s="998" t="s">
        <v>2532</v>
      </c>
      <c r="C528" s="999"/>
      <c r="D528" s="999"/>
      <c r="E528" s="999"/>
      <c r="F528" s="999"/>
      <c r="G528" s="999"/>
      <c r="H528" s="1000"/>
    </row>
    <row r="529" spans="2:8" ht="15" customHeight="1" thickBot="1">
      <c r="B529" s="1001" t="s">
        <v>488</v>
      </c>
      <c r="C529" s="1002"/>
      <c r="D529" s="1003"/>
      <c r="E529" s="1004"/>
      <c r="F529" s="1004"/>
      <c r="G529" s="1004"/>
      <c r="H529" s="1005"/>
    </row>
    <row r="530" spans="2:8" ht="15.75" thickBot="1">
      <c r="B530" s="1006" t="s">
        <v>2578</v>
      </c>
      <c r="C530" s="1007"/>
      <c r="D530" s="1008" t="s">
        <v>2105</v>
      </c>
      <c r="E530" s="1007"/>
      <c r="F530" s="1007"/>
      <c r="G530" s="1007"/>
      <c r="H530" s="1009"/>
    </row>
    <row r="531" spans="2:8" ht="14.45" customHeight="1">
      <c r="B531" s="1010" t="str">
        <f>VLOOKUP(D530,ACTIVIDADES!A:D,2,FALSE)</f>
        <v>Tubería PVC presión de 1/2" rde 9</v>
      </c>
      <c r="C531" s="1011"/>
      <c r="D531" s="1010" t="s">
        <v>34</v>
      </c>
      <c r="E531" s="1011"/>
      <c r="F531" s="1011"/>
      <c r="G531" s="1011"/>
      <c r="H531" s="38" t="s">
        <v>1</v>
      </c>
    </row>
    <row r="532" spans="2:8">
      <c r="B532" s="1012"/>
      <c r="C532" s="1013"/>
      <c r="D532" s="1016">
        <f>+ROUND(H553+H545+H541+H549,0)</f>
        <v>9257</v>
      </c>
      <c r="E532" s="1017"/>
      <c r="F532" s="1017"/>
      <c r="G532" s="1017"/>
      <c r="H532" s="1020" t="s">
        <v>28</v>
      </c>
    </row>
    <row r="533" spans="2:8" ht="15.75" thickBot="1">
      <c r="B533" s="1014"/>
      <c r="C533" s="1015"/>
      <c r="D533" s="1018"/>
      <c r="E533" s="1019"/>
      <c r="F533" s="1019"/>
      <c r="G533" s="1019"/>
      <c r="H533" s="1021"/>
    </row>
    <row r="534" spans="2:8" ht="15.75" thickBot="1"/>
    <row r="535" spans="2:8">
      <c r="B535" s="1207" t="s">
        <v>494</v>
      </c>
      <c r="C535" s="1208"/>
      <c r="D535" s="124" t="s">
        <v>495</v>
      </c>
      <c r="E535" s="123" t="s">
        <v>496</v>
      </c>
      <c r="F535" s="123" t="s">
        <v>2469</v>
      </c>
      <c r="G535" s="122" t="s">
        <v>492</v>
      </c>
      <c r="H535" s="121" t="s">
        <v>493</v>
      </c>
    </row>
    <row r="536" spans="2:8">
      <c r="B536" s="114" t="s">
        <v>1240</v>
      </c>
      <c r="C536" s="11" t="str">
        <f>VLOOKUP(B536,'LISTA DE PRECIOS'!A:B,2,FALSE)</f>
        <v>Tubería PVC presión de 1/2" rde   9</v>
      </c>
      <c r="D536" s="12" t="str">
        <f>VLOOKUP(B536,'LISTA DE PRECIOS'!A:D,4,FALSE)</f>
        <v>M</v>
      </c>
      <c r="E536" s="12">
        <v>1</v>
      </c>
      <c r="F536" s="12">
        <v>1.05</v>
      </c>
      <c r="G536" s="13">
        <f>VLOOKUP(B536,'LISTA DE PRECIOS'!A:E,5,FALSE)</f>
        <v>2598</v>
      </c>
      <c r="H536" s="39">
        <f>+ROUND(E536*F536*G536,0)</f>
        <v>2728</v>
      </c>
    </row>
    <row r="537" spans="2:8">
      <c r="B537" s="114" t="s">
        <v>649</v>
      </c>
      <c r="C537" s="11" t="str">
        <f>VLOOKUP(B537,'LISTA DE PRECIOS'!A:B,2,FALSE)</f>
        <v>Accesorios PVC presión</v>
      </c>
      <c r="D537" s="12" t="str">
        <f>VLOOKUP(B537,'LISTA DE PRECIOS'!A:D,4,FALSE)</f>
        <v>%Tub</v>
      </c>
      <c r="E537" s="12">
        <v>0.17</v>
      </c>
      <c r="F537" s="12">
        <v>1</v>
      </c>
      <c r="G537" s="13">
        <f>+E537*H536</f>
        <v>463.76000000000005</v>
      </c>
      <c r="H537" s="39">
        <f>+ROUND(G537,0)</f>
        <v>464</v>
      </c>
    </row>
    <row r="538" spans="2:8">
      <c r="B538" s="114" t="s">
        <v>926</v>
      </c>
      <c r="C538" s="11" t="str">
        <f>VLOOKUP(B538,'LISTA DE PRECIOS'!A:B,2,FALSE)</f>
        <v>Limpiador removedor PVC 1/4</v>
      </c>
      <c r="D538" s="12" t="str">
        <f>VLOOKUP(B538,'LISTA DE PRECIOS'!A:D,4,FALSE)</f>
        <v>Un</v>
      </c>
      <c r="E538" s="176">
        <v>6.0000000000000001E-3</v>
      </c>
      <c r="F538" s="12">
        <v>1.03</v>
      </c>
      <c r="G538" s="13">
        <f>VLOOKUP(B538,'LISTA DE PRECIOS'!A:E,5,FALSE)</f>
        <v>37083</v>
      </c>
      <c r="H538" s="39">
        <f t="shared" ref="H538:H540" si="47">+ROUND(E538*F538*G538,0)</f>
        <v>229</v>
      </c>
    </row>
    <row r="539" spans="2:8">
      <c r="B539" s="114" t="s">
        <v>1111</v>
      </c>
      <c r="C539" s="11" t="str">
        <f>VLOOKUP(B539,'LISTA DE PRECIOS'!A:B,2,FALSE)</f>
        <v>Soldadura liquida para PVC 1/4</v>
      </c>
      <c r="D539" s="12" t="str">
        <f>VLOOKUP(B539,'LISTA DE PRECIOS'!A:D,4,FALSE)</f>
        <v>Un</v>
      </c>
      <c r="E539" s="176">
        <v>6.0000000000000001E-3</v>
      </c>
      <c r="F539" s="12">
        <v>1.03</v>
      </c>
      <c r="G539" s="13">
        <f>VLOOKUP(B539,'LISTA DE PRECIOS'!A:E,5,FALSE)</f>
        <v>62900</v>
      </c>
      <c r="H539" s="39">
        <f t="shared" si="47"/>
        <v>389</v>
      </c>
    </row>
    <row r="540" spans="2:8" ht="15.75" thickBot="1">
      <c r="B540" s="91" t="s">
        <v>2427</v>
      </c>
      <c r="C540" s="11" t="str">
        <f>VLOOKUP(B540,'LISTA DE PRECIOS'!A:B,2,FALSE)</f>
        <v>Mortero 1:3 (producción)</v>
      </c>
      <c r="D540" s="12" t="str">
        <f>VLOOKUP(B540,'LISTA DE PRECIOS'!A:D,4,FALSE)</f>
        <v>M3</v>
      </c>
      <c r="E540" s="173">
        <v>4.0000000000000001E-3</v>
      </c>
      <c r="F540" s="92">
        <v>1.05</v>
      </c>
      <c r="G540" s="13">
        <f>VLOOKUP(B540,'LISTA DE PRECIOS'!A:E,5,FALSE)</f>
        <v>335812</v>
      </c>
      <c r="H540" s="94">
        <f t="shared" si="47"/>
        <v>1410</v>
      </c>
    </row>
    <row r="541" spans="2:8" ht="15.75" thickBot="1">
      <c r="B541" s="1022"/>
      <c r="C541" s="1023"/>
      <c r="D541" s="1024"/>
      <c r="E541" s="1030" t="s">
        <v>497</v>
      </c>
      <c r="F541" s="1031"/>
      <c r="G541" s="1032"/>
      <c r="H541" s="29">
        <f>ROUND(SUM(H536:H540),0)</f>
        <v>5220</v>
      </c>
    </row>
    <row r="542" spans="2:8" ht="15.75" thickBot="1">
      <c r="B542" s="1027"/>
      <c r="C542" s="1027"/>
      <c r="D542" s="1027"/>
      <c r="E542" s="1027"/>
      <c r="F542" s="1027"/>
      <c r="G542" s="1027"/>
      <c r="H542" s="1027"/>
    </row>
    <row r="543" spans="2:8">
      <c r="B543" s="1207" t="s">
        <v>489</v>
      </c>
      <c r="C543" s="1208"/>
      <c r="D543" s="124" t="s">
        <v>490</v>
      </c>
      <c r="E543" s="123" t="s">
        <v>491</v>
      </c>
      <c r="F543" s="123" t="s">
        <v>2530</v>
      </c>
      <c r="G543" s="122" t="s">
        <v>492</v>
      </c>
      <c r="H543" s="121" t="s">
        <v>493</v>
      </c>
    </row>
    <row r="544" spans="2:8" ht="15.75" thickBot="1">
      <c r="B544" s="91" t="s">
        <v>543</v>
      </c>
      <c r="C544" s="11" t="str">
        <f>VLOOKUP(B544,'LISTA DE PRECIOS'!A:B,2,FALSE)</f>
        <v>Herramienta menor</v>
      </c>
      <c r="D544" s="12" t="str">
        <f>VLOOKUP(B544,'LISTA DE PRECIOS'!A:D,4,FALSE)</f>
        <v>%MO</v>
      </c>
      <c r="E544" s="155">
        <v>0.1</v>
      </c>
      <c r="F544" s="155"/>
      <c r="G544" s="93">
        <f>+H553</f>
        <v>3670</v>
      </c>
      <c r="H544" s="154">
        <f>+ROUND(E544*G544,0)</f>
        <v>367</v>
      </c>
    </row>
    <row r="545" spans="2:8" ht="15.75" thickBot="1">
      <c r="B545" s="1022"/>
      <c r="C545" s="1023"/>
      <c r="D545" s="1024"/>
      <c r="E545" s="1030" t="s">
        <v>498</v>
      </c>
      <c r="F545" s="1031"/>
      <c r="G545" s="1032"/>
      <c r="H545" s="29">
        <f>ROUND(SUM(H544:H544),0)</f>
        <v>367</v>
      </c>
    </row>
    <row r="546" spans="2:8" ht="15.75" thickBot="1">
      <c r="B546" s="42"/>
      <c r="C546" s="42"/>
      <c r="D546" s="42"/>
      <c r="E546" s="10"/>
      <c r="F546" s="10"/>
      <c r="G546" s="7"/>
      <c r="H546" s="8"/>
    </row>
    <row r="547" spans="2:8" ht="24.75" thickBot="1">
      <c r="B547" s="1033" t="s">
        <v>499</v>
      </c>
      <c r="C547" s="1034"/>
      <c r="D547" s="30" t="s">
        <v>495</v>
      </c>
      <c r="E547" s="30" t="s">
        <v>501</v>
      </c>
      <c r="F547" s="25" t="s">
        <v>2530</v>
      </c>
      <c r="G547" s="31" t="s">
        <v>500</v>
      </c>
      <c r="H547" s="32" t="s">
        <v>493</v>
      </c>
    </row>
    <row r="548" spans="2:8" ht="15.75" thickBot="1">
      <c r="B548" s="15">
        <v>3</v>
      </c>
      <c r="C548" s="16" t="s">
        <v>4</v>
      </c>
      <c r="D548" s="17"/>
      <c r="E548" s="18"/>
      <c r="F548" s="18"/>
      <c r="G548" s="19"/>
      <c r="H548" s="20">
        <f t="shared" ref="H548" si="48">+ROUND(E548*G548,0)</f>
        <v>0</v>
      </c>
    </row>
    <row r="549" spans="2:8" ht="15.75" thickBot="1">
      <c r="B549" s="991"/>
      <c r="C549" s="991"/>
      <c r="D549" s="991"/>
      <c r="E549" s="992" t="s">
        <v>502</v>
      </c>
      <c r="F549" s="993"/>
      <c r="G549" s="994"/>
      <c r="H549" s="33">
        <f>ROUND(SUM(H548:H548),0)</f>
        <v>0</v>
      </c>
    </row>
    <row r="550" spans="2:8" ht="15.75" thickBot="1">
      <c r="B550" s="1027"/>
      <c r="C550" s="1027"/>
      <c r="D550" s="1027"/>
      <c r="E550" s="1027"/>
      <c r="F550" s="1027"/>
      <c r="G550" s="1027"/>
      <c r="H550" s="1027"/>
    </row>
    <row r="551" spans="2:8">
      <c r="B551" s="1207" t="s">
        <v>503</v>
      </c>
      <c r="C551" s="1208"/>
      <c r="D551" s="124" t="s">
        <v>495</v>
      </c>
      <c r="E551" s="123" t="s">
        <v>504</v>
      </c>
      <c r="F551" s="123" t="s">
        <v>2530</v>
      </c>
      <c r="G551" s="122" t="s">
        <v>505</v>
      </c>
      <c r="H551" s="121" t="s">
        <v>493</v>
      </c>
    </row>
    <row r="552" spans="2:8" ht="15.75" thickBot="1">
      <c r="B552" s="118" t="s">
        <v>2516</v>
      </c>
      <c r="C552" s="11" t="str">
        <f>VLOOKUP(B552,'LISTA DE PRECIOS'!A:B,2,FALSE)</f>
        <v>Oficial</v>
      </c>
      <c r="D552" s="12" t="str">
        <f>VLOOKUP(B552,'LISTA DE PRECIOS'!A:D,4,FALSE)</f>
        <v>Día</v>
      </c>
      <c r="E552" s="117">
        <v>0.03</v>
      </c>
      <c r="F552" s="117">
        <v>1</v>
      </c>
      <c r="G552" s="13">
        <f>VLOOKUP(B552,'LISTA DE PRECIOS'!A:E,5,FALSE)</f>
        <v>122335</v>
      </c>
      <c r="H552" s="116">
        <f t="shared" ref="H552" si="49">+ROUND(E552*F552*G552,0)</f>
        <v>3670</v>
      </c>
    </row>
    <row r="553" spans="2:8" ht="15.75" thickBot="1">
      <c r="B553" s="991"/>
      <c r="C553" s="991"/>
      <c r="D553" s="991"/>
      <c r="E553" s="1042" t="s">
        <v>506</v>
      </c>
      <c r="F553" s="1043"/>
      <c r="G553" s="1031"/>
      <c r="H553" s="29">
        <f>ROUND(SUM(H552:H552),0)</f>
        <v>3670</v>
      </c>
    </row>
    <row r="554" spans="2:8" ht="15.75" thickBot="1">
      <c r="B554" s="42"/>
      <c r="C554" s="42"/>
      <c r="D554" s="42"/>
      <c r="E554" s="42"/>
      <c r="F554" s="42"/>
      <c r="G554" s="42"/>
      <c r="H554" s="42"/>
    </row>
    <row r="555" spans="2:8" ht="15.75" thickBot="1">
      <c r="B555" s="40"/>
      <c r="C555" s="40"/>
      <c r="D555" s="40"/>
      <c r="E555" s="995" t="s">
        <v>507</v>
      </c>
      <c r="F555" s="996"/>
      <c r="G555" s="997"/>
      <c r="H555" s="14">
        <f>+ROUND(H553+H545+H541+H549,0)</f>
        <v>9257</v>
      </c>
    </row>
    <row r="557" spans="2:8" ht="14.45" customHeight="1" thickBot="1"/>
    <row r="558" spans="2:8" ht="16.5" thickBot="1">
      <c r="B558" s="998" t="s">
        <v>2532</v>
      </c>
      <c r="C558" s="999"/>
      <c r="D558" s="999"/>
      <c r="E558" s="999"/>
      <c r="F558" s="999"/>
      <c r="G558" s="999"/>
      <c r="H558" s="1000"/>
    </row>
    <row r="559" spans="2:8" ht="15" customHeight="1" thickBot="1">
      <c r="B559" s="1001" t="s">
        <v>488</v>
      </c>
      <c r="C559" s="1002"/>
      <c r="D559" s="1003"/>
      <c r="E559" s="1004"/>
      <c r="F559" s="1004"/>
      <c r="G559" s="1004"/>
      <c r="H559" s="1005"/>
    </row>
    <row r="560" spans="2:8" ht="15.75" thickBot="1">
      <c r="B560" s="1006" t="s">
        <v>2578</v>
      </c>
      <c r="C560" s="1007"/>
      <c r="D560" s="1008" t="s">
        <v>2107</v>
      </c>
      <c r="E560" s="1007"/>
      <c r="F560" s="1007"/>
      <c r="G560" s="1007"/>
      <c r="H560" s="1009"/>
    </row>
    <row r="561" spans="2:8" ht="14.45" customHeight="1">
      <c r="B561" s="1010" t="str">
        <f>VLOOKUP(D560,ACTIVIDADES!A:D,2,FALSE)</f>
        <v>Tubería CPVC presión de 1/2" 100 PSI</v>
      </c>
      <c r="C561" s="1011"/>
      <c r="D561" s="1010" t="s">
        <v>34</v>
      </c>
      <c r="E561" s="1011"/>
      <c r="F561" s="1011"/>
      <c r="G561" s="1011"/>
      <c r="H561" s="38" t="s">
        <v>1</v>
      </c>
    </row>
    <row r="562" spans="2:8">
      <c r="B562" s="1012"/>
      <c r="C562" s="1013"/>
      <c r="D562" s="1016">
        <f>+ROUND(H582+H574+H570+H578,0)</f>
        <v>12890</v>
      </c>
      <c r="E562" s="1017"/>
      <c r="F562" s="1017"/>
      <c r="G562" s="1017"/>
      <c r="H562" s="1020" t="s">
        <v>28</v>
      </c>
    </row>
    <row r="563" spans="2:8" ht="15.75" thickBot="1">
      <c r="B563" s="1014"/>
      <c r="C563" s="1015"/>
      <c r="D563" s="1018"/>
      <c r="E563" s="1019"/>
      <c r="F563" s="1019"/>
      <c r="G563" s="1019"/>
      <c r="H563" s="1021"/>
    </row>
    <row r="564" spans="2:8" ht="15.75" thickBot="1"/>
    <row r="565" spans="2:8">
      <c r="B565" s="1207" t="s">
        <v>494</v>
      </c>
      <c r="C565" s="1208"/>
      <c r="D565" s="124" t="s">
        <v>495</v>
      </c>
      <c r="E565" s="123" t="s">
        <v>496</v>
      </c>
      <c r="F565" s="123" t="s">
        <v>2469</v>
      </c>
      <c r="G565" s="122" t="s">
        <v>492</v>
      </c>
      <c r="H565" s="121" t="s">
        <v>493</v>
      </c>
    </row>
    <row r="566" spans="2:8">
      <c r="B566" s="114" t="s">
        <v>1167</v>
      </c>
      <c r="C566" s="11" t="str">
        <f>VLOOKUP(B566,'LISTA DE PRECIOS'!A:B,2,FALSE)</f>
        <v>Tubería CPVC de 1/2"  100 PSI</v>
      </c>
      <c r="D566" s="12" t="str">
        <f>VLOOKUP(B566,'LISTA DE PRECIOS'!A:D,4,FALSE)</f>
        <v>M</v>
      </c>
      <c r="E566" s="12">
        <v>1</v>
      </c>
      <c r="F566" s="12">
        <v>1.05</v>
      </c>
      <c r="G566" s="13">
        <f>VLOOKUP(B566,'LISTA DE PRECIOS'!A:E,5,FALSE)</f>
        <v>5609</v>
      </c>
      <c r="H566" s="39">
        <f>+ROUND(E566*F566*G566,0)</f>
        <v>5889</v>
      </c>
    </row>
    <row r="567" spans="2:8">
      <c r="B567" s="114" t="s">
        <v>649</v>
      </c>
      <c r="C567" s="11" t="str">
        <f>VLOOKUP(B567,'LISTA DE PRECIOS'!A:B,2,FALSE)</f>
        <v>Accesorios PVC presión</v>
      </c>
      <c r="D567" s="12" t="str">
        <f>VLOOKUP(B567,'LISTA DE PRECIOS'!A:D,4,FALSE)</f>
        <v>%Tub</v>
      </c>
      <c r="E567" s="12">
        <v>0.17</v>
      </c>
      <c r="F567" s="12">
        <v>1</v>
      </c>
      <c r="G567" s="13">
        <f>+E567*H566</f>
        <v>1001.1300000000001</v>
      </c>
      <c r="H567" s="39">
        <f>+ROUND(G567,0)</f>
        <v>1001</v>
      </c>
    </row>
    <row r="568" spans="2:8">
      <c r="B568" s="114" t="s">
        <v>926</v>
      </c>
      <c r="C568" s="11" t="str">
        <f>VLOOKUP(B568,'LISTA DE PRECIOS'!A:B,2,FALSE)</f>
        <v>Limpiador removedor PVC 1/4</v>
      </c>
      <c r="D568" s="12" t="str">
        <f>VLOOKUP(B568,'LISTA DE PRECIOS'!A:D,4,FALSE)</f>
        <v>Un</v>
      </c>
      <c r="E568" s="176">
        <v>6.0000000000000001E-3</v>
      </c>
      <c r="F568" s="12">
        <v>1.03</v>
      </c>
      <c r="G568" s="13">
        <f>VLOOKUP(B568,'LISTA DE PRECIOS'!A:E,5,FALSE)</f>
        <v>37083</v>
      </c>
      <c r="H568" s="39">
        <f t="shared" ref="H568:H569" si="50">+ROUND(E568*F568*G568,0)</f>
        <v>229</v>
      </c>
    </row>
    <row r="569" spans="2:8" ht="15.75" thickBot="1">
      <c r="B569" s="91" t="s">
        <v>1111</v>
      </c>
      <c r="C569" s="11" t="str">
        <f>VLOOKUP(B569,'LISTA DE PRECIOS'!A:B,2,FALSE)</f>
        <v>Soldadura liquida para PVC 1/4</v>
      </c>
      <c r="D569" s="12" t="str">
        <f>VLOOKUP(B569,'LISTA DE PRECIOS'!A:D,4,FALSE)</f>
        <v>Un</v>
      </c>
      <c r="E569" s="173">
        <v>6.0000000000000001E-3</v>
      </c>
      <c r="F569" s="92">
        <v>1.03</v>
      </c>
      <c r="G569" s="13">
        <f>VLOOKUP(B569,'LISTA DE PRECIOS'!A:E,5,FALSE)</f>
        <v>62900</v>
      </c>
      <c r="H569" s="94">
        <f t="shared" si="50"/>
        <v>389</v>
      </c>
    </row>
    <row r="570" spans="2:8" ht="15.75" thickBot="1">
      <c r="B570" s="1022"/>
      <c r="C570" s="1023"/>
      <c r="D570" s="1024"/>
      <c r="E570" s="1030" t="s">
        <v>497</v>
      </c>
      <c r="F570" s="1031"/>
      <c r="G570" s="1032"/>
      <c r="H570" s="29">
        <f>ROUND(SUM(H566:H569),0)</f>
        <v>7508</v>
      </c>
    </row>
    <row r="571" spans="2:8" ht="15.75" thickBot="1">
      <c r="B571" s="1027"/>
      <c r="C571" s="1027"/>
      <c r="D571" s="1027"/>
      <c r="E571" s="1027"/>
      <c r="F571" s="1027"/>
      <c r="G571" s="1027"/>
      <c r="H571" s="1027"/>
    </row>
    <row r="572" spans="2:8">
      <c r="B572" s="1207" t="s">
        <v>489</v>
      </c>
      <c r="C572" s="1208"/>
      <c r="D572" s="124" t="s">
        <v>490</v>
      </c>
      <c r="E572" s="123" t="s">
        <v>491</v>
      </c>
      <c r="F572" s="123" t="s">
        <v>2530</v>
      </c>
      <c r="G572" s="122" t="s">
        <v>492</v>
      </c>
      <c r="H572" s="121" t="s">
        <v>493</v>
      </c>
    </row>
    <row r="573" spans="2:8" ht="15.75" thickBot="1">
      <c r="B573" s="91" t="s">
        <v>543</v>
      </c>
      <c r="C573" s="11" t="str">
        <f>VLOOKUP(B573,'LISTA DE PRECIOS'!A:B,2,FALSE)</f>
        <v>Herramienta menor</v>
      </c>
      <c r="D573" s="12" t="str">
        <f>VLOOKUP(B573,'LISTA DE PRECIOS'!A:D,4,FALSE)</f>
        <v>%MO</v>
      </c>
      <c r="E573" s="155">
        <v>0.1</v>
      </c>
      <c r="F573" s="155"/>
      <c r="G573" s="93">
        <f>+H582</f>
        <v>4893</v>
      </c>
      <c r="H573" s="154">
        <f>+ROUND(E573*G573,0)</f>
        <v>489</v>
      </c>
    </row>
    <row r="574" spans="2:8" ht="15.75" thickBot="1">
      <c r="B574" s="1022"/>
      <c r="C574" s="1023"/>
      <c r="D574" s="1024"/>
      <c r="E574" s="1030" t="s">
        <v>498</v>
      </c>
      <c r="F574" s="1031"/>
      <c r="G574" s="1032"/>
      <c r="H574" s="29">
        <f>ROUND(SUM(H573:H573),0)</f>
        <v>489</v>
      </c>
    </row>
    <row r="575" spans="2:8" ht="15.75" thickBot="1">
      <c r="B575" s="42"/>
      <c r="C575" s="42"/>
      <c r="D575" s="42"/>
      <c r="E575" s="10"/>
      <c r="F575" s="10"/>
      <c r="G575" s="7"/>
      <c r="H575" s="8"/>
    </row>
    <row r="576" spans="2:8" ht="24.75" thickBot="1">
      <c r="B576" s="1033" t="s">
        <v>499</v>
      </c>
      <c r="C576" s="1034"/>
      <c r="D576" s="30" t="s">
        <v>495</v>
      </c>
      <c r="E576" s="30" t="s">
        <v>501</v>
      </c>
      <c r="F576" s="25" t="s">
        <v>2530</v>
      </c>
      <c r="G576" s="31" t="s">
        <v>500</v>
      </c>
      <c r="H576" s="32" t="s">
        <v>493</v>
      </c>
    </row>
    <row r="577" spans="2:8" ht="15.75" thickBot="1">
      <c r="B577" s="15">
        <v>3</v>
      </c>
      <c r="C577" s="16" t="s">
        <v>4</v>
      </c>
      <c r="D577" s="17"/>
      <c r="E577" s="18"/>
      <c r="F577" s="18"/>
      <c r="G577" s="19"/>
      <c r="H577" s="20">
        <f t="shared" ref="H577" si="51">+ROUND(E577*G577,0)</f>
        <v>0</v>
      </c>
    </row>
    <row r="578" spans="2:8" ht="15.75" thickBot="1">
      <c r="B578" s="991"/>
      <c r="C578" s="991"/>
      <c r="D578" s="991"/>
      <c r="E578" s="992" t="s">
        <v>502</v>
      </c>
      <c r="F578" s="993"/>
      <c r="G578" s="994"/>
      <c r="H578" s="33">
        <f>ROUND(SUM(H577:H577),0)</f>
        <v>0</v>
      </c>
    </row>
    <row r="579" spans="2:8" ht="15.75" thickBot="1">
      <c r="B579" s="1027"/>
      <c r="C579" s="1027"/>
      <c r="D579" s="1027"/>
      <c r="E579" s="1027"/>
      <c r="F579" s="1027"/>
      <c r="G579" s="1027"/>
      <c r="H579" s="1027"/>
    </row>
    <row r="580" spans="2:8">
      <c r="B580" s="1207" t="s">
        <v>503</v>
      </c>
      <c r="C580" s="1208"/>
      <c r="D580" s="124" t="s">
        <v>495</v>
      </c>
      <c r="E580" s="123" t="s">
        <v>504</v>
      </c>
      <c r="F580" s="123" t="s">
        <v>2530</v>
      </c>
      <c r="G580" s="122" t="s">
        <v>505</v>
      </c>
      <c r="H580" s="121" t="s">
        <v>493</v>
      </c>
    </row>
    <row r="581" spans="2:8" ht="15.75" thickBot="1">
      <c r="B581" s="118" t="s">
        <v>2516</v>
      </c>
      <c r="C581" s="11" t="str">
        <f>VLOOKUP(B581,'LISTA DE PRECIOS'!A:B,2,FALSE)</f>
        <v>Oficial</v>
      </c>
      <c r="D581" s="12" t="str">
        <f>VLOOKUP(B581,'LISTA DE PRECIOS'!A:D,4,FALSE)</f>
        <v>Día</v>
      </c>
      <c r="E581" s="117">
        <v>0.04</v>
      </c>
      <c r="F581" s="117">
        <v>1</v>
      </c>
      <c r="G581" s="13">
        <f>VLOOKUP(B581,'LISTA DE PRECIOS'!A:E,5,FALSE)</f>
        <v>122335</v>
      </c>
      <c r="H581" s="116">
        <f t="shared" ref="H581" si="52">+ROUND(E581*F581*G581,0)</f>
        <v>4893</v>
      </c>
    </row>
    <row r="582" spans="2:8" ht="15.75" thickBot="1">
      <c r="B582" s="991"/>
      <c r="C582" s="991"/>
      <c r="D582" s="991"/>
      <c r="E582" s="1042" t="s">
        <v>506</v>
      </c>
      <c r="F582" s="1043"/>
      <c r="G582" s="1031"/>
      <c r="H582" s="29">
        <f>ROUND(SUM(H581:H581),0)</f>
        <v>4893</v>
      </c>
    </row>
    <row r="583" spans="2:8" ht="15.75" thickBot="1">
      <c r="B583" s="42"/>
      <c r="C583" s="42"/>
      <c r="D583" s="42"/>
      <c r="E583" s="42"/>
      <c r="F583" s="42"/>
      <c r="G583" s="42"/>
      <c r="H583" s="42"/>
    </row>
    <row r="584" spans="2:8" ht="15.75" thickBot="1">
      <c r="B584" s="40"/>
      <c r="C584" s="40"/>
      <c r="D584" s="40"/>
      <c r="E584" s="995" t="s">
        <v>507</v>
      </c>
      <c r="F584" s="996"/>
      <c r="G584" s="997"/>
      <c r="H584" s="14">
        <f>+ROUND(H582+H574+H570+H578,0)</f>
        <v>12890</v>
      </c>
    </row>
    <row r="586" spans="2:8" ht="14.45" customHeight="1" thickBot="1"/>
    <row r="587" spans="2:8" ht="16.5" thickBot="1">
      <c r="B587" s="998" t="s">
        <v>2532</v>
      </c>
      <c r="C587" s="999"/>
      <c r="D587" s="999"/>
      <c r="E587" s="999"/>
      <c r="F587" s="999"/>
      <c r="G587" s="999"/>
      <c r="H587" s="1000"/>
    </row>
    <row r="588" spans="2:8" ht="15" customHeight="1" thickBot="1">
      <c r="B588" s="1001" t="s">
        <v>488</v>
      </c>
      <c r="C588" s="1002"/>
      <c r="D588" s="1003"/>
      <c r="E588" s="1004"/>
      <c r="F588" s="1004"/>
      <c r="G588" s="1004"/>
      <c r="H588" s="1005"/>
    </row>
    <row r="589" spans="2:8" ht="15.75" thickBot="1">
      <c r="B589" s="1006" t="s">
        <v>2578</v>
      </c>
      <c r="C589" s="1007"/>
      <c r="D589" s="1008" t="s">
        <v>2109</v>
      </c>
      <c r="E589" s="1007"/>
      <c r="F589" s="1007"/>
      <c r="G589" s="1007"/>
      <c r="H589" s="1009"/>
    </row>
    <row r="590" spans="2:8" ht="14.45" customHeight="1">
      <c r="B590" s="1010" t="str">
        <f>VLOOKUP(D589,ACTIVIDADES!A:D,2,FALSE)</f>
        <v>Tubería PF + UAD de 1/2"</v>
      </c>
      <c r="C590" s="1011"/>
      <c r="D590" s="1010" t="s">
        <v>34</v>
      </c>
      <c r="E590" s="1011"/>
      <c r="F590" s="1011"/>
      <c r="G590" s="1011"/>
      <c r="H590" s="38" t="s">
        <v>1</v>
      </c>
    </row>
    <row r="591" spans="2:8">
      <c r="B591" s="1012"/>
      <c r="C591" s="1013"/>
      <c r="D591" s="1016">
        <f>+ROUND(H608+H600+H596+H604,0)</f>
        <v>5940</v>
      </c>
      <c r="E591" s="1017"/>
      <c r="F591" s="1017"/>
      <c r="G591" s="1017"/>
      <c r="H591" s="1020" t="s">
        <v>28</v>
      </c>
    </row>
    <row r="592" spans="2:8" ht="15.75" thickBot="1">
      <c r="B592" s="1014"/>
      <c r="C592" s="1015"/>
      <c r="D592" s="1018"/>
      <c r="E592" s="1019"/>
      <c r="F592" s="1019"/>
      <c r="G592" s="1019"/>
      <c r="H592" s="1021"/>
    </row>
    <row r="593" spans="2:8" ht="15.75" thickBot="1"/>
    <row r="594" spans="2:8">
      <c r="B594" s="1207" t="s">
        <v>494</v>
      </c>
      <c r="C594" s="1208"/>
      <c r="D594" s="124" t="s">
        <v>495</v>
      </c>
      <c r="E594" s="123" t="s">
        <v>496</v>
      </c>
      <c r="F594" s="123" t="s">
        <v>2469</v>
      </c>
      <c r="G594" s="122" t="s">
        <v>492</v>
      </c>
      <c r="H594" s="121" t="s">
        <v>493</v>
      </c>
    </row>
    <row r="595" spans="2:8" ht="15.75" thickBot="1">
      <c r="B595" s="91" t="s">
        <v>1187</v>
      </c>
      <c r="C595" s="11" t="str">
        <f>VLOOKUP(B595,'LISTA DE PRECIOS'!A:B,2,FALSE)</f>
        <v>Tubería PF + UAD 1/2" (manguera)</v>
      </c>
      <c r="D595" s="12" t="str">
        <f>VLOOKUP(B595,'LISTA DE PRECIOS'!A:D,4,FALSE)</f>
        <v>M</v>
      </c>
      <c r="E595" s="92">
        <v>1</v>
      </c>
      <c r="F595" s="92">
        <v>1.05</v>
      </c>
      <c r="G595" s="13">
        <f>VLOOKUP(B595,'LISTA DE PRECIOS'!A:E,5,FALSE)</f>
        <v>2162</v>
      </c>
      <c r="H595" s="94">
        <f>+ROUND(E595*F595*G595,0)</f>
        <v>2270</v>
      </c>
    </row>
    <row r="596" spans="2:8" ht="15.75" thickBot="1">
      <c r="B596" s="1022"/>
      <c r="C596" s="1023"/>
      <c r="D596" s="1024"/>
      <c r="E596" s="1030" t="s">
        <v>497</v>
      </c>
      <c r="F596" s="1031"/>
      <c r="G596" s="1032"/>
      <c r="H596" s="29">
        <f>ROUND(SUM(H595:H595),0)</f>
        <v>2270</v>
      </c>
    </row>
    <row r="597" spans="2:8" ht="15.75" thickBot="1">
      <c r="B597" s="1027"/>
      <c r="C597" s="1027"/>
      <c r="D597" s="1027"/>
      <c r="E597" s="1027"/>
      <c r="F597" s="1027"/>
      <c r="G597" s="1027"/>
      <c r="H597" s="1027"/>
    </row>
    <row r="598" spans="2:8">
      <c r="B598" s="1207" t="s">
        <v>489</v>
      </c>
      <c r="C598" s="1208"/>
      <c r="D598" s="124" t="s">
        <v>490</v>
      </c>
      <c r="E598" s="123" t="s">
        <v>491</v>
      </c>
      <c r="F598" s="123" t="s">
        <v>2530</v>
      </c>
      <c r="G598" s="122" t="s">
        <v>492</v>
      </c>
      <c r="H598" s="121" t="s">
        <v>493</v>
      </c>
    </row>
    <row r="599" spans="2:8" ht="15.75" thickBot="1">
      <c r="B599" s="91"/>
      <c r="C599" s="95"/>
      <c r="D599" s="92"/>
      <c r="E599" s="155"/>
      <c r="F599" s="155"/>
      <c r="G599" s="93"/>
      <c r="H599" s="154"/>
    </row>
    <row r="600" spans="2:8" ht="15.75" thickBot="1">
      <c r="B600" s="1022"/>
      <c r="C600" s="1023"/>
      <c r="D600" s="1024"/>
      <c r="E600" s="1030" t="s">
        <v>498</v>
      </c>
      <c r="F600" s="1031"/>
      <c r="G600" s="1032"/>
      <c r="H600" s="29">
        <f>ROUND(SUM(H599:H599),0)</f>
        <v>0</v>
      </c>
    </row>
    <row r="601" spans="2:8" ht="15.75" thickBot="1">
      <c r="B601" s="42"/>
      <c r="C601" s="42"/>
      <c r="D601" s="42"/>
      <c r="E601" s="10"/>
      <c r="F601" s="10"/>
      <c r="G601" s="7"/>
      <c r="H601" s="8"/>
    </row>
    <row r="602" spans="2:8" ht="24.75" thickBot="1">
      <c r="B602" s="1033" t="s">
        <v>499</v>
      </c>
      <c r="C602" s="1034"/>
      <c r="D602" s="30" t="s">
        <v>495</v>
      </c>
      <c r="E602" s="30" t="s">
        <v>501</v>
      </c>
      <c r="F602" s="25" t="s">
        <v>2530</v>
      </c>
      <c r="G602" s="31" t="s">
        <v>500</v>
      </c>
      <c r="H602" s="32" t="s">
        <v>493</v>
      </c>
    </row>
    <row r="603" spans="2:8" ht="15.75" thickBot="1">
      <c r="B603" s="15">
        <v>3</v>
      </c>
      <c r="C603" s="16" t="s">
        <v>4</v>
      </c>
      <c r="D603" s="17"/>
      <c r="E603" s="18"/>
      <c r="F603" s="18"/>
      <c r="G603" s="19"/>
      <c r="H603" s="20">
        <f t="shared" ref="H603" si="53">+ROUND(E603*G603,0)</f>
        <v>0</v>
      </c>
    </row>
    <row r="604" spans="2:8" ht="15.75" thickBot="1">
      <c r="B604" s="991"/>
      <c r="C604" s="991"/>
      <c r="D604" s="991"/>
      <c r="E604" s="992" t="s">
        <v>502</v>
      </c>
      <c r="F604" s="993"/>
      <c r="G604" s="994"/>
      <c r="H604" s="33">
        <f>ROUND(SUM(H603:H603),0)</f>
        <v>0</v>
      </c>
    </row>
    <row r="605" spans="2:8" ht="15.75" thickBot="1">
      <c r="B605" s="1027"/>
      <c r="C605" s="1027"/>
      <c r="D605" s="1027"/>
      <c r="E605" s="1027"/>
      <c r="F605" s="1027"/>
      <c r="G605" s="1027"/>
      <c r="H605" s="1027"/>
    </row>
    <row r="606" spans="2:8">
      <c r="B606" s="1207" t="s">
        <v>503</v>
      </c>
      <c r="C606" s="1208"/>
      <c r="D606" s="124" t="s">
        <v>495</v>
      </c>
      <c r="E606" s="123" t="s">
        <v>504</v>
      </c>
      <c r="F606" s="123" t="s">
        <v>2530</v>
      </c>
      <c r="G606" s="122" t="s">
        <v>505</v>
      </c>
      <c r="H606" s="121" t="s">
        <v>493</v>
      </c>
    </row>
    <row r="607" spans="2:8" ht="15.75" thickBot="1">
      <c r="B607" s="118" t="s">
        <v>2516</v>
      </c>
      <c r="C607" s="11" t="str">
        <f>VLOOKUP(B607,'LISTA DE PRECIOS'!A:B,2,FALSE)</f>
        <v>Oficial</v>
      </c>
      <c r="D607" s="12" t="str">
        <f>VLOOKUP(B607,'LISTA DE PRECIOS'!A:D,4,FALSE)</f>
        <v>Día</v>
      </c>
      <c r="E607" s="117">
        <v>0.03</v>
      </c>
      <c r="F607" s="117">
        <v>1</v>
      </c>
      <c r="G607" s="13">
        <f>VLOOKUP(B607,'LISTA DE PRECIOS'!A:E,5,FALSE)</f>
        <v>122335</v>
      </c>
      <c r="H607" s="116">
        <f t="shared" ref="H607" si="54">+ROUND(E607*F607*G607,0)</f>
        <v>3670</v>
      </c>
    </row>
    <row r="608" spans="2:8" ht="15.75" thickBot="1">
      <c r="B608" s="991"/>
      <c r="C608" s="991"/>
      <c r="D608" s="991"/>
      <c r="E608" s="1042" t="s">
        <v>506</v>
      </c>
      <c r="F608" s="1043"/>
      <c r="G608" s="1031"/>
      <c r="H608" s="29">
        <f>ROUND(SUM(H607:H607),0)</f>
        <v>3670</v>
      </c>
    </row>
    <row r="609" spans="2:8" ht="15.75" thickBot="1">
      <c r="B609" s="42"/>
      <c r="C609" s="42"/>
      <c r="D609" s="42"/>
      <c r="E609" s="42"/>
      <c r="F609" s="42"/>
      <c r="G609" s="42"/>
      <c r="H609" s="42"/>
    </row>
    <row r="610" spans="2:8" ht="15.75" thickBot="1">
      <c r="B610" s="40"/>
      <c r="C610" s="40"/>
      <c r="D610" s="40"/>
      <c r="E610" s="995" t="s">
        <v>507</v>
      </c>
      <c r="F610" s="996"/>
      <c r="G610" s="997"/>
      <c r="H610" s="14">
        <f>+ROUND(H608+H600+H596+H604,0)</f>
        <v>5940</v>
      </c>
    </row>
    <row r="612" spans="2:8" ht="14.45" customHeight="1" thickBot="1"/>
    <row r="613" spans="2:8" ht="16.5" thickBot="1">
      <c r="B613" s="998" t="s">
        <v>2532</v>
      </c>
      <c r="C613" s="999"/>
      <c r="D613" s="999"/>
      <c r="E613" s="999"/>
      <c r="F613" s="999"/>
      <c r="G613" s="999"/>
      <c r="H613" s="1000"/>
    </row>
    <row r="614" spans="2:8" ht="15" customHeight="1" thickBot="1">
      <c r="B614" s="1001" t="s">
        <v>488</v>
      </c>
      <c r="C614" s="1002"/>
      <c r="D614" s="1003"/>
      <c r="E614" s="1004"/>
      <c r="F614" s="1004"/>
      <c r="G614" s="1004"/>
      <c r="H614" s="1005"/>
    </row>
    <row r="615" spans="2:8" ht="15.75" thickBot="1">
      <c r="B615" s="1006" t="s">
        <v>2578</v>
      </c>
      <c r="C615" s="1007"/>
      <c r="D615" s="1008" t="s">
        <v>2111</v>
      </c>
      <c r="E615" s="1007"/>
      <c r="F615" s="1007"/>
      <c r="G615" s="1007"/>
      <c r="H615" s="1009"/>
    </row>
    <row r="616" spans="2:8" ht="14.45" customHeight="1">
      <c r="B616" s="1010" t="str">
        <f>VLOOKUP(D615,ACTIVIDADES!A:D,2,FALSE)</f>
        <v>Tubería PVC unión platino de 8"</v>
      </c>
      <c r="C616" s="1011"/>
      <c r="D616" s="1010" t="s">
        <v>34</v>
      </c>
      <c r="E616" s="1011"/>
      <c r="F616" s="1011"/>
      <c r="G616" s="1011"/>
      <c r="H616" s="38" t="s">
        <v>1</v>
      </c>
    </row>
    <row r="617" spans="2:8">
      <c r="B617" s="1012"/>
      <c r="C617" s="1013"/>
      <c r="D617" s="1016">
        <f>+ROUND(H636+H627+H623+H631,0)</f>
        <v>132448</v>
      </c>
      <c r="E617" s="1017"/>
      <c r="F617" s="1017"/>
      <c r="G617" s="1017"/>
      <c r="H617" s="1020" t="s">
        <v>28</v>
      </c>
    </row>
    <row r="618" spans="2:8" ht="15.75" thickBot="1">
      <c r="B618" s="1014"/>
      <c r="C618" s="1015"/>
      <c r="D618" s="1018"/>
      <c r="E618" s="1019"/>
      <c r="F618" s="1019"/>
      <c r="G618" s="1019"/>
      <c r="H618" s="1021"/>
    </row>
    <row r="619" spans="2:8" ht="15.75" thickBot="1"/>
    <row r="620" spans="2:8">
      <c r="B620" s="1207" t="s">
        <v>494</v>
      </c>
      <c r="C620" s="1208"/>
      <c r="D620" s="124" t="s">
        <v>495</v>
      </c>
      <c r="E620" s="123" t="s">
        <v>496</v>
      </c>
      <c r="F620" s="123" t="s">
        <v>2469</v>
      </c>
      <c r="G620" s="122" t="s">
        <v>492</v>
      </c>
      <c r="H620" s="121" t="s">
        <v>493</v>
      </c>
    </row>
    <row r="621" spans="2:8">
      <c r="B621" s="114" t="s">
        <v>1192</v>
      </c>
      <c r="C621" s="11" t="str">
        <f>VLOOKUP(B621,'LISTA DE PRECIOS'!A:B,2,FALSE)</f>
        <v>Tubería PVC acueducto unión platino de 8" rde 21</v>
      </c>
      <c r="D621" s="12" t="str">
        <f>VLOOKUP(B621,'LISTA DE PRECIOS'!A:D,4,FALSE)</f>
        <v>M</v>
      </c>
      <c r="E621" s="12">
        <v>1</v>
      </c>
      <c r="F621" s="12">
        <v>1.05</v>
      </c>
      <c r="G621" s="13">
        <f>VLOOKUP(B621,'LISTA DE PRECIOS'!A:E,5,FALSE)</f>
        <v>110640.42</v>
      </c>
      <c r="H621" s="39">
        <f>+ROUND(E621*F621*G621,0)</f>
        <v>116172</v>
      </c>
    </row>
    <row r="622" spans="2:8" ht="15.75" thickBot="1">
      <c r="B622" s="91" t="s">
        <v>649</v>
      </c>
      <c r="C622" s="11" t="str">
        <f>VLOOKUP(B622,'LISTA DE PRECIOS'!A:B,2,FALSE)</f>
        <v>Accesorios PVC presión</v>
      </c>
      <c r="D622" s="12" t="str">
        <f>VLOOKUP(B622,'LISTA DE PRECIOS'!A:D,4,FALSE)</f>
        <v>%Tub</v>
      </c>
      <c r="E622" s="92">
        <v>0.05</v>
      </c>
      <c r="F622" s="92">
        <v>1</v>
      </c>
      <c r="G622" s="13">
        <f>+E622*H621</f>
        <v>5808.6</v>
      </c>
      <c r="H622" s="39">
        <f>+ROUND(G622,0)</f>
        <v>5809</v>
      </c>
    </row>
    <row r="623" spans="2:8" ht="15.75" thickBot="1">
      <c r="B623" s="1022"/>
      <c r="C623" s="1023"/>
      <c r="D623" s="1024"/>
      <c r="E623" s="1030" t="s">
        <v>497</v>
      </c>
      <c r="F623" s="1031"/>
      <c r="G623" s="1032"/>
      <c r="H623" s="29">
        <f>ROUND(SUM(H621:H622),0)</f>
        <v>121981</v>
      </c>
    </row>
    <row r="624" spans="2:8" ht="15.75" thickBot="1">
      <c r="B624" s="1027"/>
      <c r="C624" s="1027"/>
      <c r="D624" s="1027"/>
      <c r="E624" s="1027"/>
      <c r="F624" s="1027"/>
      <c r="G624" s="1027"/>
      <c r="H624" s="1027"/>
    </row>
    <row r="625" spans="2:8">
      <c r="B625" s="1207" t="s">
        <v>489</v>
      </c>
      <c r="C625" s="1208"/>
      <c r="D625" s="124" t="s">
        <v>490</v>
      </c>
      <c r="E625" s="123" t="s">
        <v>491</v>
      </c>
      <c r="F625" s="123" t="s">
        <v>2530</v>
      </c>
      <c r="G625" s="122" t="s">
        <v>492</v>
      </c>
      <c r="H625" s="121" t="s">
        <v>493</v>
      </c>
    </row>
    <row r="626" spans="2:8" ht="15.75" thickBot="1">
      <c r="B626" s="91" t="s">
        <v>543</v>
      </c>
      <c r="C626" s="11" t="str">
        <f>VLOOKUP(B626,'LISTA DE PRECIOS'!A:B,2,FALSE)</f>
        <v>Herramienta menor</v>
      </c>
      <c r="D626" s="12" t="str">
        <f>VLOOKUP(B626,'LISTA DE PRECIOS'!A:D,4,FALSE)</f>
        <v>%MO</v>
      </c>
      <c r="E626" s="155">
        <v>0.1</v>
      </c>
      <c r="F626" s="155"/>
      <c r="G626" s="93">
        <f>+H636</f>
        <v>9515</v>
      </c>
      <c r="H626" s="154">
        <f>+ROUND(E626*G626,0)</f>
        <v>952</v>
      </c>
    </row>
    <row r="627" spans="2:8" ht="15.75" thickBot="1">
      <c r="B627" s="1022"/>
      <c r="C627" s="1023"/>
      <c r="D627" s="1024"/>
      <c r="E627" s="1030" t="s">
        <v>498</v>
      </c>
      <c r="F627" s="1031"/>
      <c r="G627" s="1032"/>
      <c r="H627" s="29">
        <f>ROUND(SUM(H626:H626),0)</f>
        <v>952</v>
      </c>
    </row>
    <row r="628" spans="2:8" ht="15.75" thickBot="1">
      <c r="B628" s="42"/>
      <c r="C628" s="42"/>
      <c r="D628" s="42"/>
      <c r="E628" s="10"/>
      <c r="F628" s="10"/>
      <c r="G628" s="7"/>
      <c r="H628" s="8"/>
    </row>
    <row r="629" spans="2:8" ht="24.75" thickBot="1">
      <c r="B629" s="1033" t="s">
        <v>499</v>
      </c>
      <c r="C629" s="1034"/>
      <c r="D629" s="30" t="s">
        <v>495</v>
      </c>
      <c r="E629" s="30" t="s">
        <v>501</v>
      </c>
      <c r="F629" s="25" t="s">
        <v>2530</v>
      </c>
      <c r="G629" s="31" t="s">
        <v>500</v>
      </c>
      <c r="H629" s="32" t="s">
        <v>493</v>
      </c>
    </row>
    <row r="630" spans="2:8" ht="15.75" thickBot="1">
      <c r="B630" s="15">
        <v>3</v>
      </c>
      <c r="C630" s="16" t="s">
        <v>4</v>
      </c>
      <c r="D630" s="17"/>
      <c r="E630" s="18"/>
      <c r="F630" s="18"/>
      <c r="G630" s="19"/>
      <c r="H630" s="20">
        <f t="shared" ref="H630" si="55">+ROUND(E630*G630,0)</f>
        <v>0</v>
      </c>
    </row>
    <row r="631" spans="2:8" ht="15.75" thickBot="1">
      <c r="B631" s="991"/>
      <c r="C631" s="991"/>
      <c r="D631" s="991"/>
      <c r="E631" s="992" t="s">
        <v>502</v>
      </c>
      <c r="F631" s="993"/>
      <c r="G631" s="994"/>
      <c r="H631" s="33">
        <f>ROUND(SUM(H630:H630),0)</f>
        <v>0</v>
      </c>
    </row>
    <row r="632" spans="2:8" ht="15.75" thickBot="1">
      <c r="B632" s="1027"/>
      <c r="C632" s="1027"/>
      <c r="D632" s="1027"/>
      <c r="E632" s="1027"/>
      <c r="F632" s="1027"/>
      <c r="G632" s="1027"/>
      <c r="H632" s="1027"/>
    </row>
    <row r="633" spans="2:8">
      <c r="B633" s="1207" t="s">
        <v>503</v>
      </c>
      <c r="C633" s="1208"/>
      <c r="D633" s="124" t="s">
        <v>495</v>
      </c>
      <c r="E633" s="123" t="s">
        <v>504</v>
      </c>
      <c r="F633" s="123" t="s">
        <v>2530</v>
      </c>
      <c r="G633" s="122" t="s">
        <v>505</v>
      </c>
      <c r="H633" s="121" t="s">
        <v>493</v>
      </c>
    </row>
    <row r="634" spans="2:8">
      <c r="B634" s="111" t="s">
        <v>2514</v>
      </c>
      <c r="C634" s="11" t="str">
        <f>VLOOKUP(B634,'LISTA DE PRECIOS'!A:B,2,FALSE)</f>
        <v>Ayudante</v>
      </c>
      <c r="D634" s="12" t="str">
        <f>VLOOKUP(B634,'LISTA DE PRECIOS'!A:D,4,FALSE)</f>
        <v>Día</v>
      </c>
      <c r="E634" s="23">
        <v>0.05</v>
      </c>
      <c r="F634" s="23">
        <v>1</v>
      </c>
      <c r="G634" s="13">
        <f>VLOOKUP(B634,'LISTA DE PRECIOS'!A:E,5,FALSE)</f>
        <v>67964</v>
      </c>
      <c r="H634" s="119">
        <f>+ROUND(E634*F634*G634,0)</f>
        <v>3398</v>
      </c>
    </row>
    <row r="635" spans="2:8" ht="15.75" thickBot="1">
      <c r="B635" s="118" t="s">
        <v>2516</v>
      </c>
      <c r="C635" s="11" t="str">
        <f>VLOOKUP(B635,'LISTA DE PRECIOS'!A:B,2,FALSE)</f>
        <v>Oficial</v>
      </c>
      <c r="D635" s="12" t="str">
        <f>VLOOKUP(B635,'LISTA DE PRECIOS'!A:D,4,FALSE)</f>
        <v>Día</v>
      </c>
      <c r="E635" s="117">
        <v>0.05</v>
      </c>
      <c r="F635" s="117">
        <v>1</v>
      </c>
      <c r="G635" s="13">
        <f>VLOOKUP(B635,'LISTA DE PRECIOS'!A:E,5,FALSE)</f>
        <v>122335</v>
      </c>
      <c r="H635" s="116">
        <f t="shared" ref="H635" si="56">+ROUND(E635*F635*G635,0)</f>
        <v>6117</v>
      </c>
    </row>
    <row r="636" spans="2:8" ht="15.75" thickBot="1">
      <c r="B636" s="991"/>
      <c r="C636" s="991"/>
      <c r="D636" s="991"/>
      <c r="E636" s="1042" t="s">
        <v>506</v>
      </c>
      <c r="F636" s="1043"/>
      <c r="G636" s="1031"/>
      <c r="H636" s="29">
        <f>ROUND(SUM(H634:H635),0)</f>
        <v>9515</v>
      </c>
    </row>
    <row r="637" spans="2:8" ht="15.75" thickBot="1">
      <c r="B637" s="42"/>
      <c r="C637" s="42"/>
      <c r="D637" s="42"/>
      <c r="E637" s="42"/>
      <c r="F637" s="42"/>
      <c r="G637" s="42"/>
      <c r="H637" s="42"/>
    </row>
    <row r="638" spans="2:8" ht="15.75" thickBot="1">
      <c r="B638" s="40"/>
      <c r="C638" s="40"/>
      <c r="D638" s="40"/>
      <c r="E638" s="995" t="s">
        <v>507</v>
      </c>
      <c r="F638" s="996"/>
      <c r="G638" s="997"/>
      <c r="H638" s="14">
        <f>+ROUND(H636+H627+H623+H631,0)</f>
        <v>132448</v>
      </c>
    </row>
    <row r="640" spans="2:8" ht="14.45" customHeight="1" thickBot="1"/>
    <row r="641" spans="2:8" ht="16.5" thickBot="1">
      <c r="B641" s="998" t="s">
        <v>2532</v>
      </c>
      <c r="C641" s="999"/>
      <c r="D641" s="999"/>
      <c r="E641" s="999"/>
      <c r="F641" s="999"/>
      <c r="G641" s="999"/>
      <c r="H641" s="1000"/>
    </row>
    <row r="642" spans="2:8" ht="15" customHeight="1" thickBot="1">
      <c r="B642" s="1001" t="s">
        <v>488</v>
      </c>
      <c r="C642" s="1002"/>
      <c r="D642" s="1003"/>
      <c r="E642" s="1004"/>
      <c r="F642" s="1004"/>
      <c r="G642" s="1004"/>
      <c r="H642" s="1005"/>
    </row>
    <row r="643" spans="2:8" ht="15.75" thickBot="1">
      <c r="B643" s="1006" t="s">
        <v>2578</v>
      </c>
      <c r="C643" s="1007"/>
      <c r="D643" s="1008" t="s">
        <v>2113</v>
      </c>
      <c r="E643" s="1007"/>
      <c r="F643" s="1007"/>
      <c r="G643" s="1007"/>
      <c r="H643" s="1009"/>
    </row>
    <row r="644" spans="2:8" ht="14.45" customHeight="1">
      <c r="B644" s="1010" t="str">
        <f>VLOOKUP(D643,ACTIVIDADES!A:D,2,FALSE)</f>
        <v>Tubería PVC unión platino de 6"</v>
      </c>
      <c r="C644" s="1011"/>
      <c r="D644" s="1010" t="s">
        <v>34</v>
      </c>
      <c r="E644" s="1011"/>
      <c r="F644" s="1011"/>
      <c r="G644" s="1011"/>
      <c r="H644" s="38" t="s">
        <v>1</v>
      </c>
    </row>
    <row r="645" spans="2:8">
      <c r="B645" s="1012"/>
      <c r="C645" s="1013"/>
      <c r="D645" s="1016">
        <f>+ROUND(H664+H655+H651+H659,0)</f>
        <v>81901</v>
      </c>
      <c r="E645" s="1017"/>
      <c r="F645" s="1017"/>
      <c r="G645" s="1017"/>
      <c r="H645" s="1020" t="s">
        <v>28</v>
      </c>
    </row>
    <row r="646" spans="2:8" ht="15.75" thickBot="1">
      <c r="B646" s="1014"/>
      <c r="C646" s="1015"/>
      <c r="D646" s="1018"/>
      <c r="E646" s="1019"/>
      <c r="F646" s="1019"/>
      <c r="G646" s="1019"/>
      <c r="H646" s="1021"/>
    </row>
    <row r="647" spans="2:8" ht="15.75" thickBot="1"/>
    <row r="648" spans="2:8">
      <c r="B648" s="1207" t="s">
        <v>494</v>
      </c>
      <c r="C648" s="1208"/>
      <c r="D648" s="124" t="s">
        <v>495</v>
      </c>
      <c r="E648" s="123" t="s">
        <v>496</v>
      </c>
      <c r="F648" s="123" t="s">
        <v>2469</v>
      </c>
      <c r="G648" s="122" t="s">
        <v>492</v>
      </c>
      <c r="H648" s="121" t="s">
        <v>493</v>
      </c>
    </row>
    <row r="649" spans="2:8">
      <c r="B649" s="114" t="s">
        <v>1191</v>
      </c>
      <c r="C649" s="11" t="str">
        <f>VLOOKUP(B649,'LISTA DE PRECIOS'!A:B,2,FALSE)</f>
        <v>Tubería PVC acueducto unión platino de 6" rde 21</v>
      </c>
      <c r="D649" s="12" t="str">
        <f>VLOOKUP(B649,'LISTA DE PRECIOS'!A:D,4,FALSE)</f>
        <v>M</v>
      </c>
      <c r="E649" s="12">
        <v>1</v>
      </c>
      <c r="F649" s="12">
        <v>1.05</v>
      </c>
      <c r="G649" s="13">
        <f>VLOOKUP(B649,'LISTA DE PRECIOS'!A:E,5,FALSE)</f>
        <v>64791.96</v>
      </c>
      <c r="H649" s="39">
        <f>+ROUND(E649*F649*G649,0)</f>
        <v>68032</v>
      </c>
    </row>
    <row r="650" spans="2:8" ht="15.75" thickBot="1">
      <c r="B650" s="91" t="s">
        <v>649</v>
      </c>
      <c r="C650" s="11" t="str">
        <f>VLOOKUP(B650,'LISTA DE PRECIOS'!A:B,2,FALSE)</f>
        <v>Accesorios PVC presión</v>
      </c>
      <c r="D650" s="12" t="str">
        <f>VLOOKUP(B650,'LISTA DE PRECIOS'!A:D,4,FALSE)</f>
        <v>%Tub</v>
      </c>
      <c r="E650" s="92">
        <v>0.05</v>
      </c>
      <c r="F650" s="92">
        <v>1</v>
      </c>
      <c r="G650" s="13">
        <f>+E650*H649</f>
        <v>3401.6000000000004</v>
      </c>
      <c r="H650" s="39">
        <f>+ROUND(G650,0)</f>
        <v>3402</v>
      </c>
    </row>
    <row r="651" spans="2:8" ht="15.75" thickBot="1">
      <c r="B651" s="1022"/>
      <c r="C651" s="1023"/>
      <c r="D651" s="1024"/>
      <c r="E651" s="1030" t="s">
        <v>497</v>
      </c>
      <c r="F651" s="1031"/>
      <c r="G651" s="1032"/>
      <c r="H651" s="29">
        <f>ROUND(SUM(H649:H650),0)</f>
        <v>71434</v>
      </c>
    </row>
    <row r="652" spans="2:8" ht="15.75" thickBot="1">
      <c r="B652" s="1027"/>
      <c r="C652" s="1027"/>
      <c r="D652" s="1027"/>
      <c r="E652" s="1027"/>
      <c r="F652" s="1027"/>
      <c r="G652" s="1027"/>
      <c r="H652" s="1027"/>
    </row>
    <row r="653" spans="2:8">
      <c r="B653" s="1207" t="s">
        <v>489</v>
      </c>
      <c r="C653" s="1208"/>
      <c r="D653" s="124" t="s">
        <v>490</v>
      </c>
      <c r="E653" s="123" t="s">
        <v>491</v>
      </c>
      <c r="F653" s="123" t="s">
        <v>2530</v>
      </c>
      <c r="G653" s="122" t="s">
        <v>492</v>
      </c>
      <c r="H653" s="121" t="s">
        <v>493</v>
      </c>
    </row>
    <row r="654" spans="2:8" ht="15.75" thickBot="1">
      <c r="B654" s="91" t="s">
        <v>543</v>
      </c>
      <c r="C654" s="11" t="str">
        <f>VLOOKUP(B654,'LISTA DE PRECIOS'!A:B,2,FALSE)</f>
        <v>Herramienta menor</v>
      </c>
      <c r="D654" s="12" t="str">
        <f>VLOOKUP(B654,'LISTA DE PRECIOS'!A:D,4,FALSE)</f>
        <v>%MO</v>
      </c>
      <c r="E654" s="155">
        <v>0.1</v>
      </c>
      <c r="F654" s="155"/>
      <c r="G654" s="93">
        <f>+H664</f>
        <v>9515</v>
      </c>
      <c r="H654" s="154">
        <f>+ROUND(E654*G654,0)</f>
        <v>952</v>
      </c>
    </row>
    <row r="655" spans="2:8" ht="15.75" thickBot="1">
      <c r="B655" s="1022"/>
      <c r="C655" s="1023"/>
      <c r="D655" s="1024"/>
      <c r="E655" s="1030" t="s">
        <v>498</v>
      </c>
      <c r="F655" s="1031"/>
      <c r="G655" s="1032"/>
      <c r="H655" s="29">
        <f>ROUND(SUM(H654:H654),0)</f>
        <v>952</v>
      </c>
    </row>
    <row r="656" spans="2:8" ht="15.75" thickBot="1">
      <c r="B656" s="42"/>
      <c r="C656" s="42"/>
      <c r="D656" s="42"/>
      <c r="E656" s="10"/>
      <c r="F656" s="10"/>
      <c r="G656" s="7"/>
      <c r="H656" s="8"/>
    </row>
    <row r="657" spans="2:8" ht="24.75" thickBot="1">
      <c r="B657" s="1033" t="s">
        <v>499</v>
      </c>
      <c r="C657" s="1034"/>
      <c r="D657" s="30" t="s">
        <v>495</v>
      </c>
      <c r="E657" s="30" t="s">
        <v>501</v>
      </c>
      <c r="F657" s="25" t="s">
        <v>2530</v>
      </c>
      <c r="G657" s="31" t="s">
        <v>500</v>
      </c>
      <c r="H657" s="32" t="s">
        <v>493</v>
      </c>
    </row>
    <row r="658" spans="2:8" ht="15.75" thickBot="1">
      <c r="B658" s="15">
        <v>3</v>
      </c>
      <c r="C658" s="16" t="s">
        <v>4</v>
      </c>
      <c r="D658" s="17"/>
      <c r="E658" s="18"/>
      <c r="F658" s="18"/>
      <c r="G658" s="19"/>
      <c r="H658" s="20">
        <f t="shared" ref="H658" si="57">+ROUND(E658*G658,0)</f>
        <v>0</v>
      </c>
    </row>
    <row r="659" spans="2:8" ht="15.75" thickBot="1">
      <c r="B659" s="991"/>
      <c r="C659" s="991"/>
      <c r="D659" s="991"/>
      <c r="E659" s="992" t="s">
        <v>502</v>
      </c>
      <c r="F659" s="993"/>
      <c r="G659" s="994"/>
      <c r="H659" s="33">
        <f>ROUND(SUM(H658:H658),0)</f>
        <v>0</v>
      </c>
    </row>
    <row r="660" spans="2:8" ht="15.75" thickBot="1">
      <c r="B660" s="1027"/>
      <c r="C660" s="1027"/>
      <c r="D660" s="1027"/>
      <c r="E660" s="1027"/>
      <c r="F660" s="1027"/>
      <c r="G660" s="1027"/>
      <c r="H660" s="1027"/>
    </row>
    <row r="661" spans="2:8">
      <c r="B661" s="1207" t="s">
        <v>503</v>
      </c>
      <c r="C661" s="1208"/>
      <c r="D661" s="124" t="s">
        <v>495</v>
      </c>
      <c r="E661" s="123" t="s">
        <v>504</v>
      </c>
      <c r="F661" s="123" t="s">
        <v>2530</v>
      </c>
      <c r="G661" s="122" t="s">
        <v>505</v>
      </c>
      <c r="H661" s="121" t="s">
        <v>493</v>
      </c>
    </row>
    <row r="662" spans="2:8">
      <c r="B662" s="111" t="s">
        <v>2514</v>
      </c>
      <c r="C662" s="11" t="str">
        <f>VLOOKUP(B662,'LISTA DE PRECIOS'!A:B,2,FALSE)</f>
        <v>Ayudante</v>
      </c>
      <c r="D662" s="12" t="str">
        <f>VLOOKUP(B662,'LISTA DE PRECIOS'!A:D,4,FALSE)</f>
        <v>Día</v>
      </c>
      <c r="E662" s="23">
        <v>0.05</v>
      </c>
      <c r="F662" s="23">
        <v>1</v>
      </c>
      <c r="G662" s="13">
        <f>VLOOKUP(B662,'LISTA DE PRECIOS'!A:E,5,FALSE)</f>
        <v>67964</v>
      </c>
      <c r="H662" s="119">
        <f>+ROUND(E662*F662*G662,0)</f>
        <v>3398</v>
      </c>
    </row>
    <row r="663" spans="2:8" ht="15.75" thickBot="1">
      <c r="B663" s="118" t="s">
        <v>2516</v>
      </c>
      <c r="C663" s="11" t="str">
        <f>VLOOKUP(B663,'LISTA DE PRECIOS'!A:B,2,FALSE)</f>
        <v>Oficial</v>
      </c>
      <c r="D663" s="12" t="str">
        <f>VLOOKUP(B663,'LISTA DE PRECIOS'!A:D,4,FALSE)</f>
        <v>Día</v>
      </c>
      <c r="E663" s="117">
        <v>0.05</v>
      </c>
      <c r="F663" s="117">
        <v>1</v>
      </c>
      <c r="G663" s="13">
        <f>VLOOKUP(B663,'LISTA DE PRECIOS'!A:E,5,FALSE)</f>
        <v>122335</v>
      </c>
      <c r="H663" s="116">
        <f t="shared" ref="H663" si="58">+ROUND(E663*F663*G663,0)</f>
        <v>6117</v>
      </c>
    </row>
    <row r="664" spans="2:8" ht="15.75" thickBot="1">
      <c r="B664" s="991"/>
      <c r="C664" s="991"/>
      <c r="D664" s="991"/>
      <c r="E664" s="1042" t="s">
        <v>506</v>
      </c>
      <c r="F664" s="1043"/>
      <c r="G664" s="1031"/>
      <c r="H664" s="29">
        <f>ROUND(SUM(H662:H663),0)</f>
        <v>9515</v>
      </c>
    </row>
    <row r="665" spans="2:8" ht="15.75" thickBot="1">
      <c r="B665" s="42"/>
      <c r="C665" s="42"/>
      <c r="D665" s="42"/>
      <c r="E665" s="42"/>
      <c r="F665" s="42"/>
      <c r="G665" s="42"/>
      <c r="H665" s="42"/>
    </row>
    <row r="666" spans="2:8" ht="15.75" thickBot="1">
      <c r="B666" s="40"/>
      <c r="C666" s="40"/>
      <c r="D666" s="40"/>
      <c r="E666" s="995" t="s">
        <v>507</v>
      </c>
      <c r="F666" s="996"/>
      <c r="G666" s="997"/>
      <c r="H666" s="14">
        <f>+ROUND(H664+H655+H651+H659,0)</f>
        <v>81901</v>
      </c>
    </row>
    <row r="668" spans="2:8" ht="14.45" customHeight="1" thickBot="1"/>
    <row r="669" spans="2:8" ht="16.5" thickBot="1">
      <c r="B669" s="998" t="s">
        <v>2532</v>
      </c>
      <c r="C669" s="999"/>
      <c r="D669" s="999"/>
      <c r="E669" s="999"/>
      <c r="F669" s="999"/>
      <c r="G669" s="999"/>
      <c r="H669" s="1000"/>
    </row>
    <row r="670" spans="2:8" ht="15" customHeight="1" thickBot="1">
      <c r="B670" s="1001" t="s">
        <v>488</v>
      </c>
      <c r="C670" s="1002"/>
      <c r="D670" s="1003"/>
      <c r="E670" s="1004"/>
      <c r="F670" s="1004"/>
      <c r="G670" s="1004"/>
      <c r="H670" s="1005"/>
    </row>
    <row r="671" spans="2:8" ht="15.75" thickBot="1">
      <c r="B671" s="1006" t="s">
        <v>2578</v>
      </c>
      <c r="C671" s="1007"/>
      <c r="D671" s="1008" t="s">
        <v>2115</v>
      </c>
      <c r="E671" s="1007"/>
      <c r="F671" s="1007"/>
      <c r="G671" s="1007"/>
      <c r="H671" s="1009"/>
    </row>
    <row r="672" spans="2:8" ht="14.45" customHeight="1">
      <c r="B672" s="1010" t="str">
        <f>VLOOKUP(D671,ACTIVIDADES!A:D,2,FALSE)</f>
        <v>Tubería PVC unión platino de 4"</v>
      </c>
      <c r="C672" s="1011"/>
      <c r="D672" s="1010" t="s">
        <v>34</v>
      </c>
      <c r="E672" s="1011"/>
      <c r="F672" s="1011"/>
      <c r="G672" s="1011"/>
      <c r="H672" s="38" t="s">
        <v>1</v>
      </c>
    </row>
    <row r="673" spans="2:8">
      <c r="B673" s="1012"/>
      <c r="C673" s="1013"/>
      <c r="D673" s="1016">
        <f>+ROUND(H692+H683+H679+H687,0)</f>
        <v>41354</v>
      </c>
      <c r="E673" s="1017"/>
      <c r="F673" s="1017"/>
      <c r="G673" s="1017"/>
      <c r="H673" s="1020" t="s">
        <v>28</v>
      </c>
    </row>
    <row r="674" spans="2:8" ht="15.75" thickBot="1">
      <c r="B674" s="1014"/>
      <c r="C674" s="1015"/>
      <c r="D674" s="1018"/>
      <c r="E674" s="1019"/>
      <c r="F674" s="1019"/>
      <c r="G674" s="1019"/>
      <c r="H674" s="1021"/>
    </row>
    <row r="675" spans="2:8" ht="15.75" thickBot="1"/>
    <row r="676" spans="2:8">
      <c r="B676" s="1207" t="s">
        <v>494</v>
      </c>
      <c r="C676" s="1208"/>
      <c r="D676" s="124" t="s">
        <v>495</v>
      </c>
      <c r="E676" s="123" t="s">
        <v>496</v>
      </c>
      <c r="F676" s="123" t="s">
        <v>2469</v>
      </c>
      <c r="G676" s="122" t="s">
        <v>492</v>
      </c>
      <c r="H676" s="121" t="s">
        <v>493</v>
      </c>
    </row>
    <row r="677" spans="2:8">
      <c r="B677" s="114" t="s">
        <v>1190</v>
      </c>
      <c r="C677" s="11" t="str">
        <f>VLOOKUP(B677,'LISTA DE PRECIOS'!A:B,2,FALSE)</f>
        <v>Tubería PVC acueducto unión platino de 4" rde 21</v>
      </c>
      <c r="D677" s="12" t="str">
        <f>VLOOKUP(B677,'LISTA DE PRECIOS'!A:D,4,FALSE)</f>
        <v>M</v>
      </c>
      <c r="E677" s="12">
        <v>1</v>
      </c>
      <c r="F677" s="12">
        <v>1.05</v>
      </c>
      <c r="G677" s="13">
        <f>VLOOKUP(B677,'LISTA DE PRECIOS'!A:E,5,FALSE)</f>
        <v>29914.121999999999</v>
      </c>
      <c r="H677" s="39">
        <f>+ROUND(E677*F677*G677,0)</f>
        <v>31410</v>
      </c>
    </row>
    <row r="678" spans="2:8" ht="15.75" thickBot="1">
      <c r="B678" s="91" t="s">
        <v>649</v>
      </c>
      <c r="C678" s="11" t="str">
        <f>VLOOKUP(B678,'LISTA DE PRECIOS'!A:B,2,FALSE)</f>
        <v>Accesorios PVC presión</v>
      </c>
      <c r="D678" s="12" t="str">
        <f>VLOOKUP(B678,'LISTA DE PRECIOS'!A:D,4,FALSE)</f>
        <v>%Tub</v>
      </c>
      <c r="E678" s="92">
        <v>0.05</v>
      </c>
      <c r="F678" s="92">
        <v>1</v>
      </c>
      <c r="G678" s="13">
        <f>+E678*H677</f>
        <v>1570.5</v>
      </c>
      <c r="H678" s="39">
        <f>+ROUND(G678,0)</f>
        <v>1571</v>
      </c>
    </row>
    <row r="679" spans="2:8" ht="15.75" thickBot="1">
      <c r="B679" s="1022"/>
      <c r="C679" s="1023"/>
      <c r="D679" s="1024"/>
      <c r="E679" s="1030" t="s">
        <v>497</v>
      </c>
      <c r="F679" s="1031"/>
      <c r="G679" s="1032"/>
      <c r="H679" s="29">
        <f>ROUND(SUM(H677:H678),0)</f>
        <v>32981</v>
      </c>
    </row>
    <row r="680" spans="2:8" ht="15.75" thickBot="1">
      <c r="B680" s="1027"/>
      <c r="C680" s="1027"/>
      <c r="D680" s="1027"/>
      <c r="E680" s="1027"/>
      <c r="F680" s="1027"/>
      <c r="G680" s="1027"/>
      <c r="H680" s="1027"/>
    </row>
    <row r="681" spans="2:8">
      <c r="B681" s="1207" t="s">
        <v>489</v>
      </c>
      <c r="C681" s="1208"/>
      <c r="D681" s="124" t="s">
        <v>490</v>
      </c>
      <c r="E681" s="123" t="s">
        <v>491</v>
      </c>
      <c r="F681" s="123" t="s">
        <v>2530</v>
      </c>
      <c r="G681" s="122" t="s">
        <v>492</v>
      </c>
      <c r="H681" s="121" t="s">
        <v>493</v>
      </c>
    </row>
    <row r="682" spans="2:8" ht="15.75" thickBot="1">
      <c r="B682" s="91" t="s">
        <v>543</v>
      </c>
      <c r="C682" s="11" t="str">
        <f>VLOOKUP(B682,'LISTA DE PRECIOS'!A:B,2,FALSE)</f>
        <v>Herramienta menor</v>
      </c>
      <c r="D682" s="12" t="str">
        <f>VLOOKUP(B682,'LISTA DE PRECIOS'!A:D,4,FALSE)</f>
        <v>%MO</v>
      </c>
      <c r="E682" s="155">
        <v>0.1</v>
      </c>
      <c r="F682" s="155"/>
      <c r="G682" s="93">
        <f>+H692</f>
        <v>7612</v>
      </c>
      <c r="H682" s="154">
        <f>+ROUND(E682*G682,0)</f>
        <v>761</v>
      </c>
    </row>
    <row r="683" spans="2:8" ht="15.75" thickBot="1">
      <c r="B683" s="1022"/>
      <c r="C683" s="1023"/>
      <c r="D683" s="1024"/>
      <c r="E683" s="1030" t="s">
        <v>498</v>
      </c>
      <c r="F683" s="1031"/>
      <c r="G683" s="1032"/>
      <c r="H683" s="29">
        <f>ROUND(SUM(H682:H682),0)</f>
        <v>761</v>
      </c>
    </row>
    <row r="684" spans="2:8" ht="15.75" thickBot="1">
      <c r="B684" s="42"/>
      <c r="C684" s="42"/>
      <c r="D684" s="42"/>
      <c r="E684" s="10"/>
      <c r="F684" s="10"/>
      <c r="G684" s="7"/>
      <c r="H684" s="8"/>
    </row>
    <row r="685" spans="2:8" ht="24.75" thickBot="1">
      <c r="B685" s="1033" t="s">
        <v>499</v>
      </c>
      <c r="C685" s="1034"/>
      <c r="D685" s="30" t="s">
        <v>495</v>
      </c>
      <c r="E685" s="30" t="s">
        <v>501</v>
      </c>
      <c r="F685" s="25" t="s">
        <v>2530</v>
      </c>
      <c r="G685" s="31" t="s">
        <v>500</v>
      </c>
      <c r="H685" s="32" t="s">
        <v>493</v>
      </c>
    </row>
    <row r="686" spans="2:8" ht="15.75" thickBot="1">
      <c r="B686" s="15">
        <v>3</v>
      </c>
      <c r="C686" s="11" t="e">
        <f>VLOOKUP(B686,'LISTA DE PRECIOS'!A:B,2,FALSE)</f>
        <v>#N/A</v>
      </c>
      <c r="D686" s="12" t="e">
        <f>VLOOKUP(B686,'LISTA DE PRECIOS'!A:D,4,FALSE)</f>
        <v>#N/A</v>
      </c>
      <c r="E686" s="18"/>
      <c r="F686" s="18"/>
      <c r="G686" s="19"/>
      <c r="H686" s="20">
        <f t="shared" ref="H686" si="59">+ROUND(E686*G686,0)</f>
        <v>0</v>
      </c>
    </row>
    <row r="687" spans="2:8" ht="15.75" thickBot="1">
      <c r="B687" s="991"/>
      <c r="C687" s="991"/>
      <c r="D687" s="991"/>
      <c r="E687" s="992" t="s">
        <v>502</v>
      </c>
      <c r="F687" s="993"/>
      <c r="G687" s="994"/>
      <c r="H687" s="33">
        <f>ROUND(SUM(H686:H686),0)</f>
        <v>0</v>
      </c>
    </row>
    <row r="688" spans="2:8" ht="15.75" thickBot="1">
      <c r="B688" s="1027"/>
      <c r="C688" s="1027"/>
      <c r="D688" s="1027"/>
      <c r="E688" s="1027"/>
      <c r="F688" s="1027"/>
      <c r="G688" s="1027"/>
      <c r="H688" s="1027"/>
    </row>
    <row r="689" spans="2:8">
      <c r="B689" s="1207" t="s">
        <v>503</v>
      </c>
      <c r="C689" s="1208"/>
      <c r="D689" s="124" t="s">
        <v>495</v>
      </c>
      <c r="E689" s="123" t="s">
        <v>504</v>
      </c>
      <c r="F689" s="123" t="s">
        <v>2530</v>
      </c>
      <c r="G689" s="122" t="s">
        <v>505</v>
      </c>
      <c r="H689" s="121" t="s">
        <v>493</v>
      </c>
    </row>
    <row r="690" spans="2:8">
      <c r="B690" s="111" t="s">
        <v>2514</v>
      </c>
      <c r="C690" s="11" t="str">
        <f>VLOOKUP(B690,'LISTA DE PRECIOS'!A:B,2,FALSE)</f>
        <v>Ayudante</v>
      </c>
      <c r="D690" s="12" t="str">
        <f>VLOOKUP(B690,'LISTA DE PRECIOS'!A:D,4,FALSE)</f>
        <v>Día</v>
      </c>
      <c r="E690" s="23">
        <v>0.04</v>
      </c>
      <c r="F690" s="23">
        <v>1</v>
      </c>
      <c r="G690" s="13">
        <f>VLOOKUP(B690,'LISTA DE PRECIOS'!A:E,5,FALSE)</f>
        <v>67964</v>
      </c>
      <c r="H690" s="119">
        <f>+ROUND(E690*F690*G690,0)</f>
        <v>2719</v>
      </c>
    </row>
    <row r="691" spans="2:8" ht="15.75" thickBot="1">
      <c r="B691" s="118" t="s">
        <v>2516</v>
      </c>
      <c r="C691" s="11" t="str">
        <f>VLOOKUP(B691,'LISTA DE PRECIOS'!A:B,2,FALSE)</f>
        <v>Oficial</v>
      </c>
      <c r="D691" s="12" t="str">
        <f>VLOOKUP(B691,'LISTA DE PRECIOS'!A:D,4,FALSE)</f>
        <v>Día</v>
      </c>
      <c r="E691" s="117">
        <v>0.04</v>
      </c>
      <c r="F691" s="117">
        <v>1</v>
      </c>
      <c r="G691" s="13">
        <f>VLOOKUP(B691,'LISTA DE PRECIOS'!A:E,5,FALSE)</f>
        <v>122335</v>
      </c>
      <c r="H691" s="116">
        <f t="shared" ref="H691" si="60">+ROUND(E691*F691*G691,0)</f>
        <v>4893</v>
      </c>
    </row>
    <row r="692" spans="2:8" ht="15.75" thickBot="1">
      <c r="B692" s="991"/>
      <c r="C692" s="991"/>
      <c r="D692" s="991"/>
      <c r="E692" s="1042" t="s">
        <v>506</v>
      </c>
      <c r="F692" s="1043"/>
      <c r="G692" s="1031"/>
      <c r="H692" s="29">
        <f>ROUND(SUM(H690:H691),0)</f>
        <v>7612</v>
      </c>
    </row>
    <row r="693" spans="2:8" ht="15.75" thickBot="1">
      <c r="B693" s="42"/>
      <c r="C693" s="42"/>
      <c r="D693" s="42"/>
      <c r="E693" s="42"/>
      <c r="F693" s="42"/>
      <c r="G693" s="42"/>
      <c r="H693" s="42"/>
    </row>
    <row r="694" spans="2:8" ht="15.75" thickBot="1">
      <c r="B694" s="40"/>
      <c r="C694" s="40"/>
      <c r="D694" s="40"/>
      <c r="E694" s="995" t="s">
        <v>507</v>
      </c>
      <c r="F694" s="996"/>
      <c r="G694" s="997"/>
      <c r="H694" s="14">
        <f>+ROUND(H692+H683+H679+H687,0)</f>
        <v>41354</v>
      </c>
    </row>
    <row r="696" spans="2:8" ht="14.45" customHeight="1" thickBot="1"/>
    <row r="697" spans="2:8" ht="16.5" thickBot="1">
      <c r="B697" s="998" t="s">
        <v>2532</v>
      </c>
      <c r="C697" s="999"/>
      <c r="D697" s="999"/>
      <c r="E697" s="999"/>
      <c r="F697" s="999"/>
      <c r="G697" s="999"/>
      <c r="H697" s="1000"/>
    </row>
    <row r="698" spans="2:8" ht="15" customHeight="1" thickBot="1">
      <c r="B698" s="1001" t="s">
        <v>488</v>
      </c>
      <c r="C698" s="1002"/>
      <c r="D698" s="1003"/>
      <c r="E698" s="1004"/>
      <c r="F698" s="1004"/>
      <c r="G698" s="1004"/>
      <c r="H698" s="1005"/>
    </row>
    <row r="699" spans="2:8" ht="15.75" thickBot="1">
      <c r="B699" s="1006" t="s">
        <v>2578</v>
      </c>
      <c r="C699" s="1007"/>
      <c r="D699" s="1008" t="s">
        <v>2117</v>
      </c>
      <c r="E699" s="1007"/>
      <c r="F699" s="1007"/>
      <c r="G699" s="1007"/>
      <c r="H699" s="1009"/>
    </row>
    <row r="700" spans="2:8" ht="14.45" customHeight="1">
      <c r="B700" s="1010" t="str">
        <f>VLOOKUP(D699,ACTIVIDADES!A:D,2,FALSE)</f>
        <v>Tubería PVC unión platino de 3"</v>
      </c>
      <c r="C700" s="1011"/>
      <c r="D700" s="1010" t="s">
        <v>34</v>
      </c>
      <c r="E700" s="1011"/>
      <c r="F700" s="1011"/>
      <c r="G700" s="1011"/>
      <c r="H700" s="38" t="s">
        <v>1</v>
      </c>
    </row>
    <row r="701" spans="2:8">
      <c r="B701" s="1012"/>
      <c r="C701" s="1013"/>
      <c r="D701" s="1016">
        <f>+ROUND(H720+H711+H707+H715,0)</f>
        <v>28361</v>
      </c>
      <c r="E701" s="1017"/>
      <c r="F701" s="1017"/>
      <c r="G701" s="1017"/>
      <c r="H701" s="1020" t="s">
        <v>28</v>
      </c>
    </row>
    <row r="702" spans="2:8" ht="15.75" thickBot="1">
      <c r="B702" s="1014"/>
      <c r="C702" s="1015"/>
      <c r="D702" s="1018"/>
      <c r="E702" s="1019"/>
      <c r="F702" s="1019"/>
      <c r="G702" s="1019"/>
      <c r="H702" s="1021"/>
    </row>
    <row r="703" spans="2:8" ht="15.75" thickBot="1"/>
    <row r="704" spans="2:8">
      <c r="B704" s="1207" t="s">
        <v>494</v>
      </c>
      <c r="C704" s="1208"/>
      <c r="D704" s="124" t="s">
        <v>495</v>
      </c>
      <c r="E704" s="123" t="s">
        <v>496</v>
      </c>
      <c r="F704" s="123" t="s">
        <v>2469</v>
      </c>
      <c r="G704" s="122" t="s">
        <v>492</v>
      </c>
      <c r="H704" s="121" t="s">
        <v>493</v>
      </c>
    </row>
    <row r="705" spans="2:8">
      <c r="B705" s="114" t="s">
        <v>1189</v>
      </c>
      <c r="C705" s="11" t="str">
        <f>VLOOKUP(B705,'LISTA DE PRECIOS'!A:B,2,FALSE)</f>
        <v>Tubería PVC acueducto unión platino de 3" rde 21</v>
      </c>
      <c r="D705" s="12" t="str">
        <f>VLOOKUP(B705,'LISTA DE PRECIOS'!A:D,4,FALSE)</f>
        <v>M</v>
      </c>
      <c r="E705" s="12">
        <v>1</v>
      </c>
      <c r="F705" s="12">
        <v>1.05</v>
      </c>
      <c r="G705" s="13">
        <f>VLOOKUP(B705,'LISTA DE PRECIOS'!A:E,5,FALSE)</f>
        <v>18129.708000000002</v>
      </c>
      <c r="H705" s="39">
        <f>+ROUND(E705*F705*G705,0)</f>
        <v>19036</v>
      </c>
    </row>
    <row r="706" spans="2:8" ht="15.75" thickBot="1">
      <c r="B706" s="91" t="s">
        <v>649</v>
      </c>
      <c r="C706" s="11" t="str">
        <f>VLOOKUP(B706,'LISTA DE PRECIOS'!A:B,2,FALSE)</f>
        <v>Accesorios PVC presión</v>
      </c>
      <c r="D706" s="12" t="str">
        <f>VLOOKUP(B706,'LISTA DE PRECIOS'!A:D,4,FALSE)</f>
        <v>%Tub</v>
      </c>
      <c r="E706" s="92">
        <v>0.05</v>
      </c>
      <c r="F706" s="92">
        <v>1</v>
      </c>
      <c r="G706" s="13">
        <f>+E706*H705</f>
        <v>951.80000000000007</v>
      </c>
      <c r="H706" s="39">
        <f>+ROUND(G706,0)</f>
        <v>952</v>
      </c>
    </row>
    <row r="707" spans="2:8" ht="15.75" thickBot="1">
      <c r="B707" s="1022"/>
      <c r="C707" s="1023"/>
      <c r="D707" s="1024"/>
      <c r="E707" s="1030" t="s">
        <v>497</v>
      </c>
      <c r="F707" s="1031"/>
      <c r="G707" s="1032"/>
      <c r="H707" s="29">
        <f>ROUND(SUM(H705:H706),0)</f>
        <v>19988</v>
      </c>
    </row>
    <row r="708" spans="2:8" ht="15.75" thickBot="1">
      <c r="B708" s="1027"/>
      <c r="C708" s="1027"/>
      <c r="D708" s="1027"/>
      <c r="E708" s="1027"/>
      <c r="F708" s="1027"/>
      <c r="G708" s="1027"/>
      <c r="H708" s="1027"/>
    </row>
    <row r="709" spans="2:8">
      <c r="B709" s="1207" t="s">
        <v>489</v>
      </c>
      <c r="C709" s="1208"/>
      <c r="D709" s="124" t="s">
        <v>490</v>
      </c>
      <c r="E709" s="123" t="s">
        <v>491</v>
      </c>
      <c r="F709" s="123" t="s">
        <v>2530</v>
      </c>
      <c r="G709" s="122" t="s">
        <v>492</v>
      </c>
      <c r="H709" s="121" t="s">
        <v>493</v>
      </c>
    </row>
    <row r="710" spans="2:8" ht="15.75" thickBot="1">
      <c r="B710" s="91" t="s">
        <v>543</v>
      </c>
      <c r="C710" s="11" t="str">
        <f>VLOOKUP(B710,'LISTA DE PRECIOS'!A:B,2,FALSE)</f>
        <v>Herramienta menor</v>
      </c>
      <c r="D710" s="12" t="str">
        <f>VLOOKUP(B710,'LISTA DE PRECIOS'!A:D,4,FALSE)</f>
        <v>%MO</v>
      </c>
      <c r="E710" s="155">
        <v>0.1</v>
      </c>
      <c r="F710" s="155"/>
      <c r="G710" s="93">
        <f>+H720</f>
        <v>7612</v>
      </c>
      <c r="H710" s="154">
        <f>+ROUND(E710*G710,0)</f>
        <v>761</v>
      </c>
    </row>
    <row r="711" spans="2:8" ht="15.75" thickBot="1">
      <c r="B711" s="1022"/>
      <c r="C711" s="1023"/>
      <c r="D711" s="1024"/>
      <c r="E711" s="1030" t="s">
        <v>498</v>
      </c>
      <c r="F711" s="1031"/>
      <c r="G711" s="1032"/>
      <c r="H711" s="29">
        <f>ROUND(SUM(H710:H710),0)</f>
        <v>761</v>
      </c>
    </row>
    <row r="712" spans="2:8" ht="15.75" thickBot="1">
      <c r="B712" s="42"/>
      <c r="C712" s="42"/>
      <c r="D712" s="42"/>
      <c r="E712" s="10"/>
      <c r="F712" s="10"/>
      <c r="G712" s="7"/>
      <c r="H712" s="8"/>
    </row>
    <row r="713" spans="2:8" ht="24.75" thickBot="1">
      <c r="B713" s="1033" t="s">
        <v>499</v>
      </c>
      <c r="C713" s="1034"/>
      <c r="D713" s="30" t="s">
        <v>495</v>
      </c>
      <c r="E713" s="30" t="s">
        <v>501</v>
      </c>
      <c r="F713" s="25" t="s">
        <v>2530</v>
      </c>
      <c r="G713" s="31" t="s">
        <v>500</v>
      </c>
      <c r="H713" s="32" t="s">
        <v>493</v>
      </c>
    </row>
    <row r="714" spans="2:8" ht="15.75" thickBot="1">
      <c r="B714" s="15">
        <v>3</v>
      </c>
      <c r="C714" s="16" t="s">
        <v>4</v>
      </c>
      <c r="D714" s="17"/>
      <c r="E714" s="18"/>
      <c r="F714" s="18"/>
      <c r="G714" s="19"/>
      <c r="H714" s="20">
        <f t="shared" ref="H714" si="61">+ROUND(E714*G714,0)</f>
        <v>0</v>
      </c>
    </row>
    <row r="715" spans="2:8" ht="15.75" thickBot="1">
      <c r="B715" s="991"/>
      <c r="C715" s="991"/>
      <c r="D715" s="991"/>
      <c r="E715" s="992" t="s">
        <v>502</v>
      </c>
      <c r="F715" s="993"/>
      <c r="G715" s="994"/>
      <c r="H715" s="33">
        <f>ROUND(SUM(H714:H714),0)</f>
        <v>0</v>
      </c>
    </row>
    <row r="716" spans="2:8" ht="15.75" thickBot="1">
      <c r="B716" s="1027"/>
      <c r="C716" s="1027"/>
      <c r="D716" s="1027"/>
      <c r="E716" s="1027"/>
      <c r="F716" s="1027"/>
      <c r="G716" s="1027"/>
      <c r="H716" s="1027"/>
    </row>
    <row r="717" spans="2:8">
      <c r="B717" s="1207" t="s">
        <v>503</v>
      </c>
      <c r="C717" s="1208"/>
      <c r="D717" s="124" t="s">
        <v>495</v>
      </c>
      <c r="E717" s="123" t="s">
        <v>504</v>
      </c>
      <c r="F717" s="123" t="s">
        <v>2530</v>
      </c>
      <c r="G717" s="122" t="s">
        <v>505</v>
      </c>
      <c r="H717" s="121" t="s">
        <v>493</v>
      </c>
    </row>
    <row r="718" spans="2:8">
      <c r="B718" s="111" t="s">
        <v>2514</v>
      </c>
      <c r="C718" s="11" t="str">
        <f>VLOOKUP(B718,'LISTA DE PRECIOS'!A:B,2,FALSE)</f>
        <v>Ayudante</v>
      </c>
      <c r="D718" s="12" t="str">
        <f>VLOOKUP(B718,'LISTA DE PRECIOS'!A:D,4,FALSE)</f>
        <v>Día</v>
      </c>
      <c r="E718" s="23">
        <v>0.04</v>
      </c>
      <c r="F718" s="23">
        <v>1</v>
      </c>
      <c r="G718" s="13">
        <f>VLOOKUP(B718,'LISTA DE PRECIOS'!A:E,5,FALSE)</f>
        <v>67964</v>
      </c>
      <c r="H718" s="119">
        <f>+ROUND(E718*F718*G718,0)</f>
        <v>2719</v>
      </c>
    </row>
    <row r="719" spans="2:8" ht="15.75" thickBot="1">
      <c r="B719" s="118" t="s">
        <v>2516</v>
      </c>
      <c r="C719" s="11" t="str">
        <f>VLOOKUP(B719,'LISTA DE PRECIOS'!A:B,2,FALSE)</f>
        <v>Oficial</v>
      </c>
      <c r="D719" s="12" t="str">
        <f>VLOOKUP(B719,'LISTA DE PRECIOS'!A:D,4,FALSE)</f>
        <v>Día</v>
      </c>
      <c r="E719" s="117">
        <v>0.04</v>
      </c>
      <c r="F719" s="117">
        <v>1</v>
      </c>
      <c r="G719" s="13">
        <f>VLOOKUP(B719,'LISTA DE PRECIOS'!A:E,5,FALSE)</f>
        <v>122335</v>
      </c>
      <c r="H719" s="116">
        <f t="shared" ref="H719" si="62">+ROUND(E719*F719*G719,0)</f>
        <v>4893</v>
      </c>
    </row>
    <row r="720" spans="2:8" ht="15.75" thickBot="1">
      <c r="B720" s="991"/>
      <c r="C720" s="991"/>
      <c r="D720" s="991"/>
      <c r="E720" s="1042" t="s">
        <v>506</v>
      </c>
      <c r="F720" s="1043"/>
      <c r="G720" s="1031"/>
      <c r="H720" s="29">
        <f>ROUND(SUM(H718:H719),0)</f>
        <v>7612</v>
      </c>
    </row>
    <row r="721" spans="2:8" ht="15.75" thickBot="1">
      <c r="B721" s="42"/>
      <c r="C721" s="42"/>
      <c r="D721" s="42"/>
      <c r="E721" s="42"/>
      <c r="F721" s="42"/>
      <c r="G721" s="42"/>
      <c r="H721" s="42"/>
    </row>
    <row r="722" spans="2:8" ht="15.75" thickBot="1">
      <c r="B722" s="40"/>
      <c r="C722" s="40"/>
      <c r="D722" s="40"/>
      <c r="E722" s="995" t="s">
        <v>507</v>
      </c>
      <c r="F722" s="996"/>
      <c r="G722" s="997"/>
      <c r="H722" s="14">
        <f>+ROUND(H720+H711+H707+H715,0)</f>
        <v>28361</v>
      </c>
    </row>
    <row r="724" spans="2:8" ht="14.45" customHeight="1" thickBot="1"/>
    <row r="725" spans="2:8" ht="16.5" thickBot="1">
      <c r="B725" s="998" t="s">
        <v>2532</v>
      </c>
      <c r="C725" s="999"/>
      <c r="D725" s="999"/>
      <c r="E725" s="999"/>
      <c r="F725" s="999"/>
      <c r="G725" s="999"/>
      <c r="H725" s="1000"/>
    </row>
    <row r="726" spans="2:8" ht="15" customHeight="1" thickBot="1">
      <c r="B726" s="1001" t="s">
        <v>488</v>
      </c>
      <c r="C726" s="1002"/>
      <c r="D726" s="1003"/>
      <c r="E726" s="1004"/>
      <c r="F726" s="1004"/>
      <c r="G726" s="1004"/>
      <c r="H726" s="1005"/>
    </row>
    <row r="727" spans="2:8" ht="15.75" thickBot="1">
      <c r="B727" s="1006" t="s">
        <v>2578</v>
      </c>
      <c r="C727" s="1007"/>
      <c r="D727" s="1008" t="s">
        <v>2119</v>
      </c>
      <c r="E727" s="1007"/>
      <c r="F727" s="1007"/>
      <c r="G727" s="1007"/>
      <c r="H727" s="1009"/>
    </row>
    <row r="728" spans="2:8" ht="14.45" customHeight="1">
      <c r="B728" s="1010" t="str">
        <f>VLOOKUP(D727,ACTIVIDADES!A:D,2,FALSE)</f>
        <v>Tubería PVC unión platino de 2 1/2"</v>
      </c>
      <c r="C728" s="1011"/>
      <c r="D728" s="1010" t="s">
        <v>34</v>
      </c>
      <c r="E728" s="1011"/>
      <c r="F728" s="1011"/>
      <c r="G728" s="1011"/>
      <c r="H728" s="38" t="s">
        <v>1</v>
      </c>
    </row>
    <row r="729" spans="2:8">
      <c r="B729" s="1012"/>
      <c r="C729" s="1013"/>
      <c r="D729" s="1016">
        <f>+ROUND(H748+H739+H735+H743,0)</f>
        <v>21172</v>
      </c>
      <c r="E729" s="1017"/>
      <c r="F729" s="1017"/>
      <c r="G729" s="1017"/>
      <c r="H729" s="1020" t="s">
        <v>28</v>
      </c>
    </row>
    <row r="730" spans="2:8" ht="15.75" thickBot="1">
      <c r="B730" s="1014"/>
      <c r="C730" s="1015"/>
      <c r="D730" s="1018"/>
      <c r="E730" s="1019"/>
      <c r="F730" s="1019"/>
      <c r="G730" s="1019"/>
      <c r="H730" s="1021"/>
    </row>
    <row r="731" spans="2:8" ht="15.75" thickBot="1"/>
    <row r="732" spans="2:8">
      <c r="B732" s="1207" t="s">
        <v>494</v>
      </c>
      <c r="C732" s="1208"/>
      <c r="D732" s="124" t="s">
        <v>495</v>
      </c>
      <c r="E732" s="123" t="s">
        <v>496</v>
      </c>
      <c r="F732" s="123" t="s">
        <v>2469</v>
      </c>
      <c r="G732" s="122" t="s">
        <v>492</v>
      </c>
      <c r="H732" s="121" t="s">
        <v>493</v>
      </c>
    </row>
    <row r="733" spans="2:8" ht="22.5">
      <c r="B733" s="114" t="s">
        <v>1289</v>
      </c>
      <c r="C733" s="11" t="str">
        <f>VLOOKUP(B733,'LISTA DE PRECIOS'!A:B,2,FALSE)</f>
        <v>Tubería PVC acueducto unión platino de 2 1/2" rde 21</v>
      </c>
      <c r="D733" s="12" t="str">
        <f>VLOOKUP(B733,'LISTA DE PRECIOS'!A:D,4,FALSE)</f>
        <v>M</v>
      </c>
      <c r="E733" s="12">
        <v>1</v>
      </c>
      <c r="F733" s="12">
        <v>1.05</v>
      </c>
      <c r="G733" s="13">
        <f>VLOOKUP(B733,'LISTA DE PRECIOS'!A:E,5,FALSE)</f>
        <v>12995.76</v>
      </c>
      <c r="H733" s="39">
        <f>+ROUND(E733*F733*G733,0)</f>
        <v>13646</v>
      </c>
    </row>
    <row r="734" spans="2:8" ht="15.75" thickBot="1">
      <c r="B734" s="91" t="s">
        <v>649</v>
      </c>
      <c r="C734" s="11" t="str">
        <f>VLOOKUP(B734,'LISTA DE PRECIOS'!A:B,2,FALSE)</f>
        <v>Accesorios PVC presión</v>
      </c>
      <c r="D734" s="12" t="str">
        <f>VLOOKUP(B734,'LISTA DE PRECIOS'!A:D,4,FALSE)</f>
        <v>%Tub</v>
      </c>
      <c r="E734" s="92">
        <v>0.05</v>
      </c>
      <c r="F734" s="92">
        <v>1</v>
      </c>
      <c r="G734" s="13">
        <f>VLOOKUP(B734,'LISTA DE PRECIOS'!A:E,5,FALSE)</f>
        <v>1245.6000000000001</v>
      </c>
      <c r="H734" s="39">
        <f>+ROUND(G734,0)</f>
        <v>1246</v>
      </c>
    </row>
    <row r="735" spans="2:8" ht="15.75" thickBot="1">
      <c r="B735" s="1022"/>
      <c r="C735" s="1023"/>
      <c r="D735" s="1024"/>
      <c r="E735" s="1030" t="s">
        <v>497</v>
      </c>
      <c r="F735" s="1031"/>
      <c r="G735" s="1032"/>
      <c r="H735" s="29">
        <f>ROUND(SUM(H733:H734),0)</f>
        <v>14892</v>
      </c>
    </row>
    <row r="736" spans="2:8" ht="15.75" thickBot="1">
      <c r="B736" s="1027"/>
      <c r="C736" s="1027"/>
      <c r="D736" s="1027"/>
      <c r="E736" s="1027"/>
      <c r="F736" s="1027"/>
      <c r="G736" s="1027"/>
      <c r="H736" s="1027"/>
    </row>
    <row r="737" spans="2:8">
      <c r="B737" s="1207" t="s">
        <v>489</v>
      </c>
      <c r="C737" s="1208"/>
      <c r="D737" s="124" t="s">
        <v>490</v>
      </c>
      <c r="E737" s="123" t="s">
        <v>491</v>
      </c>
      <c r="F737" s="123" t="s">
        <v>2530</v>
      </c>
      <c r="G737" s="122" t="s">
        <v>492</v>
      </c>
      <c r="H737" s="121" t="s">
        <v>493</v>
      </c>
    </row>
    <row r="738" spans="2:8" ht="15.75" thickBot="1">
      <c r="B738" s="91" t="s">
        <v>543</v>
      </c>
      <c r="C738" s="11" t="str">
        <f>VLOOKUP(B738,'LISTA DE PRECIOS'!A:B,2,FALSE)</f>
        <v>Herramienta menor</v>
      </c>
      <c r="D738" s="12" t="str">
        <f>VLOOKUP(B738,'LISTA DE PRECIOS'!A:D,4,FALSE)</f>
        <v>%MO</v>
      </c>
      <c r="E738" s="155">
        <v>0.1</v>
      </c>
      <c r="F738" s="155"/>
      <c r="G738" s="93">
        <f>+H748</f>
        <v>5709</v>
      </c>
      <c r="H738" s="154">
        <f>+ROUND(E738*G738,0)</f>
        <v>571</v>
      </c>
    </row>
    <row r="739" spans="2:8" ht="15.75" thickBot="1">
      <c r="B739" s="1022"/>
      <c r="C739" s="1023"/>
      <c r="D739" s="1024"/>
      <c r="E739" s="1030" t="s">
        <v>498</v>
      </c>
      <c r="F739" s="1031"/>
      <c r="G739" s="1032"/>
      <c r="H739" s="29">
        <f>ROUND(SUM(H738:H738),0)</f>
        <v>571</v>
      </c>
    </row>
    <row r="740" spans="2:8" ht="15.75" thickBot="1">
      <c r="B740" s="42"/>
      <c r="C740" s="42"/>
      <c r="D740" s="42"/>
      <c r="E740" s="10"/>
      <c r="F740" s="10"/>
      <c r="G740" s="7"/>
      <c r="H740" s="8"/>
    </row>
    <row r="741" spans="2:8" ht="24.75" thickBot="1">
      <c r="B741" s="1033" t="s">
        <v>499</v>
      </c>
      <c r="C741" s="1034"/>
      <c r="D741" s="30" t="s">
        <v>495</v>
      </c>
      <c r="E741" s="30" t="s">
        <v>501</v>
      </c>
      <c r="F741" s="25" t="s">
        <v>2530</v>
      </c>
      <c r="G741" s="31" t="s">
        <v>500</v>
      </c>
      <c r="H741" s="32" t="s">
        <v>493</v>
      </c>
    </row>
    <row r="742" spans="2:8" ht="15.75" thickBot="1">
      <c r="B742" s="15">
        <v>3</v>
      </c>
      <c r="C742" s="16" t="s">
        <v>4</v>
      </c>
      <c r="D742" s="17"/>
      <c r="E742" s="18"/>
      <c r="F742" s="18"/>
      <c r="G742" s="19"/>
      <c r="H742" s="20">
        <f t="shared" ref="H742" si="63">+ROUND(E742*G742,0)</f>
        <v>0</v>
      </c>
    </row>
    <row r="743" spans="2:8" ht="15.75" thickBot="1">
      <c r="B743" s="991"/>
      <c r="C743" s="991"/>
      <c r="D743" s="991"/>
      <c r="E743" s="992" t="s">
        <v>502</v>
      </c>
      <c r="F743" s="993"/>
      <c r="G743" s="994"/>
      <c r="H743" s="33">
        <f>ROUND(SUM(H742:H742),0)</f>
        <v>0</v>
      </c>
    </row>
    <row r="744" spans="2:8" ht="15.75" thickBot="1">
      <c r="B744" s="1027"/>
      <c r="C744" s="1027"/>
      <c r="D744" s="1027"/>
      <c r="E744" s="1027"/>
      <c r="F744" s="1027"/>
      <c r="G744" s="1027"/>
      <c r="H744" s="1027"/>
    </row>
    <row r="745" spans="2:8">
      <c r="B745" s="1207" t="s">
        <v>503</v>
      </c>
      <c r="C745" s="1208"/>
      <c r="D745" s="124" t="s">
        <v>495</v>
      </c>
      <c r="E745" s="123" t="s">
        <v>504</v>
      </c>
      <c r="F745" s="123" t="s">
        <v>2530</v>
      </c>
      <c r="G745" s="122" t="s">
        <v>505</v>
      </c>
      <c r="H745" s="121" t="s">
        <v>493</v>
      </c>
    </row>
    <row r="746" spans="2:8">
      <c r="B746" s="111" t="s">
        <v>2514</v>
      </c>
      <c r="C746" s="11" t="str">
        <f>VLOOKUP(B746,'LISTA DE PRECIOS'!A:B,2,FALSE)</f>
        <v>Ayudante</v>
      </c>
      <c r="D746" s="12" t="str">
        <f>VLOOKUP(B746,'LISTA DE PRECIOS'!A:D,4,FALSE)</f>
        <v>Día</v>
      </c>
      <c r="E746" s="23">
        <v>0.03</v>
      </c>
      <c r="F746" s="23">
        <v>1</v>
      </c>
      <c r="G746" s="13">
        <f>VLOOKUP(B746,'LISTA DE PRECIOS'!A:E,5,FALSE)</f>
        <v>67964</v>
      </c>
      <c r="H746" s="119">
        <f>+ROUND(E746*F746*G746,0)</f>
        <v>2039</v>
      </c>
    </row>
    <row r="747" spans="2:8" ht="15.75" thickBot="1">
      <c r="B747" s="118" t="s">
        <v>2516</v>
      </c>
      <c r="C747" s="11" t="str">
        <f>VLOOKUP(B747,'LISTA DE PRECIOS'!A:B,2,FALSE)</f>
        <v>Oficial</v>
      </c>
      <c r="D747" s="12" t="str">
        <f>VLOOKUP(B747,'LISTA DE PRECIOS'!A:D,4,FALSE)</f>
        <v>Día</v>
      </c>
      <c r="E747" s="117">
        <v>0.03</v>
      </c>
      <c r="F747" s="117">
        <v>1</v>
      </c>
      <c r="G747" s="13">
        <f>VLOOKUP(B747,'LISTA DE PRECIOS'!A:E,5,FALSE)</f>
        <v>122335</v>
      </c>
      <c r="H747" s="116">
        <f t="shared" ref="H747" si="64">+ROUND(E747*F747*G747,0)</f>
        <v>3670</v>
      </c>
    </row>
    <row r="748" spans="2:8" ht="15.75" thickBot="1">
      <c r="B748" s="991"/>
      <c r="C748" s="991"/>
      <c r="D748" s="991"/>
      <c r="E748" s="1042" t="s">
        <v>506</v>
      </c>
      <c r="F748" s="1043"/>
      <c r="G748" s="1031"/>
      <c r="H748" s="29">
        <f>ROUND(SUM(H746:H747),0)</f>
        <v>5709</v>
      </c>
    </row>
    <row r="749" spans="2:8" ht="15.75" thickBot="1">
      <c r="B749" s="42"/>
      <c r="C749" s="42"/>
      <c r="D749" s="42"/>
      <c r="E749" s="42"/>
      <c r="F749" s="42"/>
      <c r="G749" s="42"/>
      <c r="H749" s="42"/>
    </row>
    <row r="750" spans="2:8" ht="15.75" thickBot="1">
      <c r="B750" s="40"/>
      <c r="C750" s="40"/>
      <c r="D750" s="40"/>
      <c r="E750" s="995" t="s">
        <v>507</v>
      </c>
      <c r="F750" s="996"/>
      <c r="G750" s="997"/>
      <c r="H750" s="14">
        <f>+ROUND(H748+H739+H735+H743,0)</f>
        <v>21172</v>
      </c>
    </row>
    <row r="752" spans="2:8" ht="14.45" customHeight="1" thickBot="1"/>
    <row r="753" spans="2:8" ht="16.5" thickBot="1">
      <c r="B753" s="998" t="s">
        <v>2532</v>
      </c>
      <c r="C753" s="999"/>
      <c r="D753" s="999"/>
      <c r="E753" s="999"/>
      <c r="F753" s="999"/>
      <c r="G753" s="999"/>
      <c r="H753" s="1000"/>
    </row>
    <row r="754" spans="2:8" ht="15" customHeight="1" thickBot="1">
      <c r="B754" s="1001" t="s">
        <v>488</v>
      </c>
      <c r="C754" s="1002"/>
      <c r="D754" s="1003"/>
      <c r="E754" s="1004"/>
      <c r="F754" s="1004"/>
      <c r="G754" s="1004"/>
      <c r="H754" s="1005"/>
    </row>
    <row r="755" spans="2:8" ht="15.75" thickBot="1">
      <c r="B755" s="1006" t="s">
        <v>2578</v>
      </c>
      <c r="C755" s="1007"/>
      <c r="D755" s="1008" t="s">
        <v>2121</v>
      </c>
      <c r="E755" s="1007"/>
      <c r="F755" s="1007"/>
      <c r="G755" s="1007"/>
      <c r="H755" s="1009"/>
    </row>
    <row r="756" spans="2:8" ht="14.45" customHeight="1">
      <c r="B756" s="1010" t="str">
        <f>VLOOKUP(D755,ACTIVIDADES!A:D,2,FALSE)</f>
        <v>Tubería PVC unión platino de 2"</v>
      </c>
      <c r="C756" s="1011"/>
      <c r="D756" s="1010" t="s">
        <v>34</v>
      </c>
      <c r="E756" s="1011"/>
      <c r="F756" s="1011"/>
      <c r="G756" s="1011"/>
      <c r="H756" s="38" t="s">
        <v>1</v>
      </c>
    </row>
    <row r="757" spans="2:8">
      <c r="B757" s="1012"/>
      <c r="C757" s="1013"/>
      <c r="D757" s="1016">
        <f>+ROUND(H776+H767+H763+H771,0)</f>
        <v>16900</v>
      </c>
      <c r="E757" s="1017"/>
      <c r="F757" s="1017"/>
      <c r="G757" s="1017"/>
      <c r="H757" s="1020" t="s">
        <v>28</v>
      </c>
    </row>
    <row r="758" spans="2:8" ht="15.75" thickBot="1">
      <c r="B758" s="1014"/>
      <c r="C758" s="1015"/>
      <c r="D758" s="1018"/>
      <c r="E758" s="1019"/>
      <c r="F758" s="1019"/>
      <c r="G758" s="1019"/>
      <c r="H758" s="1021"/>
    </row>
    <row r="759" spans="2:8" ht="15.75" thickBot="1"/>
    <row r="760" spans="2:8">
      <c r="B760" s="1207" t="s">
        <v>494</v>
      </c>
      <c r="C760" s="1208"/>
      <c r="D760" s="124" t="s">
        <v>495</v>
      </c>
      <c r="E760" s="123" t="s">
        <v>496</v>
      </c>
      <c r="F760" s="123" t="s">
        <v>2469</v>
      </c>
      <c r="G760" s="122" t="s">
        <v>492</v>
      </c>
      <c r="H760" s="121" t="s">
        <v>493</v>
      </c>
    </row>
    <row r="761" spans="2:8">
      <c r="B761" s="114" t="s">
        <v>1188</v>
      </c>
      <c r="C761" s="11" t="str">
        <f>VLOOKUP(B761,'LISTA DE PRECIOS'!A:B,2,FALSE)</f>
        <v>Tubería PVC acueducto unión platino de 2" rde 21</v>
      </c>
      <c r="D761" s="12" t="str">
        <f>VLOOKUP(B761,'LISTA DE PRECIOS'!A:D,4,FALSE)</f>
        <v>M</v>
      </c>
      <c r="E761" s="12">
        <v>1</v>
      </c>
      <c r="F761" s="12">
        <v>1.05</v>
      </c>
      <c r="G761" s="13">
        <f>VLOOKUP(B761,'LISTA DE PRECIOS'!A:E,5,FALSE)</f>
        <v>9632</v>
      </c>
      <c r="H761" s="39">
        <f>+ROUND(E761*F761*G761,0)</f>
        <v>10114</v>
      </c>
    </row>
    <row r="762" spans="2:8" ht="15.75" thickBot="1">
      <c r="B762" s="91" t="s">
        <v>649</v>
      </c>
      <c r="C762" s="11" t="str">
        <f>VLOOKUP(B762,'LISTA DE PRECIOS'!A:B,2,FALSE)</f>
        <v>Accesorios PVC presión</v>
      </c>
      <c r="D762" s="12" t="str">
        <f>VLOOKUP(B762,'LISTA DE PRECIOS'!A:D,4,FALSE)</f>
        <v>%Tub</v>
      </c>
      <c r="E762" s="92">
        <v>0.05</v>
      </c>
      <c r="F762" s="92">
        <v>1</v>
      </c>
      <c r="G762" s="13">
        <f>+E762*H761</f>
        <v>505.70000000000005</v>
      </c>
      <c r="H762" s="39">
        <f>+ROUND(G762,0)</f>
        <v>506</v>
      </c>
    </row>
    <row r="763" spans="2:8" ht="15.75" thickBot="1">
      <c r="B763" s="1022"/>
      <c r="C763" s="1023"/>
      <c r="D763" s="1024"/>
      <c r="E763" s="1030" t="s">
        <v>497</v>
      </c>
      <c r="F763" s="1031"/>
      <c r="G763" s="1032"/>
      <c r="H763" s="29">
        <f>ROUND(SUM(H761:H762),0)</f>
        <v>10620</v>
      </c>
    </row>
    <row r="764" spans="2:8" ht="15.75" thickBot="1">
      <c r="B764" s="1027"/>
      <c r="C764" s="1027"/>
      <c r="D764" s="1027"/>
      <c r="E764" s="1027"/>
      <c r="F764" s="1027"/>
      <c r="G764" s="1027"/>
      <c r="H764" s="1027"/>
    </row>
    <row r="765" spans="2:8">
      <c r="B765" s="1207" t="s">
        <v>489</v>
      </c>
      <c r="C765" s="1208"/>
      <c r="D765" s="124" t="s">
        <v>490</v>
      </c>
      <c r="E765" s="123" t="s">
        <v>491</v>
      </c>
      <c r="F765" s="123" t="s">
        <v>2530</v>
      </c>
      <c r="G765" s="122" t="s">
        <v>492</v>
      </c>
      <c r="H765" s="121" t="s">
        <v>493</v>
      </c>
    </row>
    <row r="766" spans="2:8" ht="15.75" thickBot="1">
      <c r="B766" s="91" t="s">
        <v>543</v>
      </c>
      <c r="C766" s="11" t="str">
        <f>VLOOKUP(B766,'LISTA DE PRECIOS'!A:B,2,FALSE)</f>
        <v>Herramienta menor</v>
      </c>
      <c r="D766" s="12" t="str">
        <f>VLOOKUP(B766,'LISTA DE PRECIOS'!A:D,4,FALSE)</f>
        <v>%MO</v>
      </c>
      <c r="E766" s="155">
        <v>0.1</v>
      </c>
      <c r="F766" s="155"/>
      <c r="G766" s="93">
        <f>+H776</f>
        <v>5709</v>
      </c>
      <c r="H766" s="154">
        <f>+ROUND(E766*G766,0)</f>
        <v>571</v>
      </c>
    </row>
    <row r="767" spans="2:8" ht="15.75" thickBot="1">
      <c r="B767" s="1022"/>
      <c r="C767" s="1023"/>
      <c r="D767" s="1024"/>
      <c r="E767" s="1030" t="s">
        <v>498</v>
      </c>
      <c r="F767" s="1031"/>
      <c r="G767" s="1032"/>
      <c r="H767" s="29">
        <f>ROUND(SUM(H766:H766),0)</f>
        <v>571</v>
      </c>
    </row>
    <row r="768" spans="2:8" ht="15.75" thickBot="1">
      <c r="B768" s="42"/>
      <c r="C768" s="42"/>
      <c r="D768" s="42"/>
      <c r="E768" s="10"/>
      <c r="F768" s="10"/>
      <c r="G768" s="7"/>
      <c r="H768" s="8"/>
    </row>
    <row r="769" spans="2:8" ht="24.75" thickBot="1">
      <c r="B769" s="1033" t="s">
        <v>499</v>
      </c>
      <c r="C769" s="1034"/>
      <c r="D769" s="30" t="s">
        <v>495</v>
      </c>
      <c r="E769" s="30" t="s">
        <v>501</v>
      </c>
      <c r="F769" s="25" t="s">
        <v>2530</v>
      </c>
      <c r="G769" s="31" t="s">
        <v>500</v>
      </c>
      <c r="H769" s="32" t="s">
        <v>493</v>
      </c>
    </row>
    <row r="770" spans="2:8" ht="15.75" thickBot="1">
      <c r="B770" s="15">
        <v>3</v>
      </c>
      <c r="C770" s="16" t="s">
        <v>4</v>
      </c>
      <c r="D770" s="17"/>
      <c r="E770" s="18"/>
      <c r="F770" s="18"/>
      <c r="G770" s="19"/>
      <c r="H770" s="20">
        <f t="shared" ref="H770" si="65">+ROUND(E770*G770,0)</f>
        <v>0</v>
      </c>
    </row>
    <row r="771" spans="2:8" ht="15.75" thickBot="1">
      <c r="B771" s="991"/>
      <c r="C771" s="991"/>
      <c r="D771" s="991"/>
      <c r="E771" s="992" t="s">
        <v>502</v>
      </c>
      <c r="F771" s="993"/>
      <c r="G771" s="994"/>
      <c r="H771" s="33">
        <f>ROUND(SUM(H770:H770),0)</f>
        <v>0</v>
      </c>
    </row>
    <row r="772" spans="2:8" ht="15.75" thickBot="1">
      <c r="B772" s="1027"/>
      <c r="C772" s="1027"/>
      <c r="D772" s="1027"/>
      <c r="E772" s="1027"/>
      <c r="F772" s="1027"/>
      <c r="G772" s="1027"/>
      <c r="H772" s="1027"/>
    </row>
    <row r="773" spans="2:8">
      <c r="B773" s="1207" t="s">
        <v>503</v>
      </c>
      <c r="C773" s="1208"/>
      <c r="D773" s="124" t="s">
        <v>495</v>
      </c>
      <c r="E773" s="123" t="s">
        <v>504</v>
      </c>
      <c r="F773" s="123" t="s">
        <v>2530</v>
      </c>
      <c r="G773" s="122" t="s">
        <v>505</v>
      </c>
      <c r="H773" s="121" t="s">
        <v>493</v>
      </c>
    </row>
    <row r="774" spans="2:8">
      <c r="B774" s="111" t="s">
        <v>2514</v>
      </c>
      <c r="C774" s="11" t="str">
        <f>VLOOKUP(B774,'LISTA DE PRECIOS'!A:B,2,FALSE)</f>
        <v>Ayudante</v>
      </c>
      <c r="D774" s="12" t="str">
        <f>VLOOKUP(B774,'LISTA DE PRECIOS'!A:D,4,FALSE)</f>
        <v>Día</v>
      </c>
      <c r="E774" s="23">
        <v>0.03</v>
      </c>
      <c r="F774" s="23">
        <v>1</v>
      </c>
      <c r="G774" s="13">
        <f>VLOOKUP(B774,'LISTA DE PRECIOS'!A:E,5,FALSE)</f>
        <v>67964</v>
      </c>
      <c r="H774" s="119">
        <f>+ROUND(E774*F774*G774,0)</f>
        <v>2039</v>
      </c>
    </row>
    <row r="775" spans="2:8" ht="15.75" thickBot="1">
      <c r="B775" s="118" t="s">
        <v>2516</v>
      </c>
      <c r="C775" s="11" t="str">
        <f>VLOOKUP(B775,'LISTA DE PRECIOS'!A:B,2,FALSE)</f>
        <v>Oficial</v>
      </c>
      <c r="D775" s="12" t="str">
        <f>VLOOKUP(B775,'LISTA DE PRECIOS'!A:D,4,FALSE)</f>
        <v>Día</v>
      </c>
      <c r="E775" s="117">
        <v>0.03</v>
      </c>
      <c r="F775" s="117">
        <v>1</v>
      </c>
      <c r="G775" s="13">
        <f>VLOOKUP(B775,'LISTA DE PRECIOS'!A:E,5,FALSE)</f>
        <v>122335</v>
      </c>
      <c r="H775" s="116">
        <f t="shared" ref="H775" si="66">+ROUND(E775*F775*G775,0)</f>
        <v>3670</v>
      </c>
    </row>
    <row r="776" spans="2:8" ht="15.75" thickBot="1">
      <c r="B776" s="991"/>
      <c r="C776" s="991"/>
      <c r="D776" s="991"/>
      <c r="E776" s="1042" t="s">
        <v>506</v>
      </c>
      <c r="F776" s="1043"/>
      <c r="G776" s="1031"/>
      <c r="H776" s="29">
        <f>ROUND(SUM(H774:H775),0)</f>
        <v>5709</v>
      </c>
    </row>
    <row r="777" spans="2:8" ht="15.75" thickBot="1">
      <c r="B777" s="42"/>
      <c r="C777" s="42"/>
      <c r="D777" s="42"/>
      <c r="E777" s="42"/>
      <c r="F777" s="42"/>
      <c r="G777" s="42"/>
      <c r="H777" s="42"/>
    </row>
    <row r="778" spans="2:8" ht="15.75" thickBot="1">
      <c r="B778" s="40"/>
      <c r="C778" s="40"/>
      <c r="D778" s="40"/>
      <c r="E778" s="995" t="s">
        <v>507</v>
      </c>
      <c r="F778" s="996"/>
      <c r="G778" s="997"/>
      <c r="H778" s="14">
        <f>+ROUND(H776+H767+H763+H771,0)</f>
        <v>16900</v>
      </c>
    </row>
    <row r="780" spans="2:8" ht="14.45" customHeight="1" thickBot="1"/>
    <row r="781" spans="2:8" ht="16.5" thickBot="1">
      <c r="B781" s="998" t="s">
        <v>2532</v>
      </c>
      <c r="C781" s="999"/>
      <c r="D781" s="999"/>
      <c r="E781" s="999"/>
      <c r="F781" s="999"/>
      <c r="G781" s="999"/>
      <c r="H781" s="1000"/>
    </row>
    <row r="782" spans="2:8" ht="15" customHeight="1" thickBot="1">
      <c r="B782" s="1001" t="s">
        <v>488</v>
      </c>
      <c r="C782" s="1002"/>
      <c r="D782" s="1003"/>
      <c r="E782" s="1004"/>
      <c r="F782" s="1004"/>
      <c r="G782" s="1004"/>
      <c r="H782" s="1005"/>
    </row>
    <row r="783" spans="2:8" ht="15.75" thickBot="1">
      <c r="B783" s="1006" t="s">
        <v>2578</v>
      </c>
      <c r="C783" s="1007"/>
      <c r="D783" s="1008" t="s">
        <v>2123</v>
      </c>
      <c r="E783" s="1007"/>
      <c r="F783" s="1007"/>
      <c r="G783" s="1007"/>
      <c r="H783" s="1009"/>
    </row>
    <row r="784" spans="2:8" ht="14.45" customHeight="1">
      <c r="B784" s="1010" t="str">
        <f>VLOOKUP(D783,ACTIVIDADES!A:D,2,FALSE)</f>
        <v>Unión de reparación de 8"</v>
      </c>
      <c r="C784" s="1011"/>
      <c r="D784" s="1010" t="s">
        <v>34</v>
      </c>
      <c r="E784" s="1011"/>
      <c r="F784" s="1011"/>
      <c r="G784" s="1011"/>
      <c r="H784" s="38" t="s">
        <v>1</v>
      </c>
    </row>
    <row r="785" spans="2:8">
      <c r="B785" s="1012"/>
      <c r="C785" s="1013"/>
      <c r="D785" s="1016">
        <f>+ROUND(H803+H794+H790+H798,0)</f>
        <v>354030</v>
      </c>
      <c r="E785" s="1017"/>
      <c r="F785" s="1017"/>
      <c r="G785" s="1017"/>
      <c r="H785" s="1020" t="s">
        <v>35</v>
      </c>
    </row>
    <row r="786" spans="2:8" ht="15.75" thickBot="1">
      <c r="B786" s="1014"/>
      <c r="C786" s="1015"/>
      <c r="D786" s="1018"/>
      <c r="E786" s="1019"/>
      <c r="F786" s="1019"/>
      <c r="G786" s="1019"/>
      <c r="H786" s="1021"/>
    </row>
    <row r="787" spans="2:8" ht="15.75" thickBot="1"/>
    <row r="788" spans="2:8">
      <c r="B788" s="1207" t="s">
        <v>494</v>
      </c>
      <c r="C788" s="1208"/>
      <c r="D788" s="124" t="s">
        <v>495</v>
      </c>
      <c r="E788" s="123" t="s">
        <v>496</v>
      </c>
      <c r="F788" s="123" t="s">
        <v>2469</v>
      </c>
      <c r="G788" s="122" t="s">
        <v>492</v>
      </c>
      <c r="H788" s="121" t="s">
        <v>493</v>
      </c>
    </row>
    <row r="789" spans="2:8" ht="15.75" thickBot="1">
      <c r="B789" s="91" t="s">
        <v>1259</v>
      </c>
      <c r="C789" s="11" t="str">
        <f>VLOOKUP(B789,'LISTA DE PRECIOS'!A:B,2,FALSE)</f>
        <v>Unión de reparación de 8"</v>
      </c>
      <c r="D789" s="12" t="str">
        <f>VLOOKUP(B789,'LISTA DE PRECIOS'!A:D,4,FALSE)</f>
        <v>Un</v>
      </c>
      <c r="E789" s="92">
        <v>1</v>
      </c>
      <c r="F789" s="92">
        <v>1</v>
      </c>
      <c r="G789" s="13">
        <f>VLOOKUP(B789,'LISTA DE PRECIOS'!A:E,5,FALSE)</f>
        <v>335000</v>
      </c>
      <c r="H789" s="94">
        <f>+ROUND(E789*F789*G789,0)</f>
        <v>335000</v>
      </c>
    </row>
    <row r="790" spans="2:8" ht="15.75" thickBot="1">
      <c r="B790" s="1022"/>
      <c r="C790" s="1023"/>
      <c r="D790" s="1024"/>
      <c r="E790" s="1030" t="s">
        <v>497</v>
      </c>
      <c r="F790" s="1031"/>
      <c r="G790" s="1032"/>
      <c r="H790" s="29">
        <f>ROUND(SUM(H789:H789),0)</f>
        <v>335000</v>
      </c>
    </row>
    <row r="791" spans="2:8" ht="15.75" thickBot="1">
      <c r="B791" s="1027"/>
      <c r="C791" s="1027"/>
      <c r="D791" s="1027"/>
      <c r="E791" s="1027"/>
      <c r="F791" s="1027"/>
      <c r="G791" s="1027"/>
      <c r="H791" s="1027"/>
    </row>
    <row r="792" spans="2:8">
      <c r="B792" s="1207" t="s">
        <v>489</v>
      </c>
      <c r="C792" s="1208"/>
      <c r="D792" s="124" t="s">
        <v>490</v>
      </c>
      <c r="E792" s="123" t="s">
        <v>491</v>
      </c>
      <c r="F792" s="123" t="s">
        <v>2530</v>
      </c>
      <c r="G792" s="122" t="s">
        <v>492</v>
      </c>
      <c r="H792" s="121" t="s">
        <v>493</v>
      </c>
    </row>
    <row r="793" spans="2:8" ht="15.75" thickBot="1">
      <c r="B793" s="91"/>
      <c r="C793" s="95"/>
      <c r="D793" s="92"/>
      <c r="E793" s="155"/>
      <c r="F793" s="155"/>
      <c r="G793" s="93"/>
      <c r="H793" s="154"/>
    </row>
    <row r="794" spans="2:8" ht="15.75" thickBot="1">
      <c r="B794" s="1022"/>
      <c r="C794" s="1023"/>
      <c r="D794" s="1024"/>
      <c r="E794" s="1030" t="s">
        <v>498</v>
      </c>
      <c r="F794" s="1031"/>
      <c r="G794" s="1032"/>
      <c r="H794" s="29">
        <f>ROUND(SUM(H793:H793),0)</f>
        <v>0</v>
      </c>
    </row>
    <row r="795" spans="2:8" ht="15.75" thickBot="1">
      <c r="B795" s="42"/>
      <c r="C795" s="42"/>
      <c r="D795" s="42"/>
      <c r="E795" s="10"/>
      <c r="F795" s="10"/>
      <c r="G795" s="7"/>
      <c r="H795" s="8"/>
    </row>
    <row r="796" spans="2:8" ht="24.75" thickBot="1">
      <c r="B796" s="1033" t="s">
        <v>499</v>
      </c>
      <c r="C796" s="1034"/>
      <c r="D796" s="30" t="s">
        <v>495</v>
      </c>
      <c r="E796" s="30" t="s">
        <v>501</v>
      </c>
      <c r="F796" s="25" t="s">
        <v>2530</v>
      </c>
      <c r="G796" s="31" t="s">
        <v>500</v>
      </c>
      <c r="H796" s="32" t="s">
        <v>493</v>
      </c>
    </row>
    <row r="797" spans="2:8" ht="15.75" thickBot="1">
      <c r="B797" s="15">
        <v>3</v>
      </c>
      <c r="C797" s="16" t="s">
        <v>4</v>
      </c>
      <c r="D797" s="17"/>
      <c r="E797" s="18"/>
      <c r="F797" s="18"/>
      <c r="G797" s="19"/>
      <c r="H797" s="20">
        <f t="shared" ref="H797" si="67">+ROUND(E797*G797,0)</f>
        <v>0</v>
      </c>
    </row>
    <row r="798" spans="2:8" ht="15.75" thickBot="1">
      <c r="B798" s="991"/>
      <c r="C798" s="991"/>
      <c r="D798" s="991"/>
      <c r="E798" s="992" t="s">
        <v>502</v>
      </c>
      <c r="F798" s="993"/>
      <c r="G798" s="994"/>
      <c r="H798" s="33">
        <f>ROUND(SUM(H797:H797),0)</f>
        <v>0</v>
      </c>
    </row>
    <row r="799" spans="2:8" ht="15.75" thickBot="1">
      <c r="B799" s="1027"/>
      <c r="C799" s="1027"/>
      <c r="D799" s="1027"/>
      <c r="E799" s="1027"/>
      <c r="F799" s="1027"/>
      <c r="G799" s="1027"/>
      <c r="H799" s="1027"/>
    </row>
    <row r="800" spans="2:8">
      <c r="B800" s="1207" t="s">
        <v>503</v>
      </c>
      <c r="C800" s="1208"/>
      <c r="D800" s="124" t="s">
        <v>495</v>
      </c>
      <c r="E800" s="123" t="s">
        <v>504</v>
      </c>
      <c r="F800" s="123" t="s">
        <v>2530</v>
      </c>
      <c r="G800" s="122" t="s">
        <v>505</v>
      </c>
      <c r="H800" s="121" t="s">
        <v>493</v>
      </c>
    </row>
    <row r="801" spans="2:8">
      <c r="B801" s="111" t="s">
        <v>2514</v>
      </c>
      <c r="C801" s="11" t="str">
        <f>VLOOKUP(B801,'LISTA DE PRECIOS'!A:B,2,FALSE)</f>
        <v>Ayudante</v>
      </c>
      <c r="D801" s="12" t="str">
        <f>VLOOKUP(B801,'LISTA DE PRECIOS'!A:D,4,FALSE)</f>
        <v>Día</v>
      </c>
      <c r="E801" s="23">
        <v>0.1</v>
      </c>
      <c r="F801" s="23">
        <v>1</v>
      </c>
      <c r="G801" s="13">
        <f>VLOOKUP(B801,'LISTA DE PRECIOS'!A:E,5,FALSE)</f>
        <v>67964</v>
      </c>
      <c r="H801" s="119">
        <f>+ROUND(E801*F801*G801,0)</f>
        <v>6796</v>
      </c>
    </row>
    <row r="802" spans="2:8" ht="15.75" thickBot="1">
      <c r="B802" s="118" t="s">
        <v>2516</v>
      </c>
      <c r="C802" s="11" t="str">
        <f>VLOOKUP(B802,'LISTA DE PRECIOS'!A:B,2,FALSE)</f>
        <v>Oficial</v>
      </c>
      <c r="D802" s="12" t="str">
        <f>VLOOKUP(B802,'LISTA DE PRECIOS'!A:D,4,FALSE)</f>
        <v>Día</v>
      </c>
      <c r="E802" s="117">
        <v>0.1</v>
      </c>
      <c r="F802" s="117">
        <v>1</v>
      </c>
      <c r="G802" s="13">
        <f>VLOOKUP(B802,'LISTA DE PRECIOS'!A:E,5,FALSE)</f>
        <v>122335</v>
      </c>
      <c r="H802" s="116">
        <f t="shared" ref="H802" si="68">+ROUND(E802*F802*G802,0)</f>
        <v>12234</v>
      </c>
    </row>
    <row r="803" spans="2:8" ht="15.75" thickBot="1">
      <c r="B803" s="991"/>
      <c r="C803" s="991"/>
      <c r="D803" s="991"/>
      <c r="E803" s="1042" t="s">
        <v>506</v>
      </c>
      <c r="F803" s="1043"/>
      <c r="G803" s="1031"/>
      <c r="H803" s="29">
        <f>ROUND(SUM(H801:H802),0)</f>
        <v>19030</v>
      </c>
    </row>
    <row r="804" spans="2:8" ht="15.75" thickBot="1">
      <c r="B804" s="42"/>
      <c r="C804" s="42"/>
      <c r="D804" s="42"/>
      <c r="E804" s="42"/>
      <c r="F804" s="42"/>
      <c r="G804" s="42"/>
      <c r="H804" s="42"/>
    </row>
    <row r="805" spans="2:8" ht="15.75" thickBot="1">
      <c r="B805" s="40"/>
      <c r="C805" s="40"/>
      <c r="D805" s="40"/>
      <c r="E805" s="995" t="s">
        <v>507</v>
      </c>
      <c r="F805" s="996"/>
      <c r="G805" s="997"/>
      <c r="H805" s="14">
        <f>+ROUND(H803+H794+H790+H798,0)</f>
        <v>354030</v>
      </c>
    </row>
    <row r="807" spans="2:8" ht="14.45" customHeight="1" thickBot="1"/>
    <row r="808" spans="2:8" ht="16.5" thickBot="1">
      <c r="B808" s="998" t="s">
        <v>2532</v>
      </c>
      <c r="C808" s="999"/>
      <c r="D808" s="999"/>
      <c r="E808" s="999"/>
      <c r="F808" s="999"/>
      <c r="G808" s="999"/>
      <c r="H808" s="1000"/>
    </row>
    <row r="809" spans="2:8" ht="15" customHeight="1" thickBot="1">
      <c r="B809" s="1001" t="s">
        <v>488</v>
      </c>
      <c r="C809" s="1002"/>
      <c r="D809" s="1003"/>
      <c r="E809" s="1004"/>
      <c r="F809" s="1004"/>
      <c r="G809" s="1004"/>
      <c r="H809" s="1005"/>
    </row>
    <row r="810" spans="2:8" ht="15.75" thickBot="1">
      <c r="B810" s="1006" t="s">
        <v>2578</v>
      </c>
      <c r="C810" s="1007"/>
      <c r="D810" s="1008" t="s">
        <v>2124</v>
      </c>
      <c r="E810" s="1007"/>
      <c r="F810" s="1007"/>
      <c r="G810" s="1007"/>
      <c r="H810" s="1009"/>
    </row>
    <row r="811" spans="2:8" ht="14.45" customHeight="1">
      <c r="B811" s="1010" t="str">
        <f>VLOOKUP(D810,ACTIVIDADES!A:D,2,FALSE)</f>
        <v>Unión de reparación de 6"</v>
      </c>
      <c r="C811" s="1011"/>
      <c r="D811" s="1010" t="s">
        <v>34</v>
      </c>
      <c r="E811" s="1011"/>
      <c r="F811" s="1011"/>
      <c r="G811" s="1011"/>
      <c r="H811" s="38" t="s">
        <v>1</v>
      </c>
    </row>
    <row r="812" spans="2:8">
      <c r="B812" s="1012"/>
      <c r="C812" s="1013"/>
      <c r="D812" s="1016">
        <f>+ROUND(H830+H821+H817+H825,0)</f>
        <v>197124</v>
      </c>
      <c r="E812" s="1017"/>
      <c r="F812" s="1017"/>
      <c r="G812" s="1017"/>
      <c r="H812" s="1020" t="s">
        <v>35</v>
      </c>
    </row>
    <row r="813" spans="2:8" ht="15.75" thickBot="1">
      <c r="B813" s="1014"/>
      <c r="C813" s="1015"/>
      <c r="D813" s="1018"/>
      <c r="E813" s="1019"/>
      <c r="F813" s="1019"/>
      <c r="G813" s="1019"/>
      <c r="H813" s="1021"/>
    </row>
    <row r="814" spans="2:8" ht="15.75" thickBot="1"/>
    <row r="815" spans="2:8">
      <c r="B815" s="1207" t="s">
        <v>494</v>
      </c>
      <c r="C815" s="1208"/>
      <c r="D815" s="124" t="s">
        <v>495</v>
      </c>
      <c r="E815" s="123" t="s">
        <v>496</v>
      </c>
      <c r="F815" s="123" t="s">
        <v>2469</v>
      </c>
      <c r="G815" s="122" t="s">
        <v>492</v>
      </c>
      <c r="H815" s="121" t="s">
        <v>493</v>
      </c>
    </row>
    <row r="816" spans="2:8" ht="15.75" thickBot="1">
      <c r="B816" s="91" t="s">
        <v>1258</v>
      </c>
      <c r="C816" s="11" t="str">
        <f>VLOOKUP(B816,'LISTA DE PRECIOS'!A:B,2,FALSE)</f>
        <v>Unión de reparación de 6"</v>
      </c>
      <c r="D816" s="12" t="str">
        <f>VLOOKUP(B816,'LISTA DE PRECIOS'!A:D,4,FALSE)</f>
        <v>Un</v>
      </c>
      <c r="E816" s="92">
        <v>1</v>
      </c>
      <c r="F816" s="92">
        <v>1</v>
      </c>
      <c r="G816" s="13">
        <f>VLOOKUP(B816,'LISTA DE PRECIOS'!A:E,5,FALSE)</f>
        <v>181900</v>
      </c>
      <c r="H816" s="94">
        <f>+ROUND(E816*F816*G816,0)</f>
        <v>181900</v>
      </c>
    </row>
    <row r="817" spans="2:8" ht="15.75" thickBot="1">
      <c r="B817" s="1022"/>
      <c r="C817" s="1023"/>
      <c r="D817" s="1024"/>
      <c r="E817" s="1030" t="s">
        <v>497</v>
      </c>
      <c r="F817" s="1031"/>
      <c r="G817" s="1032"/>
      <c r="H817" s="29">
        <f>ROUND(SUM(H816:H816),0)</f>
        <v>181900</v>
      </c>
    </row>
    <row r="818" spans="2:8" ht="15.75" thickBot="1">
      <c r="B818" s="1027"/>
      <c r="C818" s="1027"/>
      <c r="D818" s="1027"/>
      <c r="E818" s="1027"/>
      <c r="F818" s="1027"/>
      <c r="G818" s="1027"/>
      <c r="H818" s="1027"/>
    </row>
    <row r="819" spans="2:8">
      <c r="B819" s="1207" t="s">
        <v>489</v>
      </c>
      <c r="C819" s="1208"/>
      <c r="D819" s="124" t="s">
        <v>490</v>
      </c>
      <c r="E819" s="123" t="s">
        <v>491</v>
      </c>
      <c r="F819" s="123" t="s">
        <v>2530</v>
      </c>
      <c r="G819" s="122" t="s">
        <v>492</v>
      </c>
      <c r="H819" s="121" t="s">
        <v>493</v>
      </c>
    </row>
    <row r="820" spans="2:8" ht="15.75" thickBot="1">
      <c r="B820" s="91"/>
      <c r="C820" s="95"/>
      <c r="D820" s="92"/>
      <c r="E820" s="155"/>
      <c r="F820" s="155"/>
      <c r="G820" s="93"/>
      <c r="H820" s="154"/>
    </row>
    <row r="821" spans="2:8" ht="15.75" thickBot="1">
      <c r="B821" s="1022"/>
      <c r="C821" s="1023"/>
      <c r="D821" s="1024"/>
      <c r="E821" s="1030" t="s">
        <v>498</v>
      </c>
      <c r="F821" s="1031"/>
      <c r="G821" s="1032"/>
      <c r="H821" s="29">
        <f>ROUND(SUM(H820:H820),0)</f>
        <v>0</v>
      </c>
    </row>
    <row r="822" spans="2:8" ht="15.75" thickBot="1">
      <c r="B822" s="42"/>
      <c r="C822" s="42"/>
      <c r="D822" s="42"/>
      <c r="E822" s="10"/>
      <c r="F822" s="10"/>
      <c r="G822" s="7"/>
      <c r="H822" s="8"/>
    </row>
    <row r="823" spans="2:8" ht="24.75" thickBot="1">
      <c r="B823" s="1033" t="s">
        <v>499</v>
      </c>
      <c r="C823" s="1034"/>
      <c r="D823" s="30" t="s">
        <v>495</v>
      </c>
      <c r="E823" s="30" t="s">
        <v>501</v>
      </c>
      <c r="F823" s="25" t="s">
        <v>2530</v>
      </c>
      <c r="G823" s="31" t="s">
        <v>500</v>
      </c>
      <c r="H823" s="32" t="s">
        <v>493</v>
      </c>
    </row>
    <row r="824" spans="2:8" ht="15.75" thickBot="1">
      <c r="B824" s="15">
        <v>3</v>
      </c>
      <c r="C824" s="16" t="s">
        <v>4</v>
      </c>
      <c r="D824" s="17"/>
      <c r="E824" s="18"/>
      <c r="F824" s="18"/>
      <c r="G824" s="19"/>
      <c r="H824" s="20">
        <f t="shared" ref="H824" si="69">+ROUND(E824*G824,0)</f>
        <v>0</v>
      </c>
    </row>
    <row r="825" spans="2:8" ht="15.75" thickBot="1">
      <c r="B825" s="991"/>
      <c r="C825" s="991"/>
      <c r="D825" s="991"/>
      <c r="E825" s="992" t="s">
        <v>502</v>
      </c>
      <c r="F825" s="993"/>
      <c r="G825" s="994"/>
      <c r="H825" s="33">
        <f>ROUND(SUM(H824:H824),0)</f>
        <v>0</v>
      </c>
    </row>
    <row r="826" spans="2:8" ht="15.75" thickBot="1">
      <c r="B826" s="1027"/>
      <c r="C826" s="1027"/>
      <c r="D826" s="1027"/>
      <c r="E826" s="1027"/>
      <c r="F826" s="1027"/>
      <c r="G826" s="1027"/>
      <c r="H826" s="1027"/>
    </row>
    <row r="827" spans="2:8">
      <c r="B827" s="1207" t="s">
        <v>503</v>
      </c>
      <c r="C827" s="1208"/>
      <c r="D827" s="124" t="s">
        <v>495</v>
      </c>
      <c r="E827" s="123" t="s">
        <v>504</v>
      </c>
      <c r="F827" s="123" t="s">
        <v>2530</v>
      </c>
      <c r="G827" s="122" t="s">
        <v>505</v>
      </c>
      <c r="H827" s="121" t="s">
        <v>493</v>
      </c>
    </row>
    <row r="828" spans="2:8">
      <c r="B828" s="111" t="s">
        <v>2514</v>
      </c>
      <c r="C828" s="11" t="str">
        <f>VLOOKUP(B828,'LISTA DE PRECIOS'!A:B,2,FALSE)</f>
        <v>Ayudante</v>
      </c>
      <c r="D828" s="12" t="str">
        <f>VLOOKUP(B828,'LISTA DE PRECIOS'!A:D,4,FALSE)</f>
        <v>Día</v>
      </c>
      <c r="E828" s="23">
        <v>0.08</v>
      </c>
      <c r="F828" s="23">
        <v>1</v>
      </c>
      <c r="G828" s="13">
        <f>VLOOKUP(B828,'LISTA DE PRECIOS'!A:E,5,FALSE)</f>
        <v>67964</v>
      </c>
      <c r="H828" s="119">
        <f>+ROUND(E828*F828*G828,0)</f>
        <v>5437</v>
      </c>
    </row>
    <row r="829" spans="2:8" ht="15.75" thickBot="1">
      <c r="B829" s="118" t="s">
        <v>2516</v>
      </c>
      <c r="C829" s="11" t="str">
        <f>VLOOKUP(B829,'LISTA DE PRECIOS'!A:B,2,FALSE)</f>
        <v>Oficial</v>
      </c>
      <c r="D829" s="12" t="str">
        <f>VLOOKUP(B829,'LISTA DE PRECIOS'!A:D,4,FALSE)</f>
        <v>Día</v>
      </c>
      <c r="E829" s="117">
        <v>0.08</v>
      </c>
      <c r="F829" s="117">
        <v>1</v>
      </c>
      <c r="G829" s="13">
        <f>VLOOKUP(B829,'LISTA DE PRECIOS'!A:E,5,FALSE)</f>
        <v>122335</v>
      </c>
      <c r="H829" s="116">
        <f t="shared" ref="H829" si="70">+ROUND(E829*F829*G829,0)</f>
        <v>9787</v>
      </c>
    </row>
    <row r="830" spans="2:8" ht="15.75" thickBot="1">
      <c r="B830" s="991"/>
      <c r="C830" s="991"/>
      <c r="D830" s="991"/>
      <c r="E830" s="1042" t="s">
        <v>506</v>
      </c>
      <c r="F830" s="1043"/>
      <c r="G830" s="1031"/>
      <c r="H830" s="29">
        <f>ROUND(SUM(H828:H829),0)</f>
        <v>15224</v>
      </c>
    </row>
    <row r="831" spans="2:8" ht="15.75" thickBot="1">
      <c r="B831" s="42"/>
      <c r="C831" s="42"/>
      <c r="D831" s="42"/>
      <c r="E831" s="42"/>
      <c r="F831" s="42"/>
      <c r="G831" s="42"/>
      <c r="H831" s="42"/>
    </row>
    <row r="832" spans="2:8" ht="15.75" thickBot="1">
      <c r="B832" s="40"/>
      <c r="C832" s="40"/>
      <c r="D832" s="40"/>
      <c r="E832" s="995" t="s">
        <v>507</v>
      </c>
      <c r="F832" s="996"/>
      <c r="G832" s="997"/>
      <c r="H832" s="14">
        <f>+ROUND(H830+H821+H817+H825,0)</f>
        <v>197124</v>
      </c>
    </row>
    <row r="834" spans="2:8" ht="14.45" customHeight="1" thickBot="1"/>
    <row r="835" spans="2:8" ht="16.5" thickBot="1">
      <c r="B835" s="998" t="s">
        <v>2532</v>
      </c>
      <c r="C835" s="999"/>
      <c r="D835" s="999"/>
      <c r="E835" s="999"/>
      <c r="F835" s="999"/>
      <c r="G835" s="999"/>
      <c r="H835" s="1000"/>
    </row>
    <row r="836" spans="2:8" ht="15" customHeight="1" thickBot="1">
      <c r="B836" s="1001" t="s">
        <v>488</v>
      </c>
      <c r="C836" s="1002"/>
      <c r="D836" s="1003"/>
      <c r="E836" s="1004"/>
      <c r="F836" s="1004"/>
      <c r="G836" s="1004"/>
      <c r="H836" s="1005"/>
    </row>
    <row r="837" spans="2:8" ht="15.75" thickBot="1">
      <c r="B837" s="1006" t="s">
        <v>2578</v>
      </c>
      <c r="C837" s="1007"/>
      <c r="D837" s="1008" t="s">
        <v>2125</v>
      </c>
      <c r="E837" s="1007"/>
      <c r="F837" s="1007"/>
      <c r="G837" s="1007"/>
      <c r="H837" s="1009"/>
    </row>
    <row r="838" spans="2:8" ht="14.45" customHeight="1">
      <c r="B838" s="1010" t="str">
        <f>VLOOKUP(D837,ACTIVIDADES!A:D,2,FALSE)</f>
        <v>Unión de reparación de 4"</v>
      </c>
      <c r="C838" s="1011"/>
      <c r="D838" s="1010" t="s">
        <v>34</v>
      </c>
      <c r="E838" s="1011"/>
      <c r="F838" s="1011"/>
      <c r="G838" s="1011"/>
      <c r="H838" s="38" t="s">
        <v>1</v>
      </c>
    </row>
    <row r="839" spans="2:8">
      <c r="B839" s="1012"/>
      <c r="C839" s="1013"/>
      <c r="D839" s="1016">
        <f>+ROUND(H857+H848+H844+H852,0)</f>
        <v>91318</v>
      </c>
      <c r="E839" s="1017"/>
      <c r="F839" s="1017"/>
      <c r="G839" s="1017"/>
      <c r="H839" s="1020" t="s">
        <v>35</v>
      </c>
    </row>
    <row r="840" spans="2:8" ht="15.75" thickBot="1">
      <c r="B840" s="1014"/>
      <c r="C840" s="1015"/>
      <c r="D840" s="1018"/>
      <c r="E840" s="1019"/>
      <c r="F840" s="1019"/>
      <c r="G840" s="1019"/>
      <c r="H840" s="1021"/>
    </row>
    <row r="841" spans="2:8" ht="15.75" thickBot="1"/>
    <row r="842" spans="2:8">
      <c r="B842" s="1207" t="s">
        <v>494</v>
      </c>
      <c r="C842" s="1208"/>
      <c r="D842" s="124" t="s">
        <v>495</v>
      </c>
      <c r="E842" s="123" t="s">
        <v>496</v>
      </c>
      <c r="F842" s="123" t="s">
        <v>2469</v>
      </c>
      <c r="G842" s="122" t="s">
        <v>492</v>
      </c>
      <c r="H842" s="121" t="s">
        <v>493</v>
      </c>
    </row>
    <row r="843" spans="2:8" ht="15.75" thickBot="1">
      <c r="B843" s="91" t="s">
        <v>1257</v>
      </c>
      <c r="C843" s="11" t="str">
        <f>VLOOKUP(B843,'LISTA DE PRECIOS'!A:B,2,FALSE)</f>
        <v>Unión de reparación de 4"</v>
      </c>
      <c r="D843" s="12" t="str">
        <f>VLOOKUP(B843,'LISTA DE PRECIOS'!A:D,4,FALSE)</f>
        <v>Un</v>
      </c>
      <c r="E843" s="92">
        <v>1</v>
      </c>
      <c r="F843" s="92">
        <v>1</v>
      </c>
      <c r="G843" s="13">
        <f>VLOOKUP(B843,'LISTA DE PRECIOS'!A:E,5,FALSE)</f>
        <v>79900</v>
      </c>
      <c r="H843" s="94">
        <f>+ROUND(E843*F843*G843,0)</f>
        <v>79900</v>
      </c>
    </row>
    <row r="844" spans="2:8" ht="15.75" thickBot="1">
      <c r="B844" s="1022"/>
      <c r="C844" s="1023"/>
      <c r="D844" s="1024"/>
      <c r="E844" s="1030" t="s">
        <v>497</v>
      </c>
      <c r="F844" s="1031"/>
      <c r="G844" s="1032"/>
      <c r="H844" s="29">
        <f>ROUND(SUM(H843:H843),0)</f>
        <v>79900</v>
      </c>
    </row>
    <row r="845" spans="2:8" ht="15.75" thickBot="1">
      <c r="B845" s="1027"/>
      <c r="C845" s="1027"/>
      <c r="D845" s="1027"/>
      <c r="E845" s="1027"/>
      <c r="F845" s="1027"/>
      <c r="G845" s="1027"/>
      <c r="H845" s="1027"/>
    </row>
    <row r="846" spans="2:8">
      <c r="B846" s="1207" t="s">
        <v>489</v>
      </c>
      <c r="C846" s="1208"/>
      <c r="D846" s="124" t="s">
        <v>490</v>
      </c>
      <c r="E846" s="123" t="s">
        <v>491</v>
      </c>
      <c r="F846" s="123" t="s">
        <v>2530</v>
      </c>
      <c r="G846" s="122" t="s">
        <v>492</v>
      </c>
      <c r="H846" s="121" t="s">
        <v>493</v>
      </c>
    </row>
    <row r="847" spans="2:8" ht="15.75" thickBot="1">
      <c r="B847" s="91"/>
      <c r="C847" s="95"/>
      <c r="D847" s="92"/>
      <c r="E847" s="155"/>
      <c r="F847" s="155"/>
      <c r="G847" s="93"/>
      <c r="H847" s="154"/>
    </row>
    <row r="848" spans="2:8" ht="15.75" thickBot="1">
      <c r="B848" s="1022"/>
      <c r="C848" s="1023"/>
      <c r="D848" s="1024"/>
      <c r="E848" s="1030" t="s">
        <v>498</v>
      </c>
      <c r="F848" s="1031"/>
      <c r="G848" s="1032"/>
      <c r="H848" s="29">
        <f>ROUND(SUM(H847:H847),0)</f>
        <v>0</v>
      </c>
    </row>
    <row r="849" spans="2:8" ht="15.75" thickBot="1">
      <c r="B849" s="42"/>
      <c r="C849" s="42"/>
      <c r="D849" s="42"/>
      <c r="E849" s="10"/>
      <c r="F849" s="10"/>
      <c r="G849" s="7"/>
      <c r="H849" s="8"/>
    </row>
    <row r="850" spans="2:8" ht="24.75" thickBot="1">
      <c r="B850" s="1033" t="s">
        <v>499</v>
      </c>
      <c r="C850" s="1034"/>
      <c r="D850" s="30" t="s">
        <v>495</v>
      </c>
      <c r="E850" s="30" t="s">
        <v>501</v>
      </c>
      <c r="F850" s="25" t="s">
        <v>2530</v>
      </c>
      <c r="G850" s="31" t="s">
        <v>500</v>
      </c>
      <c r="H850" s="32" t="s">
        <v>493</v>
      </c>
    </row>
    <row r="851" spans="2:8" ht="15.75" thickBot="1">
      <c r="B851" s="15">
        <v>3</v>
      </c>
      <c r="C851" s="16" t="s">
        <v>4</v>
      </c>
      <c r="D851" s="17"/>
      <c r="E851" s="18"/>
      <c r="F851" s="18"/>
      <c r="G851" s="19"/>
      <c r="H851" s="20">
        <f t="shared" ref="H851" si="71">+ROUND(E851*G851,0)</f>
        <v>0</v>
      </c>
    </row>
    <row r="852" spans="2:8" ht="15.75" thickBot="1">
      <c r="B852" s="991"/>
      <c r="C852" s="991"/>
      <c r="D852" s="991"/>
      <c r="E852" s="992" t="s">
        <v>502</v>
      </c>
      <c r="F852" s="993"/>
      <c r="G852" s="994"/>
      <c r="H852" s="33">
        <f>ROUND(SUM(H851:H851),0)</f>
        <v>0</v>
      </c>
    </row>
    <row r="853" spans="2:8" ht="15.75" thickBot="1">
      <c r="B853" s="1027"/>
      <c r="C853" s="1027"/>
      <c r="D853" s="1027"/>
      <c r="E853" s="1027"/>
      <c r="F853" s="1027"/>
      <c r="G853" s="1027"/>
      <c r="H853" s="1027"/>
    </row>
    <row r="854" spans="2:8">
      <c r="B854" s="1207" t="s">
        <v>503</v>
      </c>
      <c r="C854" s="1208"/>
      <c r="D854" s="124" t="s">
        <v>495</v>
      </c>
      <c r="E854" s="123" t="s">
        <v>504</v>
      </c>
      <c r="F854" s="123" t="s">
        <v>2530</v>
      </c>
      <c r="G854" s="122" t="s">
        <v>505</v>
      </c>
      <c r="H854" s="121" t="s">
        <v>493</v>
      </c>
    </row>
    <row r="855" spans="2:8">
      <c r="B855" s="111" t="s">
        <v>2514</v>
      </c>
      <c r="C855" s="11" t="str">
        <f>VLOOKUP(B855,'LISTA DE PRECIOS'!A:B,2,FALSE)</f>
        <v>Ayudante</v>
      </c>
      <c r="D855" s="12" t="str">
        <f>VLOOKUP(B855,'LISTA DE PRECIOS'!A:D,4,FALSE)</f>
        <v>Día</v>
      </c>
      <c r="E855" s="23">
        <v>0.06</v>
      </c>
      <c r="F855" s="23">
        <v>1</v>
      </c>
      <c r="G855" s="13">
        <f>VLOOKUP(B855,'LISTA DE PRECIOS'!A:E,5,FALSE)</f>
        <v>67964</v>
      </c>
      <c r="H855" s="119">
        <f>+ROUND(E855*F855*G855,0)</f>
        <v>4078</v>
      </c>
    </row>
    <row r="856" spans="2:8" ht="15.75" thickBot="1">
      <c r="B856" s="118" t="s">
        <v>2516</v>
      </c>
      <c r="C856" s="11" t="str">
        <f>VLOOKUP(B856,'LISTA DE PRECIOS'!A:B,2,FALSE)</f>
        <v>Oficial</v>
      </c>
      <c r="D856" s="12" t="str">
        <f>VLOOKUP(B856,'LISTA DE PRECIOS'!A:D,4,FALSE)</f>
        <v>Día</v>
      </c>
      <c r="E856" s="117">
        <v>0.06</v>
      </c>
      <c r="F856" s="117">
        <v>1</v>
      </c>
      <c r="G856" s="13">
        <f>VLOOKUP(B856,'LISTA DE PRECIOS'!A:E,5,FALSE)</f>
        <v>122335</v>
      </c>
      <c r="H856" s="116">
        <f t="shared" ref="H856" si="72">+ROUND(E856*F856*G856,0)</f>
        <v>7340</v>
      </c>
    </row>
    <row r="857" spans="2:8" ht="15.75" thickBot="1">
      <c r="B857" s="991"/>
      <c r="C857" s="991"/>
      <c r="D857" s="991"/>
      <c r="E857" s="1042" t="s">
        <v>506</v>
      </c>
      <c r="F857" s="1043"/>
      <c r="G857" s="1031"/>
      <c r="H857" s="29">
        <f>ROUND(SUM(H855:H856),0)</f>
        <v>11418</v>
      </c>
    </row>
    <row r="858" spans="2:8" ht="15.75" thickBot="1">
      <c r="B858" s="42"/>
      <c r="C858" s="42"/>
      <c r="D858" s="42"/>
      <c r="E858" s="42"/>
      <c r="F858" s="42"/>
      <c r="G858" s="42"/>
      <c r="H858" s="42"/>
    </row>
    <row r="859" spans="2:8" ht="15.75" thickBot="1">
      <c r="B859" s="40"/>
      <c r="C859" s="40"/>
      <c r="D859" s="40"/>
      <c r="E859" s="995" t="s">
        <v>507</v>
      </c>
      <c r="F859" s="996"/>
      <c r="G859" s="997"/>
      <c r="H859" s="14">
        <f>+ROUND(H857+H848+H844+H852,0)</f>
        <v>91318</v>
      </c>
    </row>
    <row r="861" spans="2:8" ht="14.45" customHeight="1" thickBot="1"/>
    <row r="862" spans="2:8" ht="16.5" thickBot="1">
      <c r="B862" s="998" t="s">
        <v>2532</v>
      </c>
      <c r="C862" s="999"/>
      <c r="D862" s="999"/>
      <c r="E862" s="999"/>
      <c r="F862" s="999"/>
      <c r="G862" s="999"/>
      <c r="H862" s="1000"/>
    </row>
    <row r="863" spans="2:8" ht="15" customHeight="1" thickBot="1">
      <c r="B863" s="1001" t="s">
        <v>488</v>
      </c>
      <c r="C863" s="1002"/>
      <c r="D863" s="1003"/>
      <c r="E863" s="1004"/>
      <c r="F863" s="1004"/>
      <c r="G863" s="1004"/>
      <c r="H863" s="1005"/>
    </row>
    <row r="864" spans="2:8" ht="15.75" thickBot="1">
      <c r="B864" s="1006" t="s">
        <v>2578</v>
      </c>
      <c r="C864" s="1007"/>
      <c r="D864" s="1008" t="s">
        <v>2126</v>
      </c>
      <c r="E864" s="1007"/>
      <c r="F864" s="1007"/>
      <c r="G864" s="1007"/>
      <c r="H864" s="1009"/>
    </row>
    <row r="865" spans="2:8" ht="14.45" customHeight="1">
      <c r="B865" s="1010" t="str">
        <f>VLOOKUP(D864,ACTIVIDADES!A:D,2,FALSE)</f>
        <v>Unión de reparación de 3"</v>
      </c>
      <c r="C865" s="1011"/>
      <c r="D865" s="1010" t="s">
        <v>34</v>
      </c>
      <c r="E865" s="1011"/>
      <c r="F865" s="1011"/>
      <c r="G865" s="1011"/>
      <c r="H865" s="38" t="s">
        <v>1</v>
      </c>
    </row>
    <row r="866" spans="2:8">
      <c r="B866" s="1012"/>
      <c r="C866" s="1013"/>
      <c r="D866" s="1016">
        <f>+ROUND(H884+H875+H871+H879,0)</f>
        <v>55015</v>
      </c>
      <c r="E866" s="1017"/>
      <c r="F866" s="1017"/>
      <c r="G866" s="1017"/>
      <c r="H866" s="1020" t="s">
        <v>35</v>
      </c>
    </row>
    <row r="867" spans="2:8" ht="15.75" thickBot="1">
      <c r="B867" s="1014"/>
      <c r="C867" s="1015"/>
      <c r="D867" s="1018"/>
      <c r="E867" s="1019"/>
      <c r="F867" s="1019"/>
      <c r="G867" s="1019"/>
      <c r="H867" s="1021"/>
    </row>
    <row r="868" spans="2:8" ht="15.75" thickBot="1"/>
    <row r="869" spans="2:8">
      <c r="B869" s="1207" t="s">
        <v>494</v>
      </c>
      <c r="C869" s="1208"/>
      <c r="D869" s="124" t="s">
        <v>495</v>
      </c>
      <c r="E869" s="123" t="s">
        <v>496</v>
      </c>
      <c r="F869" s="123" t="s">
        <v>2469</v>
      </c>
      <c r="G869" s="122" t="s">
        <v>492</v>
      </c>
      <c r="H869" s="121" t="s">
        <v>493</v>
      </c>
    </row>
    <row r="870" spans="2:8" ht="15.75" thickBot="1">
      <c r="B870" s="91" t="s">
        <v>1256</v>
      </c>
      <c r="C870" s="11" t="str">
        <f>VLOOKUP(B870,'LISTA DE PRECIOS'!A:B,2,FALSE)</f>
        <v>Unión de reparación de 3"</v>
      </c>
      <c r="D870" s="12" t="str">
        <f>VLOOKUP(B870,'LISTA DE PRECIOS'!A:D,4,FALSE)</f>
        <v>Un</v>
      </c>
      <c r="E870" s="92">
        <v>1</v>
      </c>
      <c r="F870" s="92">
        <v>1</v>
      </c>
      <c r="G870" s="13">
        <f>VLOOKUP(B870,'LISTA DE PRECIOS'!A:E,5,FALSE)</f>
        <v>45500</v>
      </c>
      <c r="H870" s="94">
        <f>+ROUND(E870*F870*G870,0)</f>
        <v>45500</v>
      </c>
    </row>
    <row r="871" spans="2:8" ht="15.75" thickBot="1">
      <c r="B871" s="1022"/>
      <c r="C871" s="1023"/>
      <c r="D871" s="1024"/>
      <c r="E871" s="1030" t="s">
        <v>497</v>
      </c>
      <c r="F871" s="1031"/>
      <c r="G871" s="1032"/>
      <c r="H871" s="29">
        <f>ROUND(SUM(H870:H870),0)</f>
        <v>45500</v>
      </c>
    </row>
    <row r="872" spans="2:8" ht="15.75" thickBot="1">
      <c r="B872" s="1027"/>
      <c r="C872" s="1027"/>
      <c r="D872" s="1027"/>
      <c r="E872" s="1027"/>
      <c r="F872" s="1027"/>
      <c r="G872" s="1027"/>
      <c r="H872" s="1027"/>
    </row>
    <row r="873" spans="2:8">
      <c r="B873" s="1207" t="s">
        <v>489</v>
      </c>
      <c r="C873" s="1208"/>
      <c r="D873" s="124" t="s">
        <v>490</v>
      </c>
      <c r="E873" s="123" t="s">
        <v>491</v>
      </c>
      <c r="F873" s="123" t="s">
        <v>2530</v>
      </c>
      <c r="G873" s="122" t="s">
        <v>492</v>
      </c>
      <c r="H873" s="121" t="s">
        <v>493</v>
      </c>
    </row>
    <row r="874" spans="2:8" ht="15.75" thickBot="1">
      <c r="B874" s="91"/>
      <c r="C874" s="95"/>
      <c r="D874" s="92"/>
      <c r="E874" s="155"/>
      <c r="F874" s="155"/>
      <c r="G874" s="93"/>
      <c r="H874" s="154"/>
    </row>
    <row r="875" spans="2:8" ht="15.75" thickBot="1">
      <c r="B875" s="1022"/>
      <c r="C875" s="1023"/>
      <c r="D875" s="1024"/>
      <c r="E875" s="1030" t="s">
        <v>498</v>
      </c>
      <c r="F875" s="1031"/>
      <c r="G875" s="1032"/>
      <c r="H875" s="29">
        <f>ROUND(SUM(H874:H874),0)</f>
        <v>0</v>
      </c>
    </row>
    <row r="876" spans="2:8" ht="15.75" thickBot="1">
      <c r="B876" s="42"/>
      <c r="C876" s="42"/>
      <c r="D876" s="42"/>
      <c r="E876" s="10"/>
      <c r="F876" s="10"/>
      <c r="G876" s="7"/>
      <c r="H876" s="8"/>
    </row>
    <row r="877" spans="2:8" ht="24.75" thickBot="1">
      <c r="B877" s="1033" t="s">
        <v>499</v>
      </c>
      <c r="C877" s="1034"/>
      <c r="D877" s="30" t="s">
        <v>495</v>
      </c>
      <c r="E877" s="30" t="s">
        <v>501</v>
      </c>
      <c r="F877" s="25" t="s">
        <v>2530</v>
      </c>
      <c r="G877" s="31" t="s">
        <v>500</v>
      </c>
      <c r="H877" s="32" t="s">
        <v>493</v>
      </c>
    </row>
    <row r="878" spans="2:8" ht="15.75" thickBot="1">
      <c r="B878" s="15">
        <v>3</v>
      </c>
      <c r="C878" s="16" t="s">
        <v>4</v>
      </c>
      <c r="D878" s="17"/>
      <c r="E878" s="18"/>
      <c r="F878" s="18"/>
      <c r="G878" s="19"/>
      <c r="H878" s="20">
        <f t="shared" ref="H878" si="73">+ROUND(E878*G878,0)</f>
        <v>0</v>
      </c>
    </row>
    <row r="879" spans="2:8" ht="15.75" thickBot="1">
      <c r="B879" s="991"/>
      <c r="C879" s="991"/>
      <c r="D879" s="991"/>
      <c r="E879" s="992" t="s">
        <v>502</v>
      </c>
      <c r="F879" s="993"/>
      <c r="G879" s="994"/>
      <c r="H879" s="33">
        <f>ROUND(SUM(H878:H878),0)</f>
        <v>0</v>
      </c>
    </row>
    <row r="880" spans="2:8" ht="15.75" thickBot="1">
      <c r="B880" s="1027"/>
      <c r="C880" s="1027"/>
      <c r="D880" s="1027"/>
      <c r="E880" s="1027"/>
      <c r="F880" s="1027"/>
      <c r="G880" s="1027"/>
      <c r="H880" s="1027"/>
    </row>
    <row r="881" spans="2:8">
      <c r="B881" s="1207" t="s">
        <v>503</v>
      </c>
      <c r="C881" s="1208"/>
      <c r="D881" s="124" t="s">
        <v>495</v>
      </c>
      <c r="E881" s="123" t="s">
        <v>504</v>
      </c>
      <c r="F881" s="123" t="s">
        <v>2530</v>
      </c>
      <c r="G881" s="122" t="s">
        <v>505</v>
      </c>
      <c r="H881" s="121" t="s">
        <v>493</v>
      </c>
    </row>
    <row r="882" spans="2:8">
      <c r="B882" s="111" t="s">
        <v>2514</v>
      </c>
      <c r="C882" s="11" t="str">
        <f>VLOOKUP(B882,'LISTA DE PRECIOS'!A:B,2,FALSE)</f>
        <v>Ayudante</v>
      </c>
      <c r="D882" s="12" t="str">
        <f>VLOOKUP(B882,'LISTA DE PRECIOS'!A:D,4,FALSE)</f>
        <v>Día</v>
      </c>
      <c r="E882" s="23">
        <v>0.05</v>
      </c>
      <c r="F882" s="23">
        <v>1</v>
      </c>
      <c r="G882" s="13">
        <f>VLOOKUP(B882,'LISTA DE PRECIOS'!A:E,5,FALSE)</f>
        <v>67964</v>
      </c>
      <c r="H882" s="119">
        <f>+ROUND(E882*F882*G882,0)</f>
        <v>3398</v>
      </c>
    </row>
    <row r="883" spans="2:8" ht="15.75" thickBot="1">
      <c r="B883" s="118" t="s">
        <v>2516</v>
      </c>
      <c r="C883" s="11" t="str">
        <f>VLOOKUP(B883,'LISTA DE PRECIOS'!A:B,2,FALSE)</f>
        <v>Oficial</v>
      </c>
      <c r="D883" s="12" t="str">
        <f>VLOOKUP(B883,'LISTA DE PRECIOS'!A:D,4,FALSE)</f>
        <v>Día</v>
      </c>
      <c r="E883" s="117">
        <v>0.05</v>
      </c>
      <c r="F883" s="117">
        <v>1</v>
      </c>
      <c r="G883" s="13">
        <f>VLOOKUP(B883,'LISTA DE PRECIOS'!A:E,5,FALSE)</f>
        <v>122335</v>
      </c>
      <c r="H883" s="116">
        <f t="shared" ref="H883" si="74">+ROUND(E883*F883*G883,0)</f>
        <v>6117</v>
      </c>
    </row>
    <row r="884" spans="2:8" ht="15.75" thickBot="1">
      <c r="B884" s="991"/>
      <c r="C884" s="991"/>
      <c r="D884" s="991"/>
      <c r="E884" s="1042" t="s">
        <v>506</v>
      </c>
      <c r="F884" s="1043"/>
      <c r="G884" s="1031"/>
      <c r="H884" s="29">
        <f>ROUND(SUM(H882:H883),0)</f>
        <v>9515</v>
      </c>
    </row>
    <row r="885" spans="2:8" ht="15.75" thickBot="1">
      <c r="B885" s="42"/>
      <c r="C885" s="42"/>
      <c r="D885" s="42"/>
      <c r="E885" s="42"/>
      <c r="F885" s="42"/>
      <c r="G885" s="42"/>
      <c r="H885" s="42"/>
    </row>
    <row r="886" spans="2:8" ht="15.75" thickBot="1">
      <c r="B886" s="40"/>
      <c r="C886" s="40"/>
      <c r="D886" s="40"/>
      <c r="E886" s="995" t="s">
        <v>507</v>
      </c>
      <c r="F886" s="996"/>
      <c r="G886" s="997"/>
      <c r="H886" s="14">
        <f>+ROUND(H884+H875+H871+H879,0)</f>
        <v>55015</v>
      </c>
    </row>
    <row r="888" spans="2:8" ht="14.45" customHeight="1" thickBot="1"/>
    <row r="889" spans="2:8" ht="16.5" thickBot="1">
      <c r="B889" s="998" t="s">
        <v>2532</v>
      </c>
      <c r="C889" s="999"/>
      <c r="D889" s="999"/>
      <c r="E889" s="999"/>
      <c r="F889" s="999"/>
      <c r="G889" s="999"/>
      <c r="H889" s="1000"/>
    </row>
    <row r="890" spans="2:8" ht="15" customHeight="1" thickBot="1">
      <c r="B890" s="1001" t="s">
        <v>488</v>
      </c>
      <c r="C890" s="1002"/>
      <c r="D890" s="1003"/>
      <c r="E890" s="1004"/>
      <c r="F890" s="1004"/>
      <c r="G890" s="1004"/>
      <c r="H890" s="1005"/>
    </row>
    <row r="891" spans="2:8" ht="15.75" thickBot="1">
      <c r="B891" s="1006" t="s">
        <v>2578</v>
      </c>
      <c r="C891" s="1007"/>
      <c r="D891" s="1008" t="s">
        <v>2127</v>
      </c>
      <c r="E891" s="1007"/>
      <c r="F891" s="1007"/>
      <c r="G891" s="1007"/>
      <c r="H891" s="1009"/>
    </row>
    <row r="892" spans="2:8" ht="14.45" customHeight="1">
      <c r="B892" s="1010" t="str">
        <f>VLOOKUP(D891,ACTIVIDADES!A:D,2,FALSE)</f>
        <v>Unión de reparación de 2 1/2"</v>
      </c>
      <c r="C892" s="1011"/>
      <c r="D892" s="1010" t="s">
        <v>34</v>
      </c>
      <c r="E892" s="1011"/>
      <c r="F892" s="1011"/>
      <c r="G892" s="1011"/>
      <c r="H892" s="38" t="s">
        <v>1</v>
      </c>
    </row>
    <row r="893" spans="2:8">
      <c r="B893" s="1012"/>
      <c r="C893" s="1013"/>
      <c r="D893" s="1016">
        <f>+ROUND(H911+H902+H898+H906,0)</f>
        <v>55015</v>
      </c>
      <c r="E893" s="1017"/>
      <c r="F893" s="1017"/>
      <c r="G893" s="1017"/>
      <c r="H893" s="1020" t="s">
        <v>35</v>
      </c>
    </row>
    <row r="894" spans="2:8" ht="15.75" thickBot="1">
      <c r="B894" s="1014"/>
      <c r="C894" s="1015"/>
      <c r="D894" s="1018"/>
      <c r="E894" s="1019"/>
      <c r="F894" s="1019"/>
      <c r="G894" s="1019"/>
      <c r="H894" s="1021"/>
    </row>
    <row r="895" spans="2:8" ht="15.75" thickBot="1"/>
    <row r="896" spans="2:8">
      <c r="B896" s="1207" t="s">
        <v>494</v>
      </c>
      <c r="C896" s="1208"/>
      <c r="D896" s="124" t="s">
        <v>495</v>
      </c>
      <c r="E896" s="123" t="s">
        <v>496</v>
      </c>
      <c r="F896" s="123" t="s">
        <v>2469</v>
      </c>
      <c r="G896" s="122" t="s">
        <v>492</v>
      </c>
      <c r="H896" s="121" t="s">
        <v>493</v>
      </c>
    </row>
    <row r="897" spans="2:8" ht="15.75" thickBot="1">
      <c r="B897" s="91" t="s">
        <v>1256</v>
      </c>
      <c r="C897" s="11" t="str">
        <f>VLOOKUP(B897,'LISTA DE PRECIOS'!A:B,2,FALSE)</f>
        <v>Unión de reparación de 3"</v>
      </c>
      <c r="D897" s="12" t="str">
        <f>VLOOKUP(B897,'LISTA DE PRECIOS'!A:D,4,FALSE)</f>
        <v>Un</v>
      </c>
      <c r="E897" s="92">
        <v>1</v>
      </c>
      <c r="F897" s="92">
        <v>1</v>
      </c>
      <c r="G897" s="13">
        <f>VLOOKUP(B897,'LISTA DE PRECIOS'!A:E,5,FALSE)</f>
        <v>45500</v>
      </c>
      <c r="H897" s="94">
        <f>+ROUND(E897*F897*G897,0)</f>
        <v>45500</v>
      </c>
    </row>
    <row r="898" spans="2:8" ht="15.75" thickBot="1">
      <c r="B898" s="1022"/>
      <c r="C898" s="1023"/>
      <c r="D898" s="1024"/>
      <c r="E898" s="1030" t="s">
        <v>497</v>
      </c>
      <c r="F898" s="1031"/>
      <c r="G898" s="1032"/>
      <c r="H898" s="29">
        <f>ROUND(SUM(H897:H897),0)</f>
        <v>45500</v>
      </c>
    </row>
    <row r="899" spans="2:8" ht="15.75" thickBot="1">
      <c r="B899" s="1027"/>
      <c r="C899" s="1027"/>
      <c r="D899" s="1027"/>
      <c r="E899" s="1027"/>
      <c r="F899" s="1027"/>
      <c r="G899" s="1027"/>
      <c r="H899" s="1027"/>
    </row>
    <row r="900" spans="2:8">
      <c r="B900" s="1207" t="s">
        <v>489</v>
      </c>
      <c r="C900" s="1208"/>
      <c r="D900" s="124" t="s">
        <v>490</v>
      </c>
      <c r="E900" s="123" t="s">
        <v>491</v>
      </c>
      <c r="F900" s="123" t="s">
        <v>2530</v>
      </c>
      <c r="G900" s="122" t="s">
        <v>492</v>
      </c>
      <c r="H900" s="121" t="s">
        <v>493</v>
      </c>
    </row>
    <row r="901" spans="2:8" ht="15.75" thickBot="1">
      <c r="B901" s="91"/>
      <c r="C901" s="95"/>
      <c r="D901" s="92"/>
      <c r="E901" s="155"/>
      <c r="F901" s="155"/>
      <c r="G901" s="93"/>
      <c r="H901" s="154"/>
    </row>
    <row r="902" spans="2:8" ht="15.75" thickBot="1">
      <c r="B902" s="1022"/>
      <c r="C902" s="1023"/>
      <c r="D902" s="1024"/>
      <c r="E902" s="1030" t="s">
        <v>498</v>
      </c>
      <c r="F902" s="1031"/>
      <c r="G902" s="1032"/>
      <c r="H902" s="29">
        <f>ROUND(SUM(H901:H901),0)</f>
        <v>0</v>
      </c>
    </row>
    <row r="903" spans="2:8" ht="15.75" thickBot="1">
      <c r="B903" s="42"/>
      <c r="C903" s="42"/>
      <c r="D903" s="42"/>
      <c r="E903" s="10"/>
      <c r="F903" s="10"/>
      <c r="G903" s="7"/>
      <c r="H903" s="8"/>
    </row>
    <row r="904" spans="2:8" ht="24.75" thickBot="1">
      <c r="B904" s="1033" t="s">
        <v>499</v>
      </c>
      <c r="C904" s="1034"/>
      <c r="D904" s="30" t="s">
        <v>495</v>
      </c>
      <c r="E904" s="30" t="s">
        <v>501</v>
      </c>
      <c r="F904" s="25" t="s">
        <v>2530</v>
      </c>
      <c r="G904" s="31" t="s">
        <v>500</v>
      </c>
      <c r="H904" s="32" t="s">
        <v>493</v>
      </c>
    </row>
    <row r="905" spans="2:8" ht="15.75" thickBot="1">
      <c r="B905" s="15">
        <v>3</v>
      </c>
      <c r="C905" s="16" t="s">
        <v>4</v>
      </c>
      <c r="D905" s="17"/>
      <c r="E905" s="18"/>
      <c r="F905" s="18"/>
      <c r="G905" s="19"/>
      <c r="H905" s="20">
        <f t="shared" ref="H905" si="75">+ROUND(E905*G905,0)</f>
        <v>0</v>
      </c>
    </row>
    <row r="906" spans="2:8" ht="15.75" thickBot="1">
      <c r="B906" s="991"/>
      <c r="C906" s="991"/>
      <c r="D906" s="991"/>
      <c r="E906" s="992" t="s">
        <v>502</v>
      </c>
      <c r="F906" s="993"/>
      <c r="G906" s="994"/>
      <c r="H906" s="33">
        <f>ROUND(SUM(H905:H905),0)</f>
        <v>0</v>
      </c>
    </row>
    <row r="907" spans="2:8" ht="15.75" thickBot="1">
      <c r="B907" s="1027"/>
      <c r="C907" s="1027"/>
      <c r="D907" s="1027"/>
      <c r="E907" s="1027"/>
      <c r="F907" s="1027"/>
      <c r="G907" s="1027"/>
      <c r="H907" s="1027"/>
    </row>
    <row r="908" spans="2:8">
      <c r="B908" s="1207" t="s">
        <v>503</v>
      </c>
      <c r="C908" s="1208"/>
      <c r="D908" s="124" t="s">
        <v>495</v>
      </c>
      <c r="E908" s="123" t="s">
        <v>504</v>
      </c>
      <c r="F908" s="123" t="s">
        <v>2530</v>
      </c>
      <c r="G908" s="122" t="s">
        <v>505</v>
      </c>
      <c r="H908" s="121" t="s">
        <v>493</v>
      </c>
    </row>
    <row r="909" spans="2:8">
      <c r="B909" s="111" t="s">
        <v>2514</v>
      </c>
      <c r="C909" s="11" t="str">
        <f>VLOOKUP(B909,'LISTA DE PRECIOS'!A:B,2,FALSE)</f>
        <v>Ayudante</v>
      </c>
      <c r="D909" s="12" t="str">
        <f>VLOOKUP(B909,'LISTA DE PRECIOS'!A:D,4,FALSE)</f>
        <v>Día</v>
      </c>
      <c r="E909" s="23">
        <v>0.05</v>
      </c>
      <c r="F909" s="23">
        <v>1</v>
      </c>
      <c r="G909" s="13">
        <f>VLOOKUP(B909,'LISTA DE PRECIOS'!A:E,5,FALSE)</f>
        <v>67964</v>
      </c>
      <c r="H909" s="119">
        <f>+ROUND(E909*F909*G909,0)</f>
        <v>3398</v>
      </c>
    </row>
    <row r="910" spans="2:8" ht="15.75" thickBot="1">
      <c r="B910" s="118" t="s">
        <v>2516</v>
      </c>
      <c r="C910" s="11" t="str">
        <f>VLOOKUP(B910,'LISTA DE PRECIOS'!A:B,2,FALSE)</f>
        <v>Oficial</v>
      </c>
      <c r="D910" s="12" t="str">
        <f>VLOOKUP(B910,'LISTA DE PRECIOS'!A:D,4,FALSE)</f>
        <v>Día</v>
      </c>
      <c r="E910" s="117">
        <v>0.05</v>
      </c>
      <c r="F910" s="117">
        <v>1</v>
      </c>
      <c r="G910" s="13">
        <f>VLOOKUP(B910,'LISTA DE PRECIOS'!A:E,5,FALSE)</f>
        <v>122335</v>
      </c>
      <c r="H910" s="116">
        <f t="shared" ref="H910" si="76">+ROUND(E910*F910*G910,0)</f>
        <v>6117</v>
      </c>
    </row>
    <row r="911" spans="2:8" ht="15.75" thickBot="1">
      <c r="B911" s="991"/>
      <c r="C911" s="991"/>
      <c r="D911" s="991"/>
      <c r="E911" s="1042" t="s">
        <v>506</v>
      </c>
      <c r="F911" s="1043"/>
      <c r="G911" s="1031"/>
      <c r="H911" s="29">
        <f>ROUND(SUM(H909:H910),0)</f>
        <v>9515</v>
      </c>
    </row>
    <row r="912" spans="2:8" ht="15.75" thickBot="1">
      <c r="B912" s="42"/>
      <c r="C912" s="42"/>
      <c r="D912" s="42"/>
      <c r="E912" s="42"/>
      <c r="F912" s="42"/>
      <c r="G912" s="42"/>
      <c r="H912" s="42"/>
    </row>
    <row r="913" spans="2:8" ht="15.75" thickBot="1">
      <c r="B913" s="40"/>
      <c r="C913" s="40"/>
      <c r="D913" s="40"/>
      <c r="E913" s="995" t="s">
        <v>507</v>
      </c>
      <c r="F913" s="996"/>
      <c r="G913" s="997"/>
      <c r="H913" s="14">
        <f>+ROUND(H911+H902+H898+H906,0)</f>
        <v>55015</v>
      </c>
    </row>
    <row r="915" spans="2:8" ht="14.45" customHeight="1" thickBot="1"/>
    <row r="916" spans="2:8" ht="16.5" thickBot="1">
      <c r="B916" s="998" t="s">
        <v>2532</v>
      </c>
      <c r="C916" s="999"/>
      <c r="D916" s="999"/>
      <c r="E916" s="999"/>
      <c r="F916" s="999"/>
      <c r="G916" s="999"/>
      <c r="H916" s="1000"/>
    </row>
    <row r="917" spans="2:8" ht="15" customHeight="1" thickBot="1">
      <c r="B917" s="1001" t="s">
        <v>488</v>
      </c>
      <c r="C917" s="1002"/>
      <c r="D917" s="1003"/>
      <c r="E917" s="1004"/>
      <c r="F917" s="1004"/>
      <c r="G917" s="1004"/>
      <c r="H917" s="1005"/>
    </row>
    <row r="918" spans="2:8" ht="15.75" thickBot="1">
      <c r="B918" s="1006" t="s">
        <v>2578</v>
      </c>
      <c r="C918" s="1007"/>
      <c r="D918" s="1008" t="s">
        <v>2128</v>
      </c>
      <c r="E918" s="1007"/>
      <c r="F918" s="1007"/>
      <c r="G918" s="1007"/>
      <c r="H918" s="1009"/>
    </row>
    <row r="919" spans="2:8" ht="14.45" customHeight="1">
      <c r="B919" s="1010" t="str">
        <f>VLOOKUP(D918,ACTIVIDADES!A:D,2,FALSE)</f>
        <v>Unión de reparación de 2"</v>
      </c>
      <c r="C919" s="1011"/>
      <c r="D919" s="1010" t="s">
        <v>34</v>
      </c>
      <c r="E919" s="1011"/>
      <c r="F919" s="1011"/>
      <c r="G919" s="1011"/>
      <c r="H919" s="38" t="s">
        <v>1</v>
      </c>
    </row>
    <row r="920" spans="2:8">
      <c r="B920" s="1012"/>
      <c r="C920" s="1013"/>
      <c r="D920" s="1016">
        <f>+ROUND(H938+H929+H925+H933,0)</f>
        <v>37015</v>
      </c>
      <c r="E920" s="1017"/>
      <c r="F920" s="1017"/>
      <c r="G920" s="1017"/>
      <c r="H920" s="1020" t="s">
        <v>35</v>
      </c>
    </row>
    <row r="921" spans="2:8" ht="15.75" thickBot="1">
      <c r="B921" s="1014"/>
      <c r="C921" s="1015"/>
      <c r="D921" s="1018"/>
      <c r="E921" s="1019"/>
      <c r="F921" s="1019"/>
      <c r="G921" s="1019"/>
      <c r="H921" s="1021"/>
    </row>
    <row r="922" spans="2:8" ht="15.75" thickBot="1"/>
    <row r="923" spans="2:8">
      <c r="B923" s="1207" t="s">
        <v>494</v>
      </c>
      <c r="C923" s="1208"/>
      <c r="D923" s="124" t="s">
        <v>495</v>
      </c>
      <c r="E923" s="123" t="s">
        <v>496</v>
      </c>
      <c r="F923" s="123" t="s">
        <v>2469</v>
      </c>
      <c r="G923" s="122" t="s">
        <v>492</v>
      </c>
      <c r="H923" s="121" t="s">
        <v>493</v>
      </c>
    </row>
    <row r="924" spans="2:8" ht="15.75" thickBot="1">
      <c r="B924" s="91" t="s">
        <v>1255</v>
      </c>
      <c r="C924" s="11" t="str">
        <f>VLOOKUP(B924,'LISTA DE PRECIOS'!A:B,2,FALSE)</f>
        <v>Unión de reparación de 2"</v>
      </c>
      <c r="D924" s="12" t="str">
        <f>VLOOKUP(B924,'LISTA DE PRECIOS'!A:D,4,FALSE)</f>
        <v>Un</v>
      </c>
      <c r="E924" s="92">
        <v>1</v>
      </c>
      <c r="F924" s="92">
        <v>1</v>
      </c>
      <c r="G924" s="13">
        <f>VLOOKUP(B924,'LISTA DE PRECIOS'!A:E,5,FALSE)</f>
        <v>27500</v>
      </c>
      <c r="H924" s="94">
        <f>+ROUND(E924*F924*G924,0)</f>
        <v>27500</v>
      </c>
    </row>
    <row r="925" spans="2:8" ht="15.75" thickBot="1">
      <c r="B925" s="1022"/>
      <c r="C925" s="1023"/>
      <c r="D925" s="1024"/>
      <c r="E925" s="1030" t="s">
        <v>497</v>
      </c>
      <c r="F925" s="1031"/>
      <c r="G925" s="1032"/>
      <c r="H925" s="29">
        <f>ROUND(SUM(H924:H924),0)</f>
        <v>27500</v>
      </c>
    </row>
    <row r="926" spans="2:8" ht="15.75" thickBot="1">
      <c r="B926" s="1027"/>
      <c r="C926" s="1027"/>
      <c r="D926" s="1027"/>
      <c r="E926" s="1027"/>
      <c r="F926" s="1027"/>
      <c r="G926" s="1027"/>
      <c r="H926" s="1027"/>
    </row>
    <row r="927" spans="2:8">
      <c r="B927" s="1207" t="s">
        <v>489</v>
      </c>
      <c r="C927" s="1208"/>
      <c r="D927" s="124" t="s">
        <v>490</v>
      </c>
      <c r="E927" s="123" t="s">
        <v>491</v>
      </c>
      <c r="F927" s="123" t="s">
        <v>2530</v>
      </c>
      <c r="G927" s="122" t="s">
        <v>492</v>
      </c>
      <c r="H927" s="121" t="s">
        <v>493</v>
      </c>
    </row>
    <row r="928" spans="2:8" ht="15.75" thickBot="1">
      <c r="B928" s="91"/>
      <c r="C928" s="95"/>
      <c r="D928" s="92"/>
      <c r="E928" s="155"/>
      <c r="F928" s="155"/>
      <c r="G928" s="93"/>
      <c r="H928" s="154"/>
    </row>
    <row r="929" spans="2:8" ht="15.75" thickBot="1">
      <c r="B929" s="1022"/>
      <c r="C929" s="1023"/>
      <c r="D929" s="1024"/>
      <c r="E929" s="1030" t="s">
        <v>498</v>
      </c>
      <c r="F929" s="1031"/>
      <c r="G929" s="1032"/>
      <c r="H929" s="29">
        <f>ROUND(SUM(H928:H928),0)</f>
        <v>0</v>
      </c>
    </row>
    <row r="930" spans="2:8" ht="15.75" thickBot="1">
      <c r="B930" s="42"/>
      <c r="C930" s="42"/>
      <c r="D930" s="42"/>
      <c r="E930" s="10"/>
      <c r="F930" s="10"/>
      <c r="G930" s="7"/>
      <c r="H930" s="8"/>
    </row>
    <row r="931" spans="2:8" ht="24.75" thickBot="1">
      <c r="B931" s="1033" t="s">
        <v>499</v>
      </c>
      <c r="C931" s="1034"/>
      <c r="D931" s="30" t="s">
        <v>495</v>
      </c>
      <c r="E931" s="30" t="s">
        <v>501</v>
      </c>
      <c r="F931" s="25" t="s">
        <v>2530</v>
      </c>
      <c r="G931" s="31" t="s">
        <v>500</v>
      </c>
      <c r="H931" s="32" t="s">
        <v>493</v>
      </c>
    </row>
    <row r="932" spans="2:8" ht="15.75" thickBot="1">
      <c r="B932" s="15">
        <v>3</v>
      </c>
      <c r="C932" s="16" t="s">
        <v>4</v>
      </c>
      <c r="D932" s="17"/>
      <c r="E932" s="18"/>
      <c r="F932" s="18"/>
      <c r="G932" s="19"/>
      <c r="H932" s="20">
        <f t="shared" ref="H932" si="77">+ROUND(E932*G932,0)</f>
        <v>0</v>
      </c>
    </row>
    <row r="933" spans="2:8" ht="15.75" thickBot="1">
      <c r="B933" s="991"/>
      <c r="C933" s="991"/>
      <c r="D933" s="991"/>
      <c r="E933" s="992" t="s">
        <v>502</v>
      </c>
      <c r="F933" s="993"/>
      <c r="G933" s="994"/>
      <c r="H933" s="33">
        <f>ROUND(SUM(H932:H932),0)</f>
        <v>0</v>
      </c>
    </row>
    <row r="934" spans="2:8" ht="15.75" thickBot="1">
      <c r="B934" s="1027"/>
      <c r="C934" s="1027"/>
      <c r="D934" s="1027"/>
      <c r="E934" s="1027"/>
      <c r="F934" s="1027"/>
      <c r="G934" s="1027"/>
      <c r="H934" s="1027"/>
    </row>
    <row r="935" spans="2:8">
      <c r="B935" s="1207" t="s">
        <v>503</v>
      </c>
      <c r="C935" s="1208"/>
      <c r="D935" s="124" t="s">
        <v>495</v>
      </c>
      <c r="E935" s="123" t="s">
        <v>504</v>
      </c>
      <c r="F935" s="123" t="s">
        <v>2530</v>
      </c>
      <c r="G935" s="122" t="s">
        <v>505</v>
      </c>
      <c r="H935" s="121" t="s">
        <v>493</v>
      </c>
    </row>
    <row r="936" spans="2:8">
      <c r="B936" s="111" t="s">
        <v>2514</v>
      </c>
      <c r="C936" s="11" t="str">
        <f>VLOOKUP(B936,'LISTA DE PRECIOS'!A:B,2,FALSE)</f>
        <v>Ayudante</v>
      </c>
      <c r="D936" s="12" t="str">
        <f>VLOOKUP(B936,'LISTA DE PRECIOS'!A:D,4,FALSE)</f>
        <v>Día</v>
      </c>
      <c r="E936" s="23">
        <v>0.05</v>
      </c>
      <c r="F936" s="23">
        <v>1</v>
      </c>
      <c r="G936" s="13">
        <f>VLOOKUP(B936,'LISTA DE PRECIOS'!A:E,5,FALSE)</f>
        <v>67964</v>
      </c>
      <c r="H936" s="119">
        <f>+ROUND(E936*F936*G936,0)</f>
        <v>3398</v>
      </c>
    </row>
    <row r="937" spans="2:8" ht="15.75" thickBot="1">
      <c r="B937" s="118" t="s">
        <v>2516</v>
      </c>
      <c r="C937" s="11" t="str">
        <f>VLOOKUP(B937,'LISTA DE PRECIOS'!A:B,2,FALSE)</f>
        <v>Oficial</v>
      </c>
      <c r="D937" s="12" t="str">
        <f>VLOOKUP(B937,'LISTA DE PRECIOS'!A:D,4,FALSE)</f>
        <v>Día</v>
      </c>
      <c r="E937" s="117">
        <v>0.05</v>
      </c>
      <c r="F937" s="117">
        <v>1</v>
      </c>
      <c r="G937" s="13">
        <f>VLOOKUP(B937,'LISTA DE PRECIOS'!A:E,5,FALSE)</f>
        <v>122335</v>
      </c>
      <c r="H937" s="116">
        <f t="shared" ref="H937" si="78">+ROUND(E937*F937*G937,0)</f>
        <v>6117</v>
      </c>
    </row>
    <row r="938" spans="2:8" ht="15.75" thickBot="1">
      <c r="B938" s="991"/>
      <c r="C938" s="991"/>
      <c r="D938" s="991"/>
      <c r="E938" s="1042" t="s">
        <v>506</v>
      </c>
      <c r="F938" s="1043"/>
      <c r="G938" s="1031"/>
      <c r="H938" s="29">
        <f>ROUND(SUM(H936:H937),0)</f>
        <v>9515</v>
      </c>
    </row>
    <row r="939" spans="2:8" ht="15.75" thickBot="1">
      <c r="B939" s="42"/>
      <c r="C939" s="42"/>
      <c r="D939" s="42"/>
      <c r="E939" s="42"/>
      <c r="F939" s="42"/>
      <c r="G939" s="42"/>
      <c r="H939" s="42"/>
    </row>
    <row r="940" spans="2:8" ht="15.75" thickBot="1">
      <c r="B940" s="40"/>
      <c r="C940" s="40"/>
      <c r="D940" s="40"/>
      <c r="E940" s="995" t="s">
        <v>507</v>
      </c>
      <c r="F940" s="996"/>
      <c r="G940" s="997"/>
      <c r="H940" s="14">
        <f>+ROUND(H938+H929+H925+H933,0)</f>
        <v>37015</v>
      </c>
    </row>
    <row r="942" spans="2:8" ht="14.45" customHeight="1" thickBot="1"/>
    <row r="943" spans="2:8" ht="16.5" thickBot="1">
      <c r="B943" s="998" t="s">
        <v>2532</v>
      </c>
      <c r="C943" s="999"/>
      <c r="D943" s="999"/>
      <c r="E943" s="999"/>
      <c r="F943" s="999"/>
      <c r="G943" s="999"/>
      <c r="H943" s="1000"/>
    </row>
    <row r="944" spans="2:8" ht="15" customHeight="1" thickBot="1">
      <c r="B944" s="1001" t="s">
        <v>488</v>
      </c>
      <c r="C944" s="1002"/>
      <c r="D944" s="1003"/>
      <c r="E944" s="1004"/>
      <c r="F944" s="1004"/>
      <c r="G944" s="1004"/>
      <c r="H944" s="1005"/>
    </row>
    <row r="945" spans="2:8" ht="15.75" thickBot="1">
      <c r="B945" s="1006" t="s">
        <v>2578</v>
      </c>
      <c r="C945" s="1007"/>
      <c r="D945" s="1008" t="s">
        <v>2129</v>
      </c>
      <c r="E945" s="1007"/>
      <c r="F945" s="1007"/>
      <c r="G945" s="1007"/>
      <c r="H945" s="1009"/>
    </row>
    <row r="946" spans="2:8" ht="14.45" customHeight="1">
      <c r="B946" s="1010" t="str">
        <f>VLOOKUP(D945,ACTIVIDADES!A:D,2,FALSE)</f>
        <v>Collar de derivación de 4" x 1/2"</v>
      </c>
      <c r="C946" s="1011"/>
      <c r="D946" s="1010" t="s">
        <v>34</v>
      </c>
      <c r="E946" s="1011"/>
      <c r="F946" s="1011"/>
      <c r="G946" s="1011"/>
      <c r="H946" s="38" t="s">
        <v>1</v>
      </c>
    </row>
    <row r="947" spans="2:8">
      <c r="B947" s="1012"/>
      <c r="C947" s="1013"/>
      <c r="D947" s="1016">
        <f>+ROUND(H965+H956+H952+H960,0)</f>
        <v>27737</v>
      </c>
      <c r="E947" s="1017"/>
      <c r="F947" s="1017"/>
      <c r="G947" s="1017"/>
      <c r="H947" s="1020" t="s">
        <v>35</v>
      </c>
    </row>
    <row r="948" spans="2:8" ht="15.75" thickBot="1">
      <c r="B948" s="1014"/>
      <c r="C948" s="1015"/>
      <c r="D948" s="1018"/>
      <c r="E948" s="1019"/>
      <c r="F948" s="1019"/>
      <c r="G948" s="1019"/>
      <c r="H948" s="1021"/>
    </row>
    <row r="949" spans="2:8" ht="15.75" thickBot="1"/>
    <row r="950" spans="2:8">
      <c r="B950" s="1207" t="s">
        <v>494</v>
      </c>
      <c r="C950" s="1208"/>
      <c r="D950" s="124" t="s">
        <v>495</v>
      </c>
      <c r="E950" s="123" t="s">
        <v>496</v>
      </c>
      <c r="F950" s="123" t="s">
        <v>2469</v>
      </c>
      <c r="G950" s="122" t="s">
        <v>492</v>
      </c>
      <c r="H950" s="121" t="s">
        <v>493</v>
      </c>
    </row>
    <row r="951" spans="2:8" ht="15.75" thickBot="1">
      <c r="B951" s="91" t="s">
        <v>771</v>
      </c>
      <c r="C951" s="11" t="str">
        <f>VLOOKUP(B951,'LISTA DE PRECIOS'!A:B,2,FALSE)</f>
        <v>Collar de derivación unión platino de 4" x 1/2"</v>
      </c>
      <c r="D951" s="12" t="str">
        <f>VLOOKUP(B951,'LISTA DE PRECIOS'!A:D,4,FALSE)</f>
        <v>Un</v>
      </c>
      <c r="E951" s="92">
        <v>1</v>
      </c>
      <c r="F951" s="92">
        <v>1</v>
      </c>
      <c r="G951" s="13">
        <f>VLOOKUP(B951,'LISTA DE PRECIOS'!A:E,5,FALSE)</f>
        <v>18222.09</v>
      </c>
      <c r="H951" s="94">
        <f>+ROUND(E951*F951*G951,0)</f>
        <v>18222</v>
      </c>
    </row>
    <row r="952" spans="2:8" ht="15.75" thickBot="1">
      <c r="B952" s="1022"/>
      <c r="C952" s="1023"/>
      <c r="D952" s="1024"/>
      <c r="E952" s="1030" t="s">
        <v>497</v>
      </c>
      <c r="F952" s="1031"/>
      <c r="G952" s="1032"/>
      <c r="H952" s="29">
        <f>ROUND(SUM(H951:H951),0)</f>
        <v>18222</v>
      </c>
    </row>
    <row r="953" spans="2:8" ht="15.75" thickBot="1">
      <c r="B953" s="1027"/>
      <c r="C953" s="1027"/>
      <c r="D953" s="1027"/>
      <c r="E953" s="1027"/>
      <c r="F953" s="1027"/>
      <c r="G953" s="1027"/>
      <c r="H953" s="1027"/>
    </row>
    <row r="954" spans="2:8">
      <c r="B954" s="1207" t="s">
        <v>489</v>
      </c>
      <c r="C954" s="1208"/>
      <c r="D954" s="124" t="s">
        <v>490</v>
      </c>
      <c r="E954" s="123" t="s">
        <v>491</v>
      </c>
      <c r="F954" s="123" t="s">
        <v>2530</v>
      </c>
      <c r="G954" s="122" t="s">
        <v>492</v>
      </c>
      <c r="H954" s="121" t="s">
        <v>493</v>
      </c>
    </row>
    <row r="955" spans="2:8" ht="15.75" thickBot="1">
      <c r="B955" s="91"/>
      <c r="C955" s="95"/>
      <c r="D955" s="92"/>
      <c r="E955" s="155"/>
      <c r="F955" s="155"/>
      <c r="G955" s="93"/>
      <c r="H955" s="154"/>
    </row>
    <row r="956" spans="2:8" ht="15.75" thickBot="1">
      <c r="B956" s="1022"/>
      <c r="C956" s="1023"/>
      <c r="D956" s="1024"/>
      <c r="E956" s="1030" t="s">
        <v>498</v>
      </c>
      <c r="F956" s="1031"/>
      <c r="G956" s="1032"/>
      <c r="H956" s="29">
        <f>ROUND(SUM(H955:H955),0)</f>
        <v>0</v>
      </c>
    </row>
    <row r="957" spans="2:8" ht="15.75" thickBot="1">
      <c r="B957" s="42"/>
      <c r="C957" s="42"/>
      <c r="D957" s="42"/>
      <c r="E957" s="10"/>
      <c r="F957" s="10"/>
      <c r="G957" s="7"/>
      <c r="H957" s="8"/>
    </row>
    <row r="958" spans="2:8" ht="24.75" thickBot="1">
      <c r="B958" s="1033" t="s">
        <v>499</v>
      </c>
      <c r="C958" s="1034"/>
      <c r="D958" s="30" t="s">
        <v>495</v>
      </c>
      <c r="E958" s="30" t="s">
        <v>501</v>
      </c>
      <c r="F958" s="25" t="s">
        <v>2530</v>
      </c>
      <c r="G958" s="31" t="s">
        <v>500</v>
      </c>
      <c r="H958" s="32" t="s">
        <v>493</v>
      </c>
    </row>
    <row r="959" spans="2:8" ht="15.75" thickBot="1">
      <c r="B959" s="15">
        <v>3</v>
      </c>
      <c r="C959" s="16" t="s">
        <v>4</v>
      </c>
      <c r="D959" s="17"/>
      <c r="E959" s="18"/>
      <c r="F959" s="18"/>
      <c r="G959" s="19"/>
      <c r="H959" s="20">
        <f t="shared" ref="H959" si="79">+ROUND(E959*G959,0)</f>
        <v>0</v>
      </c>
    </row>
    <row r="960" spans="2:8" ht="15.75" thickBot="1">
      <c r="B960" s="991"/>
      <c r="C960" s="991"/>
      <c r="D960" s="991"/>
      <c r="E960" s="992" t="s">
        <v>502</v>
      </c>
      <c r="F960" s="993"/>
      <c r="G960" s="994"/>
      <c r="H960" s="33">
        <f>ROUND(SUM(H959:H959),0)</f>
        <v>0</v>
      </c>
    </row>
    <row r="961" spans="2:8" ht="15.75" thickBot="1">
      <c r="B961" s="1027"/>
      <c r="C961" s="1027"/>
      <c r="D961" s="1027"/>
      <c r="E961" s="1027"/>
      <c r="F961" s="1027"/>
      <c r="G961" s="1027"/>
      <c r="H961" s="1027"/>
    </row>
    <row r="962" spans="2:8">
      <c r="B962" s="1207" t="s">
        <v>503</v>
      </c>
      <c r="C962" s="1208"/>
      <c r="D962" s="124" t="s">
        <v>495</v>
      </c>
      <c r="E962" s="123" t="s">
        <v>504</v>
      </c>
      <c r="F962" s="123" t="s">
        <v>2530</v>
      </c>
      <c r="G962" s="122" t="s">
        <v>505</v>
      </c>
      <c r="H962" s="121" t="s">
        <v>493</v>
      </c>
    </row>
    <row r="963" spans="2:8">
      <c r="B963" s="111" t="s">
        <v>2514</v>
      </c>
      <c r="C963" s="11" t="str">
        <f>VLOOKUP(B963,'LISTA DE PRECIOS'!A:B,2,FALSE)</f>
        <v>Ayudante</v>
      </c>
      <c r="D963" s="12" t="str">
        <f>VLOOKUP(B963,'LISTA DE PRECIOS'!A:D,4,FALSE)</f>
        <v>Día</v>
      </c>
      <c r="E963" s="23">
        <v>0.05</v>
      </c>
      <c r="F963" s="23">
        <v>1</v>
      </c>
      <c r="G963" s="13">
        <f>VLOOKUP(B963,'LISTA DE PRECIOS'!A:E,5,FALSE)</f>
        <v>67964</v>
      </c>
      <c r="H963" s="119">
        <f>+ROUND(E963*F963*G963,0)</f>
        <v>3398</v>
      </c>
    </row>
    <row r="964" spans="2:8" ht="15.75" thickBot="1">
      <c r="B964" s="118" t="s">
        <v>2516</v>
      </c>
      <c r="C964" s="11" t="str">
        <f>VLOOKUP(B964,'LISTA DE PRECIOS'!A:B,2,FALSE)</f>
        <v>Oficial</v>
      </c>
      <c r="D964" s="12" t="str">
        <f>VLOOKUP(B964,'LISTA DE PRECIOS'!A:D,4,FALSE)</f>
        <v>Día</v>
      </c>
      <c r="E964" s="117">
        <v>0.05</v>
      </c>
      <c r="F964" s="117">
        <v>1</v>
      </c>
      <c r="G964" s="13">
        <f>VLOOKUP(B964,'LISTA DE PRECIOS'!A:E,5,FALSE)</f>
        <v>122335</v>
      </c>
      <c r="H964" s="116">
        <f t="shared" ref="H964" si="80">+ROUND(E964*F964*G964,0)</f>
        <v>6117</v>
      </c>
    </row>
    <row r="965" spans="2:8" ht="15.75" thickBot="1">
      <c r="B965" s="991"/>
      <c r="C965" s="991"/>
      <c r="D965" s="991"/>
      <c r="E965" s="1042" t="s">
        <v>506</v>
      </c>
      <c r="F965" s="1043"/>
      <c r="G965" s="1031"/>
      <c r="H965" s="29">
        <f>ROUND(SUM(H963:H964),0)</f>
        <v>9515</v>
      </c>
    </row>
    <row r="966" spans="2:8" ht="15.75" thickBot="1">
      <c r="B966" s="42"/>
      <c r="C966" s="42"/>
      <c r="D966" s="42"/>
      <c r="E966" s="42"/>
      <c r="F966" s="42"/>
      <c r="G966" s="42"/>
      <c r="H966" s="42"/>
    </row>
    <row r="967" spans="2:8" ht="15.75" thickBot="1">
      <c r="B967" s="40"/>
      <c r="C967" s="40"/>
      <c r="D967" s="40"/>
      <c r="E967" s="995" t="s">
        <v>507</v>
      </c>
      <c r="F967" s="996"/>
      <c r="G967" s="997"/>
      <c r="H967" s="14">
        <f>+ROUND(H965+H956+H952+H960,0)</f>
        <v>27737</v>
      </c>
    </row>
    <row r="969" spans="2:8" ht="14.45" customHeight="1" thickBot="1"/>
    <row r="970" spans="2:8" ht="16.5" thickBot="1">
      <c r="B970" s="998" t="s">
        <v>2532</v>
      </c>
      <c r="C970" s="999"/>
      <c r="D970" s="999"/>
      <c r="E970" s="999"/>
      <c r="F970" s="999"/>
      <c r="G970" s="999"/>
      <c r="H970" s="1000"/>
    </row>
    <row r="971" spans="2:8" ht="15" customHeight="1" thickBot="1">
      <c r="B971" s="1001" t="s">
        <v>488</v>
      </c>
      <c r="C971" s="1002"/>
      <c r="D971" s="1003"/>
      <c r="E971" s="1004"/>
      <c r="F971" s="1004"/>
      <c r="G971" s="1004"/>
      <c r="H971" s="1005"/>
    </row>
    <row r="972" spans="2:8" ht="15.75" thickBot="1">
      <c r="B972" s="1006" t="s">
        <v>2578</v>
      </c>
      <c r="C972" s="1007"/>
      <c r="D972" s="1008" t="s">
        <v>2131</v>
      </c>
      <c r="E972" s="1007"/>
      <c r="F972" s="1007"/>
      <c r="G972" s="1007"/>
      <c r="H972" s="1009"/>
    </row>
    <row r="973" spans="2:8" ht="14.45" customHeight="1">
      <c r="B973" s="1010" t="str">
        <f>VLOOKUP(D972,ACTIVIDADES!A:D,2,FALSE)</f>
        <v>Collar de derivación de 3" x 1/2"</v>
      </c>
      <c r="C973" s="1011"/>
      <c r="D973" s="1010" t="s">
        <v>34</v>
      </c>
      <c r="E973" s="1011"/>
      <c r="F973" s="1011"/>
      <c r="G973" s="1011"/>
      <c r="H973" s="38" t="s">
        <v>1</v>
      </c>
    </row>
    <row r="974" spans="2:8">
      <c r="B974" s="1012"/>
      <c r="C974" s="1013"/>
      <c r="D974" s="1016">
        <f>+ROUND(H992+H983+H979+H987,0)</f>
        <v>26152</v>
      </c>
      <c r="E974" s="1017"/>
      <c r="F974" s="1017"/>
      <c r="G974" s="1017"/>
      <c r="H974" s="1020" t="s">
        <v>35</v>
      </c>
    </row>
    <row r="975" spans="2:8" ht="15.75" thickBot="1">
      <c r="B975" s="1014"/>
      <c r="C975" s="1015"/>
      <c r="D975" s="1018"/>
      <c r="E975" s="1019"/>
      <c r="F975" s="1019"/>
      <c r="G975" s="1019"/>
      <c r="H975" s="1021"/>
    </row>
    <row r="976" spans="2:8" ht="15.75" thickBot="1"/>
    <row r="977" spans="2:8">
      <c r="B977" s="1207" t="s">
        <v>494</v>
      </c>
      <c r="C977" s="1208"/>
      <c r="D977" s="124" t="s">
        <v>495</v>
      </c>
      <c r="E977" s="123" t="s">
        <v>496</v>
      </c>
      <c r="F977" s="123" t="s">
        <v>2469</v>
      </c>
      <c r="G977" s="122" t="s">
        <v>492</v>
      </c>
      <c r="H977" s="121" t="s">
        <v>493</v>
      </c>
    </row>
    <row r="978" spans="2:8" ht="15.75" thickBot="1">
      <c r="B978" s="91" t="s">
        <v>770</v>
      </c>
      <c r="C978" s="11" t="str">
        <f>VLOOKUP(B978,'LISTA DE PRECIOS'!A:B,2,FALSE)</f>
        <v>Collar de derivación unión platino de 3" x 1/2"</v>
      </c>
      <c r="D978" s="12" t="str">
        <f>VLOOKUP(B978,'LISTA DE PRECIOS'!A:D,4,FALSE)</f>
        <v>Un</v>
      </c>
      <c r="E978" s="92">
        <v>1</v>
      </c>
      <c r="F978" s="92">
        <v>1</v>
      </c>
      <c r="G978" s="13">
        <f>VLOOKUP(B978,'LISTA DE PRECIOS'!A:E,5,FALSE)</f>
        <v>16637.064000000002</v>
      </c>
      <c r="H978" s="94">
        <f>+ROUND(E978*F978*G978,0)</f>
        <v>16637</v>
      </c>
    </row>
    <row r="979" spans="2:8" ht="15.75" thickBot="1">
      <c r="B979" s="1022"/>
      <c r="C979" s="1023"/>
      <c r="D979" s="1024"/>
      <c r="E979" s="1030" t="s">
        <v>497</v>
      </c>
      <c r="F979" s="1031"/>
      <c r="G979" s="1032"/>
      <c r="H979" s="29">
        <f>ROUND(SUM(H978:H978),0)</f>
        <v>16637</v>
      </c>
    </row>
    <row r="980" spans="2:8" ht="15.75" thickBot="1">
      <c r="B980" s="1027"/>
      <c r="C980" s="1027"/>
      <c r="D980" s="1027"/>
      <c r="E980" s="1027"/>
      <c r="F980" s="1027"/>
      <c r="G980" s="1027"/>
      <c r="H980" s="1027"/>
    </row>
    <row r="981" spans="2:8">
      <c r="B981" s="1207" t="s">
        <v>489</v>
      </c>
      <c r="C981" s="1208"/>
      <c r="D981" s="124" t="s">
        <v>490</v>
      </c>
      <c r="E981" s="123" t="s">
        <v>491</v>
      </c>
      <c r="F981" s="123" t="s">
        <v>2530</v>
      </c>
      <c r="G981" s="122" t="s">
        <v>492</v>
      </c>
      <c r="H981" s="121" t="s">
        <v>493</v>
      </c>
    </row>
    <row r="982" spans="2:8" ht="15.75" thickBot="1">
      <c r="B982" s="91"/>
      <c r="C982" s="95"/>
      <c r="D982" s="92"/>
      <c r="E982" s="155"/>
      <c r="F982" s="155"/>
      <c r="G982" s="93"/>
      <c r="H982" s="154"/>
    </row>
    <row r="983" spans="2:8" ht="15.75" thickBot="1">
      <c r="B983" s="1022"/>
      <c r="C983" s="1023"/>
      <c r="D983" s="1024"/>
      <c r="E983" s="1030" t="s">
        <v>498</v>
      </c>
      <c r="F983" s="1031"/>
      <c r="G983" s="1032"/>
      <c r="H983" s="29">
        <f>ROUND(SUM(H982:H982),0)</f>
        <v>0</v>
      </c>
    </row>
    <row r="984" spans="2:8" ht="15.75" thickBot="1">
      <c r="B984" s="42"/>
      <c r="C984" s="42"/>
      <c r="D984" s="42"/>
      <c r="E984" s="10"/>
      <c r="F984" s="10"/>
      <c r="G984" s="7"/>
      <c r="H984" s="8"/>
    </row>
    <row r="985" spans="2:8" ht="24.75" thickBot="1">
      <c r="B985" s="1033" t="s">
        <v>499</v>
      </c>
      <c r="C985" s="1034"/>
      <c r="D985" s="30" t="s">
        <v>495</v>
      </c>
      <c r="E985" s="30" t="s">
        <v>501</v>
      </c>
      <c r="F985" s="25" t="s">
        <v>2530</v>
      </c>
      <c r="G985" s="31" t="s">
        <v>500</v>
      </c>
      <c r="H985" s="32" t="s">
        <v>493</v>
      </c>
    </row>
    <row r="986" spans="2:8" ht="15.75" thickBot="1">
      <c r="B986" s="15">
        <v>3</v>
      </c>
      <c r="C986" s="16" t="s">
        <v>4</v>
      </c>
      <c r="D986" s="17"/>
      <c r="E986" s="18"/>
      <c r="F986" s="18"/>
      <c r="G986" s="19"/>
      <c r="H986" s="20">
        <f t="shared" ref="H986" si="81">+ROUND(E986*G986,0)</f>
        <v>0</v>
      </c>
    </row>
    <row r="987" spans="2:8" ht="15.75" thickBot="1">
      <c r="B987" s="991"/>
      <c r="C987" s="991"/>
      <c r="D987" s="991"/>
      <c r="E987" s="992" t="s">
        <v>502</v>
      </c>
      <c r="F987" s="993"/>
      <c r="G987" s="994"/>
      <c r="H987" s="33">
        <f>ROUND(SUM(H986:H986),0)</f>
        <v>0</v>
      </c>
    </row>
    <row r="988" spans="2:8" ht="15.75" thickBot="1">
      <c r="B988" s="1027"/>
      <c r="C988" s="1027"/>
      <c r="D988" s="1027"/>
      <c r="E988" s="1027"/>
      <c r="F988" s="1027"/>
      <c r="G988" s="1027"/>
      <c r="H988" s="1027"/>
    </row>
    <row r="989" spans="2:8">
      <c r="B989" s="1207" t="s">
        <v>503</v>
      </c>
      <c r="C989" s="1208"/>
      <c r="D989" s="124" t="s">
        <v>495</v>
      </c>
      <c r="E989" s="123" t="s">
        <v>504</v>
      </c>
      <c r="F989" s="123" t="s">
        <v>2530</v>
      </c>
      <c r="G989" s="122" t="s">
        <v>505</v>
      </c>
      <c r="H989" s="121" t="s">
        <v>493</v>
      </c>
    </row>
    <row r="990" spans="2:8">
      <c r="B990" s="111" t="s">
        <v>2514</v>
      </c>
      <c r="C990" s="11" t="str">
        <f>VLOOKUP(B990,'LISTA DE PRECIOS'!A:B,2,FALSE)</f>
        <v>Ayudante</v>
      </c>
      <c r="D990" s="12" t="str">
        <f>VLOOKUP(B990,'LISTA DE PRECIOS'!A:D,4,FALSE)</f>
        <v>Día</v>
      </c>
      <c r="E990" s="23">
        <v>0.05</v>
      </c>
      <c r="F990" s="23">
        <v>1</v>
      </c>
      <c r="G990" s="13">
        <f>VLOOKUP(B990,'LISTA DE PRECIOS'!A:E,5,FALSE)</f>
        <v>67964</v>
      </c>
      <c r="H990" s="119">
        <f>+ROUND(E990*F990*G990,0)</f>
        <v>3398</v>
      </c>
    </row>
    <row r="991" spans="2:8" ht="15.75" thickBot="1">
      <c r="B991" s="118" t="s">
        <v>2516</v>
      </c>
      <c r="C991" s="11" t="str">
        <f>VLOOKUP(B991,'LISTA DE PRECIOS'!A:B,2,FALSE)</f>
        <v>Oficial</v>
      </c>
      <c r="D991" s="12" t="str">
        <f>VLOOKUP(B991,'LISTA DE PRECIOS'!A:D,4,FALSE)</f>
        <v>Día</v>
      </c>
      <c r="E991" s="117">
        <v>0.05</v>
      </c>
      <c r="F991" s="117">
        <v>1</v>
      </c>
      <c r="G991" s="13">
        <f>VLOOKUP(B991,'LISTA DE PRECIOS'!A:E,5,FALSE)</f>
        <v>122335</v>
      </c>
      <c r="H991" s="116">
        <f t="shared" ref="H991" si="82">+ROUND(E991*F991*G991,0)</f>
        <v>6117</v>
      </c>
    </row>
    <row r="992" spans="2:8" ht="15.75" thickBot="1">
      <c r="B992" s="991"/>
      <c r="C992" s="991"/>
      <c r="D992" s="991"/>
      <c r="E992" s="1042" t="s">
        <v>506</v>
      </c>
      <c r="F992" s="1043"/>
      <c r="G992" s="1031"/>
      <c r="H992" s="29">
        <f>ROUND(SUM(H990:H991),0)</f>
        <v>9515</v>
      </c>
    </row>
    <row r="993" spans="2:8" ht="15.75" thickBot="1">
      <c r="B993" s="42"/>
      <c r="C993" s="42"/>
      <c r="D993" s="42"/>
      <c r="E993" s="42"/>
      <c r="F993" s="42"/>
      <c r="G993" s="42"/>
      <c r="H993" s="42"/>
    </row>
    <row r="994" spans="2:8" ht="15.75" thickBot="1">
      <c r="B994" s="40"/>
      <c r="C994" s="40"/>
      <c r="D994" s="40"/>
      <c r="E994" s="995" t="s">
        <v>507</v>
      </c>
      <c r="F994" s="996"/>
      <c r="G994" s="997"/>
      <c r="H994" s="14">
        <f>+ROUND(H992+H983+H979+H987,0)</f>
        <v>26152</v>
      </c>
    </row>
    <row r="996" spans="2:8" ht="14.45" customHeight="1" thickBot="1"/>
    <row r="997" spans="2:8" ht="16.5" thickBot="1">
      <c r="B997" s="998" t="s">
        <v>2532</v>
      </c>
      <c r="C997" s="999"/>
      <c r="D997" s="999"/>
      <c r="E997" s="999"/>
      <c r="F997" s="999"/>
      <c r="G997" s="999"/>
      <c r="H997" s="1000"/>
    </row>
    <row r="998" spans="2:8" ht="15" customHeight="1" thickBot="1">
      <c r="B998" s="1001" t="s">
        <v>488</v>
      </c>
      <c r="C998" s="1002"/>
      <c r="D998" s="1003"/>
      <c r="E998" s="1004"/>
      <c r="F998" s="1004"/>
      <c r="G998" s="1004"/>
      <c r="H998" s="1005"/>
    </row>
    <row r="999" spans="2:8" ht="15.75" thickBot="1">
      <c r="B999" s="1006" t="s">
        <v>2578</v>
      </c>
      <c r="C999" s="1007"/>
      <c r="D999" s="1008" t="s">
        <v>2133</v>
      </c>
      <c r="E999" s="1007"/>
      <c r="F999" s="1007"/>
      <c r="G999" s="1007"/>
      <c r="H999" s="1009"/>
    </row>
    <row r="1000" spans="2:8" ht="14.45" customHeight="1">
      <c r="B1000" s="1010" t="str">
        <f>VLOOKUP(D999,ACTIVIDADES!A:D,2,FALSE)</f>
        <v>Collar de derivación de 2 1/2" x 1/2"</v>
      </c>
      <c r="C1000" s="1011"/>
      <c r="D1000" s="1010" t="s">
        <v>34</v>
      </c>
      <c r="E1000" s="1011"/>
      <c r="F1000" s="1011"/>
      <c r="G1000" s="1011"/>
      <c r="H1000" s="38" t="s">
        <v>1</v>
      </c>
    </row>
    <row r="1001" spans="2:8">
      <c r="B1001" s="1012"/>
      <c r="C1001" s="1013"/>
      <c r="D1001" s="1016">
        <f>+ROUND(H1019+H1010+H1006+H1014,0)</f>
        <v>21715</v>
      </c>
      <c r="E1001" s="1017"/>
      <c r="F1001" s="1017"/>
      <c r="G1001" s="1017"/>
      <c r="H1001" s="1020" t="s">
        <v>35</v>
      </c>
    </row>
    <row r="1002" spans="2:8" ht="15.75" thickBot="1">
      <c r="B1002" s="1014"/>
      <c r="C1002" s="1015"/>
      <c r="D1002" s="1018"/>
      <c r="E1002" s="1019"/>
      <c r="F1002" s="1019"/>
      <c r="G1002" s="1019"/>
      <c r="H1002" s="1021"/>
    </row>
    <row r="1003" spans="2:8" ht="15.75" thickBot="1"/>
    <row r="1004" spans="2:8">
      <c r="B1004" s="1207" t="s">
        <v>494</v>
      </c>
      <c r="C1004" s="1208"/>
      <c r="D1004" s="124" t="s">
        <v>495</v>
      </c>
      <c r="E1004" s="123" t="s">
        <v>496</v>
      </c>
      <c r="F1004" s="123" t="s">
        <v>2469</v>
      </c>
      <c r="G1004" s="122" t="s">
        <v>492</v>
      </c>
      <c r="H1004" s="121" t="s">
        <v>493</v>
      </c>
    </row>
    <row r="1005" spans="2:8" ht="15.75" thickBot="1">
      <c r="B1005" s="91" t="s">
        <v>768</v>
      </c>
      <c r="C1005" s="11" t="str">
        <f>VLOOKUP(B1005,'LISTA DE PRECIOS'!A:B,2,FALSE)</f>
        <v>Collar de derivación unión platino de 2 1/2" x 1/2"</v>
      </c>
      <c r="D1005" s="12" t="str">
        <f>VLOOKUP(B1005,'LISTA DE PRECIOS'!A:D,4,FALSE)</f>
        <v>Un</v>
      </c>
      <c r="E1005" s="92">
        <v>1</v>
      </c>
      <c r="F1005" s="92">
        <v>1</v>
      </c>
      <c r="G1005" s="13">
        <f>VLOOKUP(B1005,'LISTA DE PRECIOS'!A:E,5,FALSE)</f>
        <v>12200</v>
      </c>
      <c r="H1005" s="94">
        <f>+ROUND(E1005*F1005*G1005,0)</f>
        <v>12200</v>
      </c>
    </row>
    <row r="1006" spans="2:8" ht="15.75" thickBot="1">
      <c r="B1006" s="1022"/>
      <c r="C1006" s="1023"/>
      <c r="D1006" s="1024"/>
      <c r="E1006" s="1030" t="s">
        <v>497</v>
      </c>
      <c r="F1006" s="1031"/>
      <c r="G1006" s="1032"/>
      <c r="H1006" s="29">
        <f>ROUND(SUM(H1005:H1005),0)</f>
        <v>12200</v>
      </c>
    </row>
    <row r="1007" spans="2:8" ht="15.75" thickBot="1">
      <c r="B1007" s="1027"/>
      <c r="C1007" s="1027"/>
      <c r="D1007" s="1027"/>
      <c r="E1007" s="1027"/>
      <c r="F1007" s="1027"/>
      <c r="G1007" s="1027"/>
      <c r="H1007" s="1027"/>
    </row>
    <row r="1008" spans="2:8">
      <c r="B1008" s="1207" t="s">
        <v>489</v>
      </c>
      <c r="C1008" s="1208"/>
      <c r="D1008" s="124" t="s">
        <v>490</v>
      </c>
      <c r="E1008" s="123" t="s">
        <v>491</v>
      </c>
      <c r="F1008" s="123" t="s">
        <v>2530</v>
      </c>
      <c r="G1008" s="122" t="s">
        <v>492</v>
      </c>
      <c r="H1008" s="121" t="s">
        <v>493</v>
      </c>
    </row>
    <row r="1009" spans="2:8" ht="15.75" thickBot="1">
      <c r="B1009" s="91"/>
      <c r="C1009" s="95"/>
      <c r="D1009" s="92"/>
      <c r="E1009" s="155"/>
      <c r="F1009" s="155"/>
      <c r="G1009" s="93"/>
      <c r="H1009" s="154"/>
    </row>
    <row r="1010" spans="2:8" ht="15.75" thickBot="1">
      <c r="B1010" s="1022"/>
      <c r="C1010" s="1023"/>
      <c r="D1010" s="1024"/>
      <c r="E1010" s="1030" t="s">
        <v>498</v>
      </c>
      <c r="F1010" s="1031"/>
      <c r="G1010" s="1032"/>
      <c r="H1010" s="29">
        <f>ROUND(SUM(H1009:H1009),0)</f>
        <v>0</v>
      </c>
    </row>
    <row r="1011" spans="2:8" ht="15.75" thickBot="1">
      <c r="B1011" s="42"/>
      <c r="C1011" s="42"/>
      <c r="D1011" s="42"/>
      <c r="E1011" s="10"/>
      <c r="F1011" s="10"/>
      <c r="G1011" s="7"/>
      <c r="H1011" s="8"/>
    </row>
    <row r="1012" spans="2:8" ht="24.75" thickBot="1">
      <c r="B1012" s="1033" t="s">
        <v>499</v>
      </c>
      <c r="C1012" s="1034"/>
      <c r="D1012" s="30" t="s">
        <v>495</v>
      </c>
      <c r="E1012" s="30" t="s">
        <v>501</v>
      </c>
      <c r="F1012" s="25" t="s">
        <v>2530</v>
      </c>
      <c r="G1012" s="31" t="s">
        <v>500</v>
      </c>
      <c r="H1012" s="32" t="s">
        <v>493</v>
      </c>
    </row>
    <row r="1013" spans="2:8" ht="15.75" thickBot="1">
      <c r="B1013" s="15">
        <v>3</v>
      </c>
      <c r="C1013" s="16" t="s">
        <v>4</v>
      </c>
      <c r="D1013" s="17"/>
      <c r="E1013" s="18"/>
      <c r="F1013" s="18"/>
      <c r="G1013" s="19"/>
      <c r="H1013" s="20">
        <f t="shared" ref="H1013" si="83">+ROUND(E1013*G1013,0)</f>
        <v>0</v>
      </c>
    </row>
    <row r="1014" spans="2:8" ht="15.75" thickBot="1">
      <c r="B1014" s="991"/>
      <c r="C1014" s="991"/>
      <c r="D1014" s="991"/>
      <c r="E1014" s="992" t="s">
        <v>502</v>
      </c>
      <c r="F1014" s="993"/>
      <c r="G1014" s="994"/>
      <c r="H1014" s="33">
        <f>ROUND(SUM(H1013:H1013),0)</f>
        <v>0</v>
      </c>
    </row>
    <row r="1015" spans="2:8" ht="15.75" thickBot="1">
      <c r="B1015" s="1027"/>
      <c r="C1015" s="1027"/>
      <c r="D1015" s="1027"/>
      <c r="E1015" s="1027"/>
      <c r="F1015" s="1027"/>
      <c r="G1015" s="1027"/>
      <c r="H1015" s="1027"/>
    </row>
    <row r="1016" spans="2:8">
      <c r="B1016" s="1207" t="s">
        <v>503</v>
      </c>
      <c r="C1016" s="1208"/>
      <c r="D1016" s="124" t="s">
        <v>495</v>
      </c>
      <c r="E1016" s="123" t="s">
        <v>504</v>
      </c>
      <c r="F1016" s="123" t="s">
        <v>2530</v>
      </c>
      <c r="G1016" s="122" t="s">
        <v>505</v>
      </c>
      <c r="H1016" s="121" t="s">
        <v>493</v>
      </c>
    </row>
    <row r="1017" spans="2:8">
      <c r="B1017" s="111" t="s">
        <v>2514</v>
      </c>
      <c r="C1017" s="11" t="str">
        <f>VLOOKUP(B1017,'LISTA DE PRECIOS'!A:B,2,FALSE)</f>
        <v>Ayudante</v>
      </c>
      <c r="D1017" s="12" t="str">
        <f>VLOOKUP(B1017,'LISTA DE PRECIOS'!A:D,4,FALSE)</f>
        <v>Día</v>
      </c>
      <c r="E1017" s="23">
        <v>0.05</v>
      </c>
      <c r="F1017" s="23">
        <v>1</v>
      </c>
      <c r="G1017" s="13">
        <f>VLOOKUP(B1017,'LISTA DE PRECIOS'!A:E,5,FALSE)</f>
        <v>67964</v>
      </c>
      <c r="H1017" s="119">
        <f>+ROUND(E1017*F1017*G1017,0)</f>
        <v>3398</v>
      </c>
    </row>
    <row r="1018" spans="2:8" ht="15.75" thickBot="1">
      <c r="B1018" s="118" t="s">
        <v>2516</v>
      </c>
      <c r="C1018" s="11" t="str">
        <f>VLOOKUP(B1018,'LISTA DE PRECIOS'!A:B,2,FALSE)</f>
        <v>Oficial</v>
      </c>
      <c r="D1018" s="12" t="str">
        <f>VLOOKUP(B1018,'LISTA DE PRECIOS'!A:D,4,FALSE)</f>
        <v>Día</v>
      </c>
      <c r="E1018" s="117">
        <v>0.05</v>
      </c>
      <c r="F1018" s="117">
        <v>1</v>
      </c>
      <c r="G1018" s="13">
        <f>VLOOKUP(B1018,'LISTA DE PRECIOS'!A:E,5,FALSE)</f>
        <v>122335</v>
      </c>
      <c r="H1018" s="116">
        <f t="shared" ref="H1018" si="84">+ROUND(E1018*F1018*G1018,0)</f>
        <v>6117</v>
      </c>
    </row>
    <row r="1019" spans="2:8" ht="15.75" thickBot="1">
      <c r="B1019" s="991"/>
      <c r="C1019" s="991"/>
      <c r="D1019" s="991"/>
      <c r="E1019" s="1042" t="s">
        <v>506</v>
      </c>
      <c r="F1019" s="1043"/>
      <c r="G1019" s="1031"/>
      <c r="H1019" s="29">
        <f>ROUND(SUM(H1017:H1018),0)</f>
        <v>9515</v>
      </c>
    </row>
    <row r="1020" spans="2:8" ht="15.75" thickBot="1">
      <c r="B1020" s="42"/>
      <c r="C1020" s="42"/>
      <c r="D1020" s="42"/>
      <c r="E1020" s="42"/>
      <c r="F1020" s="42"/>
      <c r="G1020" s="42"/>
      <c r="H1020" s="42"/>
    </row>
    <row r="1021" spans="2:8" ht="15.75" thickBot="1">
      <c r="B1021" s="40"/>
      <c r="C1021" s="40"/>
      <c r="D1021" s="40"/>
      <c r="E1021" s="995" t="s">
        <v>507</v>
      </c>
      <c r="F1021" s="996"/>
      <c r="G1021" s="997"/>
      <c r="H1021" s="14">
        <f>+ROUND(H1019+H1010+H1006+H1014,0)</f>
        <v>21715</v>
      </c>
    </row>
    <row r="1023" spans="2:8" ht="14.45" customHeight="1" thickBot="1"/>
    <row r="1024" spans="2:8" ht="16.5" thickBot="1">
      <c r="B1024" s="998" t="s">
        <v>2532</v>
      </c>
      <c r="C1024" s="999"/>
      <c r="D1024" s="999"/>
      <c r="E1024" s="999"/>
      <c r="F1024" s="999"/>
      <c r="G1024" s="999"/>
      <c r="H1024" s="1000"/>
    </row>
    <row r="1025" spans="2:8" ht="15" customHeight="1" thickBot="1">
      <c r="B1025" s="1001" t="s">
        <v>488</v>
      </c>
      <c r="C1025" s="1002"/>
      <c r="D1025" s="1003"/>
      <c r="E1025" s="1004"/>
      <c r="F1025" s="1004"/>
      <c r="G1025" s="1004"/>
      <c r="H1025" s="1005"/>
    </row>
    <row r="1026" spans="2:8" ht="15.75" thickBot="1">
      <c r="B1026" s="1006" t="s">
        <v>2578</v>
      </c>
      <c r="C1026" s="1007"/>
      <c r="D1026" s="1008" t="s">
        <v>2135</v>
      </c>
      <c r="E1026" s="1007"/>
      <c r="F1026" s="1007"/>
      <c r="G1026" s="1007"/>
      <c r="H1026" s="1009"/>
    </row>
    <row r="1027" spans="2:8" ht="14.45" customHeight="1">
      <c r="B1027" s="1010" t="str">
        <f>VLOOKUP(D1026,ACTIVIDADES!A:D,2,FALSE)</f>
        <v>Collar de derivación de 2" x 1/2"</v>
      </c>
      <c r="C1027" s="1011"/>
      <c r="D1027" s="1010" t="s">
        <v>34</v>
      </c>
      <c r="E1027" s="1011"/>
      <c r="F1027" s="1011"/>
      <c r="G1027" s="1011"/>
      <c r="H1027" s="38" t="s">
        <v>1</v>
      </c>
    </row>
    <row r="1028" spans="2:8">
      <c r="B1028" s="1012"/>
      <c r="C1028" s="1013"/>
      <c r="D1028" s="1016">
        <f>+ROUND(H1046+H1037+H1033+H1041,0)</f>
        <v>22905</v>
      </c>
      <c r="E1028" s="1017"/>
      <c r="F1028" s="1017"/>
      <c r="G1028" s="1017"/>
      <c r="H1028" s="1020" t="s">
        <v>35</v>
      </c>
    </row>
    <row r="1029" spans="2:8" ht="15.75" thickBot="1">
      <c r="B1029" s="1014"/>
      <c r="C1029" s="1015"/>
      <c r="D1029" s="1018"/>
      <c r="E1029" s="1019"/>
      <c r="F1029" s="1019"/>
      <c r="G1029" s="1019"/>
      <c r="H1029" s="1021"/>
    </row>
    <row r="1030" spans="2:8" ht="15.75" thickBot="1"/>
    <row r="1031" spans="2:8">
      <c r="B1031" s="1207" t="s">
        <v>494</v>
      </c>
      <c r="C1031" s="1208"/>
      <c r="D1031" s="124" t="s">
        <v>495</v>
      </c>
      <c r="E1031" s="123" t="s">
        <v>496</v>
      </c>
      <c r="F1031" s="123" t="s">
        <v>2469</v>
      </c>
      <c r="G1031" s="122" t="s">
        <v>492</v>
      </c>
      <c r="H1031" s="121" t="s">
        <v>493</v>
      </c>
    </row>
    <row r="1032" spans="2:8" ht="15.75" thickBot="1">
      <c r="B1032" s="91" t="s">
        <v>769</v>
      </c>
      <c r="C1032" s="11" t="str">
        <f>VLOOKUP(B1032,'LISTA DE PRECIOS'!A:B,2,FALSE)</f>
        <v>Collar de derivación unión platino de 2" x 1/2"</v>
      </c>
      <c r="D1032" s="12" t="str">
        <f>VLOOKUP(B1032,'LISTA DE PRECIOS'!A:D,4,FALSE)</f>
        <v>Un</v>
      </c>
      <c r="E1032" s="92">
        <v>1</v>
      </c>
      <c r="F1032" s="92">
        <v>1</v>
      </c>
      <c r="G1032" s="13">
        <f>VLOOKUP(B1032,'LISTA DE PRECIOS'!A:E,5,FALSE)</f>
        <v>13390.2</v>
      </c>
      <c r="H1032" s="94">
        <f>+ROUND(E1032*F1032*G1032,0)</f>
        <v>13390</v>
      </c>
    </row>
    <row r="1033" spans="2:8" ht="15.75" thickBot="1">
      <c r="B1033" s="1022"/>
      <c r="C1033" s="1023"/>
      <c r="D1033" s="1024"/>
      <c r="E1033" s="1030" t="s">
        <v>497</v>
      </c>
      <c r="F1033" s="1031"/>
      <c r="G1033" s="1032"/>
      <c r="H1033" s="29">
        <f>ROUND(SUM(H1032:H1032),0)</f>
        <v>13390</v>
      </c>
    </row>
    <row r="1034" spans="2:8" ht="15.75" thickBot="1">
      <c r="B1034" s="1027"/>
      <c r="C1034" s="1027"/>
      <c r="D1034" s="1027"/>
      <c r="E1034" s="1027"/>
      <c r="F1034" s="1027"/>
      <c r="G1034" s="1027"/>
      <c r="H1034" s="1027"/>
    </row>
    <row r="1035" spans="2:8">
      <c r="B1035" s="1207" t="s">
        <v>489</v>
      </c>
      <c r="C1035" s="1208"/>
      <c r="D1035" s="124" t="s">
        <v>490</v>
      </c>
      <c r="E1035" s="123" t="s">
        <v>491</v>
      </c>
      <c r="F1035" s="123" t="s">
        <v>2530</v>
      </c>
      <c r="G1035" s="122" t="s">
        <v>492</v>
      </c>
      <c r="H1035" s="121" t="s">
        <v>493</v>
      </c>
    </row>
    <row r="1036" spans="2:8" ht="15.75" thickBot="1">
      <c r="B1036" s="91"/>
      <c r="C1036" s="95"/>
      <c r="D1036" s="92"/>
      <c r="E1036" s="155"/>
      <c r="F1036" s="155"/>
      <c r="G1036" s="93"/>
      <c r="H1036" s="154"/>
    </row>
    <row r="1037" spans="2:8" ht="15.75" thickBot="1">
      <c r="B1037" s="1022"/>
      <c r="C1037" s="1023"/>
      <c r="D1037" s="1024"/>
      <c r="E1037" s="1030" t="s">
        <v>498</v>
      </c>
      <c r="F1037" s="1031"/>
      <c r="G1037" s="1032"/>
      <c r="H1037" s="29">
        <f>ROUND(SUM(H1036:H1036),0)</f>
        <v>0</v>
      </c>
    </row>
    <row r="1038" spans="2:8" ht="15.75" thickBot="1">
      <c r="B1038" s="42"/>
      <c r="C1038" s="42"/>
      <c r="D1038" s="42"/>
      <c r="E1038" s="10"/>
      <c r="F1038" s="10"/>
      <c r="G1038" s="7"/>
      <c r="H1038" s="8"/>
    </row>
    <row r="1039" spans="2:8" ht="24.75" thickBot="1">
      <c r="B1039" s="1033" t="s">
        <v>499</v>
      </c>
      <c r="C1039" s="1034"/>
      <c r="D1039" s="30" t="s">
        <v>495</v>
      </c>
      <c r="E1039" s="30" t="s">
        <v>501</v>
      </c>
      <c r="F1039" s="25" t="s">
        <v>2530</v>
      </c>
      <c r="G1039" s="31" t="s">
        <v>500</v>
      </c>
      <c r="H1039" s="32" t="s">
        <v>493</v>
      </c>
    </row>
    <row r="1040" spans="2:8" ht="15.75" thickBot="1">
      <c r="B1040" s="15">
        <v>3</v>
      </c>
      <c r="C1040" s="16" t="s">
        <v>4</v>
      </c>
      <c r="D1040" s="17"/>
      <c r="E1040" s="18"/>
      <c r="F1040" s="18"/>
      <c r="G1040" s="19"/>
      <c r="H1040" s="20">
        <f t="shared" ref="H1040" si="85">+ROUND(E1040*G1040,0)</f>
        <v>0</v>
      </c>
    </row>
    <row r="1041" spans="2:8" ht="15.75" thickBot="1">
      <c r="B1041" s="991"/>
      <c r="C1041" s="991"/>
      <c r="D1041" s="991"/>
      <c r="E1041" s="992" t="s">
        <v>502</v>
      </c>
      <c r="F1041" s="993"/>
      <c r="G1041" s="994"/>
      <c r="H1041" s="33">
        <f>ROUND(SUM(H1040:H1040),0)</f>
        <v>0</v>
      </c>
    </row>
    <row r="1042" spans="2:8" ht="15.75" thickBot="1">
      <c r="B1042" s="1027"/>
      <c r="C1042" s="1027"/>
      <c r="D1042" s="1027"/>
      <c r="E1042" s="1027"/>
      <c r="F1042" s="1027"/>
      <c r="G1042" s="1027"/>
      <c r="H1042" s="1027"/>
    </row>
    <row r="1043" spans="2:8">
      <c r="B1043" s="1207" t="s">
        <v>503</v>
      </c>
      <c r="C1043" s="1208"/>
      <c r="D1043" s="124" t="s">
        <v>495</v>
      </c>
      <c r="E1043" s="123" t="s">
        <v>504</v>
      </c>
      <c r="F1043" s="123" t="s">
        <v>2530</v>
      </c>
      <c r="G1043" s="122" t="s">
        <v>505</v>
      </c>
      <c r="H1043" s="121" t="s">
        <v>493</v>
      </c>
    </row>
    <row r="1044" spans="2:8">
      <c r="B1044" s="111" t="s">
        <v>2514</v>
      </c>
      <c r="C1044" s="11" t="str">
        <f>VLOOKUP(B1044,'LISTA DE PRECIOS'!A:B,2,FALSE)</f>
        <v>Ayudante</v>
      </c>
      <c r="D1044" s="12" t="str">
        <f>VLOOKUP(B1044,'LISTA DE PRECIOS'!A:D,4,FALSE)</f>
        <v>Día</v>
      </c>
      <c r="E1044" s="23">
        <v>0.05</v>
      </c>
      <c r="F1044" s="23">
        <v>1</v>
      </c>
      <c r="G1044" s="13">
        <f>VLOOKUP(B1044,'LISTA DE PRECIOS'!A:E,5,FALSE)</f>
        <v>67964</v>
      </c>
      <c r="H1044" s="119">
        <f>+ROUND(E1044*F1044*G1044,0)</f>
        <v>3398</v>
      </c>
    </row>
    <row r="1045" spans="2:8" ht="15.75" thickBot="1">
      <c r="B1045" s="118" t="s">
        <v>2516</v>
      </c>
      <c r="C1045" s="11" t="str">
        <f>VLOOKUP(B1045,'LISTA DE PRECIOS'!A:B,2,FALSE)</f>
        <v>Oficial</v>
      </c>
      <c r="D1045" s="12" t="str">
        <f>VLOOKUP(B1045,'LISTA DE PRECIOS'!A:D,4,FALSE)</f>
        <v>Día</v>
      </c>
      <c r="E1045" s="117">
        <v>0.05</v>
      </c>
      <c r="F1045" s="117">
        <v>1</v>
      </c>
      <c r="G1045" s="13">
        <f>VLOOKUP(B1045,'LISTA DE PRECIOS'!A:E,5,FALSE)</f>
        <v>122335</v>
      </c>
      <c r="H1045" s="116">
        <f t="shared" ref="H1045" si="86">+ROUND(E1045*F1045*G1045,0)</f>
        <v>6117</v>
      </c>
    </row>
    <row r="1046" spans="2:8" ht="15.75" thickBot="1">
      <c r="B1046" s="991"/>
      <c r="C1046" s="991"/>
      <c r="D1046" s="991"/>
      <c r="E1046" s="1042" t="s">
        <v>506</v>
      </c>
      <c r="F1046" s="1043"/>
      <c r="G1046" s="1031"/>
      <c r="H1046" s="29">
        <f>ROUND(SUM(H1044:H1045),0)</f>
        <v>9515</v>
      </c>
    </row>
    <row r="1047" spans="2:8" ht="15.75" thickBot="1">
      <c r="B1047" s="42"/>
      <c r="C1047" s="42"/>
      <c r="D1047" s="42"/>
      <c r="E1047" s="42"/>
      <c r="F1047" s="42"/>
      <c r="G1047" s="42"/>
      <c r="H1047" s="42"/>
    </row>
    <row r="1048" spans="2:8" ht="15.75" thickBot="1">
      <c r="B1048" s="40"/>
      <c r="C1048" s="40"/>
      <c r="D1048" s="40"/>
      <c r="E1048" s="995" t="s">
        <v>507</v>
      </c>
      <c r="F1048" s="996"/>
      <c r="G1048" s="997"/>
      <c r="H1048" s="14">
        <f>+ROUND(H1046+H1037+H1033+H1041,0)</f>
        <v>22905</v>
      </c>
    </row>
    <row r="1049" spans="2:8">
      <c r="B1049" s="40"/>
      <c r="C1049" s="40"/>
      <c r="D1049" s="40"/>
      <c r="E1049" s="201"/>
      <c r="F1049" s="201"/>
      <c r="G1049" s="201"/>
      <c r="H1049" s="200"/>
    </row>
    <row r="1050" spans="2:8" ht="15.75" thickBot="1"/>
    <row r="1051" spans="2:8" ht="16.5" thickBot="1">
      <c r="B1051" s="998" t="s">
        <v>2532</v>
      </c>
      <c r="C1051" s="999"/>
      <c r="D1051" s="999"/>
      <c r="E1051" s="999"/>
      <c r="F1051" s="999"/>
      <c r="G1051" s="999"/>
      <c r="H1051" s="1000"/>
    </row>
    <row r="1052" spans="2:8" ht="15" customHeight="1" thickBot="1">
      <c r="B1052" s="1001" t="s">
        <v>488</v>
      </c>
      <c r="C1052" s="1002"/>
      <c r="D1052" s="1003"/>
      <c r="E1052" s="1004"/>
      <c r="F1052" s="1004"/>
      <c r="G1052" s="1004"/>
      <c r="H1052" s="1005"/>
    </row>
    <row r="1053" spans="2:8" ht="15.75" customHeight="1" thickBot="1">
      <c r="B1053" s="1006" t="s">
        <v>2578</v>
      </c>
      <c r="C1053" s="1007"/>
      <c r="D1053" s="1008" t="s">
        <v>2137</v>
      </c>
      <c r="E1053" s="1007"/>
      <c r="F1053" s="1007"/>
      <c r="G1053" s="1007"/>
      <c r="H1053" s="1009"/>
    </row>
    <row r="1054" spans="2:8" ht="14.45" customHeight="1">
      <c r="B1054" s="1010" t="str">
        <f>VLOOKUP(D1053,ACTIVIDADES!A:D,2,FALSE)</f>
        <v>Cheque de 1 1/2" 200 psi en bronce</v>
      </c>
      <c r="C1054" s="1011"/>
      <c r="D1054" s="1010" t="s">
        <v>34</v>
      </c>
      <c r="E1054" s="1011"/>
      <c r="F1054" s="1011"/>
      <c r="G1054" s="1011"/>
      <c r="H1054" s="38" t="s">
        <v>1</v>
      </c>
    </row>
    <row r="1055" spans="2:8">
      <c r="B1055" s="1012"/>
      <c r="C1055" s="1013"/>
      <c r="D1055" s="1016" t="e">
        <f>+ROUND(H1076+H1068+H1064+H1072,0)</f>
        <v>#VALUE!</v>
      </c>
      <c r="E1055" s="1017"/>
      <c r="F1055" s="1017"/>
      <c r="G1055" s="1017"/>
      <c r="H1055" s="1020" t="s">
        <v>35</v>
      </c>
    </row>
    <row r="1056" spans="2:8" ht="15.75" thickBot="1">
      <c r="B1056" s="1014"/>
      <c r="C1056" s="1015"/>
      <c r="D1056" s="1018"/>
      <c r="E1056" s="1019"/>
      <c r="F1056" s="1019"/>
      <c r="G1056" s="1019"/>
      <c r="H1056" s="1021"/>
    </row>
    <row r="1057" spans="2:8" ht="15.75" thickBot="1"/>
    <row r="1058" spans="2:8">
      <c r="B1058" s="1028" t="s">
        <v>494</v>
      </c>
      <c r="C1058" s="1029"/>
      <c r="D1058" s="41" t="s">
        <v>495</v>
      </c>
      <c r="E1058" s="25" t="s">
        <v>496</v>
      </c>
      <c r="F1058" s="25" t="s">
        <v>2469</v>
      </c>
      <c r="G1058" s="26" t="s">
        <v>492</v>
      </c>
      <c r="H1058" s="27" t="s">
        <v>493</v>
      </c>
    </row>
    <row r="1059" spans="2:8">
      <c r="B1059" s="193" t="s">
        <v>926</v>
      </c>
      <c r="C1059" s="11" t="str">
        <f>VLOOKUP(B1059,'LISTA DE PRECIOS'!A:B,2,FALSE)</f>
        <v>Limpiador removedor PVC 1/4</v>
      </c>
      <c r="D1059" s="12" t="str">
        <f>VLOOKUP(B1059,'LISTA DE PRECIOS'!A:D,4,FALSE)</f>
        <v>Un</v>
      </c>
      <c r="E1059" s="176">
        <v>1.4999999999999999E-2</v>
      </c>
      <c r="F1059" s="12">
        <v>1.03</v>
      </c>
      <c r="G1059" s="13">
        <f>VLOOKUP(B1059,'LISTA DE PRECIOS'!A:E,5,FALSE)</f>
        <v>37083</v>
      </c>
      <c r="H1059" s="39">
        <f>+ROUND(E1059*F1059*G1059,0)</f>
        <v>573</v>
      </c>
    </row>
    <row r="1060" spans="2:8" ht="22.5" customHeight="1">
      <c r="B1060" s="193" t="s">
        <v>1111</v>
      </c>
      <c r="C1060" s="11" t="str">
        <f>VLOOKUP(B1060,'LISTA DE PRECIOS'!A:B,2,FALSE)</f>
        <v>Soldadura liquida para PVC 1/4</v>
      </c>
      <c r="D1060" s="12" t="str">
        <f>VLOOKUP(B1060,'LISTA DE PRECIOS'!A:D,4,FALSE)</f>
        <v>Un</v>
      </c>
      <c r="E1060" s="176">
        <v>1.4999999999999999E-2</v>
      </c>
      <c r="F1060" s="12">
        <v>1.03</v>
      </c>
      <c r="G1060" s="13">
        <f>VLOOKUP(B1060,'LISTA DE PRECIOS'!A:E,5,FALSE)</f>
        <v>62900</v>
      </c>
      <c r="H1060" s="39">
        <f>+ROUND(E1060*F1060*G1060,0)</f>
        <v>972</v>
      </c>
    </row>
    <row r="1061" spans="2:8" ht="22.5" customHeight="1">
      <c r="B1061" s="193" t="s">
        <v>1414</v>
      </c>
      <c r="C1061" s="11" t="str">
        <f>VLOOKUP(B1061,'LISTA DE PRECIOS'!A:B,2,FALSE)</f>
        <v>Cheque de 1 1/2" en bronce fundido</v>
      </c>
      <c r="D1061" s="12" t="str">
        <f>VLOOKUP(B1061,'LISTA DE PRECIOS'!A:D,4,FALSE)</f>
        <v>un</v>
      </c>
      <c r="E1061" s="12">
        <v>1</v>
      </c>
      <c r="F1061" s="12">
        <v>1</v>
      </c>
      <c r="G1061" s="13">
        <f>VLOOKUP(B1061,'LISTA DE PRECIOS'!A:E,5,FALSE)</f>
        <v>189695.52</v>
      </c>
      <c r="H1061" s="39">
        <f>+ROUND(E1061*F1061*G1061,0)</f>
        <v>189696</v>
      </c>
    </row>
    <row r="1062" spans="2:8" ht="22.5" customHeight="1">
      <c r="B1062" s="193" t="s">
        <v>761</v>
      </c>
      <c r="C1062" s="11" t="str">
        <f>VLOOKUP(B1062,'LISTA DE PRECIOS'!A:B,2,FALSE)</f>
        <v>Cinta de teflón 10 m</v>
      </c>
      <c r="D1062" s="12" t="str">
        <f>VLOOKUP(B1062,'LISTA DE PRECIOS'!A:D,4,FALSE)</f>
        <v>Un</v>
      </c>
      <c r="E1062" s="176">
        <v>1</v>
      </c>
      <c r="F1062" s="12">
        <v>0.02</v>
      </c>
      <c r="G1062" s="13">
        <f>VLOOKUP(B1062,'LISTA DE PRECIOS'!A:E,5,FALSE)</f>
        <v>1758</v>
      </c>
      <c r="H1062" s="39">
        <f t="shared" ref="H1062:H1063" si="87">+ROUND(E1062*F1062*G1062,0)</f>
        <v>35</v>
      </c>
    </row>
    <row r="1063" spans="2:8" ht="22.5" customHeight="1" thickBot="1">
      <c r="B1063" s="170" t="s">
        <v>662</v>
      </c>
      <c r="C1063" s="11" t="str">
        <f>VLOOKUP(B1063,'LISTA DE PRECIOS'!A:B,2,FALSE)</f>
        <v>Adaptador PVC macho de 1 1/2" presión</v>
      </c>
      <c r="D1063" s="12" t="str">
        <f>VLOOKUP(B1063,'LISTA DE PRECIOS'!A:D,4,FALSE)</f>
        <v>Un</v>
      </c>
      <c r="E1063" s="173">
        <v>2</v>
      </c>
      <c r="F1063" s="92" t="s">
        <v>2581</v>
      </c>
      <c r="G1063" s="13">
        <f>VLOOKUP(B1063,'LISTA DE PRECIOS'!A:E,5,FALSE)</f>
        <v>3562</v>
      </c>
      <c r="H1063" s="94" t="e">
        <f t="shared" si="87"/>
        <v>#VALUE!</v>
      </c>
    </row>
    <row r="1064" spans="2:8" ht="15.75" thickBot="1">
      <c r="B1064" s="1022"/>
      <c r="C1064" s="1023"/>
      <c r="D1064" s="1024"/>
      <c r="E1064" s="1030" t="s">
        <v>497</v>
      </c>
      <c r="F1064" s="1031"/>
      <c r="G1064" s="1032"/>
      <c r="H1064" s="29" t="e">
        <f>ROUND(SUM(H1059:H1063),0)</f>
        <v>#VALUE!</v>
      </c>
    </row>
    <row r="1065" spans="2:8" ht="15.75" thickBot="1">
      <c r="B1065" s="1027"/>
      <c r="C1065" s="1027"/>
      <c r="D1065" s="1027"/>
      <c r="E1065" s="1027"/>
      <c r="F1065" s="1027"/>
      <c r="G1065" s="1027"/>
      <c r="H1065" s="1027"/>
    </row>
    <row r="1066" spans="2:8">
      <c r="B1066" s="1028" t="s">
        <v>489</v>
      </c>
      <c r="C1066" s="1029"/>
      <c r="D1066" s="41" t="s">
        <v>490</v>
      </c>
      <c r="E1066" s="25" t="s">
        <v>491</v>
      </c>
      <c r="F1066" s="25" t="s">
        <v>2530</v>
      </c>
      <c r="G1066" s="26" t="s">
        <v>492</v>
      </c>
      <c r="H1066" s="27" t="s">
        <v>493</v>
      </c>
    </row>
    <row r="1067" spans="2:8" ht="15.75" thickBot="1">
      <c r="B1067" s="91" t="s">
        <v>543</v>
      </c>
      <c r="C1067" s="95" t="s">
        <v>203</v>
      </c>
      <c r="D1067" s="92" t="s">
        <v>39</v>
      </c>
      <c r="E1067" s="155">
        <v>0.1</v>
      </c>
      <c r="F1067" s="155"/>
      <c r="G1067" s="93">
        <f>+H1076</f>
        <v>24467</v>
      </c>
      <c r="H1067" s="154">
        <f>+ROUND(E1067*G1067,0)</f>
        <v>2447</v>
      </c>
    </row>
    <row r="1068" spans="2:8" ht="15.75" thickBot="1">
      <c r="B1068" s="1022"/>
      <c r="C1068" s="1023"/>
      <c r="D1068" s="1024"/>
      <c r="E1068" s="1030" t="s">
        <v>498</v>
      </c>
      <c r="F1068" s="1031"/>
      <c r="G1068" s="1032"/>
      <c r="H1068" s="29">
        <f>ROUND(SUM(H1067:H1067),0)</f>
        <v>2447</v>
      </c>
    </row>
    <row r="1069" spans="2:8" ht="15.75" thickBot="1">
      <c r="B1069" s="42"/>
      <c r="C1069" s="42"/>
      <c r="D1069" s="42"/>
      <c r="E1069" s="10"/>
      <c r="F1069" s="10"/>
      <c r="G1069" s="7"/>
      <c r="H1069" s="8"/>
    </row>
    <row r="1070" spans="2:8" ht="24.75" thickBot="1">
      <c r="B1070" s="1033" t="s">
        <v>499</v>
      </c>
      <c r="C1070" s="1034"/>
      <c r="D1070" s="30" t="s">
        <v>495</v>
      </c>
      <c r="E1070" s="30" t="s">
        <v>501</v>
      </c>
      <c r="F1070" s="25" t="s">
        <v>2530</v>
      </c>
      <c r="G1070" s="31" t="s">
        <v>500</v>
      </c>
      <c r="H1070" s="32" t="s">
        <v>493</v>
      </c>
    </row>
    <row r="1071" spans="2:8" ht="15.75" thickBot="1">
      <c r="B1071" s="15">
        <v>3</v>
      </c>
      <c r="C1071" s="16" t="s">
        <v>4</v>
      </c>
      <c r="D1071" s="17"/>
      <c r="E1071" s="18"/>
      <c r="F1071" s="18"/>
      <c r="G1071" s="19"/>
      <c r="H1071" s="20">
        <f t="shared" ref="H1071" si="88">+ROUND(E1071*G1071,0)</f>
        <v>0</v>
      </c>
    </row>
    <row r="1072" spans="2:8" ht="15.75" thickBot="1">
      <c r="B1072" s="991"/>
      <c r="C1072" s="991"/>
      <c r="D1072" s="991"/>
      <c r="E1072" s="992" t="s">
        <v>502</v>
      </c>
      <c r="F1072" s="993"/>
      <c r="G1072" s="994"/>
      <c r="H1072" s="33">
        <f>ROUND(SUM(H1071:H1071),0)</f>
        <v>0</v>
      </c>
    </row>
    <row r="1073" spans="2:8" ht="15.75" thickBot="1">
      <c r="B1073" s="1027"/>
      <c r="C1073" s="1027"/>
      <c r="D1073" s="1027"/>
      <c r="E1073" s="1027"/>
      <c r="F1073" s="1027"/>
      <c r="G1073" s="1027"/>
      <c r="H1073" s="1027"/>
    </row>
    <row r="1074" spans="2:8">
      <c r="B1074" s="1028" t="s">
        <v>503</v>
      </c>
      <c r="C1074" s="1029"/>
      <c r="D1074" s="41" t="s">
        <v>495</v>
      </c>
      <c r="E1074" s="25" t="s">
        <v>504</v>
      </c>
      <c r="F1074" s="25" t="s">
        <v>2530</v>
      </c>
      <c r="G1074" s="26" t="s">
        <v>505</v>
      </c>
      <c r="H1074" s="27" t="s">
        <v>493</v>
      </c>
    </row>
    <row r="1075" spans="2:8" ht="15.75" thickBot="1">
      <c r="B1075" s="118" t="s">
        <v>2516</v>
      </c>
      <c r="C1075" s="11" t="str">
        <f>VLOOKUP(B1075,'LISTA DE PRECIOS'!A:B,2,FALSE)</f>
        <v>Oficial</v>
      </c>
      <c r="D1075" s="12" t="str">
        <f>VLOOKUP(B1075,'LISTA DE PRECIOS'!A:D,4,FALSE)</f>
        <v>Día</v>
      </c>
      <c r="E1075" s="117">
        <v>0.2</v>
      </c>
      <c r="F1075" s="117">
        <v>1</v>
      </c>
      <c r="G1075" s="13">
        <f>VLOOKUP(B1075,'LISTA DE PRECIOS'!A:E,5,FALSE)</f>
        <v>122335</v>
      </c>
      <c r="H1075" s="116">
        <f>+ROUND(E1075*F1075*G1075,0)</f>
        <v>24467</v>
      </c>
    </row>
    <row r="1076" spans="2:8" ht="15.75" thickBot="1">
      <c r="B1076" s="991"/>
      <c r="C1076" s="991"/>
      <c r="D1076" s="991"/>
      <c r="E1076" s="1042" t="s">
        <v>506</v>
      </c>
      <c r="F1076" s="1043"/>
      <c r="G1076" s="1031"/>
      <c r="H1076" s="29">
        <f>ROUND(SUM(H1075:H1075),0)</f>
        <v>24467</v>
      </c>
    </row>
    <row r="1077" spans="2:8" ht="15.75" thickBot="1">
      <c r="B1077" s="42"/>
      <c r="C1077" s="42"/>
      <c r="D1077" s="42"/>
      <c r="E1077" s="42"/>
      <c r="F1077" s="42"/>
      <c r="G1077" s="42"/>
      <c r="H1077" s="42"/>
    </row>
    <row r="1078" spans="2:8" ht="15.75" thickBot="1">
      <c r="B1078" s="40"/>
      <c r="C1078" s="40"/>
      <c r="D1078" s="40"/>
      <c r="E1078" s="995" t="s">
        <v>507</v>
      </c>
      <c r="F1078" s="996"/>
      <c r="G1078" s="997"/>
      <c r="H1078" s="14" t="e">
        <f>+ROUND(H1076+H1068+H1064+H1072,0)</f>
        <v>#VALUE!</v>
      </c>
    </row>
    <row r="1080" spans="2:8" ht="15.75" thickBot="1"/>
    <row r="1081" spans="2:8" ht="16.5" thickBot="1">
      <c r="B1081" s="998" t="s">
        <v>2532</v>
      </c>
      <c r="C1081" s="999"/>
      <c r="D1081" s="999"/>
      <c r="E1081" s="999"/>
      <c r="F1081" s="999"/>
      <c r="G1081" s="999"/>
      <c r="H1081" s="1000"/>
    </row>
    <row r="1082" spans="2:8" ht="15" customHeight="1" thickBot="1">
      <c r="B1082" s="1001" t="s">
        <v>488</v>
      </c>
      <c r="C1082" s="1002"/>
      <c r="D1082" s="1003"/>
      <c r="E1082" s="1004"/>
      <c r="F1082" s="1004"/>
      <c r="G1082" s="1004"/>
      <c r="H1082" s="1005"/>
    </row>
    <row r="1083" spans="2:8" ht="15.75" customHeight="1" thickBot="1">
      <c r="B1083" s="1006" t="s">
        <v>2578</v>
      </c>
      <c r="C1083" s="1007"/>
      <c r="D1083" s="1008" t="s">
        <v>2139</v>
      </c>
      <c r="E1083" s="1007"/>
      <c r="F1083" s="1007"/>
      <c r="G1083" s="1007"/>
      <c r="H1083" s="1009"/>
    </row>
    <row r="1084" spans="2:8" ht="14.45" customHeight="1">
      <c r="B1084" s="1010" t="str">
        <f>VLOOKUP(D1083,ACTIVIDADES!A:D,2,FALSE)</f>
        <v>Cheque de 1" en bronce</v>
      </c>
      <c r="C1084" s="1011"/>
      <c r="D1084" s="1010" t="s">
        <v>34</v>
      </c>
      <c r="E1084" s="1011"/>
      <c r="F1084" s="1011"/>
      <c r="G1084" s="1011"/>
      <c r="H1084" s="38" t="s">
        <v>1</v>
      </c>
    </row>
    <row r="1085" spans="2:8">
      <c r="B1085" s="1012"/>
      <c r="C1085" s="1013"/>
      <c r="D1085" s="1016">
        <f>+ROUND(H1106+H1098+H1094+H1102,0)</f>
        <v>120446</v>
      </c>
      <c r="E1085" s="1017"/>
      <c r="F1085" s="1017"/>
      <c r="G1085" s="1017"/>
      <c r="H1085" s="1020" t="s">
        <v>35</v>
      </c>
    </row>
    <row r="1086" spans="2:8" ht="15.75" thickBot="1">
      <c r="B1086" s="1014"/>
      <c r="C1086" s="1015"/>
      <c r="D1086" s="1018"/>
      <c r="E1086" s="1019"/>
      <c r="F1086" s="1019"/>
      <c r="G1086" s="1019"/>
      <c r="H1086" s="1021"/>
    </row>
    <row r="1087" spans="2:8" ht="15.75" thickBot="1"/>
    <row r="1088" spans="2:8">
      <c r="B1088" s="1028" t="s">
        <v>494</v>
      </c>
      <c r="C1088" s="1029"/>
      <c r="D1088" s="41" t="s">
        <v>495</v>
      </c>
      <c r="E1088" s="25" t="s">
        <v>496</v>
      </c>
      <c r="F1088" s="25" t="s">
        <v>2469</v>
      </c>
      <c r="G1088" s="26" t="s">
        <v>492</v>
      </c>
      <c r="H1088" s="27" t="s">
        <v>493</v>
      </c>
    </row>
    <row r="1089" spans="2:8">
      <c r="B1089" s="193" t="s">
        <v>663</v>
      </c>
      <c r="C1089" s="11" t="str">
        <f>VLOOKUP(B1089,'LISTA DE PRECIOS'!A:B,2,FALSE)</f>
        <v>Adaptador PVC macho de 1" presión</v>
      </c>
      <c r="D1089" s="12" t="str">
        <f>VLOOKUP(B1089,'LISTA DE PRECIOS'!A:D,4,FALSE)</f>
        <v>Un</v>
      </c>
      <c r="E1089" s="176">
        <v>2</v>
      </c>
      <c r="F1089" s="12">
        <v>1</v>
      </c>
      <c r="G1089" s="13">
        <f>VLOOKUP(B1089,'LISTA DE PRECIOS'!A:E,5,FALSE)</f>
        <v>1487</v>
      </c>
      <c r="H1089" s="39">
        <f>+ROUND(E1089*F1089*G1089,0)</f>
        <v>2974</v>
      </c>
    </row>
    <row r="1090" spans="2:8" ht="22.5" customHeight="1">
      <c r="B1090" s="193" t="s">
        <v>926</v>
      </c>
      <c r="C1090" s="11" t="str">
        <f>VLOOKUP(B1090,'LISTA DE PRECIOS'!A:B,2,FALSE)</f>
        <v>Limpiador removedor PVC 1/4</v>
      </c>
      <c r="D1090" s="12" t="str">
        <f>VLOOKUP(B1090,'LISTA DE PRECIOS'!A:D,4,FALSE)</f>
        <v>Un</v>
      </c>
      <c r="E1090" s="176">
        <v>0.01</v>
      </c>
      <c r="F1090" s="12">
        <v>1.03</v>
      </c>
      <c r="G1090" s="13">
        <f>VLOOKUP(B1090,'LISTA DE PRECIOS'!A:E,5,FALSE)</f>
        <v>37083</v>
      </c>
      <c r="H1090" s="39">
        <f>+ROUND(E1090*F1090*G1090,0)</f>
        <v>382</v>
      </c>
    </row>
    <row r="1091" spans="2:8" ht="22.5" customHeight="1">
      <c r="B1091" s="193" t="s">
        <v>1111</v>
      </c>
      <c r="C1091" s="11" t="str">
        <f>VLOOKUP(B1091,'LISTA DE PRECIOS'!A:B,2,FALSE)</f>
        <v>Soldadura liquida para PVC 1/4</v>
      </c>
      <c r="D1091" s="12" t="str">
        <f>VLOOKUP(B1091,'LISTA DE PRECIOS'!A:D,4,FALSE)</f>
        <v>Un</v>
      </c>
      <c r="E1091" s="176">
        <v>0.01</v>
      </c>
      <c r="F1091" s="12">
        <v>1.03</v>
      </c>
      <c r="G1091" s="13">
        <f>VLOOKUP(B1091,'LISTA DE PRECIOS'!A:E,5,FALSE)</f>
        <v>62900</v>
      </c>
      <c r="H1091" s="39">
        <f>+ROUND(E1091*F1091*G1091,0)</f>
        <v>648</v>
      </c>
    </row>
    <row r="1092" spans="2:8" ht="22.5" customHeight="1">
      <c r="B1092" s="193" t="s">
        <v>1412</v>
      </c>
      <c r="C1092" s="11" t="str">
        <f>VLOOKUP(B1092,'LISTA DE PRECIOS'!A:B,2,FALSE)</f>
        <v>Cheque de 1" en bronce fundido</v>
      </c>
      <c r="D1092" s="12" t="str">
        <f>VLOOKUP(B1092,'LISTA DE PRECIOS'!A:D,4,FALSE)</f>
        <v>un</v>
      </c>
      <c r="E1092" s="176">
        <v>1</v>
      </c>
      <c r="F1092" s="12">
        <v>1</v>
      </c>
      <c r="G1092" s="13">
        <f>VLOOKUP(B1092,'LISTA DE PRECIOS'!A:E,5,FALSE)</f>
        <v>102950</v>
      </c>
      <c r="H1092" s="39">
        <f t="shared" ref="H1092:H1093" si="89">+ROUND(E1092*F1092*G1092,0)</f>
        <v>102950</v>
      </c>
    </row>
    <row r="1093" spans="2:8" ht="22.5" customHeight="1" thickBot="1">
      <c r="B1093" s="170" t="s">
        <v>761</v>
      </c>
      <c r="C1093" s="11" t="str">
        <f>VLOOKUP(B1093,'LISTA DE PRECIOS'!A:B,2,FALSE)</f>
        <v>Cinta de teflón 10 m</v>
      </c>
      <c r="D1093" s="12" t="str">
        <f>VLOOKUP(B1093,'LISTA DE PRECIOS'!A:D,4,FALSE)</f>
        <v>Un</v>
      </c>
      <c r="E1093" s="173">
        <v>1</v>
      </c>
      <c r="F1093" s="92">
        <v>0.02</v>
      </c>
      <c r="G1093" s="13">
        <f>VLOOKUP(B1093,'LISTA DE PRECIOS'!A:E,5,FALSE)</f>
        <v>1758</v>
      </c>
      <c r="H1093" s="94">
        <f t="shared" si="89"/>
        <v>35</v>
      </c>
    </row>
    <row r="1094" spans="2:8" ht="15.75" thickBot="1">
      <c r="B1094" s="1022"/>
      <c r="C1094" s="1023"/>
      <c r="D1094" s="1024"/>
      <c r="E1094" s="1030" t="s">
        <v>497</v>
      </c>
      <c r="F1094" s="1031"/>
      <c r="G1094" s="1032"/>
      <c r="H1094" s="29">
        <f>ROUND(SUM(H1089:H1093),0)</f>
        <v>106989</v>
      </c>
    </row>
    <row r="1095" spans="2:8" ht="15.75" thickBot="1">
      <c r="B1095" s="1027"/>
      <c r="C1095" s="1027"/>
      <c r="D1095" s="1027"/>
      <c r="E1095" s="1027"/>
      <c r="F1095" s="1027"/>
      <c r="G1095" s="1027"/>
      <c r="H1095" s="1027"/>
    </row>
    <row r="1096" spans="2:8">
      <c r="B1096" s="1028" t="s">
        <v>489</v>
      </c>
      <c r="C1096" s="1029"/>
      <c r="D1096" s="41" t="s">
        <v>490</v>
      </c>
      <c r="E1096" s="25" t="s">
        <v>491</v>
      </c>
      <c r="F1096" s="25" t="s">
        <v>2530</v>
      </c>
      <c r="G1096" s="26" t="s">
        <v>492</v>
      </c>
      <c r="H1096" s="27" t="s">
        <v>493</v>
      </c>
    </row>
    <row r="1097" spans="2:8" ht="15.75" thickBot="1">
      <c r="B1097" s="91" t="s">
        <v>543</v>
      </c>
      <c r="C1097" s="11" t="str">
        <f>VLOOKUP(B1097,'LISTA DE PRECIOS'!A:B,2,FALSE)</f>
        <v>Herramienta menor</v>
      </c>
      <c r="D1097" s="12" t="str">
        <f>VLOOKUP(B1097,'LISTA DE PRECIOS'!A:D,4,FALSE)</f>
        <v>%MO</v>
      </c>
      <c r="E1097" s="155">
        <v>0.1</v>
      </c>
      <c r="F1097" s="155"/>
      <c r="G1097" s="93">
        <f>+H1106</f>
        <v>12234</v>
      </c>
      <c r="H1097" s="154">
        <f>+ROUND(E1097*G1097,0)</f>
        <v>1223</v>
      </c>
    </row>
    <row r="1098" spans="2:8" ht="15.75" thickBot="1">
      <c r="B1098" s="1022"/>
      <c r="C1098" s="1023"/>
      <c r="D1098" s="1024"/>
      <c r="E1098" s="1030" t="s">
        <v>498</v>
      </c>
      <c r="F1098" s="1031"/>
      <c r="G1098" s="1032"/>
      <c r="H1098" s="29">
        <f>ROUND(SUM(H1097:H1097),0)</f>
        <v>1223</v>
      </c>
    </row>
    <row r="1099" spans="2:8" ht="15.75" thickBot="1">
      <c r="B1099" s="42"/>
      <c r="C1099" s="42"/>
      <c r="D1099" s="42"/>
      <c r="E1099" s="10"/>
      <c r="F1099" s="10"/>
      <c r="G1099" s="7"/>
      <c r="H1099" s="8"/>
    </row>
    <row r="1100" spans="2:8" ht="24.75" thickBot="1">
      <c r="B1100" s="1033" t="s">
        <v>499</v>
      </c>
      <c r="C1100" s="1034"/>
      <c r="D1100" s="30" t="s">
        <v>495</v>
      </c>
      <c r="E1100" s="30" t="s">
        <v>501</v>
      </c>
      <c r="F1100" s="25" t="s">
        <v>2530</v>
      </c>
      <c r="G1100" s="31" t="s">
        <v>500</v>
      </c>
      <c r="H1100" s="32" t="s">
        <v>493</v>
      </c>
    </row>
    <row r="1101" spans="2:8" ht="15.75" thickBot="1">
      <c r="B1101" s="15">
        <v>3</v>
      </c>
      <c r="C1101" s="16" t="s">
        <v>4</v>
      </c>
      <c r="D1101" s="17"/>
      <c r="E1101" s="18"/>
      <c r="F1101" s="18"/>
      <c r="G1101" s="19"/>
      <c r="H1101" s="20">
        <f t="shared" ref="H1101" si="90">+ROUND(E1101*G1101,0)</f>
        <v>0</v>
      </c>
    </row>
    <row r="1102" spans="2:8" ht="15.75" thickBot="1">
      <c r="B1102" s="991"/>
      <c r="C1102" s="991"/>
      <c r="D1102" s="991"/>
      <c r="E1102" s="992" t="s">
        <v>502</v>
      </c>
      <c r="F1102" s="993"/>
      <c r="G1102" s="994"/>
      <c r="H1102" s="33">
        <f>ROUND(SUM(H1101:H1101),0)</f>
        <v>0</v>
      </c>
    </row>
    <row r="1103" spans="2:8" ht="15.75" thickBot="1">
      <c r="B1103" s="1027"/>
      <c r="C1103" s="1027"/>
      <c r="D1103" s="1027"/>
      <c r="E1103" s="1027"/>
      <c r="F1103" s="1027"/>
      <c r="G1103" s="1027"/>
      <c r="H1103" s="1027"/>
    </row>
    <row r="1104" spans="2:8">
      <c r="B1104" s="1028" t="s">
        <v>503</v>
      </c>
      <c r="C1104" s="1029"/>
      <c r="D1104" s="41" t="s">
        <v>495</v>
      </c>
      <c r="E1104" s="25" t="s">
        <v>504</v>
      </c>
      <c r="F1104" s="25" t="s">
        <v>2530</v>
      </c>
      <c r="G1104" s="26" t="s">
        <v>505</v>
      </c>
      <c r="H1104" s="27" t="s">
        <v>493</v>
      </c>
    </row>
    <row r="1105" spans="2:8" ht="15.75" thickBot="1">
      <c r="B1105" s="118" t="s">
        <v>2516</v>
      </c>
      <c r="C1105" s="11" t="str">
        <f>VLOOKUP(B1105,'LISTA DE PRECIOS'!A:B,2,FALSE)</f>
        <v>Oficial</v>
      </c>
      <c r="D1105" s="12" t="str">
        <f>VLOOKUP(B1105,'LISTA DE PRECIOS'!A:D,4,FALSE)</f>
        <v>Día</v>
      </c>
      <c r="E1105" s="117">
        <v>0.1</v>
      </c>
      <c r="F1105" s="117">
        <v>1</v>
      </c>
      <c r="G1105" s="13">
        <f>VLOOKUP(B1105,'LISTA DE PRECIOS'!A:E,5,FALSE)</f>
        <v>122335</v>
      </c>
      <c r="H1105" s="116">
        <f>+ROUND(E1105*F1105*G1105,0)</f>
        <v>12234</v>
      </c>
    </row>
    <row r="1106" spans="2:8" ht="15.75" thickBot="1">
      <c r="B1106" s="991"/>
      <c r="C1106" s="991"/>
      <c r="D1106" s="991"/>
      <c r="E1106" s="1042" t="s">
        <v>506</v>
      </c>
      <c r="F1106" s="1043"/>
      <c r="G1106" s="1031"/>
      <c r="H1106" s="29">
        <f>ROUND(SUM(H1105:H1105),0)</f>
        <v>12234</v>
      </c>
    </row>
    <row r="1107" spans="2:8" ht="15.75" thickBot="1">
      <c r="B1107" s="42"/>
      <c r="C1107" s="42"/>
      <c r="D1107" s="42"/>
      <c r="E1107" s="42"/>
      <c r="F1107" s="42"/>
      <c r="G1107" s="42"/>
      <c r="H1107" s="42"/>
    </row>
    <row r="1108" spans="2:8" ht="15.75" thickBot="1">
      <c r="B1108" s="40"/>
      <c r="C1108" s="40"/>
      <c r="D1108" s="40"/>
      <c r="E1108" s="995" t="s">
        <v>507</v>
      </c>
      <c r="F1108" s="996"/>
      <c r="G1108" s="997"/>
      <c r="H1108" s="14">
        <f>+ROUND(H1106+H1098+H1094+H1102,0)</f>
        <v>120446</v>
      </c>
    </row>
    <row r="1110" spans="2:8" ht="15.75" thickBot="1"/>
    <row r="1111" spans="2:8" ht="16.5" thickBot="1">
      <c r="B1111" s="998" t="s">
        <v>2532</v>
      </c>
      <c r="C1111" s="999"/>
      <c r="D1111" s="999"/>
      <c r="E1111" s="999"/>
      <c r="F1111" s="999"/>
      <c r="G1111" s="999"/>
      <c r="H1111" s="1000"/>
    </row>
    <row r="1112" spans="2:8" ht="15" customHeight="1" thickBot="1">
      <c r="B1112" s="1001" t="s">
        <v>488</v>
      </c>
      <c r="C1112" s="1002"/>
      <c r="D1112" s="1003"/>
      <c r="E1112" s="1004"/>
      <c r="F1112" s="1004"/>
      <c r="G1112" s="1004"/>
      <c r="H1112" s="1005"/>
    </row>
    <row r="1113" spans="2:8" ht="15.75" customHeight="1" thickBot="1">
      <c r="B1113" s="1006" t="s">
        <v>2578</v>
      </c>
      <c r="C1113" s="1007"/>
      <c r="D1113" s="1008" t="s">
        <v>2141</v>
      </c>
      <c r="E1113" s="1007"/>
      <c r="F1113" s="1007"/>
      <c r="G1113" s="1007"/>
      <c r="H1113" s="1009"/>
    </row>
    <row r="1114" spans="2:8" ht="14.45" customHeight="1">
      <c r="B1114" s="1010" t="str">
        <f>VLOOKUP(D1113,ACTIVIDADES!A:D,2,FALSE)</f>
        <v>Cheque de 1/2" en bronce</v>
      </c>
      <c r="C1114" s="1011"/>
      <c r="D1114" s="1010" t="s">
        <v>34</v>
      </c>
      <c r="E1114" s="1011"/>
      <c r="F1114" s="1011"/>
      <c r="G1114" s="1011"/>
      <c r="H1114" s="38" t="s">
        <v>1</v>
      </c>
    </row>
    <row r="1115" spans="2:8">
      <c r="B1115" s="1012"/>
      <c r="C1115" s="1013"/>
      <c r="D1115" s="1016">
        <f>+ROUND(H1136+H1128+H1124+H1132,0)</f>
        <v>75708</v>
      </c>
      <c r="E1115" s="1017"/>
      <c r="F1115" s="1017"/>
      <c r="G1115" s="1017"/>
      <c r="H1115" s="1020" t="s">
        <v>35</v>
      </c>
    </row>
    <row r="1116" spans="2:8" ht="15.75" thickBot="1">
      <c r="B1116" s="1014"/>
      <c r="C1116" s="1015"/>
      <c r="D1116" s="1018"/>
      <c r="E1116" s="1019"/>
      <c r="F1116" s="1019"/>
      <c r="G1116" s="1019"/>
      <c r="H1116" s="1021"/>
    </row>
    <row r="1117" spans="2:8" ht="15.75" thickBot="1"/>
    <row r="1118" spans="2:8">
      <c r="B1118" s="1028" t="s">
        <v>494</v>
      </c>
      <c r="C1118" s="1029"/>
      <c r="D1118" s="41" t="s">
        <v>495</v>
      </c>
      <c r="E1118" s="25" t="s">
        <v>496</v>
      </c>
      <c r="F1118" s="25" t="s">
        <v>2469</v>
      </c>
      <c r="G1118" s="26" t="s">
        <v>492</v>
      </c>
      <c r="H1118" s="27" t="s">
        <v>493</v>
      </c>
    </row>
    <row r="1119" spans="2:8">
      <c r="B1119" s="193" t="s">
        <v>926</v>
      </c>
      <c r="C1119" s="11" t="str">
        <f>VLOOKUP(B1119,'LISTA DE PRECIOS'!A:B,2,FALSE)</f>
        <v>Limpiador removedor PVC 1/4</v>
      </c>
      <c r="D1119" s="12" t="str">
        <f>VLOOKUP(B1119,'LISTA DE PRECIOS'!A:D,4,FALSE)</f>
        <v>Un</v>
      </c>
      <c r="E1119" s="176">
        <v>6.0000000000000001E-3</v>
      </c>
      <c r="F1119" s="12">
        <v>1.03</v>
      </c>
      <c r="G1119" s="13">
        <f>VLOOKUP(B1119,'LISTA DE PRECIOS'!A:E,5,FALSE)</f>
        <v>37083</v>
      </c>
      <c r="H1119" s="39">
        <f>+ROUND(E1119*F1119*G1119,0)</f>
        <v>229</v>
      </c>
    </row>
    <row r="1120" spans="2:8" ht="22.5" customHeight="1">
      <c r="B1120" s="193" t="s">
        <v>1111</v>
      </c>
      <c r="C1120" s="11" t="str">
        <f>VLOOKUP(B1120,'LISTA DE PRECIOS'!A:B,2,FALSE)</f>
        <v>Soldadura liquida para PVC 1/4</v>
      </c>
      <c r="D1120" s="12" t="str">
        <f>VLOOKUP(B1120,'LISTA DE PRECIOS'!A:D,4,FALSE)</f>
        <v>Un</v>
      </c>
      <c r="E1120" s="176">
        <v>6.0000000000000001E-3</v>
      </c>
      <c r="F1120" s="12">
        <v>1.03</v>
      </c>
      <c r="G1120" s="13">
        <f>VLOOKUP(B1120,'LISTA DE PRECIOS'!A:E,5,FALSE)</f>
        <v>62900</v>
      </c>
      <c r="H1120" s="39">
        <f>+ROUND(E1120*F1120*G1120,0)</f>
        <v>389</v>
      </c>
    </row>
    <row r="1121" spans="2:8" ht="22.5" customHeight="1">
      <c r="B1121" s="193" t="s">
        <v>1410</v>
      </c>
      <c r="C1121" s="11" t="str">
        <f>VLOOKUP(B1121,'LISTA DE PRECIOS'!A:B,2,FALSE)</f>
        <v>Cheque de 1/2" en bronce fundido</v>
      </c>
      <c r="D1121" s="12" t="str">
        <f>VLOOKUP(B1121,'LISTA DE PRECIOS'!A:D,4,FALSE)</f>
        <v>un</v>
      </c>
      <c r="E1121" s="176">
        <v>1</v>
      </c>
      <c r="F1121" s="12">
        <v>1</v>
      </c>
      <c r="G1121" s="13">
        <f>VLOOKUP(B1121,'LISTA DE PRECIOS'!A:E,5,FALSE)</f>
        <v>64900</v>
      </c>
      <c r="H1121" s="39">
        <f>+ROUND(E1121*F1121*G1121,0)</f>
        <v>64900</v>
      </c>
    </row>
    <row r="1122" spans="2:8" ht="22.5" customHeight="1">
      <c r="B1122" s="193" t="s">
        <v>761</v>
      </c>
      <c r="C1122" s="11" t="str">
        <f>VLOOKUP(B1122,'LISTA DE PRECIOS'!A:B,2,FALSE)</f>
        <v>Cinta de teflón 10 m</v>
      </c>
      <c r="D1122" s="12" t="str">
        <f>VLOOKUP(B1122,'LISTA DE PRECIOS'!A:D,4,FALSE)</f>
        <v>Un</v>
      </c>
      <c r="E1122" s="176">
        <v>1</v>
      </c>
      <c r="F1122" s="12">
        <v>0.02</v>
      </c>
      <c r="G1122" s="13">
        <f>VLOOKUP(B1122,'LISTA DE PRECIOS'!A:E,5,FALSE)</f>
        <v>1758</v>
      </c>
      <c r="H1122" s="39">
        <f t="shared" ref="H1122:H1123" si="91">+ROUND(E1122*F1122*G1122,0)</f>
        <v>35</v>
      </c>
    </row>
    <row r="1123" spans="2:8" ht="22.5" customHeight="1" thickBot="1">
      <c r="B1123" s="170" t="s">
        <v>664</v>
      </c>
      <c r="C1123" s="11" t="str">
        <f>VLOOKUP(B1123,'LISTA DE PRECIOS'!A:B,2,FALSE)</f>
        <v>Adaptador PVC macho de 1/2" presión</v>
      </c>
      <c r="D1123" s="12" t="str">
        <f>VLOOKUP(B1123,'LISTA DE PRECIOS'!A:D,4,FALSE)</f>
        <v>Un</v>
      </c>
      <c r="E1123" s="173">
        <v>2</v>
      </c>
      <c r="F1123" s="92">
        <v>1</v>
      </c>
      <c r="G1123" s="13">
        <f>VLOOKUP(B1123,'LISTA DE PRECIOS'!A:E,5,FALSE)</f>
        <v>368</v>
      </c>
      <c r="H1123" s="94">
        <f t="shared" si="91"/>
        <v>736</v>
      </c>
    </row>
    <row r="1124" spans="2:8" ht="15.75" thickBot="1">
      <c r="B1124" s="1022"/>
      <c r="C1124" s="1023"/>
      <c r="D1124" s="1024"/>
      <c r="E1124" s="1030" t="s">
        <v>497</v>
      </c>
      <c r="F1124" s="1031"/>
      <c r="G1124" s="1032"/>
      <c r="H1124" s="29">
        <f>ROUND(SUM(H1119:H1123),0)</f>
        <v>66289</v>
      </c>
    </row>
    <row r="1125" spans="2:8" ht="15.75" thickBot="1">
      <c r="B1125" s="1027"/>
      <c r="C1125" s="1027"/>
      <c r="D1125" s="1027"/>
      <c r="E1125" s="1027"/>
      <c r="F1125" s="1027"/>
      <c r="G1125" s="1027"/>
      <c r="H1125" s="1027"/>
    </row>
    <row r="1126" spans="2:8">
      <c r="B1126" s="1028" t="s">
        <v>489</v>
      </c>
      <c r="C1126" s="1029"/>
      <c r="D1126" s="41" t="s">
        <v>490</v>
      </c>
      <c r="E1126" s="25" t="s">
        <v>491</v>
      </c>
      <c r="F1126" s="25" t="s">
        <v>2530</v>
      </c>
      <c r="G1126" s="26" t="s">
        <v>492</v>
      </c>
      <c r="H1126" s="27" t="s">
        <v>493</v>
      </c>
    </row>
    <row r="1127" spans="2:8" ht="15.75" thickBot="1">
      <c r="B1127" s="91" t="s">
        <v>543</v>
      </c>
      <c r="C1127" s="11" t="str">
        <f>VLOOKUP(B1127,'LISTA DE PRECIOS'!A:B,2,FALSE)</f>
        <v>Herramienta menor</v>
      </c>
      <c r="D1127" s="12" t="str">
        <f>VLOOKUP(B1127,'LISTA DE PRECIOS'!A:D,4,FALSE)</f>
        <v>%MO</v>
      </c>
      <c r="E1127" s="155">
        <v>0.1</v>
      </c>
      <c r="F1127" s="155"/>
      <c r="G1127" s="93">
        <f>+H1136</f>
        <v>8563</v>
      </c>
      <c r="H1127" s="154">
        <f>+ROUND(E1127*G1127,0)</f>
        <v>856</v>
      </c>
    </row>
    <row r="1128" spans="2:8" ht="15.75" thickBot="1">
      <c r="B1128" s="1022"/>
      <c r="C1128" s="1023"/>
      <c r="D1128" s="1024"/>
      <c r="E1128" s="1030" t="s">
        <v>498</v>
      </c>
      <c r="F1128" s="1031"/>
      <c r="G1128" s="1032"/>
      <c r="H1128" s="29">
        <f>ROUND(SUM(H1127:H1127),0)</f>
        <v>856</v>
      </c>
    </row>
    <row r="1129" spans="2:8" ht="15.75" thickBot="1">
      <c r="B1129" s="42"/>
      <c r="C1129" s="42"/>
      <c r="D1129" s="42"/>
      <c r="E1129" s="10"/>
      <c r="F1129" s="10"/>
      <c r="G1129" s="7"/>
      <c r="H1129" s="8"/>
    </row>
    <row r="1130" spans="2:8" ht="24.75" thickBot="1">
      <c r="B1130" s="1033" t="s">
        <v>499</v>
      </c>
      <c r="C1130" s="1034"/>
      <c r="D1130" s="30" t="s">
        <v>495</v>
      </c>
      <c r="E1130" s="30" t="s">
        <v>501</v>
      </c>
      <c r="F1130" s="25" t="s">
        <v>2530</v>
      </c>
      <c r="G1130" s="31" t="s">
        <v>500</v>
      </c>
      <c r="H1130" s="32" t="s">
        <v>493</v>
      </c>
    </row>
    <row r="1131" spans="2:8" ht="15.75" thickBot="1">
      <c r="B1131" s="15">
        <v>3</v>
      </c>
      <c r="C1131" s="16" t="s">
        <v>4</v>
      </c>
      <c r="D1131" s="17"/>
      <c r="E1131" s="18"/>
      <c r="F1131" s="18"/>
      <c r="G1131" s="19"/>
      <c r="H1131" s="20">
        <f t="shared" ref="H1131" si="92">+ROUND(E1131*G1131,0)</f>
        <v>0</v>
      </c>
    </row>
    <row r="1132" spans="2:8" ht="15.75" thickBot="1">
      <c r="B1132" s="991"/>
      <c r="C1132" s="991"/>
      <c r="D1132" s="991"/>
      <c r="E1132" s="992" t="s">
        <v>502</v>
      </c>
      <c r="F1132" s="993"/>
      <c r="G1132" s="994"/>
      <c r="H1132" s="33">
        <f>ROUND(SUM(H1131:H1131),0)</f>
        <v>0</v>
      </c>
    </row>
    <row r="1133" spans="2:8" ht="15.75" thickBot="1">
      <c r="B1133" s="1027"/>
      <c r="C1133" s="1027"/>
      <c r="D1133" s="1027"/>
      <c r="E1133" s="1027"/>
      <c r="F1133" s="1027"/>
      <c r="G1133" s="1027"/>
      <c r="H1133" s="1027"/>
    </row>
    <row r="1134" spans="2:8">
      <c r="B1134" s="1028" t="s">
        <v>503</v>
      </c>
      <c r="C1134" s="1029"/>
      <c r="D1134" s="41" t="s">
        <v>495</v>
      </c>
      <c r="E1134" s="25" t="s">
        <v>504</v>
      </c>
      <c r="F1134" s="25" t="s">
        <v>2530</v>
      </c>
      <c r="G1134" s="26" t="s">
        <v>505</v>
      </c>
      <c r="H1134" s="27" t="s">
        <v>493</v>
      </c>
    </row>
    <row r="1135" spans="2:8" ht="15.75" thickBot="1">
      <c r="B1135" s="118" t="s">
        <v>2516</v>
      </c>
      <c r="C1135" s="11" t="str">
        <f>VLOOKUP(B1135,'LISTA DE PRECIOS'!A:B,2,FALSE)</f>
        <v>Oficial</v>
      </c>
      <c r="D1135" s="12" t="str">
        <f>VLOOKUP(B1135,'LISTA DE PRECIOS'!A:D,4,FALSE)</f>
        <v>Día</v>
      </c>
      <c r="E1135" s="117">
        <v>7.0000000000000007E-2</v>
      </c>
      <c r="F1135" s="117">
        <v>1</v>
      </c>
      <c r="G1135" s="13">
        <f>VLOOKUP(B1135,'LISTA DE PRECIOS'!A:E,5,FALSE)</f>
        <v>122335</v>
      </c>
      <c r="H1135" s="116">
        <f>+ROUND(E1135*F1135*G1135,0)</f>
        <v>8563</v>
      </c>
    </row>
    <row r="1136" spans="2:8" ht="15.75" thickBot="1">
      <c r="B1136" s="991"/>
      <c r="C1136" s="991"/>
      <c r="D1136" s="991"/>
      <c r="E1136" s="1042" t="s">
        <v>506</v>
      </c>
      <c r="F1136" s="1043"/>
      <c r="G1136" s="1031"/>
      <c r="H1136" s="29">
        <f>ROUND(SUM(H1135:H1135),0)</f>
        <v>8563</v>
      </c>
    </row>
    <row r="1137" spans="2:8" ht="15.75" thickBot="1">
      <c r="B1137" s="42"/>
      <c r="C1137" s="42"/>
      <c r="D1137" s="42"/>
      <c r="E1137" s="42"/>
      <c r="F1137" s="42"/>
      <c r="G1137" s="42"/>
      <c r="H1137" s="42"/>
    </row>
    <row r="1138" spans="2:8" ht="15.75" thickBot="1">
      <c r="B1138" s="40"/>
      <c r="C1138" s="40"/>
      <c r="D1138" s="40"/>
      <c r="E1138" s="995" t="s">
        <v>507</v>
      </c>
      <c r="F1138" s="996"/>
      <c r="G1138" s="997"/>
      <c r="H1138" s="14">
        <f>+ROUND(H1136+H1128+H1124+H1132,0)</f>
        <v>75708</v>
      </c>
    </row>
    <row r="1140" spans="2:8" ht="15.75" thickBot="1"/>
    <row r="1141" spans="2:8" ht="16.5" thickBot="1">
      <c r="B1141" s="998" t="s">
        <v>2532</v>
      </c>
      <c r="C1141" s="999"/>
      <c r="D1141" s="999"/>
      <c r="E1141" s="999"/>
      <c r="F1141" s="999"/>
      <c r="G1141" s="999"/>
      <c r="H1141" s="1000"/>
    </row>
    <row r="1142" spans="2:8" ht="15" customHeight="1" thickBot="1">
      <c r="B1142" s="1001" t="s">
        <v>488</v>
      </c>
      <c r="C1142" s="1002"/>
      <c r="D1142" s="1003"/>
      <c r="E1142" s="1004"/>
      <c r="F1142" s="1004"/>
      <c r="G1142" s="1004"/>
      <c r="H1142" s="1005"/>
    </row>
    <row r="1143" spans="2:8" ht="15.75" customHeight="1" thickBot="1">
      <c r="B1143" s="1006" t="s">
        <v>2578</v>
      </c>
      <c r="C1143" s="1007"/>
      <c r="D1143" s="1008" t="s">
        <v>2143</v>
      </c>
      <c r="E1143" s="1007"/>
      <c r="F1143" s="1007"/>
      <c r="G1143" s="1007"/>
      <c r="H1143" s="1009"/>
    </row>
    <row r="1144" spans="2:8" ht="14.45" customHeight="1">
      <c r="B1144" s="1010" t="str">
        <f>VLOOKUP(D1143,ACTIVIDADES!A:D,2,FALSE)</f>
        <v>Cheque de 3/4" 200 psi</v>
      </c>
      <c r="C1144" s="1011"/>
      <c r="D1144" s="1010" t="s">
        <v>34</v>
      </c>
      <c r="E1144" s="1011"/>
      <c r="F1144" s="1011"/>
      <c r="G1144" s="1011"/>
      <c r="H1144" s="38" t="s">
        <v>1</v>
      </c>
    </row>
    <row r="1145" spans="2:8">
      <c r="B1145" s="1012"/>
      <c r="C1145" s="1013"/>
      <c r="D1145" s="1016">
        <f>+ROUND(H1166+H1158+H1154+H1162,0)</f>
        <v>83898</v>
      </c>
      <c r="E1145" s="1017"/>
      <c r="F1145" s="1017"/>
      <c r="G1145" s="1017"/>
      <c r="H1145" s="1020" t="s">
        <v>35</v>
      </c>
    </row>
    <row r="1146" spans="2:8" ht="15.75" thickBot="1">
      <c r="B1146" s="1014"/>
      <c r="C1146" s="1015"/>
      <c r="D1146" s="1018"/>
      <c r="E1146" s="1019"/>
      <c r="F1146" s="1019"/>
      <c r="G1146" s="1019"/>
      <c r="H1146" s="1021"/>
    </row>
    <row r="1147" spans="2:8" ht="15.75" thickBot="1"/>
    <row r="1148" spans="2:8">
      <c r="B1148" s="1028" t="s">
        <v>494</v>
      </c>
      <c r="C1148" s="1029"/>
      <c r="D1148" s="41" t="s">
        <v>495</v>
      </c>
      <c r="E1148" s="25" t="s">
        <v>496</v>
      </c>
      <c r="F1148" s="25" t="s">
        <v>2469</v>
      </c>
      <c r="G1148" s="26" t="s">
        <v>492</v>
      </c>
      <c r="H1148" s="27" t="s">
        <v>493</v>
      </c>
    </row>
    <row r="1149" spans="2:8">
      <c r="B1149" s="193" t="s">
        <v>666</v>
      </c>
      <c r="C1149" s="11" t="str">
        <f>VLOOKUP(B1149,'LISTA DE PRECIOS'!A:B,2,FALSE)</f>
        <v>Adaptador PVC macho de 3/4" presión</v>
      </c>
      <c r="D1149" s="12" t="str">
        <f>VLOOKUP(B1149,'LISTA DE PRECIOS'!A:D,4,FALSE)</f>
        <v>Un</v>
      </c>
      <c r="E1149" s="176">
        <v>2</v>
      </c>
      <c r="F1149" s="12">
        <v>1</v>
      </c>
      <c r="G1149" s="13">
        <f>VLOOKUP(B1149,'LISTA DE PRECIOS'!A:E,5,FALSE)</f>
        <v>666</v>
      </c>
      <c r="H1149" s="39">
        <f>+ROUND(E1149*F1149*G1149,0)</f>
        <v>1332</v>
      </c>
    </row>
    <row r="1150" spans="2:8" ht="22.5" customHeight="1">
      <c r="B1150" s="193" t="s">
        <v>926</v>
      </c>
      <c r="C1150" s="11" t="str">
        <f>VLOOKUP(B1150,'LISTA DE PRECIOS'!A:B,2,FALSE)</f>
        <v>Limpiador removedor PVC 1/4</v>
      </c>
      <c r="D1150" s="12" t="str">
        <f>VLOOKUP(B1150,'LISTA DE PRECIOS'!A:D,4,FALSE)</f>
        <v>Un</v>
      </c>
      <c r="E1150" s="176">
        <v>8.0000000000000002E-3</v>
      </c>
      <c r="F1150" s="12">
        <v>1.03</v>
      </c>
      <c r="G1150" s="13">
        <f>VLOOKUP(B1150,'LISTA DE PRECIOS'!A:E,5,FALSE)</f>
        <v>37083</v>
      </c>
      <c r="H1150" s="39">
        <f>+ROUND(E1150*F1150*G1150,0)</f>
        <v>306</v>
      </c>
    </row>
    <row r="1151" spans="2:8" ht="22.5" customHeight="1">
      <c r="B1151" s="193" t="s">
        <v>1111</v>
      </c>
      <c r="C1151" s="11" t="str">
        <f>VLOOKUP(B1151,'LISTA DE PRECIOS'!A:B,2,FALSE)</f>
        <v>Soldadura liquida para PVC 1/4</v>
      </c>
      <c r="D1151" s="12" t="str">
        <f>VLOOKUP(B1151,'LISTA DE PRECIOS'!A:D,4,FALSE)</f>
        <v>Un</v>
      </c>
      <c r="E1151" s="176">
        <v>8.0000000000000002E-3</v>
      </c>
      <c r="F1151" s="12">
        <v>1.03</v>
      </c>
      <c r="G1151" s="13">
        <f>VLOOKUP(B1151,'LISTA DE PRECIOS'!A:E,5,FALSE)</f>
        <v>62900</v>
      </c>
      <c r="H1151" s="39">
        <f>+ROUND(E1151*F1151*G1151,0)</f>
        <v>518</v>
      </c>
    </row>
    <row r="1152" spans="2:8" ht="22.5" customHeight="1">
      <c r="B1152" s="193" t="s">
        <v>1406</v>
      </c>
      <c r="C1152" s="11" t="str">
        <f>VLOOKUP(B1152,'LISTA DE PRECIOS'!A:B,2,FALSE)</f>
        <v>Cheque de 3/4" en bronce fundido</v>
      </c>
      <c r="D1152" s="12" t="str">
        <f>VLOOKUP(B1152,'LISTA DE PRECIOS'!A:D,4,FALSE)</f>
        <v>un</v>
      </c>
      <c r="E1152" s="176">
        <v>1</v>
      </c>
      <c r="F1152" s="12">
        <v>1</v>
      </c>
      <c r="G1152" s="13">
        <f>VLOOKUP(B1152,'LISTA DE PRECIOS'!A:E,5,FALSE)</f>
        <v>68250</v>
      </c>
      <c r="H1152" s="39">
        <f t="shared" ref="H1152:H1153" si="93">+ROUND(E1152*F1152*G1152,0)</f>
        <v>68250</v>
      </c>
    </row>
    <row r="1153" spans="2:8" ht="22.5" customHeight="1" thickBot="1">
      <c r="B1153" s="170" t="s">
        <v>761</v>
      </c>
      <c r="C1153" s="11" t="str">
        <f>VLOOKUP(B1153,'LISTA DE PRECIOS'!A:B,2,FALSE)</f>
        <v>Cinta de teflón 10 m</v>
      </c>
      <c r="D1153" s="12" t="str">
        <f>VLOOKUP(B1153,'LISTA DE PRECIOS'!A:D,4,FALSE)</f>
        <v>Un</v>
      </c>
      <c r="E1153" s="173">
        <v>1</v>
      </c>
      <c r="F1153" s="92">
        <v>0.02</v>
      </c>
      <c r="G1153" s="13">
        <f>VLOOKUP(B1153,'LISTA DE PRECIOS'!A:E,5,FALSE)</f>
        <v>1758</v>
      </c>
      <c r="H1153" s="94">
        <f t="shared" si="93"/>
        <v>35</v>
      </c>
    </row>
    <row r="1154" spans="2:8" ht="15.75" thickBot="1">
      <c r="B1154" s="1022"/>
      <c r="C1154" s="1023"/>
      <c r="D1154" s="1024"/>
      <c r="E1154" s="1030" t="s">
        <v>497</v>
      </c>
      <c r="F1154" s="1031"/>
      <c r="G1154" s="1032"/>
      <c r="H1154" s="29">
        <f>ROUND(SUM(H1149:H1153),0)</f>
        <v>70441</v>
      </c>
    </row>
    <row r="1155" spans="2:8" ht="15.75" thickBot="1">
      <c r="B1155" s="1027"/>
      <c r="C1155" s="1027"/>
      <c r="D1155" s="1027"/>
      <c r="E1155" s="1027"/>
      <c r="F1155" s="1027"/>
      <c r="G1155" s="1027"/>
      <c r="H1155" s="1027"/>
    </row>
    <row r="1156" spans="2:8">
      <c r="B1156" s="1028" t="s">
        <v>489</v>
      </c>
      <c r="C1156" s="1029"/>
      <c r="D1156" s="41" t="s">
        <v>490</v>
      </c>
      <c r="E1156" s="25" t="s">
        <v>491</v>
      </c>
      <c r="F1156" s="25" t="s">
        <v>2530</v>
      </c>
      <c r="G1156" s="26" t="s">
        <v>492</v>
      </c>
      <c r="H1156" s="27" t="s">
        <v>493</v>
      </c>
    </row>
    <row r="1157" spans="2:8" ht="15.75" thickBot="1">
      <c r="B1157" s="91" t="s">
        <v>543</v>
      </c>
      <c r="C1157" s="11" t="str">
        <f>VLOOKUP(B1157,'LISTA DE PRECIOS'!A:B,2,FALSE)</f>
        <v>Herramienta menor</v>
      </c>
      <c r="D1157" s="12" t="str">
        <f>VLOOKUP(B1157,'LISTA DE PRECIOS'!A:D,4,FALSE)</f>
        <v>%MO</v>
      </c>
      <c r="E1157" s="155">
        <v>0.1</v>
      </c>
      <c r="F1157" s="155"/>
      <c r="G1157" s="93">
        <f>+H1166</f>
        <v>12234</v>
      </c>
      <c r="H1157" s="154">
        <f>+ROUND(E1157*G1157,0)</f>
        <v>1223</v>
      </c>
    </row>
    <row r="1158" spans="2:8" ht="15.75" thickBot="1">
      <c r="B1158" s="1022"/>
      <c r="C1158" s="1023"/>
      <c r="D1158" s="1024"/>
      <c r="E1158" s="1030" t="s">
        <v>498</v>
      </c>
      <c r="F1158" s="1031"/>
      <c r="G1158" s="1032"/>
      <c r="H1158" s="29">
        <f>ROUND(SUM(H1157:H1157),0)</f>
        <v>1223</v>
      </c>
    </row>
    <row r="1159" spans="2:8" ht="15.75" thickBot="1">
      <c r="B1159" s="42"/>
      <c r="C1159" s="42"/>
      <c r="D1159" s="42"/>
      <c r="E1159" s="10"/>
      <c r="F1159" s="10"/>
      <c r="G1159" s="7"/>
      <c r="H1159" s="8"/>
    </row>
    <row r="1160" spans="2:8" ht="24.75" thickBot="1">
      <c r="B1160" s="1033" t="s">
        <v>499</v>
      </c>
      <c r="C1160" s="1034"/>
      <c r="D1160" s="30" t="s">
        <v>495</v>
      </c>
      <c r="E1160" s="30" t="s">
        <v>501</v>
      </c>
      <c r="F1160" s="25" t="s">
        <v>2530</v>
      </c>
      <c r="G1160" s="31" t="s">
        <v>500</v>
      </c>
      <c r="H1160" s="32" t="s">
        <v>493</v>
      </c>
    </row>
    <row r="1161" spans="2:8" ht="15.75" thickBot="1">
      <c r="B1161" s="15">
        <v>3</v>
      </c>
      <c r="C1161" s="16" t="s">
        <v>4</v>
      </c>
      <c r="D1161" s="17"/>
      <c r="E1161" s="18"/>
      <c r="F1161" s="18"/>
      <c r="G1161" s="19"/>
      <c r="H1161" s="20">
        <f t="shared" ref="H1161" si="94">+ROUND(E1161*G1161,0)</f>
        <v>0</v>
      </c>
    </row>
    <row r="1162" spans="2:8" ht="15.75" thickBot="1">
      <c r="B1162" s="991"/>
      <c r="C1162" s="991"/>
      <c r="D1162" s="991"/>
      <c r="E1162" s="992" t="s">
        <v>502</v>
      </c>
      <c r="F1162" s="993"/>
      <c r="G1162" s="994"/>
      <c r="H1162" s="33">
        <f>ROUND(SUM(H1161:H1161),0)</f>
        <v>0</v>
      </c>
    </row>
    <row r="1163" spans="2:8" ht="15.75" thickBot="1">
      <c r="B1163" s="1027"/>
      <c r="C1163" s="1027"/>
      <c r="D1163" s="1027"/>
      <c r="E1163" s="1027"/>
      <c r="F1163" s="1027"/>
      <c r="G1163" s="1027"/>
      <c r="H1163" s="1027"/>
    </row>
    <row r="1164" spans="2:8">
      <c r="B1164" s="1028" t="s">
        <v>503</v>
      </c>
      <c r="C1164" s="1029"/>
      <c r="D1164" s="41" t="s">
        <v>495</v>
      </c>
      <c r="E1164" s="25" t="s">
        <v>504</v>
      </c>
      <c r="F1164" s="25" t="s">
        <v>2530</v>
      </c>
      <c r="G1164" s="26" t="s">
        <v>505</v>
      </c>
      <c r="H1164" s="27" t="s">
        <v>493</v>
      </c>
    </row>
    <row r="1165" spans="2:8" ht="15.75" thickBot="1">
      <c r="B1165" s="118" t="s">
        <v>2516</v>
      </c>
      <c r="C1165" s="11" t="str">
        <f>VLOOKUP(B1165,'LISTA DE PRECIOS'!A:B,2,FALSE)</f>
        <v>Oficial</v>
      </c>
      <c r="D1165" s="12" t="str">
        <f>VLOOKUP(B1165,'LISTA DE PRECIOS'!A:D,4,FALSE)</f>
        <v>Día</v>
      </c>
      <c r="E1165" s="117">
        <v>0.1</v>
      </c>
      <c r="F1165" s="117">
        <v>1</v>
      </c>
      <c r="G1165" s="13">
        <f>VLOOKUP(B1165,'LISTA DE PRECIOS'!A:E,5,FALSE)</f>
        <v>122335</v>
      </c>
      <c r="H1165" s="116">
        <f>+ROUND(E1165*F1165*G1165,0)</f>
        <v>12234</v>
      </c>
    </row>
    <row r="1166" spans="2:8" ht="15.75" thickBot="1">
      <c r="B1166" s="991"/>
      <c r="C1166" s="991"/>
      <c r="D1166" s="991"/>
      <c r="E1166" s="1042" t="s">
        <v>506</v>
      </c>
      <c r="F1166" s="1043"/>
      <c r="G1166" s="1031"/>
      <c r="H1166" s="29">
        <f>ROUND(SUM(H1165:H1165),0)</f>
        <v>12234</v>
      </c>
    </row>
    <row r="1167" spans="2:8" ht="15.75" thickBot="1">
      <c r="B1167" s="42"/>
      <c r="C1167" s="42"/>
      <c r="D1167" s="42"/>
      <c r="E1167" s="42"/>
      <c r="F1167" s="42"/>
      <c r="G1167" s="42"/>
      <c r="H1167" s="42"/>
    </row>
    <row r="1168" spans="2:8" ht="15.75" thickBot="1">
      <c r="B1168" s="40"/>
      <c r="C1168" s="40"/>
      <c r="D1168" s="40"/>
      <c r="E1168" s="995" t="s">
        <v>507</v>
      </c>
      <c r="F1168" s="996"/>
      <c r="G1168" s="997"/>
      <c r="H1168" s="14">
        <f>+ROUND(H1166+H1158+H1154+H1162,0)</f>
        <v>83898</v>
      </c>
    </row>
    <row r="1170" spans="2:8" ht="15.75" thickBot="1"/>
    <row r="1171" spans="2:8" ht="16.5" thickBot="1">
      <c r="B1171" s="998" t="s">
        <v>2532</v>
      </c>
      <c r="C1171" s="999"/>
      <c r="D1171" s="999"/>
      <c r="E1171" s="999"/>
      <c r="F1171" s="999"/>
      <c r="G1171" s="999"/>
      <c r="H1171" s="1000"/>
    </row>
    <row r="1172" spans="2:8" ht="15" customHeight="1" thickBot="1">
      <c r="B1172" s="1001" t="s">
        <v>488</v>
      </c>
      <c r="C1172" s="1002"/>
      <c r="D1172" s="1003"/>
      <c r="E1172" s="1004"/>
      <c r="F1172" s="1004"/>
      <c r="G1172" s="1004"/>
      <c r="H1172" s="1005"/>
    </row>
    <row r="1173" spans="2:8" ht="15.75" customHeight="1" thickBot="1">
      <c r="B1173" s="1006" t="s">
        <v>2578</v>
      </c>
      <c r="C1173" s="1007"/>
      <c r="D1173" s="1008" t="s">
        <v>2144</v>
      </c>
      <c r="E1173" s="1007"/>
      <c r="F1173" s="1007"/>
      <c r="G1173" s="1007"/>
      <c r="H1173" s="1009"/>
    </row>
    <row r="1174" spans="2:8" ht="14.45" customHeight="1">
      <c r="B1174" s="1010" t="str">
        <f>VLOOKUP(D1173,ACTIVIDADES!A:D,2,FALSE)</f>
        <v>Registro de corte de 1/2"</v>
      </c>
      <c r="C1174" s="1011"/>
      <c r="D1174" s="1010" t="s">
        <v>34</v>
      </c>
      <c r="E1174" s="1011"/>
      <c r="F1174" s="1011"/>
      <c r="G1174" s="1011"/>
      <c r="H1174" s="38" t="s">
        <v>1</v>
      </c>
    </row>
    <row r="1175" spans="2:8">
      <c r="B1175" s="1012"/>
      <c r="C1175" s="1013"/>
      <c r="D1175" s="1016">
        <f>+ROUND(H1196+H1187+H1183+H1191,0)</f>
        <v>29272</v>
      </c>
      <c r="E1175" s="1017"/>
      <c r="F1175" s="1017"/>
      <c r="G1175" s="1017"/>
      <c r="H1175" s="1020" t="s">
        <v>35</v>
      </c>
    </row>
    <row r="1176" spans="2:8" ht="15.75" thickBot="1">
      <c r="B1176" s="1014"/>
      <c r="C1176" s="1015"/>
      <c r="D1176" s="1018"/>
      <c r="E1176" s="1019"/>
      <c r="F1176" s="1019"/>
      <c r="G1176" s="1019"/>
      <c r="H1176" s="1021"/>
    </row>
    <row r="1177" spans="2:8" ht="15.75" thickBot="1"/>
    <row r="1178" spans="2:8">
      <c r="B1178" s="1028" t="s">
        <v>494</v>
      </c>
      <c r="C1178" s="1029"/>
      <c r="D1178" s="41" t="s">
        <v>495</v>
      </c>
      <c r="E1178" s="25" t="s">
        <v>496</v>
      </c>
      <c r="F1178" s="25" t="s">
        <v>2469</v>
      </c>
      <c r="G1178" s="26" t="s">
        <v>492</v>
      </c>
      <c r="H1178" s="27" t="s">
        <v>493</v>
      </c>
    </row>
    <row r="1179" spans="2:8" ht="22.5" customHeight="1">
      <c r="B1179" s="193" t="s">
        <v>926</v>
      </c>
      <c r="C1179" s="11" t="str">
        <f>VLOOKUP(B1179,'LISTA DE PRECIOS'!A:B,2,FALSE)</f>
        <v>Limpiador removedor PVC 1/4</v>
      </c>
      <c r="D1179" s="12" t="str">
        <f>VLOOKUP(B1179,'LISTA DE PRECIOS'!A:D,4,FALSE)</f>
        <v>Un</v>
      </c>
      <c r="E1179" s="176">
        <v>6.0000000000000001E-3</v>
      </c>
      <c r="F1179" s="12">
        <v>1.03</v>
      </c>
      <c r="G1179" s="13">
        <f>VLOOKUP(B1179,'LISTA DE PRECIOS'!A:E,5,FALSE)</f>
        <v>37083</v>
      </c>
      <c r="H1179" s="39">
        <f>+ROUND(E1179*F1179*G1179,0)</f>
        <v>229</v>
      </c>
    </row>
    <row r="1180" spans="2:8" ht="22.5" customHeight="1">
      <c r="B1180" s="193" t="s">
        <v>1111</v>
      </c>
      <c r="C1180" s="11" t="str">
        <f>VLOOKUP(B1180,'LISTA DE PRECIOS'!A:B,2,FALSE)</f>
        <v>Soldadura liquida para PVC 1/4</v>
      </c>
      <c r="D1180" s="12" t="str">
        <f>VLOOKUP(B1180,'LISTA DE PRECIOS'!A:D,4,FALSE)</f>
        <v>Un</v>
      </c>
      <c r="E1180" s="176">
        <v>6.0000000000000001E-3</v>
      </c>
      <c r="F1180" s="12">
        <v>1.03</v>
      </c>
      <c r="G1180" s="13">
        <f>VLOOKUP(B1180,'LISTA DE PRECIOS'!A:E,5,FALSE)</f>
        <v>62900</v>
      </c>
      <c r="H1180" s="39">
        <f>+ROUND(E1180*F1180*G1180,0)</f>
        <v>389</v>
      </c>
    </row>
    <row r="1181" spans="2:8" ht="22.5" customHeight="1">
      <c r="B1181" s="193" t="s">
        <v>761</v>
      </c>
      <c r="C1181" s="11" t="str">
        <f>VLOOKUP(B1181,'LISTA DE PRECIOS'!A:B,2,FALSE)</f>
        <v>Cinta de teflón 10 m</v>
      </c>
      <c r="D1181" s="12" t="str">
        <f>VLOOKUP(B1181,'LISTA DE PRECIOS'!A:D,4,FALSE)</f>
        <v>Un</v>
      </c>
      <c r="E1181" s="176">
        <v>1</v>
      </c>
      <c r="F1181" s="12">
        <v>0.02</v>
      </c>
      <c r="G1181" s="13">
        <f>VLOOKUP(B1181,'LISTA DE PRECIOS'!A:E,5,FALSE)</f>
        <v>1758</v>
      </c>
      <c r="H1181" s="39">
        <f t="shared" ref="H1181:H1182" si="95">+ROUND(E1181*F1181*G1181,0)</f>
        <v>35</v>
      </c>
    </row>
    <row r="1182" spans="2:8" ht="22.5" customHeight="1" thickBot="1">
      <c r="B1182" s="170" t="s">
        <v>1078</v>
      </c>
      <c r="C1182" s="11" t="str">
        <f>VLOOKUP(B1182,'LISTA DE PRECIOS'!A:B,2,FALSE)</f>
        <v>Registro de corte de 1/2"</v>
      </c>
      <c r="D1182" s="12" t="str">
        <f>VLOOKUP(B1182,'LISTA DE PRECIOS'!A:D,4,FALSE)</f>
        <v>Un</v>
      </c>
      <c r="E1182" s="173">
        <v>1</v>
      </c>
      <c r="F1182" s="92">
        <v>1</v>
      </c>
      <c r="G1182" s="13">
        <f>VLOOKUP(B1182,'LISTA DE PRECIOS'!A:E,5,FALSE)</f>
        <v>19200</v>
      </c>
      <c r="H1182" s="94">
        <f t="shared" si="95"/>
        <v>19200</v>
      </c>
    </row>
    <row r="1183" spans="2:8" ht="15.75" thickBot="1">
      <c r="B1183" s="1022"/>
      <c r="C1183" s="1023"/>
      <c r="D1183" s="1024"/>
      <c r="E1183" s="1030" t="s">
        <v>497</v>
      </c>
      <c r="F1183" s="1031"/>
      <c r="G1183" s="1032"/>
      <c r="H1183" s="29">
        <f>ROUND(SUM(H1179:H1182),0)</f>
        <v>19853</v>
      </c>
    </row>
    <row r="1184" spans="2:8" ht="15.75" thickBot="1">
      <c r="B1184" s="1027"/>
      <c r="C1184" s="1027"/>
      <c r="D1184" s="1027"/>
      <c r="E1184" s="1027"/>
      <c r="F1184" s="1027"/>
      <c r="G1184" s="1027"/>
      <c r="H1184" s="1027"/>
    </row>
    <row r="1185" spans="2:8">
      <c r="B1185" s="1028" t="s">
        <v>489</v>
      </c>
      <c r="C1185" s="1029"/>
      <c r="D1185" s="41" t="s">
        <v>490</v>
      </c>
      <c r="E1185" s="25" t="s">
        <v>491</v>
      </c>
      <c r="F1185" s="25" t="s">
        <v>2530</v>
      </c>
      <c r="G1185" s="26" t="s">
        <v>492</v>
      </c>
      <c r="H1185" s="27" t="s">
        <v>493</v>
      </c>
    </row>
    <row r="1186" spans="2:8" ht="15.75" thickBot="1">
      <c r="B1186" s="91" t="s">
        <v>543</v>
      </c>
      <c r="C1186" s="95" t="s">
        <v>203</v>
      </c>
      <c r="D1186" s="92" t="s">
        <v>39</v>
      </c>
      <c r="E1186" s="155">
        <v>0.1</v>
      </c>
      <c r="F1186" s="155"/>
      <c r="G1186" s="93">
        <f>+H1196</f>
        <v>8563</v>
      </c>
      <c r="H1186" s="154">
        <f>+ROUND(E1186*G1186,0)</f>
        <v>856</v>
      </c>
    </row>
    <row r="1187" spans="2:8" ht="15.75" thickBot="1">
      <c r="B1187" s="1022"/>
      <c r="C1187" s="1023"/>
      <c r="D1187" s="1024"/>
      <c r="E1187" s="1030" t="s">
        <v>498</v>
      </c>
      <c r="F1187" s="1031"/>
      <c r="G1187" s="1032"/>
      <c r="H1187" s="29">
        <f>ROUND(SUM(H1186:H1186),0)</f>
        <v>856</v>
      </c>
    </row>
    <row r="1188" spans="2:8" ht="15.75" thickBot="1">
      <c r="B1188" s="42"/>
      <c r="C1188" s="42"/>
      <c r="D1188" s="42"/>
      <c r="E1188" s="10"/>
      <c r="F1188" s="10"/>
      <c r="G1188" s="7"/>
      <c r="H1188" s="8"/>
    </row>
    <row r="1189" spans="2:8" ht="24.75" thickBot="1">
      <c r="B1189" s="1033" t="s">
        <v>499</v>
      </c>
      <c r="C1189" s="1034"/>
      <c r="D1189" s="30" t="s">
        <v>495</v>
      </c>
      <c r="E1189" s="30" t="s">
        <v>501</v>
      </c>
      <c r="F1189" s="25" t="s">
        <v>2530</v>
      </c>
      <c r="G1189" s="31" t="s">
        <v>500</v>
      </c>
      <c r="H1189" s="32" t="s">
        <v>493</v>
      </c>
    </row>
    <row r="1190" spans="2:8" ht="15.75" thickBot="1">
      <c r="B1190" s="15">
        <v>3</v>
      </c>
      <c r="C1190" s="16" t="s">
        <v>4</v>
      </c>
      <c r="D1190" s="17"/>
      <c r="E1190" s="18"/>
      <c r="F1190" s="18"/>
      <c r="G1190" s="19"/>
      <c r="H1190" s="20">
        <f t="shared" ref="H1190" si="96">+ROUND(E1190*G1190,0)</f>
        <v>0</v>
      </c>
    </row>
    <row r="1191" spans="2:8" ht="15.75" thickBot="1">
      <c r="B1191" s="991"/>
      <c r="C1191" s="991"/>
      <c r="D1191" s="991"/>
      <c r="E1191" s="992" t="s">
        <v>502</v>
      </c>
      <c r="F1191" s="993"/>
      <c r="G1191" s="994"/>
      <c r="H1191" s="33">
        <f>ROUND(SUM(H1190:H1190),0)</f>
        <v>0</v>
      </c>
    </row>
    <row r="1192" spans="2:8" ht="15.75" thickBot="1">
      <c r="B1192" s="1027"/>
      <c r="C1192" s="1027"/>
      <c r="D1192" s="1027"/>
      <c r="E1192" s="1027"/>
      <c r="F1192" s="1027"/>
      <c r="G1192" s="1027"/>
      <c r="H1192" s="1027"/>
    </row>
    <row r="1193" spans="2:8">
      <c r="B1193" s="1028" t="s">
        <v>503</v>
      </c>
      <c r="C1193" s="1029"/>
      <c r="D1193" s="41" t="s">
        <v>495</v>
      </c>
      <c r="E1193" s="25" t="s">
        <v>504</v>
      </c>
      <c r="F1193" s="25" t="s">
        <v>2530</v>
      </c>
      <c r="G1193" s="26" t="s">
        <v>505</v>
      </c>
      <c r="H1193" s="27" t="s">
        <v>493</v>
      </c>
    </row>
    <row r="1194" spans="2:8">
      <c r="B1194" s="111" t="s">
        <v>2514</v>
      </c>
      <c r="C1194" s="11" t="str">
        <f>VLOOKUP(B1194,'LISTA DE PRECIOS'!A:B,2,FALSE)</f>
        <v>Ayudante</v>
      </c>
      <c r="D1194" s="12" t="str">
        <f>VLOOKUP(B1194,'LISTA DE PRECIOS'!A:D,4,FALSE)</f>
        <v>Día</v>
      </c>
      <c r="E1194" s="23">
        <v>7.0000000000000007E-2</v>
      </c>
      <c r="F1194" s="23">
        <v>1</v>
      </c>
      <c r="G1194" s="13">
        <f>VLOOKUP(B1194,'LISTA DE PRECIOS'!A:E,5,FALSE)</f>
        <v>67964</v>
      </c>
      <c r="H1194" s="119">
        <f>+ROUND(E1194*F1194*G1194,0)</f>
        <v>4757</v>
      </c>
    </row>
    <row r="1195" spans="2:8" ht="15.75" thickBot="1">
      <c r="B1195" s="118" t="s">
        <v>2516</v>
      </c>
      <c r="C1195" s="11" t="str">
        <f>VLOOKUP(B1195,'LISTA DE PRECIOS'!A:B,2,FALSE)</f>
        <v>Oficial</v>
      </c>
      <c r="D1195" s="12" t="str">
        <f>VLOOKUP(B1195,'LISTA DE PRECIOS'!A:D,4,FALSE)</f>
        <v>Día</v>
      </c>
      <c r="E1195" s="117">
        <v>7.0000000000000007E-2</v>
      </c>
      <c r="F1195" s="117">
        <v>1</v>
      </c>
      <c r="G1195" s="13">
        <f>VLOOKUP(B1195,'LISTA DE PRECIOS'!A:E,5,FALSE)</f>
        <v>122335</v>
      </c>
      <c r="H1195" s="116">
        <f>+ROUND(E1195*F1195*G1195,0)</f>
        <v>8563</v>
      </c>
    </row>
    <row r="1196" spans="2:8" ht="15.75" thickBot="1">
      <c r="B1196" s="991"/>
      <c r="C1196" s="991"/>
      <c r="D1196" s="991"/>
      <c r="E1196" s="1042" t="s">
        <v>506</v>
      </c>
      <c r="F1196" s="1043"/>
      <c r="G1196" s="1031"/>
      <c r="H1196" s="29">
        <f>ROUND(SUM(H1195:H1195),0)</f>
        <v>8563</v>
      </c>
    </row>
    <row r="1197" spans="2:8" ht="15.75" thickBot="1">
      <c r="B1197" s="42"/>
      <c r="C1197" s="42"/>
      <c r="D1197" s="42"/>
      <c r="E1197" s="42"/>
      <c r="F1197" s="42"/>
      <c r="G1197" s="42"/>
      <c r="H1197" s="42"/>
    </row>
    <row r="1198" spans="2:8" ht="15.75" thickBot="1">
      <c r="B1198" s="40"/>
      <c r="C1198" s="40"/>
      <c r="D1198" s="40"/>
      <c r="E1198" s="995" t="s">
        <v>507</v>
      </c>
      <c r="F1198" s="996"/>
      <c r="G1198" s="997"/>
      <c r="H1198" s="14">
        <f>+ROUND(H1196+H1187+H1183+H1191,0)</f>
        <v>29272</v>
      </c>
    </row>
    <row r="1200" spans="2:8" ht="15.75" thickBot="1"/>
    <row r="1201" spans="2:8" ht="16.5" thickBot="1">
      <c r="B1201" s="998" t="s">
        <v>2532</v>
      </c>
      <c r="C1201" s="999"/>
      <c r="D1201" s="999"/>
      <c r="E1201" s="999"/>
      <c r="F1201" s="999"/>
      <c r="G1201" s="999"/>
      <c r="H1201" s="1000"/>
    </row>
    <row r="1202" spans="2:8" ht="15" customHeight="1" thickBot="1">
      <c r="B1202" s="1001" t="s">
        <v>488</v>
      </c>
      <c r="C1202" s="1002"/>
      <c r="D1202" s="1003"/>
      <c r="E1202" s="1004"/>
      <c r="F1202" s="1004"/>
      <c r="G1202" s="1004"/>
      <c r="H1202" s="1005"/>
    </row>
    <row r="1203" spans="2:8" ht="15.75" customHeight="1" thickBot="1">
      <c r="B1203" s="1006" t="s">
        <v>2578</v>
      </c>
      <c r="C1203" s="1007"/>
      <c r="D1203" s="1008" t="s">
        <v>2145</v>
      </c>
      <c r="E1203" s="1007"/>
      <c r="F1203" s="1007"/>
      <c r="G1203" s="1007"/>
      <c r="H1203" s="1009"/>
    </row>
    <row r="1204" spans="2:8" ht="14.45" customHeight="1">
      <c r="B1204" s="1010" t="str">
        <f>VLOOKUP(D1203,ACTIVIDADES!A:D,2,FALSE)</f>
        <v>Llave de paso de 2" tipo Red White</v>
      </c>
      <c r="C1204" s="1011"/>
      <c r="D1204" s="1010" t="s">
        <v>34</v>
      </c>
      <c r="E1204" s="1011"/>
      <c r="F1204" s="1011"/>
      <c r="G1204" s="1011"/>
      <c r="H1204" s="38" t="s">
        <v>1</v>
      </c>
    </row>
    <row r="1205" spans="2:8">
      <c r="B1205" s="1012"/>
      <c r="C1205" s="1013"/>
      <c r="D1205" s="1016">
        <f>+ROUND(H1227+H1219+H1215+H1223,0)</f>
        <v>329978</v>
      </c>
      <c r="E1205" s="1017"/>
      <c r="F1205" s="1017"/>
      <c r="G1205" s="1017"/>
      <c r="H1205" s="1020" t="s">
        <v>35</v>
      </c>
    </row>
    <row r="1206" spans="2:8" ht="15.75" thickBot="1">
      <c r="B1206" s="1014"/>
      <c r="C1206" s="1015"/>
      <c r="D1206" s="1018"/>
      <c r="E1206" s="1019"/>
      <c r="F1206" s="1019"/>
      <c r="G1206" s="1019"/>
      <c r="H1206" s="1021"/>
    </row>
    <row r="1207" spans="2:8" ht="15.75" thickBot="1"/>
    <row r="1208" spans="2:8">
      <c r="B1208" s="1028" t="s">
        <v>494</v>
      </c>
      <c r="C1208" s="1029"/>
      <c r="D1208" s="41" t="s">
        <v>495</v>
      </c>
      <c r="E1208" s="25" t="s">
        <v>496</v>
      </c>
      <c r="F1208" s="25" t="s">
        <v>2469</v>
      </c>
      <c r="G1208" s="26" t="s">
        <v>492</v>
      </c>
      <c r="H1208" s="27" t="s">
        <v>493</v>
      </c>
    </row>
    <row r="1209" spans="2:8" ht="22.5" customHeight="1">
      <c r="B1209" s="193" t="s">
        <v>665</v>
      </c>
      <c r="C1209" s="11" t="str">
        <f>VLOOKUP(B1209,'LISTA DE PRECIOS'!A:B,2,FALSE)</f>
        <v>Adaptador PVC macho de 2" presión</v>
      </c>
      <c r="D1209" s="12" t="str">
        <f>VLOOKUP(B1209,'LISTA DE PRECIOS'!A:D,4,FALSE)</f>
        <v>Un</v>
      </c>
      <c r="E1209" s="176">
        <v>2</v>
      </c>
      <c r="F1209" s="12">
        <v>1</v>
      </c>
      <c r="G1209" s="13">
        <f>VLOOKUP(B1209,'LISTA DE PRECIOS'!A:E,5,FALSE)</f>
        <v>5277</v>
      </c>
      <c r="H1209" s="39">
        <f>+ROUND(E1209*F1209*G1209,0)</f>
        <v>10554</v>
      </c>
    </row>
    <row r="1210" spans="2:8" ht="22.5" customHeight="1">
      <c r="B1210" s="193" t="s">
        <v>926</v>
      </c>
      <c r="C1210" s="11" t="str">
        <f>VLOOKUP(B1210,'LISTA DE PRECIOS'!A:B,2,FALSE)</f>
        <v>Limpiador removedor PVC 1/4</v>
      </c>
      <c r="D1210" s="12" t="str">
        <f>VLOOKUP(B1210,'LISTA DE PRECIOS'!A:D,4,FALSE)</f>
        <v>Un</v>
      </c>
      <c r="E1210" s="176">
        <v>0.02</v>
      </c>
      <c r="F1210" s="12">
        <v>1.03</v>
      </c>
      <c r="G1210" s="13">
        <f>VLOOKUP(B1210,'LISTA DE PRECIOS'!A:E,5,FALSE)</f>
        <v>37083</v>
      </c>
      <c r="H1210" s="39">
        <f>+ROUND(E1210*F1210*G1210,0)</f>
        <v>764</v>
      </c>
    </row>
    <row r="1211" spans="2:8" ht="22.5" customHeight="1">
      <c r="B1211" s="193" t="s">
        <v>1111</v>
      </c>
      <c r="C1211" s="11" t="str">
        <f>VLOOKUP(B1211,'LISTA DE PRECIOS'!A:B,2,FALSE)</f>
        <v>Soldadura liquida para PVC 1/4</v>
      </c>
      <c r="D1211" s="12" t="str">
        <f>VLOOKUP(B1211,'LISTA DE PRECIOS'!A:D,4,FALSE)</f>
        <v>Un</v>
      </c>
      <c r="E1211" s="176">
        <v>0.02</v>
      </c>
      <c r="F1211" s="12">
        <v>1.03</v>
      </c>
      <c r="G1211" s="13">
        <f>VLOOKUP(B1211,'LISTA DE PRECIOS'!A:E,5,FALSE)</f>
        <v>62900</v>
      </c>
      <c r="H1211" s="39">
        <f t="shared" ref="H1211:H1214" si="97">+ROUND(E1211*F1211*G1211,0)</f>
        <v>1296</v>
      </c>
    </row>
    <row r="1212" spans="2:8" ht="22.5" customHeight="1">
      <c r="B1212" s="193" t="s">
        <v>932</v>
      </c>
      <c r="C1212" s="11" t="str">
        <f>VLOOKUP(B1212,'LISTA DE PRECIOS'!A:B,2,FALSE)</f>
        <v>Llave de paso tipo Red White de 2"</v>
      </c>
      <c r="D1212" s="12" t="str">
        <f>VLOOKUP(B1212,'LISTA DE PRECIOS'!A:D,4,FALSE)</f>
        <v>Un</v>
      </c>
      <c r="E1212" s="176">
        <v>1</v>
      </c>
      <c r="F1212" s="12">
        <v>1</v>
      </c>
      <c r="G1212" s="13">
        <f>VLOOKUP(B1212,'LISTA DE PRECIOS'!A:E,5,FALSE)</f>
        <v>232669</v>
      </c>
      <c r="H1212" s="39">
        <f t="shared" si="97"/>
        <v>232669</v>
      </c>
    </row>
    <row r="1213" spans="2:8" ht="22.5" customHeight="1">
      <c r="B1213" s="193" t="s">
        <v>1261</v>
      </c>
      <c r="C1213" s="11" t="str">
        <f>VLOOKUP(B1213,'LISTA DE PRECIOS'!A:B,2,FALSE)</f>
        <v>Universal PVC 2"</v>
      </c>
      <c r="D1213" s="12" t="str">
        <f>VLOOKUP(B1213,'LISTA DE PRECIOS'!A:D,4,FALSE)</f>
        <v>Un</v>
      </c>
      <c r="E1213" s="176">
        <v>2</v>
      </c>
      <c r="F1213" s="12">
        <v>1</v>
      </c>
      <c r="G1213" s="13">
        <f>VLOOKUP(B1213,'LISTA DE PRECIOS'!A:E,5,FALSE)</f>
        <v>25500</v>
      </c>
      <c r="H1213" s="39">
        <f t="shared" si="97"/>
        <v>51000</v>
      </c>
    </row>
    <row r="1214" spans="2:8" ht="22.5" customHeight="1" thickBot="1">
      <c r="B1214" s="170" t="s">
        <v>761</v>
      </c>
      <c r="C1214" s="11" t="str">
        <f>VLOOKUP(B1214,'LISTA DE PRECIOS'!A:B,2,FALSE)</f>
        <v>Cinta de teflón 10 m</v>
      </c>
      <c r="D1214" s="12" t="str">
        <f>VLOOKUP(B1214,'LISTA DE PRECIOS'!A:D,4,FALSE)</f>
        <v>Un</v>
      </c>
      <c r="E1214" s="173">
        <v>1</v>
      </c>
      <c r="F1214" s="173">
        <v>0.03</v>
      </c>
      <c r="G1214" s="13">
        <f>VLOOKUP(B1214,'LISTA DE PRECIOS'!A:E,5,FALSE)</f>
        <v>1758</v>
      </c>
      <c r="H1214" s="94">
        <f t="shared" si="97"/>
        <v>53</v>
      </c>
    </row>
    <row r="1215" spans="2:8" ht="15.75" thickBot="1">
      <c r="B1215" s="1022"/>
      <c r="C1215" s="1023"/>
      <c r="D1215" s="1024"/>
      <c r="E1215" s="1030" t="s">
        <v>497</v>
      </c>
      <c r="F1215" s="1031"/>
      <c r="G1215" s="1032"/>
      <c r="H1215" s="29">
        <f>ROUND(SUM(H1209:H1214),0)</f>
        <v>296336</v>
      </c>
    </row>
    <row r="1216" spans="2:8" ht="15.75" thickBot="1">
      <c r="B1216" s="1027"/>
      <c r="C1216" s="1027"/>
      <c r="D1216" s="1027"/>
      <c r="E1216" s="1027"/>
      <c r="F1216" s="1027"/>
      <c r="G1216" s="1027"/>
      <c r="H1216" s="1027"/>
    </row>
    <row r="1217" spans="2:8">
      <c r="B1217" s="1028" t="s">
        <v>489</v>
      </c>
      <c r="C1217" s="1029"/>
      <c r="D1217" s="41" t="s">
        <v>490</v>
      </c>
      <c r="E1217" s="25" t="s">
        <v>491</v>
      </c>
      <c r="F1217" s="25" t="s">
        <v>2530</v>
      </c>
      <c r="G1217" s="26" t="s">
        <v>492</v>
      </c>
      <c r="H1217" s="27" t="s">
        <v>493</v>
      </c>
    </row>
    <row r="1218" spans="2:8" ht="15.75" thickBot="1">
      <c r="B1218" s="91" t="s">
        <v>543</v>
      </c>
      <c r="C1218" s="11" t="str">
        <f>VLOOKUP(B1218,'LISTA DE PRECIOS'!A:B,2,FALSE)</f>
        <v>Herramienta menor</v>
      </c>
      <c r="D1218" s="12" t="str">
        <f>VLOOKUP(B1218,'LISTA DE PRECIOS'!A:D,4,FALSE)</f>
        <v>%MO</v>
      </c>
      <c r="E1218" s="155">
        <v>0.1</v>
      </c>
      <c r="F1218" s="155"/>
      <c r="G1218" s="93">
        <f>+H1227</f>
        <v>30584</v>
      </c>
      <c r="H1218" s="154">
        <f>+ROUND(E1218*G1218,0)</f>
        <v>3058</v>
      </c>
    </row>
    <row r="1219" spans="2:8" ht="15.75" thickBot="1">
      <c r="B1219" s="1022"/>
      <c r="C1219" s="1023"/>
      <c r="D1219" s="1024"/>
      <c r="E1219" s="1030" t="s">
        <v>498</v>
      </c>
      <c r="F1219" s="1031"/>
      <c r="G1219" s="1032"/>
      <c r="H1219" s="29">
        <f>ROUND(SUM(H1218:H1218),0)</f>
        <v>3058</v>
      </c>
    </row>
    <row r="1220" spans="2:8" ht="15.75" thickBot="1">
      <c r="B1220" s="42"/>
      <c r="C1220" s="42"/>
      <c r="D1220" s="42"/>
      <c r="E1220" s="10"/>
      <c r="F1220" s="10"/>
      <c r="G1220" s="7"/>
      <c r="H1220" s="8"/>
    </row>
    <row r="1221" spans="2:8" ht="24.75" thickBot="1">
      <c r="B1221" s="1033" t="s">
        <v>499</v>
      </c>
      <c r="C1221" s="1034"/>
      <c r="D1221" s="30" t="s">
        <v>495</v>
      </c>
      <c r="E1221" s="30" t="s">
        <v>501</v>
      </c>
      <c r="F1221" s="25" t="s">
        <v>2530</v>
      </c>
      <c r="G1221" s="31" t="s">
        <v>500</v>
      </c>
      <c r="H1221" s="32" t="s">
        <v>493</v>
      </c>
    </row>
    <row r="1222" spans="2:8" ht="15.75" thickBot="1">
      <c r="B1222" s="15">
        <v>3</v>
      </c>
      <c r="C1222" s="11"/>
      <c r="D1222" s="12"/>
      <c r="E1222" s="18"/>
      <c r="F1222" s="18"/>
      <c r="G1222" s="19"/>
      <c r="H1222" s="20">
        <f t="shared" ref="H1222" si="98">+ROUND(E1222*G1222,0)</f>
        <v>0</v>
      </c>
    </row>
    <row r="1223" spans="2:8" ht="15.75" thickBot="1">
      <c r="B1223" s="991"/>
      <c r="C1223" s="991"/>
      <c r="D1223" s="991"/>
      <c r="E1223" s="992" t="s">
        <v>502</v>
      </c>
      <c r="F1223" s="993"/>
      <c r="G1223" s="994"/>
      <c r="H1223" s="33">
        <f>ROUND(SUM(H1222:H1222),0)</f>
        <v>0</v>
      </c>
    </row>
    <row r="1224" spans="2:8" ht="15.75" thickBot="1">
      <c r="B1224" s="1027"/>
      <c r="C1224" s="1027"/>
      <c r="D1224" s="1027"/>
      <c r="E1224" s="1027"/>
      <c r="F1224" s="1027"/>
      <c r="G1224" s="1027"/>
      <c r="H1224" s="1027"/>
    </row>
    <row r="1225" spans="2:8">
      <c r="B1225" s="1028" t="s">
        <v>503</v>
      </c>
      <c r="C1225" s="1029"/>
      <c r="D1225" s="41" t="s">
        <v>495</v>
      </c>
      <c r="E1225" s="25" t="s">
        <v>504</v>
      </c>
      <c r="F1225" s="25" t="s">
        <v>2530</v>
      </c>
      <c r="G1225" s="26" t="s">
        <v>505</v>
      </c>
      <c r="H1225" s="27" t="s">
        <v>493</v>
      </c>
    </row>
    <row r="1226" spans="2:8" ht="15.75" thickBot="1">
      <c r="B1226" s="118" t="s">
        <v>2516</v>
      </c>
      <c r="C1226" s="11" t="str">
        <f>VLOOKUP(B1226,'LISTA DE PRECIOS'!A:B,2,FALSE)</f>
        <v>Oficial</v>
      </c>
      <c r="D1226" s="12" t="str">
        <f>VLOOKUP(B1226,'LISTA DE PRECIOS'!A:D,4,FALSE)</f>
        <v>Día</v>
      </c>
      <c r="E1226" s="117">
        <v>0.25</v>
      </c>
      <c r="F1226" s="117">
        <v>1</v>
      </c>
      <c r="G1226" s="13">
        <f>VLOOKUP(B1226,'LISTA DE PRECIOS'!A:E,5,FALSE)</f>
        <v>122335</v>
      </c>
      <c r="H1226" s="116">
        <f>+ROUND(E1226*F1226*G1226,0)</f>
        <v>30584</v>
      </c>
    </row>
    <row r="1227" spans="2:8" ht="15.75" thickBot="1">
      <c r="B1227" s="991"/>
      <c r="C1227" s="991"/>
      <c r="D1227" s="991"/>
      <c r="E1227" s="1042" t="s">
        <v>506</v>
      </c>
      <c r="F1227" s="1043"/>
      <c r="G1227" s="1031"/>
      <c r="H1227" s="29">
        <f>ROUND(SUM(H1226:H1226),0)</f>
        <v>30584</v>
      </c>
    </row>
    <row r="1228" spans="2:8" ht="15.75" thickBot="1">
      <c r="B1228" s="42"/>
      <c r="C1228" s="42"/>
      <c r="D1228" s="42"/>
      <c r="E1228" s="42"/>
      <c r="F1228" s="42"/>
      <c r="G1228" s="42"/>
      <c r="H1228" s="42"/>
    </row>
    <row r="1229" spans="2:8" ht="15.75" thickBot="1">
      <c r="B1229" s="40"/>
      <c r="C1229" s="40"/>
      <c r="D1229" s="40"/>
      <c r="E1229" s="995" t="s">
        <v>507</v>
      </c>
      <c r="F1229" s="996"/>
      <c r="G1229" s="997"/>
      <c r="H1229" s="14">
        <f>+ROUND(H1227+H1219+H1215+H1223,0)</f>
        <v>329978</v>
      </c>
    </row>
    <row r="1231" spans="2:8" ht="15.75" thickBot="1"/>
    <row r="1232" spans="2:8" ht="16.5" thickBot="1">
      <c r="B1232" s="998" t="s">
        <v>2532</v>
      </c>
      <c r="C1232" s="999"/>
      <c r="D1232" s="999"/>
      <c r="E1232" s="999"/>
      <c r="F1232" s="999"/>
      <c r="G1232" s="999"/>
      <c r="H1232" s="1000"/>
    </row>
    <row r="1233" spans="2:8" ht="15" customHeight="1" thickBot="1">
      <c r="B1233" s="1001" t="s">
        <v>488</v>
      </c>
      <c r="C1233" s="1002"/>
      <c r="D1233" s="1003"/>
      <c r="E1233" s="1004"/>
      <c r="F1233" s="1004"/>
      <c r="G1233" s="1004"/>
      <c r="H1233" s="1005"/>
    </row>
    <row r="1234" spans="2:8" ht="15.75" customHeight="1" thickBot="1">
      <c r="B1234" s="1006" t="s">
        <v>2578</v>
      </c>
      <c r="C1234" s="1007"/>
      <c r="D1234" s="1008" t="s">
        <v>2147</v>
      </c>
      <c r="E1234" s="1007"/>
      <c r="F1234" s="1007"/>
      <c r="G1234" s="1007"/>
      <c r="H1234" s="1009"/>
    </row>
    <row r="1235" spans="2:8" ht="14.45" customHeight="1">
      <c r="B1235" s="1010" t="str">
        <f>VLOOKUP(D1234,ACTIVIDADES!A:D,2,FALSE)</f>
        <v>Llave de paso de 1 1/2" tipo Red White</v>
      </c>
      <c r="C1235" s="1011"/>
      <c r="D1235" s="1010" t="s">
        <v>34</v>
      </c>
      <c r="E1235" s="1011"/>
      <c r="F1235" s="1011"/>
      <c r="G1235" s="1011"/>
      <c r="H1235" s="38" t="s">
        <v>1</v>
      </c>
    </row>
    <row r="1236" spans="2:8">
      <c r="B1236" s="1012"/>
      <c r="C1236" s="1013"/>
      <c r="D1236" s="1016">
        <f>+ROUND(H1258+H1250+H1246+H1254,0)</f>
        <v>231749</v>
      </c>
      <c r="E1236" s="1017"/>
      <c r="F1236" s="1017"/>
      <c r="G1236" s="1017"/>
      <c r="H1236" s="1020" t="s">
        <v>35</v>
      </c>
    </row>
    <row r="1237" spans="2:8" ht="15.75" thickBot="1">
      <c r="B1237" s="1014"/>
      <c r="C1237" s="1015"/>
      <c r="D1237" s="1018"/>
      <c r="E1237" s="1019"/>
      <c r="F1237" s="1019"/>
      <c r="G1237" s="1019"/>
      <c r="H1237" s="1021"/>
    </row>
    <row r="1238" spans="2:8" ht="15.75" thickBot="1"/>
    <row r="1239" spans="2:8">
      <c r="B1239" s="1028" t="s">
        <v>494</v>
      </c>
      <c r="C1239" s="1029"/>
      <c r="D1239" s="41" t="s">
        <v>495</v>
      </c>
      <c r="E1239" s="25" t="s">
        <v>496</v>
      </c>
      <c r="F1239" s="25" t="s">
        <v>2469</v>
      </c>
      <c r="G1239" s="26" t="s">
        <v>492</v>
      </c>
      <c r="H1239" s="27" t="s">
        <v>493</v>
      </c>
    </row>
    <row r="1240" spans="2:8" ht="22.5" customHeight="1">
      <c r="B1240" s="193" t="s">
        <v>926</v>
      </c>
      <c r="C1240" s="11" t="str">
        <f>VLOOKUP(B1240,'LISTA DE PRECIOS'!A:B,2,FALSE)</f>
        <v>Limpiador removedor PVC 1/4</v>
      </c>
      <c r="D1240" s="12" t="str">
        <f>VLOOKUP(B1240,'LISTA DE PRECIOS'!A:D,4,FALSE)</f>
        <v>Un</v>
      </c>
      <c r="E1240" s="176">
        <v>1.4999999999999999E-2</v>
      </c>
      <c r="F1240" s="12">
        <v>1.03</v>
      </c>
      <c r="G1240" s="13">
        <f>VLOOKUP(B1240,'LISTA DE PRECIOS'!A:E,5,FALSE)</f>
        <v>37083</v>
      </c>
      <c r="H1240" s="39">
        <f>+ROUND(E1240*F1240*G1240,0)</f>
        <v>573</v>
      </c>
    </row>
    <row r="1241" spans="2:8" ht="22.5" customHeight="1">
      <c r="B1241" s="193" t="s">
        <v>1111</v>
      </c>
      <c r="C1241" s="11" t="str">
        <f>VLOOKUP(B1241,'LISTA DE PRECIOS'!A:B,2,FALSE)</f>
        <v>Soldadura liquida para PVC 1/4</v>
      </c>
      <c r="D1241" s="12" t="str">
        <f>VLOOKUP(B1241,'LISTA DE PRECIOS'!A:D,4,FALSE)</f>
        <v>Un</v>
      </c>
      <c r="E1241" s="176">
        <v>1.4999999999999999E-2</v>
      </c>
      <c r="F1241" s="12">
        <v>1.03</v>
      </c>
      <c r="G1241" s="13">
        <f>VLOOKUP(B1241,'LISTA DE PRECIOS'!A:E,5,FALSE)</f>
        <v>62900</v>
      </c>
      <c r="H1241" s="39">
        <f>+ROUND(E1241*F1241*G1241,0)</f>
        <v>972</v>
      </c>
    </row>
    <row r="1242" spans="2:8" ht="22.5" customHeight="1">
      <c r="B1242" s="193" t="s">
        <v>761</v>
      </c>
      <c r="C1242" s="11" t="str">
        <f>VLOOKUP(B1242,'LISTA DE PRECIOS'!A:B,2,FALSE)</f>
        <v>Cinta de teflón 10 m</v>
      </c>
      <c r="D1242" s="12" t="str">
        <f>VLOOKUP(B1242,'LISTA DE PRECIOS'!A:D,4,FALSE)</f>
        <v>Un</v>
      </c>
      <c r="E1242" s="176">
        <v>1</v>
      </c>
      <c r="F1242" s="12">
        <v>0.02</v>
      </c>
      <c r="G1242" s="13">
        <f>VLOOKUP(B1242,'LISTA DE PRECIOS'!A:E,5,FALSE)</f>
        <v>1758</v>
      </c>
      <c r="H1242" s="39">
        <f t="shared" ref="H1242:H1245" si="99">+ROUND(E1242*F1242*G1242,0)</f>
        <v>35</v>
      </c>
    </row>
    <row r="1243" spans="2:8" ht="22.5" customHeight="1">
      <c r="B1243" s="193" t="s">
        <v>929</v>
      </c>
      <c r="C1243" s="11" t="str">
        <f>VLOOKUP(B1243,'LISTA DE PRECIOS'!A:B,2,FALSE)</f>
        <v>Llave de paso tipo Red White de 1 1/2"</v>
      </c>
      <c r="D1243" s="12" t="str">
        <f>VLOOKUP(B1243,'LISTA DE PRECIOS'!A:D,4,FALSE)</f>
        <v>Un</v>
      </c>
      <c r="E1243" s="176">
        <v>1</v>
      </c>
      <c r="F1243" s="12">
        <v>1</v>
      </c>
      <c r="G1243" s="13">
        <f>VLOOKUP(B1243,'LISTA DE PRECIOS'!A:E,5,FALSE)</f>
        <v>138968</v>
      </c>
      <c r="H1243" s="39">
        <f t="shared" si="99"/>
        <v>138968</v>
      </c>
    </row>
    <row r="1244" spans="2:8" ht="22.5" customHeight="1">
      <c r="B1244" s="193" t="s">
        <v>1260</v>
      </c>
      <c r="C1244" s="11" t="str">
        <f>VLOOKUP(B1244,'LISTA DE PRECIOS'!A:B,2,FALSE)</f>
        <v>Universal PVC 1 1/2"</v>
      </c>
      <c r="D1244" s="12" t="str">
        <f>VLOOKUP(B1244,'LISTA DE PRECIOS'!A:D,4,FALSE)</f>
        <v>Un</v>
      </c>
      <c r="E1244" s="176">
        <v>2</v>
      </c>
      <c r="F1244" s="12">
        <v>1</v>
      </c>
      <c r="G1244" s="13">
        <f>VLOOKUP(B1244,'LISTA DE PRECIOS'!A:E,5,FALSE)</f>
        <v>30600</v>
      </c>
      <c r="H1244" s="39">
        <f t="shared" si="99"/>
        <v>61200</v>
      </c>
    </row>
    <row r="1245" spans="2:8" ht="22.5" customHeight="1" thickBot="1">
      <c r="B1245" s="170" t="s">
        <v>662</v>
      </c>
      <c r="C1245" s="11" t="str">
        <f>VLOOKUP(B1245,'LISTA DE PRECIOS'!A:B,2,FALSE)</f>
        <v>Adaptador PVC macho de 1 1/2" presión</v>
      </c>
      <c r="D1245" s="12" t="str">
        <f>VLOOKUP(B1245,'LISTA DE PRECIOS'!A:D,4,FALSE)</f>
        <v>Un</v>
      </c>
      <c r="E1245" s="173">
        <v>2</v>
      </c>
      <c r="F1245" s="173">
        <v>1</v>
      </c>
      <c r="G1245" s="13">
        <f>VLOOKUP(B1245,'LISTA DE PRECIOS'!A:E,5,FALSE)</f>
        <v>3562</v>
      </c>
      <c r="H1245" s="94">
        <f t="shared" si="99"/>
        <v>7124</v>
      </c>
    </row>
    <row r="1246" spans="2:8" ht="15.75" thickBot="1">
      <c r="B1246" s="1022"/>
      <c r="C1246" s="1023"/>
      <c r="D1246" s="1024"/>
      <c r="E1246" s="1030" t="s">
        <v>497</v>
      </c>
      <c r="F1246" s="1031"/>
      <c r="G1246" s="1032"/>
      <c r="H1246" s="29">
        <f>ROUND(SUM(H1240:H1245),0)</f>
        <v>208872</v>
      </c>
    </row>
    <row r="1247" spans="2:8" ht="15.75" thickBot="1">
      <c r="B1247" s="1027"/>
      <c r="C1247" s="1027"/>
      <c r="D1247" s="1027"/>
      <c r="E1247" s="1027"/>
      <c r="F1247" s="1027"/>
      <c r="G1247" s="1027"/>
      <c r="H1247" s="1027"/>
    </row>
    <row r="1248" spans="2:8">
      <c r="B1248" s="1028" t="s">
        <v>489</v>
      </c>
      <c r="C1248" s="1029"/>
      <c r="D1248" s="41" t="s">
        <v>490</v>
      </c>
      <c r="E1248" s="25" t="s">
        <v>491</v>
      </c>
      <c r="F1248" s="25" t="s">
        <v>2530</v>
      </c>
      <c r="G1248" s="26" t="s">
        <v>492</v>
      </c>
      <c r="H1248" s="27" t="s">
        <v>493</v>
      </c>
    </row>
    <row r="1249" spans="2:8" ht="15.75" thickBot="1">
      <c r="B1249" s="91" t="s">
        <v>543</v>
      </c>
      <c r="C1249" s="11" t="str">
        <f>VLOOKUP(B1249,'LISTA DE PRECIOS'!A:B,2,FALSE)</f>
        <v>Herramienta menor</v>
      </c>
      <c r="D1249" s="12" t="str">
        <f>VLOOKUP(B1249,'LISTA DE PRECIOS'!A:D,4,FALSE)</f>
        <v>%MO</v>
      </c>
      <c r="E1249" s="155">
        <v>0.1</v>
      </c>
      <c r="F1249" s="155"/>
      <c r="G1249" s="93">
        <f>+H1258</f>
        <v>20797</v>
      </c>
      <c r="H1249" s="154">
        <f>+ROUND(E1249*G1249,0)</f>
        <v>2080</v>
      </c>
    </row>
    <row r="1250" spans="2:8" ht="15.75" thickBot="1">
      <c r="B1250" s="1022"/>
      <c r="C1250" s="1023"/>
      <c r="D1250" s="1024"/>
      <c r="E1250" s="1030" t="s">
        <v>498</v>
      </c>
      <c r="F1250" s="1031"/>
      <c r="G1250" s="1032"/>
      <c r="H1250" s="29">
        <f>ROUND(SUM(H1249:H1249),0)</f>
        <v>2080</v>
      </c>
    </row>
    <row r="1251" spans="2:8" ht="15.75" thickBot="1">
      <c r="B1251" s="42"/>
      <c r="C1251" s="42"/>
      <c r="D1251" s="42"/>
      <c r="E1251" s="10"/>
      <c r="F1251" s="10"/>
      <c r="G1251" s="7"/>
      <c r="H1251" s="8"/>
    </row>
    <row r="1252" spans="2:8" ht="24.75" thickBot="1">
      <c r="B1252" s="1033" t="s">
        <v>499</v>
      </c>
      <c r="C1252" s="1034"/>
      <c r="D1252" s="30" t="s">
        <v>495</v>
      </c>
      <c r="E1252" s="30" t="s">
        <v>501</v>
      </c>
      <c r="F1252" s="25" t="s">
        <v>2530</v>
      </c>
      <c r="G1252" s="31" t="s">
        <v>500</v>
      </c>
      <c r="H1252" s="32" t="s">
        <v>493</v>
      </c>
    </row>
    <row r="1253" spans="2:8" ht="15.75" thickBot="1">
      <c r="B1253" s="15">
        <v>3</v>
      </c>
      <c r="C1253" s="16" t="s">
        <v>4</v>
      </c>
      <c r="D1253" s="17"/>
      <c r="E1253" s="18"/>
      <c r="F1253" s="18"/>
      <c r="G1253" s="19"/>
      <c r="H1253" s="20">
        <f t="shared" ref="H1253" si="100">+ROUND(E1253*G1253,0)</f>
        <v>0</v>
      </c>
    </row>
    <row r="1254" spans="2:8" ht="15.75" thickBot="1">
      <c r="B1254" s="991"/>
      <c r="C1254" s="991"/>
      <c r="D1254" s="991"/>
      <c r="E1254" s="992" t="s">
        <v>502</v>
      </c>
      <c r="F1254" s="993"/>
      <c r="G1254" s="994"/>
      <c r="H1254" s="33">
        <f>ROUND(SUM(H1253:H1253),0)</f>
        <v>0</v>
      </c>
    </row>
    <row r="1255" spans="2:8" ht="15.75" thickBot="1">
      <c r="B1255" s="1027"/>
      <c r="C1255" s="1027"/>
      <c r="D1255" s="1027"/>
      <c r="E1255" s="1027"/>
      <c r="F1255" s="1027"/>
      <c r="G1255" s="1027"/>
      <c r="H1255" s="1027"/>
    </row>
    <row r="1256" spans="2:8">
      <c r="B1256" s="1028" t="s">
        <v>503</v>
      </c>
      <c r="C1256" s="1029"/>
      <c r="D1256" s="41" t="s">
        <v>495</v>
      </c>
      <c r="E1256" s="25" t="s">
        <v>504</v>
      </c>
      <c r="F1256" s="25" t="s">
        <v>2530</v>
      </c>
      <c r="G1256" s="26" t="s">
        <v>505</v>
      </c>
      <c r="H1256" s="27" t="s">
        <v>493</v>
      </c>
    </row>
    <row r="1257" spans="2:8" ht="15.75" thickBot="1">
      <c r="B1257" s="118" t="s">
        <v>2516</v>
      </c>
      <c r="C1257" s="11" t="str">
        <f>VLOOKUP(B1257,'LISTA DE PRECIOS'!A:B,2,FALSE)</f>
        <v>Oficial</v>
      </c>
      <c r="D1257" s="12" t="str">
        <f>VLOOKUP(B1257,'LISTA DE PRECIOS'!A:D,4,FALSE)</f>
        <v>Día</v>
      </c>
      <c r="E1257" s="117">
        <v>0.17</v>
      </c>
      <c r="F1257" s="117">
        <v>1</v>
      </c>
      <c r="G1257" s="13">
        <f>VLOOKUP(B1257,'LISTA DE PRECIOS'!A:E,5,FALSE)</f>
        <v>122335</v>
      </c>
      <c r="H1257" s="116">
        <f>+ROUND(E1257*F1257*G1257,0)</f>
        <v>20797</v>
      </c>
    </row>
    <row r="1258" spans="2:8" ht="15.75" thickBot="1">
      <c r="B1258" s="991"/>
      <c r="C1258" s="991"/>
      <c r="D1258" s="991"/>
      <c r="E1258" s="1042" t="s">
        <v>506</v>
      </c>
      <c r="F1258" s="1043"/>
      <c r="G1258" s="1031"/>
      <c r="H1258" s="29">
        <f>ROUND(SUM(H1257:H1257),0)</f>
        <v>20797</v>
      </c>
    </row>
    <row r="1259" spans="2:8" ht="15.75" thickBot="1">
      <c r="B1259" s="42"/>
      <c r="C1259" s="42"/>
      <c r="D1259" s="42"/>
      <c r="E1259" s="42"/>
      <c r="F1259" s="42"/>
      <c r="G1259" s="42"/>
      <c r="H1259" s="42"/>
    </row>
    <row r="1260" spans="2:8" ht="15.75" thickBot="1">
      <c r="B1260" s="40"/>
      <c r="C1260" s="40"/>
      <c r="D1260" s="40"/>
      <c r="E1260" s="995" t="s">
        <v>507</v>
      </c>
      <c r="F1260" s="996"/>
      <c r="G1260" s="997"/>
      <c r="H1260" s="14">
        <f>+ROUND(H1258+H1250+H1246+H1254,0)</f>
        <v>231749</v>
      </c>
    </row>
    <row r="1262" spans="2:8" ht="15.75" thickBot="1"/>
    <row r="1263" spans="2:8" ht="16.5" thickBot="1">
      <c r="B1263" s="998" t="s">
        <v>2532</v>
      </c>
      <c r="C1263" s="999"/>
      <c r="D1263" s="999"/>
      <c r="E1263" s="999"/>
      <c r="F1263" s="999"/>
      <c r="G1263" s="999"/>
      <c r="H1263" s="1000"/>
    </row>
    <row r="1264" spans="2:8" ht="15" customHeight="1" thickBot="1">
      <c r="B1264" s="1001" t="s">
        <v>488</v>
      </c>
      <c r="C1264" s="1002"/>
      <c r="D1264" s="1003"/>
      <c r="E1264" s="1004"/>
      <c r="F1264" s="1004"/>
      <c r="G1264" s="1004"/>
      <c r="H1264" s="1005"/>
    </row>
    <row r="1265" spans="2:8" ht="15.75" customHeight="1" thickBot="1">
      <c r="B1265" s="1006" t="s">
        <v>2578</v>
      </c>
      <c r="C1265" s="1007"/>
      <c r="D1265" s="1008" t="s">
        <v>2149</v>
      </c>
      <c r="E1265" s="1007"/>
      <c r="F1265" s="1007"/>
      <c r="G1265" s="1007"/>
      <c r="H1265" s="1009"/>
    </row>
    <row r="1266" spans="2:8" ht="14.45" customHeight="1">
      <c r="B1266" s="1010" t="str">
        <f>VLOOKUP(D1265,ACTIVIDADES!A:D,2,FALSE)</f>
        <v>Llave de paso de 1" tipo Red White</v>
      </c>
      <c r="C1266" s="1011"/>
      <c r="D1266" s="1010" t="s">
        <v>34</v>
      </c>
      <c r="E1266" s="1011"/>
      <c r="F1266" s="1011"/>
      <c r="G1266" s="1011"/>
      <c r="H1266" s="38" t="s">
        <v>1</v>
      </c>
    </row>
    <row r="1267" spans="2:8">
      <c r="B1267" s="1012"/>
      <c r="C1267" s="1013"/>
      <c r="D1267" s="1016">
        <f>+ROUND(H1289+H1281+H1277+H1285,0)</f>
        <v>116781</v>
      </c>
      <c r="E1267" s="1017"/>
      <c r="F1267" s="1017"/>
      <c r="G1267" s="1017"/>
      <c r="H1267" s="1020" t="s">
        <v>35</v>
      </c>
    </row>
    <row r="1268" spans="2:8" ht="15.75" thickBot="1">
      <c r="B1268" s="1014"/>
      <c r="C1268" s="1015"/>
      <c r="D1268" s="1018"/>
      <c r="E1268" s="1019"/>
      <c r="F1268" s="1019"/>
      <c r="G1268" s="1019"/>
      <c r="H1268" s="1021"/>
    </row>
    <row r="1269" spans="2:8" ht="15.75" thickBot="1"/>
    <row r="1270" spans="2:8">
      <c r="B1270" s="1028" t="s">
        <v>494</v>
      </c>
      <c r="C1270" s="1029"/>
      <c r="D1270" s="41" t="s">
        <v>495</v>
      </c>
      <c r="E1270" s="25" t="s">
        <v>496</v>
      </c>
      <c r="F1270" s="25" t="s">
        <v>2469</v>
      </c>
      <c r="G1270" s="26" t="s">
        <v>492</v>
      </c>
      <c r="H1270" s="27" t="s">
        <v>493</v>
      </c>
    </row>
    <row r="1271" spans="2:8" ht="22.5" customHeight="1">
      <c r="B1271" s="193" t="s">
        <v>663</v>
      </c>
      <c r="C1271" s="11" t="str">
        <f>VLOOKUP(B1271,'LISTA DE PRECIOS'!A:B,2,FALSE)</f>
        <v>Adaptador PVC macho de 1" presión</v>
      </c>
      <c r="D1271" s="12" t="str">
        <f>VLOOKUP(B1271,'LISTA DE PRECIOS'!A:D,4,FALSE)</f>
        <v>Un</v>
      </c>
      <c r="E1271" s="176">
        <v>2</v>
      </c>
      <c r="F1271" s="12">
        <v>1</v>
      </c>
      <c r="G1271" s="13">
        <f>VLOOKUP(B1271,'LISTA DE PRECIOS'!A:E,5,FALSE)</f>
        <v>1487</v>
      </c>
      <c r="H1271" s="39">
        <f>+ROUND(E1271*F1271*G1271,0)</f>
        <v>2974</v>
      </c>
    </row>
    <row r="1272" spans="2:8" ht="22.5" customHeight="1">
      <c r="B1272" s="193" t="s">
        <v>926</v>
      </c>
      <c r="C1272" s="11" t="str">
        <f>VLOOKUP(B1272,'LISTA DE PRECIOS'!A:B,2,FALSE)</f>
        <v>Limpiador removedor PVC 1/4</v>
      </c>
      <c r="D1272" s="12" t="str">
        <f>VLOOKUP(B1272,'LISTA DE PRECIOS'!A:D,4,FALSE)</f>
        <v>Un</v>
      </c>
      <c r="E1272" s="176">
        <v>0.01</v>
      </c>
      <c r="F1272" s="12">
        <v>1.03</v>
      </c>
      <c r="G1272" s="13">
        <f>VLOOKUP(B1272,'LISTA DE PRECIOS'!A:E,5,FALSE)</f>
        <v>37083</v>
      </c>
      <c r="H1272" s="39">
        <f>+ROUND(E1272*F1272*G1272,0)</f>
        <v>382</v>
      </c>
    </row>
    <row r="1273" spans="2:8" ht="22.5" customHeight="1">
      <c r="B1273" s="193" t="s">
        <v>1111</v>
      </c>
      <c r="C1273" s="11" t="str">
        <f>VLOOKUP(B1273,'LISTA DE PRECIOS'!A:B,2,FALSE)</f>
        <v>Soldadura liquida para PVC 1/4</v>
      </c>
      <c r="D1273" s="12" t="str">
        <f>VLOOKUP(B1273,'LISTA DE PRECIOS'!A:D,4,FALSE)</f>
        <v>Un</v>
      </c>
      <c r="E1273" s="176">
        <v>0.01</v>
      </c>
      <c r="F1273" s="12">
        <v>1.03</v>
      </c>
      <c r="G1273" s="13">
        <f>VLOOKUP(B1273,'LISTA DE PRECIOS'!A:E,5,FALSE)</f>
        <v>62900</v>
      </c>
      <c r="H1273" s="39">
        <f t="shared" ref="H1273:H1276" si="101">+ROUND(E1273*F1273*G1273,0)</f>
        <v>648</v>
      </c>
    </row>
    <row r="1274" spans="2:8" ht="22.5" customHeight="1">
      <c r="B1274" s="193" t="s">
        <v>930</v>
      </c>
      <c r="C1274" s="11" t="str">
        <f>VLOOKUP(B1274,'LISTA DE PRECIOS'!A:B,2,FALSE)</f>
        <v>Llave de paso tipo Red White de 1"</v>
      </c>
      <c r="D1274" s="12" t="str">
        <f>VLOOKUP(B1274,'LISTA DE PRECIOS'!A:D,4,FALSE)</f>
        <v>Un</v>
      </c>
      <c r="E1274" s="176">
        <v>1</v>
      </c>
      <c r="F1274" s="12">
        <v>1</v>
      </c>
      <c r="G1274" s="13">
        <f>VLOOKUP(B1274,'LISTA DE PRECIOS'!A:E,5,FALSE)</f>
        <v>80348</v>
      </c>
      <c r="H1274" s="39">
        <f t="shared" si="101"/>
        <v>80348</v>
      </c>
    </row>
    <row r="1275" spans="2:8" ht="22.5" customHeight="1">
      <c r="B1275" s="193" t="s">
        <v>1337</v>
      </c>
      <c r="C1275" s="11" t="str">
        <f>VLOOKUP(B1275,'LISTA DE PRECIOS'!A:B,2,FALSE)</f>
        <v>Universal PVC 1"</v>
      </c>
      <c r="D1275" s="12" t="str">
        <f>VLOOKUP(B1275,'LISTA DE PRECIOS'!A:D,4,FALSE)</f>
        <v>Un</v>
      </c>
      <c r="E1275" s="176">
        <v>2</v>
      </c>
      <c r="F1275" s="12">
        <v>1</v>
      </c>
      <c r="G1275" s="13">
        <f>VLOOKUP(B1275,'LISTA DE PRECIOS'!A:E,5,FALSE)</f>
        <v>7450</v>
      </c>
      <c r="H1275" s="39">
        <f t="shared" si="101"/>
        <v>14900</v>
      </c>
    </row>
    <row r="1276" spans="2:8" ht="22.5" customHeight="1" thickBot="1">
      <c r="B1276" s="170" t="s">
        <v>761</v>
      </c>
      <c r="C1276" s="11" t="str">
        <f>VLOOKUP(B1276,'LISTA DE PRECIOS'!A:B,2,FALSE)</f>
        <v>Cinta de teflón 10 m</v>
      </c>
      <c r="D1276" s="12" t="str">
        <f>VLOOKUP(B1276,'LISTA DE PRECIOS'!A:D,4,FALSE)</f>
        <v>Un</v>
      </c>
      <c r="E1276" s="173">
        <v>1</v>
      </c>
      <c r="F1276" s="173">
        <v>0.02</v>
      </c>
      <c r="G1276" s="13">
        <f>VLOOKUP(B1276,'LISTA DE PRECIOS'!A:E,5,FALSE)</f>
        <v>1758</v>
      </c>
      <c r="H1276" s="94">
        <f t="shared" si="101"/>
        <v>35</v>
      </c>
    </row>
    <row r="1277" spans="2:8" ht="15.75" thickBot="1">
      <c r="B1277" s="1022"/>
      <c r="C1277" s="1023"/>
      <c r="D1277" s="1024"/>
      <c r="E1277" s="1030" t="s">
        <v>497</v>
      </c>
      <c r="F1277" s="1031"/>
      <c r="G1277" s="1032"/>
      <c r="H1277" s="29">
        <f>ROUND(SUM(H1271:H1276),0)</f>
        <v>99287</v>
      </c>
    </row>
    <row r="1278" spans="2:8" ht="15.75" thickBot="1">
      <c r="B1278" s="1027"/>
      <c r="C1278" s="1027"/>
      <c r="D1278" s="1027"/>
      <c r="E1278" s="1027"/>
      <c r="F1278" s="1027"/>
      <c r="G1278" s="1027"/>
      <c r="H1278" s="1027"/>
    </row>
    <row r="1279" spans="2:8">
      <c r="B1279" s="1028" t="s">
        <v>489</v>
      </c>
      <c r="C1279" s="1029"/>
      <c r="D1279" s="41" t="s">
        <v>490</v>
      </c>
      <c r="E1279" s="25" t="s">
        <v>491</v>
      </c>
      <c r="F1279" s="25" t="s">
        <v>2530</v>
      </c>
      <c r="G1279" s="26" t="s">
        <v>492</v>
      </c>
      <c r="H1279" s="27" t="s">
        <v>493</v>
      </c>
    </row>
    <row r="1280" spans="2:8" ht="15.75" thickBot="1">
      <c r="B1280" s="91" t="s">
        <v>543</v>
      </c>
      <c r="C1280" s="11" t="str">
        <f>VLOOKUP(B1280,'LISTA DE PRECIOS'!A:B,2,FALSE)</f>
        <v>Herramienta menor</v>
      </c>
      <c r="D1280" s="12" t="str">
        <f>VLOOKUP(B1280,'LISTA DE PRECIOS'!A:D,4,FALSE)</f>
        <v>%MO</v>
      </c>
      <c r="E1280" s="155">
        <v>0.1</v>
      </c>
      <c r="F1280" s="155"/>
      <c r="G1280" s="93">
        <f>+H1289</f>
        <v>15904</v>
      </c>
      <c r="H1280" s="154">
        <f>+ROUND(E1280*G1280,0)</f>
        <v>1590</v>
      </c>
    </row>
    <row r="1281" spans="2:8" ht="15.75" thickBot="1">
      <c r="B1281" s="1022"/>
      <c r="C1281" s="1023"/>
      <c r="D1281" s="1024"/>
      <c r="E1281" s="1030" t="s">
        <v>498</v>
      </c>
      <c r="F1281" s="1031"/>
      <c r="G1281" s="1032"/>
      <c r="H1281" s="29">
        <f>ROUND(SUM(H1280:H1280),0)</f>
        <v>1590</v>
      </c>
    </row>
    <row r="1282" spans="2:8" ht="15.75" thickBot="1">
      <c r="B1282" s="42"/>
      <c r="C1282" s="42"/>
      <c r="D1282" s="42"/>
      <c r="E1282" s="10"/>
      <c r="F1282" s="10"/>
      <c r="G1282" s="7"/>
      <c r="H1282" s="8"/>
    </row>
    <row r="1283" spans="2:8" ht="24.75" thickBot="1">
      <c r="B1283" s="1033" t="s">
        <v>499</v>
      </c>
      <c r="C1283" s="1034"/>
      <c r="D1283" s="30" t="s">
        <v>495</v>
      </c>
      <c r="E1283" s="30" t="s">
        <v>501</v>
      </c>
      <c r="F1283" s="25" t="s">
        <v>2530</v>
      </c>
      <c r="G1283" s="31" t="s">
        <v>500</v>
      </c>
      <c r="H1283" s="32" t="s">
        <v>493</v>
      </c>
    </row>
    <row r="1284" spans="2:8" ht="15.75" thickBot="1">
      <c r="B1284" s="15">
        <v>3</v>
      </c>
      <c r="C1284" s="16" t="s">
        <v>4</v>
      </c>
      <c r="D1284" s="17"/>
      <c r="E1284" s="18"/>
      <c r="F1284" s="18"/>
      <c r="G1284" s="19"/>
      <c r="H1284" s="20">
        <f t="shared" ref="H1284" si="102">+ROUND(E1284*G1284,0)</f>
        <v>0</v>
      </c>
    </row>
    <row r="1285" spans="2:8" ht="15.75" thickBot="1">
      <c r="B1285" s="991"/>
      <c r="C1285" s="991"/>
      <c r="D1285" s="991"/>
      <c r="E1285" s="992" t="s">
        <v>502</v>
      </c>
      <c r="F1285" s="993"/>
      <c r="G1285" s="994"/>
      <c r="H1285" s="33">
        <f>ROUND(SUM(H1284:H1284),0)</f>
        <v>0</v>
      </c>
    </row>
    <row r="1286" spans="2:8" ht="15.75" thickBot="1">
      <c r="B1286" s="1027"/>
      <c r="C1286" s="1027"/>
      <c r="D1286" s="1027"/>
      <c r="E1286" s="1027"/>
      <c r="F1286" s="1027"/>
      <c r="G1286" s="1027"/>
      <c r="H1286" s="1027"/>
    </row>
    <row r="1287" spans="2:8">
      <c r="B1287" s="1028" t="s">
        <v>503</v>
      </c>
      <c r="C1287" s="1029"/>
      <c r="D1287" s="41" t="s">
        <v>495</v>
      </c>
      <c r="E1287" s="25" t="s">
        <v>504</v>
      </c>
      <c r="F1287" s="25" t="s">
        <v>2530</v>
      </c>
      <c r="G1287" s="26" t="s">
        <v>505</v>
      </c>
      <c r="H1287" s="27" t="s">
        <v>493</v>
      </c>
    </row>
    <row r="1288" spans="2:8" ht="15.75" thickBot="1">
      <c r="B1288" s="118" t="s">
        <v>2516</v>
      </c>
      <c r="C1288" s="11" t="str">
        <f>VLOOKUP(B1288,'LISTA DE PRECIOS'!A:B,2,FALSE)</f>
        <v>Oficial</v>
      </c>
      <c r="D1288" s="12" t="str">
        <f>VLOOKUP(B1288,'LISTA DE PRECIOS'!A:D,4,FALSE)</f>
        <v>Día</v>
      </c>
      <c r="E1288" s="117">
        <v>0.13</v>
      </c>
      <c r="F1288" s="117">
        <v>1</v>
      </c>
      <c r="G1288" s="13">
        <f>VLOOKUP(B1288,'LISTA DE PRECIOS'!A:E,5,FALSE)</f>
        <v>122335</v>
      </c>
      <c r="H1288" s="116">
        <f>+ROUND(E1288*F1288*G1288,0)</f>
        <v>15904</v>
      </c>
    </row>
    <row r="1289" spans="2:8" ht="15.75" thickBot="1">
      <c r="B1289" s="991"/>
      <c r="C1289" s="991"/>
      <c r="D1289" s="991"/>
      <c r="E1289" s="1042" t="s">
        <v>506</v>
      </c>
      <c r="F1289" s="1043"/>
      <c r="G1289" s="1031"/>
      <c r="H1289" s="29">
        <f>ROUND(SUM(H1288:H1288),0)</f>
        <v>15904</v>
      </c>
    </row>
    <row r="1290" spans="2:8" ht="15.75" thickBot="1">
      <c r="B1290" s="42"/>
      <c r="C1290" s="42"/>
      <c r="D1290" s="42"/>
      <c r="E1290" s="42"/>
      <c r="F1290" s="42"/>
      <c r="G1290" s="42"/>
      <c r="H1290" s="42"/>
    </row>
    <row r="1291" spans="2:8" ht="15.75" thickBot="1">
      <c r="B1291" s="40"/>
      <c r="C1291" s="40"/>
      <c r="D1291" s="40"/>
      <c r="E1291" s="995" t="s">
        <v>507</v>
      </c>
      <c r="F1291" s="996"/>
      <c r="G1291" s="997"/>
      <c r="H1291" s="14">
        <f>+ROUND(H1289+H1281+H1277+H1285,0)</f>
        <v>116781</v>
      </c>
    </row>
    <row r="1293" spans="2:8" ht="15.75" thickBot="1"/>
    <row r="1294" spans="2:8" ht="16.5" thickBot="1">
      <c r="B1294" s="998" t="s">
        <v>2532</v>
      </c>
      <c r="C1294" s="999"/>
      <c r="D1294" s="999"/>
      <c r="E1294" s="999"/>
      <c r="F1294" s="999"/>
      <c r="G1294" s="999"/>
      <c r="H1294" s="1000"/>
    </row>
    <row r="1295" spans="2:8" ht="15" customHeight="1" thickBot="1">
      <c r="B1295" s="1001" t="s">
        <v>488</v>
      </c>
      <c r="C1295" s="1002"/>
      <c r="D1295" s="1003"/>
      <c r="E1295" s="1004"/>
      <c r="F1295" s="1004"/>
      <c r="G1295" s="1004"/>
      <c r="H1295" s="1005"/>
    </row>
    <row r="1296" spans="2:8" ht="15.75" customHeight="1" thickBot="1">
      <c r="B1296" s="1006" t="s">
        <v>2578</v>
      </c>
      <c r="C1296" s="1007"/>
      <c r="D1296" s="1259" t="s">
        <v>2151</v>
      </c>
      <c r="E1296" s="1273"/>
      <c r="F1296" s="1273"/>
      <c r="G1296" s="1273"/>
      <c r="H1296" s="1274"/>
    </row>
    <row r="1297" spans="2:13" ht="14.45" customHeight="1">
      <c r="B1297" s="1010" t="str">
        <f>VLOOKUP(D1296,ACTIVIDADES!A:D,2,FALSE)</f>
        <v>Llave de paso de 3/4" tipo Red White</v>
      </c>
      <c r="C1297" s="1011"/>
      <c r="D1297" s="1010" t="s">
        <v>34</v>
      </c>
      <c r="E1297" s="1011"/>
      <c r="F1297" s="1011"/>
      <c r="G1297" s="1011"/>
      <c r="H1297" s="38" t="s">
        <v>1</v>
      </c>
    </row>
    <row r="1298" spans="2:13">
      <c r="B1298" s="1012"/>
      <c r="C1298" s="1013"/>
      <c r="D1298" s="1016">
        <f>+ROUND(H1320+H1312+H1308+H1316,0)</f>
        <v>82266</v>
      </c>
      <c r="E1298" s="1017"/>
      <c r="F1298" s="1017"/>
      <c r="G1298" s="1017"/>
      <c r="H1298" s="1020" t="s">
        <v>35</v>
      </c>
    </row>
    <row r="1299" spans="2:13" ht="15.75" thickBot="1">
      <c r="B1299" s="1014"/>
      <c r="C1299" s="1015"/>
      <c r="D1299" s="1018"/>
      <c r="E1299" s="1019"/>
      <c r="F1299" s="1019"/>
      <c r="G1299" s="1019"/>
      <c r="H1299" s="1021"/>
    </row>
    <row r="1300" spans="2:13" ht="15.75" thickBot="1"/>
    <row r="1301" spans="2:13">
      <c r="B1301" s="1028" t="s">
        <v>494</v>
      </c>
      <c r="C1301" s="1029"/>
      <c r="D1301" s="41" t="s">
        <v>495</v>
      </c>
      <c r="E1301" s="25" t="s">
        <v>496</v>
      </c>
      <c r="F1301" s="25" t="s">
        <v>2469</v>
      </c>
      <c r="G1301" s="26" t="s">
        <v>492</v>
      </c>
      <c r="H1301" s="27" t="s">
        <v>493</v>
      </c>
    </row>
    <row r="1302" spans="2:13" ht="22.5" customHeight="1">
      <c r="B1302" s="193" t="s">
        <v>926</v>
      </c>
      <c r="C1302" s="11" t="str">
        <f>VLOOKUP(B1302,'LISTA DE PRECIOS'!A:B,2,FALSE)</f>
        <v>Limpiador removedor PVC 1/4</v>
      </c>
      <c r="D1302" s="12" t="str">
        <f>VLOOKUP(B1302,'LISTA DE PRECIOS'!A:D,4,FALSE)</f>
        <v>Un</v>
      </c>
      <c r="E1302" s="176">
        <v>8.0000000000000002E-3</v>
      </c>
      <c r="F1302" s="12">
        <v>1.03</v>
      </c>
      <c r="G1302" s="13">
        <f>VLOOKUP(B1302,'LISTA DE PRECIOS'!A:E,5,FALSE)</f>
        <v>37083</v>
      </c>
      <c r="H1302" s="39">
        <f>+ROUND(E1302*F1302*G1302,0)</f>
        <v>306</v>
      </c>
    </row>
    <row r="1303" spans="2:13" ht="22.5" customHeight="1">
      <c r="B1303" s="193" t="s">
        <v>1111</v>
      </c>
      <c r="C1303" s="11" t="str">
        <f>VLOOKUP(B1303,'LISTA DE PRECIOS'!A:B,2,FALSE)</f>
        <v>Soldadura liquida para PVC 1/4</v>
      </c>
      <c r="D1303" s="12" t="str">
        <f>VLOOKUP(B1303,'LISTA DE PRECIOS'!A:D,4,FALSE)</f>
        <v>Un</v>
      </c>
      <c r="E1303" s="176">
        <v>8.0000000000000002E-3</v>
      </c>
      <c r="F1303" s="12">
        <v>1.03</v>
      </c>
      <c r="G1303" s="13">
        <f>VLOOKUP(B1303,'LISTA DE PRECIOS'!A:E,5,FALSE)</f>
        <v>62900</v>
      </c>
      <c r="H1303" s="39">
        <f>+ROUND(E1303*F1303*G1303,0)</f>
        <v>518</v>
      </c>
    </row>
    <row r="1304" spans="2:13" ht="22.5" customHeight="1">
      <c r="B1304" s="193" t="s">
        <v>933</v>
      </c>
      <c r="C1304" s="11" t="str">
        <f>VLOOKUP(B1304,'LISTA DE PRECIOS'!A:B,2,FALSE)</f>
        <v>Llave de paso tipo Red White de 3/4"</v>
      </c>
      <c r="D1304" s="12" t="str">
        <f>VLOOKUP(B1304,'LISTA DE PRECIOS'!A:D,4,FALSE)</f>
        <v>Un</v>
      </c>
      <c r="E1304" s="176">
        <v>1</v>
      </c>
      <c r="F1304" s="12">
        <v>1</v>
      </c>
      <c r="G1304" s="13">
        <f>VLOOKUP(B1304,'LISTA DE PRECIOS'!A:E,5,FALSE)</f>
        <v>54277</v>
      </c>
      <c r="H1304" s="39">
        <f t="shared" ref="H1304:H1307" si="103">+ROUND(E1304*F1304*G1304,0)</f>
        <v>54277</v>
      </c>
    </row>
    <row r="1305" spans="2:13" ht="22.5" customHeight="1">
      <c r="B1305" s="193" t="s">
        <v>666</v>
      </c>
      <c r="C1305" s="11" t="str">
        <f>VLOOKUP(B1305,'LISTA DE PRECIOS'!A:B,2,FALSE)</f>
        <v>Adaptador PVC macho de 3/4" presión</v>
      </c>
      <c r="D1305" s="12" t="str">
        <f>VLOOKUP(B1305,'LISTA DE PRECIOS'!A:D,4,FALSE)</f>
        <v>Un</v>
      </c>
      <c r="E1305" s="176">
        <v>2</v>
      </c>
      <c r="F1305" s="12">
        <v>1</v>
      </c>
      <c r="G1305" s="13">
        <f>VLOOKUP(B1305,'LISTA DE PRECIOS'!A:E,5,FALSE)</f>
        <v>666</v>
      </c>
      <c r="H1305" s="39">
        <f t="shared" si="103"/>
        <v>1332</v>
      </c>
      <c r="L1305" s="1">
        <v>4152</v>
      </c>
      <c r="M1305" s="1" t="s">
        <v>35</v>
      </c>
    </row>
    <row r="1306" spans="2:13" ht="22.5" customHeight="1">
      <c r="B1306" s="214" t="s">
        <v>2580</v>
      </c>
      <c r="C1306" s="220" t="s">
        <v>440</v>
      </c>
      <c r="D1306" s="221" t="s">
        <v>35</v>
      </c>
      <c r="E1306" s="217">
        <v>2</v>
      </c>
      <c r="F1306" s="216">
        <v>1</v>
      </c>
      <c r="G1306" s="222">
        <v>4152</v>
      </c>
      <c r="H1306" s="219">
        <f>+ROUND(E1306*F1306*G1306,0)</f>
        <v>8304</v>
      </c>
    </row>
    <row r="1307" spans="2:13" ht="22.5" customHeight="1" thickBot="1">
      <c r="B1307" s="170" t="s">
        <v>761</v>
      </c>
      <c r="C1307" s="95" t="s">
        <v>762</v>
      </c>
      <c r="D1307" s="92" t="s">
        <v>35</v>
      </c>
      <c r="E1307" s="173">
        <v>1</v>
      </c>
      <c r="F1307" s="173">
        <v>0.02</v>
      </c>
      <c r="G1307" s="13">
        <f>VLOOKUP(B1307,'LISTA DE PRECIOS'!A:E,5,FALSE)</f>
        <v>1758</v>
      </c>
      <c r="H1307" s="94">
        <f t="shared" si="103"/>
        <v>35</v>
      </c>
    </row>
    <row r="1308" spans="2:13" ht="15.75" thickBot="1">
      <c r="B1308" s="1022"/>
      <c r="C1308" s="1023"/>
      <c r="D1308" s="1024"/>
      <c r="E1308" s="1030" t="s">
        <v>497</v>
      </c>
      <c r="F1308" s="1031"/>
      <c r="G1308" s="1032"/>
      <c r="H1308" s="29">
        <f>ROUND(SUM(H1302:H1307),0)</f>
        <v>64772</v>
      </c>
    </row>
    <row r="1309" spans="2:13" ht="15.75" thickBot="1">
      <c r="B1309" s="1027"/>
      <c r="C1309" s="1027"/>
      <c r="D1309" s="1027"/>
      <c r="E1309" s="1027"/>
      <c r="F1309" s="1027"/>
      <c r="G1309" s="1027"/>
      <c r="H1309" s="1027"/>
    </row>
    <row r="1310" spans="2:13">
      <c r="B1310" s="1028" t="s">
        <v>489</v>
      </c>
      <c r="C1310" s="1029"/>
      <c r="D1310" s="41" t="s">
        <v>490</v>
      </c>
      <c r="E1310" s="25" t="s">
        <v>491</v>
      </c>
      <c r="F1310" s="25" t="s">
        <v>2530</v>
      </c>
      <c r="G1310" s="26" t="s">
        <v>492</v>
      </c>
      <c r="H1310" s="27" t="s">
        <v>493</v>
      </c>
    </row>
    <row r="1311" spans="2:13" ht="15.75" thickBot="1">
      <c r="B1311" s="91" t="s">
        <v>543</v>
      </c>
      <c r="C1311" s="11" t="str">
        <f>VLOOKUP(B1311,'LISTA DE PRECIOS'!A:B,2,FALSE)</f>
        <v>Herramienta menor</v>
      </c>
      <c r="D1311" s="12" t="str">
        <f>VLOOKUP(B1311,'LISTA DE PRECIOS'!A:D,4,FALSE)</f>
        <v>%MO</v>
      </c>
      <c r="E1311" s="155">
        <v>0.1</v>
      </c>
      <c r="F1311" s="155"/>
      <c r="G1311" s="93">
        <f>+H1320</f>
        <v>15904</v>
      </c>
      <c r="H1311" s="154">
        <f>+ROUND(E1311*G1311,0)</f>
        <v>1590</v>
      </c>
    </row>
    <row r="1312" spans="2:13" ht="15.75" thickBot="1">
      <c r="B1312" s="1022"/>
      <c r="C1312" s="1023"/>
      <c r="D1312" s="1024"/>
      <c r="E1312" s="1030" t="s">
        <v>498</v>
      </c>
      <c r="F1312" s="1031"/>
      <c r="G1312" s="1032"/>
      <c r="H1312" s="29">
        <f>ROUND(SUM(H1311:H1311),0)</f>
        <v>1590</v>
      </c>
    </row>
    <row r="1313" spans="2:8" ht="15.75" thickBot="1">
      <c r="B1313" s="42"/>
      <c r="C1313" s="42"/>
      <c r="D1313" s="42"/>
      <c r="E1313" s="10"/>
      <c r="F1313" s="10"/>
      <c r="G1313" s="7"/>
      <c r="H1313" s="8"/>
    </row>
    <row r="1314" spans="2:8" ht="24.75" thickBot="1">
      <c r="B1314" s="1033" t="s">
        <v>499</v>
      </c>
      <c r="C1314" s="1034"/>
      <c r="D1314" s="30" t="s">
        <v>495</v>
      </c>
      <c r="E1314" s="30" t="s">
        <v>501</v>
      </c>
      <c r="F1314" s="25" t="s">
        <v>2530</v>
      </c>
      <c r="G1314" s="31" t="s">
        <v>500</v>
      </c>
      <c r="H1314" s="32" t="s">
        <v>493</v>
      </c>
    </row>
    <row r="1315" spans="2:8" ht="15.75" thickBot="1">
      <c r="B1315" s="15">
        <v>3</v>
      </c>
      <c r="C1315" s="16" t="s">
        <v>4</v>
      </c>
      <c r="D1315" s="17"/>
      <c r="E1315" s="18"/>
      <c r="F1315" s="18"/>
      <c r="G1315" s="19"/>
      <c r="H1315" s="20">
        <f t="shared" ref="H1315" si="104">+ROUND(E1315*G1315,0)</f>
        <v>0</v>
      </c>
    </row>
    <row r="1316" spans="2:8" ht="15.75" thickBot="1">
      <c r="B1316" s="991"/>
      <c r="C1316" s="991"/>
      <c r="D1316" s="991"/>
      <c r="E1316" s="992" t="s">
        <v>502</v>
      </c>
      <c r="F1316" s="993"/>
      <c r="G1316" s="994"/>
      <c r="H1316" s="33">
        <f>ROUND(SUM(H1315:H1315),0)</f>
        <v>0</v>
      </c>
    </row>
    <row r="1317" spans="2:8" ht="15.75" thickBot="1">
      <c r="B1317" s="1027"/>
      <c r="C1317" s="1027"/>
      <c r="D1317" s="1027"/>
      <c r="E1317" s="1027"/>
      <c r="F1317" s="1027"/>
      <c r="G1317" s="1027"/>
      <c r="H1317" s="1027"/>
    </row>
    <row r="1318" spans="2:8">
      <c r="B1318" s="1028" t="s">
        <v>503</v>
      </c>
      <c r="C1318" s="1029"/>
      <c r="D1318" s="41" t="s">
        <v>495</v>
      </c>
      <c r="E1318" s="25" t="s">
        <v>504</v>
      </c>
      <c r="F1318" s="25" t="s">
        <v>2530</v>
      </c>
      <c r="G1318" s="26" t="s">
        <v>505</v>
      </c>
      <c r="H1318" s="27" t="s">
        <v>493</v>
      </c>
    </row>
    <row r="1319" spans="2:8" ht="15.75" thickBot="1">
      <c r="B1319" s="118" t="s">
        <v>2516</v>
      </c>
      <c r="C1319" s="11" t="str">
        <f>VLOOKUP(B1319,'LISTA DE PRECIOS'!A:B,2,FALSE)</f>
        <v>Oficial</v>
      </c>
      <c r="D1319" s="12" t="str">
        <f>VLOOKUP(B1319,'LISTA DE PRECIOS'!A:D,4,FALSE)</f>
        <v>Día</v>
      </c>
      <c r="E1319" s="117">
        <v>0.13</v>
      </c>
      <c r="F1319" s="117">
        <v>1</v>
      </c>
      <c r="G1319" s="13">
        <f>VLOOKUP(B1319,'LISTA DE PRECIOS'!A:E,5,FALSE)</f>
        <v>122335</v>
      </c>
      <c r="H1319" s="116">
        <f>+ROUND(E1319*F1319*G1319,0)</f>
        <v>15904</v>
      </c>
    </row>
    <row r="1320" spans="2:8" ht="15.75" thickBot="1">
      <c r="B1320" s="991"/>
      <c r="C1320" s="991"/>
      <c r="D1320" s="991"/>
      <c r="E1320" s="1042" t="s">
        <v>506</v>
      </c>
      <c r="F1320" s="1043"/>
      <c r="G1320" s="1031"/>
      <c r="H1320" s="29">
        <f>ROUND(SUM(H1319:H1319),0)</f>
        <v>15904</v>
      </c>
    </row>
    <row r="1321" spans="2:8" ht="15.75" thickBot="1">
      <c r="B1321" s="42"/>
      <c r="C1321" s="42"/>
      <c r="D1321" s="42"/>
      <c r="E1321" s="42"/>
      <c r="F1321" s="42"/>
      <c r="G1321" s="42"/>
      <c r="H1321" s="42"/>
    </row>
    <row r="1322" spans="2:8" ht="15.75" thickBot="1">
      <c r="B1322" s="40"/>
      <c r="C1322" s="40"/>
      <c r="D1322" s="40"/>
      <c r="E1322" s="995" t="s">
        <v>507</v>
      </c>
      <c r="F1322" s="996"/>
      <c r="G1322" s="997"/>
      <c r="H1322" s="14">
        <f>+ROUND(H1320+H1312+H1308+H1316,0)</f>
        <v>82266</v>
      </c>
    </row>
    <row r="1324" spans="2:8" ht="15.75" thickBot="1"/>
    <row r="1325" spans="2:8" ht="16.5" thickBot="1">
      <c r="B1325" s="998" t="s">
        <v>2532</v>
      </c>
      <c r="C1325" s="999"/>
      <c r="D1325" s="999"/>
      <c r="E1325" s="999"/>
      <c r="F1325" s="999"/>
      <c r="G1325" s="999"/>
      <c r="H1325" s="1000"/>
    </row>
    <row r="1326" spans="2:8" ht="15" customHeight="1" thickBot="1">
      <c r="B1326" s="1001" t="s">
        <v>488</v>
      </c>
      <c r="C1326" s="1002"/>
      <c r="D1326" s="1003"/>
      <c r="E1326" s="1004"/>
      <c r="F1326" s="1004"/>
      <c r="G1326" s="1004"/>
      <c r="H1326" s="1005"/>
    </row>
    <row r="1327" spans="2:8" ht="15.75" customHeight="1" thickBot="1">
      <c r="B1327" s="1006" t="s">
        <v>2578</v>
      </c>
      <c r="C1327" s="1007"/>
      <c r="D1327" s="1259" t="s">
        <v>2153</v>
      </c>
      <c r="E1327" s="1273"/>
      <c r="F1327" s="1273"/>
      <c r="G1327" s="1273"/>
      <c r="H1327" s="1274"/>
    </row>
    <row r="1328" spans="2:8" ht="14.45" customHeight="1">
      <c r="B1328" s="1010" t="str">
        <f>VLOOKUP(D1327,ACTIVIDADES!A:D,2,FALSE)</f>
        <v>Llave de paso de 1/2" tipo Red White</v>
      </c>
      <c r="C1328" s="1011"/>
      <c r="D1328" s="1010" t="s">
        <v>34</v>
      </c>
      <c r="E1328" s="1011"/>
      <c r="F1328" s="1011"/>
      <c r="G1328" s="1011"/>
      <c r="H1328" s="38" t="s">
        <v>1</v>
      </c>
    </row>
    <row r="1329" spans="2:8">
      <c r="B1329" s="1012"/>
      <c r="C1329" s="1013"/>
      <c r="D1329" s="1016">
        <f>+ROUND(H1351+H1343+H1339+H1347,0)</f>
        <v>71168</v>
      </c>
      <c r="E1329" s="1017"/>
      <c r="F1329" s="1017"/>
      <c r="G1329" s="1017"/>
      <c r="H1329" s="1020" t="s">
        <v>35</v>
      </c>
    </row>
    <row r="1330" spans="2:8" ht="15.75" thickBot="1">
      <c r="B1330" s="1014"/>
      <c r="C1330" s="1015"/>
      <c r="D1330" s="1018"/>
      <c r="E1330" s="1019"/>
      <c r="F1330" s="1019"/>
      <c r="G1330" s="1019"/>
      <c r="H1330" s="1021"/>
    </row>
    <row r="1331" spans="2:8" ht="15.75" thickBot="1"/>
    <row r="1332" spans="2:8">
      <c r="B1332" s="1028" t="s">
        <v>494</v>
      </c>
      <c r="C1332" s="1029"/>
      <c r="D1332" s="41" t="s">
        <v>495</v>
      </c>
      <c r="E1332" s="25" t="s">
        <v>496</v>
      </c>
      <c r="F1332" s="25" t="s">
        <v>2469</v>
      </c>
      <c r="G1332" s="26" t="s">
        <v>492</v>
      </c>
      <c r="H1332" s="27" t="s">
        <v>493</v>
      </c>
    </row>
    <row r="1333" spans="2:8" ht="22.5" customHeight="1">
      <c r="B1333" s="193" t="s">
        <v>926</v>
      </c>
      <c r="C1333" s="11" t="str">
        <f>VLOOKUP(B1333,'LISTA DE PRECIOS'!A:B,2,FALSE)</f>
        <v>Limpiador removedor PVC 1/4</v>
      </c>
      <c r="D1333" s="12" t="str">
        <f>VLOOKUP(B1333,'LISTA DE PRECIOS'!A:D,4,FALSE)</f>
        <v>Un</v>
      </c>
      <c r="E1333" s="176">
        <v>6.0000000000000001E-3</v>
      </c>
      <c r="F1333" s="12">
        <v>1.03</v>
      </c>
      <c r="G1333" s="13">
        <f>VLOOKUP(B1333,'LISTA DE PRECIOS'!A:E,5,FALSE)</f>
        <v>37083</v>
      </c>
      <c r="H1333" s="39">
        <f>+ROUND(E1333*F1333*G1333,0)</f>
        <v>229</v>
      </c>
    </row>
    <row r="1334" spans="2:8" ht="22.5" customHeight="1">
      <c r="B1334" s="193" t="s">
        <v>1111</v>
      </c>
      <c r="C1334" s="11" t="str">
        <f>VLOOKUP(B1334,'LISTA DE PRECIOS'!A:B,2,FALSE)</f>
        <v>Soldadura liquida para PVC 1/4</v>
      </c>
      <c r="D1334" s="12" t="str">
        <f>VLOOKUP(B1334,'LISTA DE PRECIOS'!A:D,4,FALSE)</f>
        <v>Un</v>
      </c>
      <c r="E1334" s="176">
        <v>6.0000000000000001E-3</v>
      </c>
      <c r="F1334" s="12">
        <v>1.03</v>
      </c>
      <c r="G1334" s="13">
        <f>VLOOKUP(B1334,'LISTA DE PRECIOS'!A:E,5,FALSE)</f>
        <v>62900</v>
      </c>
      <c r="H1334" s="39">
        <f>+ROUND(E1334*F1334*G1334,0)</f>
        <v>389</v>
      </c>
    </row>
    <row r="1335" spans="2:8" ht="22.5" customHeight="1">
      <c r="B1335" s="193" t="s">
        <v>931</v>
      </c>
      <c r="C1335" s="11" t="str">
        <f>VLOOKUP(B1335,'LISTA DE PRECIOS'!A:B,2,FALSE)</f>
        <v>Llave de paso tipo Red White de 1/2"</v>
      </c>
      <c r="D1335" s="12" t="str">
        <f>VLOOKUP(B1335,'LISTA DE PRECIOS'!A:D,4,FALSE)</f>
        <v>Un</v>
      </c>
      <c r="E1335" s="176">
        <v>1</v>
      </c>
      <c r="F1335" s="12">
        <v>1</v>
      </c>
      <c r="G1335" s="13">
        <f>VLOOKUP(B1335,'LISTA DE PRECIOS'!A:E,5,FALSE)</f>
        <v>46685</v>
      </c>
      <c r="H1335" s="39">
        <f t="shared" ref="H1335:H1338" si="105">+ROUND(E1335*F1335*G1335,0)</f>
        <v>46685</v>
      </c>
    </row>
    <row r="1336" spans="2:8" ht="22.5" customHeight="1">
      <c r="B1336" s="193" t="s">
        <v>761</v>
      </c>
      <c r="C1336" s="11" t="str">
        <f>VLOOKUP(B1336,'LISTA DE PRECIOS'!A:B,2,FALSE)</f>
        <v>Cinta de teflón 10 m</v>
      </c>
      <c r="D1336" s="12" t="str">
        <f>VLOOKUP(B1336,'LISTA DE PRECIOS'!A:D,4,FALSE)</f>
        <v>Un</v>
      </c>
      <c r="E1336" s="176">
        <v>1</v>
      </c>
      <c r="F1336" s="12">
        <v>0.02</v>
      </c>
      <c r="G1336" s="13">
        <f>VLOOKUP(B1336,'LISTA DE PRECIOS'!A:E,5,FALSE)</f>
        <v>1758</v>
      </c>
      <c r="H1336" s="39">
        <f t="shared" si="105"/>
        <v>35</v>
      </c>
    </row>
    <row r="1337" spans="2:8" ht="22.5" customHeight="1">
      <c r="B1337" s="193" t="s">
        <v>1338</v>
      </c>
      <c r="C1337" s="11" t="str">
        <f>VLOOKUP(B1337,'LISTA DE PRECIOS'!A:B,2,FALSE)</f>
        <v>Universal PVC 1/2"</v>
      </c>
      <c r="D1337" s="12" t="str">
        <f>VLOOKUP(B1337,'LISTA DE PRECIOS'!A:D,4,FALSE)</f>
        <v>Un</v>
      </c>
      <c r="E1337" s="176">
        <v>2</v>
      </c>
      <c r="F1337" s="12">
        <v>1</v>
      </c>
      <c r="G1337" s="13">
        <f>VLOOKUP(B1337,'LISTA DE PRECIOS'!A:E,5,FALSE)</f>
        <v>2800</v>
      </c>
      <c r="H1337" s="39">
        <f t="shared" si="105"/>
        <v>5600</v>
      </c>
    </row>
    <row r="1338" spans="2:8" ht="22.5" customHeight="1" thickBot="1">
      <c r="B1338" s="170" t="s">
        <v>664</v>
      </c>
      <c r="C1338" s="11" t="str">
        <f>VLOOKUP(B1338,'LISTA DE PRECIOS'!A:B,2,FALSE)</f>
        <v>Adaptador PVC macho de 1/2" presión</v>
      </c>
      <c r="D1338" s="12" t="str">
        <f>VLOOKUP(B1338,'LISTA DE PRECIOS'!A:D,4,FALSE)</f>
        <v>Un</v>
      </c>
      <c r="E1338" s="173">
        <v>2</v>
      </c>
      <c r="F1338" s="173">
        <v>1</v>
      </c>
      <c r="G1338" s="13">
        <f>VLOOKUP(B1338,'LISTA DE PRECIOS'!A:E,5,FALSE)</f>
        <v>368</v>
      </c>
      <c r="H1338" s="94">
        <f t="shared" si="105"/>
        <v>736</v>
      </c>
    </row>
    <row r="1339" spans="2:8" ht="15.75" thickBot="1">
      <c r="B1339" s="1022"/>
      <c r="C1339" s="1023"/>
      <c r="D1339" s="1024"/>
      <c r="E1339" s="1030" t="s">
        <v>497</v>
      </c>
      <c r="F1339" s="1031"/>
      <c r="G1339" s="1032"/>
      <c r="H1339" s="29">
        <f>ROUND(SUM(H1333:H1338),0)</f>
        <v>53674</v>
      </c>
    </row>
    <row r="1340" spans="2:8" ht="15.75" thickBot="1">
      <c r="B1340" s="1027"/>
      <c r="C1340" s="1027"/>
      <c r="D1340" s="1027"/>
      <c r="E1340" s="1027"/>
      <c r="F1340" s="1027"/>
      <c r="G1340" s="1027"/>
      <c r="H1340" s="1027"/>
    </row>
    <row r="1341" spans="2:8">
      <c r="B1341" s="1028" t="s">
        <v>489</v>
      </c>
      <c r="C1341" s="1029"/>
      <c r="D1341" s="41" t="s">
        <v>490</v>
      </c>
      <c r="E1341" s="25" t="s">
        <v>491</v>
      </c>
      <c r="F1341" s="25" t="s">
        <v>2530</v>
      </c>
      <c r="G1341" s="26" t="s">
        <v>492</v>
      </c>
      <c r="H1341" s="27" t="s">
        <v>493</v>
      </c>
    </row>
    <row r="1342" spans="2:8" ht="15.75" thickBot="1">
      <c r="B1342" s="91" t="s">
        <v>543</v>
      </c>
      <c r="C1342" s="11" t="str">
        <f>VLOOKUP(B1342,'LISTA DE PRECIOS'!A:B,2,FALSE)</f>
        <v>Herramienta menor</v>
      </c>
      <c r="D1342" s="12" t="str">
        <f>VLOOKUP(B1342,'LISTA DE PRECIOS'!A:D,4,FALSE)</f>
        <v>%MO</v>
      </c>
      <c r="E1342" s="155">
        <v>0.1</v>
      </c>
      <c r="F1342" s="155"/>
      <c r="G1342" s="93">
        <f>+H1351</f>
        <v>15904</v>
      </c>
      <c r="H1342" s="154">
        <f>+ROUND(E1342*G1342,0)</f>
        <v>1590</v>
      </c>
    </row>
    <row r="1343" spans="2:8" ht="15.75" thickBot="1">
      <c r="B1343" s="1022"/>
      <c r="C1343" s="1023"/>
      <c r="D1343" s="1024"/>
      <c r="E1343" s="1030" t="s">
        <v>498</v>
      </c>
      <c r="F1343" s="1031"/>
      <c r="G1343" s="1032"/>
      <c r="H1343" s="29">
        <f>ROUND(SUM(H1342:H1342),0)</f>
        <v>1590</v>
      </c>
    </row>
    <row r="1344" spans="2:8" ht="15.75" thickBot="1">
      <c r="B1344" s="42"/>
      <c r="C1344" s="42"/>
      <c r="D1344" s="42"/>
      <c r="E1344" s="10"/>
      <c r="F1344" s="10"/>
      <c r="G1344" s="7"/>
      <c r="H1344" s="8"/>
    </row>
    <row r="1345" spans="2:8" ht="24.75" thickBot="1">
      <c r="B1345" s="1033" t="s">
        <v>499</v>
      </c>
      <c r="C1345" s="1034"/>
      <c r="D1345" s="30" t="s">
        <v>495</v>
      </c>
      <c r="E1345" s="30" t="s">
        <v>501</v>
      </c>
      <c r="F1345" s="25" t="s">
        <v>2530</v>
      </c>
      <c r="G1345" s="31" t="s">
        <v>500</v>
      </c>
      <c r="H1345" s="32" t="s">
        <v>493</v>
      </c>
    </row>
    <row r="1346" spans="2:8" ht="15.75" thickBot="1">
      <c r="B1346" s="15">
        <v>3</v>
      </c>
      <c r="C1346" s="16" t="s">
        <v>4</v>
      </c>
      <c r="D1346" s="17"/>
      <c r="E1346" s="18"/>
      <c r="F1346" s="18"/>
      <c r="G1346" s="19"/>
      <c r="H1346" s="20">
        <f t="shared" ref="H1346" si="106">+ROUND(E1346*G1346,0)</f>
        <v>0</v>
      </c>
    </row>
    <row r="1347" spans="2:8" ht="15.75" thickBot="1">
      <c r="B1347" s="991"/>
      <c r="C1347" s="991"/>
      <c r="D1347" s="991"/>
      <c r="E1347" s="992" t="s">
        <v>502</v>
      </c>
      <c r="F1347" s="993"/>
      <c r="G1347" s="994"/>
      <c r="H1347" s="33">
        <f>ROUND(SUM(H1346:H1346),0)</f>
        <v>0</v>
      </c>
    </row>
    <row r="1348" spans="2:8" ht="15.75" thickBot="1">
      <c r="B1348" s="1027"/>
      <c r="C1348" s="1027"/>
      <c r="D1348" s="1027"/>
      <c r="E1348" s="1027"/>
      <c r="F1348" s="1027"/>
      <c r="G1348" s="1027"/>
      <c r="H1348" s="1027"/>
    </row>
    <row r="1349" spans="2:8">
      <c r="B1349" s="1028" t="s">
        <v>503</v>
      </c>
      <c r="C1349" s="1029"/>
      <c r="D1349" s="41" t="s">
        <v>495</v>
      </c>
      <c r="E1349" s="25" t="s">
        <v>504</v>
      </c>
      <c r="F1349" s="25" t="s">
        <v>2530</v>
      </c>
      <c r="G1349" s="26" t="s">
        <v>505</v>
      </c>
      <c r="H1349" s="27" t="s">
        <v>493</v>
      </c>
    </row>
    <row r="1350" spans="2:8" ht="15.75" thickBot="1">
      <c r="B1350" s="118" t="s">
        <v>2516</v>
      </c>
      <c r="C1350" s="11" t="str">
        <f>VLOOKUP(B1350,'LISTA DE PRECIOS'!A:B,2,FALSE)</f>
        <v>Oficial</v>
      </c>
      <c r="D1350" s="12" t="str">
        <f>VLOOKUP(B1350,'LISTA DE PRECIOS'!A:D,4,FALSE)</f>
        <v>Día</v>
      </c>
      <c r="E1350" s="117">
        <v>0.13</v>
      </c>
      <c r="F1350" s="117">
        <v>1</v>
      </c>
      <c r="G1350" s="13">
        <f>VLOOKUP(B1350,'LISTA DE PRECIOS'!A:E,5,FALSE)</f>
        <v>122335</v>
      </c>
      <c r="H1350" s="116">
        <f>+ROUND(E1350*F1350*G1350,0)</f>
        <v>15904</v>
      </c>
    </row>
    <row r="1351" spans="2:8" ht="15.75" thickBot="1">
      <c r="B1351" s="991"/>
      <c r="C1351" s="991"/>
      <c r="D1351" s="991"/>
      <c r="E1351" s="1042" t="s">
        <v>506</v>
      </c>
      <c r="F1351" s="1043"/>
      <c r="G1351" s="1031"/>
      <c r="H1351" s="29">
        <f>ROUND(SUM(H1350:H1350),0)</f>
        <v>15904</v>
      </c>
    </row>
    <row r="1352" spans="2:8" ht="15.75" thickBot="1">
      <c r="B1352" s="42"/>
      <c r="C1352" s="42"/>
      <c r="D1352" s="42"/>
      <c r="E1352" s="42"/>
      <c r="F1352" s="42"/>
      <c r="G1352" s="42"/>
      <c r="H1352" s="42"/>
    </row>
    <row r="1353" spans="2:8" ht="15.75" thickBot="1">
      <c r="B1353" s="40"/>
      <c r="C1353" s="40"/>
      <c r="D1353" s="40"/>
      <c r="E1353" s="995" t="s">
        <v>507</v>
      </c>
      <c r="F1353" s="996"/>
      <c r="G1353" s="997"/>
      <c r="H1353" s="14">
        <f>+ROUND(H1351+H1343+H1339+H1347,0)</f>
        <v>71168</v>
      </c>
    </row>
    <row r="1355" spans="2:8" ht="15.75" thickBot="1"/>
    <row r="1356" spans="2:8" ht="16.5" thickBot="1">
      <c r="B1356" s="998" t="s">
        <v>2532</v>
      </c>
      <c r="C1356" s="999"/>
      <c r="D1356" s="999"/>
      <c r="E1356" s="999"/>
      <c r="F1356" s="999"/>
      <c r="G1356" s="999"/>
      <c r="H1356" s="1000"/>
    </row>
    <row r="1357" spans="2:8" ht="15" customHeight="1" thickBot="1">
      <c r="B1357" s="1001" t="s">
        <v>488</v>
      </c>
      <c r="C1357" s="1002"/>
      <c r="D1357" s="1003"/>
      <c r="E1357" s="1004"/>
      <c r="F1357" s="1004"/>
      <c r="G1357" s="1004"/>
      <c r="H1357" s="1005"/>
    </row>
    <row r="1358" spans="2:8" ht="15.75" customHeight="1" thickBot="1">
      <c r="B1358" s="1006" t="s">
        <v>2578</v>
      </c>
      <c r="C1358" s="1007"/>
      <c r="D1358" s="1259" t="s">
        <v>2155</v>
      </c>
      <c r="E1358" s="1273"/>
      <c r="F1358" s="1273"/>
      <c r="G1358" s="1273"/>
      <c r="H1358" s="1274"/>
    </row>
    <row r="1359" spans="2:8" ht="14.45" customHeight="1">
      <c r="B1359" s="1010" t="str">
        <f>VLOOKUP(D1358,ACTIVIDADES!A:D,2,FALSE)</f>
        <v>Llave terminal cromada de 1/2"</v>
      </c>
      <c r="C1359" s="1011"/>
      <c r="D1359" s="1010" t="s">
        <v>34</v>
      </c>
      <c r="E1359" s="1011"/>
      <c r="F1359" s="1011"/>
      <c r="G1359" s="1011"/>
      <c r="H1359" s="38" t="s">
        <v>1</v>
      </c>
    </row>
    <row r="1360" spans="2:8">
      <c r="B1360" s="1012"/>
      <c r="C1360" s="1013"/>
      <c r="D1360" s="1016">
        <f>+ROUND(H1381+H1373+H1369+H1377,0)</f>
        <v>34715</v>
      </c>
      <c r="E1360" s="1017"/>
      <c r="F1360" s="1017"/>
      <c r="G1360" s="1017"/>
      <c r="H1360" s="1020" t="s">
        <v>35</v>
      </c>
    </row>
    <row r="1361" spans="2:8" ht="15.75" thickBot="1">
      <c r="B1361" s="1014"/>
      <c r="C1361" s="1015"/>
      <c r="D1361" s="1018"/>
      <c r="E1361" s="1019"/>
      <c r="F1361" s="1019"/>
      <c r="G1361" s="1019"/>
      <c r="H1361" s="1021"/>
    </row>
    <row r="1362" spans="2:8" ht="15.75" thickBot="1"/>
    <row r="1363" spans="2:8">
      <c r="B1363" s="1028" t="s">
        <v>494</v>
      </c>
      <c r="C1363" s="1029"/>
      <c r="D1363" s="41" t="s">
        <v>495</v>
      </c>
      <c r="E1363" s="25" t="s">
        <v>496</v>
      </c>
      <c r="F1363" s="25" t="s">
        <v>2469</v>
      </c>
      <c r="G1363" s="26" t="s">
        <v>492</v>
      </c>
      <c r="H1363" s="27" t="s">
        <v>493</v>
      </c>
    </row>
    <row r="1364" spans="2:8" ht="22.5" customHeight="1">
      <c r="B1364" s="193" t="s">
        <v>934</v>
      </c>
      <c r="C1364" s="11" t="str">
        <f>VLOOKUP(B1364,'LISTA DE PRECIOS'!A:B,2,FALSE)</f>
        <v>Llave terminal cromada de 1/2"</v>
      </c>
      <c r="D1364" s="12" t="str">
        <f>VLOOKUP(B1364,'LISTA DE PRECIOS'!A:D,4,FALSE)</f>
        <v>Un</v>
      </c>
      <c r="E1364" s="176">
        <v>1</v>
      </c>
      <c r="F1364" s="12">
        <v>1</v>
      </c>
      <c r="G1364" s="13">
        <f>VLOOKUP(B1364,'LISTA DE PRECIOS'!A:E,5,FALSE)</f>
        <v>23907.1</v>
      </c>
      <c r="H1364" s="39">
        <f>+ROUND(E1364*F1364*G1364,0)</f>
        <v>23907</v>
      </c>
    </row>
    <row r="1365" spans="2:8" ht="22.5" customHeight="1">
      <c r="B1365" s="193" t="s">
        <v>926</v>
      </c>
      <c r="C1365" s="11" t="str">
        <f>VLOOKUP(B1365,'LISTA DE PRECIOS'!A:B,2,FALSE)</f>
        <v>Limpiador removedor PVC 1/4</v>
      </c>
      <c r="D1365" s="12" t="str">
        <f>VLOOKUP(B1365,'LISTA DE PRECIOS'!A:D,4,FALSE)</f>
        <v>Un</v>
      </c>
      <c r="E1365" s="176">
        <v>6.0000000000000001E-3</v>
      </c>
      <c r="F1365" s="12">
        <v>1.03</v>
      </c>
      <c r="G1365" s="13">
        <f>VLOOKUP(B1365,'LISTA DE PRECIOS'!A:E,5,FALSE)</f>
        <v>37083</v>
      </c>
      <c r="H1365" s="39">
        <f>+ROUND(E1365*F1365*G1365,0)</f>
        <v>229</v>
      </c>
    </row>
    <row r="1366" spans="2:8" ht="22.5" customHeight="1">
      <c r="B1366" s="193" t="s">
        <v>1111</v>
      </c>
      <c r="C1366" s="11" t="str">
        <f>VLOOKUP(B1366,'LISTA DE PRECIOS'!A:B,2,FALSE)</f>
        <v>Soldadura liquida para PVC 1/4</v>
      </c>
      <c r="D1366" s="12" t="str">
        <f>VLOOKUP(B1366,'LISTA DE PRECIOS'!A:D,4,FALSE)</f>
        <v>Un</v>
      </c>
      <c r="E1366" s="176">
        <v>6.0000000000000001E-3</v>
      </c>
      <c r="F1366" s="12">
        <v>1.03</v>
      </c>
      <c r="G1366" s="13">
        <f>VLOOKUP(B1366,'LISTA DE PRECIOS'!A:E,5,FALSE)</f>
        <v>62900</v>
      </c>
      <c r="H1366" s="39">
        <f t="shared" ref="H1366:H1368" si="107">+ROUND(E1366*F1366*G1366,0)</f>
        <v>389</v>
      </c>
    </row>
    <row r="1367" spans="2:8" ht="22.5" customHeight="1">
      <c r="B1367" s="193" t="s">
        <v>761</v>
      </c>
      <c r="C1367" s="11" t="str">
        <f>VLOOKUP(B1367,'LISTA DE PRECIOS'!A:B,2,FALSE)</f>
        <v>Cinta de teflón 10 m</v>
      </c>
      <c r="D1367" s="12" t="str">
        <f>VLOOKUP(B1367,'LISTA DE PRECIOS'!A:D,4,FALSE)</f>
        <v>Un</v>
      </c>
      <c r="E1367" s="176">
        <v>1</v>
      </c>
      <c r="F1367" s="12">
        <v>0.02</v>
      </c>
      <c r="G1367" s="13">
        <f>VLOOKUP(B1367,'LISTA DE PRECIOS'!A:E,5,FALSE)</f>
        <v>1758</v>
      </c>
      <c r="H1367" s="39">
        <f t="shared" si="107"/>
        <v>35</v>
      </c>
    </row>
    <row r="1368" spans="2:8" ht="22.5" customHeight="1" thickBot="1">
      <c r="B1368" s="170" t="s">
        <v>664</v>
      </c>
      <c r="C1368" s="11" t="str">
        <f>VLOOKUP(B1368,'LISTA DE PRECIOS'!A:B,2,FALSE)</f>
        <v>Adaptador PVC macho de 1/2" presión</v>
      </c>
      <c r="D1368" s="12" t="str">
        <f>VLOOKUP(B1368,'LISTA DE PRECIOS'!A:D,4,FALSE)</f>
        <v>Un</v>
      </c>
      <c r="E1368" s="173">
        <v>2</v>
      </c>
      <c r="F1368" s="173">
        <v>1</v>
      </c>
      <c r="G1368" s="13">
        <f>VLOOKUP(B1368,'LISTA DE PRECIOS'!A:E,5,FALSE)</f>
        <v>368</v>
      </c>
      <c r="H1368" s="94">
        <f t="shared" si="107"/>
        <v>736</v>
      </c>
    </row>
    <row r="1369" spans="2:8" ht="15.75" thickBot="1">
      <c r="B1369" s="1022"/>
      <c r="C1369" s="1023"/>
      <c r="D1369" s="1024"/>
      <c r="E1369" s="1030" t="s">
        <v>497</v>
      </c>
      <c r="F1369" s="1031"/>
      <c r="G1369" s="1032"/>
      <c r="H1369" s="29">
        <f>ROUND(SUM(H1364:H1368),0)</f>
        <v>25296</v>
      </c>
    </row>
    <row r="1370" spans="2:8" ht="15.75" thickBot="1">
      <c r="B1370" s="1027"/>
      <c r="C1370" s="1027"/>
      <c r="D1370" s="1027"/>
      <c r="E1370" s="1027"/>
      <c r="F1370" s="1027"/>
      <c r="G1370" s="1027"/>
      <c r="H1370" s="1027"/>
    </row>
    <row r="1371" spans="2:8">
      <c r="B1371" s="1028" t="s">
        <v>489</v>
      </c>
      <c r="C1371" s="1029"/>
      <c r="D1371" s="41" t="s">
        <v>490</v>
      </c>
      <c r="E1371" s="25" t="s">
        <v>491</v>
      </c>
      <c r="F1371" s="25" t="s">
        <v>2530</v>
      </c>
      <c r="G1371" s="26" t="s">
        <v>492</v>
      </c>
      <c r="H1371" s="27" t="s">
        <v>493</v>
      </c>
    </row>
    <row r="1372" spans="2:8" ht="15.75" thickBot="1">
      <c r="B1372" s="91" t="s">
        <v>543</v>
      </c>
      <c r="C1372" s="11" t="str">
        <f>VLOOKUP(B1372,'LISTA DE PRECIOS'!A:B,2,FALSE)</f>
        <v>Herramienta menor</v>
      </c>
      <c r="D1372" s="12" t="str">
        <f>VLOOKUP(B1372,'LISTA DE PRECIOS'!A:D,4,FALSE)</f>
        <v>%MO</v>
      </c>
      <c r="E1372" s="155">
        <v>0.1</v>
      </c>
      <c r="F1372" s="155"/>
      <c r="G1372" s="93">
        <f>+H1381</f>
        <v>8563</v>
      </c>
      <c r="H1372" s="154">
        <f>+ROUND(E1372*G1372,0)</f>
        <v>856</v>
      </c>
    </row>
    <row r="1373" spans="2:8" ht="15.75" thickBot="1">
      <c r="B1373" s="1022"/>
      <c r="C1373" s="1023"/>
      <c r="D1373" s="1024"/>
      <c r="E1373" s="1030" t="s">
        <v>498</v>
      </c>
      <c r="F1373" s="1031"/>
      <c r="G1373" s="1032"/>
      <c r="H1373" s="29">
        <f>ROUND(SUM(H1372:H1372),0)</f>
        <v>856</v>
      </c>
    </row>
    <row r="1374" spans="2:8" ht="15.75" thickBot="1">
      <c r="B1374" s="42"/>
      <c r="C1374" s="42"/>
      <c r="D1374" s="42"/>
      <c r="E1374" s="10"/>
      <c r="F1374" s="10"/>
      <c r="G1374" s="7"/>
      <c r="H1374" s="8"/>
    </row>
    <row r="1375" spans="2:8" ht="24.75" thickBot="1">
      <c r="B1375" s="1033" t="s">
        <v>499</v>
      </c>
      <c r="C1375" s="1034"/>
      <c r="D1375" s="30" t="s">
        <v>495</v>
      </c>
      <c r="E1375" s="30" t="s">
        <v>501</v>
      </c>
      <c r="F1375" s="25" t="s">
        <v>2530</v>
      </c>
      <c r="G1375" s="31" t="s">
        <v>500</v>
      </c>
      <c r="H1375" s="32" t="s">
        <v>493</v>
      </c>
    </row>
    <row r="1376" spans="2:8" ht="15.75" thickBot="1">
      <c r="B1376" s="15">
        <v>3</v>
      </c>
      <c r="C1376" s="16" t="s">
        <v>4</v>
      </c>
      <c r="D1376" s="17"/>
      <c r="E1376" s="18"/>
      <c r="F1376" s="18"/>
      <c r="G1376" s="19"/>
      <c r="H1376" s="20">
        <f t="shared" ref="H1376" si="108">+ROUND(E1376*G1376,0)</f>
        <v>0</v>
      </c>
    </row>
    <row r="1377" spans="2:8" ht="15.75" thickBot="1">
      <c r="B1377" s="991"/>
      <c r="C1377" s="991"/>
      <c r="D1377" s="991"/>
      <c r="E1377" s="992" t="s">
        <v>502</v>
      </c>
      <c r="F1377" s="993"/>
      <c r="G1377" s="994"/>
      <c r="H1377" s="33">
        <f>ROUND(SUM(H1376:H1376),0)</f>
        <v>0</v>
      </c>
    </row>
    <row r="1378" spans="2:8" ht="15.75" thickBot="1">
      <c r="B1378" s="1027"/>
      <c r="C1378" s="1027"/>
      <c r="D1378" s="1027"/>
      <c r="E1378" s="1027"/>
      <c r="F1378" s="1027"/>
      <c r="G1378" s="1027"/>
      <c r="H1378" s="1027"/>
    </row>
    <row r="1379" spans="2:8">
      <c r="B1379" s="1028" t="s">
        <v>503</v>
      </c>
      <c r="C1379" s="1029"/>
      <c r="D1379" s="41" t="s">
        <v>495</v>
      </c>
      <c r="E1379" s="25" t="s">
        <v>504</v>
      </c>
      <c r="F1379" s="25" t="s">
        <v>2530</v>
      </c>
      <c r="G1379" s="26" t="s">
        <v>505</v>
      </c>
      <c r="H1379" s="27" t="s">
        <v>493</v>
      </c>
    </row>
    <row r="1380" spans="2:8" ht="15.75" thickBot="1">
      <c r="B1380" s="118" t="s">
        <v>2516</v>
      </c>
      <c r="C1380" s="11" t="str">
        <f>VLOOKUP(B1380,'LISTA DE PRECIOS'!A:B,2,FALSE)</f>
        <v>Oficial</v>
      </c>
      <c r="D1380" s="12" t="str">
        <f>VLOOKUP(B1380,'LISTA DE PRECIOS'!A:D,4,FALSE)</f>
        <v>Día</v>
      </c>
      <c r="E1380" s="117">
        <v>7.0000000000000007E-2</v>
      </c>
      <c r="F1380" s="117">
        <v>1</v>
      </c>
      <c r="G1380" s="13">
        <f>VLOOKUP(B1380,'LISTA DE PRECIOS'!A:E,5,FALSE)</f>
        <v>122335</v>
      </c>
      <c r="H1380" s="116">
        <f>+ROUND(E1380*F1380*G1380,0)</f>
        <v>8563</v>
      </c>
    </row>
    <row r="1381" spans="2:8" ht="15.75" thickBot="1">
      <c r="B1381" s="991"/>
      <c r="C1381" s="991"/>
      <c r="D1381" s="991"/>
      <c r="E1381" s="1042" t="s">
        <v>506</v>
      </c>
      <c r="F1381" s="1043"/>
      <c r="G1381" s="1031"/>
      <c r="H1381" s="29">
        <f>ROUND(SUM(H1380:H1380),0)</f>
        <v>8563</v>
      </c>
    </row>
    <row r="1382" spans="2:8" ht="15.75" thickBot="1">
      <c r="B1382" s="42"/>
      <c r="C1382" s="42"/>
      <c r="D1382" s="42"/>
      <c r="E1382" s="42"/>
      <c r="F1382" s="42"/>
      <c r="G1382" s="42"/>
      <c r="H1382" s="42"/>
    </row>
    <row r="1383" spans="2:8" ht="15.75" thickBot="1">
      <c r="B1383" s="40"/>
      <c r="C1383" s="40"/>
      <c r="D1383" s="40"/>
      <c r="E1383" s="995" t="s">
        <v>507</v>
      </c>
      <c r="F1383" s="996"/>
      <c r="G1383" s="997"/>
      <c r="H1383" s="14">
        <f>+ROUND(H1381+H1373+H1369+H1377,0)</f>
        <v>34715</v>
      </c>
    </row>
    <row r="1385" spans="2:8" ht="15.75" thickBot="1"/>
    <row r="1386" spans="2:8" ht="16.5" thickBot="1">
      <c r="B1386" s="998" t="s">
        <v>2532</v>
      </c>
      <c r="C1386" s="999"/>
      <c r="D1386" s="999"/>
      <c r="E1386" s="999"/>
      <c r="F1386" s="999"/>
      <c r="G1386" s="999"/>
      <c r="H1386" s="1000"/>
    </row>
    <row r="1387" spans="2:8" ht="15" customHeight="1" thickBot="1">
      <c r="B1387" s="1001" t="s">
        <v>488</v>
      </c>
      <c r="C1387" s="1002"/>
      <c r="D1387" s="1003"/>
      <c r="E1387" s="1004"/>
      <c r="F1387" s="1004"/>
      <c r="G1387" s="1004"/>
      <c r="H1387" s="1005"/>
    </row>
    <row r="1388" spans="2:8" ht="15.75" customHeight="1" thickBot="1">
      <c r="B1388" s="1006" t="s">
        <v>2578</v>
      </c>
      <c r="C1388" s="1007"/>
      <c r="D1388" s="1259" t="s">
        <v>2156</v>
      </c>
      <c r="E1388" s="1273"/>
      <c r="F1388" s="1273"/>
      <c r="G1388" s="1273"/>
      <c r="H1388" s="1274"/>
    </row>
    <row r="1389" spans="2:8" ht="14.45" customHeight="1">
      <c r="B1389" s="1010" t="str">
        <f>VLOOKUP(D1388,ACTIVIDADES!A:D,2,FALSE)</f>
        <v>Llave terminal de cobre roscada de 1/2"</v>
      </c>
      <c r="C1389" s="1011"/>
      <c r="D1389" s="1010" t="s">
        <v>34</v>
      </c>
      <c r="E1389" s="1011"/>
      <c r="F1389" s="1011"/>
      <c r="G1389" s="1011"/>
      <c r="H1389" s="38" t="s">
        <v>1</v>
      </c>
    </row>
    <row r="1390" spans="2:8">
      <c r="B1390" s="1012"/>
      <c r="C1390" s="1013"/>
      <c r="D1390" s="1016">
        <f>+ROUND(H1411+H1403+H1399+H1407,0)</f>
        <v>39708</v>
      </c>
      <c r="E1390" s="1017"/>
      <c r="F1390" s="1017"/>
      <c r="G1390" s="1017"/>
      <c r="H1390" s="1020" t="s">
        <v>35</v>
      </c>
    </row>
    <row r="1391" spans="2:8" ht="15.75" thickBot="1">
      <c r="B1391" s="1014"/>
      <c r="C1391" s="1015"/>
      <c r="D1391" s="1018"/>
      <c r="E1391" s="1019"/>
      <c r="F1391" s="1019"/>
      <c r="G1391" s="1019"/>
      <c r="H1391" s="1021"/>
    </row>
    <row r="1392" spans="2:8" ht="15.75" thickBot="1"/>
    <row r="1393" spans="2:8">
      <c r="B1393" s="1028" t="s">
        <v>494</v>
      </c>
      <c r="C1393" s="1029"/>
      <c r="D1393" s="41" t="s">
        <v>495</v>
      </c>
      <c r="E1393" s="25" t="s">
        <v>496</v>
      </c>
      <c r="F1393" s="25" t="s">
        <v>2469</v>
      </c>
      <c r="G1393" s="26" t="s">
        <v>492</v>
      </c>
      <c r="H1393" s="27" t="s">
        <v>493</v>
      </c>
    </row>
    <row r="1394" spans="2:8" ht="22.5" customHeight="1">
      <c r="B1394" s="193" t="s">
        <v>935</v>
      </c>
      <c r="C1394" s="11" t="str">
        <f>VLOOKUP(B1394,'LISTA DE PRECIOS'!A:B,2,FALSE)</f>
        <v>Llave terminal roscada de 1/2" pesada</v>
      </c>
      <c r="D1394" s="12" t="str">
        <f>VLOOKUP(B1394,'LISTA DE PRECIOS'!A:D,4,FALSE)</f>
        <v>Un</v>
      </c>
      <c r="E1394" s="176">
        <v>1</v>
      </c>
      <c r="F1394" s="12">
        <v>1</v>
      </c>
      <c r="G1394" s="13">
        <f>VLOOKUP(B1394,'LISTA DE PRECIOS'!A:E,5,FALSE)</f>
        <v>28900</v>
      </c>
      <c r="H1394" s="39">
        <f>+ROUND(E1394*F1394*G1394,0)</f>
        <v>28900</v>
      </c>
    </row>
    <row r="1395" spans="2:8" ht="22.5" customHeight="1">
      <c r="B1395" s="193" t="s">
        <v>926</v>
      </c>
      <c r="C1395" s="11" t="str">
        <f>VLOOKUP(B1395,'LISTA DE PRECIOS'!A:B,2,FALSE)</f>
        <v>Limpiador removedor PVC 1/4</v>
      </c>
      <c r="D1395" s="12" t="str">
        <f>VLOOKUP(B1395,'LISTA DE PRECIOS'!A:D,4,FALSE)</f>
        <v>Un</v>
      </c>
      <c r="E1395" s="176">
        <v>6.0000000000000001E-3</v>
      </c>
      <c r="F1395" s="12">
        <v>1.03</v>
      </c>
      <c r="G1395" s="13">
        <f>VLOOKUP(B1395,'LISTA DE PRECIOS'!A:E,5,FALSE)</f>
        <v>37083</v>
      </c>
      <c r="H1395" s="39">
        <f>+ROUND(E1395*F1395*G1395,0)</f>
        <v>229</v>
      </c>
    </row>
    <row r="1396" spans="2:8" ht="22.5" customHeight="1">
      <c r="B1396" s="193" t="s">
        <v>1111</v>
      </c>
      <c r="C1396" s="11" t="str">
        <f>VLOOKUP(B1396,'LISTA DE PRECIOS'!A:B,2,FALSE)</f>
        <v>Soldadura liquida para PVC 1/4</v>
      </c>
      <c r="D1396" s="12" t="str">
        <f>VLOOKUP(B1396,'LISTA DE PRECIOS'!A:D,4,FALSE)</f>
        <v>Un</v>
      </c>
      <c r="E1396" s="176">
        <v>6.0000000000000001E-3</v>
      </c>
      <c r="F1396" s="12">
        <v>1.03</v>
      </c>
      <c r="G1396" s="13">
        <f>VLOOKUP(B1396,'LISTA DE PRECIOS'!A:E,5,FALSE)</f>
        <v>62900</v>
      </c>
      <c r="H1396" s="39">
        <f t="shared" ref="H1396:H1398" si="109">+ROUND(E1396*F1396*G1396,0)</f>
        <v>389</v>
      </c>
    </row>
    <row r="1397" spans="2:8" ht="22.5" customHeight="1">
      <c r="B1397" s="193" t="s">
        <v>761</v>
      </c>
      <c r="C1397" s="11" t="str">
        <f>VLOOKUP(B1397,'LISTA DE PRECIOS'!A:B,2,FALSE)</f>
        <v>Cinta de teflón 10 m</v>
      </c>
      <c r="D1397" s="12" t="str">
        <f>VLOOKUP(B1397,'LISTA DE PRECIOS'!A:D,4,FALSE)</f>
        <v>Un</v>
      </c>
      <c r="E1397" s="176">
        <v>1</v>
      </c>
      <c r="F1397" s="12">
        <v>0.02</v>
      </c>
      <c r="G1397" s="13">
        <f>VLOOKUP(B1397,'LISTA DE PRECIOS'!A:E,5,FALSE)</f>
        <v>1758</v>
      </c>
      <c r="H1397" s="39">
        <f t="shared" si="109"/>
        <v>35</v>
      </c>
    </row>
    <row r="1398" spans="2:8" ht="22.5" customHeight="1" thickBot="1">
      <c r="B1398" s="170" t="s">
        <v>664</v>
      </c>
      <c r="C1398" s="11" t="str">
        <f>VLOOKUP(B1398,'LISTA DE PRECIOS'!A:B,2,FALSE)</f>
        <v>Adaptador PVC macho de 1/2" presión</v>
      </c>
      <c r="D1398" s="12" t="str">
        <f>VLOOKUP(B1398,'LISTA DE PRECIOS'!A:D,4,FALSE)</f>
        <v>Un</v>
      </c>
      <c r="E1398" s="173">
        <v>2</v>
      </c>
      <c r="F1398" s="173">
        <v>1</v>
      </c>
      <c r="G1398" s="13">
        <f>VLOOKUP(B1398,'LISTA DE PRECIOS'!A:E,5,FALSE)</f>
        <v>368</v>
      </c>
      <c r="H1398" s="94">
        <f t="shared" si="109"/>
        <v>736</v>
      </c>
    </row>
    <row r="1399" spans="2:8" ht="15.75" thickBot="1">
      <c r="B1399" s="1022"/>
      <c r="C1399" s="1023"/>
      <c r="D1399" s="1024"/>
      <c r="E1399" s="1030" t="s">
        <v>497</v>
      </c>
      <c r="F1399" s="1031"/>
      <c r="G1399" s="1032"/>
      <c r="H1399" s="29">
        <f>ROUND(SUM(H1394:H1398),0)</f>
        <v>30289</v>
      </c>
    </row>
    <row r="1400" spans="2:8" ht="15.75" thickBot="1">
      <c r="B1400" s="1027"/>
      <c r="C1400" s="1027"/>
      <c r="D1400" s="1027"/>
      <c r="E1400" s="1027"/>
      <c r="F1400" s="1027"/>
      <c r="G1400" s="1027"/>
      <c r="H1400" s="1027"/>
    </row>
    <row r="1401" spans="2:8">
      <c r="B1401" s="1028" t="s">
        <v>489</v>
      </c>
      <c r="C1401" s="1029"/>
      <c r="D1401" s="41" t="s">
        <v>490</v>
      </c>
      <c r="E1401" s="25" t="s">
        <v>491</v>
      </c>
      <c r="F1401" s="25" t="s">
        <v>2530</v>
      </c>
      <c r="G1401" s="26" t="s">
        <v>492</v>
      </c>
      <c r="H1401" s="27" t="s">
        <v>493</v>
      </c>
    </row>
    <row r="1402" spans="2:8" ht="15.75" thickBot="1">
      <c r="B1402" s="91" t="s">
        <v>543</v>
      </c>
      <c r="C1402" s="11" t="str">
        <f>VLOOKUP(B1402,'LISTA DE PRECIOS'!A:B,2,FALSE)</f>
        <v>Herramienta menor</v>
      </c>
      <c r="D1402" s="12" t="str">
        <f>VLOOKUP(B1402,'LISTA DE PRECIOS'!A:D,4,FALSE)</f>
        <v>%MO</v>
      </c>
      <c r="E1402" s="155">
        <v>0.1</v>
      </c>
      <c r="F1402" s="155"/>
      <c r="G1402" s="93">
        <f>+H1411</f>
        <v>8563</v>
      </c>
      <c r="H1402" s="154">
        <f>+ROUND(E1402*G1402,0)</f>
        <v>856</v>
      </c>
    </row>
    <row r="1403" spans="2:8" ht="15.75" thickBot="1">
      <c r="B1403" s="1022"/>
      <c r="C1403" s="1023"/>
      <c r="D1403" s="1024"/>
      <c r="E1403" s="1030" t="s">
        <v>498</v>
      </c>
      <c r="F1403" s="1031"/>
      <c r="G1403" s="1032"/>
      <c r="H1403" s="29">
        <f>ROUND(SUM(H1402:H1402),0)</f>
        <v>856</v>
      </c>
    </row>
    <row r="1404" spans="2:8" ht="15.75" thickBot="1">
      <c r="B1404" s="42"/>
      <c r="C1404" s="42"/>
      <c r="D1404" s="42"/>
      <c r="E1404" s="10"/>
      <c r="F1404" s="10"/>
      <c r="G1404" s="7"/>
      <c r="H1404" s="8"/>
    </row>
    <row r="1405" spans="2:8" ht="24.75" thickBot="1">
      <c r="B1405" s="1033" t="s">
        <v>499</v>
      </c>
      <c r="C1405" s="1034"/>
      <c r="D1405" s="30" t="s">
        <v>495</v>
      </c>
      <c r="E1405" s="30" t="s">
        <v>501</v>
      </c>
      <c r="F1405" s="25" t="s">
        <v>2530</v>
      </c>
      <c r="G1405" s="31" t="s">
        <v>500</v>
      </c>
      <c r="H1405" s="32" t="s">
        <v>493</v>
      </c>
    </row>
    <row r="1406" spans="2:8" ht="15.75" thickBot="1">
      <c r="B1406" s="15">
        <v>3</v>
      </c>
      <c r="C1406" s="16" t="s">
        <v>4</v>
      </c>
      <c r="D1406" s="17"/>
      <c r="E1406" s="18"/>
      <c r="F1406" s="18"/>
      <c r="G1406" s="19"/>
      <c r="H1406" s="20">
        <f t="shared" ref="H1406" si="110">+ROUND(E1406*G1406,0)</f>
        <v>0</v>
      </c>
    </row>
    <row r="1407" spans="2:8" ht="15.75" thickBot="1">
      <c r="B1407" s="991"/>
      <c r="C1407" s="991"/>
      <c r="D1407" s="991"/>
      <c r="E1407" s="992" t="s">
        <v>502</v>
      </c>
      <c r="F1407" s="993"/>
      <c r="G1407" s="994"/>
      <c r="H1407" s="33">
        <f>ROUND(SUM(H1406:H1406),0)</f>
        <v>0</v>
      </c>
    </row>
    <row r="1408" spans="2:8" ht="15.75" thickBot="1">
      <c r="B1408" s="1027"/>
      <c r="C1408" s="1027"/>
      <c r="D1408" s="1027"/>
      <c r="E1408" s="1027"/>
      <c r="F1408" s="1027"/>
      <c r="G1408" s="1027"/>
      <c r="H1408" s="1027"/>
    </row>
    <row r="1409" spans="2:8">
      <c r="B1409" s="1028" t="s">
        <v>503</v>
      </c>
      <c r="C1409" s="1029"/>
      <c r="D1409" s="41" t="s">
        <v>495</v>
      </c>
      <c r="E1409" s="25" t="s">
        <v>504</v>
      </c>
      <c r="F1409" s="25" t="s">
        <v>2530</v>
      </c>
      <c r="G1409" s="26" t="s">
        <v>505</v>
      </c>
      <c r="H1409" s="27" t="s">
        <v>493</v>
      </c>
    </row>
    <row r="1410" spans="2:8" ht="15.75" thickBot="1">
      <c r="B1410" s="118" t="s">
        <v>2516</v>
      </c>
      <c r="C1410" s="11" t="str">
        <f>VLOOKUP(B1410,'LISTA DE PRECIOS'!A:B,2,FALSE)</f>
        <v>Oficial</v>
      </c>
      <c r="D1410" s="12" t="str">
        <f>VLOOKUP(B1410,'LISTA DE PRECIOS'!A:D,4,FALSE)</f>
        <v>Día</v>
      </c>
      <c r="E1410" s="117">
        <v>7.0000000000000007E-2</v>
      </c>
      <c r="F1410" s="117">
        <v>1</v>
      </c>
      <c r="G1410" s="13">
        <f>VLOOKUP(B1410,'LISTA DE PRECIOS'!A:E,5,FALSE)</f>
        <v>122335</v>
      </c>
      <c r="H1410" s="116">
        <f>+ROUND(E1410*F1410*G1410,0)</f>
        <v>8563</v>
      </c>
    </row>
    <row r="1411" spans="2:8" ht="15.75" thickBot="1">
      <c r="B1411" s="991"/>
      <c r="C1411" s="991"/>
      <c r="D1411" s="991"/>
      <c r="E1411" s="1042" t="s">
        <v>506</v>
      </c>
      <c r="F1411" s="1043"/>
      <c r="G1411" s="1031"/>
      <c r="H1411" s="29">
        <f>ROUND(SUM(H1410:H1410),0)</f>
        <v>8563</v>
      </c>
    </row>
    <row r="1412" spans="2:8" ht="15.75" thickBot="1">
      <c r="B1412" s="42"/>
      <c r="C1412" s="42"/>
      <c r="D1412" s="42"/>
      <c r="E1412" s="42"/>
      <c r="F1412" s="42"/>
      <c r="G1412" s="42"/>
      <c r="H1412" s="42"/>
    </row>
    <row r="1413" spans="2:8" ht="15.75" thickBot="1">
      <c r="B1413" s="40"/>
      <c r="C1413" s="40"/>
      <c r="D1413" s="40"/>
      <c r="E1413" s="995" t="s">
        <v>507</v>
      </c>
      <c r="F1413" s="996"/>
      <c r="G1413" s="997"/>
      <c r="H1413" s="14">
        <f>+ROUND(H1411+H1403+H1399+H1407,0)</f>
        <v>39708</v>
      </c>
    </row>
    <row r="1415" spans="2:8" ht="15.75" thickBot="1"/>
    <row r="1416" spans="2:8" ht="16.5" thickBot="1">
      <c r="B1416" s="998" t="s">
        <v>2532</v>
      </c>
      <c r="C1416" s="999"/>
      <c r="D1416" s="999"/>
      <c r="E1416" s="999"/>
      <c r="F1416" s="999"/>
      <c r="G1416" s="999"/>
      <c r="H1416" s="1000"/>
    </row>
    <row r="1417" spans="2:8" ht="15" customHeight="1" thickBot="1">
      <c r="B1417" s="1001" t="s">
        <v>488</v>
      </c>
      <c r="C1417" s="1002"/>
      <c r="D1417" s="1003"/>
      <c r="E1417" s="1004"/>
      <c r="F1417" s="1004"/>
      <c r="G1417" s="1004"/>
      <c r="H1417" s="1005"/>
    </row>
    <row r="1418" spans="2:8" ht="15.75" customHeight="1" thickBot="1">
      <c r="B1418" s="1006" t="s">
        <v>2578</v>
      </c>
      <c r="C1418" s="1007"/>
      <c r="D1418" s="1259" t="s">
        <v>2158</v>
      </c>
      <c r="E1418" s="1273"/>
      <c r="F1418" s="1273"/>
      <c r="G1418" s="1273"/>
      <c r="H1418" s="1274"/>
    </row>
    <row r="1419" spans="2:8" ht="14.45" customHeight="1">
      <c r="B1419" s="1010" t="str">
        <f>VLOOKUP(D1418,ACTIVIDADES!A:D,2,FALSE)</f>
        <v>Medidor de 1/2" volumétrico tipo "C"</v>
      </c>
      <c r="C1419" s="1011"/>
      <c r="D1419" s="1010" t="s">
        <v>34</v>
      </c>
      <c r="E1419" s="1011"/>
      <c r="F1419" s="1011"/>
      <c r="G1419" s="1011"/>
      <c r="H1419" s="38" t="s">
        <v>1</v>
      </c>
    </row>
    <row r="1420" spans="2:8">
      <c r="B1420" s="1012"/>
      <c r="C1420" s="1013"/>
      <c r="D1420" s="1016">
        <f>+ROUND(H1442+H1433+H1429+H1437,0)</f>
        <v>172602</v>
      </c>
      <c r="E1420" s="1017"/>
      <c r="F1420" s="1017"/>
      <c r="G1420" s="1017"/>
      <c r="H1420" s="1020" t="s">
        <v>35</v>
      </c>
    </row>
    <row r="1421" spans="2:8" ht="15.75" thickBot="1">
      <c r="B1421" s="1014"/>
      <c r="C1421" s="1015"/>
      <c r="D1421" s="1018"/>
      <c r="E1421" s="1019"/>
      <c r="F1421" s="1019"/>
      <c r="G1421" s="1019"/>
      <c r="H1421" s="1021"/>
    </row>
    <row r="1422" spans="2:8" ht="15.75" thickBot="1"/>
    <row r="1423" spans="2:8">
      <c r="B1423" s="1028" t="s">
        <v>494</v>
      </c>
      <c r="C1423" s="1029"/>
      <c r="D1423" s="41" t="s">
        <v>495</v>
      </c>
      <c r="E1423" s="25" t="s">
        <v>496</v>
      </c>
      <c r="F1423" s="25" t="s">
        <v>2469</v>
      </c>
      <c r="G1423" s="26" t="s">
        <v>492</v>
      </c>
      <c r="H1423" s="27" t="s">
        <v>493</v>
      </c>
    </row>
    <row r="1424" spans="2:8" ht="22.5" customHeight="1">
      <c r="B1424" s="193" t="s">
        <v>926</v>
      </c>
      <c r="C1424" s="11" t="str">
        <f>VLOOKUP(B1424,'LISTA DE PRECIOS'!A:B,2,FALSE)</f>
        <v>Limpiador removedor PVC 1/4</v>
      </c>
      <c r="D1424" s="12" t="str">
        <f>VLOOKUP(B1424,'LISTA DE PRECIOS'!A:D,4,FALSE)</f>
        <v>Un</v>
      </c>
      <c r="E1424" s="176">
        <v>6.0000000000000001E-3</v>
      </c>
      <c r="F1424" s="12">
        <v>1.03</v>
      </c>
      <c r="G1424" s="13">
        <f>VLOOKUP(B1424,'LISTA DE PRECIOS'!A:E,5,FALSE)</f>
        <v>37083</v>
      </c>
      <c r="H1424" s="39">
        <f>+ROUND(E1424*F1424*G1424,0)</f>
        <v>229</v>
      </c>
    </row>
    <row r="1425" spans="2:8" ht="22.5" customHeight="1">
      <c r="B1425" s="193" t="s">
        <v>1111</v>
      </c>
      <c r="C1425" s="11" t="str">
        <f>VLOOKUP(B1425,'LISTA DE PRECIOS'!A:B,2,FALSE)</f>
        <v>Soldadura liquida para PVC 1/4</v>
      </c>
      <c r="D1425" s="12" t="str">
        <f>VLOOKUP(B1425,'LISTA DE PRECIOS'!A:D,4,FALSE)</f>
        <v>Un</v>
      </c>
      <c r="E1425" s="176">
        <v>6.0000000000000001E-3</v>
      </c>
      <c r="F1425" s="12">
        <v>1.03</v>
      </c>
      <c r="G1425" s="13">
        <f>VLOOKUP(B1425,'LISTA DE PRECIOS'!A:E,5,FALSE)</f>
        <v>62900</v>
      </c>
      <c r="H1425" s="39">
        <f>+ROUND(E1425*F1425*G1425,0)</f>
        <v>389</v>
      </c>
    </row>
    <row r="1426" spans="2:8" ht="22.5" customHeight="1">
      <c r="B1426" s="193" t="s">
        <v>969</v>
      </c>
      <c r="C1426" s="11" t="str">
        <f>VLOOKUP(B1426,'LISTA DE PRECIOS'!A:B,2,FALSE)</f>
        <v>Medidor de 1/2" volumétrico tipo "C"</v>
      </c>
      <c r="D1426" s="12" t="str">
        <f>VLOOKUP(B1426,'LISTA DE PRECIOS'!A:D,4,FALSE)</f>
        <v>Un</v>
      </c>
      <c r="E1426" s="176">
        <v>1</v>
      </c>
      <c r="F1426" s="12">
        <v>1</v>
      </c>
      <c r="G1426" s="13">
        <f>VLOOKUP(B1426,'LISTA DE PRECIOS'!A:E,5,FALSE)</f>
        <v>144000</v>
      </c>
      <c r="H1426" s="39">
        <f t="shared" ref="H1426:H1428" si="111">+ROUND(E1426*F1426*G1426,0)</f>
        <v>144000</v>
      </c>
    </row>
    <row r="1427" spans="2:8" ht="22.5" customHeight="1">
      <c r="B1427" s="193" t="s">
        <v>761</v>
      </c>
      <c r="C1427" s="11" t="str">
        <f>VLOOKUP(B1427,'LISTA DE PRECIOS'!A:B,2,FALSE)</f>
        <v>Cinta de teflón 10 m</v>
      </c>
      <c r="D1427" s="12" t="str">
        <f>VLOOKUP(B1427,'LISTA DE PRECIOS'!A:D,4,FALSE)</f>
        <v>Un</v>
      </c>
      <c r="E1427" s="176">
        <v>1</v>
      </c>
      <c r="F1427" s="12">
        <v>0.02</v>
      </c>
      <c r="G1427" s="13">
        <f>VLOOKUP(B1427,'LISTA DE PRECIOS'!A:E,5,FALSE)</f>
        <v>1758</v>
      </c>
      <c r="H1427" s="39">
        <f t="shared" si="111"/>
        <v>35</v>
      </c>
    </row>
    <row r="1428" spans="2:8" ht="22.5" customHeight="1" thickBot="1">
      <c r="B1428" s="170" t="s">
        <v>664</v>
      </c>
      <c r="C1428" s="11" t="str">
        <f>VLOOKUP(B1428,'LISTA DE PRECIOS'!A:B,2,FALSE)</f>
        <v>Adaptador PVC macho de 1/2" presión</v>
      </c>
      <c r="D1428" s="12" t="str">
        <f>VLOOKUP(B1428,'LISTA DE PRECIOS'!A:D,4,FALSE)</f>
        <v>Un</v>
      </c>
      <c r="E1428" s="173">
        <v>2</v>
      </c>
      <c r="F1428" s="173">
        <v>1</v>
      </c>
      <c r="G1428" s="13">
        <f>VLOOKUP(B1428,'LISTA DE PRECIOS'!A:E,5,FALSE)</f>
        <v>368</v>
      </c>
      <c r="H1428" s="94">
        <f t="shared" si="111"/>
        <v>736</v>
      </c>
    </row>
    <row r="1429" spans="2:8" ht="15.75" thickBot="1">
      <c r="B1429" s="1022"/>
      <c r="C1429" s="1023"/>
      <c r="D1429" s="1024"/>
      <c r="E1429" s="1030" t="s">
        <v>497</v>
      </c>
      <c r="F1429" s="1031"/>
      <c r="G1429" s="1032"/>
      <c r="H1429" s="29">
        <f>ROUND(SUM(H1424:H1428),0)</f>
        <v>145389</v>
      </c>
    </row>
    <row r="1430" spans="2:8" ht="15.75" thickBot="1">
      <c r="B1430" s="1027"/>
      <c r="C1430" s="1027"/>
      <c r="D1430" s="1027"/>
      <c r="E1430" s="1027"/>
      <c r="F1430" s="1027"/>
      <c r="G1430" s="1027"/>
      <c r="H1430" s="1027"/>
    </row>
    <row r="1431" spans="2:8">
      <c r="B1431" s="1028" t="s">
        <v>489</v>
      </c>
      <c r="C1431" s="1029"/>
      <c r="D1431" s="41" t="s">
        <v>490</v>
      </c>
      <c r="E1431" s="25" t="s">
        <v>491</v>
      </c>
      <c r="F1431" s="25" t="s">
        <v>2530</v>
      </c>
      <c r="G1431" s="26" t="s">
        <v>492</v>
      </c>
      <c r="H1431" s="27" t="s">
        <v>493</v>
      </c>
    </row>
    <row r="1432" spans="2:8" ht="15.75" thickBot="1">
      <c r="B1432" s="91" t="s">
        <v>543</v>
      </c>
      <c r="C1432" s="11" t="str">
        <f>VLOOKUP(B1432,'LISTA DE PRECIOS'!A:B,2,FALSE)</f>
        <v>Herramienta menor</v>
      </c>
      <c r="D1432" s="12" t="str">
        <f>VLOOKUP(B1432,'LISTA DE PRECIOS'!A:D,4,FALSE)</f>
        <v>%MO</v>
      </c>
      <c r="E1432" s="155">
        <v>0.1</v>
      </c>
      <c r="F1432" s="155"/>
      <c r="G1432" s="93">
        <f>+H1442</f>
        <v>24739</v>
      </c>
      <c r="H1432" s="154">
        <f>+ROUND(E1432*G1432,0)</f>
        <v>2474</v>
      </c>
    </row>
    <row r="1433" spans="2:8" ht="15.75" thickBot="1">
      <c r="B1433" s="1022"/>
      <c r="C1433" s="1023"/>
      <c r="D1433" s="1024"/>
      <c r="E1433" s="1030" t="s">
        <v>498</v>
      </c>
      <c r="F1433" s="1031"/>
      <c r="G1433" s="1032"/>
      <c r="H1433" s="29">
        <f>ROUND(SUM(H1432:H1432),0)</f>
        <v>2474</v>
      </c>
    </row>
    <row r="1434" spans="2:8" ht="15.75" thickBot="1">
      <c r="B1434" s="42"/>
      <c r="C1434" s="42"/>
      <c r="D1434" s="42"/>
      <c r="E1434" s="10"/>
      <c r="F1434" s="10"/>
      <c r="G1434" s="7"/>
      <c r="H1434" s="8"/>
    </row>
    <row r="1435" spans="2:8" ht="24.75" thickBot="1">
      <c r="B1435" s="1033" t="s">
        <v>499</v>
      </c>
      <c r="C1435" s="1034"/>
      <c r="D1435" s="30" t="s">
        <v>495</v>
      </c>
      <c r="E1435" s="30" t="s">
        <v>501</v>
      </c>
      <c r="F1435" s="25" t="s">
        <v>2530</v>
      </c>
      <c r="G1435" s="31" t="s">
        <v>500</v>
      </c>
      <c r="H1435" s="32" t="s">
        <v>493</v>
      </c>
    </row>
    <row r="1436" spans="2:8" ht="15.75" thickBot="1">
      <c r="B1436" s="15">
        <v>3</v>
      </c>
      <c r="C1436" s="16" t="s">
        <v>4</v>
      </c>
      <c r="D1436" s="17"/>
      <c r="E1436" s="18"/>
      <c r="F1436" s="18"/>
      <c r="G1436" s="19"/>
      <c r="H1436" s="20">
        <f t="shared" ref="H1436" si="112">+ROUND(E1436*G1436,0)</f>
        <v>0</v>
      </c>
    </row>
    <row r="1437" spans="2:8" ht="15.75" thickBot="1">
      <c r="B1437" s="991"/>
      <c r="C1437" s="991"/>
      <c r="D1437" s="991"/>
      <c r="E1437" s="992" t="s">
        <v>502</v>
      </c>
      <c r="F1437" s="993"/>
      <c r="G1437" s="994"/>
      <c r="H1437" s="33">
        <f>ROUND(SUM(H1436:H1436),0)</f>
        <v>0</v>
      </c>
    </row>
    <row r="1438" spans="2:8" ht="15.75" thickBot="1">
      <c r="B1438" s="1027"/>
      <c r="C1438" s="1027"/>
      <c r="D1438" s="1027"/>
      <c r="E1438" s="1027"/>
      <c r="F1438" s="1027"/>
      <c r="G1438" s="1027"/>
      <c r="H1438" s="1027"/>
    </row>
    <row r="1439" spans="2:8">
      <c r="B1439" s="1028" t="s">
        <v>503</v>
      </c>
      <c r="C1439" s="1029"/>
      <c r="D1439" s="41" t="s">
        <v>495</v>
      </c>
      <c r="E1439" s="25" t="s">
        <v>504</v>
      </c>
      <c r="F1439" s="25" t="s">
        <v>2530</v>
      </c>
      <c r="G1439" s="26" t="s">
        <v>505</v>
      </c>
      <c r="H1439" s="27" t="s">
        <v>493</v>
      </c>
    </row>
    <row r="1440" spans="2:8">
      <c r="B1440" s="111" t="s">
        <v>2514</v>
      </c>
      <c r="C1440" s="11" t="str">
        <f>VLOOKUP(B1440,'LISTA DE PRECIOS'!A:B,2,FALSE)</f>
        <v>Ayudante</v>
      </c>
      <c r="D1440" s="12" t="str">
        <f>VLOOKUP(B1440,'LISTA DE PRECIOS'!A:D,4,FALSE)</f>
        <v>Día</v>
      </c>
      <c r="E1440" s="23">
        <v>0.13</v>
      </c>
      <c r="F1440" s="23">
        <v>1</v>
      </c>
      <c r="G1440" s="13">
        <f>VLOOKUP(B1440,'LISTA DE PRECIOS'!A:E,5,FALSE)</f>
        <v>67964</v>
      </c>
      <c r="H1440" s="119">
        <f>+ROUND(E1440*F1440*G1440,0)</f>
        <v>8835</v>
      </c>
    </row>
    <row r="1441" spans="2:8" ht="15.75" thickBot="1">
      <c r="B1441" s="118" t="s">
        <v>2516</v>
      </c>
      <c r="C1441" s="11" t="str">
        <f>VLOOKUP(B1441,'LISTA DE PRECIOS'!A:B,2,FALSE)</f>
        <v>Oficial</v>
      </c>
      <c r="D1441" s="12" t="str">
        <f>VLOOKUP(B1441,'LISTA DE PRECIOS'!A:D,4,FALSE)</f>
        <v>Día</v>
      </c>
      <c r="E1441" s="117">
        <v>0.13</v>
      </c>
      <c r="F1441" s="117">
        <v>1</v>
      </c>
      <c r="G1441" s="13">
        <f>VLOOKUP(B1441,'LISTA DE PRECIOS'!A:E,5,FALSE)</f>
        <v>122335</v>
      </c>
      <c r="H1441" s="116">
        <f>+ROUND(E1441*F1441*G1441,0)</f>
        <v>15904</v>
      </c>
    </row>
    <row r="1442" spans="2:8" ht="15.75" thickBot="1">
      <c r="B1442" s="991"/>
      <c r="C1442" s="991"/>
      <c r="D1442" s="991"/>
      <c r="E1442" s="1042" t="s">
        <v>506</v>
      </c>
      <c r="F1442" s="1043"/>
      <c r="G1442" s="1031"/>
      <c r="H1442" s="29">
        <f>ROUND(SUM(H1440:H1441),0)</f>
        <v>24739</v>
      </c>
    </row>
    <row r="1443" spans="2:8" ht="15.75" thickBot="1">
      <c r="B1443" s="42"/>
      <c r="C1443" s="42"/>
      <c r="D1443" s="42"/>
      <c r="E1443" s="42"/>
      <c r="F1443" s="42"/>
      <c r="G1443" s="42"/>
      <c r="H1443" s="42"/>
    </row>
    <row r="1444" spans="2:8" ht="15.75" thickBot="1">
      <c r="B1444" s="40"/>
      <c r="C1444" s="40"/>
      <c r="D1444" s="40"/>
      <c r="E1444" s="995" t="s">
        <v>507</v>
      </c>
      <c r="F1444" s="996"/>
      <c r="G1444" s="997"/>
      <c r="H1444" s="14">
        <f>+ROUND(H1442+H1433+H1429+H1437,0)</f>
        <v>172602</v>
      </c>
    </row>
    <row r="1446" spans="2:8" ht="15.75" thickBot="1"/>
    <row r="1447" spans="2:8" ht="16.5" thickBot="1">
      <c r="B1447" s="998" t="s">
        <v>2532</v>
      </c>
      <c r="C1447" s="999"/>
      <c r="D1447" s="999"/>
      <c r="E1447" s="999"/>
      <c r="F1447" s="999"/>
      <c r="G1447" s="999"/>
      <c r="H1447" s="1000"/>
    </row>
    <row r="1448" spans="2:8" ht="15" customHeight="1" thickBot="1">
      <c r="B1448" s="1001" t="s">
        <v>488</v>
      </c>
      <c r="C1448" s="1002"/>
      <c r="D1448" s="1003"/>
      <c r="E1448" s="1004"/>
      <c r="F1448" s="1004"/>
      <c r="G1448" s="1004"/>
      <c r="H1448" s="1005"/>
    </row>
    <row r="1449" spans="2:8" ht="15.75" customHeight="1" thickBot="1">
      <c r="B1449" s="1006" t="s">
        <v>2578</v>
      </c>
      <c r="C1449" s="1007"/>
      <c r="D1449" s="1259" t="s">
        <v>2159</v>
      </c>
      <c r="E1449" s="1273"/>
      <c r="F1449" s="1273"/>
      <c r="G1449" s="1273"/>
      <c r="H1449" s="1274"/>
    </row>
    <row r="1450" spans="2:8" ht="14.45" customHeight="1">
      <c r="B1450" s="1010" t="str">
        <f>VLOOKUP(D1449,ACTIVIDADES!A:D,2,FALSE)</f>
        <v>Medidor de 3/4" volumétrico tipo "B"</v>
      </c>
      <c r="C1450" s="1011"/>
      <c r="D1450" s="1010" t="s">
        <v>34</v>
      </c>
      <c r="E1450" s="1011"/>
      <c r="F1450" s="1011"/>
      <c r="G1450" s="1011"/>
      <c r="H1450" s="38" t="s">
        <v>1</v>
      </c>
    </row>
    <row r="1451" spans="2:8">
      <c r="B1451" s="1012"/>
      <c r="C1451" s="1013"/>
      <c r="D1451" s="1016">
        <f>+ROUND(H1473+H1464+H1460+H1468,0)</f>
        <v>205724</v>
      </c>
      <c r="E1451" s="1017"/>
      <c r="F1451" s="1017"/>
      <c r="G1451" s="1017"/>
      <c r="H1451" s="1020" t="s">
        <v>35</v>
      </c>
    </row>
    <row r="1452" spans="2:8" ht="15.75" thickBot="1">
      <c r="B1452" s="1014"/>
      <c r="C1452" s="1015"/>
      <c r="D1452" s="1018"/>
      <c r="E1452" s="1019"/>
      <c r="F1452" s="1019"/>
      <c r="G1452" s="1019"/>
      <c r="H1452" s="1021"/>
    </row>
    <row r="1453" spans="2:8" ht="15.75" thickBot="1"/>
    <row r="1454" spans="2:8">
      <c r="B1454" s="1028" t="s">
        <v>494</v>
      </c>
      <c r="C1454" s="1029"/>
      <c r="D1454" s="41" t="s">
        <v>495</v>
      </c>
      <c r="E1454" s="25" t="s">
        <v>496</v>
      </c>
      <c r="F1454" s="25" t="s">
        <v>2469</v>
      </c>
      <c r="G1454" s="26" t="s">
        <v>492</v>
      </c>
      <c r="H1454" s="27" t="s">
        <v>493</v>
      </c>
    </row>
    <row r="1455" spans="2:8" ht="22.5" customHeight="1">
      <c r="B1455" s="193" t="s">
        <v>666</v>
      </c>
      <c r="C1455" s="11" t="str">
        <f>VLOOKUP(B1455,'LISTA DE PRECIOS'!A:B,2,FALSE)</f>
        <v>Adaptador PVC macho de 3/4" presión</v>
      </c>
      <c r="D1455" s="12" t="str">
        <f>VLOOKUP(B1455,'LISTA DE PRECIOS'!A:D,4,FALSE)</f>
        <v>Un</v>
      </c>
      <c r="E1455" s="176">
        <v>2</v>
      </c>
      <c r="F1455" s="12">
        <v>1</v>
      </c>
      <c r="G1455" s="13">
        <f>VLOOKUP(B1455,'LISTA DE PRECIOS'!A:E,5,FALSE)</f>
        <v>666</v>
      </c>
      <c r="H1455" s="39">
        <f>+ROUND(E1455*F1455*G1455,0)</f>
        <v>1332</v>
      </c>
    </row>
    <row r="1456" spans="2:8" ht="22.5" customHeight="1">
      <c r="B1456" s="193" t="s">
        <v>926</v>
      </c>
      <c r="C1456" s="11" t="str">
        <f>VLOOKUP(B1456,'LISTA DE PRECIOS'!A:B,2,FALSE)</f>
        <v>Limpiador removedor PVC 1/4</v>
      </c>
      <c r="D1456" s="12" t="str">
        <f>VLOOKUP(B1456,'LISTA DE PRECIOS'!A:D,4,FALSE)</f>
        <v>Un</v>
      </c>
      <c r="E1456" s="176">
        <v>8.0000000000000002E-3</v>
      </c>
      <c r="F1456" s="12">
        <v>1.03</v>
      </c>
      <c r="G1456" s="13">
        <f>VLOOKUP(B1456,'LISTA DE PRECIOS'!A:E,5,FALSE)</f>
        <v>37083</v>
      </c>
      <c r="H1456" s="39">
        <f>+ROUND(E1456*F1456*G1456,0)</f>
        <v>306</v>
      </c>
    </row>
    <row r="1457" spans="2:8" ht="22.5" customHeight="1">
      <c r="B1457" s="193" t="s">
        <v>1111</v>
      </c>
      <c r="C1457" s="11" t="str">
        <f>VLOOKUP(B1457,'LISTA DE PRECIOS'!A:B,2,FALSE)</f>
        <v>Soldadura liquida para PVC 1/4</v>
      </c>
      <c r="D1457" s="12" t="str">
        <f>VLOOKUP(B1457,'LISTA DE PRECIOS'!A:D,4,FALSE)</f>
        <v>Un</v>
      </c>
      <c r="E1457" s="176">
        <v>8.0000000000000002E-3</v>
      </c>
      <c r="F1457" s="12">
        <v>1.03</v>
      </c>
      <c r="G1457" s="13">
        <f>VLOOKUP(B1457,'LISTA DE PRECIOS'!A:E,5,FALSE)</f>
        <v>62900</v>
      </c>
      <c r="H1457" s="39">
        <f t="shared" ref="H1457:H1459" si="113">+ROUND(E1457*F1457*G1457,0)</f>
        <v>518</v>
      </c>
    </row>
    <row r="1458" spans="2:8" ht="22.5" customHeight="1">
      <c r="B1458" s="193" t="s">
        <v>761</v>
      </c>
      <c r="C1458" s="11" t="str">
        <f>VLOOKUP(B1458,'LISTA DE PRECIOS'!A:B,2,FALSE)</f>
        <v>Cinta de teflón 10 m</v>
      </c>
      <c r="D1458" s="12" t="str">
        <f>VLOOKUP(B1458,'LISTA DE PRECIOS'!A:D,4,FALSE)</f>
        <v>Un</v>
      </c>
      <c r="E1458" s="176">
        <v>1</v>
      </c>
      <c r="F1458" s="12">
        <v>0.02</v>
      </c>
      <c r="G1458" s="13">
        <f>VLOOKUP(B1458,'LISTA DE PRECIOS'!A:E,5,FALSE)</f>
        <v>1758</v>
      </c>
      <c r="H1458" s="39">
        <f t="shared" si="113"/>
        <v>35</v>
      </c>
    </row>
    <row r="1459" spans="2:8" ht="22.5" customHeight="1" thickBot="1">
      <c r="B1459" s="170" t="s">
        <v>1367</v>
      </c>
      <c r="C1459" s="11" t="str">
        <f>VLOOKUP(B1459,'LISTA DE PRECIOS'!A:B,2,FALSE)</f>
        <v>Medidor de 3/4" volumétrico tipo "B"</v>
      </c>
      <c r="D1459" s="12" t="str">
        <f>VLOOKUP(B1459,'LISTA DE PRECIOS'!A:D,4,FALSE)</f>
        <v>Un</v>
      </c>
      <c r="E1459" s="173">
        <v>1</v>
      </c>
      <c r="F1459" s="173">
        <v>1</v>
      </c>
      <c r="G1459" s="13">
        <f>VLOOKUP(B1459,'LISTA DE PRECIOS'!A:E,5,FALSE)</f>
        <v>151200</v>
      </c>
      <c r="H1459" s="94">
        <f t="shared" si="113"/>
        <v>151200</v>
      </c>
    </row>
    <row r="1460" spans="2:8" ht="15.75" thickBot="1">
      <c r="B1460" s="1022"/>
      <c r="C1460" s="1023"/>
      <c r="D1460" s="1024"/>
      <c r="E1460" s="1030" t="s">
        <v>497</v>
      </c>
      <c r="F1460" s="1031"/>
      <c r="G1460" s="1032"/>
      <c r="H1460" s="29">
        <f>ROUND(SUM(H1455:H1459),0)</f>
        <v>153391</v>
      </c>
    </row>
    <row r="1461" spans="2:8" ht="15.75" thickBot="1">
      <c r="B1461" s="1027"/>
      <c r="C1461" s="1027"/>
      <c r="D1461" s="1027"/>
      <c r="E1461" s="1027"/>
      <c r="F1461" s="1027"/>
      <c r="G1461" s="1027"/>
      <c r="H1461" s="1027"/>
    </row>
    <row r="1462" spans="2:8">
      <c r="B1462" s="1028" t="s">
        <v>489</v>
      </c>
      <c r="C1462" s="1029"/>
      <c r="D1462" s="41" t="s">
        <v>490</v>
      </c>
      <c r="E1462" s="25" t="s">
        <v>491</v>
      </c>
      <c r="F1462" s="25" t="s">
        <v>2530</v>
      </c>
      <c r="G1462" s="26" t="s">
        <v>492</v>
      </c>
      <c r="H1462" s="27" t="s">
        <v>493</v>
      </c>
    </row>
    <row r="1463" spans="2:8" ht="15.75" thickBot="1">
      <c r="B1463" s="91" t="s">
        <v>543</v>
      </c>
      <c r="C1463" s="11" t="str">
        <f>VLOOKUP(B1463,'LISTA DE PRECIOS'!A:B,2,FALSE)</f>
        <v>Herramienta menor</v>
      </c>
      <c r="D1463" s="12" t="str">
        <f>VLOOKUP(B1463,'LISTA DE PRECIOS'!A:D,4,FALSE)</f>
        <v>%MO</v>
      </c>
      <c r="E1463" s="155">
        <v>0.1</v>
      </c>
      <c r="F1463" s="155"/>
      <c r="G1463" s="93">
        <f>+H1473</f>
        <v>47575</v>
      </c>
      <c r="H1463" s="154">
        <f>+ROUND(E1463*G1463,0)</f>
        <v>4758</v>
      </c>
    </row>
    <row r="1464" spans="2:8" ht="15.75" thickBot="1">
      <c r="B1464" s="1022"/>
      <c r="C1464" s="1023"/>
      <c r="D1464" s="1024"/>
      <c r="E1464" s="1030" t="s">
        <v>498</v>
      </c>
      <c r="F1464" s="1031"/>
      <c r="G1464" s="1032"/>
      <c r="H1464" s="29">
        <f>ROUND(SUM(H1463:H1463),0)</f>
        <v>4758</v>
      </c>
    </row>
    <row r="1465" spans="2:8" ht="15.75" thickBot="1">
      <c r="B1465" s="42"/>
      <c r="C1465" s="42"/>
      <c r="D1465" s="42"/>
      <c r="E1465" s="10"/>
      <c r="F1465" s="10"/>
      <c r="G1465" s="7"/>
      <c r="H1465" s="8"/>
    </row>
    <row r="1466" spans="2:8" ht="24.75" thickBot="1">
      <c r="B1466" s="1033" t="s">
        <v>499</v>
      </c>
      <c r="C1466" s="1034"/>
      <c r="D1466" s="30" t="s">
        <v>495</v>
      </c>
      <c r="E1466" s="30" t="s">
        <v>501</v>
      </c>
      <c r="F1466" s="25" t="s">
        <v>2530</v>
      </c>
      <c r="G1466" s="31" t="s">
        <v>500</v>
      </c>
      <c r="H1466" s="32" t="s">
        <v>493</v>
      </c>
    </row>
    <row r="1467" spans="2:8" ht="15.75" thickBot="1">
      <c r="B1467" s="15">
        <v>3</v>
      </c>
      <c r="C1467" s="16" t="s">
        <v>4</v>
      </c>
      <c r="D1467" s="17"/>
      <c r="E1467" s="18"/>
      <c r="F1467" s="18"/>
      <c r="G1467" s="19"/>
      <c r="H1467" s="20">
        <f t="shared" ref="H1467" si="114">+ROUND(E1467*G1467,0)</f>
        <v>0</v>
      </c>
    </row>
    <row r="1468" spans="2:8" ht="15.75" thickBot="1">
      <c r="B1468" s="991"/>
      <c r="C1468" s="991"/>
      <c r="D1468" s="991"/>
      <c r="E1468" s="992" t="s">
        <v>502</v>
      </c>
      <c r="F1468" s="993"/>
      <c r="G1468" s="994"/>
      <c r="H1468" s="33">
        <f>ROUND(SUM(H1467:H1467),0)</f>
        <v>0</v>
      </c>
    </row>
    <row r="1469" spans="2:8" ht="15.75" thickBot="1">
      <c r="B1469" s="1027"/>
      <c r="C1469" s="1027"/>
      <c r="D1469" s="1027"/>
      <c r="E1469" s="1027"/>
      <c r="F1469" s="1027"/>
      <c r="G1469" s="1027"/>
      <c r="H1469" s="1027"/>
    </row>
    <row r="1470" spans="2:8">
      <c r="B1470" s="1028" t="s">
        <v>503</v>
      </c>
      <c r="C1470" s="1029"/>
      <c r="D1470" s="41" t="s">
        <v>495</v>
      </c>
      <c r="E1470" s="25" t="s">
        <v>504</v>
      </c>
      <c r="F1470" s="25" t="s">
        <v>2530</v>
      </c>
      <c r="G1470" s="26" t="s">
        <v>505</v>
      </c>
      <c r="H1470" s="27" t="s">
        <v>493</v>
      </c>
    </row>
    <row r="1471" spans="2:8">
      <c r="B1471" s="111" t="s">
        <v>2514</v>
      </c>
      <c r="C1471" s="11" t="str">
        <f>VLOOKUP(B1471,'LISTA DE PRECIOS'!A:B,2,FALSE)</f>
        <v>Ayudante</v>
      </c>
      <c r="D1471" s="12" t="str">
        <f>VLOOKUP(B1471,'LISTA DE PRECIOS'!A:D,4,FALSE)</f>
        <v>Día</v>
      </c>
      <c r="E1471" s="23">
        <v>0.25</v>
      </c>
      <c r="F1471" s="23">
        <v>1</v>
      </c>
      <c r="G1471" s="13">
        <f>VLOOKUP(B1471,'LISTA DE PRECIOS'!A:E,5,FALSE)</f>
        <v>67964</v>
      </c>
      <c r="H1471" s="119">
        <f>+ROUND(E1471*F1471*G1471,0)</f>
        <v>16991</v>
      </c>
    </row>
    <row r="1472" spans="2:8" ht="15.75" thickBot="1">
      <c r="B1472" s="118" t="s">
        <v>2516</v>
      </c>
      <c r="C1472" s="11" t="str">
        <f>VLOOKUP(B1472,'LISTA DE PRECIOS'!A:B,2,FALSE)</f>
        <v>Oficial</v>
      </c>
      <c r="D1472" s="12" t="str">
        <f>VLOOKUP(B1472,'LISTA DE PRECIOS'!A:D,4,FALSE)</f>
        <v>Día</v>
      </c>
      <c r="E1472" s="117">
        <v>0.25</v>
      </c>
      <c r="F1472" s="117">
        <v>1</v>
      </c>
      <c r="G1472" s="13">
        <f>VLOOKUP(B1472,'LISTA DE PRECIOS'!A:E,5,FALSE)</f>
        <v>122335</v>
      </c>
      <c r="H1472" s="116">
        <f>+ROUND(E1472*F1472*G1472,0)</f>
        <v>30584</v>
      </c>
    </row>
    <row r="1473" spans="2:8" ht="15.75" thickBot="1">
      <c r="B1473" s="991"/>
      <c r="C1473" s="991"/>
      <c r="D1473" s="991"/>
      <c r="E1473" s="1042" t="s">
        <v>506</v>
      </c>
      <c r="F1473" s="1043"/>
      <c r="G1473" s="1031"/>
      <c r="H1473" s="29">
        <f>ROUND(SUM(H1471:H1472),0)</f>
        <v>47575</v>
      </c>
    </row>
    <row r="1474" spans="2:8" ht="15.75" thickBot="1">
      <c r="B1474" s="42"/>
      <c r="C1474" s="42"/>
      <c r="D1474" s="42"/>
      <c r="E1474" s="42"/>
      <c r="F1474" s="42"/>
      <c r="G1474" s="42"/>
      <c r="H1474" s="42"/>
    </row>
    <row r="1475" spans="2:8" ht="15.75" thickBot="1">
      <c r="B1475" s="40"/>
      <c r="C1475" s="40"/>
      <c r="D1475" s="40"/>
      <c r="E1475" s="995" t="s">
        <v>507</v>
      </c>
      <c r="F1475" s="996"/>
      <c r="G1475" s="997"/>
      <c r="H1475" s="14">
        <f>+ROUND(H1473+H1464+H1460+H1468,0)</f>
        <v>205724</v>
      </c>
    </row>
    <row r="1477" spans="2:8" ht="15.75" thickBot="1"/>
    <row r="1478" spans="2:8" ht="16.5" thickBot="1">
      <c r="B1478" s="998" t="s">
        <v>2532</v>
      </c>
      <c r="C1478" s="999"/>
      <c r="D1478" s="999"/>
      <c r="E1478" s="999"/>
      <c r="F1478" s="999"/>
      <c r="G1478" s="999"/>
      <c r="H1478" s="1000"/>
    </row>
    <row r="1479" spans="2:8" ht="15" customHeight="1" thickBot="1">
      <c r="B1479" s="1001" t="s">
        <v>488</v>
      </c>
      <c r="C1479" s="1002"/>
      <c r="D1479" s="1003"/>
      <c r="E1479" s="1004"/>
      <c r="F1479" s="1004"/>
      <c r="G1479" s="1004"/>
      <c r="H1479" s="1005"/>
    </row>
    <row r="1480" spans="2:8" ht="15.75" customHeight="1" thickBot="1">
      <c r="B1480" s="1006" t="s">
        <v>2578</v>
      </c>
      <c r="C1480" s="1007"/>
      <c r="D1480" s="1259" t="s">
        <v>2160</v>
      </c>
      <c r="E1480" s="1273"/>
      <c r="F1480" s="1273"/>
      <c r="G1480" s="1273"/>
      <c r="H1480" s="1274"/>
    </row>
    <row r="1481" spans="2:8" ht="14.45" customHeight="1">
      <c r="B1481" s="1010" t="str">
        <f>VLOOKUP(D1480,ACTIVIDADES!A:D,2,FALSE)</f>
        <v>Medidor de 1" volumétrico tipo "B"</v>
      </c>
      <c r="C1481" s="1011"/>
      <c r="D1481" s="1010" t="s">
        <v>34</v>
      </c>
      <c r="E1481" s="1011"/>
      <c r="F1481" s="1011"/>
      <c r="G1481" s="1011"/>
      <c r="H1481" s="38" t="s">
        <v>1</v>
      </c>
    </row>
    <row r="1482" spans="2:8">
      <c r="B1482" s="1012"/>
      <c r="C1482" s="1013"/>
      <c r="D1482" s="1016">
        <f>+ROUND(H1504+H1495+H1491+H1499,0)</f>
        <v>571625</v>
      </c>
      <c r="E1482" s="1017"/>
      <c r="F1482" s="1017"/>
      <c r="G1482" s="1017"/>
      <c r="H1482" s="1020" t="s">
        <v>35</v>
      </c>
    </row>
    <row r="1483" spans="2:8" ht="15.75" thickBot="1">
      <c r="B1483" s="1014"/>
      <c r="C1483" s="1015"/>
      <c r="D1483" s="1018"/>
      <c r="E1483" s="1019"/>
      <c r="F1483" s="1019"/>
      <c r="G1483" s="1019"/>
      <c r="H1483" s="1021"/>
    </row>
    <row r="1484" spans="2:8" ht="15.75" thickBot="1"/>
    <row r="1485" spans="2:8">
      <c r="B1485" s="1028" t="s">
        <v>494</v>
      </c>
      <c r="C1485" s="1029"/>
      <c r="D1485" s="41" t="s">
        <v>495</v>
      </c>
      <c r="E1485" s="25" t="s">
        <v>496</v>
      </c>
      <c r="F1485" s="25" t="s">
        <v>2469</v>
      </c>
      <c r="G1485" s="26" t="s">
        <v>492</v>
      </c>
      <c r="H1485" s="27" t="s">
        <v>493</v>
      </c>
    </row>
    <row r="1486" spans="2:8" ht="22.5" customHeight="1">
      <c r="B1486" s="193" t="s">
        <v>663</v>
      </c>
      <c r="C1486" s="11" t="str">
        <f>VLOOKUP(B1486,'LISTA DE PRECIOS'!A:B,2,FALSE)</f>
        <v>Adaptador PVC macho de 1" presión</v>
      </c>
      <c r="D1486" s="12" t="str">
        <f>VLOOKUP(B1486,'LISTA DE PRECIOS'!A:D,4,FALSE)</f>
        <v>Un</v>
      </c>
      <c r="E1486" s="176">
        <v>2</v>
      </c>
      <c r="F1486" s="12">
        <v>1</v>
      </c>
      <c r="G1486" s="13">
        <f>VLOOKUP(B1486,'LISTA DE PRECIOS'!A:E,5,FALSE)</f>
        <v>1487</v>
      </c>
      <c r="H1486" s="39">
        <f>+ROUND(E1486*F1486*G1486,0)</f>
        <v>2974</v>
      </c>
    </row>
    <row r="1487" spans="2:8" ht="22.5" customHeight="1">
      <c r="B1487" s="193" t="s">
        <v>926</v>
      </c>
      <c r="C1487" s="11" t="str">
        <f>VLOOKUP(B1487,'LISTA DE PRECIOS'!A:B,2,FALSE)</f>
        <v>Limpiador removedor PVC 1/4</v>
      </c>
      <c r="D1487" s="12" t="str">
        <f>VLOOKUP(B1487,'LISTA DE PRECIOS'!A:D,4,FALSE)</f>
        <v>Un</v>
      </c>
      <c r="E1487" s="176">
        <v>0.01</v>
      </c>
      <c r="F1487" s="12">
        <v>1.03</v>
      </c>
      <c r="G1487" s="13">
        <f>VLOOKUP(B1487,'LISTA DE PRECIOS'!A:E,5,FALSE)</f>
        <v>37083</v>
      </c>
      <c r="H1487" s="39">
        <f>+ROUND(E1487*F1487*G1487,0)</f>
        <v>382</v>
      </c>
    </row>
    <row r="1488" spans="2:8" ht="22.5" customHeight="1">
      <c r="B1488" s="193" t="s">
        <v>1111</v>
      </c>
      <c r="C1488" s="11" t="str">
        <f>VLOOKUP(B1488,'LISTA DE PRECIOS'!A:B,2,FALSE)</f>
        <v>Soldadura liquida para PVC 1/4</v>
      </c>
      <c r="D1488" s="12" t="str">
        <f>VLOOKUP(B1488,'LISTA DE PRECIOS'!A:D,4,FALSE)</f>
        <v>Un</v>
      </c>
      <c r="E1488" s="176">
        <v>0.01</v>
      </c>
      <c r="F1488" s="12">
        <v>1.03</v>
      </c>
      <c r="G1488" s="13">
        <f>VLOOKUP(B1488,'LISTA DE PRECIOS'!A:E,5,FALSE)</f>
        <v>62900</v>
      </c>
      <c r="H1488" s="39">
        <f t="shared" ref="H1488:H1490" si="115">+ROUND(E1488*F1488*G1488,0)</f>
        <v>648</v>
      </c>
    </row>
    <row r="1489" spans="2:8" ht="22.5" customHeight="1">
      <c r="B1489" s="193" t="s">
        <v>761</v>
      </c>
      <c r="C1489" s="11" t="str">
        <f>VLOOKUP(B1489,'LISTA DE PRECIOS'!A:B,2,FALSE)</f>
        <v>Cinta de teflón 10 m</v>
      </c>
      <c r="D1489" s="12" t="str">
        <f>VLOOKUP(B1489,'LISTA DE PRECIOS'!A:D,4,FALSE)</f>
        <v>Un</v>
      </c>
      <c r="E1489" s="176">
        <v>1</v>
      </c>
      <c r="F1489" s="12">
        <v>0.02</v>
      </c>
      <c r="G1489" s="13">
        <f>VLOOKUP(B1489,'LISTA DE PRECIOS'!A:E,5,FALSE)</f>
        <v>1758</v>
      </c>
      <c r="H1489" s="39">
        <f t="shared" si="115"/>
        <v>35</v>
      </c>
    </row>
    <row r="1490" spans="2:8" ht="22.5" customHeight="1" thickBot="1">
      <c r="B1490" s="170" t="s">
        <v>967</v>
      </c>
      <c r="C1490" s="11" t="str">
        <f>VLOOKUP(B1490,'LISTA DE PRECIOS'!A:B,2,FALSE)</f>
        <v>Medidor de 1"    volumétrico tipo "B"</v>
      </c>
      <c r="D1490" s="12" t="str">
        <f>VLOOKUP(B1490,'LISTA DE PRECIOS'!A:D,4,FALSE)</f>
        <v>Un</v>
      </c>
      <c r="E1490" s="173">
        <v>1</v>
      </c>
      <c r="F1490" s="173">
        <v>1</v>
      </c>
      <c r="G1490" s="13">
        <f>VLOOKUP(B1490,'LISTA DE PRECIOS'!A:E,5,FALSE)</f>
        <v>532000</v>
      </c>
      <c r="H1490" s="94">
        <f t="shared" si="115"/>
        <v>532000</v>
      </c>
    </row>
    <row r="1491" spans="2:8" ht="15.75" thickBot="1">
      <c r="B1491" s="1022"/>
      <c r="C1491" s="1023"/>
      <c r="D1491" s="1024"/>
      <c r="E1491" s="1030" t="s">
        <v>497</v>
      </c>
      <c r="F1491" s="1031"/>
      <c r="G1491" s="1032"/>
      <c r="H1491" s="29">
        <f>ROUND(SUM(H1486:H1490),0)</f>
        <v>536039</v>
      </c>
    </row>
    <row r="1492" spans="2:8" ht="15.75" thickBot="1">
      <c r="B1492" s="1027"/>
      <c r="C1492" s="1027"/>
      <c r="D1492" s="1027"/>
      <c r="E1492" s="1027"/>
      <c r="F1492" s="1027"/>
      <c r="G1492" s="1027"/>
      <c r="H1492" s="1027"/>
    </row>
    <row r="1493" spans="2:8">
      <c r="B1493" s="1028" t="s">
        <v>489</v>
      </c>
      <c r="C1493" s="1029"/>
      <c r="D1493" s="41" t="s">
        <v>490</v>
      </c>
      <c r="E1493" s="25" t="s">
        <v>491</v>
      </c>
      <c r="F1493" s="25" t="s">
        <v>2530</v>
      </c>
      <c r="G1493" s="26" t="s">
        <v>492</v>
      </c>
      <c r="H1493" s="27" t="s">
        <v>493</v>
      </c>
    </row>
    <row r="1494" spans="2:8" ht="15.75" thickBot="1">
      <c r="B1494" s="91" t="s">
        <v>543</v>
      </c>
      <c r="C1494" s="11" t="str">
        <f>VLOOKUP(B1494,'LISTA DE PRECIOS'!A:B,2,FALSE)</f>
        <v>Herramienta menor</v>
      </c>
      <c r="D1494" s="12" t="str">
        <f>VLOOKUP(B1494,'LISTA DE PRECIOS'!A:D,4,FALSE)</f>
        <v>%MO</v>
      </c>
      <c r="E1494" s="155">
        <v>0.1</v>
      </c>
      <c r="F1494" s="155"/>
      <c r="G1494" s="93">
        <f>+H1504</f>
        <v>32351</v>
      </c>
      <c r="H1494" s="154">
        <f>+ROUND(E1494*G1494,0)</f>
        <v>3235</v>
      </c>
    </row>
    <row r="1495" spans="2:8" ht="15.75" thickBot="1">
      <c r="B1495" s="1022"/>
      <c r="C1495" s="1023"/>
      <c r="D1495" s="1024"/>
      <c r="E1495" s="1030" t="s">
        <v>498</v>
      </c>
      <c r="F1495" s="1031"/>
      <c r="G1495" s="1032"/>
      <c r="H1495" s="29">
        <f>ROUND(SUM(H1494:H1494),0)</f>
        <v>3235</v>
      </c>
    </row>
    <row r="1496" spans="2:8" ht="15.75" thickBot="1">
      <c r="B1496" s="42"/>
      <c r="C1496" s="42"/>
      <c r="D1496" s="42"/>
      <c r="E1496" s="10"/>
      <c r="F1496" s="10"/>
      <c r="G1496" s="7"/>
      <c r="H1496" s="8"/>
    </row>
    <row r="1497" spans="2:8" ht="24.75" thickBot="1">
      <c r="B1497" s="1033" t="s">
        <v>499</v>
      </c>
      <c r="C1497" s="1034"/>
      <c r="D1497" s="30" t="s">
        <v>495</v>
      </c>
      <c r="E1497" s="30" t="s">
        <v>501</v>
      </c>
      <c r="F1497" s="25" t="s">
        <v>2530</v>
      </c>
      <c r="G1497" s="31" t="s">
        <v>500</v>
      </c>
      <c r="H1497" s="32" t="s">
        <v>493</v>
      </c>
    </row>
    <row r="1498" spans="2:8" ht="15.75" thickBot="1">
      <c r="B1498" s="15">
        <v>3</v>
      </c>
      <c r="C1498" s="16" t="s">
        <v>4</v>
      </c>
      <c r="D1498" s="17"/>
      <c r="E1498" s="18"/>
      <c r="F1498" s="18"/>
      <c r="G1498" s="19"/>
      <c r="H1498" s="20">
        <f t="shared" ref="H1498" si="116">+ROUND(E1498*G1498,0)</f>
        <v>0</v>
      </c>
    </row>
    <row r="1499" spans="2:8" ht="15.75" thickBot="1">
      <c r="B1499" s="991"/>
      <c r="C1499" s="991"/>
      <c r="D1499" s="991"/>
      <c r="E1499" s="992" t="s">
        <v>502</v>
      </c>
      <c r="F1499" s="993"/>
      <c r="G1499" s="994"/>
      <c r="H1499" s="33">
        <f>ROUND(SUM(H1498:H1498),0)</f>
        <v>0</v>
      </c>
    </row>
    <row r="1500" spans="2:8" ht="15.75" thickBot="1">
      <c r="B1500" s="1027"/>
      <c r="C1500" s="1027"/>
      <c r="D1500" s="1027"/>
      <c r="E1500" s="1027"/>
      <c r="F1500" s="1027"/>
      <c r="G1500" s="1027"/>
      <c r="H1500" s="1027"/>
    </row>
    <row r="1501" spans="2:8">
      <c r="B1501" s="1028" t="s">
        <v>503</v>
      </c>
      <c r="C1501" s="1029"/>
      <c r="D1501" s="41" t="s">
        <v>495</v>
      </c>
      <c r="E1501" s="25" t="s">
        <v>504</v>
      </c>
      <c r="F1501" s="25" t="s">
        <v>2530</v>
      </c>
      <c r="G1501" s="26" t="s">
        <v>505</v>
      </c>
      <c r="H1501" s="27" t="s">
        <v>493</v>
      </c>
    </row>
    <row r="1502" spans="2:8">
      <c r="B1502" s="111" t="s">
        <v>2514</v>
      </c>
      <c r="C1502" s="11" t="str">
        <f>VLOOKUP(B1502,'LISTA DE PRECIOS'!A:B,2,FALSE)</f>
        <v>Ayudante</v>
      </c>
      <c r="D1502" s="12" t="str">
        <f>VLOOKUP(B1502,'LISTA DE PRECIOS'!A:D,4,FALSE)</f>
        <v>Día</v>
      </c>
      <c r="E1502" s="23">
        <v>0.17</v>
      </c>
      <c r="F1502" s="23">
        <v>1</v>
      </c>
      <c r="G1502" s="13">
        <f>VLOOKUP(B1502,'LISTA DE PRECIOS'!A:E,5,FALSE)</f>
        <v>67964</v>
      </c>
      <c r="H1502" s="119">
        <f>+ROUND(E1502*F1502*G1502,0)</f>
        <v>11554</v>
      </c>
    </row>
    <row r="1503" spans="2:8" ht="15.75" thickBot="1">
      <c r="B1503" s="118" t="s">
        <v>2516</v>
      </c>
      <c r="C1503" s="11" t="str">
        <f>VLOOKUP(B1503,'LISTA DE PRECIOS'!A:B,2,FALSE)</f>
        <v>Oficial</v>
      </c>
      <c r="D1503" s="12" t="str">
        <f>VLOOKUP(B1503,'LISTA DE PRECIOS'!A:D,4,FALSE)</f>
        <v>Día</v>
      </c>
      <c r="E1503" s="117">
        <v>0.17</v>
      </c>
      <c r="F1503" s="117">
        <v>1</v>
      </c>
      <c r="G1503" s="13">
        <f>VLOOKUP(B1503,'LISTA DE PRECIOS'!A:E,5,FALSE)</f>
        <v>122335</v>
      </c>
      <c r="H1503" s="116">
        <f>+ROUND(E1503*F1503*G1503,0)</f>
        <v>20797</v>
      </c>
    </row>
    <row r="1504" spans="2:8" ht="15.75" thickBot="1">
      <c r="B1504" s="991"/>
      <c r="C1504" s="991"/>
      <c r="D1504" s="991"/>
      <c r="E1504" s="1042" t="s">
        <v>506</v>
      </c>
      <c r="F1504" s="1043"/>
      <c r="G1504" s="1031"/>
      <c r="H1504" s="29">
        <f>ROUND(SUM(H1502:H1503),0)</f>
        <v>32351</v>
      </c>
    </row>
    <row r="1505" spans="2:8" ht="15.75" thickBot="1">
      <c r="B1505" s="42"/>
      <c r="C1505" s="42"/>
      <c r="D1505" s="42"/>
      <c r="E1505" s="42"/>
      <c r="F1505" s="42"/>
      <c r="G1505" s="42"/>
      <c r="H1505" s="42"/>
    </row>
    <row r="1506" spans="2:8" ht="15.75" thickBot="1">
      <c r="B1506" s="40"/>
      <c r="C1506" s="40"/>
      <c r="D1506" s="40"/>
      <c r="E1506" s="995" t="s">
        <v>507</v>
      </c>
      <c r="F1506" s="996"/>
      <c r="G1506" s="997"/>
      <c r="H1506" s="14">
        <f>+ROUND(H1504+H1495+H1491+H1499,0)</f>
        <v>571625</v>
      </c>
    </row>
    <row r="1508" spans="2:8" ht="15.75" thickBot="1"/>
    <row r="1509" spans="2:8" ht="16.5" thickBot="1">
      <c r="B1509" s="998" t="s">
        <v>2532</v>
      </c>
      <c r="C1509" s="999"/>
      <c r="D1509" s="999"/>
      <c r="E1509" s="999"/>
      <c r="F1509" s="999"/>
      <c r="G1509" s="999"/>
      <c r="H1509" s="1000"/>
    </row>
    <row r="1510" spans="2:8" ht="15" customHeight="1" thickBot="1">
      <c r="B1510" s="1001" t="s">
        <v>488</v>
      </c>
      <c r="C1510" s="1002"/>
      <c r="D1510" s="1003"/>
      <c r="E1510" s="1004"/>
      <c r="F1510" s="1004"/>
      <c r="G1510" s="1004"/>
      <c r="H1510" s="1005"/>
    </row>
    <row r="1511" spans="2:8" ht="15.75" customHeight="1" thickBot="1">
      <c r="B1511" s="1006" t="s">
        <v>2578</v>
      </c>
      <c r="C1511" s="1007"/>
      <c r="D1511" s="1259" t="s">
        <v>2162</v>
      </c>
      <c r="E1511" s="1273"/>
      <c r="F1511" s="1273"/>
      <c r="G1511" s="1273"/>
      <c r="H1511" s="1274"/>
    </row>
    <row r="1512" spans="2:8" ht="14.45" customHeight="1">
      <c r="B1512" s="1010" t="str">
        <f>VLOOKUP(D1511,ACTIVIDADES!A:D,2,FALSE)</f>
        <v>Cinta PVC V - 10</v>
      </c>
      <c r="C1512" s="1011"/>
      <c r="D1512" s="1010" t="s">
        <v>34</v>
      </c>
      <c r="E1512" s="1011"/>
      <c r="F1512" s="1011"/>
      <c r="G1512" s="1011"/>
      <c r="H1512" s="38" t="s">
        <v>1</v>
      </c>
    </row>
    <row r="1513" spans="2:8">
      <c r="B1513" s="1012"/>
      <c r="C1513" s="1013"/>
      <c r="D1513" s="1016">
        <f>+ROUND(H1531+H1523+H1519+H1527,0)</f>
        <v>16864</v>
      </c>
      <c r="E1513" s="1017"/>
      <c r="F1513" s="1017"/>
      <c r="G1513" s="1017"/>
      <c r="H1513" s="1020" t="s">
        <v>28</v>
      </c>
    </row>
    <row r="1514" spans="2:8" ht="15.75" thickBot="1">
      <c r="B1514" s="1014"/>
      <c r="C1514" s="1015"/>
      <c r="D1514" s="1018"/>
      <c r="E1514" s="1019"/>
      <c r="F1514" s="1019"/>
      <c r="G1514" s="1019"/>
      <c r="H1514" s="1021"/>
    </row>
    <row r="1515" spans="2:8" ht="15.75" thickBot="1"/>
    <row r="1516" spans="2:8">
      <c r="B1516" s="1028" t="s">
        <v>494</v>
      </c>
      <c r="C1516" s="1029"/>
      <c r="D1516" s="41" t="s">
        <v>495</v>
      </c>
      <c r="E1516" s="25" t="s">
        <v>496</v>
      </c>
      <c r="F1516" s="25" t="s">
        <v>2469</v>
      </c>
      <c r="G1516" s="26" t="s">
        <v>492</v>
      </c>
      <c r="H1516" s="27" t="s">
        <v>493</v>
      </c>
    </row>
    <row r="1517" spans="2:8" ht="22.5" customHeight="1">
      <c r="B1517" s="193" t="s">
        <v>764</v>
      </c>
      <c r="C1517" s="11" t="str">
        <f>VLOOKUP(B1517,'LISTA DE PRECIOS'!A:B,2,FALSE)</f>
        <v>Cinta PVC V - 10</v>
      </c>
      <c r="D1517" s="12" t="str">
        <f>VLOOKUP(B1517,'LISTA DE PRECIOS'!A:D,4,FALSE)</f>
        <v>M</v>
      </c>
      <c r="E1517" s="176">
        <v>1</v>
      </c>
      <c r="F1517" s="12">
        <v>1.03</v>
      </c>
      <c r="G1517" s="13">
        <f>VLOOKUP(B1517,'LISTA DE PRECIOS'!A:E,5,FALSE)</f>
        <v>6120</v>
      </c>
      <c r="H1517" s="39">
        <f>+ROUND(E1517*F1517*G1517,0)</f>
        <v>6304</v>
      </c>
    </row>
    <row r="1518" spans="2:8" ht="22.5" customHeight="1" thickBot="1">
      <c r="B1518" s="170" t="s">
        <v>680</v>
      </c>
      <c r="C1518" s="11" t="str">
        <f>VLOOKUP(B1518,'LISTA DE PRECIOS'!A:B,2,FALSE)</f>
        <v>Alambre negro calibre 18</v>
      </c>
      <c r="D1518" s="12" t="str">
        <f>VLOOKUP(B1518,'LISTA DE PRECIOS'!A:D,4,FALSE)</f>
        <v>Kg</v>
      </c>
      <c r="E1518" s="173">
        <v>0.04</v>
      </c>
      <c r="F1518" s="173">
        <v>1</v>
      </c>
      <c r="G1518" s="13">
        <f>VLOOKUP(B1518,'LISTA DE PRECIOS'!A:E,5,FALSE)</f>
        <v>7100</v>
      </c>
      <c r="H1518" s="94">
        <f t="shared" ref="H1518" si="117">+ROUND(E1518*F1518*G1518,0)</f>
        <v>284</v>
      </c>
    </row>
    <row r="1519" spans="2:8" ht="15.75" thickBot="1">
      <c r="B1519" s="1022"/>
      <c r="C1519" s="1023"/>
      <c r="D1519" s="1024"/>
      <c r="E1519" s="1030" t="s">
        <v>497</v>
      </c>
      <c r="F1519" s="1031"/>
      <c r="G1519" s="1032"/>
      <c r="H1519" s="29">
        <f>ROUND(SUM(H1517:H1518),0)</f>
        <v>6588</v>
      </c>
    </row>
    <row r="1520" spans="2:8" ht="15.75" thickBot="1">
      <c r="B1520" s="1027"/>
      <c r="C1520" s="1027"/>
      <c r="D1520" s="1027"/>
      <c r="E1520" s="1027"/>
      <c r="F1520" s="1027"/>
      <c r="G1520" s="1027"/>
      <c r="H1520" s="1027"/>
    </row>
    <row r="1521" spans="2:8">
      <c r="B1521" s="1028" t="s">
        <v>489</v>
      </c>
      <c r="C1521" s="1029"/>
      <c r="D1521" s="41" t="s">
        <v>490</v>
      </c>
      <c r="E1521" s="25" t="s">
        <v>491</v>
      </c>
      <c r="F1521" s="25" t="s">
        <v>2530</v>
      </c>
      <c r="G1521" s="26" t="s">
        <v>492</v>
      </c>
      <c r="H1521" s="27" t="s">
        <v>493</v>
      </c>
    </row>
    <row r="1522" spans="2:8" ht="15.75" thickBot="1">
      <c r="B1522" s="91" t="s">
        <v>543</v>
      </c>
      <c r="C1522" s="11" t="str">
        <f>VLOOKUP(B1522,'LISTA DE PRECIOS'!A:B,2,FALSE)</f>
        <v>Herramienta menor</v>
      </c>
      <c r="D1522" s="12" t="str">
        <f>VLOOKUP(B1522,'LISTA DE PRECIOS'!A:D,4,FALSE)</f>
        <v>%MO</v>
      </c>
      <c r="E1522" s="155">
        <v>0.05</v>
      </c>
      <c r="F1522" s="155"/>
      <c r="G1522" s="93">
        <f>+H1531</f>
        <v>9787</v>
      </c>
      <c r="H1522" s="154">
        <f>+ROUND(E1522*G1522,0)</f>
        <v>489</v>
      </c>
    </row>
    <row r="1523" spans="2:8" ht="15.75" thickBot="1">
      <c r="B1523" s="1022"/>
      <c r="C1523" s="1023"/>
      <c r="D1523" s="1024"/>
      <c r="E1523" s="1030" t="s">
        <v>498</v>
      </c>
      <c r="F1523" s="1031"/>
      <c r="G1523" s="1032"/>
      <c r="H1523" s="29">
        <f>ROUND(SUM(H1522:H1522),0)</f>
        <v>489</v>
      </c>
    </row>
    <row r="1524" spans="2:8" ht="15.75" thickBot="1">
      <c r="B1524" s="42"/>
      <c r="C1524" s="42"/>
      <c r="D1524" s="42"/>
      <c r="E1524" s="10"/>
      <c r="F1524" s="10"/>
      <c r="G1524" s="7"/>
      <c r="H1524" s="8"/>
    </row>
    <row r="1525" spans="2:8" ht="24.75" thickBot="1">
      <c r="B1525" s="1033" t="s">
        <v>499</v>
      </c>
      <c r="C1525" s="1034"/>
      <c r="D1525" s="30" t="s">
        <v>495</v>
      </c>
      <c r="E1525" s="30" t="s">
        <v>501</v>
      </c>
      <c r="F1525" s="25" t="s">
        <v>2530</v>
      </c>
      <c r="G1525" s="31" t="s">
        <v>500</v>
      </c>
      <c r="H1525" s="32" t="s">
        <v>493</v>
      </c>
    </row>
    <row r="1526" spans="2:8" ht="15.75" thickBot="1">
      <c r="B1526" s="15">
        <v>3</v>
      </c>
      <c r="C1526" s="16" t="s">
        <v>4</v>
      </c>
      <c r="D1526" s="17"/>
      <c r="E1526" s="18"/>
      <c r="F1526" s="18"/>
      <c r="G1526" s="19"/>
      <c r="H1526" s="20">
        <f t="shared" ref="H1526" si="118">+ROUND(E1526*G1526,0)</f>
        <v>0</v>
      </c>
    </row>
    <row r="1527" spans="2:8" ht="15.75" thickBot="1">
      <c r="B1527" s="991"/>
      <c r="C1527" s="991"/>
      <c r="D1527" s="991"/>
      <c r="E1527" s="992" t="s">
        <v>502</v>
      </c>
      <c r="F1527" s="993"/>
      <c r="G1527" s="994"/>
      <c r="H1527" s="33">
        <f>ROUND(SUM(H1526:H1526),0)</f>
        <v>0</v>
      </c>
    </row>
    <row r="1528" spans="2:8" ht="15.75" thickBot="1">
      <c r="B1528" s="1027"/>
      <c r="C1528" s="1027"/>
      <c r="D1528" s="1027"/>
      <c r="E1528" s="1027"/>
      <c r="F1528" s="1027"/>
      <c r="G1528" s="1027"/>
      <c r="H1528" s="1027"/>
    </row>
    <row r="1529" spans="2:8">
      <c r="B1529" s="1028" t="s">
        <v>503</v>
      </c>
      <c r="C1529" s="1029"/>
      <c r="D1529" s="41" t="s">
        <v>495</v>
      </c>
      <c r="E1529" s="25" t="s">
        <v>504</v>
      </c>
      <c r="F1529" s="25" t="s">
        <v>2530</v>
      </c>
      <c r="G1529" s="26" t="s">
        <v>505</v>
      </c>
      <c r="H1529" s="27" t="s">
        <v>493</v>
      </c>
    </row>
    <row r="1530" spans="2:8" ht="15.75" thickBot="1">
      <c r="B1530" s="118" t="s">
        <v>2516</v>
      </c>
      <c r="C1530" s="11" t="str">
        <f>VLOOKUP(B1530,'LISTA DE PRECIOS'!A:B,2,FALSE)</f>
        <v>Oficial</v>
      </c>
      <c r="D1530" s="12" t="str">
        <f>VLOOKUP(B1530,'LISTA DE PRECIOS'!A:D,4,FALSE)</f>
        <v>Día</v>
      </c>
      <c r="E1530" s="117">
        <v>0.08</v>
      </c>
      <c r="F1530" s="117">
        <v>1</v>
      </c>
      <c r="G1530" s="13">
        <f>VLOOKUP(B1530,'LISTA DE PRECIOS'!A:E,5,FALSE)</f>
        <v>122335</v>
      </c>
      <c r="H1530" s="116">
        <f>+ROUND(E1530*F1530*G1530,0)</f>
        <v>9787</v>
      </c>
    </row>
    <row r="1531" spans="2:8" ht="15.75" thickBot="1">
      <c r="B1531" s="991"/>
      <c r="C1531" s="991"/>
      <c r="D1531" s="991"/>
      <c r="E1531" s="1042" t="s">
        <v>506</v>
      </c>
      <c r="F1531" s="1043"/>
      <c r="G1531" s="1031"/>
      <c r="H1531" s="29">
        <f>ROUND(SUM(H1530:H1530),0)</f>
        <v>9787</v>
      </c>
    </row>
    <row r="1532" spans="2:8" ht="15.75" thickBot="1">
      <c r="B1532" s="42"/>
      <c r="C1532" s="42"/>
      <c r="D1532" s="42"/>
      <c r="E1532" s="42"/>
      <c r="F1532" s="42"/>
      <c r="G1532" s="42"/>
      <c r="H1532" s="42"/>
    </row>
    <row r="1533" spans="2:8" ht="15.75" thickBot="1">
      <c r="B1533" s="40"/>
      <c r="C1533" s="40"/>
      <c r="D1533" s="40"/>
      <c r="E1533" s="995" t="s">
        <v>507</v>
      </c>
      <c r="F1533" s="996"/>
      <c r="G1533" s="997"/>
      <c r="H1533" s="14">
        <f>+ROUND(H1531+H1523+H1519+H1527,0)</f>
        <v>16864</v>
      </c>
    </row>
    <row r="1535" spans="2:8" ht="15.75" thickBot="1"/>
    <row r="1536" spans="2:8" ht="16.5" thickBot="1">
      <c r="B1536" s="998" t="s">
        <v>2532</v>
      </c>
      <c r="C1536" s="999"/>
      <c r="D1536" s="999"/>
      <c r="E1536" s="999"/>
      <c r="F1536" s="999"/>
      <c r="G1536" s="999"/>
      <c r="H1536" s="1000"/>
    </row>
    <row r="1537" spans="2:8" ht="15" customHeight="1" thickBot="1">
      <c r="B1537" s="1001" t="s">
        <v>488</v>
      </c>
      <c r="C1537" s="1002"/>
      <c r="D1537" s="1003"/>
      <c r="E1537" s="1004"/>
      <c r="F1537" s="1004"/>
      <c r="G1537" s="1004"/>
      <c r="H1537" s="1005"/>
    </row>
    <row r="1538" spans="2:8" ht="15.75" customHeight="1" thickBot="1">
      <c r="B1538" s="1006" t="s">
        <v>2578</v>
      </c>
      <c r="C1538" s="1007"/>
      <c r="D1538" s="1259" t="s">
        <v>2163</v>
      </c>
      <c r="E1538" s="1273"/>
      <c r="F1538" s="1273"/>
      <c r="G1538" s="1273"/>
      <c r="H1538" s="1274"/>
    </row>
    <row r="1539" spans="2:8" ht="14.45" customHeight="1">
      <c r="B1539" s="1010" t="str">
        <f>VLOOKUP(D1538,ACTIVIDADES!A:D,2,FALSE)</f>
        <v>Cinta PVC V - 15</v>
      </c>
      <c r="C1539" s="1011"/>
      <c r="D1539" s="1010" t="s">
        <v>34</v>
      </c>
      <c r="E1539" s="1011"/>
      <c r="F1539" s="1011"/>
      <c r="G1539" s="1011"/>
      <c r="H1539" s="38" t="s">
        <v>1</v>
      </c>
    </row>
    <row r="1540" spans="2:8">
      <c r="B1540" s="1012"/>
      <c r="C1540" s="1013"/>
      <c r="D1540" s="1016">
        <f>+ROUND(H1558+H1550+H1546+H1554,0)</f>
        <v>37809</v>
      </c>
      <c r="E1540" s="1017"/>
      <c r="F1540" s="1017"/>
      <c r="G1540" s="1017"/>
      <c r="H1540" s="1020" t="s">
        <v>28</v>
      </c>
    </row>
    <row r="1541" spans="2:8" ht="15.75" thickBot="1">
      <c r="B1541" s="1014"/>
      <c r="C1541" s="1015"/>
      <c r="D1541" s="1018"/>
      <c r="E1541" s="1019"/>
      <c r="F1541" s="1019"/>
      <c r="G1541" s="1019"/>
      <c r="H1541" s="1021"/>
    </row>
    <row r="1542" spans="2:8" ht="15.75" thickBot="1"/>
    <row r="1543" spans="2:8">
      <c r="B1543" s="1028" t="s">
        <v>494</v>
      </c>
      <c r="C1543" s="1029"/>
      <c r="D1543" s="41" t="s">
        <v>495</v>
      </c>
      <c r="E1543" s="25" t="s">
        <v>496</v>
      </c>
      <c r="F1543" s="25" t="s">
        <v>2469</v>
      </c>
      <c r="G1543" s="26" t="s">
        <v>492</v>
      </c>
      <c r="H1543" s="27" t="s">
        <v>493</v>
      </c>
    </row>
    <row r="1544" spans="2:8" ht="22.5" customHeight="1">
      <c r="B1544" s="193" t="s">
        <v>765</v>
      </c>
      <c r="C1544" s="11" t="str">
        <f>VLOOKUP(B1544,'LISTA DE PRECIOS'!A:B,2,FALSE)</f>
        <v>Cinta PVC V - 15</v>
      </c>
      <c r="D1544" s="12" t="str">
        <f>VLOOKUP(B1544,'LISTA DE PRECIOS'!A:D,4,FALSE)</f>
        <v>M</v>
      </c>
      <c r="E1544" s="176">
        <v>1</v>
      </c>
      <c r="F1544" s="12">
        <v>1.03</v>
      </c>
      <c r="G1544" s="13">
        <f>VLOOKUP(B1544,'LISTA DE PRECIOS'!A:E,5,FALSE)</f>
        <v>26930</v>
      </c>
      <c r="H1544" s="39">
        <f>+ROUND(E1544*F1544*G1544,0)</f>
        <v>27738</v>
      </c>
    </row>
    <row r="1545" spans="2:8" ht="22.5" customHeight="1" thickBot="1">
      <c r="B1545" s="170" t="s">
        <v>680</v>
      </c>
      <c r="C1545" s="11" t="str">
        <f>VLOOKUP(B1545,'LISTA DE PRECIOS'!A:B,2,FALSE)</f>
        <v>Alambre negro calibre 18</v>
      </c>
      <c r="D1545" s="12" t="str">
        <f>VLOOKUP(B1545,'LISTA DE PRECIOS'!A:D,4,FALSE)</f>
        <v>Kg</v>
      </c>
      <c r="E1545" s="173">
        <v>0.04</v>
      </c>
      <c r="F1545" s="173">
        <v>1</v>
      </c>
      <c r="G1545" s="13">
        <f>VLOOKUP(B1545,'LISTA DE PRECIOS'!A:E,5,FALSE)</f>
        <v>7100</v>
      </c>
      <c r="H1545" s="94">
        <f t="shared" ref="H1545" si="119">+ROUND(E1545*F1545*G1545,0)</f>
        <v>284</v>
      </c>
    </row>
    <row r="1546" spans="2:8" ht="15.75" thickBot="1">
      <c r="B1546" s="1022"/>
      <c r="C1546" s="1023"/>
      <c r="D1546" s="1024"/>
      <c r="E1546" s="1030" t="s">
        <v>497</v>
      </c>
      <c r="F1546" s="1031"/>
      <c r="G1546" s="1032"/>
      <c r="H1546" s="29">
        <f>ROUND(SUM(H1544:H1545),0)</f>
        <v>28022</v>
      </c>
    </row>
    <row r="1547" spans="2:8" ht="15.75" thickBot="1">
      <c r="B1547" s="1027"/>
      <c r="C1547" s="1027"/>
      <c r="D1547" s="1027"/>
      <c r="E1547" s="1027"/>
      <c r="F1547" s="1027"/>
      <c r="G1547" s="1027"/>
      <c r="H1547" s="1027"/>
    </row>
    <row r="1548" spans="2:8" ht="15.75" thickBot="1">
      <c r="B1548" s="1028" t="s">
        <v>489</v>
      </c>
      <c r="C1548" s="1029"/>
      <c r="D1548" s="41" t="s">
        <v>490</v>
      </c>
      <c r="E1548" s="25" t="s">
        <v>491</v>
      </c>
      <c r="F1548" s="25" t="s">
        <v>2530</v>
      </c>
      <c r="G1548" s="26" t="s">
        <v>492</v>
      </c>
      <c r="H1548" s="27" t="s">
        <v>493</v>
      </c>
    </row>
    <row r="1549" spans="2:8" ht="15.75" thickBot="1">
      <c r="B1549" s="15">
        <v>3</v>
      </c>
      <c r="C1549" s="16" t="s">
        <v>4</v>
      </c>
      <c r="D1549" s="92"/>
      <c r="E1549" s="155"/>
      <c r="F1549" s="155"/>
      <c r="G1549" s="93"/>
      <c r="H1549" s="154"/>
    </row>
    <row r="1550" spans="2:8" ht="15.75" thickBot="1">
      <c r="B1550" s="1022"/>
      <c r="C1550" s="1023"/>
      <c r="D1550" s="1024"/>
      <c r="E1550" s="1030" t="s">
        <v>498</v>
      </c>
      <c r="F1550" s="1031"/>
      <c r="G1550" s="1032"/>
      <c r="H1550" s="29">
        <f>ROUND(SUM(H1549:H1549),0)</f>
        <v>0</v>
      </c>
    </row>
    <row r="1551" spans="2:8" ht="15.75" thickBot="1">
      <c r="B1551" s="42"/>
      <c r="C1551" s="42"/>
      <c r="D1551" s="42"/>
      <c r="E1551" s="10"/>
      <c r="F1551" s="10"/>
      <c r="G1551" s="7"/>
      <c r="H1551" s="8"/>
    </row>
    <row r="1552" spans="2:8" ht="24.75" thickBot="1">
      <c r="B1552" s="1033" t="s">
        <v>499</v>
      </c>
      <c r="C1552" s="1034"/>
      <c r="D1552" s="30" t="s">
        <v>495</v>
      </c>
      <c r="E1552" s="30" t="s">
        <v>501</v>
      </c>
      <c r="F1552" s="25" t="s">
        <v>2530</v>
      </c>
      <c r="G1552" s="31" t="s">
        <v>500</v>
      </c>
      <c r="H1552" s="32" t="s">
        <v>493</v>
      </c>
    </row>
    <row r="1553" spans="2:8" ht="15.75" thickBot="1">
      <c r="B1553" s="15">
        <v>3</v>
      </c>
      <c r="C1553" s="16" t="s">
        <v>4</v>
      </c>
      <c r="D1553" s="17"/>
      <c r="E1553" s="18"/>
      <c r="F1553" s="18"/>
      <c r="G1553" s="19"/>
      <c r="H1553" s="20">
        <f t="shared" ref="H1553" si="120">+ROUND(E1553*G1553,0)</f>
        <v>0</v>
      </c>
    </row>
    <row r="1554" spans="2:8" ht="15.75" thickBot="1">
      <c r="B1554" s="991"/>
      <c r="C1554" s="991"/>
      <c r="D1554" s="991"/>
      <c r="E1554" s="992" t="s">
        <v>502</v>
      </c>
      <c r="F1554" s="993"/>
      <c r="G1554" s="994"/>
      <c r="H1554" s="33">
        <f>ROUND(SUM(H1553:H1553),0)</f>
        <v>0</v>
      </c>
    </row>
    <row r="1555" spans="2:8" ht="15.75" thickBot="1">
      <c r="B1555" s="1027"/>
      <c r="C1555" s="1027"/>
      <c r="D1555" s="1027"/>
      <c r="E1555" s="1027"/>
      <c r="F1555" s="1027"/>
      <c r="G1555" s="1027"/>
      <c r="H1555" s="1027"/>
    </row>
    <row r="1556" spans="2:8">
      <c r="B1556" s="1028" t="s">
        <v>503</v>
      </c>
      <c r="C1556" s="1029"/>
      <c r="D1556" s="41" t="s">
        <v>495</v>
      </c>
      <c r="E1556" s="25" t="s">
        <v>504</v>
      </c>
      <c r="F1556" s="25" t="s">
        <v>2530</v>
      </c>
      <c r="G1556" s="26" t="s">
        <v>505</v>
      </c>
      <c r="H1556" s="27" t="s">
        <v>493</v>
      </c>
    </row>
    <row r="1557" spans="2:8" ht="15.75" thickBot="1">
      <c r="B1557" s="118" t="s">
        <v>2516</v>
      </c>
      <c r="C1557" s="11" t="str">
        <f>VLOOKUP(B1557,'LISTA DE PRECIOS'!A:B,2,FALSE)</f>
        <v>Oficial</v>
      </c>
      <c r="D1557" s="12" t="str">
        <f>VLOOKUP(B1557,'LISTA DE PRECIOS'!A:D,4,FALSE)</f>
        <v>Día</v>
      </c>
      <c r="E1557" s="117">
        <v>0.08</v>
      </c>
      <c r="F1557" s="117">
        <v>1</v>
      </c>
      <c r="G1557" s="13">
        <f>VLOOKUP(B1557,'LISTA DE PRECIOS'!A:E,5,FALSE)</f>
        <v>122335</v>
      </c>
      <c r="H1557" s="116">
        <f>+ROUND(E1557*F1557*G1557,0)</f>
        <v>9787</v>
      </c>
    </row>
    <row r="1558" spans="2:8" ht="15.75" thickBot="1">
      <c r="B1558" s="991"/>
      <c r="C1558" s="991"/>
      <c r="D1558" s="991"/>
      <c r="E1558" s="1042" t="s">
        <v>506</v>
      </c>
      <c r="F1558" s="1043"/>
      <c r="G1558" s="1031"/>
      <c r="H1558" s="29">
        <f>ROUND(SUM(H1557:H1557),0)</f>
        <v>9787</v>
      </c>
    </row>
    <row r="1559" spans="2:8" ht="15.75" thickBot="1">
      <c r="B1559" s="42"/>
      <c r="C1559" s="42"/>
      <c r="D1559" s="42"/>
      <c r="E1559" s="42"/>
      <c r="F1559" s="42"/>
      <c r="G1559" s="42"/>
      <c r="H1559" s="42"/>
    </row>
    <row r="1560" spans="2:8" ht="15.75" thickBot="1">
      <c r="B1560" s="40"/>
      <c r="C1560" s="40"/>
      <c r="D1560" s="40"/>
      <c r="E1560" s="995" t="s">
        <v>507</v>
      </c>
      <c r="F1560" s="996"/>
      <c r="G1560" s="997"/>
      <c r="H1560" s="14">
        <f>+ROUND(H1558+H1550+H1546+H1554,0)</f>
        <v>37809</v>
      </c>
    </row>
    <row r="1561" spans="2:8">
      <c r="B1561" s="40"/>
      <c r="C1561" s="40"/>
      <c r="D1561" s="40"/>
      <c r="E1561" s="201"/>
      <c r="F1561" s="201"/>
      <c r="G1561" s="201"/>
      <c r="H1561" s="200"/>
    </row>
    <row r="1562" spans="2:8" ht="15.75" thickBot="1"/>
    <row r="1563" spans="2:8" ht="16.5" thickBot="1">
      <c r="B1563" s="998" t="s">
        <v>2532</v>
      </c>
      <c r="C1563" s="999"/>
      <c r="D1563" s="999"/>
      <c r="E1563" s="999"/>
      <c r="F1563" s="999"/>
      <c r="G1563" s="999"/>
      <c r="H1563" s="1000"/>
    </row>
    <row r="1564" spans="2:8" ht="15" customHeight="1" thickBot="1">
      <c r="B1564" s="1001" t="s">
        <v>488</v>
      </c>
      <c r="C1564" s="1002"/>
      <c r="D1564" s="1003"/>
      <c r="E1564" s="1004"/>
      <c r="F1564" s="1004"/>
      <c r="G1564" s="1004"/>
      <c r="H1564" s="1005"/>
    </row>
    <row r="1565" spans="2:8" ht="15.75" customHeight="1" thickBot="1">
      <c r="B1565" s="1006" t="s">
        <v>2578</v>
      </c>
      <c r="C1565" s="1007"/>
      <c r="D1565" s="1259" t="s">
        <v>2164</v>
      </c>
      <c r="E1565" s="1273"/>
      <c r="F1565" s="1273"/>
      <c r="G1565" s="1273"/>
      <c r="H1565" s="1274"/>
    </row>
    <row r="1566" spans="2:8" ht="14.45" customHeight="1">
      <c r="B1566" s="1010" t="str">
        <f>VLOOKUP(D1565,ACTIVIDADES!A:D,2,FALSE)</f>
        <v>Hidrante tipo Milán de 3" extremo brida, incluye válvula sello de bronce y kit de nivelación</v>
      </c>
      <c r="C1566" s="1011"/>
      <c r="D1566" s="1010" t="s">
        <v>34</v>
      </c>
      <c r="E1566" s="1011"/>
      <c r="F1566" s="1011"/>
      <c r="G1566" s="1011"/>
      <c r="H1566" s="38" t="s">
        <v>1</v>
      </c>
    </row>
    <row r="1567" spans="2:8">
      <c r="B1567" s="1012"/>
      <c r="C1567" s="1013"/>
      <c r="D1567" s="1016">
        <f>+ROUND(H1588+H1579+H1575+H1583,0)</f>
        <v>2540943</v>
      </c>
      <c r="E1567" s="1017"/>
      <c r="F1567" s="1017"/>
      <c r="G1567" s="1017"/>
      <c r="H1567" s="1020" t="s">
        <v>35</v>
      </c>
    </row>
    <row r="1568" spans="2:8" ht="15.75" thickBot="1">
      <c r="B1568" s="1014"/>
      <c r="C1568" s="1015"/>
      <c r="D1568" s="1018"/>
      <c r="E1568" s="1019"/>
      <c r="F1568" s="1019"/>
      <c r="G1568" s="1019"/>
      <c r="H1568" s="1021"/>
    </row>
    <row r="1569" spans="2:8" ht="15.75" thickBot="1"/>
    <row r="1570" spans="2:8">
      <c r="B1570" s="1028" t="s">
        <v>494</v>
      </c>
      <c r="C1570" s="1029"/>
      <c r="D1570" s="41" t="s">
        <v>495</v>
      </c>
      <c r="E1570" s="25" t="s">
        <v>496</v>
      </c>
      <c r="F1570" s="25" t="s">
        <v>2469</v>
      </c>
      <c r="G1570" s="26" t="s">
        <v>492</v>
      </c>
      <c r="H1570" s="27" t="s">
        <v>493</v>
      </c>
    </row>
    <row r="1571" spans="2:8" ht="22.5" customHeight="1">
      <c r="B1571" s="193" t="s">
        <v>874</v>
      </c>
      <c r="C1571" s="11" t="str">
        <f>VLOOKUP(B1571,'LISTA DE PRECIOS'!A:B,2,FALSE)</f>
        <v>Hidrante tipo Milán de 3" extremo brida, incluye kit de nivelación</v>
      </c>
      <c r="D1571" s="12" t="str">
        <f>VLOOKUP(B1571,'LISTA DE PRECIOS'!A:D,4,FALSE)</f>
        <v>Un</v>
      </c>
      <c r="E1571" s="176">
        <v>1</v>
      </c>
      <c r="F1571" s="12">
        <v>1</v>
      </c>
      <c r="G1571" s="13">
        <f>VLOOKUP(B1571,'LISTA DE PRECIOS'!A:E,5,FALSE)</f>
        <v>1634019.6</v>
      </c>
      <c r="H1571" s="39">
        <f>+ROUND(E1571*F1571*G1571,0)</f>
        <v>1634020</v>
      </c>
    </row>
    <row r="1572" spans="2:8" ht="22.5" customHeight="1">
      <c r="B1572" s="193" t="s">
        <v>1264</v>
      </c>
      <c r="C1572" s="11" t="str">
        <f>VLOOKUP(B1572,'LISTA DE PRECIOS'!A:B,2,FALSE)</f>
        <v>Válvula de 3" sello de bronce extremo liso o junta hidráulica PVC</v>
      </c>
      <c r="D1572" s="12" t="str">
        <f>VLOOKUP(B1572,'LISTA DE PRECIOS'!A:D,4,FALSE)</f>
        <v>Un</v>
      </c>
      <c r="E1572" s="176">
        <v>1</v>
      </c>
      <c r="F1572" s="12">
        <v>1</v>
      </c>
      <c r="G1572" s="13">
        <f>VLOOKUP(B1572,'LISTA DE PRECIOS'!A:E,5,FALSE)</f>
        <v>602040</v>
      </c>
      <c r="H1572" s="39">
        <f>+ROUND(E1572*F1572*G1572,0)</f>
        <v>602040</v>
      </c>
    </row>
    <row r="1573" spans="2:8" ht="22.5" customHeight="1">
      <c r="B1573" s="193" t="s">
        <v>1189</v>
      </c>
      <c r="C1573" s="11" t="str">
        <f>VLOOKUP(B1573,'LISTA DE PRECIOS'!A:B,2,FALSE)</f>
        <v>Tubería PVC acueducto unión platino de 3" rde 21</v>
      </c>
      <c r="D1573" s="12" t="str">
        <f>VLOOKUP(B1573,'LISTA DE PRECIOS'!A:D,4,FALSE)</f>
        <v>M</v>
      </c>
      <c r="E1573" s="176">
        <v>1</v>
      </c>
      <c r="F1573" s="12">
        <v>1.05</v>
      </c>
      <c r="G1573" s="13">
        <f>VLOOKUP(B1573,'LISTA DE PRECIOS'!A:E,5,FALSE)</f>
        <v>18129.708000000002</v>
      </c>
      <c r="H1573" s="39">
        <f t="shared" ref="H1573:H1574" si="121">+ROUND(E1573*F1573*G1573,0)</f>
        <v>19036</v>
      </c>
    </row>
    <row r="1574" spans="2:8" ht="22.5" customHeight="1" thickBot="1">
      <c r="B1574" s="170" t="s">
        <v>761</v>
      </c>
      <c r="C1574" s="11" t="str">
        <f>VLOOKUP(B1574,'LISTA DE PRECIOS'!A:B,2,FALSE)</f>
        <v>Cinta de teflón 10 m</v>
      </c>
      <c r="D1574" s="12" t="str">
        <f>VLOOKUP(B1574,'LISTA DE PRECIOS'!A:D,4,FALSE)</f>
        <v>Un</v>
      </c>
      <c r="E1574" s="173">
        <v>1</v>
      </c>
      <c r="F1574" s="92">
        <v>1</v>
      </c>
      <c r="G1574" s="13">
        <f>VLOOKUP(B1574,'LISTA DE PRECIOS'!A:E,5,FALSE)</f>
        <v>1758</v>
      </c>
      <c r="H1574" s="94">
        <f t="shared" si="121"/>
        <v>1758</v>
      </c>
    </row>
    <row r="1575" spans="2:8" ht="15.75" thickBot="1">
      <c r="B1575" s="1022"/>
      <c r="C1575" s="1023"/>
      <c r="D1575" s="1024"/>
      <c r="E1575" s="1030" t="s">
        <v>497</v>
      </c>
      <c r="F1575" s="1031"/>
      <c r="G1575" s="1032"/>
      <c r="H1575" s="29">
        <f>ROUND(SUM(H1571:H1574),0)</f>
        <v>2256854</v>
      </c>
    </row>
    <row r="1576" spans="2:8" ht="15.75" thickBot="1">
      <c r="B1576" s="1027"/>
      <c r="C1576" s="1027"/>
      <c r="D1576" s="1027"/>
      <c r="E1576" s="1027"/>
      <c r="F1576" s="1027"/>
      <c r="G1576" s="1027"/>
      <c r="H1576" s="1027"/>
    </row>
    <row r="1577" spans="2:8">
      <c r="B1577" s="1028" t="s">
        <v>489</v>
      </c>
      <c r="C1577" s="1029"/>
      <c r="D1577" s="41" t="s">
        <v>490</v>
      </c>
      <c r="E1577" s="25" t="s">
        <v>491</v>
      </c>
      <c r="F1577" s="25" t="s">
        <v>2530</v>
      </c>
      <c r="G1577" s="26" t="s">
        <v>492</v>
      </c>
      <c r="H1577" s="27" t="s">
        <v>493</v>
      </c>
    </row>
    <row r="1578" spans="2:8" ht="15.75" thickBot="1">
      <c r="B1578" s="91" t="s">
        <v>543</v>
      </c>
      <c r="C1578" s="11" t="str">
        <f>VLOOKUP(B1578,'LISTA DE PRECIOS'!A:B,2,FALSE)</f>
        <v>Herramienta menor</v>
      </c>
      <c r="D1578" s="12" t="str">
        <f>VLOOKUP(B1578,'LISTA DE PRECIOS'!A:D,4,FALSE)</f>
        <v>%MO</v>
      </c>
      <c r="E1578" s="155">
        <v>0.1</v>
      </c>
      <c r="F1578" s="155"/>
      <c r="G1578" s="93">
        <f>+H1588</f>
        <v>258263</v>
      </c>
      <c r="H1578" s="154">
        <f>+ROUND(E1578*G1578,0)</f>
        <v>25826</v>
      </c>
    </row>
    <row r="1579" spans="2:8" ht="15.75" thickBot="1">
      <c r="B1579" s="1022"/>
      <c r="C1579" s="1023"/>
      <c r="D1579" s="1024"/>
      <c r="E1579" s="1030" t="s">
        <v>498</v>
      </c>
      <c r="F1579" s="1031"/>
      <c r="G1579" s="1032"/>
      <c r="H1579" s="29">
        <f>ROUND(SUM(H1578:H1578),0)</f>
        <v>25826</v>
      </c>
    </row>
    <row r="1580" spans="2:8" ht="15.75" thickBot="1">
      <c r="B1580" s="42"/>
      <c r="C1580" s="42"/>
      <c r="D1580" s="42"/>
      <c r="E1580" s="10"/>
      <c r="F1580" s="10"/>
      <c r="G1580" s="7"/>
      <c r="H1580" s="8"/>
    </row>
    <row r="1581" spans="2:8" ht="24.75" thickBot="1">
      <c r="B1581" s="1033" t="s">
        <v>499</v>
      </c>
      <c r="C1581" s="1034"/>
      <c r="D1581" s="30" t="s">
        <v>495</v>
      </c>
      <c r="E1581" s="30" t="s">
        <v>501</v>
      </c>
      <c r="F1581" s="25" t="s">
        <v>2530</v>
      </c>
      <c r="G1581" s="31" t="s">
        <v>500</v>
      </c>
      <c r="H1581" s="32" t="s">
        <v>493</v>
      </c>
    </row>
    <row r="1582" spans="2:8" ht="15.75" thickBot="1">
      <c r="B1582" s="15">
        <v>3</v>
      </c>
      <c r="C1582" s="16" t="s">
        <v>4</v>
      </c>
      <c r="D1582" s="17"/>
      <c r="E1582" s="18"/>
      <c r="F1582" s="18"/>
      <c r="G1582" s="19"/>
      <c r="H1582" s="20">
        <f t="shared" ref="H1582" si="122">+ROUND(E1582*G1582,0)</f>
        <v>0</v>
      </c>
    </row>
    <row r="1583" spans="2:8" ht="15.75" thickBot="1">
      <c r="B1583" s="991"/>
      <c r="C1583" s="991"/>
      <c r="D1583" s="991"/>
      <c r="E1583" s="992" t="s">
        <v>502</v>
      </c>
      <c r="F1583" s="993"/>
      <c r="G1583" s="994"/>
      <c r="H1583" s="33">
        <f>ROUND(SUM(H1582:H1582),0)</f>
        <v>0</v>
      </c>
    </row>
    <row r="1584" spans="2:8" ht="15.75" thickBot="1">
      <c r="B1584" s="1027"/>
      <c r="C1584" s="1027"/>
      <c r="D1584" s="1027"/>
      <c r="E1584" s="1027"/>
      <c r="F1584" s="1027"/>
      <c r="G1584" s="1027"/>
      <c r="H1584" s="1027"/>
    </row>
    <row r="1585" spans="2:8">
      <c r="B1585" s="1028" t="s">
        <v>503</v>
      </c>
      <c r="C1585" s="1029"/>
      <c r="D1585" s="41" t="s">
        <v>495</v>
      </c>
      <c r="E1585" s="25" t="s">
        <v>504</v>
      </c>
      <c r="F1585" s="25" t="s">
        <v>2530</v>
      </c>
      <c r="G1585" s="26" t="s">
        <v>505</v>
      </c>
      <c r="H1585" s="27" t="s">
        <v>493</v>
      </c>
    </row>
    <row r="1586" spans="2:8">
      <c r="B1586" s="111" t="s">
        <v>2514</v>
      </c>
      <c r="C1586" s="11" t="str">
        <f>VLOOKUP(B1586,'LISTA DE PRECIOS'!A:B,2,FALSE)</f>
        <v>Ayudante</v>
      </c>
      <c r="D1586" s="12" t="str">
        <f>VLOOKUP(B1586,'LISTA DE PRECIOS'!A:D,4,FALSE)</f>
        <v>Día</v>
      </c>
      <c r="E1586" s="23">
        <v>1</v>
      </c>
      <c r="F1586" s="23">
        <v>2</v>
      </c>
      <c r="G1586" s="13">
        <f>VLOOKUP(B1586,'LISTA DE PRECIOS'!A:E,5,FALSE)</f>
        <v>67964</v>
      </c>
      <c r="H1586" s="119">
        <f>+ROUND(E1586*F1586*G1586,0)</f>
        <v>135928</v>
      </c>
    </row>
    <row r="1587" spans="2:8" ht="15.75" thickBot="1">
      <c r="B1587" s="118" t="s">
        <v>2516</v>
      </c>
      <c r="C1587" s="11" t="str">
        <f>VLOOKUP(B1587,'LISTA DE PRECIOS'!A:B,2,FALSE)</f>
        <v>Oficial</v>
      </c>
      <c r="D1587" s="12" t="str">
        <f>VLOOKUP(B1587,'LISTA DE PRECIOS'!A:D,4,FALSE)</f>
        <v>Día</v>
      </c>
      <c r="E1587" s="117">
        <v>1</v>
      </c>
      <c r="F1587" s="117">
        <v>1</v>
      </c>
      <c r="G1587" s="13">
        <f>VLOOKUP(B1587,'LISTA DE PRECIOS'!A:E,5,FALSE)</f>
        <v>122335</v>
      </c>
      <c r="H1587" s="116">
        <f>+ROUND(E1587*F1587*G1587,0)</f>
        <v>122335</v>
      </c>
    </row>
    <row r="1588" spans="2:8" ht="15.75" thickBot="1">
      <c r="B1588" s="991"/>
      <c r="C1588" s="991"/>
      <c r="D1588" s="991"/>
      <c r="E1588" s="1042" t="s">
        <v>506</v>
      </c>
      <c r="F1588" s="1043"/>
      <c r="G1588" s="1031"/>
      <c r="H1588" s="29">
        <f>ROUND(SUM(H1586:H1587),0)</f>
        <v>258263</v>
      </c>
    </row>
    <row r="1589" spans="2:8" ht="15.75" thickBot="1">
      <c r="B1589" s="42"/>
      <c r="C1589" s="42"/>
      <c r="D1589" s="42"/>
      <c r="E1589" s="42"/>
      <c r="F1589" s="42"/>
      <c r="G1589" s="42"/>
      <c r="H1589" s="42"/>
    </row>
    <row r="1590" spans="2:8" ht="15.75" thickBot="1">
      <c r="B1590" s="40"/>
      <c r="C1590" s="40"/>
      <c r="D1590" s="40"/>
      <c r="E1590" s="995" t="s">
        <v>507</v>
      </c>
      <c r="F1590" s="996"/>
      <c r="G1590" s="997"/>
      <c r="H1590" s="14">
        <f>+ROUND(H1588+H1579+H1575+H1583,0)</f>
        <v>2540943</v>
      </c>
    </row>
    <row r="1592" spans="2:8" ht="15.75" thickBot="1"/>
    <row r="1593" spans="2:8" ht="16.5" thickBot="1">
      <c r="B1593" s="998" t="s">
        <v>2532</v>
      </c>
      <c r="C1593" s="999"/>
      <c r="D1593" s="999"/>
      <c r="E1593" s="999"/>
      <c r="F1593" s="999"/>
      <c r="G1593" s="999"/>
      <c r="H1593" s="1000"/>
    </row>
    <row r="1594" spans="2:8" ht="15" customHeight="1" thickBot="1">
      <c r="B1594" s="1001" t="s">
        <v>488</v>
      </c>
      <c r="C1594" s="1002"/>
      <c r="D1594" s="1003"/>
      <c r="E1594" s="1004"/>
      <c r="F1594" s="1004"/>
      <c r="G1594" s="1004"/>
      <c r="H1594" s="1005"/>
    </row>
    <row r="1595" spans="2:8" ht="15.75" customHeight="1" thickBot="1">
      <c r="B1595" s="1006" t="s">
        <v>2578</v>
      </c>
      <c r="C1595" s="1007"/>
      <c r="D1595" s="1259" t="s">
        <v>2166</v>
      </c>
      <c r="E1595" s="1273"/>
      <c r="F1595" s="1273"/>
      <c r="G1595" s="1273"/>
      <c r="H1595" s="1274"/>
    </row>
    <row r="1596" spans="2:8" ht="14.45" customHeight="1">
      <c r="B1596" s="1010" t="str">
        <f>VLOOKUP(D1595,ACTIVIDADES!A:D,2,FALSE)</f>
        <v>Hidrante tipo Milán de 3" extremo liso, incluye válvula sello elástico y kit de  nivelación</v>
      </c>
      <c r="C1596" s="1011"/>
      <c r="D1596" s="1010" t="s">
        <v>34</v>
      </c>
      <c r="E1596" s="1011"/>
      <c r="F1596" s="1011"/>
      <c r="G1596" s="1011"/>
      <c r="H1596" s="38" t="s">
        <v>1</v>
      </c>
    </row>
    <row r="1597" spans="2:8">
      <c r="B1597" s="1012"/>
      <c r="C1597" s="1013"/>
      <c r="D1597" s="1016">
        <f>+ROUND(H1618+H1609+H1605+H1613,0)</f>
        <v>730463</v>
      </c>
      <c r="E1597" s="1017"/>
      <c r="F1597" s="1017"/>
      <c r="G1597" s="1017"/>
      <c r="H1597" s="1020" t="s">
        <v>35</v>
      </c>
    </row>
    <row r="1598" spans="2:8" ht="15.75" thickBot="1">
      <c r="B1598" s="1014"/>
      <c r="C1598" s="1015"/>
      <c r="D1598" s="1018"/>
      <c r="E1598" s="1019"/>
      <c r="F1598" s="1019"/>
      <c r="G1598" s="1019"/>
      <c r="H1598" s="1021"/>
    </row>
    <row r="1599" spans="2:8" ht="15.75" thickBot="1"/>
    <row r="1600" spans="2:8" ht="14.45" customHeight="1">
      <c r="B1600" s="1262" t="s">
        <v>494</v>
      </c>
      <c r="C1600" s="1263"/>
      <c r="D1600" s="41" t="s">
        <v>495</v>
      </c>
      <c r="E1600" s="25" t="s">
        <v>496</v>
      </c>
      <c r="F1600" s="25" t="s">
        <v>2469</v>
      </c>
      <c r="G1600" s="26" t="s">
        <v>492</v>
      </c>
      <c r="H1600" s="27" t="s">
        <v>493</v>
      </c>
    </row>
    <row r="1601" spans="2:8" ht="22.5" customHeight="1">
      <c r="B1601" s="193" t="s">
        <v>875</v>
      </c>
      <c r="C1601" s="11" t="str">
        <f>VLOOKUP(B1601,'LISTA DE PRECIOS'!A:B,2,FALSE)</f>
        <v>Hidrante tipo Milán de 3" extremo liso, incluye kit de nivelación</v>
      </c>
      <c r="D1601" s="12" t="str">
        <f>VLOOKUP(B1601,'LISTA DE PRECIOS'!A:D,4,FALSE)</f>
        <v>Un</v>
      </c>
      <c r="E1601" s="176">
        <v>1</v>
      </c>
      <c r="F1601" s="12">
        <v>1</v>
      </c>
      <c r="G1601" s="13">
        <f>VLOOKUP(B1601,'LISTA DE PRECIOS'!A:E,5,FALSE)</f>
        <v>0</v>
      </c>
      <c r="H1601" s="39">
        <f>+ROUND(E1601*F1601*G1601,0)</f>
        <v>0</v>
      </c>
    </row>
    <row r="1602" spans="2:8" ht="22.5" customHeight="1">
      <c r="B1602" s="193" t="s">
        <v>1265</v>
      </c>
      <c r="C1602" s="11" t="str">
        <f>VLOOKUP(B1602,'LISTA DE PRECIOS'!A:B,2,FALSE)</f>
        <v>Válvula de 3" sello elástico extremo liso o junta hidráulica PVC</v>
      </c>
      <c r="D1602" s="12" t="str">
        <f>VLOOKUP(B1602,'LISTA DE PRECIOS'!A:D,4,FALSE)</f>
        <v>Un</v>
      </c>
      <c r="E1602" s="176">
        <v>1</v>
      </c>
      <c r="F1602" s="12">
        <v>1</v>
      </c>
      <c r="G1602" s="13">
        <f>VLOOKUP(B1602,'LISTA DE PRECIOS'!A:E,5,FALSE)</f>
        <v>425580</v>
      </c>
      <c r="H1602" s="39">
        <f>+ROUND(E1602*F1602*G1602,0)</f>
        <v>425580</v>
      </c>
    </row>
    <row r="1603" spans="2:8" ht="22.5" customHeight="1">
      <c r="B1603" s="193" t="s">
        <v>1189</v>
      </c>
      <c r="C1603" s="11" t="str">
        <f>VLOOKUP(B1603,'LISTA DE PRECIOS'!A:B,2,FALSE)</f>
        <v>Tubería PVC acueducto unión platino de 3" rde 21</v>
      </c>
      <c r="D1603" s="12" t="str">
        <f>VLOOKUP(B1603,'LISTA DE PRECIOS'!A:D,4,FALSE)</f>
        <v>M</v>
      </c>
      <c r="E1603" s="176">
        <v>1</v>
      </c>
      <c r="F1603" s="12">
        <v>1.05</v>
      </c>
      <c r="G1603" s="13">
        <f>VLOOKUP(B1603,'LISTA DE PRECIOS'!A:E,5,FALSE)</f>
        <v>18129.708000000002</v>
      </c>
      <c r="H1603" s="39">
        <f t="shared" ref="H1603:H1604" si="123">+ROUND(E1603*F1603*G1603,0)</f>
        <v>19036</v>
      </c>
    </row>
    <row r="1604" spans="2:8" ht="22.5" customHeight="1" thickBot="1">
      <c r="B1604" s="170" t="s">
        <v>761</v>
      </c>
      <c r="C1604" s="11" t="str">
        <f>VLOOKUP(B1604,'LISTA DE PRECIOS'!A:B,2,FALSE)</f>
        <v>Cinta de teflón 10 m</v>
      </c>
      <c r="D1604" s="12" t="str">
        <f>VLOOKUP(B1604,'LISTA DE PRECIOS'!A:D,4,FALSE)</f>
        <v>Un</v>
      </c>
      <c r="E1604" s="173">
        <v>1</v>
      </c>
      <c r="F1604" s="92">
        <v>1</v>
      </c>
      <c r="G1604" s="13">
        <f>VLOOKUP(B1604,'LISTA DE PRECIOS'!A:E,5,FALSE)</f>
        <v>1758</v>
      </c>
      <c r="H1604" s="94">
        <f t="shared" si="123"/>
        <v>1758</v>
      </c>
    </row>
    <row r="1605" spans="2:8" ht="15.75" thickBot="1">
      <c r="B1605" s="1022"/>
      <c r="C1605" s="1023"/>
      <c r="D1605" s="1024"/>
      <c r="E1605" s="1030" t="s">
        <v>497</v>
      </c>
      <c r="F1605" s="1031"/>
      <c r="G1605" s="1032"/>
      <c r="H1605" s="29">
        <f>ROUND(SUM(H1601:H1604),0)</f>
        <v>446374</v>
      </c>
    </row>
    <row r="1606" spans="2:8" ht="15.75" thickBot="1">
      <c r="B1606" s="1027"/>
      <c r="C1606" s="1027"/>
      <c r="D1606" s="1027"/>
      <c r="E1606" s="1027"/>
      <c r="F1606" s="1027"/>
      <c r="G1606" s="1027"/>
      <c r="H1606" s="1027"/>
    </row>
    <row r="1607" spans="2:8">
      <c r="B1607" s="1028" t="s">
        <v>489</v>
      </c>
      <c r="C1607" s="1029"/>
      <c r="D1607" s="41" t="s">
        <v>490</v>
      </c>
      <c r="E1607" s="25" t="s">
        <v>491</v>
      </c>
      <c r="F1607" s="25" t="s">
        <v>2530</v>
      </c>
      <c r="G1607" s="26" t="s">
        <v>492</v>
      </c>
      <c r="H1607" s="27" t="s">
        <v>493</v>
      </c>
    </row>
    <row r="1608" spans="2:8" ht="15.75" thickBot="1">
      <c r="B1608" s="91" t="s">
        <v>543</v>
      </c>
      <c r="C1608" s="11" t="str">
        <f>VLOOKUP(B1608,'LISTA DE PRECIOS'!A:B,2,FALSE)</f>
        <v>Herramienta menor</v>
      </c>
      <c r="D1608" s="12" t="str">
        <f>VLOOKUP(B1608,'LISTA DE PRECIOS'!A:D,4,FALSE)</f>
        <v>%MO</v>
      </c>
      <c r="E1608" s="155">
        <v>0.1</v>
      </c>
      <c r="F1608" s="155"/>
      <c r="G1608" s="93">
        <f>+H1618</f>
        <v>258263</v>
      </c>
      <c r="H1608" s="154">
        <f>+ROUND(E1608*G1608,0)</f>
        <v>25826</v>
      </c>
    </row>
    <row r="1609" spans="2:8" ht="15.75" thickBot="1">
      <c r="B1609" s="1022"/>
      <c r="C1609" s="1023"/>
      <c r="D1609" s="1024"/>
      <c r="E1609" s="1030" t="s">
        <v>498</v>
      </c>
      <c r="F1609" s="1031"/>
      <c r="G1609" s="1032"/>
      <c r="H1609" s="29">
        <f>ROUND(SUM(H1608:H1608),0)</f>
        <v>25826</v>
      </c>
    </row>
    <row r="1610" spans="2:8" ht="15.75" thickBot="1">
      <c r="B1610" s="42"/>
      <c r="C1610" s="42"/>
      <c r="D1610" s="42"/>
      <c r="E1610" s="10"/>
      <c r="F1610" s="10"/>
      <c r="G1610" s="7"/>
      <c r="H1610" s="8"/>
    </row>
    <row r="1611" spans="2:8" ht="24.75" thickBot="1">
      <c r="B1611" s="1033" t="s">
        <v>499</v>
      </c>
      <c r="C1611" s="1034"/>
      <c r="D1611" s="30" t="s">
        <v>495</v>
      </c>
      <c r="E1611" s="30" t="s">
        <v>501</v>
      </c>
      <c r="F1611" s="25" t="s">
        <v>2530</v>
      </c>
      <c r="G1611" s="31" t="s">
        <v>500</v>
      </c>
      <c r="H1611" s="32" t="s">
        <v>493</v>
      </c>
    </row>
    <row r="1612" spans="2:8" ht="15.75" thickBot="1">
      <c r="B1612" s="15">
        <v>3</v>
      </c>
      <c r="C1612" s="16" t="s">
        <v>4</v>
      </c>
      <c r="D1612" s="17"/>
      <c r="E1612" s="18"/>
      <c r="F1612" s="18"/>
      <c r="G1612" s="19"/>
      <c r="H1612" s="20">
        <f t="shared" ref="H1612" si="124">+ROUND(E1612*G1612,0)</f>
        <v>0</v>
      </c>
    </row>
    <row r="1613" spans="2:8" ht="15.75" thickBot="1">
      <c r="B1613" s="991"/>
      <c r="C1613" s="991"/>
      <c r="D1613" s="991"/>
      <c r="E1613" s="992" t="s">
        <v>502</v>
      </c>
      <c r="F1613" s="993"/>
      <c r="G1613" s="994"/>
      <c r="H1613" s="33">
        <f>ROUND(SUM(H1612:H1612),0)</f>
        <v>0</v>
      </c>
    </row>
    <row r="1614" spans="2:8" ht="15.75" thickBot="1">
      <c r="B1614" s="1027"/>
      <c r="C1614" s="1027"/>
      <c r="D1614" s="1027"/>
      <c r="E1614" s="1027"/>
      <c r="F1614" s="1027"/>
      <c r="G1614" s="1027"/>
      <c r="H1614" s="1027"/>
    </row>
    <row r="1615" spans="2:8">
      <c r="B1615" s="1028" t="s">
        <v>503</v>
      </c>
      <c r="C1615" s="1029"/>
      <c r="D1615" s="41" t="s">
        <v>495</v>
      </c>
      <c r="E1615" s="25" t="s">
        <v>504</v>
      </c>
      <c r="F1615" s="25" t="s">
        <v>2530</v>
      </c>
      <c r="G1615" s="26" t="s">
        <v>505</v>
      </c>
      <c r="H1615" s="27" t="s">
        <v>493</v>
      </c>
    </row>
    <row r="1616" spans="2:8">
      <c r="B1616" s="111" t="s">
        <v>2514</v>
      </c>
      <c r="C1616" s="11" t="str">
        <f>VLOOKUP(B1616,'LISTA DE PRECIOS'!A:B,2,FALSE)</f>
        <v>Ayudante</v>
      </c>
      <c r="D1616" s="12" t="str">
        <f>VLOOKUP(B1616,'LISTA DE PRECIOS'!A:D,4,FALSE)</f>
        <v>Día</v>
      </c>
      <c r="E1616" s="23">
        <v>1</v>
      </c>
      <c r="F1616" s="23">
        <v>2</v>
      </c>
      <c r="G1616" s="13">
        <f>VLOOKUP(B1616,'LISTA DE PRECIOS'!A:E,5,FALSE)</f>
        <v>67964</v>
      </c>
      <c r="H1616" s="119">
        <f>+ROUND(E1616*F1616*G1616,0)</f>
        <v>135928</v>
      </c>
    </row>
    <row r="1617" spans="2:8" ht="15.75" thickBot="1">
      <c r="B1617" s="118" t="s">
        <v>2516</v>
      </c>
      <c r="C1617" s="11" t="str">
        <f>VLOOKUP(B1617,'LISTA DE PRECIOS'!A:B,2,FALSE)</f>
        <v>Oficial</v>
      </c>
      <c r="D1617" s="12" t="str">
        <f>VLOOKUP(B1617,'LISTA DE PRECIOS'!A:D,4,FALSE)</f>
        <v>Día</v>
      </c>
      <c r="E1617" s="117">
        <v>1</v>
      </c>
      <c r="F1617" s="117">
        <v>1</v>
      </c>
      <c r="G1617" s="13">
        <f>VLOOKUP(B1617,'LISTA DE PRECIOS'!A:E,5,FALSE)</f>
        <v>122335</v>
      </c>
      <c r="H1617" s="116">
        <f>+ROUND(E1617*F1617*G1617,0)</f>
        <v>122335</v>
      </c>
    </row>
    <row r="1618" spans="2:8" ht="15.75" thickBot="1">
      <c r="B1618" s="991"/>
      <c r="C1618" s="991"/>
      <c r="D1618" s="991"/>
      <c r="E1618" s="1042" t="s">
        <v>506</v>
      </c>
      <c r="F1618" s="1043"/>
      <c r="G1618" s="1031"/>
      <c r="H1618" s="29">
        <f>ROUND(SUM(H1616:H1617),0)</f>
        <v>258263</v>
      </c>
    </row>
    <row r="1619" spans="2:8" ht="15.75" thickBot="1">
      <c r="B1619" s="42"/>
      <c r="C1619" s="42"/>
      <c r="D1619" s="42"/>
      <c r="E1619" s="42"/>
      <c r="F1619" s="42"/>
      <c r="G1619" s="42"/>
      <c r="H1619" s="42"/>
    </row>
    <row r="1620" spans="2:8" ht="15.75" thickBot="1">
      <c r="B1620" s="40"/>
      <c r="C1620" s="40"/>
      <c r="D1620" s="40"/>
      <c r="E1620" s="995" t="s">
        <v>507</v>
      </c>
      <c r="F1620" s="996"/>
      <c r="G1620" s="997"/>
      <c r="H1620" s="14">
        <f>+ROUND(H1618+H1609+H1605+H1613,0)</f>
        <v>730463</v>
      </c>
    </row>
    <row r="1622" spans="2:8" ht="15.75" thickBot="1"/>
    <row r="1623" spans="2:8" ht="16.5" thickBot="1">
      <c r="B1623" s="998" t="s">
        <v>2532</v>
      </c>
      <c r="C1623" s="999"/>
      <c r="D1623" s="999"/>
      <c r="E1623" s="999"/>
      <c r="F1623" s="999"/>
      <c r="G1623" s="999"/>
      <c r="H1623" s="1000"/>
    </row>
    <row r="1624" spans="2:8" ht="15" customHeight="1" thickBot="1">
      <c r="B1624" s="1001" t="s">
        <v>488</v>
      </c>
      <c r="C1624" s="1002"/>
      <c r="D1624" s="1003"/>
      <c r="E1624" s="1004"/>
      <c r="F1624" s="1004"/>
      <c r="G1624" s="1004"/>
      <c r="H1624" s="1005"/>
    </row>
    <row r="1625" spans="2:8" ht="15.75" customHeight="1" thickBot="1">
      <c r="B1625" s="1006" t="s">
        <v>2578</v>
      </c>
      <c r="C1625" s="1007"/>
      <c r="D1625" s="1259" t="s">
        <v>2168</v>
      </c>
      <c r="E1625" s="1273"/>
      <c r="F1625" s="1273"/>
      <c r="G1625" s="1273"/>
      <c r="H1625" s="1274"/>
    </row>
    <row r="1626" spans="2:8" ht="14.45" customHeight="1">
      <c r="B1626" s="1010" t="str">
        <f>VLOOKUP(D1625,ACTIVIDADES!A:D,2,FALSE)</f>
        <v>Gabinete contra incendios completo tipo 3, incluye válvula</v>
      </c>
      <c r="C1626" s="1011"/>
      <c r="D1626" s="1010" t="s">
        <v>34</v>
      </c>
      <c r="E1626" s="1011"/>
      <c r="F1626" s="1011"/>
      <c r="G1626" s="1011"/>
      <c r="H1626" s="38" t="s">
        <v>1</v>
      </c>
    </row>
    <row r="1627" spans="2:8">
      <c r="B1627" s="1012"/>
      <c r="C1627" s="1013"/>
      <c r="D1627" s="1016">
        <f>+ROUND(H1647+H1638+H1634+H1642,0)</f>
        <v>989057</v>
      </c>
      <c r="E1627" s="1017"/>
      <c r="F1627" s="1017"/>
      <c r="G1627" s="1017"/>
      <c r="H1627" s="1020" t="s">
        <v>35</v>
      </c>
    </row>
    <row r="1628" spans="2:8" ht="15.75" thickBot="1">
      <c r="B1628" s="1014"/>
      <c r="C1628" s="1015"/>
      <c r="D1628" s="1018"/>
      <c r="E1628" s="1019"/>
      <c r="F1628" s="1019"/>
      <c r="G1628" s="1019"/>
      <c r="H1628" s="1021"/>
    </row>
    <row r="1629" spans="2:8" ht="15.75" thickBot="1"/>
    <row r="1630" spans="2:8">
      <c r="B1630" s="1028" t="s">
        <v>494</v>
      </c>
      <c r="C1630" s="1029"/>
      <c r="D1630" s="41" t="s">
        <v>495</v>
      </c>
      <c r="E1630" s="25" t="s">
        <v>496</v>
      </c>
      <c r="F1630" s="25" t="s">
        <v>2469</v>
      </c>
      <c r="G1630" s="26" t="s">
        <v>492</v>
      </c>
      <c r="H1630" s="27" t="s">
        <v>493</v>
      </c>
    </row>
    <row r="1631" spans="2:8" ht="22.5" customHeight="1">
      <c r="B1631" s="193" t="s">
        <v>834</v>
      </c>
      <c r="C1631" s="11" t="str">
        <f>VLOOKUP(B1631,'LISTA DE PRECIOS'!A:B,2,FALSE)</f>
        <v>Gabinete contra incendios completo tipo 3</v>
      </c>
      <c r="D1631" s="12" t="str">
        <f>VLOOKUP(B1631,'LISTA DE PRECIOS'!A:D,4,FALSE)</f>
        <v>Un</v>
      </c>
      <c r="E1631" s="176">
        <v>1</v>
      </c>
      <c r="F1631" s="12">
        <v>1</v>
      </c>
      <c r="G1631" s="13">
        <f>VLOOKUP(B1631,'LISTA DE PRECIOS'!A:E,5,FALSE)</f>
        <v>685080</v>
      </c>
      <c r="H1631" s="39">
        <f>+ROUND(E1631*F1631*G1631,0)</f>
        <v>685080</v>
      </c>
    </row>
    <row r="1632" spans="2:8" ht="22.5" customHeight="1">
      <c r="B1632" s="193" t="s">
        <v>1189</v>
      </c>
      <c r="C1632" s="11" t="str">
        <f>VLOOKUP(B1632,'LISTA DE PRECIOS'!A:B,2,FALSE)</f>
        <v>Tubería PVC acueducto unión platino de 3" rde 21</v>
      </c>
      <c r="D1632" s="12" t="str">
        <f>VLOOKUP(B1632,'LISTA DE PRECIOS'!A:D,4,FALSE)</f>
        <v>M</v>
      </c>
      <c r="E1632" s="176">
        <v>1</v>
      </c>
      <c r="F1632" s="12">
        <v>1</v>
      </c>
      <c r="G1632" s="13">
        <f>VLOOKUP(B1632,'LISTA DE PRECIOS'!A:E,5,FALSE)</f>
        <v>18129.708000000002</v>
      </c>
      <c r="H1632" s="39">
        <f>+ROUND(E1632*F1632*G1632,0)</f>
        <v>18130</v>
      </c>
    </row>
    <row r="1633" spans="2:8" ht="22.5" customHeight="1" thickBot="1">
      <c r="B1633" s="170" t="s">
        <v>761</v>
      </c>
      <c r="C1633" s="11" t="str">
        <f>VLOOKUP(B1633,'LISTA DE PRECIOS'!A:B,2,FALSE)</f>
        <v>Cinta de teflón 10 m</v>
      </c>
      <c r="D1633" s="12" t="str">
        <f>VLOOKUP(B1633,'LISTA DE PRECIOS'!A:D,4,FALSE)</f>
        <v>Un</v>
      </c>
      <c r="E1633" s="173">
        <v>1</v>
      </c>
      <c r="F1633" s="92">
        <v>1</v>
      </c>
      <c r="G1633" s="13">
        <f>VLOOKUP(B1633,'LISTA DE PRECIOS'!A:E,5,FALSE)</f>
        <v>1758</v>
      </c>
      <c r="H1633" s="94">
        <f t="shared" ref="H1633" si="125">+ROUND(E1633*F1633*G1633,0)</f>
        <v>1758</v>
      </c>
    </row>
    <row r="1634" spans="2:8" ht="15.75" thickBot="1">
      <c r="B1634" s="1022"/>
      <c r="C1634" s="1023"/>
      <c r="D1634" s="1024"/>
      <c r="E1634" s="1030" t="s">
        <v>497</v>
      </c>
      <c r="F1634" s="1031"/>
      <c r="G1634" s="1032"/>
      <c r="H1634" s="29">
        <f>ROUND(SUM(H1631:H1633),0)</f>
        <v>704968</v>
      </c>
    </row>
    <row r="1635" spans="2:8" ht="15.75" thickBot="1">
      <c r="B1635" s="1027"/>
      <c r="C1635" s="1027"/>
      <c r="D1635" s="1027"/>
      <c r="E1635" s="1027"/>
      <c r="F1635" s="1027"/>
      <c r="G1635" s="1027"/>
      <c r="H1635" s="1027"/>
    </row>
    <row r="1636" spans="2:8">
      <c r="B1636" s="1028" t="s">
        <v>489</v>
      </c>
      <c r="C1636" s="1029"/>
      <c r="D1636" s="41" t="s">
        <v>490</v>
      </c>
      <c r="E1636" s="25" t="s">
        <v>491</v>
      </c>
      <c r="F1636" s="25" t="s">
        <v>2530</v>
      </c>
      <c r="G1636" s="26" t="s">
        <v>492</v>
      </c>
      <c r="H1636" s="27" t="s">
        <v>493</v>
      </c>
    </row>
    <row r="1637" spans="2:8" ht="15.75" thickBot="1">
      <c r="B1637" s="91" t="s">
        <v>543</v>
      </c>
      <c r="C1637" s="11" t="str">
        <f>VLOOKUP(B1637,'LISTA DE PRECIOS'!A:B,2,FALSE)</f>
        <v>Herramienta menor</v>
      </c>
      <c r="D1637" s="12" t="str">
        <f>VLOOKUP(B1637,'LISTA DE PRECIOS'!A:D,4,FALSE)</f>
        <v>%MO</v>
      </c>
      <c r="E1637" s="155">
        <v>0.1</v>
      </c>
      <c r="F1637" s="155"/>
      <c r="G1637" s="93">
        <f>+H1647</f>
        <v>258263</v>
      </c>
      <c r="H1637" s="154">
        <f>+ROUND(E1637*G1637,0)</f>
        <v>25826</v>
      </c>
    </row>
    <row r="1638" spans="2:8" ht="15.75" thickBot="1">
      <c r="B1638" s="1022"/>
      <c r="C1638" s="1023"/>
      <c r="D1638" s="1024"/>
      <c r="E1638" s="1030" t="s">
        <v>498</v>
      </c>
      <c r="F1638" s="1031"/>
      <c r="G1638" s="1032"/>
      <c r="H1638" s="29">
        <f>ROUND(SUM(H1637:H1637),0)</f>
        <v>25826</v>
      </c>
    </row>
    <row r="1639" spans="2:8" ht="15.75" thickBot="1">
      <c r="B1639" s="42"/>
      <c r="C1639" s="42"/>
      <c r="D1639" s="42"/>
      <c r="E1639" s="10"/>
      <c r="F1639" s="10"/>
      <c r="G1639" s="7"/>
      <c r="H1639" s="8"/>
    </row>
    <row r="1640" spans="2:8" ht="24.75" thickBot="1">
      <c r="B1640" s="1033" t="s">
        <v>499</v>
      </c>
      <c r="C1640" s="1034"/>
      <c r="D1640" s="30" t="s">
        <v>495</v>
      </c>
      <c r="E1640" s="30" t="s">
        <v>501</v>
      </c>
      <c r="F1640" s="25" t="s">
        <v>2530</v>
      </c>
      <c r="G1640" s="31" t="s">
        <v>500</v>
      </c>
      <c r="H1640" s="32" t="s">
        <v>493</v>
      </c>
    </row>
    <row r="1641" spans="2:8" ht="15.75" thickBot="1">
      <c r="B1641" s="15">
        <v>3</v>
      </c>
      <c r="C1641" s="16" t="s">
        <v>4</v>
      </c>
      <c r="D1641" s="17"/>
      <c r="E1641" s="18"/>
      <c r="F1641" s="18"/>
      <c r="G1641" s="19"/>
      <c r="H1641" s="20">
        <f t="shared" ref="H1641" si="126">+ROUND(E1641*G1641,0)</f>
        <v>0</v>
      </c>
    </row>
    <row r="1642" spans="2:8" ht="15.75" thickBot="1">
      <c r="B1642" s="991"/>
      <c r="C1642" s="991"/>
      <c r="D1642" s="991"/>
      <c r="E1642" s="992" t="s">
        <v>502</v>
      </c>
      <c r="F1642" s="993"/>
      <c r="G1642" s="994"/>
      <c r="H1642" s="33">
        <f>ROUND(SUM(H1641:H1641),0)</f>
        <v>0</v>
      </c>
    </row>
    <row r="1643" spans="2:8" ht="15.75" thickBot="1">
      <c r="B1643" s="1027"/>
      <c r="C1643" s="1027"/>
      <c r="D1643" s="1027"/>
      <c r="E1643" s="1027"/>
      <c r="F1643" s="1027"/>
      <c r="G1643" s="1027"/>
      <c r="H1643" s="1027"/>
    </row>
    <row r="1644" spans="2:8">
      <c r="B1644" s="1028" t="s">
        <v>503</v>
      </c>
      <c r="C1644" s="1029"/>
      <c r="D1644" s="41" t="s">
        <v>495</v>
      </c>
      <c r="E1644" s="25" t="s">
        <v>504</v>
      </c>
      <c r="F1644" s="25" t="s">
        <v>2530</v>
      </c>
      <c r="G1644" s="26" t="s">
        <v>505</v>
      </c>
      <c r="H1644" s="27" t="s">
        <v>493</v>
      </c>
    </row>
    <row r="1645" spans="2:8">
      <c r="B1645" s="111" t="s">
        <v>2514</v>
      </c>
      <c r="C1645" s="11" t="str">
        <f>VLOOKUP(B1645,'LISTA DE PRECIOS'!A:B,2,FALSE)</f>
        <v>Ayudante</v>
      </c>
      <c r="D1645" s="12" t="str">
        <f>VLOOKUP(B1645,'LISTA DE PRECIOS'!A:D,4,FALSE)</f>
        <v>Día</v>
      </c>
      <c r="E1645" s="23">
        <v>1</v>
      </c>
      <c r="F1645" s="23">
        <v>2</v>
      </c>
      <c r="G1645" s="13">
        <f>VLOOKUP(B1645,'LISTA DE PRECIOS'!A:E,5,FALSE)</f>
        <v>67964</v>
      </c>
      <c r="H1645" s="119">
        <f>+ROUND(E1645*F1645*G1645,0)</f>
        <v>135928</v>
      </c>
    </row>
    <row r="1646" spans="2:8" ht="15.75" thickBot="1">
      <c r="B1646" s="118" t="s">
        <v>2516</v>
      </c>
      <c r="C1646" s="11" t="str">
        <f>VLOOKUP(B1646,'LISTA DE PRECIOS'!A:B,2,FALSE)</f>
        <v>Oficial</v>
      </c>
      <c r="D1646" s="12" t="str">
        <f>VLOOKUP(B1646,'LISTA DE PRECIOS'!A:D,4,FALSE)</f>
        <v>Día</v>
      </c>
      <c r="E1646" s="117">
        <v>1</v>
      </c>
      <c r="F1646" s="117">
        <v>1</v>
      </c>
      <c r="G1646" s="13">
        <f>VLOOKUP(B1646,'LISTA DE PRECIOS'!A:E,5,FALSE)</f>
        <v>122335</v>
      </c>
      <c r="H1646" s="116">
        <f>+ROUND(E1646*F1646*G1646,0)</f>
        <v>122335</v>
      </c>
    </row>
    <row r="1647" spans="2:8" ht="15.75" thickBot="1">
      <c r="B1647" s="991"/>
      <c r="C1647" s="991"/>
      <c r="D1647" s="991"/>
      <c r="E1647" s="1042" t="s">
        <v>506</v>
      </c>
      <c r="F1647" s="1043"/>
      <c r="G1647" s="1031"/>
      <c r="H1647" s="29">
        <f>ROUND(SUM(H1645:H1646),0)</f>
        <v>258263</v>
      </c>
    </row>
    <row r="1648" spans="2:8" ht="15.75" thickBot="1">
      <c r="B1648" s="42"/>
      <c r="C1648" s="42"/>
      <c r="D1648" s="42"/>
      <c r="E1648" s="42"/>
      <c r="F1648" s="42"/>
      <c r="G1648" s="42"/>
      <c r="H1648" s="42"/>
    </row>
    <row r="1649" spans="2:8" ht="15.75" thickBot="1">
      <c r="B1649" s="40"/>
      <c r="C1649" s="40"/>
      <c r="D1649" s="40"/>
      <c r="E1649" s="995" t="s">
        <v>507</v>
      </c>
      <c r="F1649" s="996"/>
      <c r="G1649" s="997"/>
      <c r="H1649" s="14">
        <f>+ROUND(H1647+H1638+H1634+H1642,0)</f>
        <v>989057</v>
      </c>
    </row>
    <row r="1651" spans="2:8" ht="15.75" thickBot="1"/>
    <row r="1652" spans="2:8" ht="16.5" thickBot="1">
      <c r="B1652" s="998" t="s">
        <v>2532</v>
      </c>
      <c r="C1652" s="999"/>
      <c r="D1652" s="999"/>
      <c r="E1652" s="999"/>
      <c r="F1652" s="999"/>
      <c r="G1652" s="999"/>
      <c r="H1652" s="1000"/>
    </row>
    <row r="1653" spans="2:8" ht="15" customHeight="1" thickBot="1">
      <c r="B1653" s="1001" t="s">
        <v>488</v>
      </c>
      <c r="C1653" s="1002"/>
      <c r="D1653" s="1003"/>
      <c r="E1653" s="1004"/>
      <c r="F1653" s="1004"/>
      <c r="G1653" s="1004"/>
      <c r="H1653" s="1005"/>
    </row>
    <row r="1654" spans="2:8" ht="15.75" customHeight="1" thickBot="1">
      <c r="B1654" s="1006" t="s">
        <v>2578</v>
      </c>
      <c r="C1654" s="1007"/>
      <c r="D1654" s="1259" t="s">
        <v>2170</v>
      </c>
      <c r="E1654" s="1273"/>
      <c r="F1654" s="1273"/>
      <c r="G1654" s="1273"/>
      <c r="H1654" s="1274"/>
    </row>
    <row r="1655" spans="2:8" ht="14.45" customHeight="1">
      <c r="B1655" s="1010" t="str">
        <f>VLOOKUP(D1654,ACTIVIDADES!A:D,2,FALSE)</f>
        <v>Tapa plástica de registro de 0,20 x 0,20 m</v>
      </c>
      <c r="C1655" s="1011"/>
      <c r="D1655" s="1010" t="s">
        <v>34</v>
      </c>
      <c r="E1655" s="1011"/>
      <c r="F1655" s="1011"/>
      <c r="G1655" s="1011"/>
      <c r="H1655" s="38" t="s">
        <v>1</v>
      </c>
    </row>
    <row r="1656" spans="2:8">
      <c r="B1656" s="1012"/>
      <c r="C1656" s="1013"/>
      <c r="D1656" s="1016">
        <f>+ROUND(H1674+H1665+H1661+H1669,0)</f>
        <v>19620</v>
      </c>
      <c r="E1656" s="1017"/>
      <c r="F1656" s="1017"/>
      <c r="G1656" s="1017"/>
      <c r="H1656" s="1020" t="s">
        <v>35</v>
      </c>
    </row>
    <row r="1657" spans="2:8" ht="15.75" thickBot="1">
      <c r="B1657" s="1014"/>
      <c r="C1657" s="1015"/>
      <c r="D1657" s="1018"/>
      <c r="E1657" s="1019"/>
      <c r="F1657" s="1019"/>
      <c r="G1657" s="1019"/>
      <c r="H1657" s="1021"/>
    </row>
    <row r="1658" spans="2:8" ht="15.75" thickBot="1"/>
    <row r="1659" spans="2:8">
      <c r="B1659" s="1028" t="s">
        <v>494</v>
      </c>
      <c r="C1659" s="1029"/>
      <c r="D1659" s="41" t="s">
        <v>495</v>
      </c>
      <c r="E1659" s="25" t="s">
        <v>496</v>
      </c>
      <c r="F1659" s="25" t="s">
        <v>2469</v>
      </c>
      <c r="G1659" s="26" t="s">
        <v>492</v>
      </c>
      <c r="H1659" s="27" t="s">
        <v>493</v>
      </c>
    </row>
    <row r="1660" spans="2:8" ht="22.5" customHeight="1" thickBot="1">
      <c r="B1660" s="170" t="s">
        <v>1137</v>
      </c>
      <c r="C1660" s="11" t="str">
        <f>VLOOKUP(B1660,'LISTA DE PRECIOS'!A:B,2,FALSE)</f>
        <v>Tapa plástica de registro de 0,20 x 0,20 m</v>
      </c>
      <c r="D1660" s="12" t="str">
        <f>VLOOKUP(B1660,'LISTA DE PRECIOS'!A:D,4,FALSE)</f>
        <v>Un</v>
      </c>
      <c r="E1660" s="173">
        <v>1</v>
      </c>
      <c r="F1660" s="173">
        <v>1</v>
      </c>
      <c r="G1660" s="13">
        <f>VLOOKUP(B1660,'LISTA DE PRECIOS'!A:E,5,FALSE)</f>
        <v>5347</v>
      </c>
      <c r="H1660" s="94">
        <f t="shared" ref="H1660" si="127">+ROUND(E1660*F1660*G1660,0)</f>
        <v>5347</v>
      </c>
    </row>
    <row r="1661" spans="2:8" ht="15.75" thickBot="1">
      <c r="B1661" s="1022"/>
      <c r="C1661" s="1023"/>
      <c r="D1661" s="1024"/>
      <c r="E1661" s="1030" t="s">
        <v>497</v>
      </c>
      <c r="F1661" s="1031"/>
      <c r="G1661" s="1032"/>
      <c r="H1661" s="29">
        <f>ROUND(SUM(H1660:H1660),0)</f>
        <v>5347</v>
      </c>
    </row>
    <row r="1662" spans="2:8" ht="15.75" thickBot="1">
      <c r="B1662" s="1027"/>
      <c r="C1662" s="1027"/>
      <c r="D1662" s="1027"/>
      <c r="E1662" s="1027"/>
      <c r="F1662" s="1027"/>
      <c r="G1662" s="1027"/>
      <c r="H1662" s="1027"/>
    </row>
    <row r="1663" spans="2:8">
      <c r="B1663" s="1028" t="s">
        <v>489</v>
      </c>
      <c r="C1663" s="1029"/>
      <c r="D1663" s="41" t="s">
        <v>490</v>
      </c>
      <c r="E1663" s="25" t="s">
        <v>491</v>
      </c>
      <c r="F1663" s="25" t="s">
        <v>2530</v>
      </c>
      <c r="G1663" s="26" t="s">
        <v>492</v>
      </c>
      <c r="H1663" s="27" t="s">
        <v>493</v>
      </c>
    </row>
    <row r="1664" spans="2:8" ht="15.75" thickBot="1">
      <c r="B1664" s="91" t="s">
        <v>543</v>
      </c>
      <c r="C1664" s="11" t="str">
        <f>VLOOKUP(B1664,'LISTA DE PRECIOS'!A:B,2,FALSE)</f>
        <v>Herramienta menor</v>
      </c>
      <c r="D1664" s="12" t="str">
        <f>VLOOKUP(B1664,'LISTA DE PRECIOS'!A:D,4,FALSE)</f>
        <v>%MO</v>
      </c>
      <c r="E1664" s="155">
        <v>0.5</v>
      </c>
      <c r="F1664" s="155"/>
      <c r="G1664" s="93">
        <f>+H1674</f>
        <v>9515</v>
      </c>
      <c r="H1664" s="154">
        <f>+ROUND(E1664*G1664,0)</f>
        <v>4758</v>
      </c>
    </row>
    <row r="1665" spans="2:8" ht="15.75" thickBot="1">
      <c r="B1665" s="1022"/>
      <c r="C1665" s="1023"/>
      <c r="D1665" s="1024"/>
      <c r="E1665" s="1030" t="s">
        <v>498</v>
      </c>
      <c r="F1665" s="1031"/>
      <c r="G1665" s="1032"/>
      <c r="H1665" s="29">
        <f>ROUND(SUM(H1664:H1664),0)</f>
        <v>4758</v>
      </c>
    </row>
    <row r="1666" spans="2:8" ht="15.75" thickBot="1">
      <c r="B1666" s="42"/>
      <c r="C1666" s="42"/>
      <c r="D1666" s="42"/>
      <c r="E1666" s="10"/>
      <c r="F1666" s="10"/>
      <c r="G1666" s="7"/>
      <c r="H1666" s="8"/>
    </row>
    <row r="1667" spans="2:8" ht="24.75" thickBot="1">
      <c r="B1667" s="1033" t="s">
        <v>499</v>
      </c>
      <c r="C1667" s="1034"/>
      <c r="D1667" s="30" t="s">
        <v>495</v>
      </c>
      <c r="E1667" s="30" t="s">
        <v>501</v>
      </c>
      <c r="F1667" s="25" t="s">
        <v>2530</v>
      </c>
      <c r="G1667" s="31" t="s">
        <v>500</v>
      </c>
      <c r="H1667" s="32" t="s">
        <v>493</v>
      </c>
    </row>
    <row r="1668" spans="2:8" ht="15.75" thickBot="1">
      <c r="B1668" s="15">
        <v>3</v>
      </c>
      <c r="C1668" s="16" t="s">
        <v>4</v>
      </c>
      <c r="D1668" s="17"/>
      <c r="E1668" s="18"/>
      <c r="F1668" s="18"/>
      <c r="G1668" s="19"/>
      <c r="H1668" s="20">
        <f t="shared" ref="H1668" si="128">+ROUND(E1668*G1668,0)</f>
        <v>0</v>
      </c>
    </row>
    <row r="1669" spans="2:8" ht="15.75" thickBot="1">
      <c r="B1669" s="991"/>
      <c r="C1669" s="991"/>
      <c r="D1669" s="991"/>
      <c r="E1669" s="992" t="s">
        <v>502</v>
      </c>
      <c r="F1669" s="993"/>
      <c r="G1669" s="994"/>
      <c r="H1669" s="33">
        <f>ROUND(SUM(H1668:H1668),0)</f>
        <v>0</v>
      </c>
    </row>
    <row r="1670" spans="2:8" ht="15.75" thickBot="1">
      <c r="B1670" s="1027"/>
      <c r="C1670" s="1027"/>
      <c r="D1670" s="1027"/>
      <c r="E1670" s="1027"/>
      <c r="F1670" s="1027"/>
      <c r="G1670" s="1027"/>
      <c r="H1670" s="1027"/>
    </row>
    <row r="1671" spans="2:8">
      <c r="B1671" s="1028" t="s">
        <v>503</v>
      </c>
      <c r="C1671" s="1029"/>
      <c r="D1671" s="41" t="s">
        <v>495</v>
      </c>
      <c r="E1671" s="25" t="s">
        <v>504</v>
      </c>
      <c r="F1671" s="25" t="s">
        <v>2530</v>
      </c>
      <c r="G1671" s="26" t="s">
        <v>505</v>
      </c>
      <c r="H1671" s="27" t="s">
        <v>493</v>
      </c>
    </row>
    <row r="1672" spans="2:8">
      <c r="B1672" s="111" t="s">
        <v>2514</v>
      </c>
      <c r="C1672" s="11" t="str">
        <f>VLOOKUP(B1672,'LISTA DE PRECIOS'!A:B,2,FALSE)</f>
        <v>Ayudante</v>
      </c>
      <c r="D1672" s="12" t="str">
        <f>VLOOKUP(B1672,'LISTA DE PRECIOS'!A:D,4,FALSE)</f>
        <v>Día</v>
      </c>
      <c r="E1672" s="23">
        <v>0.05</v>
      </c>
      <c r="F1672" s="23">
        <v>1</v>
      </c>
      <c r="G1672" s="13">
        <f>VLOOKUP(B1672,'LISTA DE PRECIOS'!A:E,5,FALSE)</f>
        <v>67964</v>
      </c>
      <c r="H1672" s="119">
        <f>+ROUND(E1672*F1672*G1672,0)</f>
        <v>3398</v>
      </c>
    </row>
    <row r="1673" spans="2:8" ht="15.75" thickBot="1">
      <c r="B1673" s="118" t="s">
        <v>2516</v>
      </c>
      <c r="C1673" s="11" t="str">
        <f>VLOOKUP(B1673,'LISTA DE PRECIOS'!A:B,2,FALSE)</f>
        <v>Oficial</v>
      </c>
      <c r="D1673" s="12" t="str">
        <f>VLOOKUP(B1673,'LISTA DE PRECIOS'!A:D,4,FALSE)</f>
        <v>Día</v>
      </c>
      <c r="E1673" s="117">
        <v>0.05</v>
      </c>
      <c r="F1673" s="117">
        <v>1</v>
      </c>
      <c r="G1673" s="13">
        <f>VLOOKUP(B1673,'LISTA DE PRECIOS'!A:E,5,FALSE)</f>
        <v>122335</v>
      </c>
      <c r="H1673" s="116">
        <f>+ROUND(E1673*F1673*G1673,0)</f>
        <v>6117</v>
      </c>
    </row>
    <row r="1674" spans="2:8" ht="15.75" thickBot="1">
      <c r="B1674" s="991"/>
      <c r="C1674" s="991"/>
      <c r="D1674" s="991"/>
      <c r="E1674" s="1042" t="s">
        <v>506</v>
      </c>
      <c r="F1674" s="1043"/>
      <c r="G1674" s="1031"/>
      <c r="H1674" s="29">
        <f>ROUND(SUM(H1672:H1673),0)</f>
        <v>9515</v>
      </c>
    </row>
    <row r="1675" spans="2:8" ht="15.75" thickBot="1">
      <c r="B1675" s="42"/>
      <c r="C1675" s="42"/>
      <c r="D1675" s="42"/>
      <c r="E1675" s="42"/>
      <c r="F1675" s="42"/>
      <c r="G1675" s="42"/>
      <c r="H1675" s="42"/>
    </row>
    <row r="1676" spans="2:8" ht="15.75" thickBot="1">
      <c r="B1676" s="40"/>
      <c r="C1676" s="40"/>
      <c r="D1676" s="40"/>
      <c r="E1676" s="995" t="s">
        <v>507</v>
      </c>
      <c r="F1676" s="996"/>
      <c r="G1676" s="997"/>
      <c r="H1676" s="14">
        <f>+ROUND(H1674+H1665+H1661+H1669,0)</f>
        <v>19620</v>
      </c>
    </row>
    <row r="1677" spans="2:8">
      <c r="B1677" s="40"/>
      <c r="C1677" s="40"/>
      <c r="D1677" s="40"/>
      <c r="E1677" s="201"/>
      <c r="F1677" s="201"/>
      <c r="G1677" s="201"/>
      <c r="H1677" s="200"/>
    </row>
    <row r="1678" spans="2:8" ht="14.45" customHeight="1" thickBot="1"/>
    <row r="1679" spans="2:8" ht="16.5" thickBot="1">
      <c r="B1679" s="998" t="s">
        <v>2532</v>
      </c>
      <c r="C1679" s="999"/>
      <c r="D1679" s="999"/>
      <c r="E1679" s="999"/>
      <c r="F1679" s="999"/>
      <c r="G1679" s="999"/>
      <c r="H1679" s="1000"/>
    </row>
    <row r="1680" spans="2:8" ht="15" customHeight="1" thickBot="1">
      <c r="B1680" s="1001" t="s">
        <v>488</v>
      </c>
      <c r="C1680" s="1002"/>
      <c r="D1680" s="1003"/>
      <c r="E1680" s="1004"/>
      <c r="F1680" s="1004"/>
      <c r="G1680" s="1004"/>
      <c r="H1680" s="1005"/>
    </row>
    <row r="1681" spans="2:11" ht="15.75" thickBot="1">
      <c r="B1681" s="1006" t="s">
        <v>2578</v>
      </c>
      <c r="C1681" s="1007"/>
      <c r="D1681" s="1008" t="s">
        <v>2698</v>
      </c>
      <c r="E1681" s="1007"/>
      <c r="F1681" s="1007"/>
      <c r="G1681" s="1007"/>
      <c r="H1681" s="1009"/>
    </row>
    <row r="1682" spans="2:11" ht="14.45" customHeight="1">
      <c r="B1682" s="1010" t="e">
        <f>VLOOKUP(D1681,ACTIVIDADES!A:D,2,FALSE)</f>
        <v>#N/A</v>
      </c>
      <c r="C1682" s="1011"/>
      <c r="D1682" s="1010" t="s">
        <v>34</v>
      </c>
      <c r="E1682" s="1011"/>
      <c r="F1682" s="1011"/>
      <c r="G1682" s="1011"/>
      <c r="H1682" s="38" t="s">
        <v>1</v>
      </c>
    </row>
    <row r="1683" spans="2:11">
      <c r="B1683" s="1012"/>
      <c r="C1683" s="1013"/>
      <c r="D1683" s="1016">
        <f>+ROUND(H1704+H1696+H1692+H1700,0)</f>
        <v>9650</v>
      </c>
      <c r="E1683" s="1017"/>
      <c r="F1683" s="1017"/>
      <c r="G1683" s="1017"/>
      <c r="H1683" s="1020" t="e">
        <v>#N/A</v>
      </c>
    </row>
    <row r="1684" spans="2:11" ht="15.75" thickBot="1">
      <c r="B1684" s="1014"/>
      <c r="C1684" s="1015"/>
      <c r="D1684" s="1018"/>
      <c r="E1684" s="1019"/>
      <c r="F1684" s="1019"/>
      <c r="G1684" s="1019"/>
      <c r="H1684" s="1021"/>
    </row>
    <row r="1685" spans="2:11" ht="15.75" thickBot="1"/>
    <row r="1686" spans="2:11">
      <c r="B1686" s="1207" t="s">
        <v>494</v>
      </c>
      <c r="C1686" s="1208"/>
      <c r="D1686" s="124" t="s">
        <v>495</v>
      </c>
      <c r="E1686" s="123" t="s">
        <v>496</v>
      </c>
      <c r="F1686" s="123" t="s">
        <v>2469</v>
      </c>
      <c r="G1686" s="122" t="s">
        <v>492</v>
      </c>
      <c r="H1686" s="121" t="s">
        <v>493</v>
      </c>
    </row>
    <row r="1687" spans="2:11" ht="30">
      <c r="B1687" s="114"/>
      <c r="C1687" s="1" t="s">
        <v>429</v>
      </c>
      <c r="D1687" s="12" t="s">
        <v>28</v>
      </c>
      <c r="E1687" s="12">
        <v>1</v>
      </c>
      <c r="F1687" s="12">
        <v>1.05</v>
      </c>
      <c r="G1687" s="13">
        <v>2750</v>
      </c>
      <c r="H1687" s="39">
        <f>+ROUND(E1687*F1687*G1687,0)</f>
        <v>2888</v>
      </c>
      <c r="K1687" s="1" t="s">
        <v>429</v>
      </c>
    </row>
    <row r="1688" spans="2:11">
      <c r="B1688" s="114" t="s">
        <v>649</v>
      </c>
      <c r="C1688" s="11" t="str">
        <f>VLOOKUP(B1688,'LISTA DE PRECIOS'!A:B,2,FALSE)</f>
        <v>Accesorios PVC presión</v>
      </c>
      <c r="D1688" s="12" t="str">
        <f>VLOOKUP(B1688,'LISTA DE PRECIOS'!A:D,4,FALSE)</f>
        <v>%Tub</v>
      </c>
      <c r="E1688" s="12">
        <v>0.17</v>
      </c>
      <c r="F1688" s="12">
        <v>1</v>
      </c>
      <c r="G1688" s="13">
        <f>+E1688*H1687</f>
        <v>490.96000000000004</v>
      </c>
      <c r="H1688" s="39">
        <f>+ROUND(G1688,0)</f>
        <v>491</v>
      </c>
    </row>
    <row r="1689" spans="2:11">
      <c r="B1689" s="114" t="s">
        <v>926</v>
      </c>
      <c r="C1689" s="11" t="str">
        <f>VLOOKUP(B1689,'LISTA DE PRECIOS'!A:B,2,FALSE)</f>
        <v>Limpiador removedor PVC 1/4</v>
      </c>
      <c r="D1689" s="12" t="str">
        <f>VLOOKUP(B1689,'LISTA DE PRECIOS'!A:D,4,FALSE)</f>
        <v>Un</v>
      </c>
      <c r="E1689" s="176">
        <v>8.0000000000000002E-3</v>
      </c>
      <c r="F1689" s="12">
        <v>1.03</v>
      </c>
      <c r="G1689" s="13">
        <f>VLOOKUP(B1689,'LISTA DE PRECIOS'!A:E,5,FALSE)</f>
        <v>37083</v>
      </c>
      <c r="H1689" s="39">
        <f t="shared" ref="H1689:H1691" si="129">+ROUND(E1689*F1689*G1689,0)</f>
        <v>306</v>
      </c>
    </row>
    <row r="1690" spans="2:11">
      <c r="B1690" s="114" t="s">
        <v>1111</v>
      </c>
      <c r="C1690" s="11" t="str">
        <f>VLOOKUP(B1690,'LISTA DE PRECIOS'!A:B,2,FALSE)</f>
        <v>Soldadura liquida para PVC 1/4</v>
      </c>
      <c r="D1690" s="12" t="str">
        <f>VLOOKUP(B1690,'LISTA DE PRECIOS'!A:D,4,FALSE)</f>
        <v>Un</v>
      </c>
      <c r="E1690" s="176">
        <v>8.0000000000000002E-3</v>
      </c>
      <c r="F1690" s="12">
        <v>1.03</v>
      </c>
      <c r="G1690" s="13">
        <f>VLOOKUP(B1690,'LISTA DE PRECIOS'!A:E,5,FALSE)</f>
        <v>62900</v>
      </c>
      <c r="H1690" s="39">
        <f t="shared" si="129"/>
        <v>518</v>
      </c>
    </row>
    <row r="1691" spans="2:11" ht="15.75" thickBot="1">
      <c r="B1691" s="91" t="s">
        <v>2427</v>
      </c>
      <c r="C1691" s="11" t="str">
        <f>VLOOKUP(B1691,'LISTA DE PRECIOS'!A:B,2,FALSE)</f>
        <v>Mortero 1:3 (producción)</v>
      </c>
      <c r="D1691" s="12" t="str">
        <f>VLOOKUP(B1691,'LISTA DE PRECIOS'!A:D,4,FALSE)</f>
        <v>M3</v>
      </c>
      <c r="E1691" s="173">
        <v>4.0000000000000001E-3</v>
      </c>
      <c r="F1691" s="92">
        <v>1.05</v>
      </c>
      <c r="G1691" s="13">
        <f>VLOOKUP(B1691,'LISTA DE PRECIOS'!A:E,5,FALSE)</f>
        <v>335812</v>
      </c>
      <c r="H1691" s="94">
        <f t="shared" si="129"/>
        <v>1410</v>
      </c>
    </row>
    <row r="1692" spans="2:11" ht="15.75" thickBot="1">
      <c r="B1692" s="1022"/>
      <c r="C1692" s="1023"/>
      <c r="D1692" s="1024"/>
      <c r="E1692" s="1030" t="s">
        <v>497</v>
      </c>
      <c r="F1692" s="1031"/>
      <c r="G1692" s="1032"/>
      <c r="H1692" s="29">
        <f>ROUND(SUM(H1687:H1691),0)</f>
        <v>5613</v>
      </c>
    </row>
    <row r="1693" spans="2:11" ht="15.75" thickBot="1">
      <c r="B1693" s="1027"/>
      <c r="C1693" s="1027"/>
      <c r="D1693" s="1027"/>
      <c r="E1693" s="1027"/>
      <c r="F1693" s="1027"/>
      <c r="G1693" s="1027"/>
      <c r="H1693" s="1027"/>
    </row>
    <row r="1694" spans="2:11">
      <c r="B1694" s="1207" t="s">
        <v>489</v>
      </c>
      <c r="C1694" s="1208"/>
      <c r="D1694" s="124" t="s">
        <v>490</v>
      </c>
      <c r="E1694" s="123" t="s">
        <v>491</v>
      </c>
      <c r="F1694" s="123" t="s">
        <v>2530</v>
      </c>
      <c r="G1694" s="122" t="s">
        <v>492</v>
      </c>
      <c r="H1694" s="121" t="s">
        <v>493</v>
      </c>
    </row>
    <row r="1695" spans="2:11" ht="15.75" thickBot="1">
      <c r="B1695" s="91" t="s">
        <v>543</v>
      </c>
      <c r="C1695" s="95" t="s">
        <v>203</v>
      </c>
      <c r="D1695" s="92" t="s">
        <v>39</v>
      </c>
      <c r="E1695" s="155">
        <v>0.1</v>
      </c>
      <c r="F1695" s="155"/>
      <c r="G1695" s="93">
        <f>+H1704</f>
        <v>3670</v>
      </c>
      <c r="H1695" s="154">
        <f>+ROUND(E1695*G1695,0)</f>
        <v>367</v>
      </c>
    </row>
    <row r="1696" spans="2:11" ht="15.75" thickBot="1">
      <c r="B1696" s="1022"/>
      <c r="C1696" s="1023"/>
      <c r="D1696" s="1024"/>
      <c r="E1696" s="1030" t="s">
        <v>498</v>
      </c>
      <c r="F1696" s="1031"/>
      <c r="G1696" s="1032"/>
      <c r="H1696" s="29">
        <f>ROUND(SUM(H1695:H1695),0)</f>
        <v>367</v>
      </c>
    </row>
    <row r="1697" spans="2:8" ht="15.75" thickBot="1">
      <c r="B1697" s="42"/>
      <c r="C1697" s="42"/>
      <c r="D1697" s="42"/>
      <c r="E1697" s="10"/>
      <c r="F1697" s="10"/>
      <c r="G1697" s="7"/>
      <c r="H1697" s="8"/>
    </row>
    <row r="1698" spans="2:8" ht="24.75" thickBot="1">
      <c r="B1698" s="1033" t="s">
        <v>499</v>
      </c>
      <c r="C1698" s="1034"/>
      <c r="D1698" s="30" t="s">
        <v>495</v>
      </c>
      <c r="E1698" s="30" t="s">
        <v>501</v>
      </c>
      <c r="F1698" s="25" t="s">
        <v>2530</v>
      </c>
      <c r="G1698" s="31" t="s">
        <v>500</v>
      </c>
      <c r="H1698" s="32" t="s">
        <v>493</v>
      </c>
    </row>
    <row r="1699" spans="2:8" ht="15.75" thickBot="1">
      <c r="B1699" s="15">
        <v>3</v>
      </c>
      <c r="C1699" s="16" t="s">
        <v>4</v>
      </c>
      <c r="D1699" s="17"/>
      <c r="E1699" s="18"/>
      <c r="F1699" s="18"/>
      <c r="G1699" s="19"/>
      <c r="H1699" s="20">
        <f t="shared" ref="H1699" si="130">+ROUND(E1699*G1699,0)</f>
        <v>0</v>
      </c>
    </row>
    <row r="1700" spans="2:8" ht="15.75" thickBot="1">
      <c r="B1700" s="991"/>
      <c r="C1700" s="991"/>
      <c r="D1700" s="991"/>
      <c r="E1700" s="992" t="s">
        <v>502</v>
      </c>
      <c r="F1700" s="993"/>
      <c r="G1700" s="994"/>
      <c r="H1700" s="33">
        <f>ROUND(SUM(H1699:H1699),0)</f>
        <v>0</v>
      </c>
    </row>
    <row r="1701" spans="2:8" ht="15.75" thickBot="1">
      <c r="B1701" s="1027"/>
      <c r="C1701" s="1027"/>
      <c r="D1701" s="1027"/>
      <c r="E1701" s="1027"/>
      <c r="F1701" s="1027"/>
      <c r="G1701" s="1027"/>
      <c r="H1701" s="1027"/>
    </row>
    <row r="1702" spans="2:8">
      <c r="B1702" s="1207" t="s">
        <v>503</v>
      </c>
      <c r="C1702" s="1208"/>
      <c r="D1702" s="124" t="s">
        <v>495</v>
      </c>
      <c r="E1702" s="123" t="s">
        <v>504</v>
      </c>
      <c r="F1702" s="123" t="s">
        <v>2530</v>
      </c>
      <c r="G1702" s="122" t="s">
        <v>505</v>
      </c>
      <c r="H1702" s="121" t="s">
        <v>493</v>
      </c>
    </row>
    <row r="1703" spans="2:8" ht="15.75" thickBot="1">
      <c r="B1703" s="118" t="s">
        <v>2516</v>
      </c>
      <c r="C1703" s="95" t="s">
        <v>2500</v>
      </c>
      <c r="D1703" s="92" t="s">
        <v>52</v>
      </c>
      <c r="E1703" s="117">
        <v>0.03</v>
      </c>
      <c r="F1703" s="117">
        <v>1</v>
      </c>
      <c r="G1703" s="13">
        <f>VLOOKUP(B1703,'LISTA DE PRECIOS'!A:E,5,FALSE)</f>
        <v>122335</v>
      </c>
      <c r="H1703" s="116">
        <f t="shared" ref="H1703" si="131">+ROUND(E1703*F1703*G1703,0)</f>
        <v>3670</v>
      </c>
    </row>
    <row r="1704" spans="2:8" ht="15.75" thickBot="1">
      <c r="B1704" s="991"/>
      <c r="C1704" s="991"/>
      <c r="D1704" s="991"/>
      <c r="E1704" s="1042" t="s">
        <v>506</v>
      </c>
      <c r="F1704" s="1043"/>
      <c r="G1704" s="1031"/>
      <c r="H1704" s="29">
        <f>ROUND(SUM(H1703:H1703),0)</f>
        <v>3670</v>
      </c>
    </row>
    <row r="1705" spans="2:8" ht="15.75" thickBot="1">
      <c r="B1705" s="42"/>
      <c r="C1705" s="42"/>
      <c r="D1705" s="42"/>
      <c r="E1705" s="42"/>
      <c r="F1705" s="42"/>
      <c r="G1705" s="42"/>
      <c r="H1705" s="42"/>
    </row>
    <row r="1706" spans="2:8" ht="15.75" thickBot="1">
      <c r="B1706" s="40"/>
      <c r="C1706" s="40"/>
      <c r="D1706" s="40"/>
      <c r="E1706" s="995" t="s">
        <v>507</v>
      </c>
      <c r="F1706" s="996"/>
      <c r="G1706" s="997"/>
      <c r="H1706" s="14">
        <f>+ROUND(H1704+H1696+H1692+H1700,0)</f>
        <v>9650</v>
      </c>
    </row>
    <row r="1707" spans="2:8">
      <c r="B1707" s="40"/>
      <c r="C1707" s="40"/>
      <c r="D1707" s="40"/>
      <c r="E1707" s="201"/>
      <c r="F1707" s="201"/>
      <c r="G1707" s="201"/>
      <c r="H1707" s="200"/>
    </row>
    <row r="1708" spans="2:8" ht="14.45" customHeight="1" thickBot="1"/>
    <row r="1709" spans="2:8" ht="16.5" thickBot="1">
      <c r="B1709" s="998" t="s">
        <v>2532</v>
      </c>
      <c r="C1709" s="999"/>
      <c r="D1709" s="999"/>
      <c r="E1709" s="999"/>
      <c r="F1709" s="999"/>
      <c r="G1709" s="999"/>
      <c r="H1709" s="1000"/>
    </row>
    <row r="1710" spans="2:8" ht="15" customHeight="1" thickBot="1">
      <c r="B1710" s="1001" t="s">
        <v>488</v>
      </c>
      <c r="C1710" s="1002"/>
      <c r="D1710" s="1003"/>
      <c r="E1710" s="1004"/>
      <c r="F1710" s="1004"/>
      <c r="G1710" s="1004"/>
      <c r="H1710" s="1005"/>
    </row>
    <row r="1711" spans="2:8" ht="15.75" thickBot="1">
      <c r="B1711" s="1006" t="s">
        <v>2578</v>
      </c>
      <c r="C1711" s="1007"/>
      <c r="D1711" s="1008" t="s">
        <v>2699</v>
      </c>
      <c r="E1711" s="1007"/>
      <c r="F1711" s="1007"/>
      <c r="G1711" s="1007"/>
      <c r="H1711" s="1009"/>
    </row>
    <row r="1712" spans="2:8" ht="14.45" customHeight="1">
      <c r="B1712" s="1010" t="e">
        <f>VLOOKUP(D1711,ACTIVIDADES!A:D,2,FALSE)</f>
        <v>#N/A</v>
      </c>
      <c r="C1712" s="1011"/>
      <c r="D1712" s="1010" t="s">
        <v>34</v>
      </c>
      <c r="E1712" s="1011"/>
      <c r="F1712" s="1011"/>
      <c r="G1712" s="1011"/>
      <c r="H1712" s="38" t="s">
        <v>1</v>
      </c>
    </row>
    <row r="1713" spans="2:11">
      <c r="B1713" s="1012"/>
      <c r="C1713" s="1013"/>
      <c r="D1713" s="1016">
        <f>+ROUND(H1734+H1726+H1722+H1730,0)</f>
        <v>17193</v>
      </c>
      <c r="E1713" s="1017"/>
      <c r="F1713" s="1017"/>
      <c r="G1713" s="1017"/>
      <c r="H1713" s="1020" t="e">
        <v>#N/A</v>
      </c>
    </row>
    <row r="1714" spans="2:11" ht="15.75" thickBot="1">
      <c r="B1714" s="1014"/>
      <c r="C1714" s="1015"/>
      <c r="D1714" s="1018"/>
      <c r="E1714" s="1019"/>
      <c r="F1714" s="1019"/>
      <c r="G1714" s="1019"/>
      <c r="H1714" s="1021"/>
    </row>
    <row r="1715" spans="2:11" ht="15.75" thickBot="1"/>
    <row r="1716" spans="2:11">
      <c r="B1716" s="1207" t="s">
        <v>494</v>
      </c>
      <c r="C1716" s="1208"/>
      <c r="D1716" s="124" t="s">
        <v>495</v>
      </c>
      <c r="E1716" s="123" t="s">
        <v>496</v>
      </c>
      <c r="F1716" s="123" t="s">
        <v>2469</v>
      </c>
      <c r="G1716" s="122" t="s">
        <v>492</v>
      </c>
      <c r="H1716" s="121" t="s">
        <v>493</v>
      </c>
    </row>
    <row r="1717" spans="2:11">
      <c r="B1717" s="114"/>
      <c r="C1717" s="11" t="s">
        <v>2700</v>
      </c>
      <c r="D1717" s="12" t="s">
        <v>28</v>
      </c>
      <c r="E1717" s="12">
        <v>1</v>
      </c>
      <c r="F1717" s="12">
        <v>1.05</v>
      </c>
      <c r="G1717" s="13">
        <f>42000/6</f>
        <v>7000</v>
      </c>
      <c r="H1717" s="39">
        <f>+ROUND(E1717*F1717*G1717,0)</f>
        <v>7350</v>
      </c>
      <c r="K1717" s="11"/>
    </row>
    <row r="1718" spans="2:11">
      <c r="B1718" s="114" t="s">
        <v>649</v>
      </c>
      <c r="C1718" s="11" t="str">
        <f>VLOOKUP(B1718,'LISTA DE PRECIOS'!A:B,2,FALSE)</f>
        <v>Accesorios PVC presión</v>
      </c>
      <c r="D1718" s="12" t="str">
        <f>VLOOKUP(B1718,'LISTA DE PRECIOS'!A:D,4,FALSE)</f>
        <v>%Tub</v>
      </c>
      <c r="E1718" s="12">
        <v>0.17</v>
      </c>
      <c r="F1718" s="12">
        <v>1</v>
      </c>
      <c r="G1718" s="13">
        <f>+E1718*H1717</f>
        <v>1249.5</v>
      </c>
      <c r="H1718" s="39">
        <f>+ROUND(G1718,0)</f>
        <v>1250</v>
      </c>
    </row>
    <row r="1719" spans="2:11">
      <c r="B1719" s="114" t="s">
        <v>926</v>
      </c>
      <c r="C1719" s="11" t="str">
        <f>VLOOKUP(B1719,'LISTA DE PRECIOS'!A:B,2,FALSE)</f>
        <v>Limpiador removedor PVC 1/4</v>
      </c>
      <c r="D1719" s="12" t="str">
        <f>VLOOKUP(B1719,'LISTA DE PRECIOS'!A:D,4,FALSE)</f>
        <v>Un</v>
      </c>
      <c r="E1719" s="176">
        <v>0.01</v>
      </c>
      <c r="F1719" s="12">
        <v>1.03</v>
      </c>
      <c r="G1719" s="13">
        <f>VLOOKUP(B1719,'LISTA DE PRECIOS'!A:E,5,FALSE)</f>
        <v>37083</v>
      </c>
      <c r="H1719" s="39">
        <f t="shared" ref="H1719:H1721" si="132">+ROUND(E1719*F1719*G1719,0)</f>
        <v>382</v>
      </c>
    </row>
    <row r="1720" spans="2:11">
      <c r="B1720" s="114" t="s">
        <v>1111</v>
      </c>
      <c r="C1720" s="11" t="str">
        <f>VLOOKUP(B1720,'LISTA DE PRECIOS'!A:B,2,FALSE)</f>
        <v>Soldadura liquida para PVC 1/4</v>
      </c>
      <c r="D1720" s="12" t="str">
        <f>VLOOKUP(B1720,'LISTA DE PRECIOS'!A:D,4,FALSE)</f>
        <v>Un</v>
      </c>
      <c r="E1720" s="176">
        <v>0.01</v>
      </c>
      <c r="F1720" s="12">
        <v>1.03</v>
      </c>
      <c r="G1720" s="13">
        <f>VLOOKUP(B1720,'LISTA DE PRECIOS'!A:E,5,FALSE)</f>
        <v>62900</v>
      </c>
      <c r="H1720" s="39">
        <f t="shared" si="132"/>
        <v>648</v>
      </c>
    </row>
    <row r="1721" spans="2:11" ht="15.75" thickBot="1">
      <c r="B1721" s="91" t="s">
        <v>2427</v>
      </c>
      <c r="C1721" s="11" t="str">
        <f>VLOOKUP(B1721,'LISTA DE PRECIOS'!A:B,2,FALSE)</f>
        <v>Mortero 1:3 (producción)</v>
      </c>
      <c r="D1721" s="12" t="str">
        <f>VLOOKUP(B1721,'LISTA DE PRECIOS'!A:D,4,FALSE)</f>
        <v>M3</v>
      </c>
      <c r="E1721" s="173">
        <v>0.01</v>
      </c>
      <c r="F1721" s="92">
        <v>1.05</v>
      </c>
      <c r="G1721" s="13">
        <f>VLOOKUP(B1721,'LISTA DE PRECIOS'!A:E,5,FALSE)</f>
        <v>335812</v>
      </c>
      <c r="H1721" s="94">
        <f t="shared" si="132"/>
        <v>3526</v>
      </c>
    </row>
    <row r="1722" spans="2:11" ht="15.75" thickBot="1">
      <c r="B1722" s="1022"/>
      <c r="C1722" s="1023"/>
      <c r="D1722" s="1024"/>
      <c r="E1722" s="1030" t="s">
        <v>497</v>
      </c>
      <c r="F1722" s="1031"/>
      <c r="G1722" s="1032"/>
      <c r="H1722" s="29">
        <f>ROUND(SUM(H1717:H1721),0)</f>
        <v>13156</v>
      </c>
    </row>
    <row r="1723" spans="2:11" ht="15.75" thickBot="1">
      <c r="B1723" s="1027"/>
      <c r="C1723" s="1027"/>
      <c r="D1723" s="1027"/>
      <c r="E1723" s="1027"/>
      <c r="F1723" s="1027"/>
      <c r="G1723" s="1027"/>
      <c r="H1723" s="1027"/>
    </row>
    <row r="1724" spans="2:11">
      <c r="B1724" s="1207" t="s">
        <v>489</v>
      </c>
      <c r="C1724" s="1208"/>
      <c r="D1724" s="124" t="s">
        <v>490</v>
      </c>
      <c r="E1724" s="123" t="s">
        <v>491</v>
      </c>
      <c r="F1724" s="123" t="s">
        <v>2530</v>
      </c>
      <c r="G1724" s="122" t="s">
        <v>492</v>
      </c>
      <c r="H1724" s="121" t="s">
        <v>493</v>
      </c>
    </row>
    <row r="1725" spans="2:11" ht="15.75" thickBot="1">
      <c r="B1725" s="91" t="s">
        <v>543</v>
      </c>
      <c r="C1725" s="95" t="s">
        <v>203</v>
      </c>
      <c r="D1725" s="92" t="s">
        <v>39</v>
      </c>
      <c r="E1725" s="155">
        <v>0.1</v>
      </c>
      <c r="F1725" s="155"/>
      <c r="G1725" s="93">
        <f>+H1734</f>
        <v>3670</v>
      </c>
      <c r="H1725" s="154">
        <f>+ROUND(E1725*G1725,0)</f>
        <v>367</v>
      </c>
    </row>
    <row r="1726" spans="2:11" ht="15.75" thickBot="1">
      <c r="B1726" s="1022"/>
      <c r="C1726" s="1023"/>
      <c r="D1726" s="1024"/>
      <c r="E1726" s="1030" t="s">
        <v>498</v>
      </c>
      <c r="F1726" s="1031"/>
      <c r="G1726" s="1032"/>
      <c r="H1726" s="29">
        <f>ROUND(SUM(H1725:H1725),0)</f>
        <v>367</v>
      </c>
    </row>
    <row r="1727" spans="2:11" ht="15.75" thickBot="1">
      <c r="B1727" s="42"/>
      <c r="C1727" s="42"/>
      <c r="D1727" s="42"/>
      <c r="E1727" s="10"/>
      <c r="F1727" s="10"/>
      <c r="G1727" s="7"/>
      <c r="H1727" s="8"/>
    </row>
    <row r="1728" spans="2:11" ht="24.75" thickBot="1">
      <c r="B1728" s="1033" t="s">
        <v>499</v>
      </c>
      <c r="C1728" s="1034"/>
      <c r="D1728" s="30" t="s">
        <v>495</v>
      </c>
      <c r="E1728" s="30" t="s">
        <v>501</v>
      </c>
      <c r="F1728" s="25" t="s">
        <v>2530</v>
      </c>
      <c r="G1728" s="31" t="s">
        <v>500</v>
      </c>
      <c r="H1728" s="32" t="s">
        <v>493</v>
      </c>
    </row>
    <row r="1729" spans="2:8" ht="15.75" thickBot="1">
      <c r="B1729" s="15">
        <v>3</v>
      </c>
      <c r="C1729" s="16" t="s">
        <v>4</v>
      </c>
      <c r="D1729" s="17"/>
      <c r="E1729" s="18"/>
      <c r="F1729" s="18"/>
      <c r="G1729" s="19"/>
      <c r="H1729" s="20">
        <f t="shared" ref="H1729" si="133">+ROUND(E1729*G1729,0)</f>
        <v>0</v>
      </c>
    </row>
    <row r="1730" spans="2:8" ht="15.75" thickBot="1">
      <c r="B1730" s="991"/>
      <c r="C1730" s="991"/>
      <c r="D1730" s="991"/>
      <c r="E1730" s="992" t="s">
        <v>502</v>
      </c>
      <c r="F1730" s="993"/>
      <c r="G1730" s="994"/>
      <c r="H1730" s="33">
        <f>ROUND(SUM(H1729:H1729),0)</f>
        <v>0</v>
      </c>
    </row>
    <row r="1731" spans="2:8" ht="15.75" thickBot="1">
      <c r="B1731" s="1027"/>
      <c r="C1731" s="1027"/>
      <c r="D1731" s="1027"/>
      <c r="E1731" s="1027"/>
      <c r="F1731" s="1027"/>
      <c r="G1731" s="1027"/>
      <c r="H1731" s="1027"/>
    </row>
    <row r="1732" spans="2:8">
      <c r="B1732" s="1207" t="s">
        <v>503</v>
      </c>
      <c r="C1732" s="1208"/>
      <c r="D1732" s="124" t="s">
        <v>495</v>
      </c>
      <c r="E1732" s="123" t="s">
        <v>504</v>
      </c>
      <c r="F1732" s="123" t="s">
        <v>2530</v>
      </c>
      <c r="G1732" s="122" t="s">
        <v>505</v>
      </c>
      <c r="H1732" s="121" t="s">
        <v>493</v>
      </c>
    </row>
    <row r="1733" spans="2:8" ht="15.75" thickBot="1">
      <c r="B1733" s="118" t="s">
        <v>2516</v>
      </c>
      <c r="C1733" s="95" t="s">
        <v>2500</v>
      </c>
      <c r="D1733" s="92" t="s">
        <v>52</v>
      </c>
      <c r="E1733" s="117">
        <v>0.03</v>
      </c>
      <c r="F1733" s="117">
        <v>1</v>
      </c>
      <c r="G1733" s="13">
        <f>VLOOKUP(B1733,'LISTA DE PRECIOS'!A:E,5,FALSE)</f>
        <v>122335</v>
      </c>
      <c r="H1733" s="116">
        <f t="shared" ref="H1733" si="134">+ROUND(E1733*F1733*G1733,0)</f>
        <v>3670</v>
      </c>
    </row>
    <row r="1734" spans="2:8" ht="15.75" thickBot="1">
      <c r="B1734" s="991"/>
      <c r="C1734" s="991"/>
      <c r="D1734" s="991"/>
      <c r="E1734" s="1042" t="s">
        <v>506</v>
      </c>
      <c r="F1734" s="1043"/>
      <c r="G1734" s="1031"/>
      <c r="H1734" s="29">
        <f>ROUND(SUM(H1733:H1733),0)</f>
        <v>3670</v>
      </c>
    </row>
    <row r="1735" spans="2:8" ht="15.75" thickBot="1">
      <c r="B1735" s="42"/>
      <c r="C1735" s="42"/>
      <c r="D1735" s="42"/>
      <c r="E1735" s="42"/>
      <c r="F1735" s="42"/>
      <c r="G1735" s="42"/>
      <c r="H1735" s="42"/>
    </row>
    <row r="1736" spans="2:8" ht="15.75" thickBot="1">
      <c r="B1736" s="40"/>
      <c r="C1736" s="40"/>
      <c r="D1736" s="40"/>
      <c r="E1736" s="995" t="s">
        <v>507</v>
      </c>
      <c r="F1736" s="996"/>
      <c r="G1736" s="997"/>
      <c r="H1736" s="14">
        <f>+ROUND(H1734+H1726+H1722+H1730,0)</f>
        <v>17193</v>
      </c>
    </row>
  </sheetData>
  <mergeCells count="1416">
    <mergeCell ref="B1722:D1722"/>
    <mergeCell ref="E1722:G1722"/>
    <mergeCell ref="B1723:H1723"/>
    <mergeCell ref="B1724:C1724"/>
    <mergeCell ref="B1726:D1726"/>
    <mergeCell ref="E1726:G1726"/>
    <mergeCell ref="B1728:C1728"/>
    <mergeCell ref="B1730:D1730"/>
    <mergeCell ref="E1730:G1730"/>
    <mergeCell ref="B1731:H1731"/>
    <mergeCell ref="B1732:C1732"/>
    <mergeCell ref="B1734:D1734"/>
    <mergeCell ref="E1734:G1734"/>
    <mergeCell ref="E1736:G1736"/>
    <mergeCell ref="B1700:D1700"/>
    <mergeCell ref="E1700:G1700"/>
    <mergeCell ref="B1701:H1701"/>
    <mergeCell ref="B1702:C1702"/>
    <mergeCell ref="B1704:D1704"/>
    <mergeCell ref="E1704:G1704"/>
    <mergeCell ref="E1706:G1706"/>
    <mergeCell ref="B1709:H1709"/>
    <mergeCell ref="B1710:C1710"/>
    <mergeCell ref="D1710:H1710"/>
    <mergeCell ref="B1711:C1711"/>
    <mergeCell ref="D1711:H1711"/>
    <mergeCell ref="B1712:C1714"/>
    <mergeCell ref="D1712:G1712"/>
    <mergeCell ref="D1713:G1714"/>
    <mergeCell ref="H1713:H1714"/>
    <mergeCell ref="B1716:C1716"/>
    <mergeCell ref="B1679:H1679"/>
    <mergeCell ref="B1680:C1680"/>
    <mergeCell ref="D1680:H1680"/>
    <mergeCell ref="B1681:C1681"/>
    <mergeCell ref="D1681:H1681"/>
    <mergeCell ref="B1682:C1684"/>
    <mergeCell ref="D1682:G1682"/>
    <mergeCell ref="D1683:G1684"/>
    <mergeCell ref="H1683:H1684"/>
    <mergeCell ref="B1686:C1686"/>
    <mergeCell ref="B1692:D1692"/>
    <mergeCell ref="E1692:G1692"/>
    <mergeCell ref="B1693:H1693"/>
    <mergeCell ref="B1694:C1694"/>
    <mergeCell ref="B1696:D1696"/>
    <mergeCell ref="E1696:G1696"/>
    <mergeCell ref="B1698:C1698"/>
    <mergeCell ref="B1286:H1286"/>
    <mergeCell ref="B1287:C1287"/>
    <mergeCell ref="B1289:D1289"/>
    <mergeCell ref="E1289:G1289"/>
    <mergeCell ref="E1291:G1291"/>
    <mergeCell ref="B1256:C1256"/>
    <mergeCell ref="B1258:D1258"/>
    <mergeCell ref="E1258:G1258"/>
    <mergeCell ref="E1260:G1260"/>
    <mergeCell ref="D1267:G1268"/>
    <mergeCell ref="H1267:H1268"/>
    <mergeCell ref="B1285:D1285"/>
    <mergeCell ref="E1285:G1285"/>
    <mergeCell ref="B1263:H1263"/>
    <mergeCell ref="B1264:C1264"/>
    <mergeCell ref="D1264:H1264"/>
    <mergeCell ref="B1265:C1265"/>
    <mergeCell ref="D1265:H1265"/>
    <mergeCell ref="B1266:C1268"/>
    <mergeCell ref="D1266:G1266"/>
    <mergeCell ref="B1270:C1270"/>
    <mergeCell ref="B1277:D1277"/>
    <mergeCell ref="E1277:G1277"/>
    <mergeCell ref="B1278:H1278"/>
    <mergeCell ref="B1279:C1279"/>
    <mergeCell ref="B1281:D1281"/>
    <mergeCell ref="E1281:G1281"/>
    <mergeCell ref="B1283:C1283"/>
    <mergeCell ref="E1250:G1250"/>
    <mergeCell ref="B1252:C1252"/>
    <mergeCell ref="B1254:D1254"/>
    <mergeCell ref="E1254:G1254"/>
    <mergeCell ref="E1229:G1229"/>
    <mergeCell ref="B1232:H1232"/>
    <mergeCell ref="B1233:C1233"/>
    <mergeCell ref="D1233:H1233"/>
    <mergeCell ref="B1234:C1234"/>
    <mergeCell ref="D1234:H1234"/>
    <mergeCell ref="B1239:C1239"/>
    <mergeCell ref="B1246:D1246"/>
    <mergeCell ref="E1246:G1246"/>
    <mergeCell ref="B1247:H1247"/>
    <mergeCell ref="B1248:C1248"/>
    <mergeCell ref="B1250:D1250"/>
    <mergeCell ref="B1255:H1255"/>
    <mergeCell ref="H1205:H1206"/>
    <mergeCell ref="B1208:C1208"/>
    <mergeCell ref="B1215:D1215"/>
    <mergeCell ref="E1215:G1215"/>
    <mergeCell ref="B1216:H1216"/>
    <mergeCell ref="B1217:C1217"/>
    <mergeCell ref="B1225:C1225"/>
    <mergeCell ref="B1227:D1227"/>
    <mergeCell ref="E1227:G1227"/>
    <mergeCell ref="B1204:C1206"/>
    <mergeCell ref="D1204:G1204"/>
    <mergeCell ref="D1205:G1206"/>
    <mergeCell ref="B1235:C1237"/>
    <mergeCell ref="D1235:G1235"/>
    <mergeCell ref="D1236:G1237"/>
    <mergeCell ref="H1236:H1237"/>
    <mergeCell ref="B1219:D1219"/>
    <mergeCell ref="E1219:G1219"/>
    <mergeCell ref="B1221:C1221"/>
    <mergeCell ref="B1223:D1223"/>
    <mergeCell ref="E1223:G1223"/>
    <mergeCell ref="B1224:H1224"/>
    <mergeCell ref="E1187:G1187"/>
    <mergeCell ref="B1189:C1189"/>
    <mergeCell ref="B1191:D1191"/>
    <mergeCell ref="E1191:G1191"/>
    <mergeCell ref="E1168:G1168"/>
    <mergeCell ref="B1171:H1171"/>
    <mergeCell ref="B1172:C1172"/>
    <mergeCell ref="D1172:H1172"/>
    <mergeCell ref="B1173:C1173"/>
    <mergeCell ref="D1173:H1173"/>
    <mergeCell ref="B1202:C1202"/>
    <mergeCell ref="D1202:H1202"/>
    <mergeCell ref="B1203:C1203"/>
    <mergeCell ref="D1203:H1203"/>
    <mergeCell ref="B1178:C1178"/>
    <mergeCell ref="B1183:D1183"/>
    <mergeCell ref="E1183:G1183"/>
    <mergeCell ref="B1184:H1184"/>
    <mergeCell ref="B1185:C1185"/>
    <mergeCell ref="B1187:D1187"/>
    <mergeCell ref="B1192:H1192"/>
    <mergeCell ref="B1193:C1193"/>
    <mergeCell ref="B1196:D1196"/>
    <mergeCell ref="E1196:G1196"/>
    <mergeCell ref="E1198:G1198"/>
    <mergeCell ref="B1201:H1201"/>
    <mergeCell ref="B1155:H1155"/>
    <mergeCell ref="B1156:C1156"/>
    <mergeCell ref="B1164:C1164"/>
    <mergeCell ref="B1166:D1166"/>
    <mergeCell ref="E1166:G1166"/>
    <mergeCell ref="B1144:C1146"/>
    <mergeCell ref="D1144:G1144"/>
    <mergeCell ref="D1145:G1146"/>
    <mergeCell ref="B1174:C1176"/>
    <mergeCell ref="D1174:G1174"/>
    <mergeCell ref="D1175:G1176"/>
    <mergeCell ref="H1175:H1176"/>
    <mergeCell ref="B1158:D1158"/>
    <mergeCell ref="E1158:G1158"/>
    <mergeCell ref="B1160:C1160"/>
    <mergeCell ref="B1162:D1162"/>
    <mergeCell ref="E1162:G1162"/>
    <mergeCell ref="B1163:H1163"/>
    <mergeCell ref="B1142:C1142"/>
    <mergeCell ref="D1142:H1142"/>
    <mergeCell ref="B1143:C1143"/>
    <mergeCell ref="D1143:H1143"/>
    <mergeCell ref="B1130:C1130"/>
    <mergeCell ref="B1132:D1132"/>
    <mergeCell ref="E1132:G1132"/>
    <mergeCell ref="B1133:H1133"/>
    <mergeCell ref="B1134:C1134"/>
    <mergeCell ref="B1136:D1136"/>
    <mergeCell ref="E1136:G1136"/>
    <mergeCell ref="E1138:G1138"/>
    <mergeCell ref="B1141:H1141"/>
    <mergeCell ref="H1145:H1146"/>
    <mergeCell ref="B1148:C1148"/>
    <mergeCell ref="B1154:D1154"/>
    <mergeCell ref="E1154:G1154"/>
    <mergeCell ref="B1118:C1118"/>
    <mergeCell ref="B1124:D1124"/>
    <mergeCell ref="E1124:G1124"/>
    <mergeCell ref="B1125:H1125"/>
    <mergeCell ref="B1126:C1126"/>
    <mergeCell ref="B1128:D1128"/>
    <mergeCell ref="E1128:G1128"/>
    <mergeCell ref="E1076:G1076"/>
    <mergeCell ref="B1054:C1056"/>
    <mergeCell ref="D1054:G1054"/>
    <mergeCell ref="D1055:G1056"/>
    <mergeCell ref="H1055:H1056"/>
    <mergeCell ref="B1058:C1058"/>
    <mergeCell ref="B1064:D1064"/>
    <mergeCell ref="E1064:G1064"/>
    <mergeCell ref="B1065:H1065"/>
    <mergeCell ref="B1066:C1066"/>
    <mergeCell ref="B1114:C1116"/>
    <mergeCell ref="D1114:G1114"/>
    <mergeCell ref="D1115:G1116"/>
    <mergeCell ref="H1115:H1116"/>
    <mergeCell ref="B1103:H1103"/>
    <mergeCell ref="B1104:C1104"/>
    <mergeCell ref="B1106:D1106"/>
    <mergeCell ref="E1106:G1106"/>
    <mergeCell ref="E1108:G1108"/>
    <mergeCell ref="E1078:G1078"/>
    <mergeCell ref="B1111:H1111"/>
    <mergeCell ref="B1112:C1112"/>
    <mergeCell ref="D1112:H1112"/>
    <mergeCell ref="B1113:C1113"/>
    <mergeCell ref="D1113:H1113"/>
    <mergeCell ref="B1098:D1098"/>
    <mergeCell ref="E1098:G1098"/>
    <mergeCell ref="B1100:C1100"/>
    <mergeCell ref="B1102:D1102"/>
    <mergeCell ref="E1102:G1102"/>
    <mergeCell ref="B1081:H1081"/>
    <mergeCell ref="B1082:C1082"/>
    <mergeCell ref="D1082:H1082"/>
    <mergeCell ref="B1083:C1083"/>
    <mergeCell ref="D1083:H1083"/>
    <mergeCell ref="B1051:H1051"/>
    <mergeCell ref="B1052:C1052"/>
    <mergeCell ref="D1052:H1052"/>
    <mergeCell ref="B1053:C1053"/>
    <mergeCell ref="D1053:H1053"/>
    <mergeCell ref="B1088:C1088"/>
    <mergeCell ref="B1084:C1086"/>
    <mergeCell ref="D1084:G1084"/>
    <mergeCell ref="D1085:G1086"/>
    <mergeCell ref="H1085:H1086"/>
    <mergeCell ref="B1094:D1094"/>
    <mergeCell ref="E1094:G1094"/>
    <mergeCell ref="B1095:H1095"/>
    <mergeCell ref="B1096:C1096"/>
    <mergeCell ref="B1027:C1029"/>
    <mergeCell ref="D1027:G1027"/>
    <mergeCell ref="D1028:G1029"/>
    <mergeCell ref="H1028:H1029"/>
    <mergeCell ref="B1031:C1031"/>
    <mergeCell ref="B1033:D1033"/>
    <mergeCell ref="E1033:G1033"/>
    <mergeCell ref="B1034:H1034"/>
    <mergeCell ref="B1035:C1035"/>
    <mergeCell ref="B1037:D1037"/>
    <mergeCell ref="E1037:G1037"/>
    <mergeCell ref="B1039:C1039"/>
    <mergeCell ref="B1041:D1041"/>
    <mergeCell ref="E1041:G1041"/>
    <mergeCell ref="B1074:C1074"/>
    <mergeCell ref="B1076:D1076"/>
    <mergeCell ref="B1042:H1042"/>
    <mergeCell ref="B1043:C1043"/>
    <mergeCell ref="B1046:D1046"/>
    <mergeCell ref="E1046:G1046"/>
    <mergeCell ref="E1048:G1048"/>
    <mergeCell ref="B1068:D1068"/>
    <mergeCell ref="E1068:G1068"/>
    <mergeCell ref="B1070:C1070"/>
    <mergeCell ref="B1072:D1072"/>
    <mergeCell ref="E1072:G1072"/>
    <mergeCell ref="B1073:H1073"/>
    <mergeCell ref="B1015:H1015"/>
    <mergeCell ref="B1016:C1016"/>
    <mergeCell ref="B1019:D1019"/>
    <mergeCell ref="E1019:G1019"/>
    <mergeCell ref="B1004:C1004"/>
    <mergeCell ref="B1006:D1006"/>
    <mergeCell ref="E1006:G1006"/>
    <mergeCell ref="B1007:H1007"/>
    <mergeCell ref="B1008:C1008"/>
    <mergeCell ref="B1010:D1010"/>
    <mergeCell ref="E1021:G1021"/>
    <mergeCell ref="B997:H997"/>
    <mergeCell ref="B1024:H1024"/>
    <mergeCell ref="B1025:C1025"/>
    <mergeCell ref="D1025:H1025"/>
    <mergeCell ref="B1026:C1026"/>
    <mergeCell ref="D1026:H1026"/>
    <mergeCell ref="B1012:C1012"/>
    <mergeCell ref="B1014:D1014"/>
    <mergeCell ref="E1014:G1014"/>
    <mergeCell ref="B988:H988"/>
    <mergeCell ref="B989:C989"/>
    <mergeCell ref="B992:D992"/>
    <mergeCell ref="E992:G992"/>
    <mergeCell ref="E994:G994"/>
    <mergeCell ref="B980:H980"/>
    <mergeCell ref="B981:C981"/>
    <mergeCell ref="B983:D983"/>
    <mergeCell ref="E983:G983"/>
    <mergeCell ref="B985:C985"/>
    <mergeCell ref="E1010:G1010"/>
    <mergeCell ref="B998:C998"/>
    <mergeCell ref="D998:H998"/>
    <mergeCell ref="B999:C999"/>
    <mergeCell ref="D999:H999"/>
    <mergeCell ref="B1000:C1002"/>
    <mergeCell ref="D1000:G1000"/>
    <mergeCell ref="D1001:G1002"/>
    <mergeCell ref="H1001:H1002"/>
    <mergeCell ref="B962:C962"/>
    <mergeCell ref="B965:D965"/>
    <mergeCell ref="E965:G965"/>
    <mergeCell ref="E967:G967"/>
    <mergeCell ref="B970:H970"/>
    <mergeCell ref="B971:C971"/>
    <mergeCell ref="D971:H971"/>
    <mergeCell ref="B972:C972"/>
    <mergeCell ref="D972:H972"/>
    <mergeCell ref="B987:D987"/>
    <mergeCell ref="E987:G987"/>
    <mergeCell ref="B973:C975"/>
    <mergeCell ref="D973:G973"/>
    <mergeCell ref="D974:G975"/>
    <mergeCell ref="H974:H975"/>
    <mergeCell ref="B977:C977"/>
    <mergeCell ref="B979:D979"/>
    <mergeCell ref="E979:G979"/>
    <mergeCell ref="B945:C945"/>
    <mergeCell ref="D945:H945"/>
    <mergeCell ref="B946:C948"/>
    <mergeCell ref="D946:G946"/>
    <mergeCell ref="D947:G948"/>
    <mergeCell ref="H947:H948"/>
    <mergeCell ref="B950:C950"/>
    <mergeCell ref="B952:D952"/>
    <mergeCell ref="E952:G952"/>
    <mergeCell ref="B953:H953"/>
    <mergeCell ref="B954:C954"/>
    <mergeCell ref="B956:D956"/>
    <mergeCell ref="E956:G956"/>
    <mergeCell ref="B958:C958"/>
    <mergeCell ref="B960:D960"/>
    <mergeCell ref="E960:G960"/>
    <mergeCell ref="B961:H961"/>
    <mergeCell ref="B923:C923"/>
    <mergeCell ref="B925:D925"/>
    <mergeCell ref="E925:G925"/>
    <mergeCell ref="B926:H926"/>
    <mergeCell ref="B927:C927"/>
    <mergeCell ref="B929:D929"/>
    <mergeCell ref="E929:G929"/>
    <mergeCell ref="B931:C931"/>
    <mergeCell ref="B933:D933"/>
    <mergeCell ref="E933:G933"/>
    <mergeCell ref="B934:H934"/>
    <mergeCell ref="B935:C935"/>
    <mergeCell ref="B938:D938"/>
    <mergeCell ref="E938:G938"/>
    <mergeCell ref="E940:G940"/>
    <mergeCell ref="B943:H943"/>
    <mergeCell ref="B944:C944"/>
    <mergeCell ref="D944:H944"/>
    <mergeCell ref="B904:C904"/>
    <mergeCell ref="B906:D906"/>
    <mergeCell ref="E906:G906"/>
    <mergeCell ref="B907:H907"/>
    <mergeCell ref="B908:C908"/>
    <mergeCell ref="B911:D911"/>
    <mergeCell ref="E911:G911"/>
    <mergeCell ref="E913:G913"/>
    <mergeCell ref="B916:H916"/>
    <mergeCell ref="B917:C917"/>
    <mergeCell ref="D917:H917"/>
    <mergeCell ref="B918:C918"/>
    <mergeCell ref="D918:H918"/>
    <mergeCell ref="B919:C921"/>
    <mergeCell ref="D919:G919"/>
    <mergeCell ref="D920:G921"/>
    <mergeCell ref="H920:H921"/>
    <mergeCell ref="E886:G886"/>
    <mergeCell ref="B889:H889"/>
    <mergeCell ref="B890:C890"/>
    <mergeCell ref="D890:H890"/>
    <mergeCell ref="B891:C891"/>
    <mergeCell ref="D891:H891"/>
    <mergeCell ref="B892:C894"/>
    <mergeCell ref="D892:G892"/>
    <mergeCell ref="D893:G894"/>
    <mergeCell ref="H893:H894"/>
    <mergeCell ref="B896:C896"/>
    <mergeCell ref="B898:D898"/>
    <mergeCell ref="E898:G898"/>
    <mergeCell ref="B899:H899"/>
    <mergeCell ref="B900:C900"/>
    <mergeCell ref="B902:D902"/>
    <mergeCell ref="E902:G902"/>
    <mergeCell ref="B865:C867"/>
    <mergeCell ref="D865:G865"/>
    <mergeCell ref="D866:G867"/>
    <mergeCell ref="H866:H867"/>
    <mergeCell ref="B869:C869"/>
    <mergeCell ref="B871:D871"/>
    <mergeCell ref="E871:G871"/>
    <mergeCell ref="B872:H872"/>
    <mergeCell ref="B873:C873"/>
    <mergeCell ref="B875:D875"/>
    <mergeCell ref="E875:G875"/>
    <mergeCell ref="B877:C877"/>
    <mergeCell ref="B879:D879"/>
    <mergeCell ref="E879:G879"/>
    <mergeCell ref="B880:H880"/>
    <mergeCell ref="B881:C881"/>
    <mergeCell ref="B884:D884"/>
    <mergeCell ref="E884:G884"/>
    <mergeCell ref="B845:H845"/>
    <mergeCell ref="B846:C846"/>
    <mergeCell ref="B848:D848"/>
    <mergeCell ref="E848:G848"/>
    <mergeCell ref="B850:C850"/>
    <mergeCell ref="B852:D852"/>
    <mergeCell ref="E852:G852"/>
    <mergeCell ref="B853:H853"/>
    <mergeCell ref="B854:C854"/>
    <mergeCell ref="B857:D857"/>
    <mergeCell ref="E857:G857"/>
    <mergeCell ref="E859:G859"/>
    <mergeCell ref="B862:H862"/>
    <mergeCell ref="B863:C863"/>
    <mergeCell ref="D863:H863"/>
    <mergeCell ref="B864:C864"/>
    <mergeCell ref="D864:H864"/>
    <mergeCell ref="E832:G832"/>
    <mergeCell ref="B808:H808"/>
    <mergeCell ref="B809:C809"/>
    <mergeCell ref="D809:H809"/>
    <mergeCell ref="B810:C810"/>
    <mergeCell ref="D810:H810"/>
    <mergeCell ref="B835:H835"/>
    <mergeCell ref="B836:C836"/>
    <mergeCell ref="D836:H836"/>
    <mergeCell ref="B837:C837"/>
    <mergeCell ref="D837:H837"/>
    <mergeCell ref="B838:C840"/>
    <mergeCell ref="D838:G838"/>
    <mergeCell ref="D839:G840"/>
    <mergeCell ref="H839:H840"/>
    <mergeCell ref="B842:C842"/>
    <mergeCell ref="B844:D844"/>
    <mergeCell ref="E844:G844"/>
    <mergeCell ref="B811:C813"/>
    <mergeCell ref="D811:G811"/>
    <mergeCell ref="D812:G813"/>
    <mergeCell ref="H812:H813"/>
    <mergeCell ref="B815:C815"/>
    <mergeCell ref="B817:D817"/>
    <mergeCell ref="E817:G817"/>
    <mergeCell ref="B818:H818"/>
    <mergeCell ref="B819:C819"/>
    <mergeCell ref="B821:D821"/>
    <mergeCell ref="E821:G821"/>
    <mergeCell ref="B823:C823"/>
    <mergeCell ref="B825:D825"/>
    <mergeCell ref="E825:G825"/>
    <mergeCell ref="B826:H826"/>
    <mergeCell ref="B827:C827"/>
    <mergeCell ref="B830:D830"/>
    <mergeCell ref="E830:G830"/>
    <mergeCell ref="B783:C783"/>
    <mergeCell ref="D783:H783"/>
    <mergeCell ref="B784:C786"/>
    <mergeCell ref="D784:G784"/>
    <mergeCell ref="D785:G786"/>
    <mergeCell ref="H785:H786"/>
    <mergeCell ref="B788:C788"/>
    <mergeCell ref="B790:D790"/>
    <mergeCell ref="E790:G790"/>
    <mergeCell ref="B791:H791"/>
    <mergeCell ref="B792:C792"/>
    <mergeCell ref="B794:D794"/>
    <mergeCell ref="E794:G794"/>
    <mergeCell ref="E805:G805"/>
    <mergeCell ref="B796:C796"/>
    <mergeCell ref="B798:D798"/>
    <mergeCell ref="E798:G798"/>
    <mergeCell ref="B799:H799"/>
    <mergeCell ref="B800:C800"/>
    <mergeCell ref="B803:D803"/>
    <mergeCell ref="E803:G803"/>
    <mergeCell ref="B760:C760"/>
    <mergeCell ref="B763:D763"/>
    <mergeCell ref="E763:G763"/>
    <mergeCell ref="B764:H764"/>
    <mergeCell ref="B765:C765"/>
    <mergeCell ref="B767:D767"/>
    <mergeCell ref="E767:G767"/>
    <mergeCell ref="B769:C769"/>
    <mergeCell ref="B771:D771"/>
    <mergeCell ref="E771:G771"/>
    <mergeCell ref="B772:H772"/>
    <mergeCell ref="B773:C773"/>
    <mergeCell ref="B776:D776"/>
    <mergeCell ref="E776:G776"/>
    <mergeCell ref="E778:G778"/>
    <mergeCell ref="B781:H781"/>
    <mergeCell ref="B782:C782"/>
    <mergeCell ref="D782:H782"/>
    <mergeCell ref="B737:C737"/>
    <mergeCell ref="B739:D739"/>
    <mergeCell ref="E739:G739"/>
    <mergeCell ref="B741:C741"/>
    <mergeCell ref="B743:D743"/>
    <mergeCell ref="E743:G743"/>
    <mergeCell ref="B744:H744"/>
    <mergeCell ref="B745:C745"/>
    <mergeCell ref="B748:D748"/>
    <mergeCell ref="E748:G748"/>
    <mergeCell ref="E750:G750"/>
    <mergeCell ref="B753:H753"/>
    <mergeCell ref="B754:C754"/>
    <mergeCell ref="D754:H754"/>
    <mergeCell ref="B755:C755"/>
    <mergeCell ref="D755:H755"/>
    <mergeCell ref="B756:C758"/>
    <mergeCell ref="D756:G756"/>
    <mergeCell ref="D757:G758"/>
    <mergeCell ref="H757:H758"/>
    <mergeCell ref="B717:C717"/>
    <mergeCell ref="B720:D720"/>
    <mergeCell ref="E720:G720"/>
    <mergeCell ref="E722:G722"/>
    <mergeCell ref="B725:H725"/>
    <mergeCell ref="B726:C726"/>
    <mergeCell ref="D726:H726"/>
    <mergeCell ref="B727:C727"/>
    <mergeCell ref="D727:H727"/>
    <mergeCell ref="B728:C730"/>
    <mergeCell ref="D728:G728"/>
    <mergeCell ref="D729:G730"/>
    <mergeCell ref="H729:H730"/>
    <mergeCell ref="B732:C732"/>
    <mergeCell ref="B735:D735"/>
    <mergeCell ref="E735:G735"/>
    <mergeCell ref="B736:H736"/>
    <mergeCell ref="B699:C699"/>
    <mergeCell ref="D699:H699"/>
    <mergeCell ref="B700:C702"/>
    <mergeCell ref="D700:G700"/>
    <mergeCell ref="D701:G702"/>
    <mergeCell ref="H701:H702"/>
    <mergeCell ref="B704:C704"/>
    <mergeCell ref="B707:D707"/>
    <mergeCell ref="E707:G707"/>
    <mergeCell ref="B708:H708"/>
    <mergeCell ref="B709:C709"/>
    <mergeCell ref="B711:D711"/>
    <mergeCell ref="E711:G711"/>
    <mergeCell ref="B713:C713"/>
    <mergeCell ref="B715:D715"/>
    <mergeCell ref="E715:G715"/>
    <mergeCell ref="B716:H716"/>
    <mergeCell ref="B676:C676"/>
    <mergeCell ref="B679:D679"/>
    <mergeCell ref="E679:G679"/>
    <mergeCell ref="B680:H680"/>
    <mergeCell ref="B681:C681"/>
    <mergeCell ref="B683:D683"/>
    <mergeCell ref="E683:G683"/>
    <mergeCell ref="B685:C685"/>
    <mergeCell ref="B687:D687"/>
    <mergeCell ref="E687:G687"/>
    <mergeCell ref="B688:H688"/>
    <mergeCell ref="B689:C689"/>
    <mergeCell ref="B692:D692"/>
    <mergeCell ref="E692:G692"/>
    <mergeCell ref="E694:G694"/>
    <mergeCell ref="B697:H697"/>
    <mergeCell ref="B698:C698"/>
    <mergeCell ref="D698:H698"/>
    <mergeCell ref="B653:C653"/>
    <mergeCell ref="B655:D655"/>
    <mergeCell ref="E655:G655"/>
    <mergeCell ref="B657:C657"/>
    <mergeCell ref="B659:D659"/>
    <mergeCell ref="E659:G659"/>
    <mergeCell ref="B660:H660"/>
    <mergeCell ref="B661:C661"/>
    <mergeCell ref="B664:D664"/>
    <mergeCell ref="E664:G664"/>
    <mergeCell ref="E666:G666"/>
    <mergeCell ref="B669:H669"/>
    <mergeCell ref="B670:C670"/>
    <mergeCell ref="D670:H670"/>
    <mergeCell ref="B671:C671"/>
    <mergeCell ref="D671:H671"/>
    <mergeCell ref="B672:C674"/>
    <mergeCell ref="D672:G672"/>
    <mergeCell ref="D673:G674"/>
    <mergeCell ref="H673:H674"/>
    <mergeCell ref="B633:C633"/>
    <mergeCell ref="B636:D636"/>
    <mergeCell ref="E636:G636"/>
    <mergeCell ref="E638:G638"/>
    <mergeCell ref="B641:H641"/>
    <mergeCell ref="B642:C642"/>
    <mergeCell ref="D642:H642"/>
    <mergeCell ref="B643:C643"/>
    <mergeCell ref="D643:H643"/>
    <mergeCell ref="B644:C646"/>
    <mergeCell ref="D644:G644"/>
    <mergeCell ref="D645:G646"/>
    <mergeCell ref="H645:H646"/>
    <mergeCell ref="B648:C648"/>
    <mergeCell ref="B651:D651"/>
    <mergeCell ref="E651:G651"/>
    <mergeCell ref="B652:H652"/>
    <mergeCell ref="B615:C615"/>
    <mergeCell ref="D615:H615"/>
    <mergeCell ref="B616:C618"/>
    <mergeCell ref="D616:G616"/>
    <mergeCell ref="D617:G618"/>
    <mergeCell ref="H617:H618"/>
    <mergeCell ref="B620:C620"/>
    <mergeCell ref="B623:D623"/>
    <mergeCell ref="E623:G623"/>
    <mergeCell ref="B624:H624"/>
    <mergeCell ref="B625:C625"/>
    <mergeCell ref="B627:D627"/>
    <mergeCell ref="E627:G627"/>
    <mergeCell ref="B629:C629"/>
    <mergeCell ref="B631:D631"/>
    <mergeCell ref="E631:G631"/>
    <mergeCell ref="B632:H632"/>
    <mergeCell ref="B594:C594"/>
    <mergeCell ref="B596:D596"/>
    <mergeCell ref="E596:G596"/>
    <mergeCell ref="B597:H597"/>
    <mergeCell ref="B598:C598"/>
    <mergeCell ref="B600:D600"/>
    <mergeCell ref="E600:G600"/>
    <mergeCell ref="B602:C602"/>
    <mergeCell ref="B604:D604"/>
    <mergeCell ref="E604:G604"/>
    <mergeCell ref="B605:H605"/>
    <mergeCell ref="B606:C606"/>
    <mergeCell ref="B608:D608"/>
    <mergeCell ref="E608:G608"/>
    <mergeCell ref="E610:G610"/>
    <mergeCell ref="B613:H613"/>
    <mergeCell ref="B614:C614"/>
    <mergeCell ref="D614:H614"/>
    <mergeCell ref="B576:C576"/>
    <mergeCell ref="B578:D578"/>
    <mergeCell ref="E578:G578"/>
    <mergeCell ref="B579:H579"/>
    <mergeCell ref="B580:C580"/>
    <mergeCell ref="B582:D582"/>
    <mergeCell ref="E582:G582"/>
    <mergeCell ref="E584:G584"/>
    <mergeCell ref="B587:H587"/>
    <mergeCell ref="B588:C588"/>
    <mergeCell ref="D588:H588"/>
    <mergeCell ref="B589:C589"/>
    <mergeCell ref="D589:H589"/>
    <mergeCell ref="B590:C592"/>
    <mergeCell ref="D590:G590"/>
    <mergeCell ref="D591:G592"/>
    <mergeCell ref="H591:H592"/>
    <mergeCell ref="E555:G555"/>
    <mergeCell ref="B558:H558"/>
    <mergeCell ref="B559:C559"/>
    <mergeCell ref="D559:H559"/>
    <mergeCell ref="B560:C560"/>
    <mergeCell ref="D560:H560"/>
    <mergeCell ref="B561:C563"/>
    <mergeCell ref="D561:G561"/>
    <mergeCell ref="D562:G563"/>
    <mergeCell ref="H562:H563"/>
    <mergeCell ref="B565:C565"/>
    <mergeCell ref="B570:D570"/>
    <mergeCell ref="E570:G570"/>
    <mergeCell ref="B571:H571"/>
    <mergeCell ref="B572:C572"/>
    <mergeCell ref="B574:D574"/>
    <mergeCell ref="E574:G574"/>
    <mergeCell ref="B531:C533"/>
    <mergeCell ref="D531:G531"/>
    <mergeCell ref="D532:G533"/>
    <mergeCell ref="H532:H533"/>
    <mergeCell ref="B535:C535"/>
    <mergeCell ref="B541:D541"/>
    <mergeCell ref="E541:G541"/>
    <mergeCell ref="B542:H542"/>
    <mergeCell ref="B543:C543"/>
    <mergeCell ref="B545:D545"/>
    <mergeCell ref="E545:G545"/>
    <mergeCell ref="B547:C547"/>
    <mergeCell ref="B549:D549"/>
    <mergeCell ref="E549:G549"/>
    <mergeCell ref="B550:H550"/>
    <mergeCell ref="B551:C551"/>
    <mergeCell ref="B553:D553"/>
    <mergeCell ref="E553:G553"/>
    <mergeCell ref="B520:H520"/>
    <mergeCell ref="B521:C521"/>
    <mergeCell ref="B523:D523"/>
    <mergeCell ref="E523:G523"/>
    <mergeCell ref="E525:G525"/>
    <mergeCell ref="B528:H528"/>
    <mergeCell ref="B529:C529"/>
    <mergeCell ref="D529:H529"/>
    <mergeCell ref="B530:C530"/>
    <mergeCell ref="D530:H530"/>
    <mergeCell ref="B512:H512"/>
    <mergeCell ref="B513:C513"/>
    <mergeCell ref="B515:D515"/>
    <mergeCell ref="E515:G515"/>
    <mergeCell ref="B505:C505"/>
    <mergeCell ref="B487:C487"/>
    <mergeCell ref="B489:D489"/>
    <mergeCell ref="E489:G489"/>
    <mergeCell ref="B490:H490"/>
    <mergeCell ref="B500:C500"/>
    <mergeCell ref="B511:D511"/>
    <mergeCell ref="E511:G511"/>
    <mergeCell ref="D500:H500"/>
    <mergeCell ref="B501:C503"/>
    <mergeCell ref="B475:C475"/>
    <mergeCell ref="B481:D481"/>
    <mergeCell ref="E481:G481"/>
    <mergeCell ref="B482:H482"/>
    <mergeCell ref="B483:C483"/>
    <mergeCell ref="B517:C517"/>
    <mergeCell ref="B519:D519"/>
    <mergeCell ref="E519:G519"/>
    <mergeCell ref="D501:G501"/>
    <mergeCell ref="B491:C491"/>
    <mergeCell ref="B493:D493"/>
    <mergeCell ref="E493:G493"/>
    <mergeCell ref="E495:G495"/>
    <mergeCell ref="H502:H503"/>
    <mergeCell ref="D502:G503"/>
    <mergeCell ref="D499:H499"/>
    <mergeCell ref="B499:C499"/>
    <mergeCell ref="B498:H498"/>
    <mergeCell ref="B485:D485"/>
    <mergeCell ref="E485:G485"/>
    <mergeCell ref="B453:C453"/>
    <mergeCell ref="B455:D455"/>
    <mergeCell ref="E455:G455"/>
    <mergeCell ref="B457:C457"/>
    <mergeCell ref="B459:D459"/>
    <mergeCell ref="E459:G459"/>
    <mergeCell ref="B460:H460"/>
    <mergeCell ref="B461:C461"/>
    <mergeCell ref="B463:D463"/>
    <mergeCell ref="E463:G463"/>
    <mergeCell ref="E465:G465"/>
    <mergeCell ref="B468:H468"/>
    <mergeCell ref="B469:C469"/>
    <mergeCell ref="D469:H469"/>
    <mergeCell ref="B470:C470"/>
    <mergeCell ref="D470:H470"/>
    <mergeCell ref="H472:H473"/>
    <mergeCell ref="B471:C473"/>
    <mergeCell ref="D471:G471"/>
    <mergeCell ref="D472:G473"/>
    <mergeCell ref="B431:C431"/>
    <mergeCell ref="B433:D433"/>
    <mergeCell ref="E433:G433"/>
    <mergeCell ref="E435:G435"/>
    <mergeCell ref="B438:H438"/>
    <mergeCell ref="B439:C439"/>
    <mergeCell ref="D439:H439"/>
    <mergeCell ref="B440:C440"/>
    <mergeCell ref="D440:H440"/>
    <mergeCell ref="B441:C443"/>
    <mergeCell ref="D441:G441"/>
    <mergeCell ref="D442:G443"/>
    <mergeCell ref="H442:H443"/>
    <mergeCell ref="B445:C445"/>
    <mergeCell ref="B451:D451"/>
    <mergeCell ref="E451:G451"/>
    <mergeCell ref="B452:H452"/>
    <mergeCell ref="B410:C410"/>
    <mergeCell ref="D410:H410"/>
    <mergeCell ref="B411:C413"/>
    <mergeCell ref="D411:G411"/>
    <mergeCell ref="D412:G413"/>
    <mergeCell ref="H412:H413"/>
    <mergeCell ref="B415:C415"/>
    <mergeCell ref="B421:D421"/>
    <mergeCell ref="E421:G421"/>
    <mergeCell ref="B422:H422"/>
    <mergeCell ref="B423:C423"/>
    <mergeCell ref="B425:D425"/>
    <mergeCell ref="E425:G425"/>
    <mergeCell ref="B427:C427"/>
    <mergeCell ref="B429:D429"/>
    <mergeCell ref="E429:G429"/>
    <mergeCell ref="B430:H430"/>
    <mergeCell ref="B385:C385"/>
    <mergeCell ref="B391:D391"/>
    <mergeCell ref="E391:G391"/>
    <mergeCell ref="B392:H392"/>
    <mergeCell ref="B393:C393"/>
    <mergeCell ref="B395:D395"/>
    <mergeCell ref="E395:G395"/>
    <mergeCell ref="B397:C397"/>
    <mergeCell ref="B399:D399"/>
    <mergeCell ref="E399:G399"/>
    <mergeCell ref="B400:H400"/>
    <mergeCell ref="B401:C401"/>
    <mergeCell ref="B403:D403"/>
    <mergeCell ref="E403:G403"/>
    <mergeCell ref="E405:G405"/>
    <mergeCell ref="B408:H408"/>
    <mergeCell ref="B409:C409"/>
    <mergeCell ref="D409:H409"/>
    <mergeCell ref="B366:C366"/>
    <mergeCell ref="B368:D368"/>
    <mergeCell ref="E368:G368"/>
    <mergeCell ref="B369:H369"/>
    <mergeCell ref="B370:C370"/>
    <mergeCell ref="B373:D373"/>
    <mergeCell ref="E373:G373"/>
    <mergeCell ref="E375:G375"/>
    <mergeCell ref="B378:H378"/>
    <mergeCell ref="B379:C379"/>
    <mergeCell ref="D379:H379"/>
    <mergeCell ref="B380:C380"/>
    <mergeCell ref="D380:H380"/>
    <mergeCell ref="B381:C383"/>
    <mergeCell ref="D381:G381"/>
    <mergeCell ref="D382:G383"/>
    <mergeCell ref="H382:H383"/>
    <mergeCell ref="E343:G343"/>
    <mergeCell ref="B346:H346"/>
    <mergeCell ref="B347:C347"/>
    <mergeCell ref="D347:H347"/>
    <mergeCell ref="B348:C348"/>
    <mergeCell ref="D348:H348"/>
    <mergeCell ref="B349:C351"/>
    <mergeCell ref="D349:G349"/>
    <mergeCell ref="D350:G351"/>
    <mergeCell ref="H350:H351"/>
    <mergeCell ref="B353:C353"/>
    <mergeCell ref="B360:D360"/>
    <mergeCell ref="E360:G360"/>
    <mergeCell ref="B361:H361"/>
    <mergeCell ref="B362:C362"/>
    <mergeCell ref="B364:D364"/>
    <mergeCell ref="E364:G364"/>
    <mergeCell ref="B317:C319"/>
    <mergeCell ref="D317:G317"/>
    <mergeCell ref="D318:G319"/>
    <mergeCell ref="H318:H319"/>
    <mergeCell ref="B321:C321"/>
    <mergeCell ref="B328:D328"/>
    <mergeCell ref="E328:G328"/>
    <mergeCell ref="B329:H329"/>
    <mergeCell ref="B330:C330"/>
    <mergeCell ref="B332:D332"/>
    <mergeCell ref="E332:G332"/>
    <mergeCell ref="B334:C334"/>
    <mergeCell ref="B336:D336"/>
    <mergeCell ref="E336:G336"/>
    <mergeCell ref="B337:H337"/>
    <mergeCell ref="B338:C338"/>
    <mergeCell ref="B341:D341"/>
    <mergeCell ref="E341:G341"/>
    <mergeCell ref="B297:H297"/>
    <mergeCell ref="B298:C298"/>
    <mergeCell ref="B300:D300"/>
    <mergeCell ref="E300:G300"/>
    <mergeCell ref="B302:C302"/>
    <mergeCell ref="B304:D304"/>
    <mergeCell ref="E304:G304"/>
    <mergeCell ref="B305:H305"/>
    <mergeCell ref="B306:C306"/>
    <mergeCell ref="B309:D309"/>
    <mergeCell ref="E309:G309"/>
    <mergeCell ref="E311:G311"/>
    <mergeCell ref="B314:H314"/>
    <mergeCell ref="B315:C315"/>
    <mergeCell ref="D315:H315"/>
    <mergeCell ref="B316:C316"/>
    <mergeCell ref="D316:H316"/>
    <mergeCell ref="B273:H273"/>
    <mergeCell ref="B274:C274"/>
    <mergeCell ref="B277:D277"/>
    <mergeCell ref="E277:G277"/>
    <mergeCell ref="E279:G279"/>
    <mergeCell ref="B282:H282"/>
    <mergeCell ref="B283:C283"/>
    <mergeCell ref="D283:H283"/>
    <mergeCell ref="B284:C284"/>
    <mergeCell ref="D284:H284"/>
    <mergeCell ref="B285:C287"/>
    <mergeCell ref="D285:G285"/>
    <mergeCell ref="D286:G287"/>
    <mergeCell ref="H286:H287"/>
    <mergeCell ref="B289:C289"/>
    <mergeCell ref="B296:D296"/>
    <mergeCell ref="E296:G296"/>
    <mergeCell ref="H222:H223"/>
    <mergeCell ref="B225:C225"/>
    <mergeCell ref="B232:D232"/>
    <mergeCell ref="E232:G232"/>
    <mergeCell ref="B233:H233"/>
    <mergeCell ref="B234:C234"/>
    <mergeCell ref="B236:D236"/>
    <mergeCell ref="E236:G236"/>
    <mergeCell ref="B238:C238"/>
    <mergeCell ref="B240:D240"/>
    <mergeCell ref="B245:D245"/>
    <mergeCell ref="E245:G245"/>
    <mergeCell ref="E247:G247"/>
    <mergeCell ref="B250:H250"/>
    <mergeCell ref="E240:G240"/>
    <mergeCell ref="D254:G255"/>
    <mergeCell ref="H254:H255"/>
    <mergeCell ref="B257:C257"/>
    <mergeCell ref="B264:D264"/>
    <mergeCell ref="E264:G264"/>
    <mergeCell ref="B265:H265"/>
    <mergeCell ref="B266:C266"/>
    <mergeCell ref="B268:D268"/>
    <mergeCell ref="E268:G268"/>
    <mergeCell ref="B270:C270"/>
    <mergeCell ref="B272:D272"/>
    <mergeCell ref="E272:G272"/>
    <mergeCell ref="B177:H177"/>
    <mergeCell ref="B204:D204"/>
    <mergeCell ref="E204:G204"/>
    <mergeCell ref="E215:G215"/>
    <mergeCell ref="B218:H218"/>
    <mergeCell ref="B219:C219"/>
    <mergeCell ref="D219:H219"/>
    <mergeCell ref="B220:C220"/>
    <mergeCell ref="D220:H220"/>
    <mergeCell ref="B221:C223"/>
    <mergeCell ref="D221:G221"/>
    <mergeCell ref="D222:G223"/>
    <mergeCell ref="B193:C193"/>
    <mergeCell ref="B178:C178"/>
    <mergeCell ref="B181:D181"/>
    <mergeCell ref="E181:G181"/>
    <mergeCell ref="E183:G183"/>
    <mergeCell ref="B186:H186"/>
    <mergeCell ref="B187:C187"/>
    <mergeCell ref="D187:H187"/>
    <mergeCell ref="B188:C188"/>
    <mergeCell ref="D188:H188"/>
    <mergeCell ref="B189:C191"/>
    <mergeCell ref="D189:G189"/>
    <mergeCell ref="D190:G191"/>
    <mergeCell ref="H190:H191"/>
    <mergeCell ref="B200:D200"/>
    <mergeCell ref="E200:G200"/>
    <mergeCell ref="B201:H201"/>
    <mergeCell ref="B202:C202"/>
    <mergeCell ref="B241:H241"/>
    <mergeCell ref="B242:C242"/>
    <mergeCell ref="B251:C251"/>
    <mergeCell ref="D251:H251"/>
    <mergeCell ref="B252:C252"/>
    <mergeCell ref="D252:H252"/>
    <mergeCell ref="B253:C255"/>
    <mergeCell ref="D253:G253"/>
    <mergeCell ref="B146:C146"/>
    <mergeCell ref="B149:D149"/>
    <mergeCell ref="E149:G149"/>
    <mergeCell ref="B206:C206"/>
    <mergeCell ref="B208:D208"/>
    <mergeCell ref="E208:G208"/>
    <mergeCell ref="B209:H209"/>
    <mergeCell ref="B210:C210"/>
    <mergeCell ref="B213:D213"/>
    <mergeCell ref="E213:G213"/>
    <mergeCell ref="B154:H154"/>
    <mergeCell ref="B155:C155"/>
    <mergeCell ref="D155:H155"/>
    <mergeCell ref="B156:C156"/>
    <mergeCell ref="D156:H156"/>
    <mergeCell ref="B157:C159"/>
    <mergeCell ref="D157:G157"/>
    <mergeCell ref="D158:G159"/>
    <mergeCell ref="B170:C170"/>
    <mergeCell ref="B172:D172"/>
    <mergeCell ref="E172:G172"/>
    <mergeCell ref="B174:C174"/>
    <mergeCell ref="B176:D176"/>
    <mergeCell ref="E176:G176"/>
    <mergeCell ref="E151:G151"/>
    <mergeCell ref="B161:C161"/>
    <mergeCell ref="B168:D168"/>
    <mergeCell ref="E168:G168"/>
    <mergeCell ref="B169:H169"/>
    <mergeCell ref="B124:C124"/>
    <mergeCell ref="D124:H124"/>
    <mergeCell ref="B125:C127"/>
    <mergeCell ref="D125:G125"/>
    <mergeCell ref="D126:G127"/>
    <mergeCell ref="H126:H127"/>
    <mergeCell ref="B129:C129"/>
    <mergeCell ref="B136:D136"/>
    <mergeCell ref="E136:G136"/>
    <mergeCell ref="B137:H137"/>
    <mergeCell ref="B138:C138"/>
    <mergeCell ref="B140:D140"/>
    <mergeCell ref="E140:G140"/>
    <mergeCell ref="B142:C142"/>
    <mergeCell ref="B144:D144"/>
    <mergeCell ref="E144:G144"/>
    <mergeCell ref="B145:H145"/>
    <mergeCell ref="H158:H159"/>
    <mergeCell ref="B100:C100"/>
    <mergeCell ref="B105:D105"/>
    <mergeCell ref="E105:G105"/>
    <mergeCell ref="B106:H106"/>
    <mergeCell ref="B107:C107"/>
    <mergeCell ref="B109:D109"/>
    <mergeCell ref="E109:G109"/>
    <mergeCell ref="B111:C111"/>
    <mergeCell ref="B113:D113"/>
    <mergeCell ref="E113:G113"/>
    <mergeCell ref="B114:H114"/>
    <mergeCell ref="B115:C115"/>
    <mergeCell ref="B117:D117"/>
    <mergeCell ref="E117:G117"/>
    <mergeCell ref="E119:G119"/>
    <mergeCell ref="B122:H122"/>
    <mergeCell ref="B123:C123"/>
    <mergeCell ref="D123:H123"/>
    <mergeCell ref="B80:D80"/>
    <mergeCell ref="E80:G80"/>
    <mergeCell ref="B82:C82"/>
    <mergeCell ref="B84:D84"/>
    <mergeCell ref="E84:G84"/>
    <mergeCell ref="B85:H85"/>
    <mergeCell ref="B86:C86"/>
    <mergeCell ref="B88:D88"/>
    <mergeCell ref="E88:G88"/>
    <mergeCell ref="E90:G90"/>
    <mergeCell ref="B93:H93"/>
    <mergeCell ref="B94:C94"/>
    <mergeCell ref="D94:H94"/>
    <mergeCell ref="B95:C95"/>
    <mergeCell ref="D95:H95"/>
    <mergeCell ref="B96:C98"/>
    <mergeCell ref="D96:G96"/>
    <mergeCell ref="D97:G98"/>
    <mergeCell ref="H97:H98"/>
    <mergeCell ref="E76:G76"/>
    <mergeCell ref="B77:H77"/>
    <mergeCell ref="B78:C78"/>
    <mergeCell ref="B47:D47"/>
    <mergeCell ref="E47:G47"/>
    <mergeCell ref="E61:G61"/>
    <mergeCell ref="B64:H64"/>
    <mergeCell ref="B66:C66"/>
    <mergeCell ref="D66:H66"/>
    <mergeCell ref="B67:C69"/>
    <mergeCell ref="D67:G67"/>
    <mergeCell ref="D68:G69"/>
    <mergeCell ref="H68:H69"/>
    <mergeCell ref="B65:C65"/>
    <mergeCell ref="D65:H65"/>
    <mergeCell ref="B71:C71"/>
    <mergeCell ref="B76:D76"/>
    <mergeCell ref="B2:H2"/>
    <mergeCell ref="B3:C3"/>
    <mergeCell ref="D3:H3"/>
    <mergeCell ref="B4:C4"/>
    <mergeCell ref="D4:H4"/>
    <mergeCell ref="B5:C7"/>
    <mergeCell ref="D5:G5"/>
    <mergeCell ref="D6:G7"/>
    <mergeCell ref="H6:H7"/>
    <mergeCell ref="B9:C9"/>
    <mergeCell ref="B17:D17"/>
    <mergeCell ref="E17:G17"/>
    <mergeCell ref="B18:H18"/>
    <mergeCell ref="B19:C19"/>
    <mergeCell ref="B21:D21"/>
    <mergeCell ref="E21:G21"/>
    <mergeCell ref="E59:G59"/>
    <mergeCell ref="B48:H48"/>
    <mergeCell ref="B49:C49"/>
    <mergeCell ref="B51:D51"/>
    <mergeCell ref="E51:G51"/>
    <mergeCell ref="B53:C53"/>
    <mergeCell ref="B55:D55"/>
    <mergeCell ref="E55:G55"/>
    <mergeCell ref="E25:G25"/>
    <mergeCell ref="B26:H26"/>
    <mergeCell ref="B27:C27"/>
    <mergeCell ref="B30:D30"/>
    <mergeCell ref="E30:G30"/>
    <mergeCell ref="B56:H56"/>
    <mergeCell ref="B57:C57"/>
    <mergeCell ref="B59:D59"/>
    <mergeCell ref="B1309:H1309"/>
    <mergeCell ref="B1310:C1310"/>
    <mergeCell ref="B1312:D1312"/>
    <mergeCell ref="E1312:G1312"/>
    <mergeCell ref="B1314:C1314"/>
    <mergeCell ref="B1316:D1316"/>
    <mergeCell ref="E1316:G1316"/>
    <mergeCell ref="B1297:C1299"/>
    <mergeCell ref="D1297:G1297"/>
    <mergeCell ref="D1298:G1299"/>
    <mergeCell ref="H1298:H1299"/>
    <mergeCell ref="B1301:C1301"/>
    <mergeCell ref="B1308:D1308"/>
    <mergeCell ref="E1308:G1308"/>
    <mergeCell ref="B23:C23"/>
    <mergeCell ref="B25:D25"/>
    <mergeCell ref="B1295:C1295"/>
    <mergeCell ref="D1295:H1295"/>
    <mergeCell ref="B1296:C1296"/>
    <mergeCell ref="D1296:H1296"/>
    <mergeCell ref="E32:G32"/>
    <mergeCell ref="B35:H35"/>
    <mergeCell ref="B36:C36"/>
    <mergeCell ref="D36:H36"/>
    <mergeCell ref="B37:C37"/>
    <mergeCell ref="D37:H37"/>
    <mergeCell ref="B1294:H1294"/>
    <mergeCell ref="B38:C40"/>
    <mergeCell ref="D38:G38"/>
    <mergeCell ref="D39:G40"/>
    <mergeCell ref="H39:H40"/>
    <mergeCell ref="B42:C42"/>
    <mergeCell ref="B1332:C1332"/>
    <mergeCell ref="B1339:D1339"/>
    <mergeCell ref="E1339:G1339"/>
    <mergeCell ref="B1340:H1340"/>
    <mergeCell ref="B1341:C1341"/>
    <mergeCell ref="B1343:D1343"/>
    <mergeCell ref="E1343:G1343"/>
    <mergeCell ref="B1326:C1326"/>
    <mergeCell ref="D1326:H1326"/>
    <mergeCell ref="B1327:C1327"/>
    <mergeCell ref="D1327:H1327"/>
    <mergeCell ref="B1328:C1330"/>
    <mergeCell ref="D1328:G1328"/>
    <mergeCell ref="D1329:G1330"/>
    <mergeCell ref="H1329:H1330"/>
    <mergeCell ref="B1317:H1317"/>
    <mergeCell ref="B1318:C1318"/>
    <mergeCell ref="B1320:D1320"/>
    <mergeCell ref="E1320:G1320"/>
    <mergeCell ref="E1322:G1322"/>
    <mergeCell ref="B1325:H1325"/>
    <mergeCell ref="B1359:C1361"/>
    <mergeCell ref="D1359:G1359"/>
    <mergeCell ref="D1360:G1361"/>
    <mergeCell ref="H1360:H1361"/>
    <mergeCell ref="B1363:C1363"/>
    <mergeCell ref="B1369:D1369"/>
    <mergeCell ref="E1369:G1369"/>
    <mergeCell ref="E1353:G1353"/>
    <mergeCell ref="B1356:H1356"/>
    <mergeCell ref="B1357:C1357"/>
    <mergeCell ref="D1357:H1357"/>
    <mergeCell ref="B1358:C1358"/>
    <mergeCell ref="D1358:H1358"/>
    <mergeCell ref="B1345:C1345"/>
    <mergeCell ref="B1347:D1347"/>
    <mergeCell ref="E1347:G1347"/>
    <mergeCell ref="B1348:H1348"/>
    <mergeCell ref="B1349:C1349"/>
    <mergeCell ref="B1351:D1351"/>
    <mergeCell ref="E1351:G1351"/>
    <mergeCell ref="B1387:C1387"/>
    <mergeCell ref="D1387:H1387"/>
    <mergeCell ref="B1388:C1388"/>
    <mergeCell ref="D1388:H1388"/>
    <mergeCell ref="B1389:C1391"/>
    <mergeCell ref="D1389:G1389"/>
    <mergeCell ref="D1390:G1391"/>
    <mergeCell ref="H1390:H1391"/>
    <mergeCell ref="B1378:H1378"/>
    <mergeCell ref="B1379:C1379"/>
    <mergeCell ref="B1381:D1381"/>
    <mergeCell ref="E1381:G1381"/>
    <mergeCell ref="E1383:G1383"/>
    <mergeCell ref="B1386:H1386"/>
    <mergeCell ref="B1370:H1370"/>
    <mergeCell ref="B1371:C1371"/>
    <mergeCell ref="B1373:D1373"/>
    <mergeCell ref="E1373:G1373"/>
    <mergeCell ref="B1375:C1375"/>
    <mergeCell ref="B1377:D1377"/>
    <mergeCell ref="E1377:G1377"/>
    <mergeCell ref="E1413:G1413"/>
    <mergeCell ref="B1416:H1416"/>
    <mergeCell ref="B1417:C1417"/>
    <mergeCell ref="D1417:H1417"/>
    <mergeCell ref="B1418:C1418"/>
    <mergeCell ref="D1418:H1418"/>
    <mergeCell ref="B1405:C1405"/>
    <mergeCell ref="B1407:D1407"/>
    <mergeCell ref="E1407:G1407"/>
    <mergeCell ref="B1408:H1408"/>
    <mergeCell ref="B1409:C1409"/>
    <mergeCell ref="B1411:D1411"/>
    <mergeCell ref="E1411:G1411"/>
    <mergeCell ref="B1393:C1393"/>
    <mergeCell ref="B1399:D1399"/>
    <mergeCell ref="E1399:G1399"/>
    <mergeCell ref="B1400:H1400"/>
    <mergeCell ref="B1401:C1401"/>
    <mergeCell ref="B1403:D1403"/>
    <mergeCell ref="E1403:G1403"/>
    <mergeCell ref="B1438:H1438"/>
    <mergeCell ref="B1439:C1439"/>
    <mergeCell ref="B1442:D1442"/>
    <mergeCell ref="E1442:G1442"/>
    <mergeCell ref="E1444:G1444"/>
    <mergeCell ref="B1447:H1447"/>
    <mergeCell ref="B1430:H1430"/>
    <mergeCell ref="B1431:C1431"/>
    <mergeCell ref="B1433:D1433"/>
    <mergeCell ref="E1433:G1433"/>
    <mergeCell ref="B1435:C1435"/>
    <mergeCell ref="B1437:D1437"/>
    <mergeCell ref="E1437:G1437"/>
    <mergeCell ref="B1419:C1421"/>
    <mergeCell ref="D1419:G1419"/>
    <mergeCell ref="D1420:G1421"/>
    <mergeCell ref="H1420:H1421"/>
    <mergeCell ref="B1423:C1423"/>
    <mergeCell ref="B1429:D1429"/>
    <mergeCell ref="E1429:G1429"/>
    <mergeCell ref="B1466:C1466"/>
    <mergeCell ref="B1468:D1468"/>
    <mergeCell ref="E1468:G1468"/>
    <mergeCell ref="B1469:H1469"/>
    <mergeCell ref="B1470:C1470"/>
    <mergeCell ref="B1473:D1473"/>
    <mergeCell ref="E1473:G1473"/>
    <mergeCell ref="B1454:C1454"/>
    <mergeCell ref="B1460:D1460"/>
    <mergeCell ref="E1460:G1460"/>
    <mergeCell ref="B1461:H1461"/>
    <mergeCell ref="B1462:C1462"/>
    <mergeCell ref="B1464:D1464"/>
    <mergeCell ref="E1464:G1464"/>
    <mergeCell ref="B1448:C1448"/>
    <mergeCell ref="D1448:H1448"/>
    <mergeCell ref="B1449:C1449"/>
    <mergeCell ref="D1449:H1449"/>
    <mergeCell ref="B1450:C1452"/>
    <mergeCell ref="D1450:G1450"/>
    <mergeCell ref="D1451:G1452"/>
    <mergeCell ref="H1451:H1452"/>
    <mergeCell ref="B1492:H1492"/>
    <mergeCell ref="B1493:C1493"/>
    <mergeCell ref="B1495:D1495"/>
    <mergeCell ref="E1495:G1495"/>
    <mergeCell ref="B1497:C1497"/>
    <mergeCell ref="B1499:D1499"/>
    <mergeCell ref="E1499:G1499"/>
    <mergeCell ref="B1481:C1483"/>
    <mergeCell ref="D1481:G1481"/>
    <mergeCell ref="D1482:G1483"/>
    <mergeCell ref="H1482:H1483"/>
    <mergeCell ref="B1485:C1485"/>
    <mergeCell ref="B1491:D1491"/>
    <mergeCell ref="E1491:G1491"/>
    <mergeCell ref="E1475:G1475"/>
    <mergeCell ref="B1478:H1478"/>
    <mergeCell ref="B1479:C1479"/>
    <mergeCell ref="D1479:H1479"/>
    <mergeCell ref="B1480:C1480"/>
    <mergeCell ref="D1480:H1480"/>
    <mergeCell ref="B1516:C1516"/>
    <mergeCell ref="B1519:D1519"/>
    <mergeCell ref="E1519:G1519"/>
    <mergeCell ref="B1520:H1520"/>
    <mergeCell ref="B1521:C1521"/>
    <mergeCell ref="B1523:D1523"/>
    <mergeCell ref="E1523:G1523"/>
    <mergeCell ref="B1510:C1510"/>
    <mergeCell ref="D1510:H1510"/>
    <mergeCell ref="B1511:C1511"/>
    <mergeCell ref="D1511:H1511"/>
    <mergeCell ref="B1512:C1514"/>
    <mergeCell ref="D1512:G1512"/>
    <mergeCell ref="D1513:G1514"/>
    <mergeCell ref="H1513:H1514"/>
    <mergeCell ref="B1500:H1500"/>
    <mergeCell ref="B1501:C1501"/>
    <mergeCell ref="B1504:D1504"/>
    <mergeCell ref="E1504:G1504"/>
    <mergeCell ref="E1506:G1506"/>
    <mergeCell ref="B1509:H1509"/>
    <mergeCell ref="B1539:C1541"/>
    <mergeCell ref="D1539:G1539"/>
    <mergeCell ref="D1540:G1541"/>
    <mergeCell ref="H1540:H1541"/>
    <mergeCell ref="B1543:C1543"/>
    <mergeCell ref="B1546:D1546"/>
    <mergeCell ref="E1546:G1546"/>
    <mergeCell ref="E1533:G1533"/>
    <mergeCell ref="B1536:H1536"/>
    <mergeCell ref="B1537:C1537"/>
    <mergeCell ref="D1537:H1537"/>
    <mergeCell ref="B1538:C1538"/>
    <mergeCell ref="D1538:H1538"/>
    <mergeCell ref="B1525:C1525"/>
    <mergeCell ref="B1527:D1527"/>
    <mergeCell ref="E1527:G1527"/>
    <mergeCell ref="B1528:H1528"/>
    <mergeCell ref="B1529:C1529"/>
    <mergeCell ref="B1531:D1531"/>
    <mergeCell ref="E1531:G1531"/>
    <mergeCell ref="B1564:C1564"/>
    <mergeCell ref="D1564:H1564"/>
    <mergeCell ref="B1565:C1565"/>
    <mergeCell ref="D1565:H1565"/>
    <mergeCell ref="B1566:C1568"/>
    <mergeCell ref="D1566:G1566"/>
    <mergeCell ref="D1567:G1568"/>
    <mergeCell ref="H1567:H1568"/>
    <mergeCell ref="B1555:H1555"/>
    <mergeCell ref="B1556:C1556"/>
    <mergeCell ref="B1558:D1558"/>
    <mergeCell ref="E1558:G1558"/>
    <mergeCell ref="E1560:G1560"/>
    <mergeCell ref="B1563:H1563"/>
    <mergeCell ref="B1547:H1547"/>
    <mergeCell ref="B1548:C1548"/>
    <mergeCell ref="B1550:D1550"/>
    <mergeCell ref="E1550:G1550"/>
    <mergeCell ref="B1552:C1552"/>
    <mergeCell ref="B1554:D1554"/>
    <mergeCell ref="E1554:G1554"/>
    <mergeCell ref="E1590:G1590"/>
    <mergeCell ref="B1593:H1593"/>
    <mergeCell ref="B1594:C1594"/>
    <mergeCell ref="D1594:H1594"/>
    <mergeCell ref="B1595:C1595"/>
    <mergeCell ref="D1595:H1595"/>
    <mergeCell ref="B1581:C1581"/>
    <mergeCell ref="B1583:D1583"/>
    <mergeCell ref="E1583:G1583"/>
    <mergeCell ref="B1584:H1584"/>
    <mergeCell ref="B1585:C1585"/>
    <mergeCell ref="B1588:D1588"/>
    <mergeCell ref="E1588:G1588"/>
    <mergeCell ref="B1570:C1570"/>
    <mergeCell ref="B1575:D1575"/>
    <mergeCell ref="E1575:G1575"/>
    <mergeCell ref="B1576:H1576"/>
    <mergeCell ref="B1577:C1577"/>
    <mergeCell ref="B1579:D1579"/>
    <mergeCell ref="E1579:G1579"/>
    <mergeCell ref="B1614:H1614"/>
    <mergeCell ref="B1615:C1615"/>
    <mergeCell ref="B1618:D1618"/>
    <mergeCell ref="E1618:G1618"/>
    <mergeCell ref="E1620:G1620"/>
    <mergeCell ref="B1623:H1623"/>
    <mergeCell ref="B1606:H1606"/>
    <mergeCell ref="B1607:C1607"/>
    <mergeCell ref="B1609:D1609"/>
    <mergeCell ref="E1609:G1609"/>
    <mergeCell ref="B1611:C1611"/>
    <mergeCell ref="B1613:D1613"/>
    <mergeCell ref="E1613:G1613"/>
    <mergeCell ref="B1596:C1598"/>
    <mergeCell ref="D1596:G1596"/>
    <mergeCell ref="D1597:G1598"/>
    <mergeCell ref="H1597:H1598"/>
    <mergeCell ref="B1600:C1600"/>
    <mergeCell ref="B1605:D1605"/>
    <mergeCell ref="E1605:G1605"/>
    <mergeCell ref="B1630:C1630"/>
    <mergeCell ref="B1634:D1634"/>
    <mergeCell ref="E1634:G1634"/>
    <mergeCell ref="B1635:H1635"/>
    <mergeCell ref="B1636:C1636"/>
    <mergeCell ref="B1638:D1638"/>
    <mergeCell ref="E1638:G1638"/>
    <mergeCell ref="H1656:H1657"/>
    <mergeCell ref="B1659:C1659"/>
    <mergeCell ref="B1661:D1661"/>
    <mergeCell ref="E1661:G1661"/>
    <mergeCell ref="B1662:H1662"/>
    <mergeCell ref="B1624:C1624"/>
    <mergeCell ref="D1624:H1624"/>
    <mergeCell ref="B1625:C1625"/>
    <mergeCell ref="D1625:H1625"/>
    <mergeCell ref="B1626:C1628"/>
    <mergeCell ref="D1626:G1626"/>
    <mergeCell ref="D1627:G1628"/>
    <mergeCell ref="H1627:H1628"/>
    <mergeCell ref="B1640:C1640"/>
    <mergeCell ref="B1642:D1642"/>
    <mergeCell ref="E1642:G1642"/>
    <mergeCell ref="B1643:H1643"/>
    <mergeCell ref="E1676:G1676"/>
    <mergeCell ref="B1644:C1644"/>
    <mergeCell ref="B1647:D1647"/>
    <mergeCell ref="E1647:G1647"/>
    <mergeCell ref="E1649:G1649"/>
    <mergeCell ref="B1652:H1652"/>
    <mergeCell ref="B1653:C1653"/>
    <mergeCell ref="D1653:H1653"/>
    <mergeCell ref="B1654:C1654"/>
    <mergeCell ref="D1654:H1654"/>
    <mergeCell ref="B1667:C1667"/>
    <mergeCell ref="B1669:D1669"/>
    <mergeCell ref="E1669:G1669"/>
    <mergeCell ref="B1670:H1670"/>
    <mergeCell ref="B1671:C1671"/>
    <mergeCell ref="B1674:D1674"/>
    <mergeCell ref="E1674:G1674"/>
    <mergeCell ref="B1663:C1663"/>
    <mergeCell ref="B1665:D1665"/>
    <mergeCell ref="E1665:G1665"/>
    <mergeCell ref="B1655:C1657"/>
    <mergeCell ref="D1655:G1655"/>
    <mergeCell ref="D1656:G1657"/>
  </mergeCells>
  <dataValidations disablePrompts="1" count="2">
    <dataValidation type="list" allowBlank="1" showInputMessage="1" showErrorMessage="1" sqref="B20 B147:B148 B28:B29 B58 B87 B116 B179:B180 B211:B212 B243:B244 B275:B276 B307:B308 B339:B340 B371:B372 B402 B432 B462 B492 B522 B552 B581 B607 B634:B635 B662:B663 B690:B691 B718:B719 B746:B747 B774:B775 B801:B802 B828:B829 B855:B856 B882:B883 B909:B910 B936:B937 B963:B964 B990:B991 B1017:B1018 B1044:B1045 B1105 B1075 B1135 B1165 B1194:B1195 B1226 B1257 B1288 B1319 B1350 B1380 B1410 B1440:B1441 B1471:B1472 B1502:B1503 B1530 B1557 B1586:B1587 B1616:B1617 B1645:B1646 B1672:B1673 B1703 B1733">
      <formula1>#REF!</formula1>
    </dataValidation>
    <dataValidation type="list" allowBlank="1" showInputMessage="1" showErrorMessage="1" sqref="B50 B108 B79 B139 B171 B203 B235 B267 B299 B331 B363 B394 B424 B454 B484 B514 B544 B573 B599 B626 B654 B682 B710 B738 B766 B793 B820 B847 B874 B901 B928 B955 B982 B1009 B1036 B1097 B1067 B1127 B1157 B1186 B1218 B1249 B1280 B1311 B1342 B1372 B1402 B1432 B1463 B1494 B1522 B1578 B1608 B1637 B1664 B1695 B1725">
      <formula1>#REF!</formula1>
    </dataValidation>
  </dataValidations>
  <pageMargins left="0.7" right="0.7" top="0.75" bottom="0.75" header="0.3" footer="0.3"/>
  <pageSetup scale="70" orientation="portrait" r:id="rId1"/>
  <rowBreaks count="58" manualBreakCount="58">
    <brk id="33" max="8" man="1"/>
    <brk id="62" max="8" man="1"/>
    <brk id="91" max="8" man="1"/>
    <brk id="120" max="8" man="1"/>
    <brk id="152" max="8" man="1"/>
    <brk id="184" max="8" man="1"/>
    <brk id="216" max="8" man="1"/>
    <brk id="248" max="8" man="1"/>
    <brk id="280" max="8" man="1"/>
    <brk id="312" max="8" man="1"/>
    <brk id="344" max="8" man="1"/>
    <brk id="376" max="8" man="1"/>
    <brk id="406" max="8" man="1"/>
    <brk id="436" max="8" man="1"/>
    <brk id="466" max="8" man="1"/>
    <brk id="496" max="8" man="1"/>
    <brk id="526" max="8" man="1"/>
    <brk id="556" max="8" man="1"/>
    <brk id="585" max="8" man="1"/>
    <brk id="611" max="8" man="1"/>
    <brk id="639" max="8" man="1"/>
    <brk id="667" max="8" man="1"/>
    <brk id="695" max="8" man="1"/>
    <brk id="723" max="8" man="1"/>
    <brk id="751" max="8" man="1"/>
    <brk id="779" max="8" man="1"/>
    <brk id="806" max="8" man="1"/>
    <brk id="833" max="8" man="1"/>
    <brk id="860" max="8" man="1"/>
    <brk id="887" max="8" man="1"/>
    <brk id="914" max="8" man="1"/>
    <brk id="941" max="8" man="1"/>
    <brk id="968" max="8" man="1"/>
    <brk id="995" max="8" man="1"/>
    <brk id="1022" max="8" man="1"/>
    <brk id="1049" max="8" man="1"/>
    <brk id="1079" max="8" man="1"/>
    <brk id="1109" max="8" man="1"/>
    <brk id="1139" max="8" man="1"/>
    <brk id="1169" max="8" man="1"/>
    <brk id="1199" max="8" man="1"/>
    <brk id="1230" max="8" man="1"/>
    <brk id="1261" max="8" man="1"/>
    <brk id="1292" max="8" man="1"/>
    <brk id="1323" max="8" man="1"/>
    <brk id="1354" max="8" man="1"/>
    <brk id="1384" max="8" man="1"/>
    <brk id="1414" max="8" man="1"/>
    <brk id="1445" max="8" man="1"/>
    <brk id="1476" max="8" man="1"/>
    <brk id="1507" max="8" man="1"/>
    <brk id="1534" max="8" man="1"/>
    <brk id="1561" max="8" man="1"/>
    <brk id="1591" max="8" man="1"/>
    <brk id="1621" max="8" man="1"/>
    <brk id="1650" max="8" man="1"/>
    <brk id="1677" max="16383" man="1"/>
    <brk id="1707" max="16383" man="1"/>
  </rowBreaks>
  <colBreaks count="1" manualBreakCount="1">
    <brk id="9"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579"/>
  <sheetViews>
    <sheetView view="pageBreakPreview" topLeftCell="A372" zoomScaleNormal="100" zoomScaleSheetLayoutView="100" workbookViewId="0">
      <selection activeCell="B389" sqref="B389:D389"/>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85546875" style="9" customWidth="1"/>
    <col min="6" max="6" width="6.7109375" style="9" customWidth="1"/>
    <col min="7" max="7" width="15.5703125" style="4" customWidth="1"/>
    <col min="8" max="8" width="17.5703125" style="4" customWidth="1"/>
    <col min="9" max="9" width="5.28515625" style="1" customWidth="1"/>
    <col min="10" max="10" width="11.42578125" style="1"/>
    <col min="11" max="11" width="42.5703125" style="1" customWidth="1"/>
    <col min="12" max="21" width="11.42578125" style="1"/>
    <col min="22" max="22" width="15" style="1" bestFit="1" customWidth="1"/>
    <col min="23" max="16384" width="11.42578125" style="1"/>
  </cols>
  <sheetData>
    <row r="1" spans="2:8" ht="15" customHeight="1" thickBot="1">
      <c r="B1" s="4"/>
      <c r="C1" s="4"/>
      <c r="D1" s="4"/>
      <c r="E1" s="4"/>
      <c r="F1" s="4"/>
    </row>
    <row r="2" spans="2:8" ht="15" customHeight="1" thickBot="1">
      <c r="B2" s="998" t="s">
        <v>2532</v>
      </c>
      <c r="C2" s="999"/>
      <c r="D2" s="999"/>
      <c r="E2" s="999"/>
      <c r="F2" s="999"/>
      <c r="G2" s="999"/>
      <c r="H2" s="1000"/>
    </row>
    <row r="3" spans="2:8" ht="18" customHeight="1" thickBot="1">
      <c r="B3" s="1001" t="s">
        <v>488</v>
      </c>
      <c r="C3" s="1002"/>
      <c r="D3" s="1003"/>
      <c r="E3" s="1004"/>
      <c r="F3" s="1004"/>
      <c r="G3" s="1004"/>
      <c r="H3" s="1005"/>
    </row>
    <row r="4" spans="2:8" ht="15.75" thickBot="1">
      <c r="B4" s="1006" t="s">
        <v>2578</v>
      </c>
      <c r="C4" s="1007"/>
      <c r="D4" s="1008" t="s">
        <v>2172</v>
      </c>
      <c r="E4" s="1007"/>
      <c r="F4" s="1007"/>
      <c r="G4" s="1007"/>
      <c r="H4" s="1009"/>
    </row>
    <row r="5" spans="2:8">
      <c r="B5" s="1010" t="str">
        <f>VLOOKUP(D4,ACTIVIDADES!A:D,2,FALSE)</f>
        <v>Tubería PVC agua lluvia de 2"</v>
      </c>
      <c r="C5" s="1011"/>
      <c r="D5" s="1010" t="s">
        <v>34</v>
      </c>
      <c r="E5" s="1011"/>
      <c r="F5" s="1011"/>
      <c r="G5" s="1011"/>
      <c r="H5" s="38" t="s">
        <v>1</v>
      </c>
    </row>
    <row r="6" spans="2:8" ht="9.6" customHeight="1">
      <c r="B6" s="1012"/>
      <c r="C6" s="1013"/>
      <c r="D6" s="1016">
        <f>+ROUND(H27+H18+H14+H22,0)</f>
        <v>14701</v>
      </c>
      <c r="E6" s="1017"/>
      <c r="F6" s="1017"/>
      <c r="G6" s="1017"/>
      <c r="H6" s="1020" t="s">
        <v>28</v>
      </c>
    </row>
    <row r="7" spans="2:8" ht="27" customHeight="1" thickBot="1">
      <c r="B7" s="1014"/>
      <c r="C7" s="1015"/>
      <c r="D7" s="1018"/>
      <c r="E7" s="1019"/>
      <c r="F7" s="1019"/>
      <c r="G7" s="1019"/>
      <c r="H7" s="1021"/>
    </row>
    <row r="8" spans="2:8" ht="9.75" customHeight="1" thickBot="1"/>
    <row r="9" spans="2:8">
      <c r="B9" s="1207" t="s">
        <v>494</v>
      </c>
      <c r="C9" s="1208"/>
      <c r="D9" s="124" t="s">
        <v>495</v>
      </c>
      <c r="E9" s="123" t="s">
        <v>496</v>
      </c>
      <c r="F9" s="123" t="s">
        <v>2542</v>
      </c>
      <c r="G9" s="122" t="s">
        <v>492</v>
      </c>
      <c r="H9" s="121" t="s">
        <v>493</v>
      </c>
    </row>
    <row r="10" spans="2:8">
      <c r="B10" s="169" t="s">
        <v>1194</v>
      </c>
      <c r="C10" s="11" t="str">
        <f>VLOOKUP(B10,'LISTA DE PRECIOS'!A:B,2,FALSE)</f>
        <v>Tubería PVC agua lluvia de 2"</v>
      </c>
      <c r="D10" s="12" t="str">
        <f>VLOOKUP(B10,'LISTA DE PRECIOS'!A:D,4,FALSE)</f>
        <v>M</v>
      </c>
      <c r="E10" s="12">
        <v>1</v>
      </c>
      <c r="F10" s="12">
        <v>1.05</v>
      </c>
      <c r="G10" s="13">
        <f>VLOOKUP(B10,'LISTA DE PRECIOS'!A:E,5,FALSE)</f>
        <v>6882</v>
      </c>
      <c r="H10" s="39">
        <f>+ROUND(E10*F10*G10,0)</f>
        <v>7226</v>
      </c>
    </row>
    <row r="11" spans="2:8">
      <c r="B11" s="169" t="s">
        <v>648</v>
      </c>
      <c r="C11" s="11" t="str">
        <f>VLOOKUP(B11,'LISTA DE PRECIOS'!A:B,2,FALSE)</f>
        <v>Accesorios PVC agua lluvia (% tubería)</v>
      </c>
      <c r="D11" s="12" t="str">
        <f>VLOOKUP(B11,'LISTA DE PRECIOS'!A:D,4,FALSE)</f>
        <v>%Tub</v>
      </c>
      <c r="E11" s="12">
        <v>0.17</v>
      </c>
      <c r="F11" s="12">
        <v>1</v>
      </c>
      <c r="G11" s="13">
        <f>+H10</f>
        <v>7226</v>
      </c>
      <c r="H11" s="39">
        <f>+ROUND(G11*E11,0)</f>
        <v>1228</v>
      </c>
    </row>
    <row r="12" spans="2:8">
      <c r="B12" s="169" t="s">
        <v>926</v>
      </c>
      <c r="C12" s="11" t="str">
        <f>VLOOKUP(B12,'LISTA DE PRECIOS'!A:B,2,FALSE)</f>
        <v>Limpiador removedor PVC 1/4</v>
      </c>
      <c r="D12" s="12" t="str">
        <f>VLOOKUP(B12,'LISTA DE PRECIOS'!A:D,4,FALSE)</f>
        <v>Un</v>
      </c>
      <c r="E12" s="12">
        <v>0.02</v>
      </c>
      <c r="F12" s="12">
        <v>1.03</v>
      </c>
      <c r="G12" s="13">
        <f>VLOOKUP(B12,'LISTA DE PRECIOS'!A:E,5,FALSE)</f>
        <v>37083</v>
      </c>
      <c r="H12" s="39">
        <f>+ROUND(E12*F12*G12,0)</f>
        <v>764</v>
      </c>
    </row>
    <row r="13" spans="2:8" ht="15.75" thickBot="1">
      <c r="B13" s="167" t="s">
        <v>1111</v>
      </c>
      <c r="C13" s="11" t="str">
        <f>VLOOKUP(B13,'LISTA DE PRECIOS'!A:B,2,FALSE)</f>
        <v>Soldadura liquida para PVC 1/4</v>
      </c>
      <c r="D13" s="12" t="str">
        <f>VLOOKUP(B13,'LISTA DE PRECIOS'!A:D,4,FALSE)</f>
        <v>Un</v>
      </c>
      <c r="E13" s="92">
        <v>0.02</v>
      </c>
      <c r="F13" s="92">
        <v>1.03</v>
      </c>
      <c r="G13" s="13">
        <f>VLOOKUP(B13,'LISTA DE PRECIOS'!A:E,5,FALSE)</f>
        <v>62900</v>
      </c>
      <c r="H13" s="94">
        <f>+ROUND(E13*F13*G13,0)</f>
        <v>1296</v>
      </c>
    </row>
    <row r="14" spans="2:8" ht="15.75" thickBot="1">
      <c r="B14" s="1022"/>
      <c r="C14" s="1023"/>
      <c r="D14" s="1024"/>
      <c r="E14" s="1030" t="s">
        <v>497</v>
      </c>
      <c r="F14" s="1031"/>
      <c r="G14" s="1032"/>
      <c r="H14" s="29">
        <f>ROUND(SUM(H10:H13),0)</f>
        <v>10514</v>
      </c>
    </row>
    <row r="15" spans="2:8" ht="10.9" customHeight="1" thickBot="1">
      <c r="B15" s="1027"/>
      <c r="C15" s="1027"/>
      <c r="D15" s="1027"/>
      <c r="E15" s="1027"/>
      <c r="F15" s="1027"/>
      <c r="G15" s="1027"/>
      <c r="H15" s="1027"/>
    </row>
    <row r="16" spans="2:8">
      <c r="B16" s="1028" t="s">
        <v>489</v>
      </c>
      <c r="C16" s="1029"/>
      <c r="D16" s="41" t="s">
        <v>490</v>
      </c>
      <c r="E16" s="25" t="s">
        <v>491</v>
      </c>
      <c r="F16" s="25" t="s">
        <v>2530</v>
      </c>
      <c r="G16" s="26" t="s">
        <v>492</v>
      </c>
      <c r="H16" s="27" t="s">
        <v>493</v>
      </c>
    </row>
    <row r="17" spans="2:8" ht="15.75" thickBot="1">
      <c r="B17" s="91" t="s">
        <v>543</v>
      </c>
      <c r="C17" s="95" t="str">
        <f>VLOOKUP(B17,'LISTA DE PRECIOS'!A:B,2,FALSE)</f>
        <v>Herramienta menor</v>
      </c>
      <c r="D17" s="12" t="str">
        <f>VLOOKUP(B17,'LISTA DE PRECIOS'!A:D,4,FALSE)</f>
        <v>%MO</v>
      </c>
      <c r="E17" s="155">
        <v>0.1</v>
      </c>
      <c r="F17" s="155"/>
      <c r="G17" s="93">
        <f>+H27</f>
        <v>3806</v>
      </c>
      <c r="H17" s="154">
        <f>+ROUND(E17*G17,0)</f>
        <v>381</v>
      </c>
    </row>
    <row r="18" spans="2:8" ht="15.75" thickBot="1">
      <c r="B18" s="1022"/>
      <c r="C18" s="1023"/>
      <c r="D18" s="1024"/>
      <c r="E18" s="1030" t="s">
        <v>498</v>
      </c>
      <c r="F18" s="1031"/>
      <c r="G18" s="1032"/>
      <c r="H18" s="29">
        <f>ROUND(SUM(H17:H17),0)</f>
        <v>381</v>
      </c>
    </row>
    <row r="19" spans="2:8" ht="10.15" customHeight="1" thickBot="1">
      <c r="B19" s="42"/>
      <c r="C19" s="42"/>
      <c r="D19" s="42"/>
      <c r="E19" s="10"/>
      <c r="F19" s="10"/>
      <c r="G19" s="7"/>
      <c r="H19" s="8"/>
    </row>
    <row r="20" spans="2:8" ht="24.75" thickBot="1">
      <c r="B20" s="1033" t="s">
        <v>499</v>
      </c>
      <c r="C20" s="1034"/>
      <c r="D20" s="30" t="s">
        <v>495</v>
      </c>
      <c r="E20" s="30" t="s">
        <v>501</v>
      </c>
      <c r="F20" s="25" t="s">
        <v>2530</v>
      </c>
      <c r="G20" s="31" t="s">
        <v>500</v>
      </c>
      <c r="H20" s="32" t="s">
        <v>493</v>
      </c>
    </row>
    <row r="21" spans="2:8" ht="15.75" thickBot="1">
      <c r="B21" s="15">
        <v>3</v>
      </c>
      <c r="C21" s="16" t="s">
        <v>4</v>
      </c>
      <c r="D21" s="17"/>
      <c r="E21" s="18"/>
      <c r="F21" s="18"/>
      <c r="G21" s="19"/>
      <c r="H21" s="20">
        <f>+ROUND(E21*G21,0)</f>
        <v>0</v>
      </c>
    </row>
    <row r="22" spans="2:8" ht="15.75" thickBot="1">
      <c r="B22" s="991"/>
      <c r="C22" s="991"/>
      <c r="D22" s="991"/>
      <c r="E22" s="992" t="s">
        <v>502</v>
      </c>
      <c r="F22" s="993"/>
      <c r="G22" s="994"/>
      <c r="H22" s="33">
        <f>ROUND(SUM(H21:H21),0)</f>
        <v>0</v>
      </c>
    </row>
    <row r="23" spans="2:8" ht="15.75" thickBot="1">
      <c r="B23" s="1027"/>
      <c r="C23" s="1027"/>
      <c r="D23" s="1027"/>
      <c r="E23" s="1027"/>
      <c r="F23" s="1027"/>
      <c r="G23" s="1027"/>
      <c r="H23" s="1027"/>
    </row>
    <row r="24" spans="2:8">
      <c r="B24" s="1028" t="s">
        <v>503</v>
      </c>
      <c r="C24" s="1029"/>
      <c r="D24" s="41" t="s">
        <v>495</v>
      </c>
      <c r="E24" s="25" t="s">
        <v>504</v>
      </c>
      <c r="F24" s="25" t="s">
        <v>2530</v>
      </c>
      <c r="G24" s="26" t="s">
        <v>505</v>
      </c>
      <c r="H24" s="27" t="s">
        <v>493</v>
      </c>
    </row>
    <row r="25" spans="2:8" ht="15.75" thickBot="1">
      <c r="B25" s="111" t="s">
        <v>2514</v>
      </c>
      <c r="C25" s="134" t="str">
        <f>VLOOKUP(B25,'LISTA DE PRECIOS'!A:B,2,FALSE)</f>
        <v>Ayudante</v>
      </c>
      <c r="D25" s="133" t="str">
        <f>VLOOKUP(B25,'LISTA DE PRECIOS'!A:D,4,FALSE)</f>
        <v>Día</v>
      </c>
      <c r="E25" s="125">
        <v>0.02</v>
      </c>
      <c r="F25" s="125">
        <v>1</v>
      </c>
      <c r="G25" s="132">
        <f>VLOOKUP(B25,'LISTA DE PRECIOS'!A:E,5,FALSE)</f>
        <v>67964</v>
      </c>
      <c r="H25" s="131">
        <f>+ROUND(E25*F25*G25,0)</f>
        <v>1359</v>
      </c>
    </row>
    <row r="26" spans="2:8" ht="15.75" thickBot="1">
      <c r="B26" s="135" t="s">
        <v>2516</v>
      </c>
      <c r="C26" s="134" t="str">
        <f>VLOOKUP(B26,'LISTA DE PRECIOS'!A:B,2,FALSE)</f>
        <v>Oficial</v>
      </c>
      <c r="D26" s="133" t="str">
        <f>VLOOKUP(B26,'LISTA DE PRECIOS'!A:D,4,FALSE)</f>
        <v>Día</v>
      </c>
      <c r="E26" s="125">
        <v>0.02</v>
      </c>
      <c r="F26" s="125">
        <v>1</v>
      </c>
      <c r="G26" s="132">
        <f>VLOOKUP(B26,'LISTA DE PRECIOS'!A:E,5,FALSE)</f>
        <v>122335</v>
      </c>
      <c r="H26" s="131">
        <f>+ROUND(E26*F26*G26,0)</f>
        <v>2447</v>
      </c>
    </row>
    <row r="27" spans="2:8" ht="15.75" thickBot="1">
      <c r="B27" s="991"/>
      <c r="C27" s="991"/>
      <c r="D27" s="991"/>
      <c r="E27" s="1042" t="s">
        <v>506</v>
      </c>
      <c r="F27" s="1043"/>
      <c r="G27" s="1031"/>
      <c r="H27" s="29">
        <f>ROUND(SUM(H25:H26),0)</f>
        <v>3806</v>
      </c>
    </row>
    <row r="28" spans="2:8" ht="8.4499999999999993" customHeight="1" thickBot="1">
      <c r="B28" s="42"/>
      <c r="C28" s="42"/>
      <c r="D28" s="42"/>
      <c r="E28" s="42"/>
      <c r="F28" s="42"/>
      <c r="G28" s="42"/>
      <c r="H28" s="42"/>
    </row>
    <row r="29" spans="2:8" ht="15.75" thickBot="1">
      <c r="B29" s="40"/>
      <c r="C29" s="40"/>
      <c r="D29" s="40"/>
      <c r="E29" s="995" t="s">
        <v>507</v>
      </c>
      <c r="F29" s="996"/>
      <c r="G29" s="997"/>
      <c r="H29" s="14">
        <f>+ROUND(H27+H18+H14+H22,0)</f>
        <v>14701</v>
      </c>
    </row>
    <row r="30" spans="2:8">
      <c r="B30" s="40"/>
      <c r="C30" s="40"/>
      <c r="D30" s="40"/>
      <c r="E30" s="201"/>
      <c r="F30" s="201"/>
      <c r="G30" s="201"/>
      <c r="H30" s="200"/>
    </row>
    <row r="31" spans="2:8" ht="15.75" thickBot="1"/>
    <row r="32" spans="2:8" ht="17.45" customHeight="1" thickBot="1">
      <c r="B32" s="998" t="s">
        <v>2532</v>
      </c>
      <c r="C32" s="999"/>
      <c r="D32" s="999"/>
      <c r="E32" s="999"/>
      <c r="F32" s="999"/>
      <c r="G32" s="999"/>
      <c r="H32" s="1000"/>
    </row>
    <row r="33" spans="2:8" ht="18" customHeight="1" thickBot="1">
      <c r="B33" s="1001" t="s">
        <v>488</v>
      </c>
      <c r="C33" s="1002"/>
      <c r="D33" s="1003"/>
      <c r="E33" s="1004"/>
      <c r="F33" s="1004"/>
      <c r="G33" s="1004"/>
      <c r="H33" s="1005"/>
    </row>
    <row r="34" spans="2:8" ht="15.75" thickBot="1">
      <c r="B34" s="1006" t="s">
        <v>2578</v>
      </c>
      <c r="C34" s="1007"/>
      <c r="D34" s="1008" t="s">
        <v>2173</v>
      </c>
      <c r="E34" s="1007"/>
      <c r="F34" s="1007"/>
      <c r="G34" s="1007"/>
      <c r="H34" s="1009"/>
    </row>
    <row r="35" spans="2:8">
      <c r="B35" s="1010" t="str">
        <f>VLOOKUP(D34,ACTIVIDADES!A:D,2,FALSE)</f>
        <v>Tubería PVC agua lluvia de 3"</v>
      </c>
      <c r="C35" s="1011"/>
      <c r="D35" s="1010" t="s">
        <v>34</v>
      </c>
      <c r="E35" s="1011"/>
      <c r="F35" s="1011"/>
      <c r="G35" s="1011"/>
      <c r="H35" s="38" t="s">
        <v>1</v>
      </c>
    </row>
    <row r="36" spans="2:8" ht="9.6" customHeight="1">
      <c r="B36" s="1012"/>
      <c r="C36" s="1013"/>
      <c r="D36" s="1016">
        <f>+ROUND(H57+H48+H44+H52,0)</f>
        <v>25750</v>
      </c>
      <c r="E36" s="1017"/>
      <c r="F36" s="1017"/>
      <c r="G36" s="1017"/>
      <c r="H36" s="1020" t="s">
        <v>28</v>
      </c>
    </row>
    <row r="37" spans="2:8" ht="27" customHeight="1" thickBot="1">
      <c r="B37" s="1014"/>
      <c r="C37" s="1015"/>
      <c r="D37" s="1018"/>
      <c r="E37" s="1019"/>
      <c r="F37" s="1019"/>
      <c r="G37" s="1019"/>
      <c r="H37" s="1021"/>
    </row>
    <row r="38" spans="2:8" ht="9.75" customHeight="1" thickBot="1"/>
    <row r="39" spans="2:8">
      <c r="B39" s="1207" t="s">
        <v>494</v>
      </c>
      <c r="C39" s="1208"/>
      <c r="D39" s="124" t="s">
        <v>495</v>
      </c>
      <c r="E39" s="123" t="s">
        <v>496</v>
      </c>
      <c r="F39" s="123" t="s">
        <v>2542</v>
      </c>
      <c r="G39" s="122" t="s">
        <v>492</v>
      </c>
      <c r="H39" s="121" t="s">
        <v>493</v>
      </c>
    </row>
    <row r="40" spans="2:8" ht="15.75" thickBot="1">
      <c r="B40" s="169" t="s">
        <v>1196</v>
      </c>
      <c r="C40" s="11" t="str">
        <f>VLOOKUP(B40,'LISTA DE PRECIOS'!A:B,2,FALSE)</f>
        <v>Tubería PVC agua lluvia de 3"</v>
      </c>
      <c r="D40" s="133" t="str">
        <f>VLOOKUP(B40,'LISTA DE PRECIOS'!A:D,4,FALSE)</f>
        <v>M</v>
      </c>
      <c r="E40" s="12">
        <v>1</v>
      </c>
      <c r="F40" s="12">
        <v>1.05</v>
      </c>
      <c r="G40" s="13">
        <f>VLOOKUP(B40,'LISTA DE PRECIOS'!A:E,5,FALSE)</f>
        <v>15037</v>
      </c>
      <c r="H40" s="39">
        <f>+ROUND(E40*F40*G40,0)</f>
        <v>15789</v>
      </c>
    </row>
    <row r="41" spans="2:8" ht="15.75" thickBot="1">
      <c r="B41" s="169" t="s">
        <v>648</v>
      </c>
      <c r="C41" s="11" t="str">
        <f>VLOOKUP(B41,'LISTA DE PRECIOS'!A:B,2,FALSE)</f>
        <v>Accesorios PVC agua lluvia (% tubería)</v>
      </c>
      <c r="D41" s="133" t="str">
        <f>VLOOKUP(B41,'LISTA DE PRECIOS'!A:D,4,FALSE)</f>
        <v>%Tub</v>
      </c>
      <c r="E41" s="12">
        <v>0.17</v>
      </c>
      <c r="F41" s="12">
        <v>1</v>
      </c>
      <c r="G41" s="13">
        <f>+H40</f>
        <v>15789</v>
      </c>
      <c r="H41" s="39">
        <f>+ROUND(G41*E41,0)</f>
        <v>2684</v>
      </c>
    </row>
    <row r="42" spans="2:8" ht="15.75" thickBot="1">
      <c r="B42" s="169" t="s">
        <v>926</v>
      </c>
      <c r="C42" s="11" t="str">
        <f>VLOOKUP(B42,'LISTA DE PRECIOS'!A:B,2,FALSE)</f>
        <v>Limpiador removedor PVC 1/4</v>
      </c>
      <c r="D42" s="133" t="str">
        <f>VLOOKUP(B42,'LISTA DE PRECIOS'!A:D,4,FALSE)</f>
        <v>Un</v>
      </c>
      <c r="E42" s="12">
        <v>0.03</v>
      </c>
      <c r="F42" s="12">
        <v>1.03</v>
      </c>
      <c r="G42" s="13">
        <f>VLOOKUP(B42,'LISTA DE PRECIOS'!A:E,5,FALSE)</f>
        <v>37083</v>
      </c>
      <c r="H42" s="39">
        <f>+ROUND(E42*F42*G42,0)</f>
        <v>1146</v>
      </c>
    </row>
    <row r="43" spans="2:8" ht="15.75" thickBot="1">
      <c r="B43" s="167" t="s">
        <v>1111</v>
      </c>
      <c r="C43" s="11" t="str">
        <f>VLOOKUP(B43,'LISTA DE PRECIOS'!A:B,2,FALSE)</f>
        <v>Soldadura liquida para PVC 1/4</v>
      </c>
      <c r="D43" s="133" t="str">
        <f>VLOOKUP(B43,'LISTA DE PRECIOS'!A:D,4,FALSE)</f>
        <v>Un</v>
      </c>
      <c r="E43" s="92">
        <v>0.03</v>
      </c>
      <c r="F43" s="92">
        <v>1.03</v>
      </c>
      <c r="G43" s="13">
        <f>VLOOKUP(B43,'LISTA DE PRECIOS'!A:E,5,FALSE)</f>
        <v>62900</v>
      </c>
      <c r="H43" s="94">
        <f>+ROUND(E43*F43*G43,0)</f>
        <v>1944</v>
      </c>
    </row>
    <row r="44" spans="2:8" ht="15.75" thickBot="1">
      <c r="B44" s="1022"/>
      <c r="C44" s="1023"/>
      <c r="D44" s="1024"/>
      <c r="E44" s="1030" t="s">
        <v>497</v>
      </c>
      <c r="F44" s="1031"/>
      <c r="G44" s="1032"/>
      <c r="H44" s="29">
        <f>ROUND(SUM(H40:H43),0)</f>
        <v>21563</v>
      </c>
    </row>
    <row r="45" spans="2:8" ht="10.9" customHeight="1" thickBot="1">
      <c r="B45" s="1027"/>
      <c r="C45" s="1027"/>
      <c r="D45" s="1027"/>
      <c r="E45" s="1027"/>
      <c r="F45" s="1027"/>
      <c r="G45" s="1027"/>
      <c r="H45" s="1027"/>
    </row>
    <row r="46" spans="2:8">
      <c r="B46" s="1028" t="s">
        <v>489</v>
      </c>
      <c r="C46" s="1029"/>
      <c r="D46" s="41" t="s">
        <v>490</v>
      </c>
      <c r="E46" s="25" t="s">
        <v>491</v>
      </c>
      <c r="F46" s="25" t="s">
        <v>2530</v>
      </c>
      <c r="G46" s="26" t="s">
        <v>492</v>
      </c>
      <c r="H46" s="27" t="s">
        <v>493</v>
      </c>
    </row>
    <row r="47" spans="2:8" ht="15.75" thickBot="1">
      <c r="B47" s="91" t="s">
        <v>543</v>
      </c>
      <c r="C47" s="11" t="str">
        <f>VLOOKUP(B47,'LISTA DE PRECIOS'!A:B,2,FALSE)</f>
        <v>Herramienta menor</v>
      </c>
      <c r="D47" s="92" t="s">
        <v>39</v>
      </c>
      <c r="E47" s="155">
        <v>0.1</v>
      </c>
      <c r="F47" s="155"/>
      <c r="G47" s="93">
        <f>+H57</f>
        <v>3806</v>
      </c>
      <c r="H47" s="154">
        <f>+ROUND(E47*G47,0)</f>
        <v>381</v>
      </c>
    </row>
    <row r="48" spans="2:8" ht="15.75" thickBot="1">
      <c r="B48" s="1022"/>
      <c r="C48" s="1023"/>
      <c r="D48" s="1024"/>
      <c r="E48" s="1030" t="s">
        <v>498</v>
      </c>
      <c r="F48" s="1031"/>
      <c r="G48" s="1032"/>
      <c r="H48" s="29">
        <f>ROUND(SUM(H47:H47),0)</f>
        <v>381</v>
      </c>
    </row>
    <row r="49" spans="2:8" ht="10.15" customHeight="1" thickBot="1">
      <c r="B49" s="42"/>
      <c r="C49" s="42"/>
      <c r="D49" s="42"/>
      <c r="E49" s="10"/>
      <c r="F49" s="10"/>
      <c r="G49" s="7"/>
      <c r="H49" s="8"/>
    </row>
    <row r="50" spans="2:8" ht="24.75" thickBot="1">
      <c r="B50" s="1033" t="s">
        <v>499</v>
      </c>
      <c r="C50" s="1034"/>
      <c r="D50" s="30" t="s">
        <v>495</v>
      </c>
      <c r="E50" s="30" t="s">
        <v>501</v>
      </c>
      <c r="F50" s="25" t="s">
        <v>2530</v>
      </c>
      <c r="G50" s="31" t="s">
        <v>500</v>
      </c>
      <c r="H50" s="32" t="s">
        <v>493</v>
      </c>
    </row>
    <row r="51" spans="2:8" ht="15.75" thickBot="1">
      <c r="B51" s="15">
        <v>3</v>
      </c>
      <c r="C51" s="16" t="s">
        <v>4</v>
      </c>
      <c r="D51" s="17"/>
      <c r="E51" s="18"/>
      <c r="F51" s="18"/>
      <c r="G51" s="19"/>
      <c r="H51" s="20">
        <f>+ROUND(E51*G51,0)</f>
        <v>0</v>
      </c>
    </row>
    <row r="52" spans="2:8" ht="15.75" thickBot="1">
      <c r="B52" s="991"/>
      <c r="C52" s="991"/>
      <c r="D52" s="991"/>
      <c r="E52" s="992" t="s">
        <v>502</v>
      </c>
      <c r="F52" s="993"/>
      <c r="G52" s="994"/>
      <c r="H52" s="33">
        <f>ROUND(SUM(H51:H51),0)</f>
        <v>0</v>
      </c>
    </row>
    <row r="53" spans="2:8" ht="15.75" thickBot="1">
      <c r="B53" s="1027"/>
      <c r="C53" s="1027"/>
      <c r="D53" s="1027"/>
      <c r="E53" s="1027"/>
      <c r="F53" s="1027"/>
      <c r="G53" s="1027"/>
      <c r="H53" s="1027"/>
    </row>
    <row r="54" spans="2:8">
      <c r="B54" s="1028" t="s">
        <v>503</v>
      </c>
      <c r="C54" s="1029"/>
      <c r="D54" s="41" t="s">
        <v>495</v>
      </c>
      <c r="E54" s="25" t="s">
        <v>504</v>
      </c>
      <c r="F54" s="25" t="s">
        <v>2530</v>
      </c>
      <c r="G54" s="26" t="s">
        <v>505</v>
      </c>
      <c r="H54" s="27" t="s">
        <v>493</v>
      </c>
    </row>
    <row r="55" spans="2:8" ht="15.75" thickBot="1">
      <c r="B55" s="111" t="s">
        <v>2514</v>
      </c>
      <c r="C55" s="11" t="str">
        <f>VLOOKUP(B55,'LISTA DE PRECIOS'!A:B,2,FALSE)</f>
        <v>Ayudante</v>
      </c>
      <c r="D55" s="133" t="str">
        <f>VLOOKUP(B55,'LISTA DE PRECIOS'!A:D,4,FALSE)</f>
        <v>Día</v>
      </c>
      <c r="E55" s="125">
        <v>0.02</v>
      </c>
      <c r="F55" s="125">
        <v>1</v>
      </c>
      <c r="G55" s="13">
        <f>VLOOKUP(B55,'LISTA DE PRECIOS'!A:E,5,FALSE)</f>
        <v>67964</v>
      </c>
      <c r="H55" s="131">
        <f>+ROUND(E55*F55*G55,0)</f>
        <v>1359</v>
      </c>
    </row>
    <row r="56" spans="2:8" ht="15.75" thickBot="1">
      <c r="B56" s="135" t="s">
        <v>2516</v>
      </c>
      <c r="C56" s="11" t="str">
        <f>VLOOKUP(B56,'LISTA DE PRECIOS'!A:B,2,FALSE)</f>
        <v>Oficial</v>
      </c>
      <c r="D56" s="133" t="str">
        <f>VLOOKUP(B56,'LISTA DE PRECIOS'!A:D,4,FALSE)</f>
        <v>Día</v>
      </c>
      <c r="E56" s="125">
        <v>0.02</v>
      </c>
      <c r="F56" s="125">
        <v>1</v>
      </c>
      <c r="G56" s="13">
        <f>VLOOKUP(B56,'LISTA DE PRECIOS'!A:E,5,FALSE)</f>
        <v>122335</v>
      </c>
      <c r="H56" s="131">
        <f>+ROUND(E56*F56*G56,0)</f>
        <v>2447</v>
      </c>
    </row>
    <row r="57" spans="2:8" ht="15.75" thickBot="1">
      <c r="B57" s="991"/>
      <c r="C57" s="991"/>
      <c r="D57" s="991"/>
      <c r="E57" s="1042" t="s">
        <v>506</v>
      </c>
      <c r="F57" s="1043"/>
      <c r="G57" s="1031"/>
      <c r="H57" s="29">
        <f>ROUND(SUM(H55:H56),0)</f>
        <v>3806</v>
      </c>
    </row>
    <row r="58" spans="2:8" ht="8.4499999999999993" customHeight="1" thickBot="1">
      <c r="B58" s="42"/>
      <c r="C58" s="42"/>
      <c r="D58" s="42"/>
      <c r="E58" s="42"/>
      <c r="F58" s="42"/>
      <c r="G58" s="42"/>
      <c r="H58" s="42"/>
    </row>
    <row r="59" spans="2:8" ht="15.75" thickBot="1">
      <c r="B59" s="40"/>
      <c r="C59" s="40"/>
      <c r="D59" s="40"/>
      <c r="E59" s="995" t="s">
        <v>507</v>
      </c>
      <c r="F59" s="996"/>
      <c r="G59" s="997"/>
      <c r="H59" s="14">
        <f>+ROUND(H57+H48+H44+H52,0)</f>
        <v>25750</v>
      </c>
    </row>
    <row r="61" spans="2:8" ht="15.75" thickBot="1"/>
    <row r="62" spans="2:8" ht="17.45" customHeight="1" thickBot="1">
      <c r="B62" s="998" t="s">
        <v>2532</v>
      </c>
      <c r="C62" s="999"/>
      <c r="D62" s="999"/>
      <c r="E62" s="999"/>
      <c r="F62" s="999"/>
      <c r="G62" s="999"/>
      <c r="H62" s="1000"/>
    </row>
    <row r="63" spans="2:8" ht="18" customHeight="1" thickBot="1">
      <c r="B63" s="1001" t="s">
        <v>488</v>
      </c>
      <c r="C63" s="1002"/>
      <c r="D63" s="1003"/>
      <c r="E63" s="1004"/>
      <c r="F63" s="1004"/>
      <c r="G63" s="1004"/>
      <c r="H63" s="1005"/>
    </row>
    <row r="64" spans="2:8" ht="15.75" thickBot="1">
      <c r="B64" s="1006" t="s">
        <v>2578</v>
      </c>
      <c r="C64" s="1007"/>
      <c r="D64" s="1008" t="s">
        <v>2174</v>
      </c>
      <c r="E64" s="1007"/>
      <c r="F64" s="1007"/>
      <c r="G64" s="1007"/>
      <c r="H64" s="1009"/>
    </row>
    <row r="65" spans="2:8">
      <c r="B65" s="1010" t="s">
        <v>1199</v>
      </c>
      <c r="C65" s="1011"/>
      <c r="D65" s="1010" t="s">
        <v>34</v>
      </c>
      <c r="E65" s="1011"/>
      <c r="F65" s="1011"/>
      <c r="G65" s="1011"/>
      <c r="H65" s="38" t="s">
        <v>1</v>
      </c>
    </row>
    <row r="66" spans="2:8" ht="9.6" customHeight="1">
      <c r="B66" s="1012"/>
      <c r="C66" s="1013"/>
      <c r="D66" s="1016">
        <f>+ROUND(H87+H78+H74+H82,0)</f>
        <v>30491</v>
      </c>
      <c r="E66" s="1017"/>
      <c r="F66" s="1017"/>
      <c r="G66" s="1017"/>
      <c r="H66" s="1020" t="s">
        <v>28</v>
      </c>
    </row>
    <row r="67" spans="2:8" ht="27" customHeight="1" thickBot="1">
      <c r="B67" s="1014"/>
      <c r="C67" s="1015"/>
      <c r="D67" s="1018"/>
      <c r="E67" s="1019"/>
      <c r="F67" s="1019"/>
      <c r="G67" s="1019"/>
      <c r="H67" s="1021"/>
    </row>
    <row r="68" spans="2:8" ht="9.75" customHeight="1" thickBot="1"/>
    <row r="69" spans="2:8">
      <c r="B69" s="1207" t="s">
        <v>494</v>
      </c>
      <c r="C69" s="1208"/>
      <c r="D69" s="124" t="s">
        <v>495</v>
      </c>
      <c r="E69" s="123" t="s">
        <v>496</v>
      </c>
      <c r="F69" s="123" t="s">
        <v>2542</v>
      </c>
      <c r="G69" s="122" t="s">
        <v>492</v>
      </c>
      <c r="H69" s="121" t="s">
        <v>493</v>
      </c>
    </row>
    <row r="70" spans="2:8" ht="15.75" thickBot="1">
      <c r="B70" s="169" t="s">
        <v>1198</v>
      </c>
      <c r="C70" s="11" t="str">
        <f>VLOOKUP(B70,'LISTA DE PRECIOS'!A:B,2,FALSE)</f>
        <v>Tubería PVC agua lluvia de 4"</v>
      </c>
      <c r="D70" s="133" t="str">
        <f>VLOOKUP(B70,'LISTA DE PRECIOS'!A:D,4,FALSE)</f>
        <v>M</v>
      </c>
      <c r="E70" s="12">
        <v>1</v>
      </c>
      <c r="F70" s="12">
        <v>1.05</v>
      </c>
      <c r="G70" s="13">
        <f>VLOOKUP(B70,'LISTA DE PRECIOS'!A:E,5,FALSE)</f>
        <v>18369</v>
      </c>
      <c r="H70" s="39">
        <f>+ROUND(E70*F70*G70,0)</f>
        <v>19287</v>
      </c>
    </row>
    <row r="71" spans="2:8" ht="15.75" thickBot="1">
      <c r="B71" s="169" t="s">
        <v>648</v>
      </c>
      <c r="C71" s="11" t="str">
        <f>VLOOKUP(B71,'LISTA DE PRECIOS'!A:B,2,FALSE)</f>
        <v>Accesorios PVC agua lluvia (% tubería)</v>
      </c>
      <c r="D71" s="133" t="str">
        <f>VLOOKUP(B71,'LISTA DE PRECIOS'!A:D,4,FALSE)</f>
        <v>%Tub</v>
      </c>
      <c r="E71" s="12">
        <v>0.17</v>
      </c>
      <c r="F71" s="12">
        <v>1</v>
      </c>
      <c r="G71" s="13">
        <f>+H70</f>
        <v>19287</v>
      </c>
      <c r="H71" s="39">
        <f>+ROUND(E71*G71,0)</f>
        <v>3279</v>
      </c>
    </row>
    <row r="72" spans="2:8" ht="15.75" thickBot="1">
      <c r="B72" s="169" t="s">
        <v>926</v>
      </c>
      <c r="C72" s="11" t="str">
        <f>VLOOKUP(B72,'LISTA DE PRECIOS'!A:B,2,FALSE)</f>
        <v>Limpiador removedor PVC 1/4</v>
      </c>
      <c r="D72" s="133" t="str">
        <f>VLOOKUP(B72,'LISTA DE PRECIOS'!A:D,4,FALSE)</f>
        <v>Un</v>
      </c>
      <c r="E72" s="12">
        <v>0.04</v>
      </c>
      <c r="F72" s="12">
        <v>1.03</v>
      </c>
      <c r="G72" s="13">
        <f>VLOOKUP(B72,'LISTA DE PRECIOS'!A:E,5,FALSE)</f>
        <v>37083</v>
      </c>
      <c r="H72" s="39">
        <f>+ROUND(E72*F72*G72,0)</f>
        <v>1528</v>
      </c>
    </row>
    <row r="73" spans="2:8" ht="15.75" thickBot="1">
      <c r="B73" s="167" t="s">
        <v>1111</v>
      </c>
      <c r="C73" s="11" t="str">
        <f>VLOOKUP(B73,'LISTA DE PRECIOS'!A:B,2,FALSE)</f>
        <v>Soldadura liquida para PVC 1/4</v>
      </c>
      <c r="D73" s="133" t="str">
        <f>VLOOKUP(B73,'LISTA DE PRECIOS'!A:D,4,FALSE)</f>
        <v>Un</v>
      </c>
      <c r="E73" s="92">
        <v>0.04</v>
      </c>
      <c r="F73" s="92">
        <v>1.03</v>
      </c>
      <c r="G73" s="13">
        <f>VLOOKUP(B73,'LISTA DE PRECIOS'!A:E,5,FALSE)</f>
        <v>62900</v>
      </c>
      <c r="H73" s="94">
        <f>+ROUND(E73*F73*G73,0)</f>
        <v>2591</v>
      </c>
    </row>
    <row r="74" spans="2:8" ht="15.75" thickBot="1">
      <c r="B74" s="1022"/>
      <c r="C74" s="1023"/>
      <c r="D74" s="1024"/>
      <c r="E74" s="1030" t="s">
        <v>497</v>
      </c>
      <c r="F74" s="1031"/>
      <c r="G74" s="1032"/>
      <c r="H74" s="29">
        <f>ROUND(SUM(H70:H73),0)</f>
        <v>26685</v>
      </c>
    </row>
    <row r="75" spans="2:8" ht="10.9" customHeight="1" thickBot="1">
      <c r="B75" s="1027"/>
      <c r="C75" s="1027"/>
      <c r="D75" s="1027"/>
      <c r="E75" s="1027"/>
      <c r="F75" s="1027"/>
      <c r="G75" s="1027"/>
      <c r="H75" s="1027"/>
    </row>
    <row r="76" spans="2:8">
      <c r="B76" s="1028" t="s">
        <v>489</v>
      </c>
      <c r="C76" s="1029"/>
      <c r="D76" s="41" t="s">
        <v>490</v>
      </c>
      <c r="E76" s="25" t="s">
        <v>491</v>
      </c>
      <c r="F76" s="25" t="s">
        <v>2530</v>
      </c>
      <c r="G76" s="26" t="s">
        <v>492</v>
      </c>
      <c r="H76" s="27" t="s">
        <v>493</v>
      </c>
    </row>
    <row r="77" spans="2:8" ht="15.75" thickBot="1">
      <c r="B77" s="91" t="s">
        <v>543</v>
      </c>
      <c r="C77" s="11" t="str">
        <f>VLOOKUP(B77,'LISTA DE PRECIOS'!A:B,2,FALSE)</f>
        <v>Herramienta menor</v>
      </c>
      <c r="D77" s="133" t="str">
        <f>VLOOKUP(B77,'LISTA DE PRECIOS'!A:D,4,FALSE)</f>
        <v>%MO</v>
      </c>
      <c r="E77" s="155">
        <v>0.1</v>
      </c>
      <c r="F77" s="155"/>
      <c r="G77" s="13">
        <f>VLOOKUP(B77,'LISTA DE PRECIOS'!A:E,5,FALSE)</f>
        <v>0</v>
      </c>
      <c r="H77" s="154">
        <f>+ROUND(E77*G77,0)</f>
        <v>0</v>
      </c>
    </row>
    <row r="78" spans="2:8" ht="15.75" thickBot="1">
      <c r="B78" s="1022"/>
      <c r="C78" s="1023"/>
      <c r="D78" s="1024"/>
      <c r="E78" s="1030" t="s">
        <v>498</v>
      </c>
      <c r="F78" s="1031"/>
      <c r="G78" s="1032"/>
      <c r="H78" s="29">
        <f>ROUND(SUM(H77:H77),0)</f>
        <v>0</v>
      </c>
    </row>
    <row r="79" spans="2:8" ht="10.15" customHeight="1" thickBot="1">
      <c r="B79" s="42"/>
      <c r="C79" s="42"/>
      <c r="D79" s="42"/>
      <c r="E79" s="10"/>
      <c r="F79" s="10"/>
      <c r="G79" s="7"/>
      <c r="H79" s="8"/>
    </row>
    <row r="80" spans="2:8" ht="24.75" thickBot="1">
      <c r="B80" s="1033" t="s">
        <v>499</v>
      </c>
      <c r="C80" s="1034"/>
      <c r="D80" s="30" t="s">
        <v>495</v>
      </c>
      <c r="E80" s="30" t="s">
        <v>501</v>
      </c>
      <c r="F80" s="25" t="s">
        <v>2530</v>
      </c>
      <c r="G80" s="31" t="s">
        <v>500</v>
      </c>
      <c r="H80" s="32" t="s">
        <v>493</v>
      </c>
    </row>
    <row r="81" spans="2:8" ht="15.75" thickBot="1">
      <c r="B81" s="15">
        <v>3</v>
      </c>
      <c r="C81" s="16" t="s">
        <v>4</v>
      </c>
      <c r="D81" s="17"/>
      <c r="E81" s="18"/>
      <c r="F81" s="18"/>
      <c r="G81" s="19"/>
      <c r="H81" s="20">
        <f>+ROUND(E81*G81,0)</f>
        <v>0</v>
      </c>
    </row>
    <row r="82" spans="2:8" ht="15.75" thickBot="1">
      <c r="B82" s="991"/>
      <c r="C82" s="991"/>
      <c r="D82" s="991"/>
      <c r="E82" s="992" t="s">
        <v>502</v>
      </c>
      <c r="F82" s="993"/>
      <c r="G82" s="994"/>
      <c r="H82" s="33">
        <f>ROUND(SUM(H81:H81),0)</f>
        <v>0</v>
      </c>
    </row>
    <row r="83" spans="2:8" ht="15.75" thickBot="1">
      <c r="B83" s="1027"/>
      <c r="C83" s="1027"/>
      <c r="D83" s="1027"/>
      <c r="E83" s="1027"/>
      <c r="F83" s="1027"/>
      <c r="G83" s="1027"/>
      <c r="H83" s="1027"/>
    </row>
    <row r="84" spans="2:8">
      <c r="B84" s="1028" t="s">
        <v>503</v>
      </c>
      <c r="C84" s="1029"/>
      <c r="D84" s="41" t="s">
        <v>495</v>
      </c>
      <c r="E84" s="25" t="s">
        <v>504</v>
      </c>
      <c r="F84" s="25" t="s">
        <v>2530</v>
      </c>
      <c r="G84" s="26" t="s">
        <v>505</v>
      </c>
      <c r="H84" s="27" t="s">
        <v>493</v>
      </c>
    </row>
    <row r="85" spans="2:8" ht="15.75" thickBot="1">
      <c r="B85" s="111" t="s">
        <v>2514</v>
      </c>
      <c r="C85" s="11" t="str">
        <f>VLOOKUP(B85,'LISTA DE PRECIOS'!A:B,2,FALSE)</f>
        <v>Ayudante</v>
      </c>
      <c r="D85" s="133" t="str">
        <f>VLOOKUP(B85,'LISTA DE PRECIOS'!A:D,4,FALSE)</f>
        <v>Día</v>
      </c>
      <c r="E85" s="125">
        <v>0.02</v>
      </c>
      <c r="F85" s="125">
        <v>1</v>
      </c>
      <c r="G85" s="13">
        <f>VLOOKUP(B85,'LISTA DE PRECIOS'!A:E,5,FALSE)</f>
        <v>67964</v>
      </c>
      <c r="H85" s="131">
        <f>+ROUND(E85*F85*G85,0)</f>
        <v>1359</v>
      </c>
    </row>
    <row r="86" spans="2:8" ht="15.75" thickBot="1">
      <c r="B86" s="135" t="s">
        <v>2516</v>
      </c>
      <c r="C86" s="11" t="str">
        <f>VLOOKUP(B86,'LISTA DE PRECIOS'!A:B,2,FALSE)</f>
        <v>Oficial</v>
      </c>
      <c r="D86" s="133" t="str">
        <f>VLOOKUP(B86,'LISTA DE PRECIOS'!A:D,4,FALSE)</f>
        <v>Día</v>
      </c>
      <c r="E86" s="125">
        <v>0.02</v>
      </c>
      <c r="F86" s="125">
        <v>1</v>
      </c>
      <c r="G86" s="13">
        <f>VLOOKUP(B86,'LISTA DE PRECIOS'!A:E,5,FALSE)</f>
        <v>122335</v>
      </c>
      <c r="H86" s="131">
        <f>+ROUND(E86*F86*G86,0)</f>
        <v>2447</v>
      </c>
    </row>
    <row r="87" spans="2:8" ht="15.75" thickBot="1">
      <c r="B87" s="991"/>
      <c r="C87" s="991"/>
      <c r="D87" s="991"/>
      <c r="E87" s="1042" t="s">
        <v>506</v>
      </c>
      <c r="F87" s="1043"/>
      <c r="G87" s="1031"/>
      <c r="H87" s="29">
        <f>ROUND(SUM(H85:H86),0)</f>
        <v>3806</v>
      </c>
    </row>
    <row r="88" spans="2:8" ht="8.4499999999999993" customHeight="1" thickBot="1">
      <c r="B88" s="42"/>
      <c r="C88" s="42"/>
      <c r="D88" s="42"/>
      <c r="E88" s="42"/>
      <c r="F88" s="42"/>
      <c r="G88" s="42"/>
      <c r="H88" s="42"/>
    </row>
    <row r="89" spans="2:8" ht="15.75" thickBot="1">
      <c r="B89" s="40"/>
      <c r="C89" s="40"/>
      <c r="D89" s="40"/>
      <c r="E89" s="995" t="s">
        <v>507</v>
      </c>
      <c r="F89" s="996"/>
      <c r="G89" s="997"/>
      <c r="H89" s="14">
        <f>+ROUND(H87+H78+H74+H82,0)</f>
        <v>30491</v>
      </c>
    </row>
    <row r="91" spans="2:8" ht="15.75" thickBot="1"/>
    <row r="92" spans="2:8" ht="17.45" customHeight="1" thickBot="1">
      <c r="B92" s="998" t="s">
        <v>2532</v>
      </c>
      <c r="C92" s="999"/>
      <c r="D92" s="999"/>
      <c r="E92" s="999"/>
      <c r="F92" s="999"/>
      <c r="G92" s="999"/>
      <c r="H92" s="1000"/>
    </row>
    <row r="93" spans="2:8" ht="18" customHeight="1" thickBot="1">
      <c r="B93" s="1001" t="s">
        <v>488</v>
      </c>
      <c r="C93" s="1002"/>
      <c r="D93" s="1003"/>
      <c r="E93" s="1004"/>
      <c r="F93" s="1004"/>
      <c r="G93" s="1004"/>
      <c r="H93" s="1005"/>
    </row>
    <row r="94" spans="2:8" ht="15.75" thickBot="1">
      <c r="B94" s="1006" t="s">
        <v>2578</v>
      </c>
      <c r="C94" s="1007"/>
      <c r="D94" s="1008" t="s">
        <v>2175</v>
      </c>
      <c r="E94" s="1007"/>
      <c r="F94" s="1007"/>
      <c r="G94" s="1007"/>
      <c r="H94" s="1009"/>
    </row>
    <row r="95" spans="2:8" ht="14.45" customHeight="1">
      <c r="B95" s="1010" t="s">
        <v>2176</v>
      </c>
      <c r="C95" s="1011"/>
      <c r="D95" s="1010" t="s">
        <v>34</v>
      </c>
      <c r="E95" s="1011"/>
      <c r="F95" s="1011"/>
      <c r="G95" s="1011"/>
      <c r="H95" s="38" t="s">
        <v>1</v>
      </c>
    </row>
    <row r="96" spans="2:8" ht="9.6" customHeight="1">
      <c r="B96" s="1012"/>
      <c r="C96" s="1013"/>
      <c r="D96" s="1016">
        <f>+ROUND(H119+H110+H105+H114,0)</f>
        <v>34147</v>
      </c>
      <c r="E96" s="1017"/>
      <c r="F96" s="1017"/>
      <c r="G96" s="1017"/>
      <c r="H96" s="1020" t="s">
        <v>28</v>
      </c>
    </row>
    <row r="97" spans="2:8" ht="27" customHeight="1" thickBot="1">
      <c r="B97" s="1014"/>
      <c r="C97" s="1015"/>
      <c r="D97" s="1018"/>
      <c r="E97" s="1019"/>
      <c r="F97" s="1019"/>
      <c r="G97" s="1019"/>
      <c r="H97" s="1021"/>
    </row>
    <row r="98" spans="2:8" ht="9.75" customHeight="1" thickBot="1"/>
    <row r="99" spans="2:8">
      <c r="B99" s="1207" t="s">
        <v>494</v>
      </c>
      <c r="C99" s="1208"/>
      <c r="D99" s="124" t="s">
        <v>495</v>
      </c>
      <c r="E99" s="123" t="s">
        <v>496</v>
      </c>
      <c r="F99" s="123" t="s">
        <v>2542</v>
      </c>
      <c r="G99" s="122" t="s">
        <v>492</v>
      </c>
      <c r="H99" s="121" t="s">
        <v>493</v>
      </c>
    </row>
    <row r="100" spans="2:8" ht="15.75" thickBot="1">
      <c r="B100" s="169" t="s">
        <v>1196</v>
      </c>
      <c r="C100" s="11" t="str">
        <f>VLOOKUP(B100,'LISTA DE PRECIOS'!A:B,2,FALSE)</f>
        <v>Tubería PVC agua lluvia de 3"</v>
      </c>
      <c r="D100" s="133" t="str">
        <f>VLOOKUP(B100,'LISTA DE PRECIOS'!A:D,4,FALSE)</f>
        <v>M</v>
      </c>
      <c r="E100" s="12">
        <v>1</v>
      </c>
      <c r="F100" s="12">
        <v>1.05</v>
      </c>
      <c r="G100" s="13">
        <f>VLOOKUP(B100,'LISTA DE PRECIOS'!A:E,5,FALSE)</f>
        <v>15037</v>
      </c>
      <c r="H100" s="39">
        <f>+ROUND(E100*F100*G100,0)</f>
        <v>15789</v>
      </c>
    </row>
    <row r="101" spans="2:8" ht="15.75" thickBot="1">
      <c r="B101" s="169" t="s">
        <v>648</v>
      </c>
      <c r="C101" s="11" t="str">
        <f>VLOOKUP(B101,'LISTA DE PRECIOS'!A:B,2,FALSE)</f>
        <v>Accesorios PVC agua lluvia (% tubería)</v>
      </c>
      <c r="D101" s="133" t="str">
        <f>VLOOKUP(B101,'LISTA DE PRECIOS'!A:D,4,FALSE)</f>
        <v>%Tub</v>
      </c>
      <c r="E101" s="12">
        <v>0.17</v>
      </c>
      <c r="F101" s="12">
        <v>1</v>
      </c>
      <c r="G101" s="13">
        <f>+H100</f>
        <v>15789</v>
      </c>
      <c r="H101" s="39">
        <f>+ROUND(E101*G101,0)</f>
        <v>2684</v>
      </c>
    </row>
    <row r="102" spans="2:8" ht="15.75" thickBot="1">
      <c r="B102" s="169" t="s">
        <v>1339</v>
      </c>
      <c r="C102" s="11" t="str">
        <f>VLOOKUP(B102,'LISTA DE PRECIOS'!A:B,2,FALSE)</f>
        <v xml:space="preserve">Soporte bajante PVC </v>
      </c>
      <c r="D102" s="133" t="str">
        <f>VLOOKUP(B102,'LISTA DE PRECIOS'!A:D,4,FALSE)</f>
        <v>Un</v>
      </c>
      <c r="E102" s="12">
        <v>1.5</v>
      </c>
      <c r="F102" s="12">
        <v>1</v>
      </c>
      <c r="G102" s="13">
        <f>VLOOKUP(B102,'LISTA DE PRECIOS'!A:E,5,FALSE)</f>
        <v>2300</v>
      </c>
      <c r="H102" s="39">
        <f>+ROUND(E102*F102*G102,0)</f>
        <v>3450</v>
      </c>
    </row>
    <row r="103" spans="2:8" ht="15.75" thickBot="1">
      <c r="B103" s="169" t="s">
        <v>926</v>
      </c>
      <c r="C103" s="11" t="str">
        <f>VLOOKUP(B103,'LISTA DE PRECIOS'!A:B,2,FALSE)</f>
        <v>Limpiador removedor PVC 1/4</v>
      </c>
      <c r="D103" s="133" t="str">
        <f>VLOOKUP(B103,'LISTA DE PRECIOS'!A:D,4,FALSE)</f>
        <v>Un</v>
      </c>
      <c r="E103" s="12">
        <v>0.03</v>
      </c>
      <c r="F103" s="12">
        <v>1.03</v>
      </c>
      <c r="G103" s="13">
        <f>VLOOKUP(B103,'LISTA DE PRECIOS'!A:E,5,FALSE)</f>
        <v>37083</v>
      </c>
      <c r="H103" s="39">
        <f>+ROUND(E103*F103*G103,0)</f>
        <v>1146</v>
      </c>
    </row>
    <row r="104" spans="2:8" ht="15.75" thickBot="1">
      <c r="B104" s="167" t="s">
        <v>1111</v>
      </c>
      <c r="C104" s="11" t="str">
        <f>VLOOKUP(B104,'LISTA DE PRECIOS'!A:B,2,FALSE)</f>
        <v>Soldadura liquida para PVC 1/4</v>
      </c>
      <c r="D104" s="133" t="str">
        <f>VLOOKUP(B104,'LISTA DE PRECIOS'!A:D,4,FALSE)</f>
        <v>Un</v>
      </c>
      <c r="E104" s="92">
        <v>0.03</v>
      </c>
      <c r="F104" s="92">
        <v>1.03</v>
      </c>
      <c r="G104" s="13">
        <f>VLOOKUP(B104,'LISTA DE PRECIOS'!A:E,5,FALSE)</f>
        <v>62900</v>
      </c>
      <c r="H104" s="94">
        <f>+ROUND(E104*F104*G104,0)</f>
        <v>1944</v>
      </c>
    </row>
    <row r="105" spans="2:8" ht="15.75" thickBot="1">
      <c r="B105" s="1022"/>
      <c r="C105" s="1023"/>
      <c r="D105" s="1024"/>
      <c r="E105" s="1030" t="s">
        <v>497</v>
      </c>
      <c r="F105" s="1031"/>
      <c r="G105" s="1032"/>
      <c r="H105" s="29">
        <f>ROUND(SUM(H100:H104),0)</f>
        <v>25013</v>
      </c>
    </row>
    <row r="106" spans="2:8" ht="10.9" customHeight="1" thickBot="1">
      <c r="B106" s="1027"/>
      <c r="C106" s="1027"/>
      <c r="D106" s="1027"/>
      <c r="E106" s="1027"/>
      <c r="F106" s="1027"/>
      <c r="G106" s="1027"/>
      <c r="H106" s="1027"/>
    </row>
    <row r="107" spans="2:8">
      <c r="B107" s="1028" t="s">
        <v>489</v>
      </c>
      <c r="C107" s="1029"/>
      <c r="D107" s="41" t="s">
        <v>490</v>
      </c>
      <c r="E107" s="25" t="s">
        <v>491</v>
      </c>
      <c r="F107" s="25" t="s">
        <v>2530</v>
      </c>
      <c r="G107" s="26" t="s">
        <v>492</v>
      </c>
      <c r="H107" s="27" t="s">
        <v>493</v>
      </c>
    </row>
    <row r="108" spans="2:8" ht="15.75" thickBot="1">
      <c r="B108" s="91" t="s">
        <v>548</v>
      </c>
      <c r="C108" s="11" t="str">
        <f>VLOOKUP(B108,'LISTA DE PRECIOS'!A:B,2,FALSE)</f>
        <v xml:space="preserve">Andamio certificado </v>
      </c>
      <c r="D108" s="133" t="str">
        <f>VLOOKUP(B108,'LISTA DE PRECIOS'!A:D,4,FALSE)</f>
        <v>Día</v>
      </c>
      <c r="E108" s="155">
        <v>0.1</v>
      </c>
      <c r="F108" s="155"/>
      <c r="G108" s="93">
        <f>+H119</f>
        <v>7612</v>
      </c>
      <c r="H108" s="154">
        <f>+ROUND(E108*G108,0)</f>
        <v>761</v>
      </c>
    </row>
    <row r="109" spans="2:8" ht="15.75" thickBot="1">
      <c r="B109" s="91" t="s">
        <v>543</v>
      </c>
      <c r="C109" s="11" t="str">
        <f>VLOOKUP(B109,'LISTA DE PRECIOS'!A:B,2,FALSE)</f>
        <v>Herramienta menor</v>
      </c>
      <c r="D109" s="133" t="str">
        <f>VLOOKUP(B109,'LISTA DE PRECIOS'!A:D,4,FALSE)</f>
        <v>%MO</v>
      </c>
      <c r="E109" s="155">
        <v>0.1</v>
      </c>
      <c r="F109" s="155"/>
      <c r="G109" s="93">
        <f>+H119</f>
        <v>7612</v>
      </c>
      <c r="H109" s="154">
        <f>+ROUND(E109*G109,0)</f>
        <v>761</v>
      </c>
    </row>
    <row r="110" spans="2:8" ht="15.75" thickBot="1">
      <c r="B110" s="1022"/>
      <c r="C110" s="1023"/>
      <c r="D110" s="1024"/>
      <c r="E110" s="1030" t="s">
        <v>498</v>
      </c>
      <c r="F110" s="1031"/>
      <c r="G110" s="1032"/>
      <c r="H110" s="29">
        <f>ROUND(SUM(H108:H109),0)</f>
        <v>1522</v>
      </c>
    </row>
    <row r="111" spans="2:8" ht="10.15" customHeight="1" thickBot="1">
      <c r="B111" s="42"/>
      <c r="C111" s="42"/>
      <c r="D111" s="42"/>
      <c r="E111" s="10"/>
      <c r="F111" s="10"/>
      <c r="G111" s="7"/>
      <c r="H111" s="8"/>
    </row>
    <row r="112" spans="2:8" ht="24.75" thickBot="1">
      <c r="B112" s="1033" t="s">
        <v>499</v>
      </c>
      <c r="C112" s="1034"/>
      <c r="D112" s="30" t="s">
        <v>495</v>
      </c>
      <c r="E112" s="30" t="s">
        <v>501</v>
      </c>
      <c r="F112" s="25" t="s">
        <v>2530</v>
      </c>
      <c r="G112" s="31" t="s">
        <v>500</v>
      </c>
      <c r="H112" s="32" t="s">
        <v>493</v>
      </c>
    </row>
    <row r="113" spans="2:8" ht="15.75" thickBot="1">
      <c r="B113" s="15">
        <v>3</v>
      </c>
      <c r="C113" s="16" t="s">
        <v>4</v>
      </c>
      <c r="D113" s="17"/>
      <c r="E113" s="18"/>
      <c r="F113" s="18"/>
      <c r="G113" s="19"/>
      <c r="H113" s="20">
        <f>+ROUND(E113*G113,0)</f>
        <v>0</v>
      </c>
    </row>
    <row r="114" spans="2:8" ht="15.75" thickBot="1">
      <c r="B114" s="991"/>
      <c r="C114" s="991"/>
      <c r="D114" s="991"/>
      <c r="E114" s="992" t="s">
        <v>502</v>
      </c>
      <c r="F114" s="993"/>
      <c r="G114" s="994"/>
      <c r="H114" s="33">
        <f>ROUND(SUM(H113:H113),0)</f>
        <v>0</v>
      </c>
    </row>
    <row r="115" spans="2:8" ht="15.75" thickBot="1">
      <c r="B115" s="1027"/>
      <c r="C115" s="1027"/>
      <c r="D115" s="1027"/>
      <c r="E115" s="1027"/>
      <c r="F115" s="1027"/>
      <c r="G115" s="1027"/>
      <c r="H115" s="1027"/>
    </row>
    <row r="116" spans="2:8">
      <c r="B116" s="1028" t="s">
        <v>503</v>
      </c>
      <c r="C116" s="1029"/>
      <c r="D116" s="41" t="s">
        <v>495</v>
      </c>
      <c r="E116" s="25" t="s">
        <v>504</v>
      </c>
      <c r="F116" s="25" t="s">
        <v>2530</v>
      </c>
      <c r="G116" s="26" t="s">
        <v>505</v>
      </c>
      <c r="H116" s="27" t="s">
        <v>493</v>
      </c>
    </row>
    <row r="117" spans="2:8" ht="15.75" thickBot="1">
      <c r="B117" s="111" t="s">
        <v>2514</v>
      </c>
      <c r="C117" s="11" t="str">
        <f>VLOOKUP(B117,'LISTA DE PRECIOS'!A:B,2,FALSE)</f>
        <v>Ayudante</v>
      </c>
      <c r="D117" s="133" t="str">
        <f>VLOOKUP(B117,'LISTA DE PRECIOS'!A:D,4,FALSE)</f>
        <v>Día</v>
      </c>
      <c r="E117" s="125">
        <v>0.04</v>
      </c>
      <c r="F117" s="125">
        <v>1</v>
      </c>
      <c r="G117" s="13">
        <f>VLOOKUP(B117,'LISTA DE PRECIOS'!A:E,5,FALSE)</f>
        <v>67964</v>
      </c>
      <c r="H117" s="131">
        <f>+ROUND(E117*F117*G117,0)</f>
        <v>2719</v>
      </c>
    </row>
    <row r="118" spans="2:8" ht="15.75" thickBot="1">
      <c r="B118" s="135" t="s">
        <v>2516</v>
      </c>
      <c r="C118" s="11" t="str">
        <f>VLOOKUP(B118,'LISTA DE PRECIOS'!A:B,2,FALSE)</f>
        <v>Oficial</v>
      </c>
      <c r="D118" s="133" t="str">
        <f>VLOOKUP(B118,'LISTA DE PRECIOS'!A:D,4,FALSE)</f>
        <v>Día</v>
      </c>
      <c r="E118" s="125">
        <v>0.04</v>
      </c>
      <c r="F118" s="125">
        <v>1</v>
      </c>
      <c r="G118" s="13">
        <f>VLOOKUP(B118,'LISTA DE PRECIOS'!A:E,5,FALSE)</f>
        <v>122335</v>
      </c>
      <c r="H118" s="131">
        <f>+ROUND(E118*F118*G118,0)</f>
        <v>4893</v>
      </c>
    </row>
    <row r="119" spans="2:8" ht="15.75" thickBot="1">
      <c r="B119" s="991"/>
      <c r="C119" s="991"/>
      <c r="D119" s="991"/>
      <c r="E119" s="1042" t="s">
        <v>506</v>
      </c>
      <c r="F119" s="1043"/>
      <c r="G119" s="1031"/>
      <c r="H119" s="29">
        <f>ROUND(SUM(H117:H118),0)</f>
        <v>7612</v>
      </c>
    </row>
    <row r="120" spans="2:8" ht="8.4499999999999993" customHeight="1" thickBot="1">
      <c r="B120" s="42"/>
      <c r="C120" s="42"/>
      <c r="D120" s="42"/>
      <c r="E120" s="42"/>
      <c r="F120" s="42"/>
      <c r="G120" s="42"/>
      <c r="H120" s="42"/>
    </row>
    <row r="121" spans="2:8" ht="15.75" thickBot="1">
      <c r="B121" s="40"/>
      <c r="C121" s="40"/>
      <c r="D121" s="40"/>
      <c r="E121" s="995" t="s">
        <v>507</v>
      </c>
      <c r="F121" s="996"/>
      <c r="G121" s="997"/>
      <c r="H121" s="14">
        <f>+ROUND(H119+H110+H105+H114,0)</f>
        <v>34147</v>
      </c>
    </row>
    <row r="123" spans="2:8" ht="15.75" thickBot="1"/>
    <row r="124" spans="2:8" ht="17.45" customHeight="1" thickBot="1">
      <c r="B124" s="998" t="s">
        <v>2532</v>
      </c>
      <c r="C124" s="999"/>
      <c r="D124" s="999"/>
      <c r="E124" s="999"/>
      <c r="F124" s="999"/>
      <c r="G124" s="999"/>
      <c r="H124" s="1000"/>
    </row>
    <row r="125" spans="2:8" ht="18" customHeight="1" thickBot="1">
      <c r="B125" s="1001" t="s">
        <v>488</v>
      </c>
      <c r="C125" s="1002"/>
      <c r="D125" s="1003"/>
      <c r="E125" s="1004"/>
      <c r="F125" s="1004"/>
      <c r="G125" s="1004"/>
      <c r="H125" s="1005"/>
    </row>
    <row r="126" spans="2:8" ht="15.75" thickBot="1">
      <c r="B126" s="1006" t="s">
        <v>2578</v>
      </c>
      <c r="C126" s="1007"/>
      <c r="D126" s="1008" t="s">
        <v>2177</v>
      </c>
      <c r="E126" s="1007"/>
      <c r="F126" s="1007"/>
      <c r="G126" s="1007"/>
      <c r="H126" s="1009"/>
    </row>
    <row r="127" spans="2:8">
      <c r="B127" s="1010" t="s">
        <v>2178</v>
      </c>
      <c r="C127" s="1011"/>
      <c r="D127" s="1010" t="s">
        <v>34</v>
      </c>
      <c r="E127" s="1011"/>
      <c r="F127" s="1011"/>
      <c r="G127" s="1011"/>
      <c r="H127" s="38" t="s">
        <v>1</v>
      </c>
    </row>
    <row r="128" spans="2:8" ht="9.6" customHeight="1">
      <c r="B128" s="1012"/>
      <c r="C128" s="1013"/>
      <c r="D128" s="1016">
        <f>+ROUND(H151+H142+H137+H146,0)</f>
        <v>39269</v>
      </c>
      <c r="E128" s="1017"/>
      <c r="F128" s="1017"/>
      <c r="G128" s="1017"/>
      <c r="H128" s="1020" t="s">
        <v>28</v>
      </c>
    </row>
    <row r="129" spans="2:8" ht="27" customHeight="1" thickBot="1">
      <c r="B129" s="1014"/>
      <c r="C129" s="1015"/>
      <c r="D129" s="1018"/>
      <c r="E129" s="1019"/>
      <c r="F129" s="1019"/>
      <c r="G129" s="1019"/>
      <c r="H129" s="1021"/>
    </row>
    <row r="130" spans="2:8" ht="9.75" customHeight="1" thickBot="1"/>
    <row r="131" spans="2:8">
      <c r="B131" s="1207" t="s">
        <v>494</v>
      </c>
      <c r="C131" s="1208"/>
      <c r="D131" s="124" t="s">
        <v>495</v>
      </c>
      <c r="E131" s="123" t="s">
        <v>496</v>
      </c>
      <c r="F131" s="123" t="s">
        <v>2542</v>
      </c>
      <c r="G131" s="122" t="s">
        <v>492</v>
      </c>
      <c r="H131" s="121" t="s">
        <v>493</v>
      </c>
    </row>
    <row r="132" spans="2:8">
      <c r="B132" s="169" t="s">
        <v>1198</v>
      </c>
      <c r="C132" s="11" t="str">
        <f>VLOOKUP(B132,'LISTA DE PRECIOS'!A:B,2,FALSE)</f>
        <v>Tubería PVC agua lluvia de 4"</v>
      </c>
      <c r="D132" s="12" t="str">
        <f>VLOOKUP(B132,'LISTA DE PRECIOS'!A:D,4,FALSE)</f>
        <v>M</v>
      </c>
      <c r="E132" s="12">
        <v>1</v>
      </c>
      <c r="F132" s="12">
        <v>1.05</v>
      </c>
      <c r="G132" s="13">
        <f>VLOOKUP(B132,'LISTA DE PRECIOS'!A:E,5,FALSE)</f>
        <v>18369</v>
      </c>
      <c r="H132" s="39">
        <f>+ROUND(E132*F132*G132,0)</f>
        <v>19287</v>
      </c>
    </row>
    <row r="133" spans="2:8">
      <c r="B133" s="169" t="s">
        <v>648</v>
      </c>
      <c r="C133" s="11" t="str">
        <f>VLOOKUP(B133,'LISTA DE PRECIOS'!A:B,2,FALSE)</f>
        <v>Accesorios PVC agua lluvia (% tubería)</v>
      </c>
      <c r="D133" s="12" t="str">
        <f>VLOOKUP(B133,'LISTA DE PRECIOS'!A:D,4,FALSE)</f>
        <v>%Tub</v>
      </c>
      <c r="E133" s="12">
        <v>0.17</v>
      </c>
      <c r="F133" s="12">
        <v>1</v>
      </c>
      <c r="G133" s="13">
        <f>+H132</f>
        <v>19287</v>
      </c>
      <c r="H133" s="39">
        <f>+ROUND(E133*G133,0)</f>
        <v>3279</v>
      </c>
    </row>
    <row r="134" spans="2:8">
      <c r="B134" s="169" t="s">
        <v>1339</v>
      </c>
      <c r="C134" s="11" t="str">
        <f>VLOOKUP(B134,'LISTA DE PRECIOS'!A:B,2,FALSE)</f>
        <v xml:space="preserve">Soporte bajante PVC </v>
      </c>
      <c r="D134" s="12" t="str">
        <f>VLOOKUP(B134,'LISTA DE PRECIOS'!A:D,4,FALSE)</f>
        <v>Un</v>
      </c>
      <c r="E134" s="12">
        <v>1.5</v>
      </c>
      <c r="F134" s="12">
        <v>1</v>
      </c>
      <c r="G134" s="13">
        <f>VLOOKUP(B134,'LISTA DE PRECIOS'!A:E,5,FALSE)</f>
        <v>2300</v>
      </c>
      <c r="H134" s="39">
        <f>+ROUND(E134*F134*G134,0)</f>
        <v>3450</v>
      </c>
    </row>
    <row r="135" spans="2:8">
      <c r="B135" s="169" t="s">
        <v>926</v>
      </c>
      <c r="C135" s="11" t="str">
        <f>VLOOKUP(B135,'LISTA DE PRECIOS'!A:B,2,FALSE)</f>
        <v>Limpiador removedor PVC 1/4</v>
      </c>
      <c r="D135" s="12" t="str">
        <f>VLOOKUP(B135,'LISTA DE PRECIOS'!A:D,4,FALSE)</f>
        <v>Un</v>
      </c>
      <c r="E135" s="12">
        <v>0.04</v>
      </c>
      <c r="F135" s="12">
        <v>1.03</v>
      </c>
      <c r="G135" s="13">
        <f>VLOOKUP(B135,'LISTA DE PRECIOS'!A:E,5,FALSE)</f>
        <v>37083</v>
      </c>
      <c r="H135" s="39">
        <f>+ROUND(E135*F135*G135,0)</f>
        <v>1528</v>
      </c>
    </row>
    <row r="136" spans="2:8" ht="15.75" thickBot="1">
      <c r="B136" s="167" t="s">
        <v>1111</v>
      </c>
      <c r="C136" s="11" t="str">
        <f>VLOOKUP(B136,'LISTA DE PRECIOS'!A:B,2,FALSE)</f>
        <v>Soldadura liquida para PVC 1/4</v>
      </c>
      <c r="D136" s="12" t="str">
        <f>VLOOKUP(B136,'LISTA DE PRECIOS'!A:D,4,FALSE)</f>
        <v>Un</v>
      </c>
      <c r="E136" s="92">
        <v>0.04</v>
      </c>
      <c r="F136" s="92">
        <v>1.03</v>
      </c>
      <c r="G136" s="13">
        <f>VLOOKUP(B136,'LISTA DE PRECIOS'!A:E,5,FALSE)</f>
        <v>62900</v>
      </c>
      <c r="H136" s="94">
        <f>+ROUND(E136*F136*G136,0)</f>
        <v>2591</v>
      </c>
    </row>
    <row r="137" spans="2:8" ht="15.75" thickBot="1">
      <c r="B137" s="1022"/>
      <c r="C137" s="1023"/>
      <c r="D137" s="1024"/>
      <c r="E137" s="1030" t="s">
        <v>497</v>
      </c>
      <c r="F137" s="1031"/>
      <c r="G137" s="1032"/>
      <c r="H137" s="29">
        <f>ROUND(SUM(H132:H136),0)</f>
        <v>30135</v>
      </c>
    </row>
    <row r="138" spans="2:8" ht="10.9" customHeight="1" thickBot="1">
      <c r="B138" s="1027"/>
      <c r="C138" s="1027"/>
      <c r="D138" s="1027"/>
      <c r="E138" s="1027"/>
      <c r="F138" s="1027"/>
      <c r="G138" s="1027"/>
      <c r="H138" s="1027"/>
    </row>
    <row r="139" spans="2:8">
      <c r="B139" s="1028" t="s">
        <v>489</v>
      </c>
      <c r="C139" s="1029"/>
      <c r="D139" s="41" t="s">
        <v>490</v>
      </c>
      <c r="E139" s="25" t="s">
        <v>491</v>
      </c>
      <c r="F139" s="25" t="s">
        <v>2530</v>
      </c>
      <c r="G139" s="26" t="s">
        <v>492</v>
      </c>
      <c r="H139" s="27" t="s">
        <v>493</v>
      </c>
    </row>
    <row r="140" spans="2:8" ht="15.75" thickBot="1">
      <c r="B140" s="91" t="s">
        <v>548</v>
      </c>
      <c r="C140" s="11" t="str">
        <f>VLOOKUP(B140,'LISTA DE PRECIOS'!A:B,2,FALSE)</f>
        <v xml:space="preserve">Andamio certificado </v>
      </c>
      <c r="D140" s="12" t="str">
        <f>VLOOKUP(B140,'LISTA DE PRECIOS'!A:D,4,FALSE)</f>
        <v>Día</v>
      </c>
      <c r="E140" s="155">
        <v>0.1</v>
      </c>
      <c r="F140" s="155"/>
      <c r="G140" s="93">
        <f>+H151</f>
        <v>7612</v>
      </c>
      <c r="H140" s="154">
        <f>+ROUND(E140*G140,0)</f>
        <v>761</v>
      </c>
    </row>
    <row r="141" spans="2:8" ht="15.75" thickBot="1">
      <c r="B141" s="91" t="s">
        <v>543</v>
      </c>
      <c r="C141" s="11" t="str">
        <f>VLOOKUP(B141,'LISTA DE PRECIOS'!A:B,2,FALSE)</f>
        <v>Herramienta menor</v>
      </c>
      <c r="D141" s="12" t="str">
        <f>VLOOKUP(B141,'LISTA DE PRECIOS'!A:D,4,FALSE)</f>
        <v>%MO</v>
      </c>
      <c r="E141" s="155">
        <v>0.1</v>
      </c>
      <c r="F141" s="155"/>
      <c r="G141" s="93">
        <f>+H151</f>
        <v>7612</v>
      </c>
      <c r="H141" s="154">
        <f>+ROUND(E141*G141,0)</f>
        <v>761</v>
      </c>
    </row>
    <row r="142" spans="2:8" ht="15.75" thickBot="1">
      <c r="B142" s="1022"/>
      <c r="C142" s="1023"/>
      <c r="D142" s="1024"/>
      <c r="E142" s="1030" t="s">
        <v>498</v>
      </c>
      <c r="F142" s="1031"/>
      <c r="G142" s="1032"/>
      <c r="H142" s="29">
        <f>ROUND(SUM(H140:H141),0)</f>
        <v>1522</v>
      </c>
    </row>
    <row r="143" spans="2:8" ht="10.15" customHeight="1" thickBot="1">
      <c r="B143" s="42"/>
      <c r="C143" s="42"/>
      <c r="D143" s="42"/>
      <c r="E143" s="10"/>
      <c r="F143" s="10"/>
      <c r="G143" s="7"/>
      <c r="H143" s="8"/>
    </row>
    <row r="144" spans="2:8" ht="24.75" thickBot="1">
      <c r="B144" s="1033" t="s">
        <v>499</v>
      </c>
      <c r="C144" s="1034"/>
      <c r="D144" s="30" t="s">
        <v>495</v>
      </c>
      <c r="E144" s="30" t="s">
        <v>501</v>
      </c>
      <c r="F144" s="25" t="s">
        <v>2530</v>
      </c>
      <c r="G144" s="31" t="s">
        <v>500</v>
      </c>
      <c r="H144" s="32" t="s">
        <v>493</v>
      </c>
    </row>
    <row r="145" spans="2:8" ht="15.75" thickBot="1">
      <c r="B145" s="15">
        <v>3</v>
      </c>
      <c r="C145" s="16" t="s">
        <v>4</v>
      </c>
      <c r="D145" s="17"/>
      <c r="E145" s="18"/>
      <c r="F145" s="18"/>
      <c r="G145" s="19"/>
      <c r="H145" s="20">
        <f>+ROUND(E145*G145,0)</f>
        <v>0</v>
      </c>
    </row>
    <row r="146" spans="2:8" ht="15.75" thickBot="1">
      <c r="B146" s="991"/>
      <c r="C146" s="991"/>
      <c r="D146" s="991"/>
      <c r="E146" s="992" t="s">
        <v>502</v>
      </c>
      <c r="F146" s="993"/>
      <c r="G146" s="994"/>
      <c r="H146" s="33">
        <f>ROUND(SUM(H145:H145),0)</f>
        <v>0</v>
      </c>
    </row>
    <row r="147" spans="2:8" ht="15.75" thickBot="1">
      <c r="B147" s="1027"/>
      <c r="C147" s="1027"/>
      <c r="D147" s="1027"/>
      <c r="E147" s="1027"/>
      <c r="F147" s="1027"/>
      <c r="G147" s="1027"/>
      <c r="H147" s="1027"/>
    </row>
    <row r="148" spans="2:8">
      <c r="B148" s="1028" t="s">
        <v>503</v>
      </c>
      <c r="C148" s="1029"/>
      <c r="D148" s="41" t="s">
        <v>495</v>
      </c>
      <c r="E148" s="25" t="s">
        <v>504</v>
      </c>
      <c r="F148" s="25" t="s">
        <v>2530</v>
      </c>
      <c r="G148" s="26" t="s">
        <v>505</v>
      </c>
      <c r="H148" s="27" t="s">
        <v>493</v>
      </c>
    </row>
    <row r="149" spans="2:8" ht="15.75" thickBot="1">
      <c r="B149" s="111" t="s">
        <v>2514</v>
      </c>
      <c r="C149" s="11" t="str">
        <f>VLOOKUP(B149,'LISTA DE PRECIOS'!A:B,2,FALSE)</f>
        <v>Ayudante</v>
      </c>
      <c r="D149" s="12" t="str">
        <f>VLOOKUP(B149,'LISTA DE PRECIOS'!A:D,4,FALSE)</f>
        <v>Día</v>
      </c>
      <c r="E149" s="125">
        <v>0.04</v>
      </c>
      <c r="F149" s="125">
        <v>1</v>
      </c>
      <c r="G149" s="13">
        <f>VLOOKUP(B149,'LISTA DE PRECIOS'!A:E,5,FALSE)</f>
        <v>67964</v>
      </c>
      <c r="H149" s="131">
        <f>+ROUND(E149*F149*G149,0)</f>
        <v>2719</v>
      </c>
    </row>
    <row r="150" spans="2:8" ht="15.75" thickBot="1">
      <c r="B150" s="135" t="s">
        <v>2516</v>
      </c>
      <c r="C150" s="11" t="str">
        <f>VLOOKUP(B150,'LISTA DE PRECIOS'!A:B,2,FALSE)</f>
        <v>Oficial</v>
      </c>
      <c r="D150" s="12" t="str">
        <f>VLOOKUP(B150,'LISTA DE PRECIOS'!A:D,4,FALSE)</f>
        <v>Día</v>
      </c>
      <c r="E150" s="125">
        <v>0.04</v>
      </c>
      <c r="F150" s="125">
        <v>1</v>
      </c>
      <c r="G150" s="13">
        <f>VLOOKUP(B150,'LISTA DE PRECIOS'!A:E,5,FALSE)</f>
        <v>122335</v>
      </c>
      <c r="H150" s="131">
        <f>+ROUND(E150*F150*G150,0)</f>
        <v>4893</v>
      </c>
    </row>
    <row r="151" spans="2:8" ht="15.75" thickBot="1">
      <c r="B151" s="991"/>
      <c r="C151" s="991"/>
      <c r="D151" s="991"/>
      <c r="E151" s="1042" t="s">
        <v>506</v>
      </c>
      <c r="F151" s="1043"/>
      <c r="G151" s="1031"/>
      <c r="H151" s="29">
        <f>ROUND(SUM(H149:H150),0)</f>
        <v>7612</v>
      </c>
    </row>
    <row r="152" spans="2:8" ht="8.4499999999999993" customHeight="1" thickBot="1">
      <c r="B152" s="42"/>
      <c r="C152" s="42"/>
      <c r="D152" s="42"/>
      <c r="E152" s="42"/>
      <c r="F152" s="42"/>
      <c r="G152" s="42"/>
      <c r="H152" s="42"/>
    </row>
    <row r="153" spans="2:8" ht="15.75" thickBot="1">
      <c r="B153" s="40"/>
      <c r="C153" s="40"/>
      <c r="D153" s="40"/>
      <c r="E153" s="995" t="s">
        <v>507</v>
      </c>
      <c r="F153" s="996"/>
      <c r="G153" s="997"/>
      <c r="H153" s="14">
        <f>+ROUND(H151+H142+H137+H146,0)</f>
        <v>39269</v>
      </c>
    </row>
    <row r="155" spans="2:8" ht="15.75" thickBot="1"/>
    <row r="156" spans="2:8" ht="17.45" customHeight="1" thickBot="1">
      <c r="B156" s="998" t="s">
        <v>2532</v>
      </c>
      <c r="C156" s="999"/>
      <c r="D156" s="999"/>
      <c r="E156" s="999"/>
      <c r="F156" s="999"/>
      <c r="G156" s="999"/>
      <c r="H156" s="1000"/>
    </row>
    <row r="157" spans="2:8" ht="18" customHeight="1" thickBot="1">
      <c r="B157" s="1001" t="s">
        <v>488</v>
      </c>
      <c r="C157" s="1002"/>
      <c r="D157" s="1003"/>
      <c r="E157" s="1004"/>
      <c r="F157" s="1004"/>
      <c r="G157" s="1004"/>
      <c r="H157" s="1005"/>
    </row>
    <row r="158" spans="2:8" ht="15.75" thickBot="1">
      <c r="B158" s="1006" t="s">
        <v>2578</v>
      </c>
      <c r="C158" s="1007"/>
      <c r="D158" s="1008" t="s">
        <v>2179</v>
      </c>
      <c r="E158" s="1007"/>
      <c r="F158" s="1007"/>
      <c r="G158" s="1007"/>
      <c r="H158" s="1009"/>
    </row>
    <row r="159" spans="2:8">
      <c r="B159" s="1010" t="str">
        <f>VLOOKUP(D158,ACTIVIDADES!A:D,2,FALSE)</f>
        <v>Bajante PVC agua lluvia cuadrado</v>
      </c>
      <c r="C159" s="1011"/>
      <c r="D159" s="1010" t="s">
        <v>34</v>
      </c>
      <c r="E159" s="1011"/>
      <c r="F159" s="1011"/>
      <c r="G159" s="1011"/>
      <c r="H159" s="38" t="s">
        <v>1</v>
      </c>
    </row>
    <row r="160" spans="2:8" ht="9.6" customHeight="1">
      <c r="B160" s="1012"/>
      <c r="C160" s="1013"/>
      <c r="D160" s="1016">
        <f>+ROUND(H183+H174+H169+H178,0)</f>
        <v>47167</v>
      </c>
      <c r="E160" s="1017"/>
      <c r="F160" s="1017"/>
      <c r="G160" s="1017"/>
      <c r="H160" s="1020" t="s">
        <v>28</v>
      </c>
    </row>
    <row r="161" spans="2:8" ht="27" customHeight="1" thickBot="1">
      <c r="B161" s="1014"/>
      <c r="C161" s="1015"/>
      <c r="D161" s="1018"/>
      <c r="E161" s="1019"/>
      <c r="F161" s="1019"/>
      <c r="G161" s="1019"/>
      <c r="H161" s="1021"/>
    </row>
    <row r="162" spans="2:8" ht="9.75" customHeight="1" thickBot="1"/>
    <row r="163" spans="2:8">
      <c r="B163" s="1207" t="s">
        <v>494</v>
      </c>
      <c r="C163" s="1208"/>
      <c r="D163" s="124" t="s">
        <v>495</v>
      </c>
      <c r="E163" s="123" t="s">
        <v>496</v>
      </c>
      <c r="F163" s="123" t="s">
        <v>2542</v>
      </c>
      <c r="G163" s="122" t="s">
        <v>492</v>
      </c>
      <c r="H163" s="121" t="s">
        <v>493</v>
      </c>
    </row>
    <row r="164" spans="2:8">
      <c r="B164" s="169" t="s">
        <v>1193</v>
      </c>
      <c r="C164" s="11" t="str">
        <f>VLOOKUP(B164,'LISTA DE PRECIOS'!A:B,2,FALSE)</f>
        <v>Tubería PVC agua lluvia cuadrada</v>
      </c>
      <c r="D164" s="12" t="str">
        <f>VLOOKUP(B164,'LISTA DE PRECIOS'!A:D,4,FALSE)</f>
        <v>M</v>
      </c>
      <c r="E164" s="12">
        <v>1</v>
      </c>
      <c r="F164" s="12">
        <v>1.05</v>
      </c>
      <c r="G164" s="13">
        <f>VLOOKUP(B164,'LISTA DE PRECIOS'!A:E,5,FALSE)</f>
        <v>25635</v>
      </c>
      <c r="H164" s="39">
        <f>+ROUND(E164*F164*G164,0)</f>
        <v>26917</v>
      </c>
    </row>
    <row r="165" spans="2:8">
      <c r="B165" s="169" t="s">
        <v>648</v>
      </c>
      <c r="C165" s="11" t="str">
        <f>VLOOKUP(B165,'LISTA DE PRECIOS'!A:B,2,FALSE)</f>
        <v>Accesorios PVC agua lluvia (% tubería)</v>
      </c>
      <c r="D165" s="12" t="str">
        <f>VLOOKUP(B165,'LISTA DE PRECIOS'!A:D,4,FALSE)</f>
        <v>%Tub</v>
      </c>
      <c r="E165" s="12">
        <v>0.17</v>
      </c>
      <c r="F165" s="12">
        <v>1</v>
      </c>
      <c r="G165" s="13">
        <f>+H164</f>
        <v>26917</v>
      </c>
      <c r="H165" s="39">
        <f>+ROUND(E165*G165,0)</f>
        <v>4576</v>
      </c>
    </row>
    <row r="166" spans="2:8">
      <c r="B166" s="169" t="s">
        <v>1339</v>
      </c>
      <c r="C166" s="11" t="str">
        <f>VLOOKUP(B166,'LISTA DE PRECIOS'!A:B,2,FALSE)</f>
        <v xml:space="preserve">Soporte bajante PVC </v>
      </c>
      <c r="D166" s="12" t="str">
        <f>VLOOKUP(B166,'LISTA DE PRECIOS'!A:D,4,FALSE)</f>
        <v>Un</v>
      </c>
      <c r="E166" s="12">
        <v>1.5</v>
      </c>
      <c r="F166" s="12">
        <v>1</v>
      </c>
      <c r="G166" s="13">
        <f>VLOOKUP(B166,'LISTA DE PRECIOS'!A:E,5,FALSE)</f>
        <v>2300</v>
      </c>
      <c r="H166" s="39">
        <f>+ROUND(E166*F166*G166,0)</f>
        <v>3450</v>
      </c>
    </row>
    <row r="167" spans="2:8">
      <c r="B167" s="169" t="s">
        <v>926</v>
      </c>
      <c r="C167" s="11" t="str">
        <f>VLOOKUP(B167,'LISTA DE PRECIOS'!A:B,2,FALSE)</f>
        <v>Limpiador removedor PVC 1/4</v>
      </c>
      <c r="D167" s="12" t="str">
        <f>VLOOKUP(B167,'LISTA DE PRECIOS'!A:D,4,FALSE)</f>
        <v>Un</v>
      </c>
      <c r="E167" s="12">
        <v>0.03</v>
      </c>
      <c r="F167" s="12">
        <v>1.03</v>
      </c>
      <c r="G167" s="13">
        <f>VLOOKUP(B167,'LISTA DE PRECIOS'!A:E,5,FALSE)</f>
        <v>37083</v>
      </c>
      <c r="H167" s="39">
        <f>+ROUND(E167*F167*G167,0)</f>
        <v>1146</v>
      </c>
    </row>
    <row r="168" spans="2:8" ht="15.75" thickBot="1">
      <c r="B168" s="167" t="s">
        <v>1111</v>
      </c>
      <c r="C168" s="11" t="str">
        <f>VLOOKUP(B168,'LISTA DE PRECIOS'!A:B,2,FALSE)</f>
        <v>Soldadura liquida para PVC 1/4</v>
      </c>
      <c r="D168" s="12" t="str">
        <f>VLOOKUP(B168,'LISTA DE PRECIOS'!A:D,4,FALSE)</f>
        <v>Un</v>
      </c>
      <c r="E168" s="92">
        <v>0.03</v>
      </c>
      <c r="F168" s="92">
        <v>1.03</v>
      </c>
      <c r="G168" s="13">
        <f>VLOOKUP(B168,'LISTA DE PRECIOS'!A:E,5,FALSE)</f>
        <v>62900</v>
      </c>
      <c r="H168" s="94">
        <f>+ROUND(E168*F168*G168,0)</f>
        <v>1944</v>
      </c>
    </row>
    <row r="169" spans="2:8" ht="15.75" thickBot="1">
      <c r="B169" s="1022"/>
      <c r="C169" s="1023"/>
      <c r="D169" s="1024"/>
      <c r="E169" s="1030" t="s">
        <v>497</v>
      </c>
      <c r="F169" s="1031"/>
      <c r="G169" s="1032"/>
      <c r="H169" s="29">
        <f>ROUND(SUM(H164:H168),0)</f>
        <v>38033</v>
      </c>
    </row>
    <row r="170" spans="2:8" ht="10.9" customHeight="1" thickBot="1">
      <c r="B170" s="1027"/>
      <c r="C170" s="1027"/>
      <c r="D170" s="1027"/>
      <c r="E170" s="1027"/>
      <c r="F170" s="1027"/>
      <c r="G170" s="1027"/>
      <c r="H170" s="1027"/>
    </row>
    <row r="171" spans="2:8">
      <c r="B171" s="1028" t="s">
        <v>489</v>
      </c>
      <c r="C171" s="1029"/>
      <c r="D171" s="41" t="s">
        <v>490</v>
      </c>
      <c r="E171" s="25" t="s">
        <v>491</v>
      </c>
      <c r="F171" s="25" t="s">
        <v>2530</v>
      </c>
      <c r="G171" s="26" t="s">
        <v>492</v>
      </c>
      <c r="H171" s="27" t="s">
        <v>493</v>
      </c>
    </row>
    <row r="172" spans="2:8" ht="15.75" thickBot="1">
      <c r="B172" s="91" t="s">
        <v>548</v>
      </c>
      <c r="C172" s="11" t="str">
        <f>VLOOKUP(B172,'LISTA DE PRECIOS'!A:B,2,FALSE)</f>
        <v xml:space="preserve">Andamio certificado </v>
      </c>
      <c r="D172" s="12" t="str">
        <f>VLOOKUP(B172,'LISTA DE PRECIOS'!A:D,4,FALSE)</f>
        <v>Día</v>
      </c>
      <c r="E172" s="155">
        <v>0.1</v>
      </c>
      <c r="F172" s="155"/>
      <c r="G172" s="93">
        <f>+H183</f>
        <v>7612</v>
      </c>
      <c r="H172" s="154">
        <f>+ROUND(E172*G172,0)</f>
        <v>761</v>
      </c>
    </row>
    <row r="173" spans="2:8" ht="15.75" thickBot="1">
      <c r="B173" s="91" t="s">
        <v>543</v>
      </c>
      <c r="C173" s="11" t="str">
        <f>VLOOKUP(B173,'LISTA DE PRECIOS'!A:B,2,FALSE)</f>
        <v>Herramienta menor</v>
      </c>
      <c r="D173" s="12" t="str">
        <f>VLOOKUP(B173,'LISTA DE PRECIOS'!A:D,4,FALSE)</f>
        <v>%MO</v>
      </c>
      <c r="E173" s="155">
        <v>0.1</v>
      </c>
      <c r="F173" s="155"/>
      <c r="G173" s="93">
        <f>+H183</f>
        <v>7612</v>
      </c>
      <c r="H173" s="154">
        <f>+ROUND(E173*G173,0)</f>
        <v>761</v>
      </c>
    </row>
    <row r="174" spans="2:8" ht="15.75" thickBot="1">
      <c r="B174" s="1022"/>
      <c r="C174" s="1023"/>
      <c r="D174" s="1024"/>
      <c r="E174" s="1030" t="s">
        <v>498</v>
      </c>
      <c r="F174" s="1031"/>
      <c r="G174" s="1032"/>
      <c r="H174" s="29">
        <f>ROUND(SUM(H172:H173),0)</f>
        <v>1522</v>
      </c>
    </row>
    <row r="175" spans="2:8" ht="10.15" customHeight="1" thickBot="1">
      <c r="B175" s="42"/>
      <c r="C175" s="42"/>
      <c r="D175" s="42"/>
      <c r="E175" s="10"/>
      <c r="F175" s="10"/>
      <c r="G175" s="7"/>
      <c r="H175" s="8"/>
    </row>
    <row r="176" spans="2:8" ht="24.75" thickBot="1">
      <c r="B176" s="1033" t="s">
        <v>499</v>
      </c>
      <c r="C176" s="1034"/>
      <c r="D176" s="30" t="s">
        <v>495</v>
      </c>
      <c r="E176" s="30" t="s">
        <v>501</v>
      </c>
      <c r="F176" s="25" t="s">
        <v>2530</v>
      </c>
      <c r="G176" s="31" t="s">
        <v>500</v>
      </c>
      <c r="H176" s="32" t="s">
        <v>493</v>
      </c>
    </row>
    <row r="177" spans="2:8" ht="15.75" thickBot="1">
      <c r="B177" s="15">
        <v>3</v>
      </c>
      <c r="C177" s="16" t="s">
        <v>4</v>
      </c>
      <c r="D177" s="17"/>
      <c r="E177" s="18"/>
      <c r="F177" s="18"/>
      <c r="G177" s="19"/>
      <c r="H177" s="20">
        <f>+ROUND(E177*G177,0)</f>
        <v>0</v>
      </c>
    </row>
    <row r="178" spans="2:8" ht="15.75" thickBot="1">
      <c r="B178" s="991"/>
      <c r="C178" s="991"/>
      <c r="D178" s="991"/>
      <c r="E178" s="992" t="s">
        <v>502</v>
      </c>
      <c r="F178" s="993"/>
      <c r="G178" s="994"/>
      <c r="H178" s="33">
        <f>ROUND(SUM(H177:H177),0)</f>
        <v>0</v>
      </c>
    </row>
    <row r="179" spans="2:8" ht="15.75" thickBot="1">
      <c r="B179" s="1027"/>
      <c r="C179" s="1027"/>
      <c r="D179" s="1027"/>
      <c r="E179" s="1027"/>
      <c r="F179" s="1027"/>
      <c r="G179" s="1027"/>
      <c r="H179" s="1027"/>
    </row>
    <row r="180" spans="2:8">
      <c r="B180" s="1028" t="s">
        <v>503</v>
      </c>
      <c r="C180" s="1029"/>
      <c r="D180" s="41" t="s">
        <v>495</v>
      </c>
      <c r="E180" s="25" t="s">
        <v>504</v>
      </c>
      <c r="F180" s="25" t="s">
        <v>2530</v>
      </c>
      <c r="G180" s="26" t="s">
        <v>505</v>
      </c>
      <c r="H180" s="27" t="s">
        <v>493</v>
      </c>
    </row>
    <row r="181" spans="2:8" ht="15.75" thickBot="1">
      <c r="B181" s="111" t="s">
        <v>2514</v>
      </c>
      <c r="C181" s="11" t="str">
        <f>VLOOKUP(B181,'LISTA DE PRECIOS'!A:B,2,FALSE)</f>
        <v>Ayudante</v>
      </c>
      <c r="D181" s="12" t="str">
        <f>VLOOKUP(B181,'LISTA DE PRECIOS'!A:D,4,FALSE)</f>
        <v>Día</v>
      </c>
      <c r="E181" s="125">
        <v>0.04</v>
      </c>
      <c r="F181" s="125">
        <v>1</v>
      </c>
      <c r="G181" s="13">
        <f>VLOOKUP(B181,'LISTA DE PRECIOS'!A:E,5,FALSE)</f>
        <v>67964</v>
      </c>
      <c r="H181" s="131">
        <f>+ROUND(E181*F181*G181,0)</f>
        <v>2719</v>
      </c>
    </row>
    <row r="182" spans="2:8" ht="15.75" thickBot="1">
      <c r="B182" s="135" t="s">
        <v>2516</v>
      </c>
      <c r="C182" s="11" t="str">
        <f>VLOOKUP(B182,'LISTA DE PRECIOS'!A:B,2,FALSE)</f>
        <v>Oficial</v>
      </c>
      <c r="D182" s="12" t="str">
        <f>VLOOKUP(B182,'LISTA DE PRECIOS'!A:D,4,FALSE)</f>
        <v>Día</v>
      </c>
      <c r="E182" s="125">
        <v>0.04</v>
      </c>
      <c r="F182" s="125">
        <v>1</v>
      </c>
      <c r="G182" s="13">
        <f>VLOOKUP(B182,'LISTA DE PRECIOS'!A:E,5,FALSE)</f>
        <v>122335</v>
      </c>
      <c r="H182" s="131">
        <f>+ROUND(E182*F182*G182,0)</f>
        <v>4893</v>
      </c>
    </row>
    <row r="183" spans="2:8" ht="15.75" thickBot="1">
      <c r="B183" s="991"/>
      <c r="C183" s="991"/>
      <c r="D183" s="991"/>
      <c r="E183" s="1042" t="s">
        <v>506</v>
      </c>
      <c r="F183" s="1043"/>
      <c r="G183" s="1031"/>
      <c r="H183" s="29">
        <f>ROUND(SUM(H181:H182),0)</f>
        <v>7612</v>
      </c>
    </row>
    <row r="184" spans="2:8" ht="8.4499999999999993" customHeight="1" thickBot="1">
      <c r="B184" s="42"/>
      <c r="C184" s="42"/>
      <c r="D184" s="42"/>
      <c r="E184" s="42"/>
      <c r="F184" s="42"/>
      <c r="G184" s="42"/>
      <c r="H184" s="42"/>
    </row>
    <row r="185" spans="2:8" ht="15.75" thickBot="1">
      <c r="B185" s="40"/>
      <c r="C185" s="40"/>
      <c r="D185" s="40"/>
      <c r="E185" s="995" t="s">
        <v>507</v>
      </c>
      <c r="F185" s="996"/>
      <c r="G185" s="997"/>
      <c r="H185" s="14">
        <f>+ROUND(H183+H174+H169+H178,0)</f>
        <v>47167</v>
      </c>
    </row>
    <row r="187" spans="2:8" ht="15.75" thickBot="1"/>
    <row r="188" spans="2:8" ht="17.45" customHeight="1" thickBot="1">
      <c r="B188" s="998" t="s">
        <v>2532</v>
      </c>
      <c r="C188" s="999"/>
      <c r="D188" s="999"/>
      <c r="E188" s="999"/>
      <c r="F188" s="999"/>
      <c r="G188" s="999"/>
      <c r="H188" s="1000"/>
    </row>
    <row r="189" spans="2:8" ht="18" customHeight="1" thickBot="1">
      <c r="B189" s="1001" t="s">
        <v>488</v>
      </c>
      <c r="C189" s="1002"/>
      <c r="D189" s="1003"/>
      <c r="E189" s="1004"/>
      <c r="F189" s="1004"/>
      <c r="G189" s="1004"/>
      <c r="H189" s="1005"/>
    </row>
    <row r="190" spans="2:8" ht="15.75" thickBot="1">
      <c r="B190" s="1006" t="s">
        <v>2578</v>
      </c>
      <c r="C190" s="1007"/>
      <c r="D190" s="1008" t="s">
        <v>2181</v>
      </c>
      <c r="E190" s="1007"/>
      <c r="F190" s="1007"/>
      <c r="G190" s="1007"/>
      <c r="H190" s="1009"/>
    </row>
    <row r="191" spans="2:8">
      <c r="B191" s="1010" t="str">
        <f>VLOOKUP(D190,ACTIVIDADES!A:D,2,FALSE)</f>
        <v>Canal PVC Tipo amazonas o similar</v>
      </c>
      <c r="C191" s="1011"/>
      <c r="D191" s="1010" t="s">
        <v>34</v>
      </c>
      <c r="E191" s="1011"/>
      <c r="F191" s="1011"/>
      <c r="G191" s="1011"/>
      <c r="H191" s="38" t="s">
        <v>1</v>
      </c>
    </row>
    <row r="192" spans="2:8" ht="9.6" customHeight="1">
      <c r="B192" s="1012"/>
      <c r="C192" s="1013"/>
      <c r="D192" s="1016">
        <f>+ROUND(H212+H203+H198+H207,0)</f>
        <v>48100</v>
      </c>
      <c r="E192" s="1017"/>
      <c r="F192" s="1017"/>
      <c r="G192" s="1017"/>
      <c r="H192" s="1020" t="s">
        <v>28</v>
      </c>
    </row>
    <row r="193" spans="2:8" ht="27" customHeight="1" thickBot="1">
      <c r="B193" s="1014"/>
      <c r="C193" s="1015"/>
      <c r="D193" s="1018"/>
      <c r="E193" s="1019"/>
      <c r="F193" s="1019"/>
      <c r="G193" s="1019"/>
      <c r="H193" s="1021"/>
    </row>
    <row r="194" spans="2:8" ht="9.75" customHeight="1" thickBot="1"/>
    <row r="195" spans="2:8">
      <c r="B195" s="1207" t="s">
        <v>494</v>
      </c>
      <c r="C195" s="1208"/>
      <c r="D195" s="124" t="s">
        <v>495</v>
      </c>
      <c r="E195" s="123" t="s">
        <v>496</v>
      </c>
      <c r="F195" s="123" t="s">
        <v>2542</v>
      </c>
      <c r="G195" s="122" t="s">
        <v>492</v>
      </c>
      <c r="H195" s="121" t="s">
        <v>493</v>
      </c>
    </row>
    <row r="196" spans="2:8">
      <c r="B196" s="169" t="s">
        <v>722</v>
      </c>
      <c r="C196" s="11" t="str">
        <f>VLOOKUP(B196,'LISTA DE PRECIOS'!A:B,2,FALSE)</f>
        <v>Canal PVC Tipo amazonas o similar</v>
      </c>
      <c r="D196" s="12" t="str">
        <f>VLOOKUP(B196,'LISTA DE PRECIOS'!A:D,4,FALSE)</f>
        <v>M</v>
      </c>
      <c r="E196" s="12">
        <v>1</v>
      </c>
      <c r="F196" s="12">
        <v>1.05</v>
      </c>
      <c r="G196" s="13">
        <f>VLOOKUP(B196,'LISTA DE PRECIOS'!A:E,5,FALSE)</f>
        <v>24704.400000000001</v>
      </c>
      <c r="H196" s="39">
        <f>+ROUND(E196*F196*G196,0)</f>
        <v>25940</v>
      </c>
    </row>
    <row r="197" spans="2:8" ht="15.75" thickBot="1">
      <c r="B197" s="209" t="s">
        <v>2582</v>
      </c>
      <c r="C197" s="210" t="s">
        <v>2956</v>
      </c>
      <c r="D197" s="211" t="s">
        <v>2612</v>
      </c>
      <c r="E197" s="211">
        <v>0.17</v>
      </c>
      <c r="F197" s="211">
        <v>1</v>
      </c>
      <c r="G197" s="212">
        <v>36330</v>
      </c>
      <c r="H197" s="213">
        <f>+ROUND(E197*F197*G197,0)</f>
        <v>6176</v>
      </c>
    </row>
    <row r="198" spans="2:8" ht="15.75" thickBot="1">
      <c r="B198" s="1022"/>
      <c r="C198" s="1023"/>
      <c r="D198" s="1024"/>
      <c r="E198" s="1030" t="s">
        <v>497</v>
      </c>
      <c r="F198" s="1031"/>
      <c r="G198" s="1032"/>
      <c r="H198" s="29">
        <f>ROUND(SUM(H196:H197),0)</f>
        <v>32116</v>
      </c>
    </row>
    <row r="199" spans="2:8" ht="10.9" customHeight="1" thickBot="1">
      <c r="B199" s="1027"/>
      <c r="C199" s="1027"/>
      <c r="D199" s="1027"/>
      <c r="E199" s="1027"/>
      <c r="F199" s="1027"/>
      <c r="G199" s="1027"/>
      <c r="H199" s="1027"/>
    </row>
    <row r="200" spans="2:8">
      <c r="B200" s="1028" t="s">
        <v>489</v>
      </c>
      <c r="C200" s="1029"/>
      <c r="D200" s="41" t="s">
        <v>490</v>
      </c>
      <c r="E200" s="25" t="s">
        <v>491</v>
      </c>
      <c r="F200" s="25" t="s">
        <v>2530</v>
      </c>
      <c r="G200" s="26" t="s">
        <v>492</v>
      </c>
      <c r="H200" s="27" t="s">
        <v>493</v>
      </c>
    </row>
    <row r="201" spans="2:8" ht="15.75" thickBot="1">
      <c r="B201" s="91" t="s">
        <v>548</v>
      </c>
      <c r="C201" s="11" t="str">
        <f>VLOOKUP(B201,'LISTA DE PRECIOS'!A:B,2,FALSE)</f>
        <v xml:space="preserve">Andamio certificado </v>
      </c>
      <c r="D201" s="12" t="str">
        <f>VLOOKUP(B201,'LISTA DE PRECIOS'!A:D,4,FALSE)</f>
        <v>Día</v>
      </c>
      <c r="E201" s="155">
        <v>0.1</v>
      </c>
      <c r="F201" s="155"/>
      <c r="G201" s="93">
        <f>+H212</f>
        <v>13320</v>
      </c>
      <c r="H201" s="154">
        <f>+ROUND(E201*G201,0)</f>
        <v>1332</v>
      </c>
    </row>
    <row r="202" spans="2:8" ht="15.75" thickBot="1">
      <c r="B202" s="91" t="s">
        <v>543</v>
      </c>
      <c r="C202" s="11" t="str">
        <f>VLOOKUP(B202,'LISTA DE PRECIOS'!A:B,2,FALSE)</f>
        <v>Herramienta menor</v>
      </c>
      <c r="D202" s="12" t="str">
        <f>VLOOKUP(B202,'LISTA DE PRECIOS'!A:D,4,FALSE)</f>
        <v>%MO</v>
      </c>
      <c r="E202" s="155">
        <v>0.1</v>
      </c>
      <c r="F202" s="155"/>
      <c r="G202" s="93">
        <f>+H212</f>
        <v>13320</v>
      </c>
      <c r="H202" s="154">
        <f>+ROUND(E202*G202,0)</f>
        <v>1332</v>
      </c>
    </row>
    <row r="203" spans="2:8" ht="15.75" thickBot="1">
      <c r="B203" s="1022"/>
      <c r="C203" s="1023"/>
      <c r="D203" s="1024"/>
      <c r="E203" s="1030" t="s">
        <v>498</v>
      </c>
      <c r="F203" s="1031"/>
      <c r="G203" s="1032"/>
      <c r="H203" s="29">
        <f>ROUND(SUM(H201:H202),0)</f>
        <v>2664</v>
      </c>
    </row>
    <row r="204" spans="2:8" ht="10.15" customHeight="1" thickBot="1">
      <c r="B204" s="42"/>
      <c r="C204" s="42"/>
      <c r="D204" s="42"/>
      <c r="E204" s="10"/>
      <c r="F204" s="10"/>
      <c r="G204" s="7"/>
      <c r="H204" s="8"/>
    </row>
    <row r="205" spans="2:8" ht="24.75" thickBot="1">
      <c r="B205" s="1033" t="s">
        <v>499</v>
      </c>
      <c r="C205" s="1034"/>
      <c r="D205" s="30" t="s">
        <v>495</v>
      </c>
      <c r="E205" s="30" t="s">
        <v>501</v>
      </c>
      <c r="F205" s="25" t="s">
        <v>2530</v>
      </c>
      <c r="G205" s="31" t="s">
        <v>500</v>
      </c>
      <c r="H205" s="32" t="s">
        <v>493</v>
      </c>
    </row>
    <row r="206" spans="2:8" ht="15.75" thickBot="1">
      <c r="B206" s="15">
        <v>3</v>
      </c>
      <c r="C206" s="16" t="s">
        <v>4</v>
      </c>
      <c r="D206" s="17"/>
      <c r="E206" s="18"/>
      <c r="F206" s="18"/>
      <c r="G206" s="19"/>
      <c r="H206" s="20">
        <f>+ROUND(E206*G206,0)</f>
        <v>0</v>
      </c>
    </row>
    <row r="207" spans="2:8" ht="15.75" thickBot="1">
      <c r="B207" s="991"/>
      <c r="C207" s="991"/>
      <c r="D207" s="991"/>
      <c r="E207" s="992" t="s">
        <v>502</v>
      </c>
      <c r="F207" s="993"/>
      <c r="G207" s="994"/>
      <c r="H207" s="33">
        <f>ROUND(SUM(H206:H206),0)</f>
        <v>0</v>
      </c>
    </row>
    <row r="208" spans="2:8" ht="15.75" thickBot="1">
      <c r="B208" s="1027"/>
      <c r="C208" s="1027"/>
      <c r="D208" s="1027"/>
      <c r="E208" s="1027"/>
      <c r="F208" s="1027"/>
      <c r="G208" s="1027"/>
      <c r="H208" s="1027"/>
    </row>
    <row r="209" spans="2:8">
      <c r="B209" s="1028" t="s">
        <v>503</v>
      </c>
      <c r="C209" s="1029"/>
      <c r="D209" s="41" t="s">
        <v>495</v>
      </c>
      <c r="E209" s="25" t="s">
        <v>504</v>
      </c>
      <c r="F209" s="25" t="s">
        <v>2530</v>
      </c>
      <c r="G209" s="26" t="s">
        <v>505</v>
      </c>
      <c r="H209" s="27" t="s">
        <v>493</v>
      </c>
    </row>
    <row r="210" spans="2:8" ht="15.75" thickBot="1">
      <c r="B210" s="111" t="s">
        <v>2514</v>
      </c>
      <c r="C210" s="11" t="str">
        <f>VLOOKUP(B210,'LISTA DE PRECIOS'!A:B,2,FALSE)</f>
        <v>Ayudante</v>
      </c>
      <c r="D210" s="12" t="str">
        <f>VLOOKUP(B210,'LISTA DE PRECIOS'!A:D,4,FALSE)</f>
        <v>Día</v>
      </c>
      <c r="E210" s="125">
        <v>7.0000000000000007E-2</v>
      </c>
      <c r="F210" s="125">
        <v>1</v>
      </c>
      <c r="G210" s="13">
        <f>VLOOKUP(B210,'LISTA DE PRECIOS'!A:E,5,FALSE)</f>
        <v>67964</v>
      </c>
      <c r="H210" s="131">
        <f>+ROUND(E210*F210*G210,0)</f>
        <v>4757</v>
      </c>
    </row>
    <row r="211" spans="2:8" ht="15.75" thickBot="1">
      <c r="B211" s="135" t="s">
        <v>2516</v>
      </c>
      <c r="C211" s="11" t="str">
        <f>VLOOKUP(B211,'LISTA DE PRECIOS'!A:B,2,FALSE)</f>
        <v>Oficial</v>
      </c>
      <c r="D211" s="12" t="str">
        <f>VLOOKUP(B211,'LISTA DE PRECIOS'!A:D,4,FALSE)</f>
        <v>Día</v>
      </c>
      <c r="E211" s="125">
        <v>7.0000000000000007E-2</v>
      </c>
      <c r="F211" s="125">
        <v>1</v>
      </c>
      <c r="G211" s="13">
        <f>VLOOKUP(B211,'LISTA DE PRECIOS'!A:E,5,FALSE)</f>
        <v>122335</v>
      </c>
      <c r="H211" s="131">
        <f>+ROUND(E211*F211*G211,0)</f>
        <v>8563</v>
      </c>
    </row>
    <row r="212" spans="2:8" ht="15.75" thickBot="1">
      <c r="B212" s="991"/>
      <c r="C212" s="991"/>
      <c r="D212" s="991"/>
      <c r="E212" s="1042" t="s">
        <v>506</v>
      </c>
      <c r="F212" s="1043"/>
      <c r="G212" s="1031"/>
      <c r="H212" s="29">
        <f>ROUND(SUM(H210:H211),0)</f>
        <v>13320</v>
      </c>
    </row>
    <row r="213" spans="2:8" ht="8.4499999999999993" customHeight="1" thickBot="1">
      <c r="B213" s="42"/>
      <c r="C213" s="42"/>
      <c r="D213" s="42"/>
      <c r="E213" s="42"/>
      <c r="F213" s="42"/>
      <c r="G213" s="42"/>
      <c r="H213" s="42"/>
    </row>
    <row r="214" spans="2:8" ht="15.75" thickBot="1">
      <c r="B214" s="40"/>
      <c r="C214" s="40"/>
      <c r="D214" s="40"/>
      <c r="E214" s="995" t="s">
        <v>507</v>
      </c>
      <c r="F214" s="996"/>
      <c r="G214" s="997"/>
      <c r="H214" s="14">
        <f>+ROUND(H212+H203+H198+H207,0)</f>
        <v>48100</v>
      </c>
    </row>
    <row r="216" spans="2:8" ht="15.75" thickBot="1"/>
    <row r="217" spans="2:8" ht="17.45" customHeight="1" thickBot="1">
      <c r="B217" s="998" t="s">
        <v>2532</v>
      </c>
      <c r="C217" s="999"/>
      <c r="D217" s="999"/>
      <c r="E217" s="999"/>
      <c r="F217" s="999"/>
      <c r="G217" s="999"/>
      <c r="H217" s="1000"/>
    </row>
    <row r="218" spans="2:8" ht="18" customHeight="1" thickBot="1">
      <c r="B218" s="1001" t="s">
        <v>488</v>
      </c>
      <c r="C218" s="1002"/>
      <c r="D218" s="1003"/>
      <c r="E218" s="1004"/>
      <c r="F218" s="1004"/>
      <c r="G218" s="1004"/>
      <c r="H218" s="1005"/>
    </row>
    <row r="219" spans="2:8" ht="15.75" thickBot="1">
      <c r="B219" s="1006" t="s">
        <v>2578</v>
      </c>
      <c r="C219" s="1007"/>
      <c r="D219" s="1008" t="s">
        <v>2182</v>
      </c>
      <c r="E219" s="1007"/>
      <c r="F219" s="1007"/>
      <c r="G219" s="1007"/>
      <c r="H219" s="1009"/>
    </row>
    <row r="220" spans="2:8" ht="14.45" customHeight="1">
      <c r="B220" s="1010" t="str">
        <f>VLOOKUP(D219,ACTIVIDADES!A:D,2,FALSE)</f>
        <v>Tubería PVC de ventilación de 2", incluye accesorios</v>
      </c>
      <c r="C220" s="1011"/>
      <c r="D220" s="1010" t="s">
        <v>34</v>
      </c>
      <c r="E220" s="1011"/>
      <c r="F220" s="1011"/>
      <c r="G220" s="1011"/>
      <c r="H220" s="38" t="s">
        <v>1</v>
      </c>
    </row>
    <row r="221" spans="2:8" ht="9.6" customHeight="1">
      <c r="B221" s="1012"/>
      <c r="C221" s="1013"/>
      <c r="D221" s="1016">
        <f>+ROUND(H244+H235+H230+H239,0)</f>
        <v>21421</v>
      </c>
      <c r="E221" s="1017"/>
      <c r="F221" s="1017"/>
      <c r="G221" s="1017"/>
      <c r="H221" s="1020" t="s">
        <v>28</v>
      </c>
    </row>
    <row r="222" spans="2:8" ht="27" customHeight="1" thickBot="1">
      <c r="B222" s="1014"/>
      <c r="C222" s="1015"/>
      <c r="D222" s="1018"/>
      <c r="E222" s="1019"/>
      <c r="F222" s="1019"/>
      <c r="G222" s="1019"/>
      <c r="H222" s="1021"/>
    </row>
    <row r="223" spans="2:8" ht="9.75" customHeight="1" thickBot="1"/>
    <row r="224" spans="2:8">
      <c r="B224" s="1207" t="s">
        <v>494</v>
      </c>
      <c r="C224" s="1208"/>
      <c r="D224" s="124" t="s">
        <v>495</v>
      </c>
      <c r="E224" s="123" t="s">
        <v>496</v>
      </c>
      <c r="F224" s="123" t="s">
        <v>2542</v>
      </c>
      <c r="G224" s="122" t="s">
        <v>492</v>
      </c>
      <c r="H224" s="121" t="s">
        <v>493</v>
      </c>
    </row>
    <row r="225" spans="2:8">
      <c r="B225" s="169" t="s">
        <v>1235</v>
      </c>
      <c r="C225" s="11" t="str">
        <f>VLOOKUP(B225,'LISTA DE PRECIOS'!A:B,2,FALSE)</f>
        <v>Tubería PVC de ventilación de 2"</v>
      </c>
      <c r="D225" s="12" t="str">
        <f>VLOOKUP(B225,'LISTA DE PRECIOS'!A:D,4,FALSE)</f>
        <v>M</v>
      </c>
      <c r="E225" s="12">
        <v>1</v>
      </c>
      <c r="F225" s="12">
        <v>1.05</v>
      </c>
      <c r="G225" s="13">
        <f>VLOOKUP(B225,'LISTA DE PRECIOS'!A:E,5,FALSE)</f>
        <v>7375</v>
      </c>
      <c r="H225" s="39">
        <f>+ROUND(E225*F225*G225,0)</f>
        <v>7744</v>
      </c>
    </row>
    <row r="226" spans="2:8">
      <c r="B226" s="169" t="s">
        <v>648</v>
      </c>
      <c r="C226" s="11" t="str">
        <f>VLOOKUP(B226,'LISTA DE PRECIOS'!A:B,2,FALSE)</f>
        <v>Accesorios PVC agua lluvia (% tubería)</v>
      </c>
      <c r="D226" s="12" t="str">
        <f>VLOOKUP(B226,'LISTA DE PRECIOS'!A:D,4,FALSE)</f>
        <v>%Tub</v>
      </c>
      <c r="E226" s="12">
        <v>0.17</v>
      </c>
      <c r="F226" s="12">
        <v>1</v>
      </c>
      <c r="G226" s="13">
        <f>+H225</f>
        <v>7744</v>
      </c>
      <c r="H226" s="39">
        <f>+ROUND(E226*G226,0)</f>
        <v>1316</v>
      </c>
    </row>
    <row r="227" spans="2:8">
      <c r="B227" s="169" t="s">
        <v>1339</v>
      </c>
      <c r="C227" s="11" t="str">
        <f>VLOOKUP(B227,'LISTA DE PRECIOS'!A:B,2,FALSE)</f>
        <v xml:space="preserve">Soporte bajante PVC </v>
      </c>
      <c r="D227" s="12" t="str">
        <f>VLOOKUP(B227,'LISTA DE PRECIOS'!A:D,4,FALSE)</f>
        <v>Un</v>
      </c>
      <c r="E227" s="12">
        <v>1.5</v>
      </c>
      <c r="F227" s="12">
        <v>1</v>
      </c>
      <c r="G227" s="13">
        <f>VLOOKUP(B227,'LISTA DE PRECIOS'!A:E,5,FALSE)</f>
        <v>2300</v>
      </c>
      <c r="H227" s="39">
        <f>+ROUND(E227*F227*G227,0)</f>
        <v>3450</v>
      </c>
    </row>
    <row r="228" spans="2:8">
      <c r="B228" s="169" t="s">
        <v>926</v>
      </c>
      <c r="C228" s="11" t="str">
        <f>VLOOKUP(B228,'LISTA DE PRECIOS'!A:B,2,FALSE)</f>
        <v>Limpiador removedor PVC 1/4</v>
      </c>
      <c r="D228" s="12" t="str">
        <f>VLOOKUP(B228,'LISTA DE PRECIOS'!A:D,4,FALSE)</f>
        <v>Un</v>
      </c>
      <c r="E228" s="12">
        <v>0.02</v>
      </c>
      <c r="F228" s="12">
        <v>1.03</v>
      </c>
      <c r="G228" s="13">
        <f>VLOOKUP(B228,'LISTA DE PRECIOS'!A:E,5,FALSE)</f>
        <v>37083</v>
      </c>
      <c r="H228" s="39">
        <f>+ROUND(E228*F228*G228,0)</f>
        <v>764</v>
      </c>
    </row>
    <row r="229" spans="2:8" ht="15.75" thickBot="1">
      <c r="B229" s="167" t="s">
        <v>1111</v>
      </c>
      <c r="C229" s="11" t="str">
        <f>VLOOKUP(B229,'LISTA DE PRECIOS'!A:B,2,FALSE)</f>
        <v>Soldadura liquida para PVC 1/4</v>
      </c>
      <c r="D229" s="12" t="str">
        <f>VLOOKUP(B229,'LISTA DE PRECIOS'!A:D,4,FALSE)</f>
        <v>Un</v>
      </c>
      <c r="E229" s="92">
        <v>0.02</v>
      </c>
      <c r="F229" s="92">
        <v>1.03</v>
      </c>
      <c r="G229" s="13">
        <f>VLOOKUP(B229,'LISTA DE PRECIOS'!A:E,5,FALSE)</f>
        <v>62900</v>
      </c>
      <c r="H229" s="94">
        <f>+ROUND(E229*F229*G229,0)</f>
        <v>1296</v>
      </c>
    </row>
    <row r="230" spans="2:8" ht="15.75" thickBot="1">
      <c r="B230" s="1022"/>
      <c r="C230" s="1023"/>
      <c r="D230" s="1024"/>
      <c r="E230" s="1030" t="s">
        <v>497</v>
      </c>
      <c r="F230" s="1031"/>
      <c r="G230" s="1032"/>
      <c r="H230" s="29">
        <f>ROUND(SUM(H225:H229),0)</f>
        <v>14570</v>
      </c>
    </row>
    <row r="231" spans="2:8" ht="10.9" customHeight="1" thickBot="1">
      <c r="B231" s="1027"/>
      <c r="C231" s="1027"/>
      <c r="D231" s="1027"/>
      <c r="E231" s="1027"/>
      <c r="F231" s="1027"/>
      <c r="G231" s="1027"/>
      <c r="H231" s="1027"/>
    </row>
    <row r="232" spans="2:8">
      <c r="B232" s="1028" t="s">
        <v>489</v>
      </c>
      <c r="C232" s="1029"/>
      <c r="D232" s="41" t="s">
        <v>490</v>
      </c>
      <c r="E232" s="25" t="s">
        <v>491</v>
      </c>
      <c r="F232" s="25" t="s">
        <v>2530</v>
      </c>
      <c r="G232" s="26" t="s">
        <v>492</v>
      </c>
      <c r="H232" s="27" t="s">
        <v>493</v>
      </c>
    </row>
    <row r="233" spans="2:8" ht="15.75" thickBot="1">
      <c r="B233" s="91" t="s">
        <v>548</v>
      </c>
      <c r="C233" s="11" t="str">
        <f>VLOOKUP(B233,'LISTA DE PRECIOS'!A:B,2,FALSE)</f>
        <v xml:space="preserve">Andamio certificado </v>
      </c>
      <c r="D233" s="12" t="str">
        <f>VLOOKUP(B233,'LISTA DE PRECIOS'!A:D,4,FALSE)</f>
        <v>Día</v>
      </c>
      <c r="E233" s="155">
        <v>0.1</v>
      </c>
      <c r="F233" s="155"/>
      <c r="G233" s="93">
        <f>+H244</f>
        <v>5709</v>
      </c>
      <c r="H233" s="154">
        <f>+ROUND(E233*G233,0)</f>
        <v>571</v>
      </c>
    </row>
    <row r="234" spans="2:8" ht="15.75" thickBot="1">
      <c r="B234" s="91" t="s">
        <v>543</v>
      </c>
      <c r="C234" s="11" t="str">
        <f>VLOOKUP(B234,'LISTA DE PRECIOS'!A:B,2,FALSE)</f>
        <v>Herramienta menor</v>
      </c>
      <c r="D234" s="12" t="str">
        <f>VLOOKUP(B234,'LISTA DE PRECIOS'!A:D,4,FALSE)</f>
        <v>%MO</v>
      </c>
      <c r="E234" s="155">
        <v>0.1</v>
      </c>
      <c r="F234" s="155"/>
      <c r="G234" s="93">
        <f>+H244</f>
        <v>5709</v>
      </c>
      <c r="H234" s="154">
        <f>+ROUND(E234*G234,0)</f>
        <v>571</v>
      </c>
    </row>
    <row r="235" spans="2:8" ht="15.75" thickBot="1">
      <c r="B235" s="1022"/>
      <c r="C235" s="1023"/>
      <c r="D235" s="1024"/>
      <c r="E235" s="1030" t="s">
        <v>498</v>
      </c>
      <c r="F235" s="1031"/>
      <c r="G235" s="1032"/>
      <c r="H235" s="29">
        <f>ROUND(SUM(H233:H234),0)</f>
        <v>1142</v>
      </c>
    </row>
    <row r="236" spans="2:8" ht="10.15" customHeight="1" thickBot="1">
      <c r="B236" s="42"/>
      <c r="C236" s="42"/>
      <c r="D236" s="42"/>
      <c r="E236" s="10"/>
      <c r="F236" s="10"/>
      <c r="G236" s="7"/>
      <c r="H236" s="8"/>
    </row>
    <row r="237" spans="2:8" ht="24.75" thickBot="1">
      <c r="B237" s="1033" t="s">
        <v>499</v>
      </c>
      <c r="C237" s="1034"/>
      <c r="D237" s="30" t="s">
        <v>495</v>
      </c>
      <c r="E237" s="30" t="s">
        <v>501</v>
      </c>
      <c r="F237" s="25" t="s">
        <v>2530</v>
      </c>
      <c r="G237" s="31" t="s">
        <v>500</v>
      </c>
      <c r="H237" s="32" t="s">
        <v>493</v>
      </c>
    </row>
    <row r="238" spans="2:8" ht="15.75" thickBot="1">
      <c r="B238" s="15">
        <v>3</v>
      </c>
      <c r="C238" s="16" t="s">
        <v>4</v>
      </c>
      <c r="D238" s="17"/>
      <c r="E238" s="18"/>
      <c r="F238" s="18"/>
      <c r="G238" s="19"/>
      <c r="H238" s="20">
        <f>+ROUND(E238*G238,0)</f>
        <v>0</v>
      </c>
    </row>
    <row r="239" spans="2:8" ht="15.75" thickBot="1">
      <c r="B239" s="991"/>
      <c r="C239" s="991"/>
      <c r="D239" s="991"/>
      <c r="E239" s="992" t="s">
        <v>502</v>
      </c>
      <c r="F239" s="993"/>
      <c r="G239" s="994"/>
      <c r="H239" s="33">
        <f>ROUND(SUM(H238:H238),0)</f>
        <v>0</v>
      </c>
    </row>
    <row r="240" spans="2:8" ht="15.75" thickBot="1">
      <c r="B240" s="1027"/>
      <c r="C240" s="1027"/>
      <c r="D240" s="1027"/>
      <c r="E240" s="1027"/>
      <c r="F240" s="1027"/>
      <c r="G240" s="1027"/>
      <c r="H240" s="1027"/>
    </row>
    <row r="241" spans="2:8">
      <c r="B241" s="1028" t="s">
        <v>503</v>
      </c>
      <c r="C241" s="1029"/>
      <c r="D241" s="41" t="s">
        <v>495</v>
      </c>
      <c r="E241" s="25" t="s">
        <v>504</v>
      </c>
      <c r="F241" s="25" t="s">
        <v>2530</v>
      </c>
      <c r="G241" s="26" t="s">
        <v>505</v>
      </c>
      <c r="H241" s="27" t="s">
        <v>493</v>
      </c>
    </row>
    <row r="242" spans="2:8" ht="15.75" thickBot="1">
      <c r="B242" s="111" t="s">
        <v>2514</v>
      </c>
      <c r="C242" s="11" t="str">
        <f>VLOOKUP(B242,'LISTA DE PRECIOS'!A:B,2,FALSE)</f>
        <v>Ayudante</v>
      </c>
      <c r="D242" s="12" t="str">
        <f>VLOOKUP(B242,'LISTA DE PRECIOS'!A:D,4,FALSE)</f>
        <v>Día</v>
      </c>
      <c r="E242" s="125">
        <v>0.03</v>
      </c>
      <c r="F242" s="125">
        <v>1</v>
      </c>
      <c r="G242" s="13">
        <f>VLOOKUP(B242,'LISTA DE PRECIOS'!A:E,5,FALSE)</f>
        <v>67964</v>
      </c>
      <c r="H242" s="131">
        <f>+ROUND(E242*F242*G242,0)</f>
        <v>2039</v>
      </c>
    </row>
    <row r="243" spans="2:8" ht="15.75" thickBot="1">
      <c r="B243" s="135" t="s">
        <v>2516</v>
      </c>
      <c r="C243" s="11" t="str">
        <f>VLOOKUP(B243,'LISTA DE PRECIOS'!A:B,2,FALSE)</f>
        <v>Oficial</v>
      </c>
      <c r="D243" s="12" t="str">
        <f>VLOOKUP(B243,'LISTA DE PRECIOS'!A:D,4,FALSE)</f>
        <v>Día</v>
      </c>
      <c r="E243" s="125">
        <v>0.03</v>
      </c>
      <c r="F243" s="125">
        <v>1</v>
      </c>
      <c r="G243" s="13">
        <f>VLOOKUP(B243,'LISTA DE PRECIOS'!A:E,5,FALSE)</f>
        <v>122335</v>
      </c>
      <c r="H243" s="131">
        <f>+ROUND(E243*F243*G243,0)</f>
        <v>3670</v>
      </c>
    </row>
    <row r="244" spans="2:8" ht="15.75" thickBot="1">
      <c r="B244" s="991"/>
      <c r="C244" s="991"/>
      <c r="D244" s="991"/>
      <c r="E244" s="1042" t="s">
        <v>506</v>
      </c>
      <c r="F244" s="1043"/>
      <c r="G244" s="1031"/>
      <c r="H244" s="29">
        <f>ROUND(SUM(H242:H243),0)</f>
        <v>5709</v>
      </c>
    </row>
    <row r="245" spans="2:8" ht="8.4499999999999993" customHeight="1" thickBot="1">
      <c r="B245" s="42"/>
      <c r="C245" s="42"/>
      <c r="D245" s="42"/>
      <c r="E245" s="42"/>
      <c r="F245" s="42"/>
      <c r="G245" s="42"/>
      <c r="H245" s="42"/>
    </row>
    <row r="246" spans="2:8" ht="15.75" thickBot="1">
      <c r="B246" s="40"/>
      <c r="C246" s="40"/>
      <c r="D246" s="40"/>
      <c r="E246" s="995" t="s">
        <v>507</v>
      </c>
      <c r="F246" s="996"/>
      <c r="G246" s="997"/>
      <c r="H246" s="14">
        <f>+ROUND(H244+H235+H230+H239,0)</f>
        <v>21421</v>
      </c>
    </row>
    <row r="248" spans="2:8" ht="15.75" thickBot="1"/>
    <row r="249" spans="2:8" ht="17.45" customHeight="1" thickBot="1">
      <c r="B249" s="998" t="s">
        <v>2532</v>
      </c>
      <c r="C249" s="999"/>
      <c r="D249" s="999"/>
      <c r="E249" s="999"/>
      <c r="F249" s="999"/>
      <c r="G249" s="999"/>
      <c r="H249" s="1000"/>
    </row>
    <row r="250" spans="2:8" ht="18" customHeight="1" thickBot="1">
      <c r="B250" s="1001" t="s">
        <v>488</v>
      </c>
      <c r="C250" s="1002"/>
      <c r="D250" s="1003"/>
      <c r="E250" s="1004"/>
      <c r="F250" s="1004"/>
      <c r="G250" s="1004"/>
      <c r="H250" s="1005"/>
    </row>
    <row r="251" spans="2:8" ht="15.75" thickBot="1">
      <c r="B251" s="1006" t="s">
        <v>2578</v>
      </c>
      <c r="C251" s="1007"/>
      <c r="D251" s="1008" t="s">
        <v>2184</v>
      </c>
      <c r="E251" s="1007"/>
      <c r="F251" s="1007"/>
      <c r="G251" s="1007"/>
      <c r="H251" s="1009"/>
    </row>
    <row r="252" spans="2:8" ht="14.45" customHeight="1">
      <c r="B252" s="1010" t="str">
        <f>VLOOKUP(D251,ACTIVIDADES!A:D,2,FALSE)</f>
        <v>Tubería PVC de ventilación de 3", incluye accesorios</v>
      </c>
      <c r="C252" s="1011"/>
      <c r="D252" s="1010" t="s">
        <v>34</v>
      </c>
      <c r="E252" s="1011"/>
      <c r="F252" s="1011"/>
      <c r="G252" s="1011"/>
      <c r="H252" s="38" t="s">
        <v>1</v>
      </c>
    </row>
    <row r="253" spans="2:8" ht="9.6" customHeight="1">
      <c r="B253" s="1012"/>
      <c r="C253" s="1013"/>
      <c r="D253" s="1016">
        <f>+ROUND(H276+H267+H262+H271,0)</f>
        <v>25389</v>
      </c>
      <c r="E253" s="1017"/>
      <c r="F253" s="1017"/>
      <c r="G253" s="1017"/>
      <c r="H253" s="1020" t="s">
        <v>28</v>
      </c>
    </row>
    <row r="254" spans="2:8" ht="27" customHeight="1" thickBot="1">
      <c r="B254" s="1014"/>
      <c r="C254" s="1015"/>
      <c r="D254" s="1018"/>
      <c r="E254" s="1019"/>
      <c r="F254" s="1019"/>
      <c r="G254" s="1019"/>
      <c r="H254" s="1021"/>
    </row>
    <row r="255" spans="2:8" ht="9.75" customHeight="1" thickBot="1"/>
    <row r="256" spans="2:8">
      <c r="B256" s="1207" t="s">
        <v>494</v>
      </c>
      <c r="C256" s="1208"/>
      <c r="D256" s="124" t="s">
        <v>495</v>
      </c>
      <c r="E256" s="123" t="s">
        <v>496</v>
      </c>
      <c r="F256" s="123" t="s">
        <v>2542</v>
      </c>
      <c r="G256" s="122" t="s">
        <v>492</v>
      </c>
      <c r="H256" s="121" t="s">
        <v>493</v>
      </c>
    </row>
    <row r="257" spans="2:8">
      <c r="B257" s="169" t="s">
        <v>1236</v>
      </c>
      <c r="C257" s="11" t="str">
        <f>VLOOKUP(B257,'LISTA DE PRECIOS'!A:B,2,FALSE)</f>
        <v>Tubería PVC de ventilación de 3"</v>
      </c>
      <c r="D257" s="12" t="str">
        <f>VLOOKUP(B257,'LISTA DE PRECIOS'!A:D,4,FALSE)</f>
        <v>M</v>
      </c>
      <c r="E257" s="12">
        <v>1</v>
      </c>
      <c r="F257" s="12">
        <v>1.05</v>
      </c>
      <c r="G257" s="13">
        <f>VLOOKUP(B257,'LISTA DE PRECIOS'!A:E,5,FALSE)</f>
        <v>9767</v>
      </c>
      <c r="H257" s="39">
        <f>+ROUND(E257*F257*G257,0)</f>
        <v>10255</v>
      </c>
    </row>
    <row r="258" spans="2:8">
      <c r="B258" s="169" t="s">
        <v>648</v>
      </c>
      <c r="C258" s="11" t="str">
        <f>VLOOKUP(B258,'LISTA DE PRECIOS'!A:B,2,FALSE)</f>
        <v>Accesorios PVC agua lluvia (% tubería)</v>
      </c>
      <c r="D258" s="12" t="str">
        <f>VLOOKUP(B258,'LISTA DE PRECIOS'!A:D,4,FALSE)</f>
        <v>%Tub</v>
      </c>
      <c r="E258" s="12">
        <v>0.17</v>
      </c>
      <c r="F258" s="12">
        <v>1</v>
      </c>
      <c r="G258" s="13">
        <f>+H257</f>
        <v>10255</v>
      </c>
      <c r="H258" s="39">
        <f>+ROUND(E258*G258,0)</f>
        <v>1743</v>
      </c>
    </row>
    <row r="259" spans="2:8">
      <c r="B259" s="169" t="s">
        <v>1339</v>
      </c>
      <c r="C259" s="11" t="str">
        <f>VLOOKUP(B259,'LISTA DE PRECIOS'!A:B,2,FALSE)</f>
        <v xml:space="preserve">Soporte bajante PVC </v>
      </c>
      <c r="D259" s="12" t="str">
        <f>VLOOKUP(B259,'LISTA DE PRECIOS'!A:D,4,FALSE)</f>
        <v>Un</v>
      </c>
      <c r="E259" s="12">
        <v>1.5</v>
      </c>
      <c r="F259" s="12">
        <v>1</v>
      </c>
      <c r="G259" s="13">
        <f>VLOOKUP(B259,'LISTA DE PRECIOS'!A:E,5,FALSE)</f>
        <v>2300</v>
      </c>
      <c r="H259" s="39">
        <f>+ROUND(E259*F259*G259,0)</f>
        <v>3450</v>
      </c>
    </row>
    <row r="260" spans="2:8">
      <c r="B260" s="169" t="s">
        <v>926</v>
      </c>
      <c r="C260" s="11" t="str">
        <f>VLOOKUP(B260,'LISTA DE PRECIOS'!A:B,2,FALSE)</f>
        <v>Limpiador removedor PVC 1/4</v>
      </c>
      <c r="D260" s="12" t="str">
        <f>VLOOKUP(B260,'LISTA DE PRECIOS'!A:D,4,FALSE)</f>
        <v>Un</v>
      </c>
      <c r="E260" s="12">
        <v>0.03</v>
      </c>
      <c r="F260" s="12">
        <v>1.03</v>
      </c>
      <c r="G260" s="13">
        <f>VLOOKUP(B260,'LISTA DE PRECIOS'!A:E,5,FALSE)</f>
        <v>37083</v>
      </c>
      <c r="H260" s="39">
        <f>+ROUND(E260*F260*G260,0)</f>
        <v>1146</v>
      </c>
    </row>
    <row r="261" spans="2:8" ht="15.75" thickBot="1">
      <c r="B261" s="167" t="s">
        <v>1111</v>
      </c>
      <c r="C261" s="11" t="str">
        <f>VLOOKUP(B261,'LISTA DE PRECIOS'!A:B,2,FALSE)</f>
        <v>Soldadura liquida para PVC 1/4</v>
      </c>
      <c r="D261" s="12" t="str">
        <f>VLOOKUP(B261,'LISTA DE PRECIOS'!A:D,4,FALSE)</f>
        <v>Un</v>
      </c>
      <c r="E261" s="92">
        <v>0.03</v>
      </c>
      <c r="F261" s="92">
        <v>1.03</v>
      </c>
      <c r="G261" s="13">
        <f>VLOOKUP(B261,'LISTA DE PRECIOS'!A:E,5,FALSE)</f>
        <v>62900</v>
      </c>
      <c r="H261" s="94">
        <f>+ROUND(E261*F261*G261,0)</f>
        <v>1944</v>
      </c>
    </row>
    <row r="262" spans="2:8" ht="15.75" thickBot="1">
      <c r="B262" s="1022"/>
      <c r="C262" s="1023"/>
      <c r="D262" s="1024"/>
      <c r="E262" s="1030" t="s">
        <v>497</v>
      </c>
      <c r="F262" s="1031"/>
      <c r="G262" s="1032"/>
      <c r="H262" s="29">
        <f>ROUND(SUM(H257:H261),0)</f>
        <v>18538</v>
      </c>
    </row>
    <row r="263" spans="2:8" ht="10.9" customHeight="1" thickBot="1">
      <c r="B263" s="1027"/>
      <c r="C263" s="1027"/>
      <c r="D263" s="1027"/>
      <c r="E263" s="1027"/>
      <c r="F263" s="1027"/>
      <c r="G263" s="1027"/>
      <c r="H263" s="1027"/>
    </row>
    <row r="264" spans="2:8">
      <c r="B264" s="1028" t="s">
        <v>489</v>
      </c>
      <c r="C264" s="1029"/>
      <c r="D264" s="41" t="s">
        <v>490</v>
      </c>
      <c r="E264" s="25" t="s">
        <v>491</v>
      </c>
      <c r="F264" s="25" t="s">
        <v>2530</v>
      </c>
      <c r="G264" s="26" t="s">
        <v>492</v>
      </c>
      <c r="H264" s="27" t="s">
        <v>493</v>
      </c>
    </row>
    <row r="265" spans="2:8" ht="15.75" thickBot="1">
      <c r="B265" s="91" t="s">
        <v>548</v>
      </c>
      <c r="C265" s="95" t="s">
        <v>78</v>
      </c>
      <c r="D265" s="92" t="s">
        <v>39</v>
      </c>
      <c r="E265" s="155">
        <v>0.1</v>
      </c>
      <c r="F265" s="155"/>
      <c r="G265" s="93">
        <f>+H276</f>
        <v>5709</v>
      </c>
      <c r="H265" s="154">
        <f>+ROUND(E265*G265,0)</f>
        <v>571</v>
      </c>
    </row>
    <row r="266" spans="2:8" ht="15.75" thickBot="1">
      <c r="B266" s="91" t="s">
        <v>543</v>
      </c>
      <c r="C266" s="95" t="s">
        <v>203</v>
      </c>
      <c r="D266" s="92" t="s">
        <v>39</v>
      </c>
      <c r="E266" s="155">
        <v>0.1</v>
      </c>
      <c r="F266" s="155"/>
      <c r="G266" s="93">
        <f>+H276</f>
        <v>5709</v>
      </c>
      <c r="H266" s="154">
        <f>+ROUND(E266*G266,0)</f>
        <v>571</v>
      </c>
    </row>
    <row r="267" spans="2:8" ht="15.75" thickBot="1">
      <c r="B267" s="1022"/>
      <c r="C267" s="1023"/>
      <c r="D267" s="1024"/>
      <c r="E267" s="1030" t="s">
        <v>498</v>
      </c>
      <c r="F267" s="1031"/>
      <c r="G267" s="1032"/>
      <c r="H267" s="29">
        <f>ROUND(SUM(H265:H266),0)</f>
        <v>1142</v>
      </c>
    </row>
    <row r="268" spans="2:8" ht="10.15" customHeight="1" thickBot="1">
      <c r="B268" s="42"/>
      <c r="C268" s="42"/>
      <c r="D268" s="42"/>
      <c r="E268" s="10"/>
      <c r="F268" s="10"/>
      <c r="G268" s="7"/>
      <c r="H268" s="8"/>
    </row>
    <row r="269" spans="2:8" ht="24.75" thickBot="1">
      <c r="B269" s="1033" t="s">
        <v>499</v>
      </c>
      <c r="C269" s="1034"/>
      <c r="D269" s="30" t="s">
        <v>495</v>
      </c>
      <c r="E269" s="30" t="s">
        <v>501</v>
      </c>
      <c r="F269" s="25" t="s">
        <v>2530</v>
      </c>
      <c r="G269" s="31" t="s">
        <v>500</v>
      </c>
      <c r="H269" s="32" t="s">
        <v>493</v>
      </c>
    </row>
    <row r="270" spans="2:8" ht="15.75" thickBot="1">
      <c r="B270" s="15">
        <v>3</v>
      </c>
      <c r="C270" s="16" t="s">
        <v>4</v>
      </c>
      <c r="D270" s="17"/>
      <c r="E270" s="18"/>
      <c r="F270" s="18"/>
      <c r="G270" s="19"/>
      <c r="H270" s="20">
        <f>+ROUND(E270*G270,0)</f>
        <v>0</v>
      </c>
    </row>
    <row r="271" spans="2:8" ht="15.75" thickBot="1">
      <c r="B271" s="991"/>
      <c r="C271" s="991"/>
      <c r="D271" s="991"/>
      <c r="E271" s="992" t="s">
        <v>502</v>
      </c>
      <c r="F271" s="993"/>
      <c r="G271" s="994"/>
      <c r="H271" s="33">
        <f>ROUND(SUM(H270:H270),0)</f>
        <v>0</v>
      </c>
    </row>
    <row r="272" spans="2:8" ht="15.75" thickBot="1">
      <c r="B272" s="1027"/>
      <c r="C272" s="1027"/>
      <c r="D272" s="1027"/>
      <c r="E272" s="1027"/>
      <c r="F272" s="1027"/>
      <c r="G272" s="1027"/>
      <c r="H272" s="1027"/>
    </row>
    <row r="273" spans="2:8">
      <c r="B273" s="1028" t="s">
        <v>503</v>
      </c>
      <c r="C273" s="1029"/>
      <c r="D273" s="41" t="s">
        <v>495</v>
      </c>
      <c r="E273" s="25" t="s">
        <v>504</v>
      </c>
      <c r="F273" s="25" t="s">
        <v>2530</v>
      </c>
      <c r="G273" s="26" t="s">
        <v>505</v>
      </c>
      <c r="H273" s="27" t="s">
        <v>493</v>
      </c>
    </row>
    <row r="274" spans="2:8" ht="15.75" thickBot="1">
      <c r="B274" s="111" t="s">
        <v>2514</v>
      </c>
      <c r="C274" s="11" t="str">
        <f>VLOOKUP(B274,'LISTA DE PRECIOS'!A:B,2,FALSE)</f>
        <v>Ayudante</v>
      </c>
      <c r="D274" s="12" t="str">
        <f>VLOOKUP(B274,'LISTA DE PRECIOS'!A:D,4,FALSE)</f>
        <v>Día</v>
      </c>
      <c r="E274" s="125">
        <v>0.03</v>
      </c>
      <c r="F274" s="125">
        <v>1</v>
      </c>
      <c r="G274" s="13">
        <f>VLOOKUP(B274,'LISTA DE PRECIOS'!A:E,5,FALSE)</f>
        <v>67964</v>
      </c>
      <c r="H274" s="131">
        <f>+ROUND(E274*F274*G274,0)</f>
        <v>2039</v>
      </c>
    </row>
    <row r="275" spans="2:8" ht="15.75" thickBot="1">
      <c r="B275" s="135" t="s">
        <v>2516</v>
      </c>
      <c r="C275" s="11" t="str">
        <f>VLOOKUP(B275,'LISTA DE PRECIOS'!A:B,2,FALSE)</f>
        <v>Oficial</v>
      </c>
      <c r="D275" s="12" t="str">
        <f>VLOOKUP(B275,'LISTA DE PRECIOS'!A:D,4,FALSE)</f>
        <v>Día</v>
      </c>
      <c r="E275" s="125">
        <v>0.03</v>
      </c>
      <c r="F275" s="125">
        <v>1</v>
      </c>
      <c r="G275" s="13">
        <f>VLOOKUP(B275,'LISTA DE PRECIOS'!A:E,5,FALSE)</f>
        <v>122335</v>
      </c>
      <c r="H275" s="131">
        <f>+ROUND(E275*F275*G275,0)</f>
        <v>3670</v>
      </c>
    </row>
    <row r="276" spans="2:8" ht="15.75" thickBot="1">
      <c r="B276" s="991"/>
      <c r="C276" s="991"/>
      <c r="D276" s="991"/>
      <c r="E276" s="1042" t="s">
        <v>506</v>
      </c>
      <c r="F276" s="1043"/>
      <c r="G276" s="1031"/>
      <c r="H276" s="29">
        <f>ROUND(SUM(H274:H275),0)</f>
        <v>5709</v>
      </c>
    </row>
    <row r="277" spans="2:8" ht="8.4499999999999993" customHeight="1" thickBot="1">
      <c r="B277" s="42"/>
      <c r="C277" s="42"/>
      <c r="D277" s="42"/>
      <c r="E277" s="42"/>
      <c r="F277" s="42"/>
      <c r="G277" s="42"/>
      <c r="H277" s="42"/>
    </row>
    <row r="278" spans="2:8" ht="15.75" thickBot="1">
      <c r="B278" s="40"/>
      <c r="C278" s="40"/>
      <c r="D278" s="40"/>
      <c r="E278" s="995" t="s">
        <v>507</v>
      </c>
      <c r="F278" s="996"/>
      <c r="G278" s="997"/>
      <c r="H278" s="14">
        <f>+ROUND(H276+H267+H262+H271,0)</f>
        <v>25389</v>
      </c>
    </row>
    <row r="280" spans="2:8" ht="15.75" thickBot="1"/>
    <row r="281" spans="2:8" ht="17.45" customHeight="1" thickBot="1">
      <c r="B281" s="998" t="s">
        <v>2532</v>
      </c>
      <c r="C281" s="999"/>
      <c r="D281" s="999"/>
      <c r="E281" s="999"/>
      <c r="F281" s="999"/>
      <c r="G281" s="999"/>
      <c r="H281" s="1000"/>
    </row>
    <row r="282" spans="2:8" ht="18" customHeight="1" thickBot="1">
      <c r="B282" s="1001" t="s">
        <v>488</v>
      </c>
      <c r="C282" s="1002"/>
      <c r="D282" s="1003"/>
      <c r="E282" s="1004"/>
      <c r="F282" s="1004"/>
      <c r="G282" s="1004"/>
      <c r="H282" s="1005"/>
    </row>
    <row r="283" spans="2:8" ht="15.75" thickBot="1">
      <c r="B283" s="1006" t="s">
        <v>2578</v>
      </c>
      <c r="C283" s="1007"/>
      <c r="D283" s="1008" t="s">
        <v>2186</v>
      </c>
      <c r="E283" s="1007"/>
      <c r="F283" s="1007"/>
      <c r="G283" s="1007"/>
      <c r="H283" s="1009"/>
    </row>
    <row r="284" spans="2:8" ht="14.45" customHeight="1">
      <c r="B284" s="1010" t="str">
        <f>VLOOKUP(D283,ACTIVIDADES!A:D,2,FALSE)</f>
        <v>Tubería PVC sanitaria de 2", incluye accesorios</v>
      </c>
      <c r="C284" s="1011"/>
      <c r="D284" s="1010" t="s">
        <v>34</v>
      </c>
      <c r="E284" s="1011"/>
      <c r="F284" s="1011"/>
      <c r="G284" s="1011"/>
      <c r="H284" s="38" t="s">
        <v>1</v>
      </c>
    </row>
    <row r="285" spans="2:8" ht="9.6" customHeight="1">
      <c r="B285" s="1012"/>
      <c r="C285" s="1013"/>
      <c r="D285" s="1016">
        <f>+ROUND(H306+H297+H293+H301,0)</f>
        <v>20380</v>
      </c>
      <c r="E285" s="1017"/>
      <c r="F285" s="1017"/>
      <c r="G285" s="1017"/>
      <c r="H285" s="1020" t="s">
        <v>28</v>
      </c>
    </row>
    <row r="286" spans="2:8" ht="27" customHeight="1" thickBot="1">
      <c r="B286" s="1014"/>
      <c r="C286" s="1015"/>
      <c r="D286" s="1018"/>
      <c r="E286" s="1019"/>
      <c r="F286" s="1019"/>
      <c r="G286" s="1019"/>
      <c r="H286" s="1021"/>
    </row>
    <row r="287" spans="2:8" ht="9.75" customHeight="1" thickBot="1"/>
    <row r="288" spans="2:8">
      <c r="B288" s="1207" t="s">
        <v>494</v>
      </c>
      <c r="C288" s="1208"/>
      <c r="D288" s="124" t="s">
        <v>495</v>
      </c>
      <c r="E288" s="123" t="s">
        <v>496</v>
      </c>
      <c r="F288" s="123" t="s">
        <v>2542</v>
      </c>
      <c r="G288" s="122" t="s">
        <v>492</v>
      </c>
      <c r="H288" s="121" t="s">
        <v>493</v>
      </c>
    </row>
    <row r="289" spans="2:8">
      <c r="B289" s="169" t="s">
        <v>1244</v>
      </c>
      <c r="C289" s="11" t="str">
        <f>VLOOKUP(B289,'LISTA DE PRECIOS'!A:B,2,FALSE)</f>
        <v>Tubería PVC sanitaria de 2"</v>
      </c>
      <c r="D289" s="12" t="str">
        <f>VLOOKUP(B289,'LISTA DE PRECIOS'!A:D,4,FALSE)</f>
        <v>M</v>
      </c>
      <c r="E289" s="12">
        <v>1</v>
      </c>
      <c r="F289" s="12">
        <v>1.05</v>
      </c>
      <c r="G289" s="13">
        <f>VLOOKUP(B289,'LISTA DE PRECIOS'!A:E,5,FALSE)</f>
        <v>9801</v>
      </c>
      <c r="H289" s="39">
        <f>+ROUND(E289*F289*G289,0)</f>
        <v>10291</v>
      </c>
    </row>
    <row r="290" spans="2:8">
      <c r="B290" s="169" t="s">
        <v>1340</v>
      </c>
      <c r="C290" s="11" t="str">
        <f>VLOOKUP(B290,'LISTA DE PRECIOS'!A:B,2,FALSE)</f>
        <v>Accesorios PVC sanitaria (% tubería)</v>
      </c>
      <c r="D290" s="12" t="str">
        <f>VLOOKUP(B290,'LISTA DE PRECIOS'!A:D,4,FALSE)</f>
        <v>%Tub</v>
      </c>
      <c r="E290" s="12">
        <v>0.17</v>
      </c>
      <c r="F290" s="12">
        <v>1</v>
      </c>
      <c r="G290" s="13">
        <f>+H289</f>
        <v>10291</v>
      </c>
      <c r="H290" s="39">
        <f>+ROUND(E290*G290,0)</f>
        <v>1749</v>
      </c>
    </row>
    <row r="291" spans="2:8">
      <c r="B291" s="169" t="s">
        <v>926</v>
      </c>
      <c r="C291" s="11" t="str">
        <f>VLOOKUP(B291,'LISTA DE PRECIOS'!A:B,2,FALSE)</f>
        <v>Limpiador removedor PVC 1/4</v>
      </c>
      <c r="D291" s="12" t="str">
        <f>VLOOKUP(B291,'LISTA DE PRECIOS'!A:D,4,FALSE)</f>
        <v>Un</v>
      </c>
      <c r="E291" s="12">
        <v>0.02</v>
      </c>
      <c r="F291" s="12">
        <v>1.03</v>
      </c>
      <c r="G291" s="13">
        <f>VLOOKUP(B291,'LISTA DE PRECIOS'!A:E,5,FALSE)</f>
        <v>37083</v>
      </c>
      <c r="H291" s="39">
        <f>+ROUND(E291*F291*G291,0)</f>
        <v>764</v>
      </c>
    </row>
    <row r="292" spans="2:8" ht="15.75" thickBot="1">
      <c r="B292" s="167" t="s">
        <v>1111</v>
      </c>
      <c r="C292" s="11" t="str">
        <f>VLOOKUP(B292,'LISTA DE PRECIOS'!A:B,2,FALSE)</f>
        <v>Soldadura liquida para PVC 1/4</v>
      </c>
      <c r="D292" s="12" t="str">
        <f>VLOOKUP(B292,'LISTA DE PRECIOS'!A:D,4,FALSE)</f>
        <v>Un</v>
      </c>
      <c r="E292" s="92">
        <v>0.02</v>
      </c>
      <c r="F292" s="92">
        <v>1.03</v>
      </c>
      <c r="G292" s="13">
        <f>VLOOKUP(B292,'LISTA DE PRECIOS'!A:E,5,FALSE)</f>
        <v>62900</v>
      </c>
      <c r="H292" s="94">
        <f>+ROUND(E292*F292*G292,0)</f>
        <v>1296</v>
      </c>
    </row>
    <row r="293" spans="2:8" ht="15.75" thickBot="1">
      <c r="B293" s="1022"/>
      <c r="C293" s="1023"/>
      <c r="D293" s="1024"/>
      <c r="E293" s="1030" t="s">
        <v>497</v>
      </c>
      <c r="F293" s="1031"/>
      <c r="G293" s="1032"/>
      <c r="H293" s="29">
        <f>ROUND(SUM(H289:H292),0)</f>
        <v>14100</v>
      </c>
    </row>
    <row r="294" spans="2:8" ht="10.9" customHeight="1" thickBot="1">
      <c r="B294" s="1027"/>
      <c r="C294" s="1027"/>
      <c r="D294" s="1027"/>
      <c r="E294" s="1027"/>
      <c r="F294" s="1027"/>
      <c r="G294" s="1027"/>
      <c r="H294" s="1027"/>
    </row>
    <row r="295" spans="2:8">
      <c r="B295" s="1028" t="s">
        <v>489</v>
      </c>
      <c r="C295" s="1029"/>
      <c r="D295" s="41" t="s">
        <v>490</v>
      </c>
      <c r="E295" s="25" t="s">
        <v>491</v>
      </c>
      <c r="F295" s="25" t="s">
        <v>2530</v>
      </c>
      <c r="G295" s="26" t="s">
        <v>492</v>
      </c>
      <c r="H295" s="27" t="s">
        <v>493</v>
      </c>
    </row>
    <row r="296" spans="2:8" ht="15.75" thickBot="1">
      <c r="B296" s="91" t="s">
        <v>543</v>
      </c>
      <c r="C296" s="11" t="str">
        <f>VLOOKUP(B296,'LISTA DE PRECIOS'!A:B,2,FALSE)</f>
        <v>Herramienta menor</v>
      </c>
      <c r="D296" s="12" t="str">
        <f>VLOOKUP(B296,'LISTA DE PRECIOS'!A:D,4,FALSE)</f>
        <v>%MO</v>
      </c>
      <c r="E296" s="155">
        <v>0.1</v>
      </c>
      <c r="F296" s="155"/>
      <c r="G296" s="93">
        <f>+H306</f>
        <v>5709</v>
      </c>
      <c r="H296" s="154">
        <f>+ROUND(E296*G296,0)</f>
        <v>571</v>
      </c>
    </row>
    <row r="297" spans="2:8" ht="15.75" thickBot="1">
      <c r="B297" s="1022"/>
      <c r="C297" s="1023"/>
      <c r="D297" s="1024"/>
      <c r="E297" s="1030" t="s">
        <v>498</v>
      </c>
      <c r="F297" s="1031"/>
      <c r="G297" s="1032"/>
      <c r="H297" s="29">
        <f>ROUND(SUM(H296:H296),0)</f>
        <v>571</v>
      </c>
    </row>
    <row r="298" spans="2:8" ht="10.15" customHeight="1" thickBot="1">
      <c r="B298" s="42"/>
      <c r="C298" s="42"/>
      <c r="D298" s="42"/>
      <c r="E298" s="10"/>
      <c r="F298" s="10"/>
      <c r="G298" s="7"/>
      <c r="H298" s="8"/>
    </row>
    <row r="299" spans="2:8" ht="24.75" thickBot="1">
      <c r="B299" s="1033" t="s">
        <v>499</v>
      </c>
      <c r="C299" s="1034"/>
      <c r="D299" s="30" t="s">
        <v>495</v>
      </c>
      <c r="E299" s="30" t="s">
        <v>501</v>
      </c>
      <c r="F299" s="25" t="s">
        <v>2530</v>
      </c>
      <c r="G299" s="31" t="s">
        <v>500</v>
      </c>
      <c r="H299" s="32" t="s">
        <v>493</v>
      </c>
    </row>
    <row r="300" spans="2:8" ht="15.75" thickBot="1">
      <c r="B300" s="15">
        <v>3</v>
      </c>
      <c r="C300" s="16" t="s">
        <v>4</v>
      </c>
      <c r="D300" s="17"/>
      <c r="E300" s="18"/>
      <c r="F300" s="18"/>
      <c r="G300" s="19"/>
      <c r="H300" s="20">
        <f>+ROUND(E300*G300,0)</f>
        <v>0</v>
      </c>
    </row>
    <row r="301" spans="2:8" ht="15.75" thickBot="1">
      <c r="B301" s="991"/>
      <c r="C301" s="991"/>
      <c r="D301" s="991"/>
      <c r="E301" s="992" t="s">
        <v>502</v>
      </c>
      <c r="F301" s="993"/>
      <c r="G301" s="994"/>
      <c r="H301" s="33">
        <f>ROUND(SUM(H300:H300),0)</f>
        <v>0</v>
      </c>
    </row>
    <row r="302" spans="2:8" ht="15.75" thickBot="1">
      <c r="B302" s="1027"/>
      <c r="C302" s="1027"/>
      <c r="D302" s="1027"/>
      <c r="E302" s="1027"/>
      <c r="F302" s="1027"/>
      <c r="G302" s="1027"/>
      <c r="H302" s="1027"/>
    </row>
    <row r="303" spans="2:8">
      <c r="B303" s="1028" t="s">
        <v>503</v>
      </c>
      <c r="C303" s="1029"/>
      <c r="D303" s="41" t="s">
        <v>495</v>
      </c>
      <c r="E303" s="25" t="s">
        <v>504</v>
      </c>
      <c r="F303" s="25" t="s">
        <v>2530</v>
      </c>
      <c r="G303" s="26" t="s">
        <v>505</v>
      </c>
      <c r="H303" s="27" t="s">
        <v>493</v>
      </c>
    </row>
    <row r="304" spans="2:8" ht="15.75" thickBot="1">
      <c r="B304" s="111" t="s">
        <v>2514</v>
      </c>
      <c r="C304" s="11" t="str">
        <f>VLOOKUP(B304,'LISTA DE PRECIOS'!A:B,2,FALSE)</f>
        <v>Ayudante</v>
      </c>
      <c r="D304" s="12" t="str">
        <f>VLOOKUP(B304,'LISTA DE PRECIOS'!A:D,4,FALSE)</f>
        <v>Día</v>
      </c>
      <c r="E304" s="125">
        <v>0.03</v>
      </c>
      <c r="F304" s="125">
        <v>1</v>
      </c>
      <c r="G304" s="13">
        <f>VLOOKUP(B304,'LISTA DE PRECIOS'!A:E,5,FALSE)</f>
        <v>67964</v>
      </c>
      <c r="H304" s="131">
        <f>+ROUND(E304*F304*G304,0)</f>
        <v>2039</v>
      </c>
    </row>
    <row r="305" spans="2:8" ht="15.75" thickBot="1">
      <c r="B305" s="135" t="s">
        <v>2516</v>
      </c>
      <c r="C305" s="134" t="s">
        <v>2500</v>
      </c>
      <c r="D305" s="133" t="s">
        <v>52</v>
      </c>
      <c r="E305" s="125">
        <v>0.03</v>
      </c>
      <c r="F305" s="125">
        <v>1</v>
      </c>
      <c r="G305" s="13">
        <f>VLOOKUP(B305,'LISTA DE PRECIOS'!A:E,5,FALSE)</f>
        <v>122335</v>
      </c>
      <c r="H305" s="131">
        <f>+ROUND(E305*F305*G305,0)</f>
        <v>3670</v>
      </c>
    </row>
    <row r="306" spans="2:8" ht="15.75" thickBot="1">
      <c r="B306" s="991"/>
      <c r="C306" s="991"/>
      <c r="D306" s="991"/>
      <c r="E306" s="1042" t="s">
        <v>506</v>
      </c>
      <c r="F306" s="1043"/>
      <c r="G306" s="1031"/>
      <c r="H306" s="29">
        <f>ROUND(SUM(H304:H305),0)</f>
        <v>5709</v>
      </c>
    </row>
    <row r="307" spans="2:8" ht="8.4499999999999993" customHeight="1" thickBot="1">
      <c r="B307" s="42"/>
      <c r="C307" s="42"/>
      <c r="D307" s="42"/>
      <c r="E307" s="42"/>
      <c r="F307" s="42"/>
      <c r="G307" s="42"/>
      <c r="H307" s="42"/>
    </row>
    <row r="308" spans="2:8" ht="15.75" thickBot="1">
      <c r="B308" s="40"/>
      <c r="C308" s="40"/>
      <c r="D308" s="40"/>
      <c r="E308" s="995" t="s">
        <v>507</v>
      </c>
      <c r="F308" s="996"/>
      <c r="G308" s="997"/>
      <c r="H308" s="14">
        <f>+ROUND(H306+H297+H293+H301,0)</f>
        <v>20380</v>
      </c>
    </row>
    <row r="310" spans="2:8" ht="15.75" thickBot="1"/>
    <row r="311" spans="2:8" ht="17.45" customHeight="1" thickBot="1">
      <c r="B311" s="998" t="s">
        <v>2532</v>
      </c>
      <c r="C311" s="999"/>
      <c r="D311" s="999"/>
      <c r="E311" s="999"/>
      <c r="F311" s="999"/>
      <c r="G311" s="999"/>
      <c r="H311" s="1000"/>
    </row>
    <row r="312" spans="2:8" ht="18" customHeight="1" thickBot="1">
      <c r="B312" s="1001" t="s">
        <v>488</v>
      </c>
      <c r="C312" s="1002"/>
      <c r="D312" s="1003"/>
      <c r="E312" s="1004"/>
      <c r="F312" s="1004"/>
      <c r="G312" s="1004"/>
      <c r="H312" s="1005"/>
    </row>
    <row r="313" spans="2:8" ht="15.75" thickBot="1">
      <c r="B313" s="1006" t="s">
        <v>2578</v>
      </c>
      <c r="C313" s="1007"/>
      <c r="D313" s="1008" t="s">
        <v>2188</v>
      </c>
      <c r="E313" s="1007"/>
      <c r="F313" s="1007"/>
      <c r="G313" s="1007"/>
      <c r="H313" s="1009"/>
    </row>
    <row r="314" spans="2:8" ht="14.45" customHeight="1">
      <c r="B314" s="1010" t="str">
        <f>VLOOKUP(D313,ACTIVIDADES!A:D,2,FALSE)</f>
        <v>Tubería PVC sanitaria de 3", incluye accesorios</v>
      </c>
      <c r="C314" s="1011"/>
      <c r="D314" s="1010" t="s">
        <v>34</v>
      </c>
      <c r="E314" s="1011"/>
      <c r="F314" s="1011"/>
      <c r="G314" s="1011"/>
      <c r="H314" s="38" t="s">
        <v>1</v>
      </c>
    </row>
    <row r="315" spans="2:8" ht="9.6" customHeight="1">
      <c r="B315" s="1012"/>
      <c r="C315" s="1013"/>
      <c r="D315" s="1016">
        <f>+ROUND(H336+H327+H323+H331,0)</f>
        <v>32300</v>
      </c>
      <c r="E315" s="1017"/>
      <c r="F315" s="1017"/>
      <c r="G315" s="1017"/>
      <c r="H315" s="1020" t="s">
        <v>28</v>
      </c>
    </row>
    <row r="316" spans="2:8" ht="27" customHeight="1" thickBot="1">
      <c r="B316" s="1014"/>
      <c r="C316" s="1015"/>
      <c r="D316" s="1018"/>
      <c r="E316" s="1019"/>
      <c r="F316" s="1019"/>
      <c r="G316" s="1019"/>
      <c r="H316" s="1021"/>
    </row>
    <row r="317" spans="2:8" ht="9.75" customHeight="1" thickBot="1"/>
    <row r="318" spans="2:8">
      <c r="B318" s="1207" t="s">
        <v>494</v>
      </c>
      <c r="C318" s="1208"/>
      <c r="D318" s="124" t="s">
        <v>495</v>
      </c>
      <c r="E318" s="123" t="s">
        <v>496</v>
      </c>
      <c r="F318" s="123" t="s">
        <v>2542</v>
      </c>
      <c r="G318" s="122" t="s">
        <v>492</v>
      </c>
      <c r="H318" s="121" t="s">
        <v>493</v>
      </c>
    </row>
    <row r="319" spans="2:8">
      <c r="B319" s="169" t="s">
        <v>1246</v>
      </c>
      <c r="C319" s="11" t="str">
        <f>VLOOKUP(B319,'LISTA DE PRECIOS'!A:B,2,FALSE)</f>
        <v>Tubería PVC sanitaria de 3"</v>
      </c>
      <c r="D319" s="12" t="str">
        <f>VLOOKUP(B319,'LISTA DE PRECIOS'!A:D,4,FALSE)</f>
        <v>M</v>
      </c>
      <c r="E319" s="12">
        <v>1</v>
      </c>
      <c r="F319" s="12">
        <v>1.05</v>
      </c>
      <c r="G319" s="13">
        <f>VLOOKUP(B319,'LISTA DE PRECIOS'!A:E,5,FALSE)</f>
        <v>18665</v>
      </c>
      <c r="H319" s="39">
        <f>+ROUND(E319*F319*G319,0)</f>
        <v>19598</v>
      </c>
    </row>
    <row r="320" spans="2:8">
      <c r="B320" s="169" t="s">
        <v>1340</v>
      </c>
      <c r="C320" s="11" t="s">
        <v>1341</v>
      </c>
      <c r="D320" s="12" t="s">
        <v>36</v>
      </c>
      <c r="E320" s="12">
        <v>0.17</v>
      </c>
      <c r="F320" s="12">
        <v>1</v>
      </c>
      <c r="G320" s="13">
        <f>+H319</f>
        <v>19598</v>
      </c>
      <c r="H320" s="39">
        <f>+ROUND(E320*G320,0)</f>
        <v>3332</v>
      </c>
    </row>
    <row r="321" spans="2:8">
      <c r="B321" s="169" t="s">
        <v>926</v>
      </c>
      <c r="C321" s="11" t="s">
        <v>927</v>
      </c>
      <c r="D321" s="12" t="s">
        <v>35</v>
      </c>
      <c r="E321" s="12">
        <v>0.03</v>
      </c>
      <c r="F321" s="12">
        <v>1.03</v>
      </c>
      <c r="G321" s="13">
        <f>VLOOKUP(B321,'LISTA DE PRECIOS'!A:E,5,FALSE)</f>
        <v>37083</v>
      </c>
      <c r="H321" s="39">
        <f>+ROUND(E321*F321*G321,0)</f>
        <v>1146</v>
      </c>
    </row>
    <row r="322" spans="2:8" ht="15.75" thickBot="1">
      <c r="B322" s="167" t="s">
        <v>1111</v>
      </c>
      <c r="C322" s="95" t="s">
        <v>1112</v>
      </c>
      <c r="D322" s="92" t="s">
        <v>35</v>
      </c>
      <c r="E322" s="92">
        <v>0.03</v>
      </c>
      <c r="F322" s="92">
        <v>1.03</v>
      </c>
      <c r="G322" s="13">
        <f>VLOOKUP(B322,'LISTA DE PRECIOS'!A:E,5,FALSE)</f>
        <v>62900</v>
      </c>
      <c r="H322" s="94">
        <f>+ROUND(E322*F322*G322,0)</f>
        <v>1944</v>
      </c>
    </row>
    <row r="323" spans="2:8" ht="15.75" thickBot="1">
      <c r="B323" s="1022"/>
      <c r="C323" s="1023"/>
      <c r="D323" s="1024"/>
      <c r="E323" s="1030" t="s">
        <v>497</v>
      </c>
      <c r="F323" s="1031"/>
      <c r="G323" s="1032"/>
      <c r="H323" s="29">
        <f>ROUND(SUM(H319:H322),0)</f>
        <v>26020</v>
      </c>
    </row>
    <row r="324" spans="2:8" ht="10.9" customHeight="1" thickBot="1">
      <c r="B324" s="1027"/>
      <c r="C324" s="1027"/>
      <c r="D324" s="1027"/>
      <c r="E324" s="1027"/>
      <c r="F324" s="1027"/>
      <c r="G324" s="1027"/>
      <c r="H324" s="1027"/>
    </row>
    <row r="325" spans="2:8">
      <c r="B325" s="1028" t="s">
        <v>489</v>
      </c>
      <c r="C325" s="1029"/>
      <c r="D325" s="41" t="s">
        <v>490</v>
      </c>
      <c r="E325" s="25" t="s">
        <v>491</v>
      </c>
      <c r="F325" s="25" t="s">
        <v>2530</v>
      </c>
      <c r="G325" s="26" t="s">
        <v>492</v>
      </c>
      <c r="H325" s="27" t="s">
        <v>493</v>
      </c>
    </row>
    <row r="326" spans="2:8" ht="15.75" thickBot="1">
      <c r="B326" s="91" t="s">
        <v>543</v>
      </c>
      <c r="C326" s="11" t="str">
        <f>VLOOKUP(B326,'LISTA DE PRECIOS'!A:B,2,FALSE)</f>
        <v>Herramienta menor</v>
      </c>
      <c r="D326" s="12" t="str">
        <f>VLOOKUP(B326,'LISTA DE PRECIOS'!A:D,4,FALSE)</f>
        <v>%MO</v>
      </c>
      <c r="E326" s="155">
        <v>0.1</v>
      </c>
      <c r="F326" s="155"/>
      <c r="G326" s="93">
        <f>+H336</f>
        <v>5709</v>
      </c>
      <c r="H326" s="154">
        <f>+ROUND(E326*G326,0)</f>
        <v>571</v>
      </c>
    </row>
    <row r="327" spans="2:8" ht="15.75" thickBot="1">
      <c r="B327" s="1022"/>
      <c r="C327" s="1023"/>
      <c r="D327" s="1024"/>
      <c r="E327" s="1030" t="s">
        <v>498</v>
      </c>
      <c r="F327" s="1031"/>
      <c r="G327" s="1032"/>
      <c r="H327" s="29">
        <f>ROUND(SUM(H326:H326),0)</f>
        <v>571</v>
      </c>
    </row>
    <row r="328" spans="2:8" ht="10.15" customHeight="1" thickBot="1">
      <c r="B328" s="42"/>
      <c r="C328" s="42"/>
      <c r="D328" s="42"/>
      <c r="E328" s="10"/>
      <c r="F328" s="10"/>
      <c r="G328" s="7"/>
      <c r="H328" s="8"/>
    </row>
    <row r="329" spans="2:8" ht="24.75" thickBot="1">
      <c r="B329" s="1033" t="s">
        <v>499</v>
      </c>
      <c r="C329" s="1034"/>
      <c r="D329" s="30" t="s">
        <v>495</v>
      </c>
      <c r="E329" s="30" t="s">
        <v>501</v>
      </c>
      <c r="F329" s="25" t="s">
        <v>2530</v>
      </c>
      <c r="G329" s="31" t="s">
        <v>500</v>
      </c>
      <c r="H329" s="32" t="s">
        <v>493</v>
      </c>
    </row>
    <row r="330" spans="2:8" ht="15.75" thickBot="1">
      <c r="B330" s="15">
        <v>3</v>
      </c>
      <c r="C330" s="16" t="s">
        <v>4</v>
      </c>
      <c r="D330" s="17"/>
      <c r="E330" s="18"/>
      <c r="F330" s="18"/>
      <c r="G330" s="19"/>
      <c r="H330" s="20">
        <f>+ROUND(E330*G330,0)</f>
        <v>0</v>
      </c>
    </row>
    <row r="331" spans="2:8" ht="15.75" thickBot="1">
      <c r="B331" s="991"/>
      <c r="C331" s="991"/>
      <c r="D331" s="991"/>
      <c r="E331" s="992" t="s">
        <v>502</v>
      </c>
      <c r="F331" s="993"/>
      <c r="G331" s="994"/>
      <c r="H331" s="33">
        <f>ROUND(SUM(H330:H330),0)</f>
        <v>0</v>
      </c>
    </row>
    <row r="332" spans="2:8" ht="15.75" thickBot="1">
      <c r="B332" s="1027"/>
      <c r="C332" s="1027"/>
      <c r="D332" s="1027"/>
      <c r="E332" s="1027"/>
      <c r="F332" s="1027"/>
      <c r="G332" s="1027"/>
      <c r="H332" s="1027"/>
    </row>
    <row r="333" spans="2:8">
      <c r="B333" s="1028" t="s">
        <v>503</v>
      </c>
      <c r="C333" s="1029"/>
      <c r="D333" s="41" t="s">
        <v>495</v>
      </c>
      <c r="E333" s="25" t="s">
        <v>504</v>
      </c>
      <c r="F333" s="25" t="s">
        <v>2530</v>
      </c>
      <c r="G333" s="26" t="s">
        <v>505</v>
      </c>
      <c r="H333" s="27" t="s">
        <v>493</v>
      </c>
    </row>
    <row r="334" spans="2:8" ht="15.75" thickBot="1">
      <c r="B334" s="111" t="s">
        <v>2514</v>
      </c>
      <c r="C334" s="11" t="str">
        <f>VLOOKUP(B334,'LISTA DE PRECIOS'!A:B,2,FALSE)</f>
        <v>Ayudante</v>
      </c>
      <c r="D334" s="12" t="str">
        <f>VLOOKUP(B334,'LISTA DE PRECIOS'!A:D,4,FALSE)</f>
        <v>Día</v>
      </c>
      <c r="E334" s="125">
        <v>0.03</v>
      </c>
      <c r="F334" s="125">
        <v>1</v>
      </c>
      <c r="G334" s="13">
        <f>VLOOKUP(B334,'LISTA DE PRECIOS'!A:E,5,FALSE)</f>
        <v>67964</v>
      </c>
      <c r="H334" s="131">
        <f>+ROUND(E334*F334*G334,0)</f>
        <v>2039</v>
      </c>
    </row>
    <row r="335" spans="2:8" ht="15.75" thickBot="1">
      <c r="B335" s="135" t="s">
        <v>2516</v>
      </c>
      <c r="C335" s="134" t="s">
        <v>2500</v>
      </c>
      <c r="D335" s="133" t="s">
        <v>52</v>
      </c>
      <c r="E335" s="125">
        <v>0.03</v>
      </c>
      <c r="F335" s="125">
        <v>1</v>
      </c>
      <c r="G335" s="13">
        <f>VLOOKUP(B335,'LISTA DE PRECIOS'!A:E,5,FALSE)</f>
        <v>122335</v>
      </c>
      <c r="H335" s="131">
        <f>+ROUND(E335*F335*G335,0)</f>
        <v>3670</v>
      </c>
    </row>
    <row r="336" spans="2:8" ht="15.75" thickBot="1">
      <c r="B336" s="991"/>
      <c r="C336" s="991"/>
      <c r="D336" s="991"/>
      <c r="E336" s="1042" t="s">
        <v>506</v>
      </c>
      <c r="F336" s="1043"/>
      <c r="G336" s="1031"/>
      <c r="H336" s="29">
        <f>ROUND(SUM(H334:H335),0)</f>
        <v>5709</v>
      </c>
    </row>
    <row r="337" spans="2:8" ht="8.4499999999999993" customHeight="1" thickBot="1">
      <c r="B337" s="42"/>
      <c r="C337" s="42"/>
      <c r="D337" s="42"/>
      <c r="E337" s="42"/>
      <c r="F337" s="42"/>
      <c r="G337" s="42"/>
      <c r="H337" s="42"/>
    </row>
    <row r="338" spans="2:8" ht="15.75" thickBot="1">
      <c r="B338" s="40"/>
      <c r="C338" s="40"/>
      <c r="D338" s="40"/>
      <c r="E338" s="995" t="s">
        <v>507</v>
      </c>
      <c r="F338" s="996"/>
      <c r="G338" s="997"/>
      <c r="H338" s="14">
        <f>+ROUND(H336+H327+H323+H331,0)</f>
        <v>32300</v>
      </c>
    </row>
    <row r="340" spans="2:8" ht="15.75" thickBot="1"/>
    <row r="341" spans="2:8" ht="17.45" customHeight="1" thickBot="1">
      <c r="B341" s="998" t="s">
        <v>2532</v>
      </c>
      <c r="C341" s="999"/>
      <c r="D341" s="999"/>
      <c r="E341" s="999"/>
      <c r="F341" s="999"/>
      <c r="G341" s="999"/>
      <c r="H341" s="1000"/>
    </row>
    <row r="342" spans="2:8" ht="18" customHeight="1" thickBot="1">
      <c r="B342" s="1001" t="s">
        <v>488</v>
      </c>
      <c r="C342" s="1002"/>
      <c r="D342" s="1003"/>
      <c r="E342" s="1004"/>
      <c r="F342" s="1004"/>
      <c r="G342" s="1004"/>
      <c r="H342" s="1005"/>
    </row>
    <row r="343" spans="2:8" ht="15.75" thickBot="1">
      <c r="B343" s="1006" t="s">
        <v>2578</v>
      </c>
      <c r="C343" s="1007"/>
      <c r="D343" s="1008" t="s">
        <v>2190</v>
      </c>
      <c r="E343" s="1007"/>
      <c r="F343" s="1007"/>
      <c r="G343" s="1007"/>
      <c r="H343" s="1009"/>
    </row>
    <row r="344" spans="2:8" ht="14.45" customHeight="1">
      <c r="B344" s="1010" t="str">
        <f>VLOOKUP(D343,ACTIVIDADES!A:D,2,FALSE)</f>
        <v>Tubería PVC sanitaria de 4", incluye accesorios</v>
      </c>
      <c r="C344" s="1011"/>
      <c r="D344" s="1010" t="s">
        <v>34</v>
      </c>
      <c r="E344" s="1011"/>
      <c r="F344" s="1011"/>
      <c r="G344" s="1011"/>
      <c r="H344" s="38" t="s">
        <v>1</v>
      </c>
    </row>
    <row r="345" spans="2:8" ht="9.6" customHeight="1">
      <c r="B345" s="1012"/>
      <c r="C345" s="1013"/>
      <c r="D345" s="1016" t="e">
        <f>+ROUND(H366+H357+H353+H361,0)</f>
        <v>#VALUE!</v>
      </c>
      <c r="E345" s="1017"/>
      <c r="F345" s="1017"/>
      <c r="G345" s="1017"/>
      <c r="H345" s="1020" t="s">
        <v>28</v>
      </c>
    </row>
    <row r="346" spans="2:8" ht="27" customHeight="1" thickBot="1">
      <c r="B346" s="1014"/>
      <c r="C346" s="1015"/>
      <c r="D346" s="1018"/>
      <c r="E346" s="1019"/>
      <c r="F346" s="1019"/>
      <c r="G346" s="1019"/>
      <c r="H346" s="1021"/>
    </row>
    <row r="347" spans="2:8" ht="9.75" customHeight="1" thickBot="1"/>
    <row r="348" spans="2:8">
      <c r="B348" s="1207" t="s">
        <v>494</v>
      </c>
      <c r="C348" s="1208"/>
      <c r="D348" s="124" t="s">
        <v>495</v>
      </c>
      <c r="E348" s="123" t="s">
        <v>496</v>
      </c>
      <c r="F348" s="123" t="s">
        <v>2542</v>
      </c>
      <c r="G348" s="122" t="s">
        <v>492</v>
      </c>
      <c r="H348" s="121" t="s">
        <v>493</v>
      </c>
    </row>
    <row r="349" spans="2:8">
      <c r="B349" s="169" t="s">
        <v>1248</v>
      </c>
      <c r="C349" s="11" t="str">
        <f>VLOOKUP(B349,'LISTA DE PRECIOS'!A:B,2,FALSE)</f>
        <v>Tubería PVC sanitaria de 4"</v>
      </c>
      <c r="D349" s="12" t="str">
        <f>VLOOKUP(B349,'LISTA DE PRECIOS'!A:D,4,FALSE)</f>
        <v>M</v>
      </c>
      <c r="E349" s="12">
        <v>1</v>
      </c>
      <c r="F349" s="12">
        <v>1.05</v>
      </c>
      <c r="G349" s="13">
        <f>VLOOKUP(B349,'LISTA DE PRECIOS'!A:E,5,FALSE)</f>
        <v>19227</v>
      </c>
      <c r="H349" s="39">
        <f>+ROUND(E349*F349*G349,0)</f>
        <v>20188</v>
      </c>
    </row>
    <row r="350" spans="2:8">
      <c r="B350" s="169" t="s">
        <v>1340</v>
      </c>
      <c r="C350" s="11" t="s">
        <v>1341</v>
      </c>
      <c r="D350" s="12" t="s">
        <v>36</v>
      </c>
      <c r="E350" s="12">
        <v>0.17</v>
      </c>
      <c r="F350" s="12">
        <v>1</v>
      </c>
      <c r="G350" s="13">
        <f>+H349</f>
        <v>20188</v>
      </c>
      <c r="H350" s="39">
        <f>+ROUND(E350*G350,0)</f>
        <v>3432</v>
      </c>
    </row>
    <row r="351" spans="2:8">
      <c r="B351" s="169" t="s">
        <v>926</v>
      </c>
      <c r="C351" s="11" t="s">
        <v>927</v>
      </c>
      <c r="D351" s="12" t="s">
        <v>35</v>
      </c>
      <c r="E351" s="12">
        <v>0.04</v>
      </c>
      <c r="F351" s="12">
        <v>1.03</v>
      </c>
      <c r="G351" s="13">
        <f>VLOOKUP(B351,'LISTA DE PRECIOS'!A:E,5,FALSE)</f>
        <v>37083</v>
      </c>
      <c r="H351" s="39">
        <f>+ROUND(E351*F351*G351,0)</f>
        <v>1528</v>
      </c>
    </row>
    <row r="352" spans="2:8" ht="15.75" thickBot="1">
      <c r="B352" s="167" t="s">
        <v>1111</v>
      </c>
      <c r="C352" s="95" t="s">
        <v>1112</v>
      </c>
      <c r="D352" s="92" t="s">
        <v>35</v>
      </c>
      <c r="E352" s="92">
        <v>0.04</v>
      </c>
      <c r="F352" s="92">
        <v>1.03</v>
      </c>
      <c r="G352" s="13">
        <f>VLOOKUP(B352,'LISTA DE PRECIOS'!A:E,5,FALSE)</f>
        <v>62900</v>
      </c>
      <c r="H352" s="94">
        <f>+ROUND(E352*F352*G352,0)</f>
        <v>2591</v>
      </c>
    </row>
    <row r="353" spans="2:8" ht="15.75" thickBot="1">
      <c r="B353" s="1022"/>
      <c r="C353" s="1023"/>
      <c r="D353" s="1024"/>
      <c r="E353" s="1030" t="s">
        <v>497</v>
      </c>
      <c r="F353" s="1031"/>
      <c r="G353" s="1032"/>
      <c r="H353" s="29">
        <f>ROUND(SUM(H349:H352),0)</f>
        <v>27739</v>
      </c>
    </row>
    <row r="354" spans="2:8" ht="10.9" customHeight="1" thickBot="1">
      <c r="B354" s="1027"/>
      <c r="C354" s="1027"/>
      <c r="D354" s="1027"/>
      <c r="E354" s="1027"/>
      <c r="F354" s="1027"/>
      <c r="G354" s="1027"/>
      <c r="H354" s="1027"/>
    </row>
    <row r="355" spans="2:8">
      <c r="B355" s="1028" t="s">
        <v>489</v>
      </c>
      <c r="C355" s="1029"/>
      <c r="D355" s="41" t="s">
        <v>490</v>
      </c>
      <c r="E355" s="25" t="s">
        <v>491</v>
      </c>
      <c r="F355" s="25" t="s">
        <v>2530</v>
      </c>
      <c r="G355" s="26" t="s">
        <v>492</v>
      </c>
      <c r="H355" s="27" t="s">
        <v>493</v>
      </c>
    </row>
    <row r="356" spans="2:8" ht="15.75" thickBot="1">
      <c r="B356" s="91" t="s">
        <v>543</v>
      </c>
      <c r="C356" s="11" t="str">
        <f>VLOOKUP(B356,'LISTA DE PRECIOS'!A:B,2,FALSE)</f>
        <v>Herramienta menor</v>
      </c>
      <c r="D356" s="12" t="str">
        <f>VLOOKUP(B356,'LISTA DE PRECIOS'!A:D,4,FALSE)</f>
        <v>%MO</v>
      </c>
      <c r="E356" s="155">
        <v>0.1</v>
      </c>
      <c r="F356" s="155"/>
      <c r="G356" s="93" t="e">
        <f>+H366</f>
        <v>#VALUE!</v>
      </c>
      <c r="H356" s="154" t="e">
        <f>+ROUND(E356*G356,0)</f>
        <v>#VALUE!</v>
      </c>
    </row>
    <row r="357" spans="2:8" ht="15.75" thickBot="1">
      <c r="B357" s="1022"/>
      <c r="C357" s="1023"/>
      <c r="D357" s="1024"/>
      <c r="E357" s="1030" t="s">
        <v>498</v>
      </c>
      <c r="F357" s="1031"/>
      <c r="G357" s="1032"/>
      <c r="H357" s="29" t="e">
        <f>ROUND(SUM(H356:H356),0)</f>
        <v>#VALUE!</v>
      </c>
    </row>
    <row r="358" spans="2:8" ht="10.15" customHeight="1" thickBot="1">
      <c r="B358" s="42"/>
      <c r="C358" s="42"/>
      <c r="D358" s="42"/>
      <c r="E358" s="10"/>
      <c r="F358" s="10"/>
      <c r="G358" s="7"/>
      <c r="H358" s="8"/>
    </row>
    <row r="359" spans="2:8" ht="24.75" thickBot="1">
      <c r="B359" s="1033" t="s">
        <v>499</v>
      </c>
      <c r="C359" s="1034"/>
      <c r="D359" s="30" t="s">
        <v>495</v>
      </c>
      <c r="E359" s="30" t="s">
        <v>501</v>
      </c>
      <c r="F359" s="25" t="s">
        <v>2530</v>
      </c>
      <c r="G359" s="31" t="s">
        <v>500</v>
      </c>
      <c r="H359" s="32" t="s">
        <v>493</v>
      </c>
    </row>
    <row r="360" spans="2:8" ht="15.75" thickBot="1">
      <c r="B360" s="15">
        <v>3</v>
      </c>
      <c r="C360" s="16" t="s">
        <v>4</v>
      </c>
      <c r="D360" s="17"/>
      <c r="E360" s="18"/>
      <c r="F360" s="18"/>
      <c r="G360" s="19"/>
      <c r="H360" s="20">
        <f>+ROUND(E360*G360,0)</f>
        <v>0</v>
      </c>
    </row>
    <row r="361" spans="2:8" ht="15.75" thickBot="1">
      <c r="B361" s="991"/>
      <c r="C361" s="991"/>
      <c r="D361" s="991"/>
      <c r="E361" s="992" t="s">
        <v>502</v>
      </c>
      <c r="F361" s="993"/>
      <c r="G361" s="994"/>
      <c r="H361" s="33">
        <f>ROUND(SUM(H360:H360),0)</f>
        <v>0</v>
      </c>
    </row>
    <row r="362" spans="2:8" ht="15.75" thickBot="1">
      <c r="B362" s="1027"/>
      <c r="C362" s="1027"/>
      <c r="D362" s="1027"/>
      <c r="E362" s="1027"/>
      <c r="F362" s="1027"/>
      <c r="G362" s="1027"/>
      <c r="H362" s="1027"/>
    </row>
    <row r="363" spans="2:8">
      <c r="B363" s="1028" t="s">
        <v>503</v>
      </c>
      <c r="C363" s="1029"/>
      <c r="D363" s="41" t="s">
        <v>495</v>
      </c>
      <c r="E363" s="25" t="s">
        <v>504</v>
      </c>
      <c r="F363" s="25" t="s">
        <v>2530</v>
      </c>
      <c r="G363" s="26" t="s">
        <v>505</v>
      </c>
      <c r="H363" s="27" t="s">
        <v>493</v>
      </c>
    </row>
    <row r="364" spans="2:8" ht="15.75" thickBot="1">
      <c r="B364" s="111" t="s">
        <v>2514</v>
      </c>
      <c r="C364" s="11" t="str">
        <f>VLOOKUP(B364,'LISTA DE PRECIOS'!A:B,2,FALSE)</f>
        <v>Ayudante</v>
      </c>
      <c r="D364" s="12" t="str">
        <f>VLOOKUP(B364,'LISTA DE PRECIOS'!A:D,4,FALSE)</f>
        <v>Día</v>
      </c>
      <c r="E364" s="125">
        <v>0.03</v>
      </c>
      <c r="F364" s="125">
        <v>1</v>
      </c>
      <c r="G364" s="13">
        <f>VLOOKUP(B364,'LISTA DE PRECIOS'!A:E,5,FALSE)</f>
        <v>67964</v>
      </c>
      <c r="H364" s="131">
        <f>+ROUND(E364*F364*G364,0)</f>
        <v>2039</v>
      </c>
    </row>
    <row r="365" spans="2:8" ht="15.75" thickBot="1">
      <c r="B365" s="135" t="s">
        <v>2516</v>
      </c>
      <c r="C365" s="11" t="str">
        <f>VLOOKUP(B365,'LISTA DE PRECIOS'!A:B,2,FALSE)</f>
        <v>Oficial</v>
      </c>
      <c r="D365" s="12" t="str">
        <f>VLOOKUP(B365,'LISTA DE PRECIOS'!A:D,4,FALSE)</f>
        <v>Día</v>
      </c>
      <c r="E365" s="125">
        <v>0.03</v>
      </c>
      <c r="F365" s="125" t="s">
        <v>33</v>
      </c>
      <c r="G365" s="13">
        <f>VLOOKUP(B365,'LISTA DE PRECIOS'!A:E,5,FALSE)</f>
        <v>122335</v>
      </c>
      <c r="H365" s="131" t="e">
        <f>+ROUND(E365*F365*G365,0)</f>
        <v>#VALUE!</v>
      </c>
    </row>
    <row r="366" spans="2:8" ht="15.75" thickBot="1">
      <c r="B366" s="991"/>
      <c r="C366" s="991"/>
      <c r="D366" s="991"/>
      <c r="E366" s="1042" t="s">
        <v>506</v>
      </c>
      <c r="F366" s="1043"/>
      <c r="G366" s="1031"/>
      <c r="H366" s="29" t="e">
        <f>ROUND(SUM(H364:H365),0)</f>
        <v>#VALUE!</v>
      </c>
    </row>
    <row r="367" spans="2:8" ht="8.4499999999999993" customHeight="1" thickBot="1">
      <c r="B367" s="42"/>
      <c r="C367" s="42"/>
      <c r="D367" s="42"/>
      <c r="E367" s="42"/>
      <c r="F367" s="42"/>
      <c r="G367" s="42"/>
      <c r="H367" s="42"/>
    </row>
    <row r="368" spans="2:8" ht="15.75" thickBot="1">
      <c r="B368" s="40"/>
      <c r="C368" s="40"/>
      <c r="D368" s="40"/>
      <c r="E368" s="995" t="s">
        <v>507</v>
      </c>
      <c r="F368" s="996"/>
      <c r="G368" s="997"/>
      <c r="H368" s="14" t="e">
        <f>+ROUND(H366+H357+H353+H361,0)</f>
        <v>#VALUE!</v>
      </c>
    </row>
    <row r="370" spans="2:8" ht="15.75" thickBot="1"/>
    <row r="371" spans="2:8" ht="17.45" customHeight="1" thickBot="1">
      <c r="B371" s="998" t="s">
        <v>2532</v>
      </c>
      <c r="C371" s="999"/>
      <c r="D371" s="999"/>
      <c r="E371" s="999"/>
      <c r="F371" s="999"/>
      <c r="G371" s="999"/>
      <c r="H371" s="1000"/>
    </row>
    <row r="372" spans="2:8" ht="18" customHeight="1" thickBot="1">
      <c r="B372" s="1001" t="s">
        <v>488</v>
      </c>
      <c r="C372" s="1002"/>
      <c r="D372" s="1003"/>
      <c r="E372" s="1004"/>
      <c r="F372" s="1004"/>
      <c r="G372" s="1004"/>
      <c r="H372" s="1005"/>
    </row>
    <row r="373" spans="2:8" ht="15.75" thickBot="1">
      <c r="B373" s="1006" t="s">
        <v>2578</v>
      </c>
      <c r="C373" s="1007"/>
      <c r="D373" s="1008" t="s">
        <v>2192</v>
      </c>
      <c r="E373" s="1007"/>
      <c r="F373" s="1007"/>
      <c r="G373" s="1007"/>
      <c r="H373" s="1009"/>
    </row>
    <row r="374" spans="2:8" ht="14.45" customHeight="1">
      <c r="B374" s="1010" t="str">
        <f>VLOOKUP(D373,ACTIVIDADES!A:D,2,FALSE)</f>
        <v>Tubería PVC sanitaria de 6", incluye accesorios</v>
      </c>
      <c r="C374" s="1011"/>
      <c r="D374" s="1010" t="s">
        <v>34</v>
      </c>
      <c r="E374" s="1011"/>
      <c r="F374" s="1011"/>
      <c r="G374" s="1011"/>
      <c r="H374" s="38" t="s">
        <v>1</v>
      </c>
    </row>
    <row r="375" spans="2:8" ht="9.6" customHeight="1">
      <c r="B375" s="1012"/>
      <c r="C375" s="1013"/>
      <c r="D375" s="1016">
        <f>+ROUND(H396+H387+H383+H391,0)</f>
        <v>62161</v>
      </c>
      <c r="E375" s="1017"/>
      <c r="F375" s="1017"/>
      <c r="G375" s="1017"/>
      <c r="H375" s="1020" t="s">
        <v>28</v>
      </c>
    </row>
    <row r="376" spans="2:8" ht="27" customHeight="1" thickBot="1">
      <c r="B376" s="1014"/>
      <c r="C376" s="1015"/>
      <c r="D376" s="1018"/>
      <c r="E376" s="1019"/>
      <c r="F376" s="1019"/>
      <c r="G376" s="1019"/>
      <c r="H376" s="1021"/>
    </row>
    <row r="377" spans="2:8" ht="9.75" customHeight="1" thickBot="1"/>
    <row r="378" spans="2:8">
      <c r="B378" s="1207" t="s">
        <v>494</v>
      </c>
      <c r="C378" s="1208"/>
      <c r="D378" s="124" t="s">
        <v>495</v>
      </c>
      <c r="E378" s="123" t="s">
        <v>496</v>
      </c>
      <c r="F378" s="123" t="s">
        <v>2542</v>
      </c>
      <c r="G378" s="122" t="s">
        <v>492</v>
      </c>
      <c r="H378" s="121" t="s">
        <v>493</v>
      </c>
    </row>
    <row r="379" spans="2:8">
      <c r="B379" s="169" t="s">
        <v>1250</v>
      </c>
      <c r="C379" s="11" t="str">
        <f>VLOOKUP(B379,'LISTA DE PRECIOS'!A:B,2,FALSE)</f>
        <v>Tubería PVC sanitaria de 6"</v>
      </c>
      <c r="D379" s="12" t="str">
        <f>VLOOKUP(B379,'LISTA DE PRECIOS'!A:D,4,FALSE)</f>
        <v>M</v>
      </c>
      <c r="E379" s="12">
        <v>1</v>
      </c>
      <c r="F379" s="12">
        <v>1.05</v>
      </c>
      <c r="G379" s="13">
        <f>VLOOKUP(B379,'LISTA DE PRECIOS'!A:E,5,FALSE)</f>
        <v>39947</v>
      </c>
      <c r="H379" s="39">
        <f>+ROUND(E379*F379*G379,0)</f>
        <v>41944</v>
      </c>
    </row>
    <row r="380" spans="2:8">
      <c r="B380" s="169" t="s">
        <v>1340</v>
      </c>
      <c r="C380" s="11" t="str">
        <f>VLOOKUP(B380,'LISTA DE PRECIOS'!A:B,2,FALSE)</f>
        <v>Accesorios PVC sanitaria (% tubería)</v>
      </c>
      <c r="D380" s="12" t="str">
        <f>VLOOKUP(B380,'LISTA DE PRECIOS'!A:D,4,FALSE)</f>
        <v>%Tub</v>
      </c>
      <c r="E380" s="12">
        <v>0.17</v>
      </c>
      <c r="F380" s="12">
        <v>1</v>
      </c>
      <c r="G380" s="13">
        <f>+H379</f>
        <v>41944</v>
      </c>
      <c r="H380" s="39">
        <f>+ROUND(E380*G380,0)</f>
        <v>7130</v>
      </c>
    </row>
    <row r="381" spans="2:8">
      <c r="B381" s="169" t="s">
        <v>926</v>
      </c>
      <c r="C381" s="11" t="str">
        <f>VLOOKUP(B381,'LISTA DE PRECIOS'!A:B,2,FALSE)</f>
        <v>Limpiador removedor PVC 1/4</v>
      </c>
      <c r="D381" s="12" t="str">
        <f>VLOOKUP(B381,'LISTA DE PRECIOS'!A:D,4,FALSE)</f>
        <v>Un</v>
      </c>
      <c r="E381" s="12">
        <v>0.06</v>
      </c>
      <c r="F381" s="12">
        <v>1.03</v>
      </c>
      <c r="G381" s="13">
        <f>VLOOKUP(B381,'LISTA DE PRECIOS'!A:E,5,FALSE)</f>
        <v>37083</v>
      </c>
      <c r="H381" s="39">
        <f>+ROUND(E381*F381*G381,0)</f>
        <v>2292</v>
      </c>
    </row>
    <row r="382" spans="2:8" ht="15.75" thickBot="1">
      <c r="B382" s="167" t="s">
        <v>1111</v>
      </c>
      <c r="C382" s="11" t="str">
        <f>VLOOKUP(B382,'LISTA DE PRECIOS'!A:B,2,FALSE)</f>
        <v>Soldadura liquida para PVC 1/4</v>
      </c>
      <c r="D382" s="12" t="str">
        <f>VLOOKUP(B382,'LISTA DE PRECIOS'!A:D,4,FALSE)</f>
        <v>Un</v>
      </c>
      <c r="E382" s="92">
        <v>0.06</v>
      </c>
      <c r="F382" s="92">
        <v>1.03</v>
      </c>
      <c r="G382" s="13">
        <f>VLOOKUP(B382,'LISTA DE PRECIOS'!A:E,5,FALSE)</f>
        <v>62900</v>
      </c>
      <c r="H382" s="94">
        <f>+ROUND(E382*F382*G382,0)</f>
        <v>3887</v>
      </c>
    </row>
    <row r="383" spans="2:8" ht="15.75" thickBot="1">
      <c r="B383" s="1022"/>
      <c r="C383" s="1023"/>
      <c r="D383" s="1024"/>
      <c r="E383" s="1030" t="s">
        <v>497</v>
      </c>
      <c r="F383" s="1031"/>
      <c r="G383" s="1032"/>
      <c r="H383" s="29">
        <f>ROUND(SUM(H379:H382),0)</f>
        <v>55253</v>
      </c>
    </row>
    <row r="384" spans="2:8" ht="10.9" customHeight="1" thickBot="1">
      <c r="B384" s="1027"/>
      <c r="C384" s="1027"/>
      <c r="D384" s="1027"/>
      <c r="E384" s="1027"/>
      <c r="F384" s="1027"/>
      <c r="G384" s="1027"/>
      <c r="H384" s="1027"/>
    </row>
    <row r="385" spans="2:8">
      <c r="B385" s="1028" t="s">
        <v>489</v>
      </c>
      <c r="C385" s="1029"/>
      <c r="D385" s="41" t="s">
        <v>490</v>
      </c>
      <c r="E385" s="25" t="s">
        <v>491</v>
      </c>
      <c r="F385" s="25" t="s">
        <v>2530</v>
      </c>
      <c r="G385" s="26" t="s">
        <v>492</v>
      </c>
      <c r="H385" s="27" t="s">
        <v>493</v>
      </c>
    </row>
    <row r="386" spans="2:8" ht="15.75" thickBot="1">
      <c r="B386" s="91" t="s">
        <v>543</v>
      </c>
      <c r="C386" s="11" t="str">
        <f>VLOOKUP(B386,'LISTA DE PRECIOS'!A:B,2,FALSE)</f>
        <v>Herramienta menor</v>
      </c>
      <c r="D386" s="12" t="str">
        <f>VLOOKUP(B386,'LISTA DE PRECIOS'!A:D,4,FALSE)</f>
        <v>%MO</v>
      </c>
      <c r="E386" s="155">
        <v>0.1</v>
      </c>
      <c r="F386" s="155"/>
      <c r="G386" s="93">
        <f>+H396</f>
        <v>6280</v>
      </c>
      <c r="H386" s="154">
        <f>+ROUND(E386*G386,0)</f>
        <v>628</v>
      </c>
    </row>
    <row r="387" spans="2:8" ht="15.75" thickBot="1">
      <c r="B387" s="1022"/>
      <c r="C387" s="1023"/>
      <c r="D387" s="1024"/>
      <c r="E387" s="1030" t="s">
        <v>498</v>
      </c>
      <c r="F387" s="1031"/>
      <c r="G387" s="1032"/>
      <c r="H387" s="29">
        <f>ROUND(SUM(H386:H386),0)</f>
        <v>628</v>
      </c>
    </row>
    <row r="388" spans="2:8" ht="10.15" customHeight="1" thickBot="1">
      <c r="B388" s="42"/>
      <c r="C388" s="42"/>
      <c r="D388" s="42"/>
      <c r="E388" s="10"/>
      <c r="F388" s="10"/>
      <c r="G388" s="7"/>
      <c r="H388" s="8"/>
    </row>
    <row r="389" spans="2:8" ht="24.75" thickBot="1">
      <c r="B389" s="1033" t="s">
        <v>499</v>
      </c>
      <c r="C389" s="1034"/>
      <c r="D389" s="30" t="s">
        <v>495</v>
      </c>
      <c r="E389" s="30" t="s">
        <v>501</v>
      </c>
      <c r="F389" s="25" t="s">
        <v>2530</v>
      </c>
      <c r="G389" s="31" t="s">
        <v>500</v>
      </c>
      <c r="H389" s="32" t="s">
        <v>493</v>
      </c>
    </row>
    <row r="390" spans="2:8" ht="15.75" thickBot="1">
      <c r="B390" s="15">
        <v>3</v>
      </c>
      <c r="C390" s="16" t="s">
        <v>4</v>
      </c>
      <c r="D390" s="17"/>
      <c r="E390" s="18"/>
      <c r="F390" s="18"/>
      <c r="G390" s="19"/>
      <c r="H390" s="20">
        <f>+ROUND(E390*G390,0)</f>
        <v>0</v>
      </c>
    </row>
    <row r="391" spans="2:8" ht="15.75" thickBot="1">
      <c r="B391" s="991"/>
      <c r="C391" s="991"/>
      <c r="D391" s="991"/>
      <c r="E391" s="992" t="s">
        <v>502</v>
      </c>
      <c r="F391" s="993"/>
      <c r="G391" s="994"/>
      <c r="H391" s="33">
        <f>ROUND(SUM(H390:H390),0)</f>
        <v>0</v>
      </c>
    </row>
    <row r="392" spans="2:8" ht="15.75" thickBot="1">
      <c r="B392" s="1027"/>
      <c r="C392" s="1027"/>
      <c r="D392" s="1027"/>
      <c r="E392" s="1027"/>
      <c r="F392" s="1027"/>
      <c r="G392" s="1027"/>
      <c r="H392" s="1027"/>
    </row>
    <row r="393" spans="2:8">
      <c r="B393" s="1028" t="s">
        <v>503</v>
      </c>
      <c r="C393" s="1029"/>
      <c r="D393" s="41" t="s">
        <v>495</v>
      </c>
      <c r="E393" s="25" t="s">
        <v>504</v>
      </c>
      <c r="F393" s="25" t="s">
        <v>2530</v>
      </c>
      <c r="G393" s="26" t="s">
        <v>505</v>
      </c>
      <c r="H393" s="27" t="s">
        <v>493</v>
      </c>
    </row>
    <row r="394" spans="2:8" ht="15.75" thickBot="1">
      <c r="B394" s="111" t="s">
        <v>2514</v>
      </c>
      <c r="C394" s="11" t="str">
        <f>VLOOKUP(B394,'LISTA DE PRECIOS'!A:B,2,FALSE)</f>
        <v>Ayudante</v>
      </c>
      <c r="D394" s="12" t="str">
        <f>VLOOKUP(B394,'LISTA DE PRECIOS'!A:D,4,FALSE)</f>
        <v>Día</v>
      </c>
      <c r="E394" s="125">
        <v>3.3000000000000002E-2</v>
      </c>
      <c r="F394" s="125">
        <v>1</v>
      </c>
      <c r="G394" s="13">
        <f>VLOOKUP(B394,'LISTA DE PRECIOS'!A:E,5,FALSE)</f>
        <v>67964</v>
      </c>
      <c r="H394" s="131">
        <f>+ROUND(E394*F394*G394,0)</f>
        <v>2243</v>
      </c>
    </row>
    <row r="395" spans="2:8" ht="15.75" thickBot="1">
      <c r="B395" s="135" t="s">
        <v>2516</v>
      </c>
      <c r="C395" s="11" t="str">
        <f>VLOOKUP(B395,'LISTA DE PRECIOS'!A:B,2,FALSE)</f>
        <v>Oficial</v>
      </c>
      <c r="D395" s="12" t="str">
        <f>VLOOKUP(B395,'LISTA DE PRECIOS'!A:D,4,FALSE)</f>
        <v>Día</v>
      </c>
      <c r="E395" s="125">
        <v>3.3000000000000002E-2</v>
      </c>
      <c r="F395" s="125">
        <v>1</v>
      </c>
      <c r="G395" s="13">
        <f>VLOOKUP(B395,'LISTA DE PRECIOS'!A:E,5,FALSE)</f>
        <v>122335</v>
      </c>
      <c r="H395" s="131">
        <f>+ROUND(E395*F395*G395,0)</f>
        <v>4037</v>
      </c>
    </row>
    <row r="396" spans="2:8" ht="15.75" thickBot="1">
      <c r="B396" s="991"/>
      <c r="C396" s="991"/>
      <c r="D396" s="991"/>
      <c r="E396" s="1042" t="s">
        <v>506</v>
      </c>
      <c r="F396" s="1043"/>
      <c r="G396" s="1031"/>
      <c r="H396" s="29">
        <f>ROUND(SUM(H394:H395),0)</f>
        <v>6280</v>
      </c>
    </row>
    <row r="397" spans="2:8" ht="8.4499999999999993" customHeight="1" thickBot="1">
      <c r="B397" s="42"/>
      <c r="C397" s="42"/>
      <c r="D397" s="42"/>
      <c r="E397" s="42"/>
      <c r="F397" s="42"/>
      <c r="G397" s="42"/>
      <c r="H397" s="42"/>
    </row>
    <row r="398" spans="2:8" ht="15.75" thickBot="1">
      <c r="B398" s="40"/>
      <c r="C398" s="40"/>
      <c r="D398" s="40"/>
      <c r="E398" s="995" t="s">
        <v>507</v>
      </c>
      <c r="F398" s="996"/>
      <c r="G398" s="997"/>
      <c r="H398" s="14">
        <f>+ROUND(H396+H387+H383+H391,0)</f>
        <v>62161</v>
      </c>
    </row>
    <row r="400" spans="2:8" ht="15.75" thickBot="1"/>
    <row r="401" spans="2:8" ht="17.45" customHeight="1" thickBot="1">
      <c r="B401" s="998" t="s">
        <v>2532</v>
      </c>
      <c r="C401" s="999"/>
      <c r="D401" s="999"/>
      <c r="E401" s="999"/>
      <c r="F401" s="999"/>
      <c r="G401" s="999"/>
      <c r="H401" s="1000"/>
    </row>
    <row r="402" spans="2:8" ht="18" customHeight="1" thickBot="1">
      <c r="B402" s="1001" t="s">
        <v>488</v>
      </c>
      <c r="C402" s="1002"/>
      <c r="D402" s="1003"/>
      <c r="E402" s="1004"/>
      <c r="F402" s="1004"/>
      <c r="G402" s="1004"/>
      <c r="H402" s="1005"/>
    </row>
    <row r="403" spans="2:8" ht="15.75" thickBot="1">
      <c r="B403" s="1006" t="s">
        <v>2578</v>
      </c>
      <c r="C403" s="1007"/>
      <c r="D403" s="1008" t="s">
        <v>2194</v>
      </c>
      <c r="E403" s="1007"/>
      <c r="F403" s="1007"/>
      <c r="G403" s="1007"/>
      <c r="H403" s="1009"/>
    </row>
    <row r="404" spans="2:8" ht="14.45" customHeight="1">
      <c r="B404" s="1010" t="str">
        <f>VLOOKUP(D403,ACTIVIDADES!A:D,2,FALSE)</f>
        <v>Punto sanitario PVC de 2"  L prom = 3 m</v>
      </c>
      <c r="C404" s="1011"/>
      <c r="D404" s="1010" t="s">
        <v>34</v>
      </c>
      <c r="E404" s="1011"/>
      <c r="F404" s="1011"/>
      <c r="G404" s="1011"/>
      <c r="H404" s="38" t="s">
        <v>1</v>
      </c>
    </row>
    <row r="405" spans="2:8" ht="9.6" customHeight="1">
      <c r="B405" s="1012"/>
      <c r="C405" s="1013"/>
      <c r="D405" s="1016">
        <f>+ROUND(H427+H418+H414+H422,0)</f>
        <v>84364</v>
      </c>
      <c r="E405" s="1017"/>
      <c r="F405" s="1017"/>
      <c r="G405" s="1017"/>
      <c r="H405" s="1020" t="s">
        <v>2083</v>
      </c>
    </row>
    <row r="406" spans="2:8" ht="27" customHeight="1" thickBot="1">
      <c r="B406" s="1014"/>
      <c r="C406" s="1015"/>
      <c r="D406" s="1018"/>
      <c r="E406" s="1019"/>
      <c r="F406" s="1019"/>
      <c r="G406" s="1019"/>
      <c r="H406" s="1021"/>
    </row>
    <row r="407" spans="2:8" ht="9.75" customHeight="1" thickBot="1"/>
    <row r="408" spans="2:8">
      <c r="B408" s="1207" t="s">
        <v>494</v>
      </c>
      <c r="C408" s="1208"/>
      <c r="D408" s="124" t="s">
        <v>495</v>
      </c>
      <c r="E408" s="123" t="s">
        <v>496</v>
      </c>
      <c r="F408" s="123" t="s">
        <v>2542</v>
      </c>
      <c r="G408" s="122" t="s">
        <v>492</v>
      </c>
      <c r="H408" s="121" t="s">
        <v>493</v>
      </c>
    </row>
    <row r="409" spans="2:8">
      <c r="B409" s="169" t="s">
        <v>1244</v>
      </c>
      <c r="C409" s="11" t="str">
        <f>VLOOKUP(B409,'LISTA DE PRECIOS'!A:B,2,FALSE)</f>
        <v>Tubería PVC sanitaria de 2"</v>
      </c>
      <c r="D409" s="12" t="str">
        <f>VLOOKUP(B409,'LISTA DE PRECIOS'!A:D,4,FALSE)</f>
        <v>M</v>
      </c>
      <c r="E409" s="12">
        <v>3</v>
      </c>
      <c r="F409" s="12">
        <v>1.05</v>
      </c>
      <c r="G409" s="13">
        <f>VLOOKUP(B409,'LISTA DE PRECIOS'!A:E,5,FALSE)</f>
        <v>9801</v>
      </c>
      <c r="H409" s="39">
        <f>+ROUND(E409*F409*G409,0)</f>
        <v>30873</v>
      </c>
    </row>
    <row r="410" spans="2:8">
      <c r="B410" s="169" t="s">
        <v>650</v>
      </c>
      <c r="C410" s="11" t="str">
        <f>VLOOKUP(B410,'LISTA DE PRECIOS'!A:B,2,FALSE)</f>
        <v>Accesorios PVC sanitaria 2" promedio</v>
      </c>
      <c r="D410" s="12" t="str">
        <f>VLOOKUP(B410,'LISTA DE PRECIOS'!A:D,4,FALSE)</f>
        <v>Un</v>
      </c>
      <c r="E410" s="12">
        <v>2</v>
      </c>
      <c r="F410" s="12">
        <v>1</v>
      </c>
      <c r="G410" s="13">
        <f>VLOOKUP(B410,'LISTA DE PRECIOS'!A:E,5,FALSE)</f>
        <v>2550</v>
      </c>
      <c r="H410" s="39">
        <f>+ROUND(E410*G410,0)</f>
        <v>5100</v>
      </c>
    </row>
    <row r="411" spans="2:8">
      <c r="B411" s="169" t="s">
        <v>926</v>
      </c>
      <c r="C411" s="11" t="str">
        <f>VLOOKUP(B411,'LISTA DE PRECIOS'!A:B,2,FALSE)</f>
        <v>Limpiador removedor PVC 1/4</v>
      </c>
      <c r="D411" s="12" t="str">
        <f>VLOOKUP(B411,'LISTA DE PRECIOS'!A:D,4,FALSE)</f>
        <v>Un</v>
      </c>
      <c r="E411" s="12">
        <v>0.06</v>
      </c>
      <c r="F411" s="12">
        <v>1.03</v>
      </c>
      <c r="G411" s="13">
        <f>VLOOKUP(B411,'LISTA DE PRECIOS'!A:E,5,FALSE)</f>
        <v>37083</v>
      </c>
      <c r="H411" s="39">
        <f>+ROUND(E411*F411*G411,0)</f>
        <v>2292</v>
      </c>
    </row>
    <row r="412" spans="2:8">
      <c r="B412" s="169" t="s">
        <v>1111</v>
      </c>
      <c r="C412" s="11" t="str">
        <f>VLOOKUP(B412,'LISTA DE PRECIOS'!A:B,2,FALSE)</f>
        <v>Soldadura liquida para PVC 1/4</v>
      </c>
      <c r="D412" s="12" t="str">
        <f>VLOOKUP(B412,'LISTA DE PRECIOS'!A:D,4,FALSE)</f>
        <v>Un</v>
      </c>
      <c r="E412" s="12">
        <v>0.06</v>
      </c>
      <c r="F412" s="12">
        <v>1.03</v>
      </c>
      <c r="G412" s="13">
        <f>VLOOKUP(B412,'LISTA DE PRECIOS'!A:E,5,FALSE)</f>
        <v>62900</v>
      </c>
      <c r="H412" s="39">
        <f>+ROUND(E412*F412*G412,0)</f>
        <v>3887</v>
      </c>
    </row>
    <row r="413" spans="2:8">
      <c r="B413" s="169" t="s">
        <v>2427</v>
      </c>
      <c r="C413" s="11" t="str">
        <f>VLOOKUP(B413,'LISTA DE PRECIOS'!A:B,2,FALSE)</f>
        <v>Mortero 1:3 (producción)</v>
      </c>
      <c r="D413" s="12" t="str">
        <f>VLOOKUP(B413,'LISTA DE PRECIOS'!A:D,4,FALSE)</f>
        <v>M3</v>
      </c>
      <c r="E413" s="12">
        <v>1E-3</v>
      </c>
      <c r="F413" s="12">
        <v>1.03</v>
      </c>
      <c r="G413" s="13">
        <f>VLOOKUP(B413,'LISTA DE PRECIOS'!A:E,5,FALSE)</f>
        <v>335812</v>
      </c>
      <c r="H413" s="39">
        <f>+ROUND(E413*F413*G413,0)</f>
        <v>346</v>
      </c>
    </row>
    <row r="414" spans="2:8" ht="15.75" thickBot="1">
      <c r="B414" s="1022"/>
      <c r="C414" s="1023"/>
      <c r="D414" s="1024"/>
      <c r="E414" s="1030" t="s">
        <v>497</v>
      </c>
      <c r="F414" s="1031"/>
      <c r="G414" s="1032"/>
      <c r="H414" s="29">
        <f>ROUND(SUM(H409:H413),0)</f>
        <v>42498</v>
      </c>
    </row>
    <row r="415" spans="2:8" ht="10.9" customHeight="1" thickBot="1">
      <c r="B415" s="1027" t="s">
        <v>2427</v>
      </c>
      <c r="C415" s="1027"/>
      <c r="D415" s="1027"/>
      <c r="E415" s="1027"/>
      <c r="F415" s="1027"/>
      <c r="G415" s="1027"/>
      <c r="H415" s="1027"/>
    </row>
    <row r="416" spans="2:8">
      <c r="B416" s="1028" t="s">
        <v>489</v>
      </c>
      <c r="C416" s="1029"/>
      <c r="D416" s="41" t="s">
        <v>490</v>
      </c>
      <c r="E416" s="25" t="s">
        <v>491</v>
      </c>
      <c r="F416" s="25" t="s">
        <v>2530</v>
      </c>
      <c r="G416" s="26" t="s">
        <v>492</v>
      </c>
      <c r="H416" s="27" t="s">
        <v>493</v>
      </c>
    </row>
    <row r="417" spans="2:8" ht="15.75" thickBot="1">
      <c r="B417" s="91" t="s">
        <v>543</v>
      </c>
      <c r="C417" s="11" t="str">
        <f>VLOOKUP(B417,'LISTA DE PRECIOS'!A:B,2,FALSE)</f>
        <v>Herramienta menor</v>
      </c>
      <c r="D417" s="12" t="str">
        <f>VLOOKUP(B417,'LISTA DE PRECIOS'!A:D,4,FALSE)</f>
        <v>%MO</v>
      </c>
      <c r="E417" s="155">
        <v>0.1</v>
      </c>
      <c r="F417" s="155"/>
      <c r="G417" s="93">
        <f>+H427</f>
        <v>38060</v>
      </c>
      <c r="H417" s="154">
        <f>+ROUND(E417*G417,0)</f>
        <v>3806</v>
      </c>
    </row>
    <row r="418" spans="2:8" ht="15.75" thickBot="1">
      <c r="B418" s="1022"/>
      <c r="C418" s="1023"/>
      <c r="D418" s="1024"/>
      <c r="E418" s="1030" t="s">
        <v>498</v>
      </c>
      <c r="F418" s="1031"/>
      <c r="G418" s="1032"/>
      <c r="H418" s="29">
        <f>ROUND(SUM(H417:H417),0)</f>
        <v>3806</v>
      </c>
    </row>
    <row r="419" spans="2:8" ht="10.15" customHeight="1" thickBot="1">
      <c r="B419" s="42"/>
      <c r="C419" s="42"/>
      <c r="D419" s="42"/>
      <c r="E419" s="10"/>
      <c r="F419" s="10"/>
      <c r="G419" s="7"/>
      <c r="H419" s="8"/>
    </row>
    <row r="420" spans="2:8" ht="24.75" thickBot="1">
      <c r="B420" s="1033" t="s">
        <v>499</v>
      </c>
      <c r="C420" s="1034"/>
      <c r="D420" s="30" t="s">
        <v>495</v>
      </c>
      <c r="E420" s="30" t="s">
        <v>501</v>
      </c>
      <c r="F420" s="25" t="s">
        <v>2530</v>
      </c>
      <c r="G420" s="31" t="s">
        <v>500</v>
      </c>
      <c r="H420" s="32" t="s">
        <v>493</v>
      </c>
    </row>
    <row r="421" spans="2:8" ht="15.75" thickBot="1">
      <c r="B421" s="15">
        <v>3</v>
      </c>
      <c r="C421" s="16" t="s">
        <v>4</v>
      </c>
      <c r="D421" s="17"/>
      <c r="E421" s="18"/>
      <c r="F421" s="18"/>
      <c r="G421" s="19"/>
      <c r="H421" s="20">
        <f>+ROUND(E421*G421,0)</f>
        <v>0</v>
      </c>
    </row>
    <row r="422" spans="2:8" ht="15.75" thickBot="1">
      <c r="B422" s="991"/>
      <c r="C422" s="991"/>
      <c r="D422" s="991"/>
      <c r="E422" s="992" t="s">
        <v>502</v>
      </c>
      <c r="F422" s="993"/>
      <c r="G422" s="994"/>
      <c r="H422" s="33">
        <f>ROUND(SUM(H421:H421),0)</f>
        <v>0</v>
      </c>
    </row>
    <row r="423" spans="2:8" ht="15.75" thickBot="1">
      <c r="B423" s="1027"/>
      <c r="C423" s="1027"/>
      <c r="D423" s="1027"/>
      <c r="E423" s="1027"/>
      <c r="F423" s="1027"/>
      <c r="G423" s="1027"/>
      <c r="H423" s="1027"/>
    </row>
    <row r="424" spans="2:8">
      <c r="B424" s="1028" t="s">
        <v>503</v>
      </c>
      <c r="C424" s="1029"/>
      <c r="D424" s="41" t="s">
        <v>495</v>
      </c>
      <c r="E424" s="25" t="s">
        <v>504</v>
      </c>
      <c r="F424" s="25" t="s">
        <v>2530</v>
      </c>
      <c r="G424" s="26" t="s">
        <v>505</v>
      </c>
      <c r="H424" s="27" t="s">
        <v>493</v>
      </c>
    </row>
    <row r="425" spans="2:8" ht="15.75" thickBot="1">
      <c r="B425" s="111" t="s">
        <v>2514</v>
      </c>
      <c r="C425" s="11" t="str">
        <f>VLOOKUP(B425,'LISTA DE PRECIOS'!A:B,2,FALSE)</f>
        <v>Ayudante</v>
      </c>
      <c r="D425" s="12" t="str">
        <f>VLOOKUP(B425,'LISTA DE PRECIOS'!A:D,4,FALSE)</f>
        <v>Día</v>
      </c>
      <c r="E425" s="125">
        <v>0.2</v>
      </c>
      <c r="F425" s="125">
        <v>1</v>
      </c>
      <c r="G425" s="13">
        <f>VLOOKUP(B425,'LISTA DE PRECIOS'!A:E,5,FALSE)</f>
        <v>67964</v>
      </c>
      <c r="H425" s="131">
        <f>+ROUND(E425*F425*G425,0)</f>
        <v>13593</v>
      </c>
    </row>
    <row r="426" spans="2:8" ht="15.75" thickBot="1">
      <c r="B426" s="135" t="s">
        <v>2516</v>
      </c>
      <c r="C426" s="11" t="str">
        <f>VLOOKUP(B426,'LISTA DE PRECIOS'!A:B,2,FALSE)</f>
        <v>Oficial</v>
      </c>
      <c r="D426" s="12" t="str">
        <f>VLOOKUP(B426,'LISTA DE PRECIOS'!A:D,4,FALSE)</f>
        <v>Día</v>
      </c>
      <c r="E426" s="125">
        <v>0.2</v>
      </c>
      <c r="F426" s="125">
        <v>1</v>
      </c>
      <c r="G426" s="13">
        <f>VLOOKUP(B426,'LISTA DE PRECIOS'!A:E,5,FALSE)</f>
        <v>122335</v>
      </c>
      <c r="H426" s="131">
        <f>+ROUND(E426*F426*G426,0)</f>
        <v>24467</v>
      </c>
    </row>
    <row r="427" spans="2:8" ht="15.75" thickBot="1">
      <c r="B427" s="991"/>
      <c r="C427" s="991"/>
      <c r="D427" s="991"/>
      <c r="E427" s="1042" t="s">
        <v>506</v>
      </c>
      <c r="F427" s="1043"/>
      <c r="G427" s="1031"/>
      <c r="H427" s="29">
        <f>ROUND(SUM(H425:H426),0)</f>
        <v>38060</v>
      </c>
    </row>
    <row r="428" spans="2:8" ht="8.4499999999999993" customHeight="1" thickBot="1">
      <c r="B428" s="42"/>
      <c r="C428" s="42"/>
      <c r="D428" s="42"/>
      <c r="E428" s="42"/>
      <c r="F428" s="42"/>
      <c r="G428" s="42"/>
      <c r="H428" s="42"/>
    </row>
    <row r="429" spans="2:8" ht="15.75" thickBot="1">
      <c r="B429" s="40"/>
      <c r="C429" s="40"/>
      <c r="D429" s="40"/>
      <c r="E429" s="995" t="s">
        <v>507</v>
      </c>
      <c r="F429" s="996"/>
      <c r="G429" s="997"/>
      <c r="H429" s="14">
        <f>+ROUND(H427+H418+H414+H422,0)</f>
        <v>84364</v>
      </c>
    </row>
    <row r="431" spans="2:8" ht="15.75" thickBot="1"/>
    <row r="432" spans="2:8" ht="17.45" customHeight="1" thickBot="1">
      <c r="B432" s="998" t="s">
        <v>2532</v>
      </c>
      <c r="C432" s="999"/>
      <c r="D432" s="999"/>
      <c r="E432" s="999"/>
      <c r="F432" s="999"/>
      <c r="G432" s="999"/>
      <c r="H432" s="1000"/>
    </row>
    <row r="433" spans="2:8" ht="18" customHeight="1" thickBot="1">
      <c r="B433" s="1001" t="s">
        <v>488</v>
      </c>
      <c r="C433" s="1002"/>
      <c r="D433" s="1003"/>
      <c r="E433" s="1004"/>
      <c r="F433" s="1004"/>
      <c r="G433" s="1004"/>
      <c r="H433" s="1005"/>
    </row>
    <row r="434" spans="2:8" ht="15.75" thickBot="1">
      <c r="B434" s="1006" t="s">
        <v>2578</v>
      </c>
      <c r="C434" s="1007"/>
      <c r="D434" s="1008" t="s">
        <v>2198</v>
      </c>
      <c r="E434" s="1007"/>
      <c r="F434" s="1007"/>
      <c r="G434" s="1007"/>
      <c r="H434" s="1009"/>
    </row>
    <row r="435" spans="2:8" ht="14.45" customHeight="1">
      <c r="B435" s="1010" t="str">
        <f>VLOOKUP(D434,ACTIVIDADES!A:D,2,FALSE)</f>
        <v>Punto sanitario PVC de 4" (3 m)</v>
      </c>
      <c r="C435" s="1011"/>
      <c r="D435" s="1010" t="s">
        <v>34</v>
      </c>
      <c r="E435" s="1011"/>
      <c r="F435" s="1011"/>
      <c r="G435" s="1011"/>
      <c r="H435" s="38" t="s">
        <v>1</v>
      </c>
    </row>
    <row r="436" spans="2:8" ht="9.6" customHeight="1">
      <c r="B436" s="1012"/>
      <c r="C436" s="1013"/>
      <c r="D436" s="1016">
        <f>+ROUND(H458+H449+H445+H453,0)</f>
        <v>135634</v>
      </c>
      <c r="E436" s="1017"/>
      <c r="F436" s="1017"/>
      <c r="G436" s="1017"/>
      <c r="H436" s="1020" t="s">
        <v>2083</v>
      </c>
    </row>
    <row r="437" spans="2:8" ht="27" customHeight="1" thickBot="1">
      <c r="B437" s="1014"/>
      <c r="C437" s="1015"/>
      <c r="D437" s="1018"/>
      <c r="E437" s="1019"/>
      <c r="F437" s="1019"/>
      <c r="G437" s="1019"/>
      <c r="H437" s="1021"/>
    </row>
    <row r="438" spans="2:8" ht="9.75" customHeight="1" thickBot="1"/>
    <row r="439" spans="2:8">
      <c r="B439" s="1207" t="s">
        <v>494</v>
      </c>
      <c r="C439" s="1208"/>
      <c r="D439" s="124" t="s">
        <v>495</v>
      </c>
      <c r="E439" s="123" t="s">
        <v>496</v>
      </c>
      <c r="F439" s="123" t="s">
        <v>2542</v>
      </c>
      <c r="G439" s="122" t="s">
        <v>492</v>
      </c>
      <c r="H439" s="121" t="s">
        <v>493</v>
      </c>
    </row>
    <row r="440" spans="2:8">
      <c r="B440" s="169" t="s">
        <v>1248</v>
      </c>
      <c r="C440" s="11" t="str">
        <f>VLOOKUP(B440,'LISTA DE PRECIOS'!A:B,2,FALSE)</f>
        <v>Tubería PVC sanitaria de 4"</v>
      </c>
      <c r="D440" s="12" t="str">
        <f>VLOOKUP(B440,'LISTA DE PRECIOS'!A:D,4,FALSE)</f>
        <v>M</v>
      </c>
      <c r="E440" s="12">
        <v>3</v>
      </c>
      <c r="F440" s="12">
        <v>1.05</v>
      </c>
      <c r="G440" s="13">
        <f>VLOOKUP(B440,'LISTA DE PRECIOS'!A:E,5,FALSE)</f>
        <v>19227</v>
      </c>
      <c r="H440" s="39">
        <f>+ROUND(E440*F440*G440,0)</f>
        <v>60565</v>
      </c>
    </row>
    <row r="441" spans="2:8">
      <c r="B441" s="169" t="s">
        <v>652</v>
      </c>
      <c r="C441" s="11" t="str">
        <f>VLOOKUP(B441,'LISTA DE PRECIOS'!A:B,2,FALSE)</f>
        <v>Accesorios PVC sanitaria 4" promedio</v>
      </c>
      <c r="D441" s="12" t="str">
        <f>VLOOKUP(B441,'LISTA DE PRECIOS'!A:D,4,FALSE)</f>
        <v>Un</v>
      </c>
      <c r="E441" s="12">
        <v>2</v>
      </c>
      <c r="F441" s="12">
        <v>1</v>
      </c>
      <c r="G441" s="13">
        <f>VLOOKUP(B441,'LISTA DE PRECIOS'!A:E,5,FALSE)</f>
        <v>10250</v>
      </c>
      <c r="H441" s="39">
        <f>+ROUND(E441*G441,0)</f>
        <v>20500</v>
      </c>
    </row>
    <row r="442" spans="2:8">
      <c r="B442" s="169" t="s">
        <v>926</v>
      </c>
      <c r="C442" s="11" t="str">
        <f>VLOOKUP(B442,'LISTA DE PRECIOS'!A:B,2,FALSE)</f>
        <v>Limpiador removedor PVC 1/4</v>
      </c>
      <c r="D442" s="12" t="str">
        <f>VLOOKUP(B442,'LISTA DE PRECIOS'!A:D,4,FALSE)</f>
        <v>Un</v>
      </c>
      <c r="E442" s="12">
        <v>0.12</v>
      </c>
      <c r="F442" s="12">
        <v>1.03</v>
      </c>
      <c r="G442" s="13">
        <f>VLOOKUP(B442,'LISTA DE PRECIOS'!A:E,5,FALSE)</f>
        <v>37083</v>
      </c>
      <c r="H442" s="39">
        <f>+ROUND(E442*F442*G442,0)</f>
        <v>4583</v>
      </c>
    </row>
    <row r="443" spans="2:8">
      <c r="B443" s="169" t="s">
        <v>1111</v>
      </c>
      <c r="C443" s="11" t="str">
        <f>VLOOKUP(B443,'LISTA DE PRECIOS'!A:B,2,FALSE)</f>
        <v>Soldadura liquida para PVC 1/4</v>
      </c>
      <c r="D443" s="12" t="str">
        <f>VLOOKUP(B443,'LISTA DE PRECIOS'!A:D,4,FALSE)</f>
        <v>Un</v>
      </c>
      <c r="E443" s="12">
        <v>0.12</v>
      </c>
      <c r="F443" s="12">
        <v>1.03</v>
      </c>
      <c r="G443" s="13">
        <f>VLOOKUP(B443,'LISTA DE PRECIOS'!A:E,5,FALSE)</f>
        <v>62900</v>
      </c>
      <c r="H443" s="39">
        <f>+ROUND(E443*F443*G443,0)</f>
        <v>7774</v>
      </c>
    </row>
    <row r="444" spans="2:8">
      <c r="B444" s="169" t="s">
        <v>2427</v>
      </c>
      <c r="C444" s="11" t="str">
        <f>VLOOKUP(B444,'LISTA DE PRECIOS'!A:B,2,FALSE)</f>
        <v>Mortero 1:3 (producción)</v>
      </c>
      <c r="D444" s="12" t="str">
        <f>VLOOKUP(B444,'LISTA DE PRECIOS'!A:D,4,FALSE)</f>
        <v>M3</v>
      </c>
      <c r="E444" s="12">
        <v>1E-3</v>
      </c>
      <c r="F444" s="12">
        <v>1.03</v>
      </c>
      <c r="G444" s="13">
        <f>VLOOKUP(B444,'LISTA DE PRECIOS'!A:E,5,FALSE)</f>
        <v>335812</v>
      </c>
      <c r="H444" s="39">
        <f>+ROUND(E444*F444*G444,0)</f>
        <v>346</v>
      </c>
    </row>
    <row r="445" spans="2:8" ht="15.75" thickBot="1">
      <c r="B445" s="1022"/>
      <c r="C445" s="1023"/>
      <c r="D445" s="1024"/>
      <c r="E445" s="1030" t="s">
        <v>497</v>
      </c>
      <c r="F445" s="1031"/>
      <c r="G445" s="1032"/>
      <c r="H445" s="29">
        <f>ROUND(SUM(H440:H444),0)</f>
        <v>93768</v>
      </c>
    </row>
    <row r="446" spans="2:8" ht="10.9" customHeight="1" thickBot="1">
      <c r="B446" s="1027" t="s">
        <v>2427</v>
      </c>
      <c r="C446" s="1027"/>
      <c r="D446" s="1027"/>
      <c r="E446" s="1027"/>
      <c r="F446" s="1027"/>
      <c r="G446" s="1027"/>
      <c r="H446" s="1027"/>
    </row>
    <row r="447" spans="2:8">
      <c r="B447" s="1028" t="s">
        <v>489</v>
      </c>
      <c r="C447" s="1029"/>
      <c r="D447" s="41" t="s">
        <v>490</v>
      </c>
      <c r="E447" s="25" t="s">
        <v>491</v>
      </c>
      <c r="F447" s="25" t="s">
        <v>2530</v>
      </c>
      <c r="G447" s="26" t="s">
        <v>492</v>
      </c>
      <c r="H447" s="27" t="s">
        <v>493</v>
      </c>
    </row>
    <row r="448" spans="2:8" ht="15.75" thickBot="1">
      <c r="B448" s="91" t="s">
        <v>543</v>
      </c>
      <c r="C448" s="11" t="str">
        <f>VLOOKUP(B448,'LISTA DE PRECIOS'!A:B,2,FALSE)</f>
        <v>Herramienta menor</v>
      </c>
      <c r="D448" s="12" t="str">
        <f>VLOOKUP(B448,'LISTA DE PRECIOS'!A:D,4,FALSE)</f>
        <v>%MO</v>
      </c>
      <c r="E448" s="155">
        <v>0.1</v>
      </c>
      <c r="F448" s="155"/>
      <c r="G448" s="93">
        <f>+H458</f>
        <v>38060</v>
      </c>
      <c r="H448" s="154">
        <f>+ROUND(E448*G448,0)</f>
        <v>3806</v>
      </c>
    </row>
    <row r="449" spans="2:8" ht="15.75" thickBot="1">
      <c r="B449" s="1022"/>
      <c r="C449" s="1023"/>
      <c r="D449" s="1024"/>
      <c r="E449" s="1030" t="s">
        <v>498</v>
      </c>
      <c r="F449" s="1031"/>
      <c r="G449" s="1032"/>
      <c r="H449" s="29">
        <f>ROUND(SUM(H448:H448),0)</f>
        <v>3806</v>
      </c>
    </row>
    <row r="450" spans="2:8" ht="10.15" customHeight="1" thickBot="1">
      <c r="B450" s="42"/>
      <c r="C450" s="42"/>
      <c r="D450" s="42"/>
      <c r="E450" s="10"/>
      <c r="F450" s="10"/>
      <c r="G450" s="7"/>
      <c r="H450" s="8"/>
    </row>
    <row r="451" spans="2:8" ht="24.75" thickBot="1">
      <c r="B451" s="1033" t="s">
        <v>499</v>
      </c>
      <c r="C451" s="1034"/>
      <c r="D451" s="30" t="s">
        <v>495</v>
      </c>
      <c r="E451" s="30" t="s">
        <v>501</v>
      </c>
      <c r="F451" s="25" t="s">
        <v>2530</v>
      </c>
      <c r="G451" s="31" t="s">
        <v>500</v>
      </c>
      <c r="H451" s="32" t="s">
        <v>493</v>
      </c>
    </row>
    <row r="452" spans="2:8" ht="15.75" thickBot="1">
      <c r="B452" s="15">
        <v>3</v>
      </c>
      <c r="C452" s="16" t="s">
        <v>4</v>
      </c>
      <c r="D452" s="17"/>
      <c r="E452" s="18"/>
      <c r="F452" s="18"/>
      <c r="G452" s="19"/>
      <c r="H452" s="20">
        <f>+ROUND(E452*G452,0)</f>
        <v>0</v>
      </c>
    </row>
    <row r="453" spans="2:8" ht="15.75" thickBot="1">
      <c r="B453" s="991"/>
      <c r="C453" s="991"/>
      <c r="D453" s="991"/>
      <c r="E453" s="992" t="s">
        <v>502</v>
      </c>
      <c r="F453" s="993"/>
      <c r="G453" s="994"/>
      <c r="H453" s="33">
        <f>ROUND(SUM(H452:H452),0)</f>
        <v>0</v>
      </c>
    </row>
    <row r="454" spans="2:8" ht="15.75" thickBot="1">
      <c r="B454" s="1027"/>
      <c r="C454" s="1027"/>
      <c r="D454" s="1027"/>
      <c r="E454" s="1027"/>
      <c r="F454" s="1027"/>
      <c r="G454" s="1027"/>
      <c r="H454" s="1027"/>
    </row>
    <row r="455" spans="2:8">
      <c r="B455" s="1028" t="s">
        <v>503</v>
      </c>
      <c r="C455" s="1029"/>
      <c r="D455" s="41" t="s">
        <v>495</v>
      </c>
      <c r="E455" s="25" t="s">
        <v>504</v>
      </c>
      <c r="F455" s="25" t="s">
        <v>2530</v>
      </c>
      <c r="G455" s="26" t="s">
        <v>505</v>
      </c>
      <c r="H455" s="27" t="s">
        <v>493</v>
      </c>
    </row>
    <row r="456" spans="2:8" ht="15.75" thickBot="1">
      <c r="B456" s="111" t="s">
        <v>2514</v>
      </c>
      <c r="C456" s="11" t="str">
        <f>VLOOKUP(B456,'LISTA DE PRECIOS'!A:B,2,FALSE)</f>
        <v>Ayudante</v>
      </c>
      <c r="D456" s="12" t="str">
        <f>VLOOKUP(B456,'LISTA DE PRECIOS'!A:D,4,FALSE)</f>
        <v>Día</v>
      </c>
      <c r="E456" s="125">
        <v>0.2</v>
      </c>
      <c r="F456" s="125">
        <v>1</v>
      </c>
      <c r="G456" s="13">
        <f>VLOOKUP(B456,'LISTA DE PRECIOS'!A:E,5,FALSE)</f>
        <v>67964</v>
      </c>
      <c r="H456" s="131">
        <f>+ROUND(E456*F456*G456,0)</f>
        <v>13593</v>
      </c>
    </row>
    <row r="457" spans="2:8" ht="15.75" thickBot="1">
      <c r="B457" s="135" t="s">
        <v>2516</v>
      </c>
      <c r="C457" s="11" t="str">
        <f>VLOOKUP(B457,'LISTA DE PRECIOS'!A:B,2,FALSE)</f>
        <v>Oficial</v>
      </c>
      <c r="D457" s="12" t="str">
        <f>VLOOKUP(B457,'LISTA DE PRECIOS'!A:D,4,FALSE)</f>
        <v>Día</v>
      </c>
      <c r="E457" s="125">
        <v>0.2</v>
      </c>
      <c r="F457" s="125">
        <v>1</v>
      </c>
      <c r="G457" s="13">
        <f>VLOOKUP(B457,'LISTA DE PRECIOS'!A:E,5,FALSE)</f>
        <v>122335</v>
      </c>
      <c r="H457" s="131">
        <f>+ROUND(E457*F457*G457,0)</f>
        <v>24467</v>
      </c>
    </row>
    <row r="458" spans="2:8" ht="15.75" thickBot="1">
      <c r="B458" s="991"/>
      <c r="C458" s="991"/>
      <c r="D458" s="991"/>
      <c r="E458" s="1042" t="s">
        <v>506</v>
      </c>
      <c r="F458" s="1043"/>
      <c r="G458" s="1031"/>
      <c r="H458" s="29">
        <f>ROUND(SUM(H456:H457),0)</f>
        <v>38060</v>
      </c>
    </row>
    <row r="459" spans="2:8" ht="8.4499999999999993" customHeight="1" thickBot="1">
      <c r="B459" s="42"/>
      <c r="C459" s="42"/>
      <c r="D459" s="42"/>
      <c r="E459" s="42"/>
      <c r="F459" s="42"/>
      <c r="G459" s="42"/>
      <c r="H459" s="42"/>
    </row>
    <row r="460" spans="2:8" ht="15.75" thickBot="1">
      <c r="B460" s="40"/>
      <c r="C460" s="40"/>
      <c r="D460" s="40"/>
      <c r="E460" s="995" t="s">
        <v>507</v>
      </c>
      <c r="F460" s="996"/>
      <c r="G460" s="997"/>
      <c r="H460" s="14">
        <f>+ROUND(H458+H449+H445+H453,0)</f>
        <v>135634</v>
      </c>
    </row>
    <row r="462" spans="2:8" ht="15.75" thickBot="1"/>
    <row r="463" spans="2:8" ht="17.45" customHeight="1" thickBot="1">
      <c r="B463" s="998" t="s">
        <v>2532</v>
      </c>
      <c r="C463" s="999"/>
      <c r="D463" s="999"/>
      <c r="E463" s="999"/>
      <c r="F463" s="999"/>
      <c r="G463" s="999"/>
      <c r="H463" s="1000"/>
    </row>
    <row r="464" spans="2:8" ht="18" customHeight="1" thickBot="1">
      <c r="B464" s="1001" t="s">
        <v>488</v>
      </c>
      <c r="C464" s="1002"/>
      <c r="D464" s="1003"/>
      <c r="E464" s="1004"/>
      <c r="F464" s="1004"/>
      <c r="G464" s="1004"/>
      <c r="H464" s="1005"/>
    </row>
    <row r="465" spans="2:8" ht="15.75" thickBot="1">
      <c r="B465" s="1006" t="s">
        <v>2578</v>
      </c>
      <c r="C465" s="1007"/>
      <c r="D465" s="1008" t="s">
        <v>2245</v>
      </c>
      <c r="E465" s="1007"/>
      <c r="F465" s="1007"/>
      <c r="G465" s="1007"/>
      <c r="H465" s="1009"/>
    </row>
    <row r="466" spans="2:8" ht="14.45" customHeight="1">
      <c r="B466" s="1010" t="str">
        <f>VLOOKUP(D465,ACTIVIDADES!A:D,2,FALSE)</f>
        <v>Tubería PVC de alcantarillado de pared estructural d =  8", exterior corrugado</v>
      </c>
      <c r="C466" s="1011"/>
      <c r="D466" s="1010" t="s">
        <v>34</v>
      </c>
      <c r="E466" s="1011"/>
      <c r="F466" s="1011"/>
      <c r="G466" s="1011"/>
      <c r="H466" s="38" t="s">
        <v>1</v>
      </c>
    </row>
    <row r="467" spans="2:8" ht="9.6" customHeight="1">
      <c r="B467" s="1012"/>
      <c r="C467" s="1013"/>
      <c r="D467" s="1016">
        <f>+ROUND(H486+H477+H473+H481,0)</f>
        <v>49985</v>
      </c>
      <c r="E467" s="1017"/>
      <c r="F467" s="1017"/>
      <c r="G467" s="1017"/>
      <c r="H467" s="1020" t="s">
        <v>28</v>
      </c>
    </row>
    <row r="468" spans="2:8" ht="27" customHeight="1" thickBot="1">
      <c r="B468" s="1014"/>
      <c r="C468" s="1015"/>
      <c r="D468" s="1018"/>
      <c r="E468" s="1019"/>
      <c r="F468" s="1019"/>
      <c r="G468" s="1019"/>
      <c r="H468" s="1021"/>
    </row>
    <row r="469" spans="2:8" ht="9.75" customHeight="1" thickBot="1"/>
    <row r="470" spans="2:8">
      <c r="B470" s="1207" t="s">
        <v>494</v>
      </c>
      <c r="C470" s="1208"/>
      <c r="D470" s="124" t="s">
        <v>495</v>
      </c>
      <c r="E470" s="123" t="s">
        <v>496</v>
      </c>
      <c r="F470" s="123" t="s">
        <v>2542</v>
      </c>
      <c r="G470" s="122" t="s">
        <v>492</v>
      </c>
      <c r="H470" s="121" t="s">
        <v>493</v>
      </c>
    </row>
    <row r="471" spans="2:8" ht="22.5">
      <c r="B471" s="169" t="s">
        <v>1215</v>
      </c>
      <c r="C471" s="11" t="str">
        <f>VLOOKUP(B471,'LISTA DE PRECIOS'!A:B,2,FALSE)</f>
        <v>Tubería PVC de alcantarillado de pared estructural d =  8", exterior corrugado</v>
      </c>
      <c r="D471" s="12" t="str">
        <f>VLOOKUP(B471,'LISTA DE PRECIOS'!A:D,4,FALSE)</f>
        <v>M</v>
      </c>
      <c r="E471" s="12">
        <v>1</v>
      </c>
      <c r="F471" s="12">
        <v>1.05</v>
      </c>
      <c r="G471" s="13">
        <f>VLOOKUP(B471,'LISTA DE PRECIOS'!A:E,5,FALSE)</f>
        <v>37576</v>
      </c>
      <c r="H471" s="39">
        <f>+ROUND(E471*F471*G471,0)</f>
        <v>39455</v>
      </c>
    </row>
    <row r="472" spans="2:8">
      <c r="B472" s="169" t="s">
        <v>1270</v>
      </c>
      <c r="C472" s="11" t="str">
        <f>VLOOKUP(B472,'LISTA DE PRECIOS'!A:B,2,FALSE)</f>
        <v>Vaselina</v>
      </c>
      <c r="D472" s="12" t="str">
        <f>VLOOKUP(B472,'LISTA DE PRECIOS'!A:D,4,FALSE)</f>
        <v>Lb</v>
      </c>
      <c r="E472" s="176">
        <v>1.2E-2</v>
      </c>
      <c r="F472" s="12">
        <v>1.03</v>
      </c>
      <c r="G472" s="13">
        <f>VLOOKUP(B472,'LISTA DE PRECIOS'!A:E,5,FALSE)</f>
        <v>5263.5</v>
      </c>
      <c r="H472" s="39">
        <f>+ROUND(E472*G472,0)</f>
        <v>63</v>
      </c>
    </row>
    <row r="473" spans="2:8" ht="15.75" thickBot="1">
      <c r="B473" s="1022"/>
      <c r="C473" s="1023"/>
      <c r="D473" s="1024"/>
      <c r="E473" s="1030" t="s">
        <v>497</v>
      </c>
      <c r="F473" s="1031"/>
      <c r="G473" s="1032"/>
      <c r="H473" s="29">
        <f>ROUND(SUM(H471:H472),0)</f>
        <v>39518</v>
      </c>
    </row>
    <row r="474" spans="2:8" ht="10.9" customHeight="1" thickBot="1">
      <c r="B474" s="1027"/>
      <c r="C474" s="1027"/>
      <c r="D474" s="1027"/>
      <c r="E474" s="1027"/>
      <c r="F474" s="1027"/>
      <c r="G474" s="1027"/>
      <c r="H474" s="1027"/>
    </row>
    <row r="475" spans="2:8">
      <c r="B475" s="1028" t="s">
        <v>489</v>
      </c>
      <c r="C475" s="1029"/>
      <c r="D475" s="41" t="s">
        <v>490</v>
      </c>
      <c r="E475" s="25" t="s">
        <v>491</v>
      </c>
      <c r="F475" s="25" t="s">
        <v>2530</v>
      </c>
      <c r="G475" s="26" t="s">
        <v>492</v>
      </c>
      <c r="H475" s="27" t="s">
        <v>493</v>
      </c>
    </row>
    <row r="476" spans="2:8" ht="15.75" thickBot="1">
      <c r="B476" s="91" t="s">
        <v>543</v>
      </c>
      <c r="C476" s="11" t="str">
        <f>VLOOKUP(B476,'LISTA DE PRECIOS'!A:B,2,FALSE)</f>
        <v>Herramienta menor</v>
      </c>
      <c r="D476" s="12" t="str">
        <f>VLOOKUP(B476,'LISTA DE PRECIOS'!A:D,4,FALSE)</f>
        <v>%MO</v>
      </c>
      <c r="E476" s="155">
        <v>0.1</v>
      </c>
      <c r="F476" s="155"/>
      <c r="G476" s="93">
        <f>+H486</f>
        <v>9515</v>
      </c>
      <c r="H476" s="154">
        <f>+ROUND(E476*G476,0)</f>
        <v>952</v>
      </c>
    </row>
    <row r="477" spans="2:8" ht="15.75" thickBot="1">
      <c r="B477" s="1022"/>
      <c r="C477" s="1023"/>
      <c r="D477" s="1024"/>
      <c r="E477" s="1030" t="s">
        <v>498</v>
      </c>
      <c r="F477" s="1031"/>
      <c r="G477" s="1032"/>
      <c r="H477" s="29">
        <f>ROUND(SUM(H476:H476),0)</f>
        <v>952</v>
      </c>
    </row>
    <row r="478" spans="2:8" ht="10.15" customHeight="1" thickBot="1">
      <c r="B478" s="42"/>
      <c r="C478" s="42"/>
      <c r="D478" s="42"/>
      <c r="E478" s="10"/>
      <c r="F478" s="10"/>
      <c r="G478" s="7"/>
      <c r="H478" s="8"/>
    </row>
    <row r="479" spans="2:8" ht="24.75" thickBot="1">
      <c r="B479" s="1033" t="s">
        <v>499</v>
      </c>
      <c r="C479" s="1034"/>
      <c r="D479" s="30" t="s">
        <v>495</v>
      </c>
      <c r="E479" s="30" t="s">
        <v>501</v>
      </c>
      <c r="F479" s="25" t="s">
        <v>2530</v>
      </c>
      <c r="G479" s="31" t="s">
        <v>500</v>
      </c>
      <c r="H479" s="32" t="s">
        <v>493</v>
      </c>
    </row>
    <row r="480" spans="2:8" ht="15.75" thickBot="1">
      <c r="B480" s="15">
        <v>3</v>
      </c>
      <c r="C480" s="16" t="s">
        <v>4</v>
      </c>
      <c r="D480" s="17"/>
      <c r="E480" s="18"/>
      <c r="F480" s="18"/>
      <c r="G480" s="19"/>
      <c r="H480" s="20">
        <f>+ROUND(E480*G480,0)</f>
        <v>0</v>
      </c>
    </row>
    <row r="481" spans="2:8" ht="15.75" thickBot="1">
      <c r="B481" s="991"/>
      <c r="C481" s="991"/>
      <c r="D481" s="991"/>
      <c r="E481" s="992" t="s">
        <v>502</v>
      </c>
      <c r="F481" s="993"/>
      <c r="G481" s="994"/>
      <c r="H481" s="33">
        <f>ROUND(SUM(H480:H480),0)</f>
        <v>0</v>
      </c>
    </row>
    <row r="482" spans="2:8" ht="15.75" thickBot="1">
      <c r="B482" s="1027"/>
      <c r="C482" s="1027"/>
      <c r="D482" s="1027"/>
      <c r="E482" s="1027"/>
      <c r="F482" s="1027"/>
      <c r="G482" s="1027"/>
      <c r="H482" s="1027"/>
    </row>
    <row r="483" spans="2:8">
      <c r="B483" s="1028" t="s">
        <v>503</v>
      </c>
      <c r="C483" s="1029"/>
      <c r="D483" s="41" t="s">
        <v>495</v>
      </c>
      <c r="E483" s="25" t="s">
        <v>504</v>
      </c>
      <c r="F483" s="25" t="s">
        <v>2530</v>
      </c>
      <c r="G483" s="26" t="s">
        <v>505</v>
      </c>
      <c r="H483" s="27" t="s">
        <v>493</v>
      </c>
    </row>
    <row r="484" spans="2:8" ht="15.75" thickBot="1">
      <c r="B484" s="111" t="s">
        <v>2514</v>
      </c>
      <c r="C484" s="11" t="str">
        <f>VLOOKUP(B484,'LISTA DE PRECIOS'!A:B,2,FALSE)</f>
        <v>Ayudante</v>
      </c>
      <c r="D484" s="12" t="str">
        <f>VLOOKUP(B484,'LISTA DE PRECIOS'!A:D,4,FALSE)</f>
        <v>Día</v>
      </c>
      <c r="E484" s="125">
        <v>0.05</v>
      </c>
      <c r="F484" s="125">
        <v>1</v>
      </c>
      <c r="G484" s="13">
        <f>VLOOKUP(B484,'LISTA DE PRECIOS'!A:E,5,FALSE)</f>
        <v>67964</v>
      </c>
      <c r="H484" s="131">
        <f>+ROUND(E484*F484*G484,0)</f>
        <v>3398</v>
      </c>
    </row>
    <row r="485" spans="2:8" ht="15.75" thickBot="1">
      <c r="B485" s="135" t="s">
        <v>2516</v>
      </c>
      <c r="C485" s="11" t="str">
        <f>VLOOKUP(B485,'LISTA DE PRECIOS'!A:B,2,FALSE)</f>
        <v>Oficial</v>
      </c>
      <c r="D485" s="12" t="str">
        <f>VLOOKUP(B485,'LISTA DE PRECIOS'!A:D,4,FALSE)</f>
        <v>Día</v>
      </c>
      <c r="E485" s="125">
        <v>0.05</v>
      </c>
      <c r="F485" s="125">
        <v>1</v>
      </c>
      <c r="G485" s="13">
        <f>VLOOKUP(B485,'LISTA DE PRECIOS'!A:E,5,FALSE)</f>
        <v>122335</v>
      </c>
      <c r="H485" s="131">
        <f>+ROUND(E485*F485*G485,0)</f>
        <v>6117</v>
      </c>
    </row>
    <row r="486" spans="2:8" ht="15.75" thickBot="1">
      <c r="B486" s="991"/>
      <c r="C486" s="991"/>
      <c r="D486" s="991"/>
      <c r="E486" s="1042" t="s">
        <v>506</v>
      </c>
      <c r="F486" s="1043"/>
      <c r="G486" s="1031"/>
      <c r="H486" s="29">
        <f>ROUND(SUM(H484:H485),0)</f>
        <v>9515</v>
      </c>
    </row>
    <row r="487" spans="2:8" ht="8.4499999999999993" customHeight="1" thickBot="1">
      <c r="B487" s="42"/>
      <c r="C487" s="42"/>
      <c r="D487" s="42"/>
      <c r="E487" s="42"/>
      <c r="F487" s="42"/>
      <c r="G487" s="42"/>
      <c r="H487" s="42"/>
    </row>
    <row r="488" spans="2:8" ht="15.75" thickBot="1">
      <c r="B488" s="40"/>
      <c r="C488" s="40"/>
      <c r="D488" s="40"/>
      <c r="E488" s="995" t="s">
        <v>507</v>
      </c>
      <c r="F488" s="996"/>
      <c r="G488" s="997"/>
      <c r="H488" s="14">
        <f>+ROUND(H486+H477+H473+H481,0)</f>
        <v>49985</v>
      </c>
    </row>
    <row r="490" spans="2:8" ht="15.75" thickBot="1"/>
    <row r="491" spans="2:8" ht="17.45" customHeight="1" thickBot="1">
      <c r="B491" s="998" t="s">
        <v>2532</v>
      </c>
      <c r="C491" s="999"/>
      <c r="D491" s="999"/>
      <c r="E491" s="999"/>
      <c r="F491" s="999"/>
      <c r="G491" s="999"/>
      <c r="H491" s="1000"/>
    </row>
    <row r="492" spans="2:8" ht="18" customHeight="1" thickBot="1">
      <c r="B492" s="1001" t="s">
        <v>488</v>
      </c>
      <c r="C492" s="1002"/>
      <c r="D492" s="1003"/>
      <c r="E492" s="1004"/>
      <c r="F492" s="1004"/>
      <c r="G492" s="1004"/>
      <c r="H492" s="1005"/>
    </row>
    <row r="493" spans="2:8" ht="15.75" thickBot="1">
      <c r="B493" s="1006" t="s">
        <v>2578</v>
      </c>
      <c r="C493" s="1007"/>
      <c r="D493" s="1008" t="s">
        <v>2281</v>
      </c>
      <c r="E493" s="1007"/>
      <c r="F493" s="1007"/>
      <c r="G493" s="1007"/>
      <c r="H493" s="1009"/>
    </row>
    <row r="494" spans="2:8" ht="14.45" customHeight="1">
      <c r="B494" s="1010" t="str">
        <f>VLOOKUP(D493,ACTIVIDADES!A:D,2,FALSE)</f>
        <v>Trampa de grasa 250 lts</v>
      </c>
      <c r="C494" s="1011"/>
      <c r="D494" s="1010" t="s">
        <v>34</v>
      </c>
      <c r="E494" s="1011"/>
      <c r="F494" s="1011"/>
      <c r="G494" s="1011"/>
      <c r="H494" s="38" t="s">
        <v>1</v>
      </c>
    </row>
    <row r="495" spans="2:8" ht="9.6" customHeight="1">
      <c r="B495" s="1012"/>
      <c r="C495" s="1013"/>
      <c r="D495" s="1016">
        <f>+ROUND(H513+H504+H500+H508,0)</f>
        <v>467743</v>
      </c>
      <c r="E495" s="1017"/>
      <c r="F495" s="1017"/>
      <c r="G495" s="1017"/>
      <c r="H495" s="1020" t="s">
        <v>35</v>
      </c>
    </row>
    <row r="496" spans="2:8" ht="27" customHeight="1" thickBot="1">
      <c r="B496" s="1014"/>
      <c r="C496" s="1015"/>
      <c r="D496" s="1018"/>
      <c r="E496" s="1019"/>
      <c r="F496" s="1019"/>
      <c r="G496" s="1019"/>
      <c r="H496" s="1021"/>
    </row>
    <row r="497" spans="2:8" ht="9.75" customHeight="1" thickBot="1"/>
    <row r="498" spans="2:8">
      <c r="B498" s="1207" t="s">
        <v>494</v>
      </c>
      <c r="C498" s="1208"/>
      <c r="D498" s="124" t="s">
        <v>495</v>
      </c>
      <c r="E498" s="123" t="s">
        <v>496</v>
      </c>
      <c r="F498" s="123" t="s">
        <v>2542</v>
      </c>
      <c r="G498" s="122" t="s">
        <v>492</v>
      </c>
      <c r="H498" s="121" t="s">
        <v>493</v>
      </c>
    </row>
    <row r="499" spans="2:8">
      <c r="B499" s="169" t="s">
        <v>1164</v>
      </c>
      <c r="C499" s="11" t="str">
        <f>VLOOKUP(B499,'LISTA DE PRECIOS'!A:B,2,FALSE)</f>
        <v>Trampa de grasa 250 lts</v>
      </c>
      <c r="D499" s="12" t="str">
        <f>VLOOKUP(B499,'LISTA DE PRECIOS'!A:D,4,FALSE)</f>
        <v>Un</v>
      </c>
      <c r="E499" s="12">
        <v>1</v>
      </c>
      <c r="F499" s="12">
        <v>1.05</v>
      </c>
      <c r="G499" s="13">
        <f>VLOOKUP(B499,'LISTA DE PRECIOS'!A:E,5,FALSE)</f>
        <v>379680.20999999996</v>
      </c>
      <c r="H499" s="39">
        <f>+ROUND(E499*F499*G499,0)</f>
        <v>398664</v>
      </c>
    </row>
    <row r="500" spans="2:8" ht="15.75" thickBot="1">
      <c r="B500" s="1022"/>
      <c r="C500" s="1023"/>
      <c r="D500" s="1024"/>
      <c r="E500" s="1030" t="s">
        <v>497</v>
      </c>
      <c r="F500" s="1031"/>
      <c r="G500" s="1032"/>
      <c r="H500" s="29">
        <f>ROUND(SUM(H499:H499),0)</f>
        <v>398664</v>
      </c>
    </row>
    <row r="501" spans="2:8" ht="10.9" customHeight="1" thickBot="1">
      <c r="B501" s="1027"/>
      <c r="C501" s="1027"/>
      <c r="D501" s="1027"/>
      <c r="E501" s="1027"/>
      <c r="F501" s="1027"/>
      <c r="G501" s="1027"/>
      <c r="H501" s="1027"/>
    </row>
    <row r="502" spans="2:8">
      <c r="B502" s="1028" t="s">
        <v>489</v>
      </c>
      <c r="C502" s="1029"/>
      <c r="D502" s="41" t="s">
        <v>490</v>
      </c>
      <c r="E502" s="25" t="s">
        <v>491</v>
      </c>
      <c r="F502" s="25" t="s">
        <v>2530</v>
      </c>
      <c r="G502" s="26" t="s">
        <v>492</v>
      </c>
      <c r="H502" s="27" t="s">
        <v>493</v>
      </c>
    </row>
    <row r="503" spans="2:8" ht="15.75" thickBot="1">
      <c r="B503" s="91" t="s">
        <v>543</v>
      </c>
      <c r="C503" s="11" t="str">
        <f>VLOOKUP(B503,'LISTA DE PRECIOS'!A:B,2,FALSE)</f>
        <v>Herramienta menor</v>
      </c>
      <c r="D503" s="12" t="str">
        <f>VLOOKUP(B503,'LISTA DE PRECIOS'!A:D,4,FALSE)</f>
        <v>%MO</v>
      </c>
      <c r="E503" s="155">
        <v>0.1</v>
      </c>
      <c r="F503" s="155"/>
      <c r="G503" s="93">
        <f>+H513</f>
        <v>62799</v>
      </c>
      <c r="H503" s="154">
        <f>+ROUND(E503*G503,0)</f>
        <v>6280</v>
      </c>
    </row>
    <row r="504" spans="2:8" ht="15.75" thickBot="1">
      <c r="B504" s="1022"/>
      <c r="C504" s="1023"/>
      <c r="D504" s="1024"/>
      <c r="E504" s="1030" t="s">
        <v>498</v>
      </c>
      <c r="F504" s="1031"/>
      <c r="G504" s="1032"/>
      <c r="H504" s="29">
        <f>ROUND(SUM(H503:H503),0)</f>
        <v>6280</v>
      </c>
    </row>
    <row r="505" spans="2:8" ht="10.15" customHeight="1" thickBot="1">
      <c r="B505" s="42"/>
      <c r="C505" s="42"/>
      <c r="D505" s="42"/>
      <c r="E505" s="10"/>
      <c r="F505" s="10"/>
      <c r="G505" s="7"/>
      <c r="H505" s="8"/>
    </row>
    <row r="506" spans="2:8" ht="24.75" thickBot="1">
      <c r="B506" s="1033" t="s">
        <v>499</v>
      </c>
      <c r="C506" s="1034"/>
      <c r="D506" s="30" t="s">
        <v>495</v>
      </c>
      <c r="E506" s="30" t="s">
        <v>501</v>
      </c>
      <c r="F506" s="25" t="s">
        <v>2530</v>
      </c>
      <c r="G506" s="31" t="s">
        <v>500</v>
      </c>
      <c r="H506" s="32" t="s">
        <v>493</v>
      </c>
    </row>
    <row r="507" spans="2:8" ht="15.75" thickBot="1">
      <c r="B507" s="15">
        <v>3</v>
      </c>
      <c r="C507" s="16" t="s">
        <v>4</v>
      </c>
      <c r="D507" s="17"/>
      <c r="E507" s="18"/>
      <c r="F507" s="18"/>
      <c r="G507" s="19"/>
      <c r="H507" s="20">
        <f>+ROUND(E507*G507,0)</f>
        <v>0</v>
      </c>
    </row>
    <row r="508" spans="2:8" ht="15.75" thickBot="1">
      <c r="B508" s="991"/>
      <c r="C508" s="991"/>
      <c r="D508" s="991"/>
      <c r="E508" s="992" t="s">
        <v>502</v>
      </c>
      <c r="F508" s="993"/>
      <c r="G508" s="994"/>
      <c r="H508" s="33">
        <f>ROUND(SUM(H507:H507),0)</f>
        <v>0</v>
      </c>
    </row>
    <row r="509" spans="2:8" ht="15.75" thickBot="1">
      <c r="B509" s="1027"/>
      <c r="C509" s="1027"/>
      <c r="D509" s="1027"/>
      <c r="E509" s="1027"/>
      <c r="F509" s="1027"/>
      <c r="G509" s="1027"/>
      <c r="H509" s="1027"/>
    </row>
    <row r="510" spans="2:8">
      <c r="B510" s="1028" t="s">
        <v>503</v>
      </c>
      <c r="C510" s="1029"/>
      <c r="D510" s="41" t="s">
        <v>495</v>
      </c>
      <c r="E510" s="25" t="s">
        <v>504</v>
      </c>
      <c r="F510" s="25" t="s">
        <v>2530</v>
      </c>
      <c r="G510" s="26" t="s">
        <v>505</v>
      </c>
      <c r="H510" s="27" t="s">
        <v>493</v>
      </c>
    </row>
    <row r="511" spans="2:8" ht="15.75" thickBot="1">
      <c r="B511" s="111" t="s">
        <v>2514</v>
      </c>
      <c r="C511" s="11" t="str">
        <f>VLOOKUP(B511,'LISTA DE PRECIOS'!A:B,2,FALSE)</f>
        <v>Ayudante</v>
      </c>
      <c r="D511" s="12" t="str">
        <f>VLOOKUP(B511,'LISTA DE PRECIOS'!A:D,4,FALSE)</f>
        <v>Día</v>
      </c>
      <c r="E511" s="125">
        <v>0.33</v>
      </c>
      <c r="F511" s="125">
        <v>1</v>
      </c>
      <c r="G511" s="13">
        <f>VLOOKUP(B511,'LISTA DE PRECIOS'!A:E,5,FALSE)</f>
        <v>67964</v>
      </c>
      <c r="H511" s="131">
        <f>+ROUND(E511*F511*G511,0)</f>
        <v>22428</v>
      </c>
    </row>
    <row r="512" spans="2:8" ht="15.75" thickBot="1">
      <c r="B512" s="135" t="s">
        <v>2516</v>
      </c>
      <c r="C512" s="11" t="str">
        <f>VLOOKUP(B512,'LISTA DE PRECIOS'!A:B,2,FALSE)</f>
        <v>Oficial</v>
      </c>
      <c r="D512" s="12" t="str">
        <f>VLOOKUP(B512,'LISTA DE PRECIOS'!A:D,4,FALSE)</f>
        <v>Día</v>
      </c>
      <c r="E512" s="125">
        <v>0.33</v>
      </c>
      <c r="F512" s="125">
        <v>1</v>
      </c>
      <c r="G512" s="13">
        <f>VLOOKUP(B512,'LISTA DE PRECIOS'!A:E,5,FALSE)</f>
        <v>122335</v>
      </c>
      <c r="H512" s="131">
        <f>+ROUND(E512*F512*G512,0)</f>
        <v>40371</v>
      </c>
    </row>
    <row r="513" spans="2:11" ht="15.75" thickBot="1">
      <c r="B513" s="991"/>
      <c r="C513" s="991"/>
      <c r="D513" s="991"/>
      <c r="E513" s="1042" t="s">
        <v>506</v>
      </c>
      <c r="F513" s="1043"/>
      <c r="G513" s="1031"/>
      <c r="H513" s="29">
        <f>ROUND(SUM(H511:H512),0)</f>
        <v>62799</v>
      </c>
    </row>
    <row r="514" spans="2:11" ht="8.4499999999999993" customHeight="1" thickBot="1">
      <c r="B514" s="42"/>
      <c r="C514" s="42"/>
      <c r="D514" s="42"/>
      <c r="E514" s="42"/>
      <c r="F514" s="42"/>
      <c r="G514" s="42"/>
      <c r="H514" s="42"/>
    </row>
    <row r="515" spans="2:11" ht="15.75" thickBot="1">
      <c r="B515" s="40"/>
      <c r="C515" s="40"/>
      <c r="D515" s="40"/>
      <c r="E515" s="995" t="s">
        <v>507</v>
      </c>
      <c r="F515" s="996"/>
      <c r="G515" s="997"/>
      <c r="H515" s="14">
        <f>+ROUND(H513+H504+H500+H508,0)</f>
        <v>467743</v>
      </c>
    </row>
    <row r="516" spans="2:11">
      <c r="B516" s="40"/>
      <c r="C516" s="40"/>
      <c r="D516" s="40"/>
      <c r="E516" s="201"/>
      <c r="F516" s="201"/>
      <c r="G516" s="201"/>
      <c r="H516" s="200"/>
    </row>
    <row r="517" spans="2:11" ht="15.75" thickBot="1"/>
    <row r="518" spans="2:11" ht="17.45" customHeight="1" thickBot="1">
      <c r="B518" s="998" t="s">
        <v>2532</v>
      </c>
      <c r="C518" s="999"/>
      <c r="D518" s="999"/>
      <c r="E518" s="999"/>
      <c r="F518" s="999"/>
      <c r="G518" s="999"/>
      <c r="H518" s="1000"/>
    </row>
    <row r="519" spans="2:11" ht="18" customHeight="1" thickBot="1">
      <c r="B519" s="1001" t="s">
        <v>488</v>
      </c>
      <c r="C519" s="1002"/>
      <c r="D519" s="1003"/>
      <c r="E519" s="1004"/>
      <c r="F519" s="1004"/>
      <c r="G519" s="1004"/>
      <c r="H519" s="1005"/>
    </row>
    <row r="520" spans="2:11" ht="15.75" thickBot="1">
      <c r="B520" s="1006" t="s">
        <v>2578</v>
      </c>
      <c r="C520" s="1007"/>
      <c r="D520" s="1008" t="s">
        <v>2701</v>
      </c>
      <c r="E520" s="1007"/>
      <c r="F520" s="1007"/>
      <c r="G520" s="1007"/>
      <c r="H520" s="1009"/>
    </row>
    <row r="521" spans="2:11" ht="14.45" customHeight="1">
      <c r="B521" s="1010" t="e">
        <f>VLOOKUP(D520,ACTIVIDADES!A:D,2,FALSE)</f>
        <v>#N/A</v>
      </c>
      <c r="C521" s="1011"/>
      <c r="D521" s="1010" t="s">
        <v>34</v>
      </c>
      <c r="E521" s="1011"/>
      <c r="F521" s="1011"/>
      <c r="G521" s="1011"/>
      <c r="H521" s="38" t="s">
        <v>1</v>
      </c>
    </row>
    <row r="522" spans="2:11" ht="9.6" customHeight="1">
      <c r="B522" s="1012"/>
      <c r="C522" s="1013"/>
      <c r="D522" s="1016">
        <f>+ROUND(H545+H536+H531+H540,0)</f>
        <v>35504</v>
      </c>
      <c r="E522" s="1017"/>
      <c r="F522" s="1017"/>
      <c r="G522" s="1017"/>
      <c r="H522" s="1020" t="e">
        <v>#N/A</v>
      </c>
    </row>
    <row r="523" spans="2:11" ht="27" customHeight="1" thickBot="1">
      <c r="B523" s="1014"/>
      <c r="C523" s="1015"/>
      <c r="D523" s="1018"/>
      <c r="E523" s="1019"/>
      <c r="F523" s="1019"/>
      <c r="G523" s="1019"/>
      <c r="H523" s="1021"/>
    </row>
    <row r="524" spans="2:11" ht="9.75" customHeight="1" thickBot="1"/>
    <row r="525" spans="2:11">
      <c r="B525" s="1207" t="s">
        <v>494</v>
      </c>
      <c r="C525" s="1208"/>
      <c r="D525" s="124" t="s">
        <v>495</v>
      </c>
      <c r="E525" s="123" t="s">
        <v>496</v>
      </c>
      <c r="F525" s="123" t="s">
        <v>2542</v>
      </c>
      <c r="G525" s="122" t="s">
        <v>492</v>
      </c>
      <c r="H525" s="121" t="s">
        <v>493</v>
      </c>
    </row>
    <row r="526" spans="2:11">
      <c r="B526" s="169"/>
      <c r="C526" s="11" t="s">
        <v>2702</v>
      </c>
      <c r="D526" s="12" t="s">
        <v>28</v>
      </c>
      <c r="E526" s="12">
        <v>1</v>
      </c>
      <c r="F526" s="12">
        <v>1.05</v>
      </c>
      <c r="G526" s="13">
        <f>108000/6</f>
        <v>18000</v>
      </c>
      <c r="H526" s="39">
        <f>+ROUND(E526*F526*G526,0)</f>
        <v>18900</v>
      </c>
      <c r="K526" s="11"/>
    </row>
    <row r="527" spans="2:11">
      <c r="B527" s="169" t="s">
        <v>648</v>
      </c>
      <c r="C527" s="11" t="str">
        <f>VLOOKUP(B527,'LISTA DE PRECIOS'!A:B,2,FALSE)</f>
        <v>Accesorios PVC agua lluvia (% tubería)</v>
      </c>
      <c r="D527" s="12" t="str">
        <f>VLOOKUP(B527,'LISTA DE PRECIOS'!A:D,4,FALSE)</f>
        <v>%Tub</v>
      </c>
      <c r="E527" s="12">
        <v>0.17</v>
      </c>
      <c r="F527" s="12">
        <v>1</v>
      </c>
      <c r="G527" s="13">
        <f>+H526</f>
        <v>18900</v>
      </c>
      <c r="H527" s="39">
        <f>+ROUND(E527*G527,0)</f>
        <v>3213</v>
      </c>
    </row>
    <row r="528" spans="2:11">
      <c r="B528" s="169" t="s">
        <v>1339</v>
      </c>
      <c r="C528" s="11" t="str">
        <f>VLOOKUP(B528,'LISTA DE PRECIOS'!A:B,2,FALSE)</f>
        <v xml:space="preserve">Soporte bajante PVC </v>
      </c>
      <c r="D528" s="12" t="str">
        <f>VLOOKUP(B528,'LISTA DE PRECIOS'!A:D,4,FALSE)</f>
        <v>Un</v>
      </c>
      <c r="E528" s="12">
        <v>1.5</v>
      </c>
      <c r="F528" s="12">
        <v>1</v>
      </c>
      <c r="G528" s="13">
        <f>VLOOKUP(B528,'LISTA DE PRECIOS'!A:E,5,FALSE)</f>
        <v>2300</v>
      </c>
      <c r="H528" s="39">
        <f>+ROUND(E528*F528*G528,0)</f>
        <v>3450</v>
      </c>
    </row>
    <row r="529" spans="2:8">
      <c r="B529" s="169" t="s">
        <v>926</v>
      </c>
      <c r="C529" s="11" t="str">
        <f>VLOOKUP(B529,'LISTA DE PRECIOS'!A:B,2,FALSE)</f>
        <v>Limpiador removedor PVC 1/4</v>
      </c>
      <c r="D529" s="12" t="str">
        <f>VLOOKUP(B529,'LISTA DE PRECIOS'!A:D,4,FALSE)</f>
        <v>Un</v>
      </c>
      <c r="E529" s="12">
        <v>0.03</v>
      </c>
      <c r="F529" s="12">
        <v>1.03</v>
      </c>
      <c r="G529" s="13">
        <f>VLOOKUP(B529,'LISTA DE PRECIOS'!A:E,5,FALSE)</f>
        <v>37083</v>
      </c>
      <c r="H529" s="39">
        <f>+ROUND(E529*F529*G529,0)</f>
        <v>1146</v>
      </c>
    </row>
    <row r="530" spans="2:8" ht="15.75" thickBot="1">
      <c r="B530" s="167" t="s">
        <v>1111</v>
      </c>
      <c r="C530" s="11" t="str">
        <f>VLOOKUP(B530,'LISTA DE PRECIOS'!A:B,2,FALSE)</f>
        <v>Soldadura liquida para PVC 1/4</v>
      </c>
      <c r="D530" s="12" t="str">
        <f>VLOOKUP(B530,'LISTA DE PRECIOS'!A:D,4,FALSE)</f>
        <v>Un</v>
      </c>
      <c r="E530" s="92">
        <v>0.03</v>
      </c>
      <c r="F530" s="92">
        <v>1.03</v>
      </c>
      <c r="G530" s="13">
        <f>VLOOKUP(B530,'LISTA DE PRECIOS'!A:E,5,FALSE)</f>
        <v>62900</v>
      </c>
      <c r="H530" s="94">
        <f>+ROUND(E530*F530*G530,0)</f>
        <v>1944</v>
      </c>
    </row>
    <row r="531" spans="2:8" ht="15.75" thickBot="1">
      <c r="B531" s="1022"/>
      <c r="C531" s="1023"/>
      <c r="D531" s="1024"/>
      <c r="E531" s="1030" t="s">
        <v>497</v>
      </c>
      <c r="F531" s="1031"/>
      <c r="G531" s="1032"/>
      <c r="H531" s="29">
        <f>ROUND(SUM(H526:H530),0)</f>
        <v>28653</v>
      </c>
    </row>
    <row r="532" spans="2:8" ht="10.9" customHeight="1" thickBot="1">
      <c r="B532" s="1027"/>
      <c r="C532" s="1027"/>
      <c r="D532" s="1027"/>
      <c r="E532" s="1027"/>
      <c r="F532" s="1027"/>
      <c r="G532" s="1027"/>
      <c r="H532" s="1027"/>
    </row>
    <row r="533" spans="2:8">
      <c r="B533" s="1028" t="s">
        <v>489</v>
      </c>
      <c r="C533" s="1029"/>
      <c r="D533" s="41" t="s">
        <v>490</v>
      </c>
      <c r="E533" s="25" t="s">
        <v>491</v>
      </c>
      <c r="F533" s="25" t="s">
        <v>2530</v>
      </c>
      <c r="G533" s="26" t="s">
        <v>492</v>
      </c>
      <c r="H533" s="27" t="s">
        <v>493</v>
      </c>
    </row>
    <row r="534" spans="2:8" ht="15.75" thickBot="1">
      <c r="B534" s="91" t="s">
        <v>548</v>
      </c>
      <c r="C534" s="95" t="s">
        <v>78</v>
      </c>
      <c r="D534" s="92" t="s">
        <v>39</v>
      </c>
      <c r="E534" s="155">
        <v>0.1</v>
      </c>
      <c r="F534" s="155"/>
      <c r="G534" s="93">
        <f>+H545</f>
        <v>5709</v>
      </c>
      <c r="H534" s="154">
        <f>+ROUND(E534*G534,0)</f>
        <v>571</v>
      </c>
    </row>
    <row r="535" spans="2:8" ht="15.75" thickBot="1">
      <c r="B535" s="91" t="s">
        <v>543</v>
      </c>
      <c r="C535" s="95" t="s">
        <v>203</v>
      </c>
      <c r="D535" s="92" t="s">
        <v>39</v>
      </c>
      <c r="E535" s="155">
        <v>0.1</v>
      </c>
      <c r="F535" s="155"/>
      <c r="G535" s="93">
        <f>+H545</f>
        <v>5709</v>
      </c>
      <c r="H535" s="154">
        <f>+ROUND(E535*G535,0)</f>
        <v>571</v>
      </c>
    </row>
    <row r="536" spans="2:8" ht="15.75" thickBot="1">
      <c r="B536" s="1022"/>
      <c r="C536" s="1023"/>
      <c r="D536" s="1024"/>
      <c r="E536" s="1030" t="s">
        <v>498</v>
      </c>
      <c r="F536" s="1031"/>
      <c r="G536" s="1032"/>
      <c r="H536" s="29">
        <f>ROUND(SUM(H534:H535),0)</f>
        <v>1142</v>
      </c>
    </row>
    <row r="537" spans="2:8" ht="10.15" customHeight="1" thickBot="1">
      <c r="B537" s="42"/>
      <c r="C537" s="42"/>
      <c r="D537" s="42"/>
      <c r="E537" s="10"/>
      <c r="F537" s="10"/>
      <c r="G537" s="7"/>
      <c r="H537" s="8"/>
    </row>
    <row r="538" spans="2:8" ht="24.75" thickBot="1">
      <c r="B538" s="1033" t="s">
        <v>499</v>
      </c>
      <c r="C538" s="1034"/>
      <c r="D538" s="30" t="s">
        <v>495</v>
      </c>
      <c r="E538" s="30" t="s">
        <v>501</v>
      </c>
      <c r="F538" s="25" t="s">
        <v>2530</v>
      </c>
      <c r="G538" s="31" t="s">
        <v>500</v>
      </c>
      <c r="H538" s="32" t="s">
        <v>493</v>
      </c>
    </row>
    <row r="539" spans="2:8" ht="15.75" thickBot="1">
      <c r="B539" s="15">
        <v>3</v>
      </c>
      <c r="C539" s="16" t="s">
        <v>4</v>
      </c>
      <c r="D539" s="17"/>
      <c r="E539" s="18"/>
      <c r="F539" s="18"/>
      <c r="G539" s="19"/>
      <c r="H539" s="20">
        <f>+ROUND(E539*G539,0)</f>
        <v>0</v>
      </c>
    </row>
    <row r="540" spans="2:8" ht="15.75" thickBot="1">
      <c r="B540" s="991"/>
      <c r="C540" s="991"/>
      <c r="D540" s="991"/>
      <c r="E540" s="992" t="s">
        <v>502</v>
      </c>
      <c r="F540" s="993"/>
      <c r="G540" s="994"/>
      <c r="H540" s="33">
        <f>ROUND(SUM(H539:H539),0)</f>
        <v>0</v>
      </c>
    </row>
    <row r="541" spans="2:8" ht="15.75" thickBot="1">
      <c r="B541" s="1027"/>
      <c r="C541" s="1027"/>
      <c r="D541" s="1027"/>
      <c r="E541" s="1027"/>
      <c r="F541" s="1027"/>
      <c r="G541" s="1027"/>
      <c r="H541" s="1027"/>
    </row>
    <row r="542" spans="2:8">
      <c r="B542" s="1028" t="s">
        <v>503</v>
      </c>
      <c r="C542" s="1029"/>
      <c r="D542" s="41" t="s">
        <v>495</v>
      </c>
      <c r="E542" s="25" t="s">
        <v>504</v>
      </c>
      <c r="F542" s="25" t="s">
        <v>2530</v>
      </c>
      <c r="G542" s="26" t="s">
        <v>505</v>
      </c>
      <c r="H542" s="27" t="s">
        <v>493</v>
      </c>
    </row>
    <row r="543" spans="2:8" ht="15.75" thickBot="1">
      <c r="B543" s="111" t="s">
        <v>2514</v>
      </c>
      <c r="C543" s="11" t="str">
        <f>VLOOKUP(B543,'LISTA DE PRECIOS'!A:B,2,FALSE)</f>
        <v>Ayudante</v>
      </c>
      <c r="D543" s="12" t="str">
        <f>VLOOKUP(B543,'LISTA DE PRECIOS'!A:D,4,FALSE)</f>
        <v>Día</v>
      </c>
      <c r="E543" s="125">
        <v>0.03</v>
      </c>
      <c r="F543" s="125">
        <v>1</v>
      </c>
      <c r="G543" s="13">
        <f>VLOOKUP(B543,'LISTA DE PRECIOS'!A:E,5,FALSE)</f>
        <v>67964</v>
      </c>
      <c r="H543" s="131">
        <f>+ROUND(E543*F543*G543,0)</f>
        <v>2039</v>
      </c>
    </row>
    <row r="544" spans="2:8" ht="15.75" thickBot="1">
      <c r="B544" s="135" t="s">
        <v>2516</v>
      </c>
      <c r="C544" s="11" t="str">
        <f>VLOOKUP(B544,'LISTA DE PRECIOS'!A:B,2,FALSE)</f>
        <v>Oficial</v>
      </c>
      <c r="D544" s="12" t="str">
        <f>VLOOKUP(B544,'LISTA DE PRECIOS'!A:D,4,FALSE)</f>
        <v>Día</v>
      </c>
      <c r="E544" s="125">
        <v>0.03</v>
      </c>
      <c r="F544" s="125">
        <v>1</v>
      </c>
      <c r="G544" s="13">
        <f>VLOOKUP(B544,'LISTA DE PRECIOS'!A:E,5,FALSE)</f>
        <v>122335</v>
      </c>
      <c r="H544" s="131">
        <f>+ROUND(E544*F544*G544,0)</f>
        <v>3670</v>
      </c>
    </row>
    <row r="545" spans="2:11" ht="15.75" thickBot="1">
      <c r="B545" s="991"/>
      <c r="C545" s="991"/>
      <c r="D545" s="991"/>
      <c r="E545" s="1042" t="s">
        <v>506</v>
      </c>
      <c r="F545" s="1043"/>
      <c r="G545" s="1031"/>
      <c r="H545" s="29">
        <f>ROUND(SUM(H543:H544),0)</f>
        <v>5709</v>
      </c>
    </row>
    <row r="546" spans="2:11" ht="8.4499999999999993" customHeight="1" thickBot="1">
      <c r="B546" s="42"/>
      <c r="C546" s="42"/>
      <c r="D546" s="42"/>
      <c r="E546" s="42"/>
      <c r="F546" s="42"/>
      <c r="G546" s="42"/>
      <c r="H546" s="42"/>
    </row>
    <row r="547" spans="2:11" ht="15.75" thickBot="1">
      <c r="B547" s="40"/>
      <c r="C547" s="40"/>
      <c r="D547" s="40"/>
      <c r="E547" s="995" t="s">
        <v>507</v>
      </c>
      <c r="F547" s="996"/>
      <c r="G547" s="997"/>
      <c r="H547" s="14">
        <f>+ROUND(H545+H536+H531+H540,0)</f>
        <v>35504</v>
      </c>
    </row>
    <row r="549" spans="2:11" ht="15.75" thickBot="1"/>
    <row r="550" spans="2:11" ht="17.45" customHeight="1" thickBot="1">
      <c r="B550" s="998" t="s">
        <v>2532</v>
      </c>
      <c r="C550" s="999"/>
      <c r="D550" s="999"/>
      <c r="E550" s="999"/>
      <c r="F550" s="999"/>
      <c r="G550" s="999"/>
      <c r="H550" s="1000"/>
    </row>
    <row r="551" spans="2:11" ht="18" customHeight="1" thickBot="1">
      <c r="B551" s="1001" t="s">
        <v>488</v>
      </c>
      <c r="C551" s="1002"/>
      <c r="D551" s="1003"/>
      <c r="E551" s="1004"/>
      <c r="F551" s="1004"/>
      <c r="G551" s="1004"/>
      <c r="H551" s="1005"/>
    </row>
    <row r="552" spans="2:11" ht="15.75" thickBot="1">
      <c r="B552" s="1006" t="s">
        <v>2578</v>
      </c>
      <c r="C552" s="1007"/>
      <c r="D552" s="1008" t="s">
        <v>2701</v>
      </c>
      <c r="E552" s="1007"/>
      <c r="F552" s="1007"/>
      <c r="G552" s="1007"/>
      <c r="H552" s="1009"/>
    </row>
    <row r="553" spans="2:11" ht="14.45" customHeight="1">
      <c r="B553" s="1010" t="e">
        <f>VLOOKUP(D552,ACTIVIDADES!A:D,2,FALSE)</f>
        <v>#N/A</v>
      </c>
      <c r="C553" s="1011"/>
      <c r="D553" s="1010" t="s">
        <v>34</v>
      </c>
      <c r="E553" s="1011"/>
      <c r="F553" s="1011"/>
      <c r="G553" s="1011"/>
      <c r="H553" s="38" t="s">
        <v>1</v>
      </c>
    </row>
    <row r="554" spans="2:11" ht="9.6" customHeight="1">
      <c r="B554" s="1012"/>
      <c r="C554" s="1013"/>
      <c r="D554" s="1016">
        <f>+ROUND(H577+H568+H563+H572,0)</f>
        <v>35504</v>
      </c>
      <c r="E554" s="1017"/>
      <c r="F554" s="1017"/>
      <c r="G554" s="1017"/>
      <c r="H554" s="1020" t="e">
        <v>#N/A</v>
      </c>
    </row>
    <row r="555" spans="2:11" ht="27" customHeight="1" thickBot="1">
      <c r="B555" s="1014"/>
      <c r="C555" s="1015"/>
      <c r="D555" s="1018"/>
      <c r="E555" s="1019"/>
      <c r="F555" s="1019"/>
      <c r="G555" s="1019"/>
      <c r="H555" s="1021"/>
    </row>
    <row r="556" spans="2:11" ht="9.75" customHeight="1" thickBot="1"/>
    <row r="557" spans="2:11">
      <c r="B557" s="1207" t="s">
        <v>494</v>
      </c>
      <c r="C557" s="1208"/>
      <c r="D557" s="124" t="s">
        <v>495</v>
      </c>
      <c r="E557" s="123" t="s">
        <v>496</v>
      </c>
      <c r="F557" s="123" t="s">
        <v>2542</v>
      </c>
      <c r="G557" s="122" t="s">
        <v>492</v>
      </c>
      <c r="H557" s="121" t="s">
        <v>493</v>
      </c>
    </row>
    <row r="558" spans="2:11">
      <c r="B558" s="169"/>
      <c r="C558" s="11" t="s">
        <v>2702</v>
      </c>
      <c r="D558" s="12" t="s">
        <v>28</v>
      </c>
      <c r="E558" s="12">
        <v>1</v>
      </c>
      <c r="F558" s="12">
        <v>1.05</v>
      </c>
      <c r="G558" s="13">
        <f>108000/6</f>
        <v>18000</v>
      </c>
      <c r="H558" s="39">
        <f>+ROUND(E558*F558*G558,0)</f>
        <v>18900</v>
      </c>
      <c r="K558" s="11"/>
    </row>
    <row r="559" spans="2:11">
      <c r="B559" s="169" t="s">
        <v>648</v>
      </c>
      <c r="C559" s="11" t="str">
        <f>VLOOKUP(B559,'LISTA DE PRECIOS'!A:B,2,FALSE)</f>
        <v>Accesorios PVC agua lluvia (% tubería)</v>
      </c>
      <c r="D559" s="12" t="str">
        <f>VLOOKUP(B559,'LISTA DE PRECIOS'!A:D,4,FALSE)</f>
        <v>%Tub</v>
      </c>
      <c r="E559" s="12">
        <v>0.17</v>
      </c>
      <c r="F559" s="12">
        <v>1</v>
      </c>
      <c r="G559" s="13">
        <f>+H558</f>
        <v>18900</v>
      </c>
      <c r="H559" s="39">
        <f>+ROUND(E559*G559,0)</f>
        <v>3213</v>
      </c>
    </row>
    <row r="560" spans="2:11">
      <c r="B560" s="169" t="s">
        <v>1339</v>
      </c>
      <c r="C560" s="11" t="str">
        <f>VLOOKUP(B560,'LISTA DE PRECIOS'!A:B,2,FALSE)</f>
        <v xml:space="preserve">Soporte bajante PVC </v>
      </c>
      <c r="D560" s="12" t="str">
        <f>VLOOKUP(B560,'LISTA DE PRECIOS'!A:D,4,FALSE)</f>
        <v>Un</v>
      </c>
      <c r="E560" s="12">
        <v>1.5</v>
      </c>
      <c r="F560" s="12">
        <v>1</v>
      </c>
      <c r="G560" s="13">
        <f>VLOOKUP(B560,'LISTA DE PRECIOS'!A:E,5,FALSE)</f>
        <v>2300</v>
      </c>
      <c r="H560" s="39">
        <f>+ROUND(E560*F560*G560,0)</f>
        <v>3450</v>
      </c>
    </row>
    <row r="561" spans="2:8">
      <c r="B561" s="169" t="s">
        <v>926</v>
      </c>
      <c r="C561" s="11" t="str">
        <f>VLOOKUP(B561,'LISTA DE PRECIOS'!A:B,2,FALSE)</f>
        <v>Limpiador removedor PVC 1/4</v>
      </c>
      <c r="D561" s="12" t="str">
        <f>VLOOKUP(B561,'LISTA DE PRECIOS'!A:D,4,FALSE)</f>
        <v>Un</v>
      </c>
      <c r="E561" s="12">
        <v>0.03</v>
      </c>
      <c r="F561" s="12">
        <v>1.03</v>
      </c>
      <c r="G561" s="13">
        <f>VLOOKUP(B561,'LISTA DE PRECIOS'!A:E,5,FALSE)</f>
        <v>37083</v>
      </c>
      <c r="H561" s="39">
        <f>+ROUND(E561*F561*G561,0)</f>
        <v>1146</v>
      </c>
    </row>
    <row r="562" spans="2:8" ht="15.75" thickBot="1">
      <c r="B562" s="167" t="s">
        <v>1111</v>
      </c>
      <c r="C562" s="11" t="str">
        <f>VLOOKUP(B562,'LISTA DE PRECIOS'!A:B,2,FALSE)</f>
        <v>Soldadura liquida para PVC 1/4</v>
      </c>
      <c r="D562" s="12" t="str">
        <f>VLOOKUP(B562,'LISTA DE PRECIOS'!A:D,4,FALSE)</f>
        <v>Un</v>
      </c>
      <c r="E562" s="92">
        <v>0.03</v>
      </c>
      <c r="F562" s="92">
        <v>1.03</v>
      </c>
      <c r="G562" s="13">
        <f>VLOOKUP(B562,'LISTA DE PRECIOS'!A:E,5,FALSE)</f>
        <v>62900</v>
      </c>
      <c r="H562" s="94">
        <f>+ROUND(E562*F562*G562,0)</f>
        <v>1944</v>
      </c>
    </row>
    <row r="563" spans="2:8" ht="15.75" thickBot="1">
      <c r="B563" s="1022"/>
      <c r="C563" s="1023"/>
      <c r="D563" s="1024"/>
      <c r="E563" s="1030" t="s">
        <v>497</v>
      </c>
      <c r="F563" s="1031"/>
      <c r="G563" s="1032"/>
      <c r="H563" s="29">
        <f>ROUND(SUM(H558:H562),0)</f>
        <v>28653</v>
      </c>
    </row>
    <row r="564" spans="2:8" ht="10.9" customHeight="1" thickBot="1">
      <c r="B564" s="1027"/>
      <c r="C564" s="1027"/>
      <c r="D564" s="1027"/>
      <c r="E564" s="1027"/>
      <c r="F564" s="1027"/>
      <c r="G564" s="1027"/>
      <c r="H564" s="1027"/>
    </row>
    <row r="565" spans="2:8">
      <c r="B565" s="1028" t="s">
        <v>489</v>
      </c>
      <c r="C565" s="1029"/>
      <c r="D565" s="41" t="s">
        <v>490</v>
      </c>
      <c r="E565" s="25" t="s">
        <v>491</v>
      </c>
      <c r="F565" s="25" t="s">
        <v>2530</v>
      </c>
      <c r="G565" s="26" t="s">
        <v>492</v>
      </c>
      <c r="H565" s="27" t="s">
        <v>493</v>
      </c>
    </row>
    <row r="566" spans="2:8" ht="15.75" thickBot="1">
      <c r="B566" s="91" t="s">
        <v>548</v>
      </c>
      <c r="C566" s="95" t="s">
        <v>78</v>
      </c>
      <c r="D566" s="92" t="s">
        <v>39</v>
      </c>
      <c r="E566" s="155">
        <v>0.1</v>
      </c>
      <c r="F566" s="155"/>
      <c r="G566" s="93">
        <f>+H577</f>
        <v>5709</v>
      </c>
      <c r="H566" s="154">
        <f>+ROUND(E566*G566,0)</f>
        <v>571</v>
      </c>
    </row>
    <row r="567" spans="2:8" ht="15.75" thickBot="1">
      <c r="B567" s="91" t="s">
        <v>543</v>
      </c>
      <c r="C567" s="95" t="s">
        <v>203</v>
      </c>
      <c r="D567" s="92" t="s">
        <v>39</v>
      </c>
      <c r="E567" s="155">
        <v>0.1</v>
      </c>
      <c r="F567" s="155"/>
      <c r="G567" s="93">
        <f>+H577</f>
        <v>5709</v>
      </c>
      <c r="H567" s="154">
        <f>+ROUND(E567*G567,0)</f>
        <v>571</v>
      </c>
    </row>
    <row r="568" spans="2:8" ht="15.75" thickBot="1">
      <c r="B568" s="1022"/>
      <c r="C568" s="1023"/>
      <c r="D568" s="1024"/>
      <c r="E568" s="1030" t="s">
        <v>498</v>
      </c>
      <c r="F568" s="1031"/>
      <c r="G568" s="1032"/>
      <c r="H568" s="29">
        <f>ROUND(SUM(H566:H567),0)</f>
        <v>1142</v>
      </c>
    </row>
    <row r="569" spans="2:8" ht="10.15" customHeight="1" thickBot="1">
      <c r="B569" s="42"/>
      <c r="C569" s="42"/>
      <c r="D569" s="42"/>
      <c r="E569" s="10"/>
      <c r="F569" s="10"/>
      <c r="G569" s="7"/>
      <c r="H569" s="8"/>
    </row>
    <row r="570" spans="2:8" ht="24.75" thickBot="1">
      <c r="B570" s="1033" t="s">
        <v>499</v>
      </c>
      <c r="C570" s="1034"/>
      <c r="D570" s="30" t="s">
        <v>495</v>
      </c>
      <c r="E570" s="30" t="s">
        <v>501</v>
      </c>
      <c r="F570" s="25" t="s">
        <v>2530</v>
      </c>
      <c r="G570" s="31" t="s">
        <v>500</v>
      </c>
      <c r="H570" s="32" t="s">
        <v>493</v>
      </c>
    </row>
    <row r="571" spans="2:8" ht="15.75" thickBot="1">
      <c r="B571" s="15">
        <v>3</v>
      </c>
      <c r="C571" s="16" t="s">
        <v>4</v>
      </c>
      <c r="D571" s="17"/>
      <c r="E571" s="18"/>
      <c r="F571" s="18"/>
      <c r="G571" s="19"/>
      <c r="H571" s="20">
        <f>+ROUND(E571*G571,0)</f>
        <v>0</v>
      </c>
    </row>
    <row r="572" spans="2:8" ht="15.75" thickBot="1">
      <c r="B572" s="991"/>
      <c r="C572" s="991"/>
      <c r="D572" s="991"/>
      <c r="E572" s="992" t="s">
        <v>502</v>
      </c>
      <c r="F572" s="993"/>
      <c r="G572" s="994"/>
      <c r="H572" s="33">
        <f>ROUND(SUM(H571:H571),0)</f>
        <v>0</v>
      </c>
    </row>
    <row r="573" spans="2:8" ht="15.75" thickBot="1">
      <c r="B573" s="1027"/>
      <c r="C573" s="1027"/>
      <c r="D573" s="1027"/>
      <c r="E573" s="1027"/>
      <c r="F573" s="1027"/>
      <c r="G573" s="1027"/>
      <c r="H573" s="1027"/>
    </row>
    <row r="574" spans="2:8">
      <c r="B574" s="1028" t="s">
        <v>503</v>
      </c>
      <c r="C574" s="1029"/>
      <c r="D574" s="41" t="s">
        <v>495</v>
      </c>
      <c r="E574" s="25" t="s">
        <v>504</v>
      </c>
      <c r="F574" s="25" t="s">
        <v>2530</v>
      </c>
      <c r="G574" s="26" t="s">
        <v>505</v>
      </c>
      <c r="H574" s="27" t="s">
        <v>493</v>
      </c>
    </row>
    <row r="575" spans="2:8" ht="15.75" thickBot="1">
      <c r="B575" s="111" t="s">
        <v>2514</v>
      </c>
      <c r="C575" s="11" t="str">
        <f>VLOOKUP(B575,'LISTA DE PRECIOS'!A:B,2,FALSE)</f>
        <v>Ayudante</v>
      </c>
      <c r="D575" s="12" t="str">
        <f>VLOOKUP(B575,'LISTA DE PRECIOS'!A:D,4,FALSE)</f>
        <v>Día</v>
      </c>
      <c r="E575" s="125">
        <v>0.03</v>
      </c>
      <c r="F575" s="125">
        <v>1</v>
      </c>
      <c r="G575" s="13">
        <f>VLOOKUP(B575,'LISTA DE PRECIOS'!A:E,5,FALSE)</f>
        <v>67964</v>
      </c>
      <c r="H575" s="131">
        <f>+ROUND(E575*F575*G575,0)</f>
        <v>2039</v>
      </c>
    </row>
    <row r="576" spans="2:8" ht="15.75" thickBot="1">
      <c r="B576" s="135" t="s">
        <v>2516</v>
      </c>
      <c r="C576" s="11" t="str">
        <f>VLOOKUP(B576,'LISTA DE PRECIOS'!A:B,2,FALSE)</f>
        <v>Oficial</v>
      </c>
      <c r="D576" s="12" t="str">
        <f>VLOOKUP(B576,'LISTA DE PRECIOS'!A:D,4,FALSE)</f>
        <v>Día</v>
      </c>
      <c r="E576" s="125">
        <v>0.03</v>
      </c>
      <c r="F576" s="125">
        <v>1</v>
      </c>
      <c r="G576" s="13">
        <f>VLOOKUP(B576,'LISTA DE PRECIOS'!A:E,5,FALSE)</f>
        <v>122335</v>
      </c>
      <c r="H576" s="131">
        <f>+ROUND(E576*F576*G576,0)</f>
        <v>3670</v>
      </c>
    </row>
    <row r="577" spans="2:8" ht="15.75" thickBot="1">
      <c r="B577" s="991"/>
      <c r="C577" s="991"/>
      <c r="D577" s="991"/>
      <c r="E577" s="1042" t="s">
        <v>506</v>
      </c>
      <c r="F577" s="1043"/>
      <c r="G577" s="1031"/>
      <c r="H577" s="29">
        <f>ROUND(SUM(H575:H576),0)</f>
        <v>5709</v>
      </c>
    </row>
    <row r="578" spans="2:8" ht="8.4499999999999993" customHeight="1" thickBot="1">
      <c r="B578" s="42"/>
      <c r="C578" s="42"/>
      <c r="D578" s="42"/>
      <c r="E578" s="42"/>
      <c r="F578" s="42"/>
      <c r="G578" s="42"/>
      <c r="H578" s="42"/>
    </row>
    <row r="579" spans="2:8" ht="15.75" thickBot="1">
      <c r="B579" s="40"/>
      <c r="C579" s="40"/>
      <c r="D579" s="40"/>
      <c r="E579" s="995" t="s">
        <v>507</v>
      </c>
      <c r="F579" s="996"/>
      <c r="G579" s="997"/>
      <c r="H579" s="14">
        <f>+ROUND(H577+H568+H563+H572,0)</f>
        <v>35504</v>
      </c>
    </row>
  </sheetData>
  <mergeCells count="456">
    <mergeCell ref="E579:G579"/>
    <mergeCell ref="B568:D568"/>
    <mergeCell ref="E568:G568"/>
    <mergeCell ref="B570:C570"/>
    <mergeCell ref="B572:D572"/>
    <mergeCell ref="E572:G572"/>
    <mergeCell ref="B573:H573"/>
    <mergeCell ref="B574:C574"/>
    <mergeCell ref="B577:D577"/>
    <mergeCell ref="E577:G577"/>
    <mergeCell ref="B553:C555"/>
    <mergeCell ref="D553:G553"/>
    <mergeCell ref="D554:G555"/>
    <mergeCell ref="H554:H555"/>
    <mergeCell ref="B557:C557"/>
    <mergeCell ref="B563:D563"/>
    <mergeCell ref="E563:G563"/>
    <mergeCell ref="B564:H564"/>
    <mergeCell ref="B565:C565"/>
    <mergeCell ref="B541:H541"/>
    <mergeCell ref="B542:C542"/>
    <mergeCell ref="B545:D545"/>
    <mergeCell ref="E545:G545"/>
    <mergeCell ref="E547:G547"/>
    <mergeCell ref="B550:H550"/>
    <mergeCell ref="B551:C551"/>
    <mergeCell ref="D551:H551"/>
    <mergeCell ref="B552:C552"/>
    <mergeCell ref="D552:H552"/>
    <mergeCell ref="B525:C525"/>
    <mergeCell ref="B531:D531"/>
    <mergeCell ref="E531:G531"/>
    <mergeCell ref="B532:H532"/>
    <mergeCell ref="B533:C533"/>
    <mergeCell ref="B536:D536"/>
    <mergeCell ref="E536:G536"/>
    <mergeCell ref="B538:C538"/>
    <mergeCell ref="B540:D540"/>
    <mergeCell ref="E540:G540"/>
    <mergeCell ref="B518:H518"/>
    <mergeCell ref="B519:C519"/>
    <mergeCell ref="D519:H519"/>
    <mergeCell ref="B520:C520"/>
    <mergeCell ref="D520:H520"/>
    <mergeCell ref="B521:C523"/>
    <mergeCell ref="D521:G521"/>
    <mergeCell ref="D522:G523"/>
    <mergeCell ref="H522:H523"/>
    <mergeCell ref="B20:C20"/>
    <mergeCell ref="B22:D22"/>
    <mergeCell ref="E22:G22"/>
    <mergeCell ref="B23:H23"/>
    <mergeCell ref="B24:C24"/>
    <mergeCell ref="B2:H2"/>
    <mergeCell ref="B3:C3"/>
    <mergeCell ref="D3:H3"/>
    <mergeCell ref="B4:C4"/>
    <mergeCell ref="D4:H4"/>
    <mergeCell ref="B5:C7"/>
    <mergeCell ref="D5:G5"/>
    <mergeCell ref="D6:G7"/>
    <mergeCell ref="H6:H7"/>
    <mergeCell ref="B9:C9"/>
    <mergeCell ref="B14:D14"/>
    <mergeCell ref="E14:G14"/>
    <mergeCell ref="B15:H15"/>
    <mergeCell ref="B16:C16"/>
    <mergeCell ref="B18:D18"/>
    <mergeCell ref="E18:G18"/>
    <mergeCell ref="B27:D27"/>
    <mergeCell ref="E27:G27"/>
    <mergeCell ref="B119:D119"/>
    <mergeCell ref="E119:G119"/>
    <mergeCell ref="E121:G121"/>
    <mergeCell ref="B116:C116"/>
    <mergeCell ref="B115:H115"/>
    <mergeCell ref="B99:C99"/>
    <mergeCell ref="B105:D105"/>
    <mergeCell ref="E105:G105"/>
    <mergeCell ref="E29:G29"/>
    <mergeCell ref="B39:C39"/>
    <mergeCell ref="B44:D44"/>
    <mergeCell ref="E44:G44"/>
    <mergeCell ref="B45:H45"/>
    <mergeCell ref="B32:H32"/>
    <mergeCell ref="B33:C33"/>
    <mergeCell ref="D33:H33"/>
    <mergeCell ref="B34:C34"/>
    <mergeCell ref="D34:H34"/>
    <mergeCell ref="B35:C37"/>
    <mergeCell ref="D35:G35"/>
    <mergeCell ref="E59:G59"/>
    <mergeCell ref="B62:H62"/>
    <mergeCell ref="B224:C224"/>
    <mergeCell ref="E212:G212"/>
    <mergeCell ref="B212:D212"/>
    <mergeCell ref="E214:G214"/>
    <mergeCell ref="B208:H208"/>
    <mergeCell ref="B209:C209"/>
    <mergeCell ref="B195:C195"/>
    <mergeCell ref="B198:D198"/>
    <mergeCell ref="B124:H124"/>
    <mergeCell ref="B125:C125"/>
    <mergeCell ref="B188:H188"/>
    <mergeCell ref="B189:C189"/>
    <mergeCell ref="E183:G183"/>
    <mergeCell ref="B179:H179"/>
    <mergeCell ref="B180:C180"/>
    <mergeCell ref="B183:D183"/>
    <mergeCell ref="E185:G185"/>
    <mergeCell ref="B169:D169"/>
    <mergeCell ref="E151:G151"/>
    <mergeCell ref="B151:D151"/>
    <mergeCell ref="E153:G153"/>
    <mergeCell ref="B147:H147"/>
    <mergeCell ref="B148:C148"/>
    <mergeCell ref="B131:C131"/>
    <mergeCell ref="E235:G235"/>
    <mergeCell ref="B237:C237"/>
    <mergeCell ref="B318:C318"/>
    <mergeCell ref="B303:C303"/>
    <mergeCell ref="B306:D306"/>
    <mergeCell ref="E306:G306"/>
    <mergeCell ref="E308:G308"/>
    <mergeCell ref="B302:H302"/>
    <mergeCell ref="B288:C288"/>
    <mergeCell ref="B293:D293"/>
    <mergeCell ref="B251:C251"/>
    <mergeCell ref="D251:H251"/>
    <mergeCell ref="B252:C254"/>
    <mergeCell ref="D252:G252"/>
    <mergeCell ref="E246:G246"/>
    <mergeCell ref="B249:H249"/>
    <mergeCell ref="B250:C250"/>
    <mergeCell ref="D250:H250"/>
    <mergeCell ref="B235:D235"/>
    <mergeCell ref="B269:C269"/>
    <mergeCell ref="B271:D271"/>
    <mergeCell ref="E271:G271"/>
    <mergeCell ref="B264:C264"/>
    <mergeCell ref="E267:G267"/>
    <mergeCell ref="E293:G293"/>
    <mergeCell ref="B343:C343"/>
    <mergeCell ref="D343:H343"/>
    <mergeCell ref="B344:C346"/>
    <mergeCell ref="D344:G344"/>
    <mergeCell ref="B336:D336"/>
    <mergeCell ref="E336:G336"/>
    <mergeCell ref="B323:D323"/>
    <mergeCell ref="E323:G323"/>
    <mergeCell ref="B301:D301"/>
    <mergeCell ref="E301:G301"/>
    <mergeCell ref="B311:H311"/>
    <mergeCell ref="B312:C312"/>
    <mergeCell ref="D312:H312"/>
    <mergeCell ref="B313:C313"/>
    <mergeCell ref="D313:H313"/>
    <mergeCell ref="B324:H324"/>
    <mergeCell ref="B297:D297"/>
    <mergeCell ref="E297:G297"/>
    <mergeCell ref="B299:C299"/>
    <mergeCell ref="B314:C316"/>
    <mergeCell ref="B325:C325"/>
    <mergeCell ref="B327:D327"/>
    <mergeCell ref="E327:G327"/>
    <mergeCell ref="B46:C46"/>
    <mergeCell ref="B48:D48"/>
    <mergeCell ref="E48:G48"/>
    <mergeCell ref="B50:C50"/>
    <mergeCell ref="B52:D52"/>
    <mergeCell ref="E52:G52"/>
    <mergeCell ref="D36:G37"/>
    <mergeCell ref="H36:H37"/>
    <mergeCell ref="B53:H53"/>
    <mergeCell ref="B54:C54"/>
    <mergeCell ref="B57:D57"/>
    <mergeCell ref="E57:G57"/>
    <mergeCell ref="B74:D74"/>
    <mergeCell ref="E74:G74"/>
    <mergeCell ref="B75:H75"/>
    <mergeCell ref="B69:C69"/>
    <mergeCell ref="E87:G87"/>
    <mergeCell ref="B76:C76"/>
    <mergeCell ref="B78:D78"/>
    <mergeCell ref="E78:G78"/>
    <mergeCell ref="B63:C63"/>
    <mergeCell ref="D63:H63"/>
    <mergeCell ref="B64:C64"/>
    <mergeCell ref="D64:H64"/>
    <mergeCell ref="B65:C67"/>
    <mergeCell ref="D65:G65"/>
    <mergeCell ref="D66:G67"/>
    <mergeCell ref="H66:H67"/>
    <mergeCell ref="B80:C80"/>
    <mergeCell ref="B82:D82"/>
    <mergeCell ref="E82:G82"/>
    <mergeCell ref="B83:H83"/>
    <mergeCell ref="B84:C84"/>
    <mergeCell ref="B87:D87"/>
    <mergeCell ref="B142:D142"/>
    <mergeCell ref="E142:G142"/>
    <mergeCell ref="B144:C144"/>
    <mergeCell ref="B146:D146"/>
    <mergeCell ref="E146:G146"/>
    <mergeCell ref="E89:G89"/>
    <mergeCell ref="B92:H92"/>
    <mergeCell ref="B93:C93"/>
    <mergeCell ref="D93:H93"/>
    <mergeCell ref="B95:C97"/>
    <mergeCell ref="D95:G95"/>
    <mergeCell ref="D96:G97"/>
    <mergeCell ref="H96:H97"/>
    <mergeCell ref="B106:H106"/>
    <mergeCell ref="B107:C107"/>
    <mergeCell ref="B110:D110"/>
    <mergeCell ref="E110:G110"/>
    <mergeCell ref="B112:C112"/>
    <mergeCell ref="B114:D114"/>
    <mergeCell ref="E114:G114"/>
    <mergeCell ref="B94:C94"/>
    <mergeCell ref="D94:H94"/>
    <mergeCell ref="B137:D137"/>
    <mergeCell ref="E137:G137"/>
    <mergeCell ref="D125:H125"/>
    <mergeCell ref="B126:C126"/>
    <mergeCell ref="D126:H126"/>
    <mergeCell ref="B127:C129"/>
    <mergeCell ref="D127:G127"/>
    <mergeCell ref="D128:G129"/>
    <mergeCell ref="H128:H129"/>
    <mergeCell ref="B138:H138"/>
    <mergeCell ref="B139:C139"/>
    <mergeCell ref="B163:C163"/>
    <mergeCell ref="B199:H199"/>
    <mergeCell ref="B200:C200"/>
    <mergeCell ref="B203:D203"/>
    <mergeCell ref="E203:G203"/>
    <mergeCell ref="B205:C205"/>
    <mergeCell ref="B156:H156"/>
    <mergeCell ref="B157:C157"/>
    <mergeCell ref="D157:H157"/>
    <mergeCell ref="B158:C158"/>
    <mergeCell ref="D158:H158"/>
    <mergeCell ref="B159:C161"/>
    <mergeCell ref="D159:G159"/>
    <mergeCell ref="D160:G161"/>
    <mergeCell ref="H160:H161"/>
    <mergeCell ref="B171:C171"/>
    <mergeCell ref="B174:D174"/>
    <mergeCell ref="E174:G174"/>
    <mergeCell ref="B176:C176"/>
    <mergeCell ref="B178:D178"/>
    <mergeCell ref="E178:G178"/>
    <mergeCell ref="E198:G198"/>
    <mergeCell ref="E169:G169"/>
    <mergeCell ref="B170:H170"/>
    <mergeCell ref="B207:D207"/>
    <mergeCell ref="E207:G207"/>
    <mergeCell ref="D189:H189"/>
    <mergeCell ref="B190:C190"/>
    <mergeCell ref="D190:H190"/>
    <mergeCell ref="B191:C193"/>
    <mergeCell ref="D191:G191"/>
    <mergeCell ref="D192:G193"/>
    <mergeCell ref="H192:H193"/>
    <mergeCell ref="B217:H217"/>
    <mergeCell ref="B218:C218"/>
    <mergeCell ref="D218:H218"/>
    <mergeCell ref="B219:C219"/>
    <mergeCell ref="D219:H219"/>
    <mergeCell ref="B220:C222"/>
    <mergeCell ref="D220:G220"/>
    <mergeCell ref="D221:G222"/>
    <mergeCell ref="H221:H222"/>
    <mergeCell ref="B239:D239"/>
    <mergeCell ref="E239:G239"/>
    <mergeCell ref="B240:H240"/>
    <mergeCell ref="B241:C241"/>
    <mergeCell ref="B244:D244"/>
    <mergeCell ref="E244:G244"/>
    <mergeCell ref="D253:G254"/>
    <mergeCell ref="H253:H254"/>
    <mergeCell ref="B256:C256"/>
    <mergeCell ref="B262:D262"/>
    <mergeCell ref="E262:G262"/>
    <mergeCell ref="B263:H263"/>
    <mergeCell ref="B230:D230"/>
    <mergeCell ref="E230:G230"/>
    <mergeCell ref="B231:H231"/>
    <mergeCell ref="B232:C232"/>
    <mergeCell ref="B294:H294"/>
    <mergeCell ref="B295:C295"/>
    <mergeCell ref="B272:H272"/>
    <mergeCell ref="B273:C273"/>
    <mergeCell ref="B276:D276"/>
    <mergeCell ref="E276:G276"/>
    <mergeCell ref="E278:G278"/>
    <mergeCell ref="B281:H281"/>
    <mergeCell ref="B282:C282"/>
    <mergeCell ref="D282:H282"/>
    <mergeCell ref="B284:C286"/>
    <mergeCell ref="D284:G284"/>
    <mergeCell ref="D285:G286"/>
    <mergeCell ref="H285:H286"/>
    <mergeCell ref="B283:C283"/>
    <mergeCell ref="D283:H283"/>
    <mergeCell ref="B267:D267"/>
    <mergeCell ref="D314:G314"/>
    <mergeCell ref="D315:G316"/>
    <mergeCell ref="H315:H316"/>
    <mergeCell ref="D345:G346"/>
    <mergeCell ref="H345:H346"/>
    <mergeCell ref="B353:D353"/>
    <mergeCell ref="E353:G353"/>
    <mergeCell ref="B354:H354"/>
    <mergeCell ref="B371:H371"/>
    <mergeCell ref="B357:D357"/>
    <mergeCell ref="E357:G357"/>
    <mergeCell ref="B359:C359"/>
    <mergeCell ref="B362:H362"/>
    <mergeCell ref="B363:C363"/>
    <mergeCell ref="B366:D366"/>
    <mergeCell ref="B355:C355"/>
    <mergeCell ref="B329:C329"/>
    <mergeCell ref="B385:C385"/>
    <mergeCell ref="B391:D391"/>
    <mergeCell ref="E391:G391"/>
    <mergeCell ref="B393:C393"/>
    <mergeCell ref="B387:D387"/>
    <mergeCell ref="E387:G387"/>
    <mergeCell ref="B389:C389"/>
    <mergeCell ref="B392:H392"/>
    <mergeCell ref="B331:D331"/>
    <mergeCell ref="E331:G331"/>
    <mergeCell ref="B332:H332"/>
    <mergeCell ref="B333:C333"/>
    <mergeCell ref="E338:G338"/>
    <mergeCell ref="B341:H341"/>
    <mergeCell ref="B342:C342"/>
    <mergeCell ref="D342:H342"/>
    <mergeCell ref="B348:C348"/>
    <mergeCell ref="D373:H373"/>
    <mergeCell ref="E368:G368"/>
    <mergeCell ref="B361:D361"/>
    <mergeCell ref="E361:G361"/>
    <mergeCell ref="E366:G366"/>
    <mergeCell ref="B372:C372"/>
    <mergeCell ref="D372:H372"/>
    <mergeCell ref="B373:C373"/>
    <mergeCell ref="B403:C403"/>
    <mergeCell ref="D403:H403"/>
    <mergeCell ref="B404:C406"/>
    <mergeCell ref="D404:G404"/>
    <mergeCell ref="D405:G406"/>
    <mergeCell ref="H405:H406"/>
    <mergeCell ref="B408:C408"/>
    <mergeCell ref="B414:D414"/>
    <mergeCell ref="E414:G414"/>
    <mergeCell ref="B401:H401"/>
    <mergeCell ref="B402:C402"/>
    <mergeCell ref="D402:H402"/>
    <mergeCell ref="B396:D396"/>
    <mergeCell ref="E396:G396"/>
    <mergeCell ref="E398:G398"/>
    <mergeCell ref="D375:G376"/>
    <mergeCell ref="H375:H376"/>
    <mergeCell ref="B378:C378"/>
    <mergeCell ref="B383:D383"/>
    <mergeCell ref="E383:G383"/>
    <mergeCell ref="B384:H384"/>
    <mergeCell ref="B374:C376"/>
    <mergeCell ref="D374:G374"/>
    <mergeCell ref="B415:H415"/>
    <mergeCell ref="B416:C416"/>
    <mergeCell ref="B418:D418"/>
    <mergeCell ref="E418:G418"/>
    <mergeCell ref="B420:C420"/>
    <mergeCell ref="B422:D422"/>
    <mergeCell ref="E422:G422"/>
    <mergeCell ref="B423:H423"/>
    <mergeCell ref="B424:C424"/>
    <mergeCell ref="B427:D427"/>
    <mergeCell ref="E427:G427"/>
    <mergeCell ref="E429:G429"/>
    <mergeCell ref="B432:H432"/>
    <mergeCell ref="B433:C433"/>
    <mergeCell ref="D433:H433"/>
    <mergeCell ref="B434:C434"/>
    <mergeCell ref="D434:H434"/>
    <mergeCell ref="B435:C437"/>
    <mergeCell ref="D435:G435"/>
    <mergeCell ref="D436:G437"/>
    <mergeCell ref="H436:H437"/>
    <mergeCell ref="B439:C439"/>
    <mergeCell ref="B445:D445"/>
    <mergeCell ref="E445:G445"/>
    <mergeCell ref="B446:H446"/>
    <mergeCell ref="B447:C447"/>
    <mergeCell ref="B449:D449"/>
    <mergeCell ref="E449:G449"/>
    <mergeCell ref="B451:C451"/>
    <mergeCell ref="B453:D453"/>
    <mergeCell ref="E453:G453"/>
    <mergeCell ref="B454:H454"/>
    <mergeCell ref="B455:C455"/>
    <mergeCell ref="B458:D458"/>
    <mergeCell ref="E458:G458"/>
    <mergeCell ref="E460:G460"/>
    <mergeCell ref="B463:H463"/>
    <mergeCell ref="B464:C464"/>
    <mergeCell ref="D464:H464"/>
    <mergeCell ref="B465:C465"/>
    <mergeCell ref="D465:H465"/>
    <mergeCell ref="B466:C468"/>
    <mergeCell ref="D466:G466"/>
    <mergeCell ref="D467:G468"/>
    <mergeCell ref="H467:H468"/>
    <mergeCell ref="B470:C470"/>
    <mergeCell ref="B473:D473"/>
    <mergeCell ref="E473:G473"/>
    <mergeCell ref="B474:H474"/>
    <mergeCell ref="B475:C475"/>
    <mergeCell ref="B477:D477"/>
    <mergeCell ref="E477:G477"/>
    <mergeCell ref="B479:C479"/>
    <mergeCell ref="B481:D481"/>
    <mergeCell ref="E481:G481"/>
    <mergeCell ref="B482:H482"/>
    <mergeCell ref="B483:C483"/>
    <mergeCell ref="B486:D486"/>
    <mergeCell ref="E486:G486"/>
    <mergeCell ref="E488:G488"/>
    <mergeCell ref="B491:H491"/>
    <mergeCell ref="B492:C492"/>
    <mergeCell ref="D492:H492"/>
    <mergeCell ref="B493:C493"/>
    <mergeCell ref="D493:H493"/>
    <mergeCell ref="B494:C496"/>
    <mergeCell ref="D494:G494"/>
    <mergeCell ref="D495:G496"/>
    <mergeCell ref="H495:H496"/>
    <mergeCell ref="B509:H509"/>
    <mergeCell ref="B510:C510"/>
    <mergeCell ref="B513:D513"/>
    <mergeCell ref="E513:G513"/>
    <mergeCell ref="E515:G515"/>
    <mergeCell ref="B498:C498"/>
    <mergeCell ref="B500:D500"/>
    <mergeCell ref="E500:G500"/>
    <mergeCell ref="B501:H501"/>
    <mergeCell ref="B502:C502"/>
    <mergeCell ref="B504:D504"/>
    <mergeCell ref="E504:G504"/>
    <mergeCell ref="B506:C506"/>
    <mergeCell ref="B508:D508"/>
    <mergeCell ref="E508:G508"/>
  </mergeCells>
  <dataValidations disablePrompts="1" count="1">
    <dataValidation type="list" allowBlank="1" showInputMessage="1" showErrorMessage="1" sqref="B17 B25:B26 B47 B55:B56 B77 B85:B86 B108:B109 B117:B118 B140:B141 B149:B150 B172:B173 B181:B182 B201:B202 B210:B211 B233:B234 B242:B243 B265:B266 B274:B275 B304:B305 B296 B334:B335 B326 B364:B365 B356 B394:B395 B386 B425:B426 B417 B456:B457 B448 B484:B485 B476 B511:B512 B503 B534:B535 B543:B544 B566:B567 B575:B576">
      <formula1>#REF!</formula1>
    </dataValidation>
  </dataValidations>
  <pageMargins left="0.7" right="0.7" top="0.75" bottom="0.75" header="0.3" footer="0.3"/>
  <pageSetup scale="70" orientation="portrait" r:id="rId1"/>
  <rowBreaks count="18" manualBreakCount="18">
    <brk id="30" max="8" man="1"/>
    <brk id="60" max="8" man="1"/>
    <brk id="90" max="8" man="1"/>
    <brk id="122" max="8" man="1"/>
    <brk id="154" max="8" man="1"/>
    <brk id="186" max="8" man="1"/>
    <brk id="215" max="8" man="1"/>
    <brk id="247" max="8" man="1"/>
    <brk id="279" max="8" man="1"/>
    <brk id="309" max="8" man="1"/>
    <brk id="339" max="8" man="1"/>
    <brk id="369" max="8" man="1"/>
    <brk id="399" max="16383" man="1"/>
    <brk id="430" max="16383" man="1"/>
    <brk id="461" max="16383" man="1"/>
    <brk id="489" max="16383" man="1"/>
    <brk id="516" max="16383" man="1"/>
    <brk id="548" max="16383" man="1"/>
  </rowBreaks>
  <colBreaks count="1" manualBreakCount="1">
    <brk id="9"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938"/>
  <sheetViews>
    <sheetView view="pageBreakPreview" topLeftCell="A10" zoomScale="85" zoomScaleNormal="100" zoomScaleSheetLayoutView="85" workbookViewId="0">
      <selection activeCell="A2" sqref="A2:XFD30"/>
    </sheetView>
  </sheetViews>
  <sheetFormatPr baseColWidth="10" defaultColWidth="11.42578125" defaultRowHeight="15"/>
  <cols>
    <col min="1" max="1" width="3.28515625" style="1" customWidth="1"/>
    <col min="2" max="2" width="9.7109375" style="1" customWidth="1"/>
    <col min="3" max="3" width="37.7109375" style="1" customWidth="1"/>
    <col min="4" max="4" width="7.28515625" style="1" customWidth="1"/>
    <col min="5" max="5" width="12.7109375" style="9" customWidth="1"/>
    <col min="6" max="6" width="6.7109375" style="9" customWidth="1"/>
    <col min="7" max="7" width="15.5703125" style="4" customWidth="1"/>
    <col min="8" max="8" width="17.5703125" style="4" customWidth="1"/>
    <col min="9" max="9" width="5.28515625" style="1" customWidth="1"/>
    <col min="10" max="21" width="11.42578125" style="1"/>
    <col min="22" max="22" width="15" style="1" bestFit="1" customWidth="1"/>
    <col min="23" max="16384" width="11.42578125" style="1"/>
  </cols>
  <sheetData>
    <row r="1" spans="2:8" ht="4.1500000000000004" customHeight="1">
      <c r="B1" s="4"/>
      <c r="C1" s="4"/>
      <c r="D1" s="4"/>
      <c r="E1" s="4"/>
      <c r="F1" s="4"/>
    </row>
    <row r="2" spans="2:8" ht="15.75" thickBot="1"/>
    <row r="3" spans="2:8" ht="17.649999999999999" customHeight="1" thickBot="1">
      <c r="B3" s="998" t="s">
        <v>2583</v>
      </c>
      <c r="C3" s="999"/>
      <c r="D3" s="999"/>
      <c r="E3" s="999"/>
      <c r="F3" s="999"/>
      <c r="G3" s="999"/>
      <c r="H3" s="1000"/>
    </row>
    <row r="4" spans="2:8" ht="18" customHeight="1" thickBot="1">
      <c r="B4" s="1001" t="s">
        <v>487</v>
      </c>
      <c r="C4" s="1002"/>
      <c r="D4" s="1003"/>
      <c r="E4" s="1004"/>
      <c r="F4" s="1004"/>
      <c r="G4" s="1004"/>
      <c r="H4" s="1005"/>
    </row>
    <row r="5" spans="2:8" ht="15.75" thickBot="1">
      <c r="B5" s="1006" t="s">
        <v>488</v>
      </c>
      <c r="C5" s="1007"/>
      <c r="D5" s="1259" t="s">
        <v>1594</v>
      </c>
      <c r="E5" s="1260"/>
      <c r="F5" s="1260"/>
      <c r="G5" s="1260"/>
      <c r="H5" s="1261"/>
    </row>
    <row r="6" spans="2:8">
      <c r="B6" s="1010" t="str">
        <f>VLOOKUP(D5,ACTIVIDADES!A:D,2,FALSE)</f>
        <v>Solado en concreto de 10,3 Mpa</v>
      </c>
      <c r="C6" s="1011"/>
      <c r="D6" s="1010" t="s">
        <v>34</v>
      </c>
      <c r="E6" s="1011"/>
      <c r="F6" s="1011"/>
      <c r="G6" s="1011"/>
      <c r="H6" s="38" t="s">
        <v>1</v>
      </c>
    </row>
    <row r="7" spans="2:8" ht="9.6" customHeight="1">
      <c r="B7" s="1012"/>
      <c r="C7" s="1013"/>
      <c r="D7" s="1016">
        <f>+ROUND(H27+H18+H13+H22,0)</f>
        <v>352744</v>
      </c>
      <c r="E7" s="1017"/>
      <c r="F7" s="1017"/>
      <c r="G7" s="1017"/>
      <c r="H7" s="1020" t="s">
        <v>29</v>
      </c>
    </row>
    <row r="8" spans="2:8" ht="27" customHeight="1" thickBot="1">
      <c r="B8" s="1014"/>
      <c r="C8" s="1015"/>
      <c r="D8" s="1018"/>
      <c r="E8" s="1019"/>
      <c r="F8" s="1019"/>
      <c r="G8" s="1019"/>
      <c r="H8" s="1021"/>
    </row>
    <row r="9" spans="2:8" ht="9.75" customHeight="1" thickBot="1"/>
    <row r="10" spans="2:8">
      <c r="B10" s="1028" t="s">
        <v>494</v>
      </c>
      <c r="C10" s="1029"/>
      <c r="D10" s="41" t="s">
        <v>495</v>
      </c>
      <c r="E10" s="25" t="s">
        <v>496</v>
      </c>
      <c r="F10" s="25" t="s">
        <v>2542</v>
      </c>
      <c r="G10" s="26" t="s">
        <v>492</v>
      </c>
      <c r="H10" s="27" t="s">
        <v>493</v>
      </c>
    </row>
    <row r="11" spans="2:8">
      <c r="B11" s="57" t="s">
        <v>2413</v>
      </c>
      <c r="C11" s="56" t="str">
        <f>VLOOKUP(B11,'LISTA DE PRECIOS'!A:B,2,FALSE)</f>
        <v>Concreto de 10,3 Mpa (producción)</v>
      </c>
      <c r="D11" s="12" t="str">
        <f>VLOOKUP(B11,'LISTA DE PRECIOS'!A:D,4,FALSE)</f>
        <v>M3</v>
      </c>
      <c r="E11" s="176">
        <v>1</v>
      </c>
      <c r="F11" s="12">
        <v>1.05</v>
      </c>
      <c r="G11" s="13">
        <f>VLOOKUP(B11,'LISTA DE PRECIOS'!A:E,5,FALSE)</f>
        <v>264176</v>
      </c>
      <c r="H11" s="39">
        <f>+ROUND(E11*F11*G11,0)</f>
        <v>277385</v>
      </c>
    </row>
    <row r="12" spans="2:8" ht="15.75" thickBot="1">
      <c r="B12" s="5"/>
      <c r="C12" s="139"/>
      <c r="D12" s="138"/>
      <c r="E12" s="137"/>
      <c r="F12" s="137"/>
      <c r="G12" s="136"/>
      <c r="H12" s="6"/>
    </row>
    <row r="13" spans="2:8" ht="15.75" thickBot="1">
      <c r="B13" s="1022"/>
      <c r="C13" s="1023"/>
      <c r="D13" s="1024"/>
      <c r="E13" s="1025" t="s">
        <v>497</v>
      </c>
      <c r="F13" s="994"/>
      <c r="G13" s="1026"/>
      <c r="H13" s="28">
        <f>ROUND(SUM(H11:H12),0)</f>
        <v>277385</v>
      </c>
    </row>
    <row r="14" spans="2:8" ht="10.9" customHeight="1" thickBot="1">
      <c r="B14" s="1027"/>
      <c r="C14" s="1027"/>
      <c r="D14" s="1027"/>
      <c r="E14" s="1027"/>
      <c r="F14" s="1027"/>
      <c r="G14" s="1027"/>
      <c r="H14" s="1027"/>
    </row>
    <row r="15" spans="2:8">
      <c r="B15" s="1028" t="s">
        <v>489</v>
      </c>
      <c r="C15" s="1029"/>
      <c r="D15" s="41" t="s">
        <v>490</v>
      </c>
      <c r="E15" s="25" t="s">
        <v>491</v>
      </c>
      <c r="F15" s="25" t="s">
        <v>2542</v>
      </c>
      <c r="G15" s="26" t="s">
        <v>492</v>
      </c>
      <c r="H15" s="27" t="s">
        <v>493</v>
      </c>
    </row>
    <row r="16" spans="2:8">
      <c r="B16" s="54" t="s">
        <v>543</v>
      </c>
      <c r="C16" s="56" t="str">
        <f>VLOOKUP(B16,'LISTA DE PRECIOS'!A:B,2,FALSE)</f>
        <v>Herramienta menor</v>
      </c>
      <c r="D16" s="12" t="str">
        <f>VLOOKUP(B16,'LISTA DE PRECIOS'!A:D,4,FALSE)</f>
        <v>%MO</v>
      </c>
      <c r="E16" s="55">
        <v>0.1</v>
      </c>
      <c r="F16" s="55"/>
      <c r="G16" s="13">
        <f>+H27</f>
        <v>62799</v>
      </c>
      <c r="H16" s="24">
        <f>+ROUND(E16*G16,0)</f>
        <v>6280</v>
      </c>
    </row>
    <row r="17" spans="2:22">
      <c r="B17" s="57" t="s">
        <v>524</v>
      </c>
      <c r="C17" s="56" t="str">
        <f>VLOOKUP(B17,'LISTA DE PRECIOS'!A:B,2,FALSE)</f>
        <v>Acarreo Horizontal</v>
      </c>
      <c r="D17" s="12" t="str">
        <f>VLOOKUP(B17,'LISTA DE PRECIOS'!A:D,4,FALSE)</f>
        <v>% MO</v>
      </c>
      <c r="E17" s="55">
        <v>0.1</v>
      </c>
      <c r="F17" s="55"/>
      <c r="G17" s="13">
        <f>+H27</f>
        <v>62799</v>
      </c>
      <c r="H17" s="24">
        <f>+ROUND(E17*G17,0)</f>
        <v>6280</v>
      </c>
    </row>
    <row r="18" spans="2:22" ht="15.75" thickBot="1">
      <c r="B18" s="1022"/>
      <c r="C18" s="1023"/>
      <c r="D18" s="1024"/>
      <c r="E18" s="1030" t="s">
        <v>498</v>
      </c>
      <c r="F18" s="1031"/>
      <c r="G18" s="1032"/>
      <c r="H18" s="29">
        <f>ROUND(SUM(H16:H17),0)</f>
        <v>12560</v>
      </c>
    </row>
    <row r="19" spans="2:22" ht="10.15" customHeight="1" thickBot="1">
      <c r="B19" s="42"/>
      <c r="C19" s="42"/>
      <c r="D19" s="42"/>
      <c r="E19" s="10"/>
      <c r="F19" s="10"/>
      <c r="G19" s="7"/>
      <c r="H19" s="8"/>
    </row>
    <row r="20" spans="2:22" ht="24.75" thickBot="1">
      <c r="B20" s="1033" t="s">
        <v>499</v>
      </c>
      <c r="C20" s="1034"/>
      <c r="D20" s="30" t="s">
        <v>495</v>
      </c>
      <c r="E20" s="30" t="s">
        <v>501</v>
      </c>
      <c r="F20" s="25" t="s">
        <v>2542</v>
      </c>
      <c r="G20" s="31" t="s">
        <v>500</v>
      </c>
      <c r="H20" s="32" t="s">
        <v>493</v>
      </c>
    </row>
    <row r="21" spans="2:22" ht="15.75" thickBot="1">
      <c r="B21" s="15">
        <v>3</v>
      </c>
      <c r="C21" s="16" t="s">
        <v>4</v>
      </c>
      <c r="D21" s="17"/>
      <c r="E21" s="18"/>
      <c r="F21" s="18"/>
      <c r="G21" s="19"/>
      <c r="H21" s="20">
        <f>+ROUND(E21*G21,0)</f>
        <v>0</v>
      </c>
    </row>
    <row r="22" spans="2:22" ht="15.75" thickBot="1">
      <c r="B22" s="991"/>
      <c r="C22" s="991"/>
      <c r="D22" s="991"/>
      <c r="E22" s="992" t="s">
        <v>502</v>
      </c>
      <c r="F22" s="993"/>
      <c r="G22" s="994"/>
      <c r="H22" s="33">
        <f>ROUND(SUM(H21:H21),0)</f>
        <v>0</v>
      </c>
    </row>
    <row r="23" spans="2:22" ht="15.75" thickBot="1">
      <c r="B23" s="1027"/>
      <c r="C23" s="1027"/>
      <c r="D23" s="1027"/>
      <c r="E23" s="1027"/>
      <c r="F23" s="1027"/>
      <c r="G23" s="1027"/>
      <c r="H23" s="1027"/>
    </row>
    <row r="24" spans="2:22">
      <c r="B24" s="1028" t="s">
        <v>503</v>
      </c>
      <c r="C24" s="1029"/>
      <c r="D24" s="41" t="s">
        <v>495</v>
      </c>
      <c r="E24" s="25" t="s">
        <v>504</v>
      </c>
      <c r="F24" s="25" t="s">
        <v>2530</v>
      </c>
      <c r="G24" s="26" t="s">
        <v>505</v>
      </c>
      <c r="H24" s="27" t="s">
        <v>493</v>
      </c>
    </row>
    <row r="25" spans="2:22">
      <c r="B25" s="111" t="s">
        <v>2514</v>
      </c>
      <c r="C25" s="56" t="str">
        <f>VLOOKUP(B25,'LISTA DE PRECIOS'!A:B,2,FALSE)</f>
        <v>Ayudante</v>
      </c>
      <c r="D25" s="12" t="str">
        <f>VLOOKUP(B25,'LISTA DE PRECIOS'!A:D,4,FALSE)</f>
        <v>Día</v>
      </c>
      <c r="E25" s="23">
        <v>0.33</v>
      </c>
      <c r="F25" s="23">
        <v>1</v>
      </c>
      <c r="G25" s="13">
        <f>VLOOKUP(B25,'LISTA DE PRECIOS'!A:E,5,FALSE)</f>
        <v>67964</v>
      </c>
      <c r="H25" s="119">
        <f>+ROUND(E25*F25*G25,0)</f>
        <v>22428</v>
      </c>
      <c r="K25" s="4"/>
      <c r="L25" s="4"/>
      <c r="M25" s="4"/>
      <c r="N25" s="4"/>
      <c r="O25" s="4"/>
      <c r="P25" s="4"/>
      <c r="Q25" s="4"/>
      <c r="R25" s="4"/>
      <c r="S25" s="4"/>
      <c r="T25" s="4"/>
      <c r="U25" s="4"/>
      <c r="V25" s="4"/>
    </row>
    <row r="26" spans="2:22" ht="15.75" thickBot="1">
      <c r="B26" s="135" t="s">
        <v>2516</v>
      </c>
      <c r="C26" s="56" t="str">
        <f>VLOOKUP(B26,'LISTA DE PRECIOS'!A:B,2,FALSE)</f>
        <v>Oficial</v>
      </c>
      <c r="D26" s="12" t="str">
        <f>VLOOKUP(B26,'LISTA DE PRECIOS'!A:D,4,FALSE)</f>
        <v>Día</v>
      </c>
      <c r="E26" s="125">
        <v>0.33</v>
      </c>
      <c r="F26" s="125">
        <v>1</v>
      </c>
      <c r="G26" s="13">
        <f>VLOOKUP(B26,'LISTA DE PRECIOS'!A:E,5,FALSE)</f>
        <v>122335</v>
      </c>
      <c r="H26" s="131">
        <f>+ROUND(E26*F26*G26,0)</f>
        <v>40371</v>
      </c>
    </row>
    <row r="27" spans="2:22" ht="15.75" thickBot="1">
      <c r="B27" s="991"/>
      <c r="C27" s="991"/>
      <c r="D27" s="991"/>
      <c r="E27" s="1042" t="s">
        <v>506</v>
      </c>
      <c r="F27" s="1043"/>
      <c r="G27" s="1031"/>
      <c r="H27" s="29">
        <f>ROUND(SUM(H25:H26),0)</f>
        <v>62799</v>
      </c>
    </row>
    <row r="28" spans="2:22" ht="8.65" customHeight="1" thickBot="1">
      <c r="B28" s="42"/>
      <c r="C28" s="42"/>
      <c r="D28" s="42"/>
      <c r="E28" s="42"/>
      <c r="F28" s="42"/>
      <c r="G28" s="42"/>
      <c r="H28" s="42"/>
    </row>
    <row r="29" spans="2:22" ht="15.75" thickBot="1">
      <c r="B29" s="40"/>
      <c r="C29" s="40"/>
      <c r="D29" s="40"/>
      <c r="E29" s="995" t="s">
        <v>507</v>
      </c>
      <c r="F29" s="996"/>
      <c r="G29" s="997"/>
      <c r="H29" s="14">
        <f>+ROUND(H27+H18+H13+H22,0)</f>
        <v>352744</v>
      </c>
    </row>
    <row r="31" spans="2:22" ht="15.75" thickBot="1"/>
    <row r="32" spans="2:22" ht="16.5" thickBot="1">
      <c r="B32" s="998" t="s">
        <v>2583</v>
      </c>
      <c r="C32" s="999"/>
      <c r="D32" s="999"/>
      <c r="E32" s="999"/>
      <c r="F32" s="999"/>
      <c r="G32" s="999"/>
      <c r="H32" s="1000"/>
    </row>
    <row r="33" spans="2:8" ht="15.75" thickBot="1">
      <c r="B33" s="1001" t="s">
        <v>487</v>
      </c>
      <c r="C33" s="1002"/>
      <c r="D33" s="1003"/>
      <c r="E33" s="1004"/>
      <c r="F33" s="1004"/>
      <c r="G33" s="1004"/>
      <c r="H33" s="1005"/>
    </row>
    <row r="34" spans="2:8" ht="15.75" thickBot="1">
      <c r="B34" s="1006" t="s">
        <v>488</v>
      </c>
      <c r="C34" s="1007"/>
      <c r="D34" s="1259" t="s">
        <v>1598</v>
      </c>
      <c r="E34" s="1260"/>
      <c r="F34" s="1260"/>
      <c r="G34" s="1260"/>
      <c r="H34" s="1261"/>
    </row>
    <row r="35" spans="2:8" ht="14.45" customHeight="1">
      <c r="B35" s="1010" t="str">
        <f>VLOOKUP(D34,ACTIVIDADES!A:D,2,FALSE)</f>
        <v>Caja de inspección de 0,50 x 0,50 x 0,50  m en concreto de 17,2 Mpa, tapa reforzada en concreto de 20,7 Mpa</v>
      </c>
      <c r="C35" s="1011"/>
      <c r="D35" s="1010" t="s">
        <v>34</v>
      </c>
      <c r="E35" s="1011"/>
      <c r="F35" s="1011"/>
      <c r="G35" s="1011"/>
      <c r="H35" s="38" t="s">
        <v>1</v>
      </c>
    </row>
    <row r="36" spans="2:8">
      <c r="B36" s="1012"/>
      <c r="C36" s="1013"/>
      <c r="D36" s="1016">
        <f>+ROUND(H62+H53+H49+H57,0)</f>
        <v>203185</v>
      </c>
      <c r="E36" s="1017"/>
      <c r="F36" s="1017"/>
      <c r="G36" s="1017"/>
      <c r="H36" s="1020" t="s">
        <v>35</v>
      </c>
    </row>
    <row r="37" spans="2:8" ht="15.75" thickBot="1">
      <c r="B37" s="1014"/>
      <c r="C37" s="1015"/>
      <c r="D37" s="1018"/>
      <c r="E37" s="1019"/>
      <c r="F37" s="1019"/>
      <c r="G37" s="1019"/>
      <c r="H37" s="1021"/>
    </row>
    <row r="38" spans="2:8" ht="15.75" thickBot="1"/>
    <row r="39" spans="2:8">
      <c r="B39" s="1028" t="s">
        <v>494</v>
      </c>
      <c r="C39" s="1029"/>
      <c r="D39" s="41" t="s">
        <v>495</v>
      </c>
      <c r="E39" s="25" t="s">
        <v>496</v>
      </c>
      <c r="F39" s="25" t="s">
        <v>2542</v>
      </c>
      <c r="G39" s="26" t="s">
        <v>492</v>
      </c>
      <c r="H39" s="27" t="s">
        <v>493</v>
      </c>
    </row>
    <row r="40" spans="2:8">
      <c r="B40" s="57" t="s">
        <v>686</v>
      </c>
      <c r="C40" s="56" t="str">
        <f>VLOOKUP(B40,'LISTA DE PRECIOS'!A:B,2,FALSE)</f>
        <v>Ángulo de 1" x 1/8"</v>
      </c>
      <c r="D40" s="12" t="str">
        <f>VLOOKUP(B40,'LISTA DE PRECIOS'!A:D,4,FALSE)</f>
        <v>M</v>
      </c>
      <c r="E40" s="208">
        <v>3.6</v>
      </c>
      <c r="F40" s="12">
        <v>1.05</v>
      </c>
      <c r="G40" s="13">
        <f>VLOOKUP(B40,'LISTA DE PRECIOS'!A:E,5,FALSE)</f>
        <v>4592</v>
      </c>
      <c r="H40" s="39">
        <f t="shared" ref="H40:H47" si="0">+ROUND(E40*F40*G40,0)</f>
        <v>17358</v>
      </c>
    </row>
    <row r="41" spans="2:8">
      <c r="B41" s="57" t="s">
        <v>928</v>
      </c>
      <c r="C41" s="56" t="str">
        <f>VLOOKUP(B41,'LISTA DE PRECIOS'!A:B,2,FALSE)</f>
        <v>Listón sajo de 5 x 3 cm x 2,5 m (varilla)</v>
      </c>
      <c r="D41" s="12" t="str">
        <f>VLOOKUP(B41,'LISTA DE PRECIOS'!A:D,4,FALSE)</f>
        <v>M</v>
      </c>
      <c r="E41" s="12">
        <v>0.99</v>
      </c>
      <c r="F41" s="12">
        <v>1.03</v>
      </c>
      <c r="G41" s="13">
        <f>VLOOKUP(B41,'LISTA DE PRECIOS'!A:E,5,FALSE)</f>
        <v>5424</v>
      </c>
      <c r="H41" s="39">
        <f t="shared" si="0"/>
        <v>5531</v>
      </c>
    </row>
    <row r="42" spans="2:8">
      <c r="B42" s="57" t="s">
        <v>1073</v>
      </c>
      <c r="C42" s="56" t="str">
        <f>VLOOKUP(B42,'LISTA DE PRECIOS'!A:B,2,FALSE)</f>
        <v>Puntilla (promedio)</v>
      </c>
      <c r="D42" s="12" t="str">
        <f>VLOOKUP(B42,'LISTA DE PRECIOS'!A:D,4,FALSE)</f>
        <v>Lb</v>
      </c>
      <c r="E42" s="208">
        <v>0.5</v>
      </c>
      <c r="F42" s="12">
        <v>1.03</v>
      </c>
      <c r="G42" s="13">
        <f>VLOOKUP(B42,'LISTA DE PRECIOS'!A:E,5,FALSE)</f>
        <v>3500</v>
      </c>
      <c r="H42" s="39">
        <f t="shared" si="0"/>
        <v>1803</v>
      </c>
    </row>
    <row r="43" spans="2:8">
      <c r="B43" s="57" t="s">
        <v>1114</v>
      </c>
      <c r="C43" s="56" t="str">
        <f>VLOOKUP(B43,'LISTA DE PRECIOS'!A:B,2,FALSE)</f>
        <v>Tabla para formaleta de 1" x 10" x 2,9 m</v>
      </c>
      <c r="D43" s="12" t="str">
        <f>VLOOKUP(B43,'LISTA DE PRECIOS'!A:D,4,FALSE)</f>
        <v>M</v>
      </c>
      <c r="E43" s="208">
        <v>1.32</v>
      </c>
      <c r="F43" s="12">
        <v>1.03</v>
      </c>
      <c r="G43" s="13">
        <f>VLOOKUP(B43,'LISTA DE PRECIOS'!A:E,5,FALSE)</f>
        <v>5377</v>
      </c>
      <c r="H43" s="39">
        <f t="shared" si="0"/>
        <v>7311</v>
      </c>
    </row>
    <row r="44" spans="2:8">
      <c r="B44" s="57" t="s">
        <v>658</v>
      </c>
      <c r="C44" s="56" t="str">
        <f>VLOOKUP(B44,'LISTA DE PRECIOS'!A:B,2,FALSE)</f>
        <v>ACPM</v>
      </c>
      <c r="D44" s="12" t="str">
        <f>VLOOKUP(B44,'LISTA DE PRECIOS'!A:D,4,FALSE)</f>
        <v>Gl</v>
      </c>
      <c r="E44" s="208">
        <v>0.2</v>
      </c>
      <c r="F44" s="12">
        <v>1.03</v>
      </c>
      <c r="G44" s="13">
        <f>VLOOKUP(B44,'LISTA DE PRECIOS'!A:E,5,FALSE)</f>
        <v>8725</v>
      </c>
      <c r="H44" s="39">
        <f t="shared" si="0"/>
        <v>1797</v>
      </c>
    </row>
    <row r="45" spans="2:8">
      <c r="B45" s="57" t="s">
        <v>2415</v>
      </c>
      <c r="C45" s="56" t="str">
        <f>VLOOKUP(B45,'LISTA DE PRECIOS'!A:B,2,FALSE)</f>
        <v>Concreto de 17,2 Mpa (2500 psi) (producción)</v>
      </c>
      <c r="D45" s="12" t="str">
        <f>VLOOKUP(B45,'LISTA DE PRECIOS'!A:D,4,FALSE)</f>
        <v>M3</v>
      </c>
      <c r="E45" s="12">
        <v>0.17</v>
      </c>
      <c r="F45" s="12">
        <v>1.03</v>
      </c>
      <c r="G45" s="13">
        <f>VLOOKUP(B45,'LISTA DE PRECIOS'!A:E,5,FALSE)</f>
        <v>332595</v>
      </c>
      <c r="H45" s="39">
        <f t="shared" si="0"/>
        <v>58237</v>
      </c>
    </row>
    <row r="46" spans="2:8">
      <c r="B46" s="57" t="s">
        <v>2416</v>
      </c>
      <c r="C46" s="56" t="str">
        <f>VLOOKUP(B46,'LISTA DE PRECIOS'!A:B,2,FALSE)</f>
        <v>Concreto de 20,7 Mpa (3000 psi) (producción)</v>
      </c>
      <c r="D46" s="12" t="str">
        <f>VLOOKUP(B46,'LISTA DE PRECIOS'!A:D,4,FALSE)</f>
        <v>M3</v>
      </c>
      <c r="E46" s="176">
        <v>1.7999999999999999E-2</v>
      </c>
      <c r="F46" s="12">
        <v>1.03</v>
      </c>
      <c r="G46" s="13">
        <f>VLOOKUP(B46,'LISTA DE PRECIOS'!A:E,5,FALSE)</f>
        <v>349675</v>
      </c>
      <c r="H46" s="39">
        <f t="shared" si="0"/>
        <v>6483</v>
      </c>
    </row>
    <row r="47" spans="2:8">
      <c r="B47" s="57" t="s">
        <v>2432</v>
      </c>
      <c r="C47" s="56" t="str">
        <f>VLOOKUP(B47,'LISTA DE PRECIOS'!A:B,2,FALSE)</f>
        <v>Acero Fy = 60.000 psi d&gt;1/4"</v>
      </c>
      <c r="D47" s="12" t="str">
        <f>VLOOKUP(B47,'LISTA DE PRECIOS'!A:D,4,FALSE)</f>
        <v>Kg</v>
      </c>
      <c r="E47" s="208">
        <v>2.7</v>
      </c>
      <c r="F47" s="12">
        <v>1.03</v>
      </c>
      <c r="G47" s="13">
        <v>0</v>
      </c>
      <c r="H47" s="39">
        <f t="shared" si="0"/>
        <v>0</v>
      </c>
    </row>
    <row r="48" spans="2:8" ht="15.75" thickBot="1">
      <c r="B48" s="5"/>
      <c r="C48" s="139"/>
      <c r="D48" s="138"/>
      <c r="E48" s="137"/>
      <c r="F48" s="137"/>
      <c r="G48" s="136"/>
      <c r="H48" s="6"/>
    </row>
    <row r="49" spans="2:8" ht="15.75" thickBot="1">
      <c r="B49" s="1022"/>
      <c r="C49" s="1023"/>
      <c r="D49" s="1024"/>
      <c r="E49" s="1025" t="s">
        <v>497</v>
      </c>
      <c r="F49" s="994"/>
      <c r="G49" s="1026"/>
      <c r="H49" s="28">
        <f>ROUND(SUM(H40:H48),0)</f>
        <v>98520</v>
      </c>
    </row>
    <row r="50" spans="2:8" ht="15.75" thickBot="1">
      <c r="B50" s="1027"/>
      <c r="C50" s="1027"/>
      <c r="D50" s="1027"/>
      <c r="E50" s="1027"/>
      <c r="F50" s="1027"/>
      <c r="G50" s="1027"/>
      <c r="H50" s="1027"/>
    </row>
    <row r="51" spans="2:8">
      <c r="B51" s="1028" t="s">
        <v>489</v>
      </c>
      <c r="C51" s="1029"/>
      <c r="D51" s="41" t="s">
        <v>490</v>
      </c>
      <c r="E51" s="25" t="s">
        <v>491</v>
      </c>
      <c r="F51" s="25" t="s">
        <v>2542</v>
      </c>
      <c r="G51" s="26" t="s">
        <v>492</v>
      </c>
      <c r="H51" s="27" t="s">
        <v>493</v>
      </c>
    </row>
    <row r="52" spans="2:8">
      <c r="B52" s="54" t="s">
        <v>543</v>
      </c>
      <c r="C52" s="56" t="str">
        <f>VLOOKUP(B52,'LISTA DE PRECIOS'!A:B,2,FALSE)</f>
        <v>Herramienta menor</v>
      </c>
      <c r="D52" s="12" t="str">
        <f>VLOOKUP(B52,'LISTA DE PRECIOS'!A:D,4,FALSE)</f>
        <v>%MO</v>
      </c>
      <c r="E52" s="55">
        <v>0.1</v>
      </c>
      <c r="F52" s="55"/>
      <c r="G52" s="13">
        <f>+H62</f>
        <v>95150</v>
      </c>
      <c r="H52" s="24">
        <f>+ROUND(E52*G52,0)</f>
        <v>9515</v>
      </c>
    </row>
    <row r="53" spans="2:8" ht="15.75" thickBot="1">
      <c r="B53" s="1022"/>
      <c r="C53" s="1023"/>
      <c r="D53" s="1024"/>
      <c r="E53" s="1030" t="s">
        <v>498</v>
      </c>
      <c r="F53" s="1031"/>
      <c r="G53" s="1032"/>
      <c r="H53" s="29">
        <f>ROUND(SUM(H52:H52),0)</f>
        <v>9515</v>
      </c>
    </row>
    <row r="54" spans="2:8" ht="15.75" thickBot="1">
      <c r="B54" s="42"/>
      <c r="C54" s="42"/>
      <c r="D54" s="42"/>
      <c r="E54" s="10"/>
      <c r="F54" s="10"/>
      <c r="G54" s="7"/>
      <c r="H54" s="8"/>
    </row>
    <row r="55" spans="2:8" ht="24.75" thickBot="1">
      <c r="B55" s="1033" t="s">
        <v>499</v>
      </c>
      <c r="C55" s="1034"/>
      <c r="D55" s="30" t="s">
        <v>495</v>
      </c>
      <c r="E55" s="30" t="s">
        <v>501</v>
      </c>
      <c r="F55" s="25" t="s">
        <v>2542</v>
      </c>
      <c r="G55" s="31" t="s">
        <v>500</v>
      </c>
      <c r="H55" s="32" t="s">
        <v>493</v>
      </c>
    </row>
    <row r="56" spans="2:8" ht="15.75" thickBot="1">
      <c r="B56" s="15">
        <v>3</v>
      </c>
      <c r="C56" s="16" t="s">
        <v>4</v>
      </c>
      <c r="D56" s="17"/>
      <c r="E56" s="18"/>
      <c r="F56" s="18"/>
      <c r="G56" s="19"/>
      <c r="H56" s="20">
        <f>+ROUND(E56*G56,0)</f>
        <v>0</v>
      </c>
    </row>
    <row r="57" spans="2:8" ht="15.75" thickBot="1">
      <c r="B57" s="991"/>
      <c r="C57" s="991"/>
      <c r="D57" s="991"/>
      <c r="E57" s="992" t="s">
        <v>502</v>
      </c>
      <c r="F57" s="993"/>
      <c r="G57" s="994"/>
      <c r="H57" s="33">
        <f>ROUND(SUM(H56:H56),0)</f>
        <v>0</v>
      </c>
    </row>
    <row r="58" spans="2:8" ht="15.75" thickBot="1">
      <c r="B58" s="1027"/>
      <c r="C58" s="1027"/>
      <c r="D58" s="1027"/>
      <c r="E58" s="1027"/>
      <c r="F58" s="1027"/>
      <c r="G58" s="1027"/>
      <c r="H58" s="1027"/>
    </row>
    <row r="59" spans="2:8">
      <c r="B59" s="1028" t="s">
        <v>503</v>
      </c>
      <c r="C59" s="1029"/>
      <c r="D59" s="41" t="s">
        <v>495</v>
      </c>
      <c r="E59" s="25" t="s">
        <v>504</v>
      </c>
      <c r="F59" s="25" t="s">
        <v>2530</v>
      </c>
      <c r="G59" s="26" t="s">
        <v>505</v>
      </c>
      <c r="H59" s="27" t="s">
        <v>493</v>
      </c>
    </row>
    <row r="60" spans="2:8">
      <c r="B60" s="111" t="s">
        <v>2514</v>
      </c>
      <c r="C60" s="56" t="str">
        <f>VLOOKUP(B60,'LISTA DE PRECIOS'!A:B,2,FALSE)</f>
        <v>Ayudante</v>
      </c>
      <c r="D60" s="12" t="str">
        <f>VLOOKUP(B60,'LISTA DE PRECIOS'!A:D,4,FALSE)</f>
        <v>Día</v>
      </c>
      <c r="E60" s="23">
        <v>0.5</v>
      </c>
      <c r="F60" s="23">
        <v>1</v>
      </c>
      <c r="G60" s="13">
        <f>VLOOKUP(B60,'LISTA DE PRECIOS'!A:E,5,FALSE)</f>
        <v>67964</v>
      </c>
      <c r="H60" s="119">
        <f>+ROUND(E60*F60*G60,0)</f>
        <v>33982</v>
      </c>
    </row>
    <row r="61" spans="2:8" ht="15.75" thickBot="1">
      <c r="B61" s="135" t="s">
        <v>2516</v>
      </c>
      <c r="C61" s="56" t="str">
        <f>VLOOKUP(B61,'LISTA DE PRECIOS'!A:B,2,FALSE)</f>
        <v>Oficial</v>
      </c>
      <c r="D61" s="12" t="str">
        <f>VLOOKUP(B61,'LISTA DE PRECIOS'!A:D,4,FALSE)</f>
        <v>Día</v>
      </c>
      <c r="E61" s="125">
        <v>0.5</v>
      </c>
      <c r="F61" s="125">
        <v>1</v>
      </c>
      <c r="G61" s="13">
        <f>VLOOKUP(B61,'LISTA DE PRECIOS'!A:E,5,FALSE)</f>
        <v>122335</v>
      </c>
      <c r="H61" s="131">
        <f>+ROUND(E61*F61*G61,0)</f>
        <v>61168</v>
      </c>
    </row>
    <row r="62" spans="2:8" ht="15.75" thickBot="1">
      <c r="B62" s="991"/>
      <c r="C62" s="991"/>
      <c r="D62" s="991"/>
      <c r="E62" s="1042" t="s">
        <v>506</v>
      </c>
      <c r="F62" s="1043"/>
      <c r="G62" s="1031"/>
      <c r="H62" s="29">
        <f>ROUND(SUM(H60:H61),0)</f>
        <v>95150</v>
      </c>
    </row>
    <row r="63" spans="2:8" ht="15.75" thickBot="1">
      <c r="B63" s="42"/>
      <c r="C63" s="42"/>
      <c r="D63" s="42"/>
      <c r="E63" s="42"/>
      <c r="F63" s="42"/>
      <c r="G63" s="42"/>
      <c r="H63" s="42"/>
    </row>
    <row r="64" spans="2:8" ht="15.75" thickBot="1">
      <c r="B64" s="40"/>
      <c r="C64" s="40"/>
      <c r="D64" s="40"/>
      <c r="E64" s="995" t="s">
        <v>507</v>
      </c>
      <c r="F64" s="996"/>
      <c r="G64" s="997"/>
      <c r="H64" s="14">
        <f>+ROUND(H62+H53+H49+H57,0)</f>
        <v>203185</v>
      </c>
    </row>
    <row r="66" spans="2:8" ht="15.75" thickBot="1"/>
    <row r="67" spans="2:8" ht="16.5" thickBot="1">
      <c r="B67" s="998" t="s">
        <v>2583</v>
      </c>
      <c r="C67" s="999"/>
      <c r="D67" s="999"/>
      <c r="E67" s="999"/>
      <c r="F67" s="999"/>
      <c r="G67" s="999"/>
      <c r="H67" s="1000"/>
    </row>
    <row r="68" spans="2:8" ht="15.75" thickBot="1">
      <c r="B68" s="1001" t="s">
        <v>487</v>
      </c>
      <c r="C68" s="1002"/>
      <c r="D68" s="1003"/>
      <c r="E68" s="1004"/>
      <c r="F68" s="1004"/>
      <c r="G68" s="1004"/>
      <c r="H68" s="1005"/>
    </row>
    <row r="69" spans="2:8" ht="15.75" thickBot="1">
      <c r="B69" s="1006" t="s">
        <v>488</v>
      </c>
      <c r="C69" s="1007"/>
      <c r="D69" s="1259" t="s">
        <v>1600</v>
      </c>
      <c r="E69" s="1260"/>
      <c r="F69" s="1260"/>
      <c r="G69" s="1260"/>
      <c r="H69" s="1261"/>
    </row>
    <row r="70" spans="2:8" ht="14.45" customHeight="1">
      <c r="B70" s="1010" t="str">
        <f>VLOOKUP(D69,ACTIVIDADES!A:D,2,FALSE)</f>
        <v>Caja de inspección de 0,60 x 0,60 x 0,60 m en concreto de 17,2 Mpa, tapa reforzada en concreto de 20,7 Mpa</v>
      </c>
      <c r="C70" s="1011"/>
      <c r="D70" s="1010" t="s">
        <v>34</v>
      </c>
      <c r="E70" s="1011"/>
      <c r="F70" s="1011"/>
      <c r="G70" s="1011"/>
      <c r="H70" s="38" t="s">
        <v>1</v>
      </c>
    </row>
    <row r="71" spans="2:8">
      <c r="B71" s="1012"/>
      <c r="C71" s="1013"/>
      <c r="D71" s="1016">
        <f>+ROUND(H97+H88+H84+H92,0)</f>
        <v>315850</v>
      </c>
      <c r="E71" s="1017"/>
      <c r="F71" s="1017"/>
      <c r="G71" s="1017"/>
      <c r="H71" s="1020" t="s">
        <v>35</v>
      </c>
    </row>
    <row r="72" spans="2:8" ht="15.75" thickBot="1">
      <c r="B72" s="1014"/>
      <c r="C72" s="1015"/>
      <c r="D72" s="1018"/>
      <c r="E72" s="1019"/>
      <c r="F72" s="1019"/>
      <c r="G72" s="1019"/>
      <c r="H72" s="1021"/>
    </row>
    <row r="73" spans="2:8" ht="15.75" thickBot="1"/>
    <row r="74" spans="2:8">
      <c r="B74" s="1028" t="s">
        <v>494</v>
      </c>
      <c r="C74" s="1029"/>
      <c r="D74" s="41" t="s">
        <v>495</v>
      </c>
      <c r="E74" s="25" t="s">
        <v>496</v>
      </c>
      <c r="F74" s="25" t="s">
        <v>2542</v>
      </c>
      <c r="G74" s="26" t="s">
        <v>492</v>
      </c>
      <c r="H74" s="27" t="s">
        <v>493</v>
      </c>
    </row>
    <row r="75" spans="2:8">
      <c r="B75" s="57" t="s">
        <v>1306</v>
      </c>
      <c r="C75" s="56" t="str">
        <f>VLOOKUP(B75,'LISTA DE PRECIOS'!A:B,2,FALSE)</f>
        <v>Ángulo de 2" x 1/8"</v>
      </c>
      <c r="D75" s="12" t="str">
        <f>VLOOKUP(B75,'LISTA DE PRECIOS'!A:D,4,FALSE)</f>
        <v>M</v>
      </c>
      <c r="E75" s="208">
        <v>5.6</v>
      </c>
      <c r="F75" s="12">
        <v>1.05</v>
      </c>
      <c r="G75" s="13">
        <f>VLOOKUP(B75,'LISTA DE PRECIOS'!A:E,5,FALSE)</f>
        <v>9542</v>
      </c>
      <c r="H75" s="39">
        <f t="shared" ref="H75:H82" si="1">+ROUND(E75*F75*G75,0)</f>
        <v>56107</v>
      </c>
    </row>
    <row r="76" spans="2:8">
      <c r="B76" s="57" t="s">
        <v>928</v>
      </c>
      <c r="C76" s="56" t="str">
        <f>VLOOKUP(B76,'LISTA DE PRECIOS'!A:B,2,FALSE)</f>
        <v>Listón sajo de 5 x 3 cm x 2,5 m (varilla)</v>
      </c>
      <c r="D76" s="12" t="str">
        <f>VLOOKUP(B76,'LISTA DE PRECIOS'!A:D,4,FALSE)</f>
        <v>M</v>
      </c>
      <c r="E76" s="12">
        <v>1.5</v>
      </c>
      <c r="F76" s="12">
        <v>1.03</v>
      </c>
      <c r="G76" s="13">
        <f>VLOOKUP(B76,'LISTA DE PRECIOS'!A:E,5,FALSE)</f>
        <v>5424</v>
      </c>
      <c r="H76" s="39">
        <f t="shared" si="1"/>
        <v>8380</v>
      </c>
    </row>
    <row r="77" spans="2:8">
      <c r="B77" s="57" t="s">
        <v>1073</v>
      </c>
      <c r="C77" s="56" t="str">
        <f>VLOOKUP(B77,'LISTA DE PRECIOS'!A:B,2,FALSE)</f>
        <v>Puntilla (promedio)</v>
      </c>
      <c r="D77" s="12" t="str">
        <f>VLOOKUP(B77,'LISTA DE PRECIOS'!A:D,4,FALSE)</f>
        <v>Lb</v>
      </c>
      <c r="E77" s="208">
        <v>0.8</v>
      </c>
      <c r="F77" s="12">
        <v>1.03</v>
      </c>
      <c r="G77" s="13">
        <f>VLOOKUP(B77,'LISTA DE PRECIOS'!A:E,5,FALSE)</f>
        <v>3500</v>
      </c>
      <c r="H77" s="39">
        <f t="shared" si="1"/>
        <v>2884</v>
      </c>
    </row>
    <row r="78" spans="2:8">
      <c r="B78" s="57" t="s">
        <v>1114</v>
      </c>
      <c r="C78" s="56" t="str">
        <f>VLOOKUP(B78,'LISTA DE PRECIOS'!A:B,2,FALSE)</f>
        <v>Tabla para formaleta de 1" x 10" x 2,9 m</v>
      </c>
      <c r="D78" s="12" t="str">
        <f>VLOOKUP(B78,'LISTA DE PRECIOS'!A:D,4,FALSE)</f>
        <v>M</v>
      </c>
      <c r="E78" s="208">
        <v>4.5</v>
      </c>
      <c r="F78" s="12">
        <v>1.03</v>
      </c>
      <c r="G78" s="13">
        <f>VLOOKUP(B78,'LISTA DE PRECIOS'!A:E,5,FALSE)</f>
        <v>5377</v>
      </c>
      <c r="H78" s="39">
        <f t="shared" si="1"/>
        <v>24922</v>
      </c>
    </row>
    <row r="79" spans="2:8">
      <c r="B79" s="57" t="s">
        <v>658</v>
      </c>
      <c r="C79" s="56" t="str">
        <f>VLOOKUP(B79,'LISTA DE PRECIOS'!A:B,2,FALSE)</f>
        <v>ACPM</v>
      </c>
      <c r="D79" s="12" t="str">
        <f>VLOOKUP(B79,'LISTA DE PRECIOS'!A:D,4,FALSE)</f>
        <v>Gl</v>
      </c>
      <c r="E79" s="208">
        <v>0.2</v>
      </c>
      <c r="F79" s="12">
        <v>1.05</v>
      </c>
      <c r="G79" s="13">
        <f>VLOOKUP(B79,'LISTA DE PRECIOS'!A:E,5,FALSE)</f>
        <v>8725</v>
      </c>
      <c r="H79" s="39">
        <f t="shared" si="1"/>
        <v>1832</v>
      </c>
    </row>
    <row r="80" spans="2:8">
      <c r="B80" s="57" t="s">
        <v>2415</v>
      </c>
      <c r="C80" s="56" t="str">
        <f>VLOOKUP(B80,'LISTA DE PRECIOS'!A:B,2,FALSE)</f>
        <v>Concreto de 17,2 Mpa (2500 psi) (producción)</v>
      </c>
      <c r="D80" s="12" t="str">
        <f>VLOOKUP(B80,'LISTA DE PRECIOS'!A:D,4,FALSE)</f>
        <v>M3</v>
      </c>
      <c r="E80" s="12">
        <v>0.28000000000000003</v>
      </c>
      <c r="F80" s="12">
        <v>1.05</v>
      </c>
      <c r="G80" s="13">
        <f>VLOOKUP(B80,'LISTA DE PRECIOS'!A:E,5,FALSE)</f>
        <v>332595</v>
      </c>
      <c r="H80" s="39">
        <f t="shared" si="1"/>
        <v>97783</v>
      </c>
    </row>
    <row r="81" spans="2:8">
      <c r="B81" s="57" t="s">
        <v>2416</v>
      </c>
      <c r="C81" s="56" t="str">
        <f>VLOOKUP(B81,'LISTA DE PRECIOS'!A:B,2,FALSE)</f>
        <v>Concreto de 20,7 Mpa (3000 psi) (producción)</v>
      </c>
      <c r="D81" s="12" t="str">
        <f>VLOOKUP(B81,'LISTA DE PRECIOS'!A:D,4,FALSE)</f>
        <v>M3</v>
      </c>
      <c r="E81" s="176">
        <v>2.4E-2</v>
      </c>
      <c r="F81" s="12">
        <v>1.05</v>
      </c>
      <c r="G81" s="13">
        <f>VLOOKUP(B81,'LISTA DE PRECIOS'!A:E,5,FALSE)</f>
        <v>349675</v>
      </c>
      <c r="H81" s="39">
        <f t="shared" si="1"/>
        <v>8812</v>
      </c>
    </row>
    <row r="82" spans="2:8">
      <c r="B82" s="57" t="s">
        <v>2432</v>
      </c>
      <c r="C82" s="56" t="str">
        <f>VLOOKUP(B82,'LISTA DE PRECIOS'!A:B,2,FALSE)</f>
        <v>Acero Fy = 60.000 psi d&gt;1/4"</v>
      </c>
      <c r="D82" s="12" t="str">
        <f>VLOOKUP(B82,'LISTA DE PRECIOS'!A:D,4,FALSE)</f>
        <v>Kg</v>
      </c>
      <c r="E82" s="208">
        <v>3.5</v>
      </c>
      <c r="F82" s="12">
        <v>1.03</v>
      </c>
      <c r="G82" s="13">
        <v>0</v>
      </c>
      <c r="H82" s="39">
        <f t="shared" si="1"/>
        <v>0</v>
      </c>
    </row>
    <row r="83" spans="2:8" ht="15.75" thickBot="1">
      <c r="B83" s="5"/>
      <c r="C83" s="139"/>
      <c r="D83" s="138"/>
      <c r="E83" s="137"/>
      <c r="F83" s="137"/>
      <c r="G83" s="136"/>
      <c r="H83" s="6"/>
    </row>
    <row r="84" spans="2:8" ht="15.75" thickBot="1">
      <c r="B84" s="1022"/>
      <c r="C84" s="1023"/>
      <c r="D84" s="1024"/>
      <c r="E84" s="1025" t="s">
        <v>497</v>
      </c>
      <c r="F84" s="994"/>
      <c r="G84" s="1026"/>
      <c r="H84" s="28">
        <f>ROUND(SUM(H75:H83),0)</f>
        <v>200720</v>
      </c>
    </row>
    <row r="85" spans="2:8" ht="15.75" thickBot="1">
      <c r="B85" s="1027"/>
      <c r="C85" s="1027"/>
      <c r="D85" s="1027"/>
      <c r="E85" s="1027"/>
      <c r="F85" s="1027"/>
      <c r="G85" s="1027"/>
      <c r="H85" s="1027"/>
    </row>
    <row r="86" spans="2:8">
      <c r="B86" s="1028" t="s">
        <v>489</v>
      </c>
      <c r="C86" s="1029"/>
      <c r="D86" s="41" t="s">
        <v>490</v>
      </c>
      <c r="E86" s="25" t="s">
        <v>491</v>
      </c>
      <c r="F86" s="25" t="s">
        <v>2542</v>
      </c>
      <c r="G86" s="26" t="s">
        <v>492</v>
      </c>
      <c r="H86" s="27" t="s">
        <v>493</v>
      </c>
    </row>
    <row r="87" spans="2:8">
      <c r="B87" s="54" t="s">
        <v>543</v>
      </c>
      <c r="C87" s="56" t="str">
        <f>VLOOKUP(B87,'LISTA DE PRECIOS'!A:B,2,FALSE)</f>
        <v>Herramienta menor</v>
      </c>
      <c r="D87" s="12" t="str">
        <f>VLOOKUP(B87,'LISTA DE PRECIOS'!A:D,4,FALSE)</f>
        <v>%MO</v>
      </c>
      <c r="E87" s="55">
        <v>0.1</v>
      </c>
      <c r="F87" s="55"/>
      <c r="G87" s="13">
        <f>+H97</f>
        <v>104664</v>
      </c>
      <c r="H87" s="24">
        <f>+ROUND(E87*G87,0)</f>
        <v>10466</v>
      </c>
    </row>
    <row r="88" spans="2:8" ht="15.75" thickBot="1">
      <c r="B88" s="1022"/>
      <c r="C88" s="1023"/>
      <c r="D88" s="1024"/>
      <c r="E88" s="1030" t="s">
        <v>498</v>
      </c>
      <c r="F88" s="1031"/>
      <c r="G88" s="1032"/>
      <c r="H88" s="29">
        <f>ROUND(SUM(H87:H87),0)</f>
        <v>10466</v>
      </c>
    </row>
    <row r="89" spans="2:8" ht="15.75" thickBot="1">
      <c r="B89" s="42"/>
      <c r="C89" s="42"/>
      <c r="D89" s="42"/>
      <c r="E89" s="10"/>
      <c r="F89" s="10"/>
      <c r="G89" s="7"/>
      <c r="H89" s="8"/>
    </row>
    <row r="90" spans="2:8" ht="24.75" thickBot="1">
      <c r="B90" s="1033" t="s">
        <v>499</v>
      </c>
      <c r="C90" s="1034"/>
      <c r="D90" s="30" t="s">
        <v>495</v>
      </c>
      <c r="E90" s="30" t="s">
        <v>501</v>
      </c>
      <c r="F90" s="25" t="s">
        <v>2542</v>
      </c>
      <c r="G90" s="31" t="s">
        <v>500</v>
      </c>
      <c r="H90" s="32" t="s">
        <v>493</v>
      </c>
    </row>
    <row r="91" spans="2:8" ht="15.75" thickBot="1">
      <c r="B91" s="15">
        <v>3</v>
      </c>
      <c r="C91" s="16" t="s">
        <v>4</v>
      </c>
      <c r="D91" s="17"/>
      <c r="E91" s="18"/>
      <c r="F91" s="18"/>
      <c r="G91" s="19"/>
      <c r="H91" s="20">
        <f>+ROUND(E91*G91,0)</f>
        <v>0</v>
      </c>
    </row>
    <row r="92" spans="2:8" ht="15.75" thickBot="1">
      <c r="B92" s="991"/>
      <c r="C92" s="991"/>
      <c r="D92" s="991"/>
      <c r="E92" s="992" t="s">
        <v>502</v>
      </c>
      <c r="F92" s="993"/>
      <c r="G92" s="994"/>
      <c r="H92" s="33">
        <f>ROUND(SUM(H91:H91),0)</f>
        <v>0</v>
      </c>
    </row>
    <row r="93" spans="2:8" ht="15.75" thickBot="1">
      <c r="B93" s="1027"/>
      <c r="C93" s="1027"/>
      <c r="D93" s="1027"/>
      <c r="E93" s="1027"/>
      <c r="F93" s="1027"/>
      <c r="G93" s="1027"/>
      <c r="H93" s="1027"/>
    </row>
    <row r="94" spans="2:8">
      <c r="B94" s="1028" t="s">
        <v>503</v>
      </c>
      <c r="C94" s="1029"/>
      <c r="D94" s="41" t="s">
        <v>495</v>
      </c>
      <c r="E94" s="25" t="s">
        <v>504</v>
      </c>
      <c r="F94" s="25" t="s">
        <v>2530</v>
      </c>
      <c r="G94" s="26" t="s">
        <v>505</v>
      </c>
      <c r="H94" s="27" t="s">
        <v>493</v>
      </c>
    </row>
    <row r="95" spans="2:8">
      <c r="B95" s="111" t="s">
        <v>2514</v>
      </c>
      <c r="C95" s="56" t="str">
        <f>VLOOKUP(B95,'LISTA DE PRECIOS'!A:B,2,FALSE)</f>
        <v>Ayudante</v>
      </c>
      <c r="D95" s="12" t="str">
        <f>VLOOKUP(B95,'LISTA DE PRECIOS'!A:D,4,FALSE)</f>
        <v>Día</v>
      </c>
      <c r="E95" s="23">
        <v>0.55000000000000004</v>
      </c>
      <c r="F95" s="23">
        <v>1</v>
      </c>
      <c r="G95" s="13">
        <f>VLOOKUP(B95,'LISTA DE PRECIOS'!A:E,5,FALSE)</f>
        <v>67964</v>
      </c>
      <c r="H95" s="119">
        <f>+ROUND(E95*F95*G95,0)</f>
        <v>37380</v>
      </c>
    </row>
    <row r="96" spans="2:8" ht="15.75" thickBot="1">
      <c r="B96" s="135" t="s">
        <v>2516</v>
      </c>
      <c r="C96" s="56" t="str">
        <f>VLOOKUP(B96,'LISTA DE PRECIOS'!A:B,2,FALSE)</f>
        <v>Oficial</v>
      </c>
      <c r="D96" s="12" t="str">
        <f>VLOOKUP(B96,'LISTA DE PRECIOS'!A:D,4,FALSE)</f>
        <v>Día</v>
      </c>
      <c r="E96" s="125">
        <v>0.55000000000000004</v>
      </c>
      <c r="F96" s="125">
        <v>1</v>
      </c>
      <c r="G96" s="13">
        <f>VLOOKUP(B96,'LISTA DE PRECIOS'!A:E,5,FALSE)</f>
        <v>122335</v>
      </c>
      <c r="H96" s="131">
        <f>+ROUND(E96*F96*G96,0)</f>
        <v>67284</v>
      </c>
    </row>
    <row r="97" spans="2:8" ht="15.75" thickBot="1">
      <c r="B97" s="991"/>
      <c r="C97" s="991"/>
      <c r="D97" s="991"/>
      <c r="E97" s="1042" t="s">
        <v>506</v>
      </c>
      <c r="F97" s="1043"/>
      <c r="G97" s="1031"/>
      <c r="H97" s="29">
        <f>ROUND(SUM(H95:H96),0)</f>
        <v>104664</v>
      </c>
    </row>
    <row r="98" spans="2:8" ht="15.75" thickBot="1">
      <c r="B98" s="42"/>
      <c r="C98" s="42"/>
      <c r="D98" s="42"/>
      <c r="E98" s="42"/>
      <c r="F98" s="42"/>
      <c r="G98" s="42"/>
      <c r="H98" s="42"/>
    </row>
    <row r="99" spans="2:8" ht="15.75" thickBot="1">
      <c r="B99" s="40"/>
      <c r="C99" s="40"/>
      <c r="D99" s="40"/>
      <c r="E99" s="995" t="s">
        <v>507</v>
      </c>
      <c r="F99" s="996"/>
      <c r="G99" s="997"/>
      <c r="H99" s="14">
        <f>+ROUND(H97+H88+H84+H92,0)</f>
        <v>315850</v>
      </c>
    </row>
    <row r="101" spans="2:8" ht="15.75" thickBot="1"/>
    <row r="102" spans="2:8" ht="16.5" thickBot="1">
      <c r="B102" s="998" t="s">
        <v>2583</v>
      </c>
      <c r="C102" s="999"/>
      <c r="D102" s="999"/>
      <c r="E102" s="999"/>
      <c r="F102" s="999"/>
      <c r="G102" s="999"/>
      <c r="H102" s="1000"/>
    </row>
    <row r="103" spans="2:8" ht="15.75" thickBot="1">
      <c r="B103" s="1001" t="s">
        <v>487</v>
      </c>
      <c r="C103" s="1002"/>
      <c r="D103" s="1003"/>
      <c r="E103" s="1004"/>
      <c r="F103" s="1004"/>
      <c r="G103" s="1004"/>
      <c r="H103" s="1005"/>
    </row>
    <row r="104" spans="2:8" ht="15.75" thickBot="1">
      <c r="B104" s="1006" t="s">
        <v>488</v>
      </c>
      <c r="C104" s="1007"/>
      <c r="D104" s="1259" t="s">
        <v>1604</v>
      </c>
      <c r="E104" s="1260"/>
      <c r="F104" s="1260"/>
      <c r="G104" s="1260"/>
      <c r="H104" s="1261"/>
    </row>
    <row r="105" spans="2:8" ht="14.45" customHeight="1">
      <c r="B105" s="1010" t="str">
        <f>VLOOKUP(D104,ACTIVIDADES!A:D,2,FALSE)</f>
        <v>Caja de inspección de 0,80 x 0,80 x 0,80 m en concreto de 17,2 Mpa, tapa reforzada en concreto de 20,7 Mpa</v>
      </c>
      <c r="C105" s="1011"/>
      <c r="D105" s="1010" t="s">
        <v>34</v>
      </c>
      <c r="E105" s="1011"/>
      <c r="F105" s="1011"/>
      <c r="G105" s="1011"/>
      <c r="H105" s="38" t="s">
        <v>1</v>
      </c>
    </row>
    <row r="106" spans="2:8">
      <c r="B106" s="1012"/>
      <c r="C106" s="1013"/>
      <c r="D106" s="1016">
        <f>+ROUND(H132+H123+H119+H127,0)</f>
        <v>500052</v>
      </c>
      <c r="E106" s="1017"/>
      <c r="F106" s="1017"/>
      <c r="G106" s="1017"/>
      <c r="H106" s="1020" t="s">
        <v>35</v>
      </c>
    </row>
    <row r="107" spans="2:8" ht="15.75" thickBot="1">
      <c r="B107" s="1014"/>
      <c r="C107" s="1015"/>
      <c r="D107" s="1018"/>
      <c r="E107" s="1019"/>
      <c r="F107" s="1019"/>
      <c r="G107" s="1019"/>
      <c r="H107" s="1021"/>
    </row>
    <row r="108" spans="2:8" ht="15.75" thickBot="1"/>
    <row r="109" spans="2:8">
      <c r="B109" s="1028" t="s">
        <v>494</v>
      </c>
      <c r="C109" s="1029"/>
      <c r="D109" s="41" t="s">
        <v>495</v>
      </c>
      <c r="E109" s="25" t="s">
        <v>496</v>
      </c>
      <c r="F109" s="25" t="s">
        <v>2542</v>
      </c>
      <c r="G109" s="26" t="s">
        <v>492</v>
      </c>
      <c r="H109" s="27" t="s">
        <v>493</v>
      </c>
    </row>
    <row r="110" spans="2:8">
      <c r="B110" s="57" t="s">
        <v>1306</v>
      </c>
      <c r="C110" s="56" t="str">
        <f>VLOOKUP(B110,'LISTA DE PRECIOS'!A:B,2,FALSE)</f>
        <v>Ángulo de 2" x 1/8"</v>
      </c>
      <c r="D110" s="12" t="str">
        <f>VLOOKUP(B110,'LISTA DE PRECIOS'!A:D,4,FALSE)</f>
        <v>M</v>
      </c>
      <c r="E110" s="208">
        <v>6.8</v>
      </c>
      <c r="F110" s="12">
        <v>1.05</v>
      </c>
      <c r="G110" s="13">
        <f>VLOOKUP(B110,'LISTA DE PRECIOS'!A:E,5,FALSE)</f>
        <v>9542</v>
      </c>
      <c r="H110" s="39">
        <f t="shared" ref="H110:H117" si="2">+ROUND(E110*F110*G110,0)</f>
        <v>68130</v>
      </c>
    </row>
    <row r="111" spans="2:8">
      <c r="B111" s="57" t="s">
        <v>928</v>
      </c>
      <c r="C111" s="56" t="str">
        <f>VLOOKUP(B111,'LISTA DE PRECIOS'!A:B,2,FALSE)</f>
        <v>Listón sajo de 5 x 3 cm x 2,5 m (varilla)</v>
      </c>
      <c r="D111" s="12" t="str">
        <f>VLOOKUP(B111,'LISTA DE PRECIOS'!A:D,4,FALSE)</f>
        <v>M</v>
      </c>
      <c r="E111" s="12">
        <v>2</v>
      </c>
      <c r="F111" s="12">
        <v>1.03</v>
      </c>
      <c r="G111" s="13">
        <f>VLOOKUP(B111,'LISTA DE PRECIOS'!A:E,5,FALSE)</f>
        <v>5424</v>
      </c>
      <c r="H111" s="39">
        <f t="shared" si="2"/>
        <v>11173</v>
      </c>
    </row>
    <row r="112" spans="2:8">
      <c r="B112" s="57" t="s">
        <v>1073</v>
      </c>
      <c r="C112" s="56" t="str">
        <f>VLOOKUP(B112,'LISTA DE PRECIOS'!A:B,2,FALSE)</f>
        <v>Puntilla (promedio)</v>
      </c>
      <c r="D112" s="12" t="str">
        <f>VLOOKUP(B112,'LISTA DE PRECIOS'!A:D,4,FALSE)</f>
        <v>Lb</v>
      </c>
      <c r="E112" s="208">
        <v>1</v>
      </c>
      <c r="F112" s="12">
        <v>1.03</v>
      </c>
      <c r="G112" s="13">
        <f>VLOOKUP(B112,'LISTA DE PRECIOS'!A:E,5,FALSE)</f>
        <v>3500</v>
      </c>
      <c r="H112" s="39">
        <f t="shared" si="2"/>
        <v>3605</v>
      </c>
    </row>
    <row r="113" spans="2:8">
      <c r="B113" s="57" t="s">
        <v>1114</v>
      </c>
      <c r="C113" s="56" t="str">
        <f>VLOOKUP(B113,'LISTA DE PRECIOS'!A:B,2,FALSE)</f>
        <v>Tabla para formaleta de 1" x 10" x 2,9 m</v>
      </c>
      <c r="D113" s="12" t="str">
        <f>VLOOKUP(B113,'LISTA DE PRECIOS'!A:D,4,FALSE)</f>
        <v>M</v>
      </c>
      <c r="E113" s="208">
        <v>6</v>
      </c>
      <c r="F113" s="12">
        <v>1.03</v>
      </c>
      <c r="G113" s="13">
        <f>VLOOKUP(B113,'LISTA DE PRECIOS'!A:E,5,FALSE)</f>
        <v>5377</v>
      </c>
      <c r="H113" s="39">
        <f t="shared" si="2"/>
        <v>33230</v>
      </c>
    </row>
    <row r="114" spans="2:8">
      <c r="B114" s="57" t="s">
        <v>658</v>
      </c>
      <c r="C114" s="56" t="str">
        <f>VLOOKUP(B114,'LISTA DE PRECIOS'!A:B,2,FALSE)</f>
        <v>ACPM</v>
      </c>
      <c r="D114" s="12" t="str">
        <f>VLOOKUP(B114,'LISTA DE PRECIOS'!A:D,4,FALSE)</f>
        <v>Gl</v>
      </c>
      <c r="E114" s="208">
        <v>0.3</v>
      </c>
      <c r="F114" s="12">
        <v>1.05</v>
      </c>
      <c r="G114" s="13">
        <f>VLOOKUP(B114,'LISTA DE PRECIOS'!A:E,5,FALSE)</f>
        <v>8725</v>
      </c>
      <c r="H114" s="39">
        <f t="shared" si="2"/>
        <v>2748</v>
      </c>
    </row>
    <row r="115" spans="2:8">
      <c r="B115" s="57" t="s">
        <v>2415</v>
      </c>
      <c r="C115" s="56" t="str">
        <f>VLOOKUP(B115,'LISTA DE PRECIOS'!A:B,2,FALSE)</f>
        <v>Concreto de 17,2 Mpa (2500 psi) (producción)</v>
      </c>
      <c r="D115" s="12" t="str">
        <f>VLOOKUP(B115,'LISTA DE PRECIOS'!A:D,4,FALSE)</f>
        <v>M3</v>
      </c>
      <c r="E115" s="12">
        <v>0.45</v>
      </c>
      <c r="F115" s="12">
        <v>1.05</v>
      </c>
      <c r="G115" s="13">
        <f>VLOOKUP(B115,'LISTA DE PRECIOS'!A:E,5,FALSE)</f>
        <v>332595</v>
      </c>
      <c r="H115" s="39">
        <f t="shared" si="2"/>
        <v>157151</v>
      </c>
    </row>
    <row r="116" spans="2:8">
      <c r="B116" s="57" t="s">
        <v>2416</v>
      </c>
      <c r="C116" s="56" t="str">
        <f>VLOOKUP(B116,'LISTA DE PRECIOS'!A:B,2,FALSE)</f>
        <v>Concreto de 20,7 Mpa (3000 psi) (producción)</v>
      </c>
      <c r="D116" s="12" t="str">
        <f>VLOOKUP(B116,'LISTA DE PRECIOS'!A:D,4,FALSE)</f>
        <v>M3</v>
      </c>
      <c r="E116" s="176">
        <v>0.04</v>
      </c>
      <c r="F116" s="12">
        <v>1.05</v>
      </c>
      <c r="G116" s="13">
        <f>VLOOKUP(B116,'LISTA DE PRECIOS'!A:E,5,FALSE)</f>
        <v>349675</v>
      </c>
      <c r="H116" s="39">
        <f t="shared" si="2"/>
        <v>14686</v>
      </c>
    </row>
    <row r="117" spans="2:8">
      <c r="B117" s="57" t="s">
        <v>2432</v>
      </c>
      <c r="C117" s="56" t="str">
        <f>VLOOKUP(B117,'LISTA DE PRECIOS'!A:B,2,FALSE)</f>
        <v>Acero Fy = 60.000 psi d&gt;1/4"</v>
      </c>
      <c r="D117" s="12" t="str">
        <f>VLOOKUP(B117,'LISTA DE PRECIOS'!A:D,4,FALSE)</f>
        <v>Kg</v>
      </c>
      <c r="E117" s="208">
        <v>4</v>
      </c>
      <c r="F117" s="12">
        <v>1.03</v>
      </c>
      <c r="G117" s="13">
        <v>0</v>
      </c>
      <c r="H117" s="39">
        <f t="shared" si="2"/>
        <v>0</v>
      </c>
    </row>
    <row r="118" spans="2:8" ht="15.75" thickBot="1">
      <c r="B118" s="5"/>
      <c r="C118" s="139"/>
      <c r="D118" s="138"/>
      <c r="E118" s="137"/>
      <c r="F118" s="137"/>
      <c r="G118" s="136"/>
      <c r="H118" s="6"/>
    </row>
    <row r="119" spans="2:8" ht="15.75" thickBot="1">
      <c r="B119" s="1022"/>
      <c r="C119" s="1023"/>
      <c r="D119" s="1024"/>
      <c r="E119" s="1025" t="s">
        <v>497</v>
      </c>
      <c r="F119" s="994"/>
      <c r="G119" s="1026"/>
      <c r="H119" s="28">
        <f>ROUND(SUM(H110:H118),0)</f>
        <v>290723</v>
      </c>
    </row>
    <row r="120" spans="2:8" ht="15.75" thickBot="1">
      <c r="B120" s="1027"/>
      <c r="C120" s="1027"/>
      <c r="D120" s="1027"/>
      <c r="E120" s="1027"/>
      <c r="F120" s="1027"/>
      <c r="G120" s="1027"/>
      <c r="H120" s="1027"/>
    </row>
    <row r="121" spans="2:8">
      <c r="B121" s="1028" t="s">
        <v>489</v>
      </c>
      <c r="C121" s="1029"/>
      <c r="D121" s="41" t="s">
        <v>490</v>
      </c>
      <c r="E121" s="25" t="s">
        <v>491</v>
      </c>
      <c r="F121" s="25" t="s">
        <v>2542</v>
      </c>
      <c r="G121" s="26" t="s">
        <v>492</v>
      </c>
      <c r="H121" s="27" t="s">
        <v>493</v>
      </c>
    </row>
    <row r="122" spans="2:8">
      <c r="B122" s="54" t="s">
        <v>543</v>
      </c>
      <c r="C122" s="56" t="str">
        <f>VLOOKUP(B122,'LISTA DE PRECIOS'!A:B,2,FALSE)</f>
        <v>Herramienta menor</v>
      </c>
      <c r="D122" s="12" t="str">
        <f>VLOOKUP(B122,'LISTA DE PRECIOS'!A:D,4,FALSE)</f>
        <v>%MO</v>
      </c>
      <c r="E122" s="55">
        <v>0.1</v>
      </c>
      <c r="F122" s="55"/>
      <c r="G122" s="13">
        <f>+H132</f>
        <v>190299</v>
      </c>
      <c r="H122" s="24">
        <f>+ROUND(E122*G122,0)</f>
        <v>19030</v>
      </c>
    </row>
    <row r="123" spans="2:8" ht="15.75" thickBot="1">
      <c r="B123" s="1022"/>
      <c r="C123" s="1023"/>
      <c r="D123" s="1024"/>
      <c r="E123" s="1030" t="s">
        <v>498</v>
      </c>
      <c r="F123" s="1031"/>
      <c r="G123" s="1032"/>
      <c r="H123" s="29">
        <f>ROUND(SUM(H122:H122),0)</f>
        <v>19030</v>
      </c>
    </row>
    <row r="124" spans="2:8" ht="15.75" thickBot="1">
      <c r="B124" s="42"/>
      <c r="C124" s="42"/>
      <c r="D124" s="42"/>
      <c r="E124" s="10"/>
      <c r="F124" s="10"/>
      <c r="G124" s="7"/>
      <c r="H124" s="8"/>
    </row>
    <row r="125" spans="2:8" ht="24.75" thickBot="1">
      <c r="B125" s="1033" t="s">
        <v>499</v>
      </c>
      <c r="C125" s="1034"/>
      <c r="D125" s="30" t="s">
        <v>495</v>
      </c>
      <c r="E125" s="30" t="s">
        <v>501</v>
      </c>
      <c r="F125" s="25" t="s">
        <v>2542</v>
      </c>
      <c r="G125" s="31" t="s">
        <v>500</v>
      </c>
      <c r="H125" s="32" t="s">
        <v>493</v>
      </c>
    </row>
    <row r="126" spans="2:8" ht="15.75" thickBot="1">
      <c r="B126" s="15">
        <v>3</v>
      </c>
      <c r="C126" s="16" t="s">
        <v>4</v>
      </c>
      <c r="D126" s="17"/>
      <c r="E126" s="18"/>
      <c r="F126" s="18"/>
      <c r="G126" s="19"/>
      <c r="H126" s="20">
        <f>+ROUND(E126*G126,0)</f>
        <v>0</v>
      </c>
    </row>
    <row r="127" spans="2:8" ht="15.75" thickBot="1">
      <c r="B127" s="991"/>
      <c r="C127" s="991"/>
      <c r="D127" s="991"/>
      <c r="E127" s="992" t="s">
        <v>502</v>
      </c>
      <c r="F127" s="993"/>
      <c r="G127" s="994"/>
      <c r="H127" s="33">
        <f>ROUND(SUM(H126:H126),0)</f>
        <v>0</v>
      </c>
    </row>
    <row r="128" spans="2:8" ht="15.75" thickBot="1">
      <c r="B128" s="1027"/>
      <c r="C128" s="1027"/>
      <c r="D128" s="1027"/>
      <c r="E128" s="1027"/>
      <c r="F128" s="1027"/>
      <c r="G128" s="1027"/>
      <c r="H128" s="1027"/>
    </row>
    <row r="129" spans="2:8">
      <c r="B129" s="1028" t="s">
        <v>503</v>
      </c>
      <c r="C129" s="1029"/>
      <c r="D129" s="41" t="s">
        <v>495</v>
      </c>
      <c r="E129" s="25" t="s">
        <v>504</v>
      </c>
      <c r="F129" s="25" t="s">
        <v>2530</v>
      </c>
      <c r="G129" s="26" t="s">
        <v>505</v>
      </c>
      <c r="H129" s="27" t="s">
        <v>493</v>
      </c>
    </row>
    <row r="130" spans="2:8">
      <c r="B130" s="111" t="s">
        <v>2514</v>
      </c>
      <c r="C130" s="56" t="str">
        <f>VLOOKUP(B130,'LISTA DE PRECIOS'!A:B,2,FALSE)</f>
        <v>Ayudante</v>
      </c>
      <c r="D130" s="12" t="str">
        <f>VLOOKUP(B130,'LISTA DE PRECIOS'!A:D,4,FALSE)</f>
        <v>Día</v>
      </c>
      <c r="E130" s="23">
        <v>1</v>
      </c>
      <c r="F130" s="23">
        <v>1</v>
      </c>
      <c r="G130" s="13">
        <f>VLOOKUP(B130,'LISTA DE PRECIOS'!A:E,5,FALSE)</f>
        <v>67964</v>
      </c>
      <c r="H130" s="119">
        <f>+ROUND(E130*F130*G130,0)</f>
        <v>67964</v>
      </c>
    </row>
    <row r="131" spans="2:8" ht="15.75" thickBot="1">
      <c r="B131" s="135" t="s">
        <v>2516</v>
      </c>
      <c r="C131" s="56" t="str">
        <f>VLOOKUP(B131,'LISTA DE PRECIOS'!A:B,2,FALSE)</f>
        <v>Oficial</v>
      </c>
      <c r="D131" s="12" t="str">
        <f>VLOOKUP(B131,'LISTA DE PRECIOS'!A:D,4,FALSE)</f>
        <v>Día</v>
      </c>
      <c r="E131" s="125">
        <v>1</v>
      </c>
      <c r="F131" s="125">
        <v>1</v>
      </c>
      <c r="G131" s="13">
        <f>VLOOKUP(B131,'LISTA DE PRECIOS'!A:E,5,FALSE)</f>
        <v>122335</v>
      </c>
      <c r="H131" s="131">
        <f>+ROUND(E131*F131*G131,0)</f>
        <v>122335</v>
      </c>
    </row>
    <row r="132" spans="2:8" ht="15.75" thickBot="1">
      <c r="B132" s="991"/>
      <c r="C132" s="991"/>
      <c r="D132" s="991"/>
      <c r="E132" s="1042" t="s">
        <v>506</v>
      </c>
      <c r="F132" s="1043"/>
      <c r="G132" s="1031"/>
      <c r="H132" s="29">
        <f>ROUND(SUM(H130:H131),0)</f>
        <v>190299</v>
      </c>
    </row>
    <row r="133" spans="2:8" ht="15.75" thickBot="1">
      <c r="B133" s="42"/>
      <c r="C133" s="42"/>
      <c r="D133" s="42"/>
      <c r="E133" s="42"/>
      <c r="F133" s="42"/>
      <c r="G133" s="42"/>
      <c r="H133" s="42"/>
    </row>
    <row r="134" spans="2:8" ht="15.75" thickBot="1">
      <c r="B134" s="40"/>
      <c r="C134" s="40"/>
      <c r="D134" s="40"/>
      <c r="E134" s="995" t="s">
        <v>507</v>
      </c>
      <c r="F134" s="996"/>
      <c r="G134" s="997"/>
      <c r="H134" s="14">
        <f>+ROUND(H132+H123+H119+H127,0)</f>
        <v>500052</v>
      </c>
    </row>
    <row r="136" spans="2:8" ht="15.75" thickBot="1"/>
    <row r="137" spans="2:8" ht="16.5" thickBot="1">
      <c r="B137" s="998" t="s">
        <v>2583</v>
      </c>
      <c r="C137" s="999"/>
      <c r="D137" s="999"/>
      <c r="E137" s="999"/>
      <c r="F137" s="999"/>
      <c r="G137" s="999"/>
      <c r="H137" s="1000"/>
    </row>
    <row r="138" spans="2:8" ht="15.75" thickBot="1">
      <c r="B138" s="1001" t="s">
        <v>487</v>
      </c>
      <c r="C138" s="1002"/>
      <c r="D138" s="1003"/>
      <c r="E138" s="1004"/>
      <c r="F138" s="1004"/>
      <c r="G138" s="1004"/>
      <c r="H138" s="1005"/>
    </row>
    <row r="139" spans="2:8" ht="15.75" thickBot="1">
      <c r="B139" s="1006" t="s">
        <v>488</v>
      </c>
      <c r="C139" s="1007"/>
      <c r="D139" s="1259" t="s">
        <v>1606</v>
      </c>
      <c r="E139" s="1260"/>
      <c r="F139" s="1260"/>
      <c r="G139" s="1260"/>
      <c r="H139" s="1261"/>
    </row>
    <row r="140" spans="2:8" ht="14.45" customHeight="1">
      <c r="B140" s="1010" t="str">
        <f>VLOOKUP(D139,ACTIVIDADES!A:D,2,FALSE)</f>
        <v>Caja de inspección de 1,00 x 1,00 x 1,00 m en concreto de 17,2 Mpa, tapa reforzada en concreto de 20,7 Mpa</v>
      </c>
      <c r="C140" s="1011"/>
      <c r="D140" s="1010" t="s">
        <v>34</v>
      </c>
      <c r="E140" s="1011"/>
      <c r="F140" s="1011"/>
      <c r="G140" s="1011"/>
      <c r="H140" s="38" t="s">
        <v>1</v>
      </c>
    </row>
    <row r="141" spans="2:8">
      <c r="B141" s="1012"/>
      <c r="C141" s="1013"/>
      <c r="D141" s="1016">
        <f>+ROUND(H167+H158+H154+H162,0)</f>
        <v>638431</v>
      </c>
      <c r="E141" s="1017"/>
      <c r="F141" s="1017"/>
      <c r="G141" s="1017"/>
      <c r="H141" s="1020" t="s">
        <v>35</v>
      </c>
    </row>
    <row r="142" spans="2:8" ht="15.75" thickBot="1">
      <c r="B142" s="1014"/>
      <c r="C142" s="1015"/>
      <c r="D142" s="1018"/>
      <c r="E142" s="1019"/>
      <c r="F142" s="1019"/>
      <c r="G142" s="1019"/>
      <c r="H142" s="1021"/>
    </row>
    <row r="143" spans="2:8" ht="15.75" thickBot="1"/>
    <row r="144" spans="2:8">
      <c r="B144" s="1028" t="s">
        <v>494</v>
      </c>
      <c r="C144" s="1029"/>
      <c r="D144" s="41" t="s">
        <v>495</v>
      </c>
      <c r="E144" s="25" t="s">
        <v>496</v>
      </c>
      <c r="F144" s="25" t="s">
        <v>2542</v>
      </c>
      <c r="G144" s="26" t="s">
        <v>492</v>
      </c>
      <c r="H144" s="27" t="s">
        <v>493</v>
      </c>
    </row>
    <row r="145" spans="2:8">
      <c r="B145" s="57" t="s">
        <v>1306</v>
      </c>
      <c r="C145" s="56" t="str">
        <f>VLOOKUP(B145,'LISTA DE PRECIOS'!A:B,2,FALSE)</f>
        <v>Ángulo de 2" x 1/8"</v>
      </c>
      <c r="D145" s="12" t="str">
        <f>VLOOKUP(B145,'LISTA DE PRECIOS'!A:D,4,FALSE)</f>
        <v>M</v>
      </c>
      <c r="E145" s="208">
        <v>8.4</v>
      </c>
      <c r="F145" s="12">
        <v>1.05</v>
      </c>
      <c r="G145" s="13">
        <f>VLOOKUP(B145,'LISTA DE PRECIOS'!A:E,5,FALSE)</f>
        <v>9542</v>
      </c>
      <c r="H145" s="39">
        <f t="shared" ref="H145:H152" si="3">+ROUND(E145*F145*G145,0)</f>
        <v>84160</v>
      </c>
    </row>
    <row r="146" spans="2:8">
      <c r="B146" s="57" t="s">
        <v>928</v>
      </c>
      <c r="C146" s="56" t="str">
        <f>VLOOKUP(B146,'LISTA DE PRECIOS'!A:B,2,FALSE)</f>
        <v>Listón sajo de 5 x 3 cm x 2,5 m (varilla)</v>
      </c>
      <c r="D146" s="12" t="str">
        <f>VLOOKUP(B146,'LISTA DE PRECIOS'!A:D,4,FALSE)</f>
        <v>M</v>
      </c>
      <c r="E146" s="12">
        <v>3</v>
      </c>
      <c r="F146" s="12">
        <v>1.03</v>
      </c>
      <c r="G146" s="13">
        <f>VLOOKUP(B146,'LISTA DE PRECIOS'!A:E,5,FALSE)</f>
        <v>5424</v>
      </c>
      <c r="H146" s="39">
        <f t="shared" si="3"/>
        <v>16760</v>
      </c>
    </row>
    <row r="147" spans="2:8">
      <c r="B147" s="57" t="s">
        <v>1073</v>
      </c>
      <c r="C147" s="56" t="str">
        <f>VLOOKUP(B147,'LISTA DE PRECIOS'!A:B,2,FALSE)</f>
        <v>Puntilla (promedio)</v>
      </c>
      <c r="D147" s="12" t="str">
        <f>VLOOKUP(B147,'LISTA DE PRECIOS'!A:D,4,FALSE)</f>
        <v>Lb</v>
      </c>
      <c r="E147" s="208">
        <v>1.5</v>
      </c>
      <c r="F147" s="12">
        <v>1.03</v>
      </c>
      <c r="G147" s="13">
        <f>VLOOKUP(B147,'LISTA DE PRECIOS'!A:E,5,FALSE)</f>
        <v>3500</v>
      </c>
      <c r="H147" s="39">
        <f t="shared" si="3"/>
        <v>5408</v>
      </c>
    </row>
    <row r="148" spans="2:8">
      <c r="B148" s="57" t="s">
        <v>1114</v>
      </c>
      <c r="C148" s="56" t="str">
        <f>VLOOKUP(B148,'LISTA DE PRECIOS'!A:B,2,FALSE)</f>
        <v>Tabla para formaleta de 1" x 10" x 2,9 m</v>
      </c>
      <c r="D148" s="12" t="str">
        <f>VLOOKUP(B148,'LISTA DE PRECIOS'!A:D,4,FALSE)</f>
        <v>M</v>
      </c>
      <c r="E148" s="208">
        <v>9</v>
      </c>
      <c r="F148" s="12">
        <v>1.03</v>
      </c>
      <c r="G148" s="13">
        <f>VLOOKUP(B148,'LISTA DE PRECIOS'!A:E,5,FALSE)</f>
        <v>5377</v>
      </c>
      <c r="H148" s="39">
        <f t="shared" si="3"/>
        <v>49845</v>
      </c>
    </row>
    <row r="149" spans="2:8">
      <c r="B149" s="57" t="s">
        <v>658</v>
      </c>
      <c r="C149" s="56" t="str">
        <f>VLOOKUP(B149,'LISTA DE PRECIOS'!A:B,2,FALSE)</f>
        <v>ACPM</v>
      </c>
      <c r="D149" s="12" t="str">
        <f>VLOOKUP(B149,'LISTA DE PRECIOS'!A:D,4,FALSE)</f>
        <v>Gl</v>
      </c>
      <c r="E149" s="208">
        <v>0.4</v>
      </c>
      <c r="F149" s="12">
        <v>1.05</v>
      </c>
      <c r="G149" s="13">
        <f>VLOOKUP(B149,'LISTA DE PRECIOS'!A:E,5,FALSE)</f>
        <v>8725</v>
      </c>
      <c r="H149" s="39">
        <f t="shared" si="3"/>
        <v>3665</v>
      </c>
    </row>
    <row r="150" spans="2:8">
      <c r="B150" s="57" t="s">
        <v>2415</v>
      </c>
      <c r="C150" s="56" t="str">
        <f>VLOOKUP(B150,'LISTA DE PRECIOS'!A:B,2,FALSE)</f>
        <v>Concreto de 17,2 Mpa (2500 psi) (producción)</v>
      </c>
      <c r="D150" s="12" t="str">
        <f>VLOOKUP(B150,'LISTA DE PRECIOS'!A:D,4,FALSE)</f>
        <v>M3</v>
      </c>
      <c r="E150" s="12">
        <v>0.66</v>
      </c>
      <c r="F150" s="12">
        <v>1.05</v>
      </c>
      <c r="G150" s="13">
        <f>VLOOKUP(B150,'LISTA DE PRECIOS'!A:E,5,FALSE)</f>
        <v>332595</v>
      </c>
      <c r="H150" s="39">
        <f t="shared" si="3"/>
        <v>230488</v>
      </c>
    </row>
    <row r="151" spans="2:8">
      <c r="B151" s="57" t="s">
        <v>2416</v>
      </c>
      <c r="C151" s="56" t="str">
        <f>VLOOKUP(B151,'LISTA DE PRECIOS'!A:B,2,FALSE)</f>
        <v>Concreto de 20,7 Mpa (3000 psi) (producción)</v>
      </c>
      <c r="D151" s="12" t="str">
        <f>VLOOKUP(B151,'LISTA DE PRECIOS'!A:D,4,FALSE)</f>
        <v>M3</v>
      </c>
      <c r="E151" s="176">
        <v>0.06</v>
      </c>
      <c r="F151" s="12">
        <v>1.05</v>
      </c>
      <c r="G151" s="13">
        <f>VLOOKUP(B151,'LISTA DE PRECIOS'!A:E,5,FALSE)</f>
        <v>349675</v>
      </c>
      <c r="H151" s="39">
        <f t="shared" si="3"/>
        <v>22030</v>
      </c>
    </row>
    <row r="152" spans="2:8">
      <c r="B152" s="57" t="s">
        <v>2432</v>
      </c>
      <c r="C152" s="56" t="str">
        <f>VLOOKUP(B152,'LISTA DE PRECIOS'!A:B,2,FALSE)</f>
        <v>Acero Fy = 60.000 psi d&gt;1/4"</v>
      </c>
      <c r="D152" s="12" t="str">
        <f>VLOOKUP(B152,'LISTA DE PRECIOS'!A:D,4,FALSE)</f>
        <v>Kg</v>
      </c>
      <c r="E152" s="208">
        <v>5</v>
      </c>
      <c r="F152" s="12">
        <v>1.03</v>
      </c>
      <c r="G152" s="13">
        <v>0</v>
      </c>
      <c r="H152" s="39">
        <f t="shared" si="3"/>
        <v>0</v>
      </c>
    </row>
    <row r="153" spans="2:8" ht="15.75" thickBot="1">
      <c r="B153" s="5"/>
      <c r="C153" s="139"/>
      <c r="D153" s="138"/>
      <c r="E153" s="137"/>
      <c r="F153" s="137"/>
      <c r="G153" s="136"/>
      <c r="H153" s="6"/>
    </row>
    <row r="154" spans="2:8" ht="15.75" thickBot="1">
      <c r="B154" s="1022"/>
      <c r="C154" s="1023"/>
      <c r="D154" s="1024"/>
      <c r="E154" s="1025" t="s">
        <v>497</v>
      </c>
      <c r="F154" s="994"/>
      <c r="G154" s="1026"/>
      <c r="H154" s="28">
        <f>ROUND(SUM(H145:H153),0)</f>
        <v>412356</v>
      </c>
    </row>
    <row r="155" spans="2:8" ht="15.75" thickBot="1">
      <c r="B155" s="1027"/>
      <c r="C155" s="1027"/>
      <c r="D155" s="1027"/>
      <c r="E155" s="1027"/>
      <c r="F155" s="1027"/>
      <c r="G155" s="1027"/>
      <c r="H155" s="1027"/>
    </row>
    <row r="156" spans="2:8">
      <c r="B156" s="1028" t="s">
        <v>489</v>
      </c>
      <c r="C156" s="1029"/>
      <c r="D156" s="41" t="s">
        <v>490</v>
      </c>
      <c r="E156" s="25" t="s">
        <v>491</v>
      </c>
      <c r="F156" s="25" t="s">
        <v>2542</v>
      </c>
      <c r="G156" s="26" t="s">
        <v>492</v>
      </c>
      <c r="H156" s="27" t="s">
        <v>493</v>
      </c>
    </row>
    <row r="157" spans="2:8">
      <c r="B157" s="54" t="s">
        <v>543</v>
      </c>
      <c r="C157" s="56" t="str">
        <f>VLOOKUP(B157,'LISTA DE PRECIOS'!A:B,2,FALSE)</f>
        <v>Herramienta menor</v>
      </c>
      <c r="D157" s="12" t="str">
        <f>VLOOKUP(B157,'LISTA DE PRECIOS'!A:D,4,FALSE)</f>
        <v>%MO</v>
      </c>
      <c r="E157" s="55">
        <v>0.1</v>
      </c>
      <c r="F157" s="55"/>
      <c r="G157" s="13">
        <f>+H167</f>
        <v>205523</v>
      </c>
      <c r="H157" s="24">
        <f>+ROUND(E157*G157,0)</f>
        <v>20552</v>
      </c>
    </row>
    <row r="158" spans="2:8" ht="15.75" thickBot="1">
      <c r="B158" s="1022"/>
      <c r="C158" s="1023"/>
      <c r="D158" s="1024"/>
      <c r="E158" s="1030" t="s">
        <v>498</v>
      </c>
      <c r="F158" s="1031"/>
      <c r="G158" s="1032"/>
      <c r="H158" s="29">
        <f>ROUND(SUM(H157:H157),0)</f>
        <v>20552</v>
      </c>
    </row>
    <row r="159" spans="2:8" ht="15.75" thickBot="1">
      <c r="B159" s="42"/>
      <c r="C159" s="42"/>
      <c r="D159" s="42"/>
      <c r="E159" s="10"/>
      <c r="F159" s="10"/>
      <c r="G159" s="7"/>
      <c r="H159" s="8"/>
    </row>
    <row r="160" spans="2:8" ht="24.75" thickBot="1">
      <c r="B160" s="1033" t="s">
        <v>499</v>
      </c>
      <c r="C160" s="1034"/>
      <c r="D160" s="30" t="s">
        <v>495</v>
      </c>
      <c r="E160" s="30" t="s">
        <v>501</v>
      </c>
      <c r="F160" s="25" t="s">
        <v>2542</v>
      </c>
      <c r="G160" s="31" t="s">
        <v>500</v>
      </c>
      <c r="H160" s="32" t="s">
        <v>493</v>
      </c>
    </row>
    <row r="161" spans="2:8" ht="15.75" thickBot="1">
      <c r="B161" s="15">
        <v>3</v>
      </c>
      <c r="C161" s="16" t="s">
        <v>4</v>
      </c>
      <c r="D161" s="17"/>
      <c r="E161" s="18"/>
      <c r="F161" s="18"/>
      <c r="G161" s="19"/>
      <c r="H161" s="20">
        <f>+ROUND(E161*G161,0)</f>
        <v>0</v>
      </c>
    </row>
    <row r="162" spans="2:8" ht="15.75" thickBot="1">
      <c r="B162" s="991"/>
      <c r="C162" s="991"/>
      <c r="D162" s="991"/>
      <c r="E162" s="992" t="s">
        <v>502</v>
      </c>
      <c r="F162" s="993"/>
      <c r="G162" s="994"/>
      <c r="H162" s="33">
        <f>ROUND(SUM(H161:H161),0)</f>
        <v>0</v>
      </c>
    </row>
    <row r="163" spans="2:8" ht="15.75" thickBot="1">
      <c r="B163" s="1027"/>
      <c r="C163" s="1027"/>
      <c r="D163" s="1027"/>
      <c r="E163" s="1027"/>
      <c r="F163" s="1027"/>
      <c r="G163" s="1027"/>
      <c r="H163" s="1027"/>
    </row>
    <row r="164" spans="2:8">
      <c r="B164" s="1028" t="s">
        <v>503</v>
      </c>
      <c r="C164" s="1029"/>
      <c r="D164" s="41" t="s">
        <v>495</v>
      </c>
      <c r="E164" s="25" t="s">
        <v>504</v>
      </c>
      <c r="F164" s="25" t="s">
        <v>2530</v>
      </c>
      <c r="G164" s="26" t="s">
        <v>505</v>
      </c>
      <c r="H164" s="27" t="s">
        <v>493</v>
      </c>
    </row>
    <row r="165" spans="2:8">
      <c r="B165" s="111" t="s">
        <v>2514</v>
      </c>
      <c r="C165" s="56" t="str">
        <f>VLOOKUP(B165,'LISTA DE PRECIOS'!A:B,2,FALSE)</f>
        <v>Ayudante</v>
      </c>
      <c r="D165" s="12" t="str">
        <f>VLOOKUP(B165,'LISTA DE PRECIOS'!A:D,4,FALSE)</f>
        <v>Día</v>
      </c>
      <c r="E165" s="23">
        <v>1.08</v>
      </c>
      <c r="F165" s="23">
        <v>1</v>
      </c>
      <c r="G165" s="13">
        <f>VLOOKUP(B165,'LISTA DE PRECIOS'!A:E,5,FALSE)</f>
        <v>67964</v>
      </c>
      <c r="H165" s="119">
        <f>+ROUND(E165*F165*G165,0)</f>
        <v>73401</v>
      </c>
    </row>
    <row r="166" spans="2:8" ht="15.75" thickBot="1">
      <c r="B166" s="135" t="s">
        <v>2516</v>
      </c>
      <c r="C166" s="56" t="str">
        <f>VLOOKUP(B166,'LISTA DE PRECIOS'!A:B,2,FALSE)</f>
        <v>Oficial</v>
      </c>
      <c r="D166" s="12" t="str">
        <f>VLOOKUP(B166,'LISTA DE PRECIOS'!A:D,4,FALSE)</f>
        <v>Día</v>
      </c>
      <c r="E166" s="23">
        <v>1.08</v>
      </c>
      <c r="F166" s="125">
        <v>1</v>
      </c>
      <c r="G166" s="13">
        <f>VLOOKUP(B166,'LISTA DE PRECIOS'!A:E,5,FALSE)</f>
        <v>122335</v>
      </c>
      <c r="H166" s="131">
        <f>+ROUND(E166*F166*G166,0)</f>
        <v>132122</v>
      </c>
    </row>
    <row r="167" spans="2:8" ht="15.75" thickBot="1">
      <c r="B167" s="991"/>
      <c r="C167" s="991"/>
      <c r="D167" s="991"/>
      <c r="E167" s="1042" t="s">
        <v>506</v>
      </c>
      <c r="F167" s="1043"/>
      <c r="G167" s="1031"/>
      <c r="H167" s="29">
        <f>ROUND(SUM(H165:H166),0)</f>
        <v>205523</v>
      </c>
    </row>
    <row r="168" spans="2:8" ht="15.75" thickBot="1">
      <c r="B168" s="42"/>
      <c r="C168" s="42"/>
      <c r="D168" s="42"/>
      <c r="E168" s="42"/>
      <c r="F168" s="42"/>
      <c r="G168" s="42"/>
      <c r="H168" s="42"/>
    </row>
    <row r="169" spans="2:8" ht="15.75" thickBot="1">
      <c r="B169" s="40"/>
      <c r="C169" s="40"/>
      <c r="D169" s="40"/>
      <c r="E169" s="995" t="s">
        <v>507</v>
      </c>
      <c r="F169" s="996"/>
      <c r="G169" s="997"/>
      <c r="H169" s="14">
        <f>+ROUND(H167+H158+H154+H162,0)</f>
        <v>638431</v>
      </c>
    </row>
    <row r="171" spans="2:8" ht="15.75" thickBot="1"/>
    <row r="172" spans="2:8" ht="16.5" thickBot="1">
      <c r="B172" s="998" t="s">
        <v>2583</v>
      </c>
      <c r="C172" s="999"/>
      <c r="D172" s="999"/>
      <c r="E172" s="999"/>
      <c r="F172" s="999"/>
      <c r="G172" s="999"/>
      <c r="H172" s="1000"/>
    </row>
    <row r="173" spans="2:8" ht="15.75" thickBot="1">
      <c r="B173" s="1001" t="s">
        <v>487</v>
      </c>
      <c r="C173" s="1002"/>
      <c r="D173" s="1003"/>
      <c r="E173" s="1004"/>
      <c r="F173" s="1004"/>
      <c r="G173" s="1004"/>
      <c r="H173" s="1005"/>
    </row>
    <row r="174" spans="2:8" ht="15.75" thickBot="1">
      <c r="B174" s="1006" t="s">
        <v>488</v>
      </c>
      <c r="C174" s="1007"/>
      <c r="D174" s="1259" t="s">
        <v>1608</v>
      </c>
      <c r="E174" s="1260"/>
      <c r="F174" s="1260"/>
      <c r="G174" s="1260"/>
      <c r="H174" s="1261"/>
    </row>
    <row r="175" spans="2:8" ht="14.45" customHeight="1">
      <c r="B175" s="1010" t="str">
        <f>VLOOKUP(D174,ACTIVIDADES!A:D,2,FALSE)</f>
        <v>Zapatas en concreto de 20,7 Mpa, no incluye refuerzo</v>
      </c>
      <c r="C175" s="1011"/>
      <c r="D175" s="1010" t="s">
        <v>34</v>
      </c>
      <c r="E175" s="1011"/>
      <c r="F175" s="1011"/>
      <c r="G175" s="1011"/>
      <c r="H175" s="38" t="s">
        <v>1</v>
      </c>
    </row>
    <row r="176" spans="2:8">
      <c r="B176" s="1012"/>
      <c r="C176" s="1013"/>
      <c r="D176" s="1016">
        <f>+ROUND(H198+H189+H184+H193,0)</f>
        <v>697911</v>
      </c>
      <c r="E176" s="1017"/>
      <c r="F176" s="1017"/>
      <c r="G176" s="1017"/>
      <c r="H176" s="1020" t="s">
        <v>29</v>
      </c>
    </row>
    <row r="177" spans="2:8" ht="15.75" thickBot="1">
      <c r="B177" s="1014"/>
      <c r="C177" s="1015"/>
      <c r="D177" s="1018"/>
      <c r="E177" s="1019"/>
      <c r="F177" s="1019"/>
      <c r="G177" s="1019"/>
      <c r="H177" s="1021"/>
    </row>
    <row r="178" spans="2:8" ht="15.75" thickBot="1"/>
    <row r="179" spans="2:8">
      <c r="B179" s="1028" t="s">
        <v>494</v>
      </c>
      <c r="C179" s="1029"/>
      <c r="D179" s="41" t="s">
        <v>495</v>
      </c>
      <c r="E179" s="25" t="s">
        <v>496</v>
      </c>
      <c r="F179" s="25" t="s">
        <v>2542</v>
      </c>
      <c r="G179" s="26" t="s">
        <v>492</v>
      </c>
      <c r="H179" s="27" t="s">
        <v>493</v>
      </c>
    </row>
    <row r="180" spans="2:8">
      <c r="B180" s="57" t="s">
        <v>658</v>
      </c>
      <c r="C180" s="56" t="str">
        <f>VLOOKUP(B180,'LISTA DE PRECIOS'!A:B,2,FALSE)</f>
        <v>ACPM</v>
      </c>
      <c r="D180" s="12" t="str">
        <f>VLOOKUP(B180,'LISTA DE PRECIOS'!A:D,4,FALSE)</f>
        <v>Gl</v>
      </c>
      <c r="E180" s="208">
        <v>0.6</v>
      </c>
      <c r="F180" s="12">
        <v>1.05</v>
      </c>
      <c r="G180" s="13">
        <f>VLOOKUP(B180,'LISTA DE PRECIOS'!A:E,5,FALSE)</f>
        <v>8725</v>
      </c>
      <c r="H180" s="39">
        <f>+ROUND(E180*F180*G180,0)</f>
        <v>5497</v>
      </c>
    </row>
    <row r="181" spans="2:8">
      <c r="B181" s="57" t="s">
        <v>692</v>
      </c>
      <c r="C181" s="56" t="str">
        <f>VLOOKUP(B181,'LISTA DE PRECIOS'!A:B,2,FALSE)</f>
        <v>Antisol blanco</v>
      </c>
      <c r="D181" s="12" t="str">
        <f>VLOOKUP(B181,'LISTA DE PRECIOS'!A:D,4,FALSE)</f>
        <v>Kg</v>
      </c>
      <c r="E181" s="12">
        <v>2.5</v>
      </c>
      <c r="F181" s="12">
        <v>1.05</v>
      </c>
      <c r="G181" s="13">
        <f>VLOOKUP(B181,'LISTA DE PRECIOS'!A:E,5,FALSE)</f>
        <v>17224</v>
      </c>
      <c r="H181" s="39">
        <f>+ROUND(E181*F181*G181,0)</f>
        <v>45213</v>
      </c>
    </row>
    <row r="182" spans="2:8">
      <c r="B182" s="57" t="s">
        <v>2416</v>
      </c>
      <c r="C182" s="56" t="str">
        <f>VLOOKUP(B182,'LISTA DE PRECIOS'!A:B,2,FALSE)</f>
        <v>Concreto de 20,7 Mpa (3000 psi) (producción)</v>
      </c>
      <c r="D182" s="12" t="str">
        <f>VLOOKUP(B182,'LISTA DE PRECIOS'!A:D,4,FALSE)</f>
        <v>M3</v>
      </c>
      <c r="E182" s="176">
        <v>1</v>
      </c>
      <c r="F182" s="12">
        <v>1.05</v>
      </c>
      <c r="G182" s="13">
        <f>VLOOKUP(B182,'LISTA DE PRECIOS'!A:E,5,FALSE)</f>
        <v>349675</v>
      </c>
      <c r="H182" s="39">
        <f>+ROUND(E182*F182*G182,0)</f>
        <v>367159</v>
      </c>
    </row>
    <row r="183" spans="2:8" ht="15.75" thickBot="1">
      <c r="B183" s="5"/>
      <c r="C183" s="139"/>
      <c r="D183" s="138"/>
      <c r="E183" s="137"/>
      <c r="F183" s="137"/>
      <c r="G183" s="136"/>
      <c r="H183" s="6"/>
    </row>
    <row r="184" spans="2:8" ht="15.75" thickBot="1">
      <c r="B184" s="1022"/>
      <c r="C184" s="1023"/>
      <c r="D184" s="1024"/>
      <c r="E184" s="1025" t="s">
        <v>497</v>
      </c>
      <c r="F184" s="994"/>
      <c r="G184" s="1026"/>
      <c r="H184" s="28">
        <f>ROUND(SUM(H180:H183),0)</f>
        <v>417869</v>
      </c>
    </row>
    <row r="185" spans="2:8" ht="15.75" thickBot="1">
      <c r="B185" s="1027"/>
      <c r="C185" s="1027"/>
      <c r="D185" s="1027"/>
      <c r="E185" s="1027"/>
      <c r="F185" s="1027"/>
      <c r="G185" s="1027"/>
      <c r="H185" s="1027"/>
    </row>
    <row r="186" spans="2:8">
      <c r="B186" s="1028" t="s">
        <v>489</v>
      </c>
      <c r="C186" s="1029"/>
      <c r="D186" s="41" t="s">
        <v>490</v>
      </c>
      <c r="E186" s="25" t="s">
        <v>491</v>
      </c>
      <c r="F186" s="25" t="s">
        <v>2530</v>
      </c>
      <c r="G186" s="26" t="s">
        <v>492</v>
      </c>
      <c r="H186" s="27" t="s">
        <v>493</v>
      </c>
    </row>
    <row r="187" spans="2:8">
      <c r="B187" s="54" t="s">
        <v>564</v>
      </c>
      <c r="C187" s="56" t="str">
        <f>VLOOKUP(B187,'LISTA DE PRECIOS'!A:B,2,FALSE)</f>
        <v>Vibrador eléctrico o a gasolina</v>
      </c>
      <c r="D187" s="12" t="str">
        <f>VLOOKUP(B187,'LISTA DE PRECIOS'!A:D,4,FALSE)</f>
        <v>Día</v>
      </c>
      <c r="E187" s="55">
        <v>0.2</v>
      </c>
      <c r="F187" s="206">
        <v>1</v>
      </c>
      <c r="G187" s="13">
        <v>31350</v>
      </c>
      <c r="H187" s="24">
        <f>+ROUND(E187*G187,0)</f>
        <v>6270</v>
      </c>
    </row>
    <row r="188" spans="2:8">
      <c r="B188" s="57" t="s">
        <v>642</v>
      </c>
      <c r="C188" s="56" t="str">
        <f>VLOOKUP(B188,'LISTA DE PRECIOS'!A:B,2,FALSE)</f>
        <v>Ensayo resistencia concretos</v>
      </c>
      <c r="D188" s="12" t="str">
        <f>VLOOKUP(B188,'LISTA DE PRECIOS'!A:D,4,FALSE)</f>
        <v>Un</v>
      </c>
      <c r="E188" s="55">
        <v>0.5</v>
      </c>
      <c r="F188" s="206">
        <v>1</v>
      </c>
      <c r="G188" s="13">
        <v>19327.560000000001</v>
      </c>
      <c r="H188" s="24">
        <f>+ROUND(E188*G188,0)</f>
        <v>9664</v>
      </c>
    </row>
    <row r="189" spans="2:8" ht="15.75" thickBot="1">
      <c r="B189" s="1022"/>
      <c r="C189" s="1023"/>
      <c r="D189" s="1024"/>
      <c r="E189" s="1030" t="s">
        <v>498</v>
      </c>
      <c r="F189" s="1031"/>
      <c r="G189" s="1032"/>
      <c r="H189" s="29">
        <f>ROUND(SUM(H187:H188),0)</f>
        <v>15934</v>
      </c>
    </row>
    <row r="190" spans="2:8" ht="15.75" thickBot="1">
      <c r="B190" s="42"/>
      <c r="C190" s="42"/>
      <c r="D190" s="42"/>
      <c r="E190" s="10"/>
      <c r="F190" s="10"/>
      <c r="G190" s="7"/>
      <c r="H190" s="8"/>
    </row>
    <row r="191" spans="2:8" ht="24.75" thickBot="1">
      <c r="B191" s="1033" t="s">
        <v>499</v>
      </c>
      <c r="C191" s="1034"/>
      <c r="D191" s="30" t="s">
        <v>495</v>
      </c>
      <c r="E191" s="30" t="s">
        <v>501</v>
      </c>
      <c r="F191" s="25" t="s">
        <v>2542</v>
      </c>
      <c r="G191" s="31" t="s">
        <v>500</v>
      </c>
      <c r="H191" s="32" t="s">
        <v>493</v>
      </c>
    </row>
    <row r="192" spans="2:8" ht="15.75" thickBot="1">
      <c r="B192" s="15">
        <v>3</v>
      </c>
      <c r="C192" s="16" t="s">
        <v>4</v>
      </c>
      <c r="D192" s="17"/>
      <c r="E192" s="18"/>
      <c r="F192" s="18"/>
      <c r="G192" s="19"/>
      <c r="H192" s="20">
        <f>+ROUND(E192*G192,0)</f>
        <v>0</v>
      </c>
    </row>
    <row r="193" spans="2:8" ht="15.75" thickBot="1">
      <c r="B193" s="991"/>
      <c r="C193" s="991"/>
      <c r="D193" s="991"/>
      <c r="E193" s="992" t="s">
        <v>502</v>
      </c>
      <c r="F193" s="993"/>
      <c r="G193" s="994"/>
      <c r="H193" s="33">
        <f>ROUND(SUM(H192:H192),0)</f>
        <v>0</v>
      </c>
    </row>
    <row r="194" spans="2:8" ht="15.75" thickBot="1">
      <c r="B194" s="1027"/>
      <c r="C194" s="1027"/>
      <c r="D194" s="1027"/>
      <c r="E194" s="1027"/>
      <c r="F194" s="1027"/>
      <c r="G194" s="1027"/>
      <c r="H194" s="1027"/>
    </row>
    <row r="195" spans="2:8">
      <c r="B195" s="1028" t="s">
        <v>503</v>
      </c>
      <c r="C195" s="1029"/>
      <c r="D195" s="41" t="s">
        <v>495</v>
      </c>
      <c r="E195" s="25" t="s">
        <v>504</v>
      </c>
      <c r="F195" s="25" t="s">
        <v>2530</v>
      </c>
      <c r="G195" s="26" t="s">
        <v>505</v>
      </c>
      <c r="H195" s="27" t="s">
        <v>493</v>
      </c>
    </row>
    <row r="196" spans="2:8">
      <c r="B196" s="111" t="s">
        <v>2514</v>
      </c>
      <c r="C196" s="56" t="str">
        <f>VLOOKUP(B196,'LISTA DE PRECIOS'!A:B,2,FALSE)</f>
        <v>Ayudante</v>
      </c>
      <c r="D196" s="12" t="str">
        <f>VLOOKUP(B196,'LISTA DE PRECIOS'!A:D,4,FALSE)</f>
        <v>Día</v>
      </c>
      <c r="E196" s="23">
        <v>0.67</v>
      </c>
      <c r="F196" s="23">
        <v>4</v>
      </c>
      <c r="G196" s="13">
        <f>VLOOKUP(B196,'LISTA DE PRECIOS'!A:E,5,FALSE)</f>
        <v>67964</v>
      </c>
      <c r="H196" s="119">
        <f>+ROUND(E196*F196*G196,0)</f>
        <v>182144</v>
      </c>
    </row>
    <row r="197" spans="2:8" ht="15.75" thickBot="1">
      <c r="B197" s="135" t="s">
        <v>2516</v>
      </c>
      <c r="C197" s="56" t="str">
        <f>VLOOKUP(B197,'LISTA DE PRECIOS'!A:B,2,FALSE)</f>
        <v>Oficial</v>
      </c>
      <c r="D197" s="12" t="str">
        <f>VLOOKUP(B197,'LISTA DE PRECIOS'!A:D,4,FALSE)</f>
        <v>Día</v>
      </c>
      <c r="E197" s="23">
        <v>0.67</v>
      </c>
      <c r="F197" s="125">
        <v>1</v>
      </c>
      <c r="G197" s="13">
        <f>VLOOKUP(B197,'LISTA DE PRECIOS'!A:E,5,FALSE)</f>
        <v>122335</v>
      </c>
      <c r="H197" s="131">
        <f>+ROUND(E197*F197*G197,0)</f>
        <v>81964</v>
      </c>
    </row>
    <row r="198" spans="2:8" ht="15.75" thickBot="1">
      <c r="B198" s="991"/>
      <c r="C198" s="991"/>
      <c r="D198" s="991"/>
      <c r="E198" s="1042" t="s">
        <v>506</v>
      </c>
      <c r="F198" s="1043"/>
      <c r="G198" s="1031"/>
      <c r="H198" s="29">
        <f>ROUND(SUM(H196:H197),0)</f>
        <v>264108</v>
      </c>
    </row>
    <row r="199" spans="2:8" ht="15.75" thickBot="1">
      <c r="B199" s="42"/>
      <c r="C199" s="42"/>
      <c r="D199" s="42"/>
      <c r="E199" s="42"/>
      <c r="F199" s="42"/>
      <c r="G199" s="42"/>
      <c r="H199" s="42"/>
    </row>
    <row r="200" spans="2:8" ht="15.75" thickBot="1">
      <c r="B200" s="40"/>
      <c r="C200" s="40"/>
      <c r="D200" s="40"/>
      <c r="E200" s="995" t="s">
        <v>507</v>
      </c>
      <c r="F200" s="996"/>
      <c r="G200" s="997"/>
      <c r="H200" s="14">
        <f>+ROUND(H198+H189+H184+H193,0)</f>
        <v>697911</v>
      </c>
    </row>
    <row r="202" spans="2:8" ht="15.75" thickBot="1"/>
    <row r="203" spans="2:8" ht="16.5" thickBot="1">
      <c r="B203" s="998" t="s">
        <v>2583</v>
      </c>
      <c r="C203" s="999"/>
      <c r="D203" s="999"/>
      <c r="E203" s="999"/>
      <c r="F203" s="999"/>
      <c r="G203" s="999"/>
      <c r="H203" s="1000"/>
    </row>
    <row r="204" spans="2:8" ht="15.75" thickBot="1">
      <c r="B204" s="1001" t="s">
        <v>487</v>
      </c>
      <c r="C204" s="1002"/>
      <c r="D204" s="1003"/>
      <c r="E204" s="1004"/>
      <c r="F204" s="1004"/>
      <c r="G204" s="1004"/>
      <c r="H204" s="1005"/>
    </row>
    <row r="205" spans="2:8" ht="15.75" thickBot="1">
      <c r="B205" s="1006" t="s">
        <v>488</v>
      </c>
      <c r="C205" s="1007"/>
      <c r="D205" s="1259" t="s">
        <v>1610</v>
      </c>
      <c r="E205" s="1260"/>
      <c r="F205" s="1260"/>
      <c r="G205" s="1260"/>
      <c r="H205" s="1261"/>
    </row>
    <row r="206" spans="2:8" ht="14.45" customHeight="1">
      <c r="B206" s="1010" t="str">
        <f>VLOOKUP(D205,ACTIVIDADES!A:D,2,FALSE)</f>
        <v>Zapatas en concreto de 24,5 Mpa (3500 psi), no incluye refuerzo</v>
      </c>
      <c r="C206" s="1011"/>
      <c r="D206" s="1010" t="s">
        <v>34</v>
      </c>
      <c r="E206" s="1011"/>
      <c r="F206" s="1011"/>
      <c r="G206" s="1011"/>
      <c r="H206" s="38" t="s">
        <v>1</v>
      </c>
    </row>
    <row r="207" spans="2:8">
      <c r="B207" s="1012"/>
      <c r="C207" s="1013"/>
      <c r="D207" s="1016">
        <f>+ROUND(H229+H220+H215+H224,0)</f>
        <v>735205</v>
      </c>
      <c r="E207" s="1017"/>
      <c r="F207" s="1017"/>
      <c r="G207" s="1017"/>
      <c r="H207" s="1020" t="s">
        <v>29</v>
      </c>
    </row>
    <row r="208" spans="2:8" ht="15.75" thickBot="1">
      <c r="B208" s="1014"/>
      <c r="C208" s="1015"/>
      <c r="D208" s="1018"/>
      <c r="E208" s="1019"/>
      <c r="F208" s="1019"/>
      <c r="G208" s="1019"/>
      <c r="H208" s="1021"/>
    </row>
    <row r="209" spans="2:8" ht="15.75" thickBot="1"/>
    <row r="210" spans="2:8">
      <c r="B210" s="1028" t="s">
        <v>494</v>
      </c>
      <c r="C210" s="1029"/>
      <c r="D210" s="41" t="s">
        <v>495</v>
      </c>
      <c r="E210" s="25" t="s">
        <v>496</v>
      </c>
      <c r="F210" s="25" t="s">
        <v>2542</v>
      </c>
      <c r="G210" s="26" t="s">
        <v>492</v>
      </c>
      <c r="H210" s="27" t="s">
        <v>493</v>
      </c>
    </row>
    <row r="211" spans="2:8">
      <c r="B211" s="57" t="s">
        <v>658</v>
      </c>
      <c r="C211" s="56" t="str">
        <f>VLOOKUP(B211,'LISTA DE PRECIOS'!A:B,2,FALSE)</f>
        <v>ACPM</v>
      </c>
      <c r="D211" s="12" t="str">
        <f>VLOOKUP(B211,'LISTA DE PRECIOS'!A:D,4,FALSE)</f>
        <v>Gl</v>
      </c>
      <c r="E211" s="208">
        <v>0.6</v>
      </c>
      <c r="F211" s="12">
        <v>1.05</v>
      </c>
      <c r="G211" s="13">
        <f>VLOOKUP(B211,'LISTA DE PRECIOS'!A:E,5,FALSE)</f>
        <v>8725</v>
      </c>
      <c r="H211" s="39">
        <f>+ROUND(E211*F211*G211,0)</f>
        <v>5497</v>
      </c>
    </row>
    <row r="212" spans="2:8">
      <c r="B212" s="57" t="s">
        <v>692</v>
      </c>
      <c r="C212" s="56" t="str">
        <f>VLOOKUP(B212,'LISTA DE PRECIOS'!A:B,2,FALSE)</f>
        <v>Antisol blanco</v>
      </c>
      <c r="D212" s="12" t="str">
        <f>VLOOKUP(B212,'LISTA DE PRECIOS'!A:D,4,FALSE)</f>
        <v>Kg</v>
      </c>
      <c r="E212" s="12">
        <v>2.5</v>
      </c>
      <c r="F212" s="12">
        <v>1.05</v>
      </c>
      <c r="G212" s="13">
        <f>VLOOKUP(B212,'LISTA DE PRECIOS'!A:E,5,FALSE)</f>
        <v>17224</v>
      </c>
      <c r="H212" s="39">
        <f>+ROUND(E212*F212*G212,0)</f>
        <v>45213</v>
      </c>
    </row>
    <row r="213" spans="2:8">
      <c r="B213" s="57" t="s">
        <v>2417</v>
      </c>
      <c r="C213" s="56" t="str">
        <f>VLOOKUP(B213,'LISTA DE PRECIOS'!A:B,2,FALSE)</f>
        <v>Concreto de 24,5 Mpa (3500 PSI) (producción)</v>
      </c>
      <c r="D213" s="12" t="str">
        <f>VLOOKUP(B213,'LISTA DE PRECIOS'!A:D,4,FALSE)</f>
        <v>M3</v>
      </c>
      <c r="E213" s="176">
        <v>1</v>
      </c>
      <c r="F213" s="12">
        <v>1.05</v>
      </c>
      <c r="G213" s="13">
        <f>VLOOKUP(B213,'LISTA DE PRECIOS'!A:E,5,FALSE)</f>
        <v>385193</v>
      </c>
      <c r="H213" s="39">
        <f>+ROUND(E213*F213*G213,0)</f>
        <v>404453</v>
      </c>
    </row>
    <row r="214" spans="2:8" ht="15.75" thickBot="1">
      <c r="B214" s="5"/>
      <c r="C214" s="139"/>
      <c r="D214" s="138"/>
      <c r="E214" s="137"/>
      <c r="F214" s="137"/>
      <c r="G214" s="136"/>
      <c r="H214" s="6"/>
    </row>
    <row r="215" spans="2:8" ht="15.75" thickBot="1">
      <c r="B215" s="1022"/>
      <c r="C215" s="1023"/>
      <c r="D215" s="1024"/>
      <c r="E215" s="1025" t="s">
        <v>497</v>
      </c>
      <c r="F215" s="994"/>
      <c r="G215" s="1026"/>
      <c r="H215" s="28">
        <f>ROUND(SUM(H211:H214),0)</f>
        <v>455163</v>
      </c>
    </row>
    <row r="216" spans="2:8" ht="15.75" thickBot="1">
      <c r="B216" s="1027"/>
      <c r="C216" s="1027"/>
      <c r="D216" s="1027"/>
      <c r="E216" s="1027"/>
      <c r="F216" s="1027"/>
      <c r="G216" s="1027"/>
      <c r="H216" s="1027"/>
    </row>
    <row r="217" spans="2:8">
      <c r="B217" s="1028" t="s">
        <v>489</v>
      </c>
      <c r="C217" s="1029"/>
      <c r="D217" s="41" t="s">
        <v>490</v>
      </c>
      <c r="E217" s="25" t="s">
        <v>491</v>
      </c>
      <c r="F217" s="25" t="s">
        <v>2530</v>
      </c>
      <c r="G217" s="26" t="s">
        <v>492</v>
      </c>
      <c r="H217" s="27" t="s">
        <v>493</v>
      </c>
    </row>
    <row r="218" spans="2:8">
      <c r="B218" s="54" t="s">
        <v>564</v>
      </c>
      <c r="C218" s="56" t="str">
        <f>VLOOKUP(B218,'LISTA DE PRECIOS'!A:B,2,FALSE)</f>
        <v>Vibrador eléctrico o a gasolina</v>
      </c>
      <c r="D218" s="12" t="str">
        <f>VLOOKUP(B218,'LISTA DE PRECIOS'!A:D,4,FALSE)</f>
        <v>Día</v>
      </c>
      <c r="E218" s="55">
        <v>0.2</v>
      </c>
      <c r="F218" s="206">
        <v>1</v>
      </c>
      <c r="G218" s="13">
        <v>31350</v>
      </c>
      <c r="H218" s="24">
        <f>+ROUND(E218*G218,0)</f>
        <v>6270</v>
      </c>
    </row>
    <row r="219" spans="2:8">
      <c r="B219" s="57" t="s">
        <v>642</v>
      </c>
      <c r="C219" s="56" t="str">
        <f>VLOOKUP(B219,'LISTA DE PRECIOS'!A:B,2,FALSE)</f>
        <v>Ensayo resistencia concretos</v>
      </c>
      <c r="D219" s="12" t="str">
        <f>VLOOKUP(B219,'LISTA DE PRECIOS'!A:D,4,FALSE)</f>
        <v>Un</v>
      </c>
      <c r="E219" s="55">
        <v>0.5</v>
      </c>
      <c r="F219" s="206">
        <v>1</v>
      </c>
      <c r="G219" s="13">
        <v>19327.560000000001</v>
      </c>
      <c r="H219" s="24">
        <f>+ROUND(E219*G219,0)</f>
        <v>9664</v>
      </c>
    </row>
    <row r="220" spans="2:8" ht="15.75" thickBot="1">
      <c r="B220" s="1022"/>
      <c r="C220" s="1023"/>
      <c r="D220" s="1024"/>
      <c r="E220" s="1030" t="s">
        <v>498</v>
      </c>
      <c r="F220" s="1031"/>
      <c r="G220" s="1032"/>
      <c r="H220" s="29">
        <f>ROUND(SUM(H218:H219),0)</f>
        <v>15934</v>
      </c>
    </row>
    <row r="221" spans="2:8" ht="15.75" thickBot="1">
      <c r="B221" s="42"/>
      <c r="C221" s="42"/>
      <c r="D221" s="42"/>
      <c r="E221" s="10"/>
      <c r="F221" s="10"/>
      <c r="G221" s="7"/>
      <c r="H221" s="8"/>
    </row>
    <row r="222" spans="2:8" ht="24.75" thickBot="1">
      <c r="B222" s="1033" t="s">
        <v>499</v>
      </c>
      <c r="C222" s="1034"/>
      <c r="D222" s="30" t="s">
        <v>495</v>
      </c>
      <c r="E222" s="30" t="s">
        <v>501</v>
      </c>
      <c r="F222" s="25" t="s">
        <v>2542</v>
      </c>
      <c r="G222" s="31" t="s">
        <v>500</v>
      </c>
      <c r="H222" s="32" t="s">
        <v>493</v>
      </c>
    </row>
    <row r="223" spans="2:8" ht="15.75" thickBot="1">
      <c r="B223" s="15">
        <v>3</v>
      </c>
      <c r="C223" s="16" t="s">
        <v>4</v>
      </c>
      <c r="D223" s="17"/>
      <c r="E223" s="18"/>
      <c r="F223" s="18"/>
      <c r="G223" s="19"/>
      <c r="H223" s="20">
        <f>+ROUND(E223*G223,0)</f>
        <v>0</v>
      </c>
    </row>
    <row r="224" spans="2:8" ht="15.75" thickBot="1">
      <c r="B224" s="991"/>
      <c r="C224" s="991"/>
      <c r="D224" s="991"/>
      <c r="E224" s="992" t="s">
        <v>502</v>
      </c>
      <c r="F224" s="993"/>
      <c r="G224" s="994"/>
      <c r="H224" s="33">
        <f>ROUND(SUM(H223:H223),0)</f>
        <v>0</v>
      </c>
    </row>
    <row r="225" spans="2:8" ht="15.75" thickBot="1">
      <c r="B225" s="1027"/>
      <c r="C225" s="1027"/>
      <c r="D225" s="1027"/>
      <c r="E225" s="1027"/>
      <c r="F225" s="1027"/>
      <c r="G225" s="1027"/>
      <c r="H225" s="1027"/>
    </row>
    <row r="226" spans="2:8">
      <c r="B226" s="1028" t="s">
        <v>503</v>
      </c>
      <c r="C226" s="1029"/>
      <c r="D226" s="41" t="s">
        <v>495</v>
      </c>
      <c r="E226" s="25" t="s">
        <v>504</v>
      </c>
      <c r="F226" s="25" t="s">
        <v>2530</v>
      </c>
      <c r="G226" s="26" t="s">
        <v>505</v>
      </c>
      <c r="H226" s="27" t="s">
        <v>493</v>
      </c>
    </row>
    <row r="227" spans="2:8">
      <c r="B227" s="111" t="s">
        <v>2514</v>
      </c>
      <c r="C227" s="56" t="str">
        <f>VLOOKUP(B227,'LISTA DE PRECIOS'!A:B,2,FALSE)</f>
        <v>Ayudante</v>
      </c>
      <c r="D227" s="12" t="str">
        <f>VLOOKUP(B227,'LISTA DE PRECIOS'!A:D,4,FALSE)</f>
        <v>Día</v>
      </c>
      <c r="E227" s="23">
        <v>0.67</v>
      </c>
      <c r="F227" s="23">
        <v>4</v>
      </c>
      <c r="G227" s="13">
        <f>VLOOKUP(B227,'LISTA DE PRECIOS'!A:E,5,FALSE)</f>
        <v>67964</v>
      </c>
      <c r="H227" s="119">
        <f>+ROUND(E227*F227*G227,0)</f>
        <v>182144</v>
      </c>
    </row>
    <row r="228" spans="2:8" ht="15.75" thickBot="1">
      <c r="B228" s="135" t="s">
        <v>2516</v>
      </c>
      <c r="C228" s="56" t="str">
        <f>VLOOKUP(B228,'LISTA DE PRECIOS'!A:B,2,FALSE)</f>
        <v>Oficial</v>
      </c>
      <c r="D228" s="12" t="str">
        <f>VLOOKUP(B228,'LISTA DE PRECIOS'!A:D,4,FALSE)</f>
        <v>Día</v>
      </c>
      <c r="E228" s="23">
        <v>0.67</v>
      </c>
      <c r="F228" s="125">
        <v>1</v>
      </c>
      <c r="G228" s="13">
        <f>VLOOKUP(B228,'LISTA DE PRECIOS'!A:E,5,FALSE)</f>
        <v>122335</v>
      </c>
      <c r="H228" s="131">
        <f>+ROUND(E228*F228*G228,0)</f>
        <v>81964</v>
      </c>
    </row>
    <row r="229" spans="2:8" ht="15.75" thickBot="1">
      <c r="B229" s="991"/>
      <c r="C229" s="991"/>
      <c r="D229" s="991"/>
      <c r="E229" s="1042" t="s">
        <v>506</v>
      </c>
      <c r="F229" s="1043"/>
      <c r="G229" s="1031"/>
      <c r="H229" s="29">
        <f>ROUND(SUM(H227:H228),0)</f>
        <v>264108</v>
      </c>
    </row>
    <row r="230" spans="2:8" ht="15.75" thickBot="1">
      <c r="B230" s="42"/>
      <c r="C230" s="42"/>
      <c r="D230" s="42"/>
      <c r="E230" s="42"/>
      <c r="F230" s="42"/>
      <c r="G230" s="42"/>
      <c r="H230" s="42"/>
    </row>
    <row r="231" spans="2:8" ht="15.75" thickBot="1">
      <c r="B231" s="40"/>
      <c r="C231" s="40"/>
      <c r="D231" s="40"/>
      <c r="E231" s="995" t="s">
        <v>507</v>
      </c>
      <c r="F231" s="996"/>
      <c r="G231" s="997"/>
      <c r="H231" s="14">
        <f>+ROUND(H229+H220+H215+H224,0)</f>
        <v>735205</v>
      </c>
    </row>
    <row r="233" spans="2:8" ht="15.75" thickBot="1"/>
    <row r="234" spans="2:8" ht="16.149999999999999" customHeight="1" thickBot="1">
      <c r="B234" s="998" t="s">
        <v>2583</v>
      </c>
      <c r="C234" s="999"/>
      <c r="D234" s="999"/>
      <c r="E234" s="999"/>
      <c r="F234" s="999"/>
      <c r="G234" s="999"/>
      <c r="H234" s="1000"/>
    </row>
    <row r="235" spans="2:8" ht="15" customHeight="1" thickBot="1">
      <c r="B235" s="1001" t="s">
        <v>487</v>
      </c>
      <c r="C235" s="1002"/>
      <c r="D235" s="1003"/>
      <c r="E235" s="1004"/>
      <c r="F235" s="1004"/>
      <c r="G235" s="1004"/>
      <c r="H235" s="1005"/>
    </row>
    <row r="236" spans="2:8" ht="15" customHeight="1" thickBot="1">
      <c r="B236" s="1006" t="s">
        <v>488</v>
      </c>
      <c r="C236" s="1007"/>
      <c r="D236" s="1259" t="s">
        <v>1612</v>
      </c>
      <c r="E236" s="1260"/>
      <c r="F236" s="1260"/>
      <c r="G236" s="1260"/>
      <c r="H236" s="1261"/>
    </row>
    <row r="237" spans="2:8" ht="14.45" customHeight="1">
      <c r="B237" s="1010" t="str">
        <f>VLOOKUP(D236,ACTIVIDADES!A:D,2,FALSE)</f>
        <v>Viga de enlace de zapatas en concreto de 20,7 Mpa, no incluye refuerzo</v>
      </c>
      <c r="C237" s="1011"/>
      <c r="D237" s="1010" t="s">
        <v>34</v>
      </c>
      <c r="E237" s="1011"/>
      <c r="F237" s="1011"/>
      <c r="G237" s="1011"/>
      <c r="H237" s="38" t="s">
        <v>1</v>
      </c>
    </row>
    <row r="238" spans="2:8">
      <c r="B238" s="1012"/>
      <c r="C238" s="1013"/>
      <c r="D238" s="1016">
        <f>+ROUND(H260+H251+H246+H255,0)</f>
        <v>682502</v>
      </c>
      <c r="E238" s="1017"/>
      <c r="F238" s="1017"/>
      <c r="G238" s="1017"/>
      <c r="H238" s="1020" t="s">
        <v>29</v>
      </c>
    </row>
    <row r="239" spans="2:8" ht="15.75" thickBot="1">
      <c r="B239" s="1014"/>
      <c r="C239" s="1015"/>
      <c r="D239" s="1018"/>
      <c r="E239" s="1019"/>
      <c r="F239" s="1019"/>
      <c r="G239" s="1019"/>
      <c r="H239" s="1021"/>
    </row>
    <row r="240" spans="2:8" ht="15.75" thickBot="1"/>
    <row r="241" spans="2:8" ht="14.45" customHeight="1">
      <c r="B241" s="1028" t="s">
        <v>494</v>
      </c>
      <c r="C241" s="1029"/>
      <c r="D241" s="41" t="s">
        <v>495</v>
      </c>
      <c r="E241" s="25" t="s">
        <v>496</v>
      </c>
      <c r="F241" s="25" t="s">
        <v>2542</v>
      </c>
      <c r="G241" s="26" t="s">
        <v>492</v>
      </c>
      <c r="H241" s="27" t="s">
        <v>493</v>
      </c>
    </row>
    <row r="242" spans="2:8">
      <c r="B242" s="57" t="s">
        <v>658</v>
      </c>
      <c r="C242" s="56" t="str">
        <f>VLOOKUP(B242,'LISTA DE PRECIOS'!A:B,2,FALSE)</f>
        <v>ACPM</v>
      </c>
      <c r="D242" s="12" t="str">
        <f>VLOOKUP(B242,'LISTA DE PRECIOS'!A:D,4,FALSE)</f>
        <v>Gl</v>
      </c>
      <c r="E242" s="208">
        <v>0.6</v>
      </c>
      <c r="F242" s="12">
        <v>1.05</v>
      </c>
      <c r="G242" s="13">
        <f>VLOOKUP(B242,'LISTA DE PRECIOS'!A:E,5,FALSE)</f>
        <v>8725</v>
      </c>
      <c r="H242" s="39">
        <f>+ROUND(E242*F242*G242,0)</f>
        <v>5497</v>
      </c>
    </row>
    <row r="243" spans="2:8">
      <c r="B243" s="57" t="s">
        <v>692</v>
      </c>
      <c r="C243" s="56" t="str">
        <f>VLOOKUP(B243,'LISTA DE PRECIOS'!A:B,2,FALSE)</f>
        <v>Antisol blanco</v>
      </c>
      <c r="D243" s="12" t="str">
        <f>VLOOKUP(B243,'LISTA DE PRECIOS'!A:D,4,FALSE)</f>
        <v>Kg</v>
      </c>
      <c r="E243" s="12">
        <v>1</v>
      </c>
      <c r="F243" s="12">
        <v>1.05</v>
      </c>
      <c r="G243" s="13">
        <f>VLOOKUP(B243,'LISTA DE PRECIOS'!A:E,5,FALSE)</f>
        <v>17224</v>
      </c>
      <c r="H243" s="39">
        <f>+ROUND(E243*F243*G243,0)</f>
        <v>18085</v>
      </c>
    </row>
    <row r="244" spans="2:8">
      <c r="B244" s="57" t="s">
        <v>2416</v>
      </c>
      <c r="C244" s="56" t="str">
        <f>VLOOKUP(B244,'LISTA DE PRECIOS'!A:B,2,FALSE)</f>
        <v>Concreto de 20,7 Mpa (3000 psi) (producción)</v>
      </c>
      <c r="D244" s="12" t="str">
        <f>VLOOKUP(B244,'LISTA DE PRECIOS'!A:D,4,FALSE)</f>
        <v>M3</v>
      </c>
      <c r="E244" s="176">
        <v>1</v>
      </c>
      <c r="F244" s="12">
        <v>1.05</v>
      </c>
      <c r="G244" s="13">
        <f>VLOOKUP(B244,'LISTA DE PRECIOS'!A:E,5,FALSE)</f>
        <v>349675</v>
      </c>
      <c r="H244" s="39">
        <f>+ROUND(E244*F244*G244,0)</f>
        <v>367159</v>
      </c>
    </row>
    <row r="245" spans="2:8" ht="15.75" thickBot="1">
      <c r="B245" s="5"/>
      <c r="C245" s="139"/>
      <c r="D245" s="138"/>
      <c r="E245" s="137"/>
      <c r="F245" s="137"/>
      <c r="G245" s="136"/>
      <c r="H245" s="6"/>
    </row>
    <row r="246" spans="2:8" ht="15" customHeight="1" thickBot="1">
      <c r="B246" s="1022"/>
      <c r="C246" s="1023"/>
      <c r="D246" s="1024"/>
      <c r="E246" s="1025" t="s">
        <v>497</v>
      </c>
      <c r="F246" s="994"/>
      <c r="G246" s="1026"/>
      <c r="H246" s="28">
        <f>ROUND(SUM(H242:H245),0)</f>
        <v>390741</v>
      </c>
    </row>
    <row r="247" spans="2:8" ht="15.75" thickBot="1">
      <c r="B247" s="1027"/>
      <c r="C247" s="1027"/>
      <c r="D247" s="1027"/>
      <c r="E247" s="1027"/>
      <c r="F247" s="1027"/>
      <c r="G247" s="1027"/>
      <c r="H247" s="1027"/>
    </row>
    <row r="248" spans="2:8" ht="14.45" customHeight="1">
      <c r="B248" s="1028" t="s">
        <v>489</v>
      </c>
      <c r="C248" s="1029"/>
      <c r="D248" s="41" t="s">
        <v>490</v>
      </c>
      <c r="E248" s="25" t="s">
        <v>491</v>
      </c>
      <c r="F248" s="25" t="s">
        <v>2530</v>
      </c>
      <c r="G248" s="26" t="s">
        <v>492</v>
      </c>
      <c r="H248" s="27" t="s">
        <v>493</v>
      </c>
    </row>
    <row r="249" spans="2:8">
      <c r="B249" s="54" t="s">
        <v>564</v>
      </c>
      <c r="C249" s="56" t="str">
        <f>VLOOKUP(B249,'LISTA DE PRECIOS'!A:B,2,FALSE)</f>
        <v>Vibrador eléctrico o a gasolina</v>
      </c>
      <c r="D249" s="12" t="str">
        <f>VLOOKUP(B249,'LISTA DE PRECIOS'!A:D,4,FALSE)</f>
        <v>Día</v>
      </c>
      <c r="E249" s="55">
        <v>0.2</v>
      </c>
      <c r="F249" s="206">
        <v>1</v>
      </c>
      <c r="G249" s="13">
        <f>VLOOKUP(B249,'LISTA DE PRECIOS'!A:E,5,FALSE)</f>
        <v>53550</v>
      </c>
      <c r="H249" s="24">
        <f>+ROUND(E249*G249,0)</f>
        <v>10710</v>
      </c>
    </row>
    <row r="250" spans="2:8">
      <c r="B250" s="57" t="s">
        <v>642</v>
      </c>
      <c r="C250" s="56" t="str">
        <f>VLOOKUP(B250,'LISTA DE PRECIOS'!A:B,2,FALSE)</f>
        <v>Ensayo resistencia concretos</v>
      </c>
      <c r="D250" s="12" t="str">
        <f>VLOOKUP(B250,'LISTA DE PRECIOS'!A:D,4,FALSE)</f>
        <v>Un</v>
      </c>
      <c r="E250" s="55">
        <v>0.5</v>
      </c>
      <c r="F250" s="206">
        <v>1</v>
      </c>
      <c r="G250" s="13">
        <f>VLOOKUP(B250,'LISTA DE PRECIOS'!A:E,5,FALSE)</f>
        <v>10234</v>
      </c>
      <c r="H250" s="24">
        <f>+ROUND(E250*G250,0)</f>
        <v>5117</v>
      </c>
    </row>
    <row r="251" spans="2:8" ht="15" customHeight="1" thickBot="1">
      <c r="B251" s="1022"/>
      <c r="C251" s="1023"/>
      <c r="D251" s="1024"/>
      <c r="E251" s="1030" t="s">
        <v>498</v>
      </c>
      <c r="F251" s="1031"/>
      <c r="G251" s="1032"/>
      <c r="H251" s="29">
        <f>ROUND(SUM(H249:H250),0)</f>
        <v>15827</v>
      </c>
    </row>
    <row r="252" spans="2:8" ht="15.75" thickBot="1">
      <c r="B252" s="42"/>
      <c r="C252" s="42"/>
      <c r="D252" s="42"/>
      <c r="E252" s="10"/>
      <c r="F252" s="10"/>
      <c r="G252" s="7"/>
      <c r="H252" s="8"/>
    </row>
    <row r="253" spans="2:8" ht="24.75" thickBot="1">
      <c r="B253" s="1033" t="s">
        <v>499</v>
      </c>
      <c r="C253" s="1034"/>
      <c r="D253" s="30" t="s">
        <v>495</v>
      </c>
      <c r="E253" s="30" t="s">
        <v>501</v>
      </c>
      <c r="F253" s="25" t="s">
        <v>2542</v>
      </c>
      <c r="G253" s="31" t="s">
        <v>500</v>
      </c>
      <c r="H253" s="32" t="s">
        <v>493</v>
      </c>
    </row>
    <row r="254" spans="2:8" ht="15.75" thickBot="1">
      <c r="B254" s="15">
        <v>3</v>
      </c>
      <c r="C254" s="16" t="s">
        <v>4</v>
      </c>
      <c r="D254" s="17"/>
      <c r="E254" s="18"/>
      <c r="F254" s="18"/>
      <c r="G254" s="19"/>
      <c r="H254" s="20">
        <f>+ROUND(E254*G254,0)</f>
        <v>0</v>
      </c>
    </row>
    <row r="255" spans="2:8" ht="15" customHeight="1" thickBot="1">
      <c r="B255" s="991"/>
      <c r="C255" s="991"/>
      <c r="D255" s="991"/>
      <c r="E255" s="992" t="s">
        <v>502</v>
      </c>
      <c r="F255" s="993"/>
      <c r="G255" s="994"/>
      <c r="H255" s="33">
        <f>ROUND(SUM(H254:H254),0)</f>
        <v>0</v>
      </c>
    </row>
    <row r="256" spans="2:8" ht="15.75" thickBot="1">
      <c r="B256" s="1027"/>
      <c r="C256" s="1027"/>
      <c r="D256" s="1027"/>
      <c r="E256" s="1027"/>
      <c r="F256" s="1027"/>
      <c r="G256" s="1027"/>
      <c r="H256" s="1027"/>
    </row>
    <row r="257" spans="2:8" ht="14.45" customHeight="1">
      <c r="B257" s="1028" t="s">
        <v>503</v>
      </c>
      <c r="C257" s="1029"/>
      <c r="D257" s="41" t="s">
        <v>495</v>
      </c>
      <c r="E257" s="25" t="s">
        <v>504</v>
      </c>
      <c r="F257" s="25" t="s">
        <v>2530</v>
      </c>
      <c r="G257" s="26" t="s">
        <v>505</v>
      </c>
      <c r="H257" s="27" t="s">
        <v>493</v>
      </c>
    </row>
    <row r="258" spans="2:8">
      <c r="B258" s="111" t="s">
        <v>2514</v>
      </c>
      <c r="C258" s="56" t="str">
        <f>VLOOKUP(B258,'LISTA DE PRECIOS'!A:B,2,FALSE)</f>
        <v>Ayudante</v>
      </c>
      <c r="D258" s="12" t="str">
        <f>VLOOKUP(B258,'LISTA DE PRECIOS'!A:D,4,FALSE)</f>
        <v>Día</v>
      </c>
      <c r="E258" s="23">
        <v>0.7</v>
      </c>
      <c r="F258" s="23">
        <v>4</v>
      </c>
      <c r="G258" s="13">
        <f>VLOOKUP(B258,'LISTA DE PRECIOS'!A:E,5,FALSE)</f>
        <v>67964</v>
      </c>
      <c r="H258" s="119">
        <f>+ROUND(E258*F258*G258,0)</f>
        <v>190299</v>
      </c>
    </row>
    <row r="259" spans="2:8" ht="15.75" thickBot="1">
      <c r="B259" s="135" t="s">
        <v>2516</v>
      </c>
      <c r="C259" s="56" t="str">
        <f>VLOOKUP(B259,'LISTA DE PRECIOS'!A:B,2,FALSE)</f>
        <v>Oficial</v>
      </c>
      <c r="D259" s="12" t="str">
        <f>VLOOKUP(B259,'LISTA DE PRECIOS'!A:D,4,FALSE)</f>
        <v>Día</v>
      </c>
      <c r="E259" s="23">
        <v>0.7</v>
      </c>
      <c r="F259" s="125">
        <v>1</v>
      </c>
      <c r="G259" s="13">
        <f>VLOOKUP(B259,'LISTA DE PRECIOS'!A:E,5,FALSE)</f>
        <v>122335</v>
      </c>
      <c r="H259" s="131">
        <f>+ROUND(E259*F259*G259,0)</f>
        <v>85635</v>
      </c>
    </row>
    <row r="260" spans="2:8" ht="15" customHeight="1" thickBot="1">
      <c r="B260" s="991"/>
      <c r="C260" s="991"/>
      <c r="D260" s="991"/>
      <c r="E260" s="1042" t="s">
        <v>506</v>
      </c>
      <c r="F260" s="1043"/>
      <c r="G260" s="1031"/>
      <c r="H260" s="29">
        <f>ROUND(SUM(H258:H259),0)</f>
        <v>275934</v>
      </c>
    </row>
    <row r="261" spans="2:8" ht="15.75" thickBot="1">
      <c r="B261" s="42"/>
      <c r="C261" s="42"/>
      <c r="D261" s="42"/>
      <c r="E261" s="42"/>
      <c r="F261" s="42"/>
      <c r="G261" s="42"/>
      <c r="H261" s="42"/>
    </row>
    <row r="262" spans="2:8" ht="15" customHeight="1" thickBot="1">
      <c r="B262" s="40"/>
      <c r="C262" s="40"/>
      <c r="D262" s="40"/>
      <c r="E262" s="995" t="s">
        <v>507</v>
      </c>
      <c r="F262" s="996"/>
      <c r="G262" s="997"/>
      <c r="H262" s="14">
        <f>+ROUND(H260+H251+H246+H255,0)</f>
        <v>682502</v>
      </c>
    </row>
    <row r="264" spans="2:8" ht="15.75" thickBot="1"/>
    <row r="265" spans="2:8" ht="16.5" thickBot="1">
      <c r="B265" s="998" t="s">
        <v>2583</v>
      </c>
      <c r="C265" s="999"/>
      <c r="D265" s="999"/>
      <c r="E265" s="999"/>
      <c r="F265" s="999"/>
      <c r="G265" s="999"/>
      <c r="H265" s="1000"/>
    </row>
    <row r="266" spans="2:8" ht="15.75" thickBot="1">
      <c r="B266" s="1001" t="s">
        <v>487</v>
      </c>
      <c r="C266" s="1002"/>
      <c r="D266" s="1003"/>
      <c r="E266" s="1004"/>
      <c r="F266" s="1004"/>
      <c r="G266" s="1004"/>
      <c r="H266" s="1005"/>
    </row>
    <row r="267" spans="2:8" ht="15.75" thickBot="1">
      <c r="B267" s="1006" t="s">
        <v>488</v>
      </c>
      <c r="C267" s="1007"/>
      <c r="D267" s="1259" t="s">
        <v>1614</v>
      </c>
      <c r="E267" s="1260"/>
      <c r="F267" s="1260"/>
      <c r="G267" s="1260"/>
      <c r="H267" s="1261"/>
    </row>
    <row r="268" spans="2:8" ht="14.45" customHeight="1">
      <c r="B268" s="1010" t="str">
        <f>VLOOKUP(D267,ACTIVIDADES!A:D,2,FALSE)</f>
        <v>Viga de enlace de zapatas en concreto de 24,5 Mpa, no incluye refuerzo</v>
      </c>
      <c r="C268" s="1011"/>
      <c r="D268" s="1010" t="s">
        <v>34</v>
      </c>
      <c r="E268" s="1011"/>
      <c r="F268" s="1011"/>
      <c r="G268" s="1011"/>
      <c r="H268" s="38" t="s">
        <v>1</v>
      </c>
    </row>
    <row r="269" spans="2:8">
      <c r="B269" s="1012"/>
      <c r="C269" s="1013"/>
      <c r="D269" s="1016">
        <f>+ROUND(H291+H282+H277+H286,0)</f>
        <v>747389</v>
      </c>
      <c r="E269" s="1017"/>
      <c r="F269" s="1017"/>
      <c r="G269" s="1017"/>
      <c r="H269" s="1020" t="s">
        <v>29</v>
      </c>
    </row>
    <row r="270" spans="2:8" ht="15.75" thickBot="1">
      <c r="B270" s="1014"/>
      <c r="C270" s="1015"/>
      <c r="D270" s="1018"/>
      <c r="E270" s="1019"/>
      <c r="F270" s="1019"/>
      <c r="G270" s="1019"/>
      <c r="H270" s="1021"/>
    </row>
    <row r="271" spans="2:8" ht="15.75" thickBot="1"/>
    <row r="272" spans="2:8">
      <c r="B272" s="1028" t="s">
        <v>494</v>
      </c>
      <c r="C272" s="1029"/>
      <c r="D272" s="41" t="s">
        <v>495</v>
      </c>
      <c r="E272" s="25" t="s">
        <v>496</v>
      </c>
      <c r="F272" s="25" t="s">
        <v>2542</v>
      </c>
      <c r="G272" s="26" t="s">
        <v>492</v>
      </c>
      <c r="H272" s="27" t="s">
        <v>493</v>
      </c>
    </row>
    <row r="273" spans="2:8">
      <c r="B273" s="57" t="s">
        <v>658</v>
      </c>
      <c r="C273" s="56" t="str">
        <f>VLOOKUP(B273,'LISTA DE PRECIOS'!A:B,2,FALSE)</f>
        <v>ACPM</v>
      </c>
      <c r="D273" s="12" t="str">
        <f>VLOOKUP(B273,'LISTA DE PRECIOS'!A:D,4,FALSE)</f>
        <v>Gl</v>
      </c>
      <c r="E273" s="208">
        <v>0.6</v>
      </c>
      <c r="F273" s="12">
        <v>1.05</v>
      </c>
      <c r="G273" s="13">
        <f>VLOOKUP(B273,'LISTA DE PRECIOS'!A:E,5,FALSE)</f>
        <v>8725</v>
      </c>
      <c r="H273" s="39">
        <f>+ROUND(E273*F273*G273,0)</f>
        <v>5497</v>
      </c>
    </row>
    <row r="274" spans="2:8">
      <c r="B274" s="57" t="s">
        <v>692</v>
      </c>
      <c r="C274" s="56" t="str">
        <f>VLOOKUP(B274,'LISTA DE PRECIOS'!A:B,2,FALSE)</f>
        <v>Antisol blanco</v>
      </c>
      <c r="D274" s="12" t="str">
        <f>VLOOKUP(B274,'LISTA DE PRECIOS'!A:D,4,FALSE)</f>
        <v>Kg</v>
      </c>
      <c r="E274" s="12">
        <v>1</v>
      </c>
      <c r="F274" s="12">
        <v>1.05</v>
      </c>
      <c r="G274" s="13">
        <f>VLOOKUP(B274,'LISTA DE PRECIOS'!A:E,5,FALSE)</f>
        <v>17224</v>
      </c>
      <c r="H274" s="39">
        <f>+ROUND(E274*F274*G274,0)</f>
        <v>18085</v>
      </c>
    </row>
    <row r="275" spans="2:8">
      <c r="B275" s="57" t="s">
        <v>2417</v>
      </c>
      <c r="C275" s="56" t="str">
        <f>VLOOKUP(B275,'LISTA DE PRECIOS'!A:B,2,FALSE)</f>
        <v>Concreto de 24,5 Mpa (3500 PSI) (producción)</v>
      </c>
      <c r="D275" s="12" t="str">
        <f>VLOOKUP(B275,'LISTA DE PRECIOS'!A:D,4,FALSE)</f>
        <v>M3</v>
      </c>
      <c r="E275" s="176">
        <v>1</v>
      </c>
      <c r="F275" s="12">
        <v>1.05</v>
      </c>
      <c r="G275" s="13">
        <f>VLOOKUP(B275,'LISTA DE PRECIOS'!A:E,5,FALSE)</f>
        <v>385193</v>
      </c>
      <c r="H275" s="39">
        <f>+ROUND(E275*F275*G275,0)</f>
        <v>404453</v>
      </c>
    </row>
    <row r="276" spans="2:8" ht="15.75" thickBot="1">
      <c r="B276" s="5"/>
      <c r="C276" s="139"/>
      <c r="D276" s="138"/>
      <c r="E276" s="137"/>
      <c r="F276" s="137"/>
      <c r="G276" s="136"/>
      <c r="H276" s="6"/>
    </row>
    <row r="277" spans="2:8" ht="15.75" thickBot="1">
      <c r="B277" s="1022"/>
      <c r="C277" s="1023"/>
      <c r="D277" s="1024"/>
      <c r="E277" s="1025" t="s">
        <v>497</v>
      </c>
      <c r="F277" s="994"/>
      <c r="G277" s="1026"/>
      <c r="H277" s="28">
        <f>ROUND(SUM(H273:H276),0)</f>
        <v>428035</v>
      </c>
    </row>
    <row r="278" spans="2:8" ht="15.75" thickBot="1">
      <c r="B278" s="1027"/>
      <c r="C278" s="1027"/>
      <c r="D278" s="1027"/>
      <c r="E278" s="1027"/>
      <c r="F278" s="1027"/>
      <c r="G278" s="1027"/>
      <c r="H278" s="1027"/>
    </row>
    <row r="279" spans="2:8">
      <c r="B279" s="1028" t="s">
        <v>489</v>
      </c>
      <c r="C279" s="1029"/>
      <c r="D279" s="41" t="s">
        <v>490</v>
      </c>
      <c r="E279" s="25" t="s">
        <v>491</v>
      </c>
      <c r="F279" s="25" t="s">
        <v>2530</v>
      </c>
      <c r="G279" s="26" t="s">
        <v>492</v>
      </c>
      <c r="H279" s="27" t="s">
        <v>493</v>
      </c>
    </row>
    <row r="280" spans="2:8">
      <c r="B280" s="54" t="s">
        <v>564</v>
      </c>
      <c r="C280" s="56" t="str">
        <f>VLOOKUP(B280,'LISTA DE PRECIOS'!A:B,2,FALSE)</f>
        <v>Vibrador eléctrico o a gasolina</v>
      </c>
      <c r="D280" s="12" t="str">
        <f>VLOOKUP(B280,'LISTA DE PRECIOS'!A:D,4,FALSE)</f>
        <v>Día</v>
      </c>
      <c r="E280" s="55">
        <v>0.2</v>
      </c>
      <c r="F280" s="206">
        <v>1</v>
      </c>
      <c r="G280" s="13">
        <f>VLOOKUP(B280,'LISTA DE PRECIOS'!A:E,5,FALSE)</f>
        <v>53550</v>
      </c>
      <c r="H280" s="24">
        <f>+ROUND(E280*G280,0)</f>
        <v>10710</v>
      </c>
    </row>
    <row r="281" spans="2:8">
      <c r="B281" s="57" t="s">
        <v>642</v>
      </c>
      <c r="C281" s="56" t="str">
        <f>VLOOKUP(B281,'LISTA DE PRECIOS'!A:B,2,FALSE)</f>
        <v>Ensayo resistencia concretos</v>
      </c>
      <c r="D281" s="12" t="str">
        <f>VLOOKUP(B281,'LISTA DE PRECIOS'!A:D,4,FALSE)</f>
        <v>Un</v>
      </c>
      <c r="E281" s="55">
        <v>0.5</v>
      </c>
      <c r="F281" s="206">
        <v>1</v>
      </c>
      <c r="G281" s="13">
        <f>VLOOKUP(B281,'LISTA DE PRECIOS'!A:E,5,FALSE)</f>
        <v>10234</v>
      </c>
      <c r="H281" s="24">
        <f>+ROUND(E281*G281,0)</f>
        <v>5117</v>
      </c>
    </row>
    <row r="282" spans="2:8" ht="15.75" thickBot="1">
      <c r="B282" s="1022"/>
      <c r="C282" s="1023"/>
      <c r="D282" s="1024"/>
      <c r="E282" s="1030" t="s">
        <v>498</v>
      </c>
      <c r="F282" s="1031"/>
      <c r="G282" s="1032"/>
      <c r="H282" s="29">
        <f>ROUND(SUM(H280:H281),0)</f>
        <v>15827</v>
      </c>
    </row>
    <row r="283" spans="2:8" ht="15.75" thickBot="1">
      <c r="B283" s="42"/>
      <c r="C283" s="42"/>
      <c r="D283" s="42"/>
      <c r="E283" s="10"/>
      <c r="F283" s="10"/>
      <c r="G283" s="7"/>
      <c r="H283" s="8"/>
    </row>
    <row r="284" spans="2:8" ht="24.75" thickBot="1">
      <c r="B284" s="1033" t="s">
        <v>499</v>
      </c>
      <c r="C284" s="1034"/>
      <c r="D284" s="30" t="s">
        <v>495</v>
      </c>
      <c r="E284" s="30" t="s">
        <v>501</v>
      </c>
      <c r="F284" s="25" t="s">
        <v>2542</v>
      </c>
      <c r="G284" s="31" t="s">
        <v>500</v>
      </c>
      <c r="H284" s="32" t="s">
        <v>493</v>
      </c>
    </row>
    <row r="285" spans="2:8" ht="15.75" thickBot="1">
      <c r="B285" s="15">
        <v>3</v>
      </c>
      <c r="C285" s="16" t="s">
        <v>4</v>
      </c>
      <c r="D285" s="17"/>
      <c r="E285" s="18"/>
      <c r="F285" s="18"/>
      <c r="G285" s="19"/>
      <c r="H285" s="20">
        <f>+ROUND(E285*G285,0)</f>
        <v>0</v>
      </c>
    </row>
    <row r="286" spans="2:8" ht="15.75" thickBot="1">
      <c r="B286" s="991"/>
      <c r="C286" s="991"/>
      <c r="D286" s="991"/>
      <c r="E286" s="992" t="s">
        <v>502</v>
      </c>
      <c r="F286" s="993"/>
      <c r="G286" s="994"/>
      <c r="H286" s="33">
        <f>ROUND(SUM(H285:H285),0)</f>
        <v>0</v>
      </c>
    </row>
    <row r="287" spans="2:8" ht="15.75" thickBot="1">
      <c r="B287" s="1027"/>
      <c r="C287" s="1027"/>
      <c r="D287" s="1027"/>
      <c r="E287" s="1027"/>
      <c r="F287" s="1027"/>
      <c r="G287" s="1027"/>
      <c r="H287" s="1027"/>
    </row>
    <row r="288" spans="2:8">
      <c r="B288" s="1028" t="s">
        <v>503</v>
      </c>
      <c r="C288" s="1029"/>
      <c r="D288" s="41" t="s">
        <v>495</v>
      </c>
      <c r="E288" s="25" t="s">
        <v>504</v>
      </c>
      <c r="F288" s="25" t="s">
        <v>2530</v>
      </c>
      <c r="G288" s="26" t="s">
        <v>505</v>
      </c>
      <c r="H288" s="27" t="s">
        <v>493</v>
      </c>
    </row>
    <row r="289" spans="2:8">
      <c r="B289" s="111" t="s">
        <v>2514</v>
      </c>
      <c r="C289" s="56" t="str">
        <f>VLOOKUP(B289,'LISTA DE PRECIOS'!A:B,2,FALSE)</f>
        <v>Ayudante</v>
      </c>
      <c r="D289" s="12" t="str">
        <f>VLOOKUP(B289,'LISTA DE PRECIOS'!A:D,4,FALSE)</f>
        <v>Día</v>
      </c>
      <c r="E289" s="23">
        <v>0.77</v>
      </c>
      <c r="F289" s="23">
        <v>4</v>
      </c>
      <c r="G289" s="13">
        <f>VLOOKUP(B289,'LISTA DE PRECIOS'!A:E,5,FALSE)</f>
        <v>67964</v>
      </c>
      <c r="H289" s="119">
        <f>+ROUND(E289*F289*G289,0)</f>
        <v>209329</v>
      </c>
    </row>
    <row r="290" spans="2:8" ht="15.75" thickBot="1">
      <c r="B290" s="135" t="s">
        <v>2516</v>
      </c>
      <c r="C290" s="56" t="str">
        <f>VLOOKUP(B290,'LISTA DE PRECIOS'!A:B,2,FALSE)</f>
        <v>Oficial</v>
      </c>
      <c r="D290" s="12" t="str">
        <f>VLOOKUP(B290,'LISTA DE PRECIOS'!A:D,4,FALSE)</f>
        <v>Día</v>
      </c>
      <c r="E290" s="23">
        <v>0.77</v>
      </c>
      <c r="F290" s="125">
        <v>1</v>
      </c>
      <c r="G290" s="13">
        <f>VLOOKUP(B290,'LISTA DE PRECIOS'!A:E,5,FALSE)</f>
        <v>122335</v>
      </c>
      <c r="H290" s="131">
        <f>+ROUND(E290*F290*G290,0)</f>
        <v>94198</v>
      </c>
    </row>
    <row r="291" spans="2:8" ht="15.75" thickBot="1">
      <c r="B291" s="991"/>
      <c r="C291" s="991"/>
      <c r="D291" s="991"/>
      <c r="E291" s="1042" t="s">
        <v>506</v>
      </c>
      <c r="F291" s="1043"/>
      <c r="G291" s="1031"/>
      <c r="H291" s="29">
        <f>ROUND(SUM(H289:H290),0)</f>
        <v>303527</v>
      </c>
    </row>
    <row r="292" spans="2:8" ht="15.75" thickBot="1">
      <c r="B292" s="42"/>
      <c r="C292" s="42"/>
      <c r="D292" s="42"/>
      <c r="E292" s="42"/>
      <c r="F292" s="42"/>
      <c r="G292" s="42"/>
      <c r="H292" s="42"/>
    </row>
    <row r="293" spans="2:8" ht="15.75" thickBot="1">
      <c r="B293" s="40"/>
      <c r="C293" s="40"/>
      <c r="D293" s="40"/>
      <c r="E293" s="995" t="s">
        <v>507</v>
      </c>
      <c r="F293" s="996"/>
      <c r="G293" s="997"/>
      <c r="H293" s="14">
        <f>+ROUND(H291+H282+H277+H286,0)</f>
        <v>747389</v>
      </c>
    </row>
    <row r="295" spans="2:8" ht="15.75" thickBot="1"/>
    <row r="296" spans="2:8" ht="16.5" thickBot="1">
      <c r="B296" s="998" t="s">
        <v>2583</v>
      </c>
      <c r="C296" s="999"/>
      <c r="D296" s="999"/>
      <c r="E296" s="999"/>
      <c r="F296" s="999"/>
      <c r="G296" s="999"/>
      <c r="H296" s="1000"/>
    </row>
    <row r="297" spans="2:8" ht="15.75" thickBot="1">
      <c r="B297" s="1001" t="s">
        <v>487</v>
      </c>
      <c r="C297" s="1002"/>
      <c r="D297" s="1003"/>
      <c r="E297" s="1004"/>
      <c r="F297" s="1004"/>
      <c r="G297" s="1004"/>
      <c r="H297" s="1005"/>
    </row>
    <row r="298" spans="2:8" ht="15.75" thickBot="1">
      <c r="B298" s="1006" t="s">
        <v>488</v>
      </c>
      <c r="C298" s="1007"/>
      <c r="D298" s="1259" t="s">
        <v>1616</v>
      </c>
      <c r="E298" s="1260"/>
      <c r="F298" s="1260"/>
      <c r="G298" s="1260"/>
      <c r="H298" s="1261"/>
    </row>
    <row r="299" spans="2:8" ht="14.45" customHeight="1">
      <c r="B299" s="1010" t="str">
        <f>VLOOKUP(D298,ACTIVIDADES!A:D,2,FALSE)</f>
        <v>Viga apoyada concreto 20,7 Mpa (3000 psi)</v>
      </c>
      <c r="C299" s="1011"/>
      <c r="D299" s="1010" t="s">
        <v>34</v>
      </c>
      <c r="E299" s="1011"/>
      <c r="F299" s="1011"/>
      <c r="G299" s="1011"/>
      <c r="H299" s="38" t="s">
        <v>1</v>
      </c>
    </row>
    <row r="300" spans="2:8">
      <c r="B300" s="1012"/>
      <c r="C300" s="1013"/>
      <c r="D300" s="1016">
        <f>+ROUND(H328+H319+H313+H323,0)</f>
        <v>921953</v>
      </c>
      <c r="E300" s="1017"/>
      <c r="F300" s="1017"/>
      <c r="G300" s="1017"/>
      <c r="H300" s="1020" t="s">
        <v>29</v>
      </c>
    </row>
    <row r="301" spans="2:8" ht="15.75" thickBot="1">
      <c r="B301" s="1014"/>
      <c r="C301" s="1015"/>
      <c r="D301" s="1018"/>
      <c r="E301" s="1019"/>
      <c r="F301" s="1019"/>
      <c r="G301" s="1019"/>
      <c r="H301" s="1021"/>
    </row>
    <row r="302" spans="2:8" ht="15.75" thickBot="1"/>
    <row r="303" spans="2:8">
      <c r="B303" s="1028" t="s">
        <v>494</v>
      </c>
      <c r="C303" s="1029"/>
      <c r="D303" s="41" t="s">
        <v>495</v>
      </c>
      <c r="E303" s="25" t="s">
        <v>496</v>
      </c>
      <c r="F303" s="25" t="s">
        <v>2542</v>
      </c>
      <c r="G303" s="26" t="s">
        <v>492</v>
      </c>
      <c r="H303" s="27" t="s">
        <v>493</v>
      </c>
    </row>
    <row r="304" spans="2:8">
      <c r="B304" s="57" t="s">
        <v>1114</v>
      </c>
      <c r="C304" s="56" t="str">
        <f>VLOOKUP(B304,'LISTA DE PRECIOS'!A:B,2,FALSE)</f>
        <v>Tabla para formaleta de 1" x 10" x 2,9 m</v>
      </c>
      <c r="D304" s="12" t="str">
        <f>VLOOKUP(B304,'LISTA DE PRECIOS'!A:D,4,FALSE)</f>
        <v>M</v>
      </c>
      <c r="E304" s="208">
        <v>24</v>
      </c>
      <c r="F304" s="12">
        <v>0.33333333333333331</v>
      </c>
      <c r="G304" s="13">
        <f>VLOOKUP(B304,'LISTA DE PRECIOS'!A:E,5,FALSE)</f>
        <v>5377</v>
      </c>
      <c r="H304" s="39">
        <f t="shared" ref="H304:H311" si="4">+ROUND(E304*F304*G304,0)</f>
        <v>43016</v>
      </c>
    </row>
    <row r="305" spans="2:8">
      <c r="B305" s="57" t="s">
        <v>787</v>
      </c>
      <c r="C305" s="56" t="str">
        <f>VLOOKUP(B305,'LISTA DE PRECIOS'!A:B,2,FALSE)</f>
        <v>Cuartón de sajo 2" x 4" x 2,9 m</v>
      </c>
      <c r="D305" s="12" t="str">
        <f>VLOOKUP(B305,'LISTA DE PRECIOS'!A:D,4,FALSE)</f>
        <v>M</v>
      </c>
      <c r="E305" s="12">
        <v>15</v>
      </c>
      <c r="F305" s="12">
        <v>0.33333333333333331</v>
      </c>
      <c r="G305" s="13">
        <f>VLOOKUP(B305,'LISTA DE PRECIOS'!A:E,5,FALSE)</f>
        <v>4359.6000000000004</v>
      </c>
      <c r="H305" s="39">
        <f t="shared" si="4"/>
        <v>21798</v>
      </c>
    </row>
    <row r="306" spans="2:8">
      <c r="B306" s="57" t="s">
        <v>928</v>
      </c>
      <c r="C306" s="56" t="str">
        <f>VLOOKUP(B306,'LISTA DE PRECIOS'!A:B,2,FALSE)</f>
        <v>Listón sajo de 5 x 3 cm x 2,5 m (varilla)</v>
      </c>
      <c r="D306" s="12" t="str">
        <f>VLOOKUP(B306,'LISTA DE PRECIOS'!A:D,4,FALSE)</f>
        <v>M</v>
      </c>
      <c r="E306" s="12">
        <v>12</v>
      </c>
      <c r="F306" s="12">
        <v>0.33333333333333331</v>
      </c>
      <c r="G306" s="13">
        <f>VLOOKUP(B306,'LISTA DE PRECIOS'!A:E,5,FALSE)</f>
        <v>5424</v>
      </c>
      <c r="H306" s="39">
        <f t="shared" si="4"/>
        <v>21696</v>
      </c>
    </row>
    <row r="307" spans="2:8">
      <c r="B307" s="57" t="s">
        <v>1073</v>
      </c>
      <c r="C307" s="56" t="str">
        <f>VLOOKUP(B307,'LISTA DE PRECIOS'!A:B,2,FALSE)</f>
        <v>Puntilla (promedio)</v>
      </c>
      <c r="D307" s="12" t="str">
        <f>VLOOKUP(B307,'LISTA DE PRECIOS'!A:D,4,FALSE)</f>
        <v>Lb</v>
      </c>
      <c r="E307" s="208">
        <v>3</v>
      </c>
      <c r="F307" s="12">
        <v>1</v>
      </c>
      <c r="G307" s="13">
        <f>VLOOKUP(B307,'LISTA DE PRECIOS'!A:E,5,FALSE)</f>
        <v>3500</v>
      </c>
      <c r="H307" s="39">
        <f t="shared" si="4"/>
        <v>10500</v>
      </c>
    </row>
    <row r="308" spans="2:8">
      <c r="B308" s="57" t="s">
        <v>680</v>
      </c>
      <c r="C308" s="56" t="str">
        <f>VLOOKUP(B308,'LISTA DE PRECIOS'!A:B,2,FALSE)</f>
        <v>Alambre negro calibre 18</v>
      </c>
      <c r="D308" s="12" t="str">
        <f>VLOOKUP(B308,'LISTA DE PRECIOS'!A:D,4,FALSE)</f>
        <v>Kg</v>
      </c>
      <c r="E308" s="208">
        <v>1</v>
      </c>
      <c r="F308" s="12">
        <v>1</v>
      </c>
      <c r="G308" s="13">
        <f>VLOOKUP(B308,'LISTA DE PRECIOS'!A:E,5,FALSE)</f>
        <v>7100</v>
      </c>
      <c r="H308" s="39">
        <f t="shared" si="4"/>
        <v>7100</v>
      </c>
    </row>
    <row r="309" spans="2:8">
      <c r="B309" s="57" t="s">
        <v>658</v>
      </c>
      <c r="C309" s="56" t="str">
        <f>VLOOKUP(B309,'LISTA DE PRECIOS'!A:B,2,FALSE)</f>
        <v>ACPM</v>
      </c>
      <c r="D309" s="12" t="str">
        <f>VLOOKUP(B309,'LISTA DE PRECIOS'!A:D,4,FALSE)</f>
        <v>Gl</v>
      </c>
      <c r="E309" s="208">
        <v>0.4</v>
      </c>
      <c r="F309" s="12">
        <v>1</v>
      </c>
      <c r="G309" s="13">
        <f>VLOOKUP(B309,'LISTA DE PRECIOS'!A:E,5,FALSE)</f>
        <v>8725</v>
      </c>
      <c r="H309" s="39">
        <f t="shared" si="4"/>
        <v>3490</v>
      </c>
    </row>
    <row r="310" spans="2:8">
      <c r="B310" s="57" t="s">
        <v>692</v>
      </c>
      <c r="C310" s="56" t="str">
        <f>VLOOKUP(B310,'LISTA DE PRECIOS'!A:B,2,FALSE)</f>
        <v>Antisol blanco</v>
      </c>
      <c r="D310" s="12" t="str">
        <f>VLOOKUP(B310,'LISTA DE PRECIOS'!A:D,4,FALSE)</f>
        <v>Kg</v>
      </c>
      <c r="E310" s="208">
        <v>2.5</v>
      </c>
      <c r="F310" s="12">
        <v>1.03</v>
      </c>
      <c r="G310" s="13">
        <f>VLOOKUP(B310,'LISTA DE PRECIOS'!A:E,5,FALSE)</f>
        <v>17224</v>
      </c>
      <c r="H310" s="39">
        <f t="shared" si="4"/>
        <v>44352</v>
      </c>
    </row>
    <row r="311" spans="2:8">
      <c r="B311" s="57" t="s">
        <v>2416</v>
      </c>
      <c r="C311" s="56" t="str">
        <f>VLOOKUP(B311,'LISTA DE PRECIOS'!A:B,2,FALSE)</f>
        <v>Concreto de 20,7 Mpa (3000 psi) (producción)</v>
      </c>
      <c r="D311" s="12" t="str">
        <f>VLOOKUP(B311,'LISTA DE PRECIOS'!A:D,4,FALSE)</f>
        <v>M3</v>
      </c>
      <c r="E311" s="12">
        <v>1</v>
      </c>
      <c r="F311" s="12">
        <v>1.05</v>
      </c>
      <c r="G311" s="13">
        <f>VLOOKUP(B311,'LISTA DE PRECIOS'!A:E,5,FALSE)</f>
        <v>349675</v>
      </c>
      <c r="H311" s="39">
        <f t="shared" si="4"/>
        <v>367159</v>
      </c>
    </row>
    <row r="312" spans="2:8" ht="15.75" thickBot="1">
      <c r="B312" s="5"/>
      <c r="C312" s="139"/>
      <c r="D312" s="138"/>
      <c r="E312" s="137"/>
      <c r="F312" s="137"/>
      <c r="G312" s="136"/>
      <c r="H312" s="6"/>
    </row>
    <row r="313" spans="2:8" ht="15.75" thickBot="1">
      <c r="B313" s="1022"/>
      <c r="C313" s="1023"/>
      <c r="D313" s="1024"/>
      <c r="E313" s="1025" t="s">
        <v>497</v>
      </c>
      <c r="F313" s="994"/>
      <c r="G313" s="1026"/>
      <c r="H313" s="28">
        <f>ROUND(SUM(H304:H312),0)</f>
        <v>519111</v>
      </c>
    </row>
    <row r="314" spans="2:8" ht="15.75" thickBot="1">
      <c r="B314" s="1027"/>
      <c r="C314" s="1027"/>
      <c r="D314" s="1027"/>
      <c r="E314" s="1027"/>
      <c r="F314" s="1027"/>
      <c r="G314" s="1027"/>
      <c r="H314" s="1027"/>
    </row>
    <row r="315" spans="2:8">
      <c r="B315" s="1028" t="s">
        <v>489</v>
      </c>
      <c r="C315" s="1029"/>
      <c r="D315" s="41" t="s">
        <v>490</v>
      </c>
      <c r="E315" s="25" t="s">
        <v>491</v>
      </c>
      <c r="F315" s="25" t="s">
        <v>2530</v>
      </c>
      <c r="G315" s="26" t="s">
        <v>492</v>
      </c>
      <c r="H315" s="27" t="s">
        <v>493</v>
      </c>
    </row>
    <row r="316" spans="2:8">
      <c r="B316" s="54" t="s">
        <v>543</v>
      </c>
      <c r="C316" s="56" t="str">
        <f>VLOOKUP(B316,'LISTA DE PRECIOS'!A:B,2,FALSE)</f>
        <v>Herramienta menor</v>
      </c>
      <c r="D316" s="12" t="str">
        <f>VLOOKUP(B316,'LISTA DE PRECIOS'!A:D,4,FALSE)</f>
        <v>%MO</v>
      </c>
      <c r="E316" s="55">
        <v>0.1</v>
      </c>
      <c r="F316" s="206">
        <v>1</v>
      </c>
      <c r="G316" s="13">
        <f>+H328</f>
        <v>397725</v>
      </c>
      <c r="H316" s="24">
        <f>+ROUND(E316*G316,0)</f>
        <v>39773</v>
      </c>
    </row>
    <row r="317" spans="2:8">
      <c r="B317" s="54" t="s">
        <v>564</v>
      </c>
      <c r="C317" s="56" t="str">
        <f>VLOOKUP(B317,'LISTA DE PRECIOS'!A:B,2,FALSE)</f>
        <v>Vibrador eléctrico o a gasolina</v>
      </c>
      <c r="D317" s="12" t="str">
        <f>VLOOKUP(B317,'LISTA DE PRECIOS'!A:D,4,FALSE)</f>
        <v>Día</v>
      </c>
      <c r="E317" s="55">
        <v>0.1</v>
      </c>
      <c r="F317" s="206">
        <v>1</v>
      </c>
      <c r="G317" s="13">
        <f>VLOOKUP(B317,'LISTA DE PRECIOS'!A:E,5,FALSE)</f>
        <v>53550</v>
      </c>
      <c r="H317" s="24">
        <f>+ROUND(E317*G317,0)</f>
        <v>5355</v>
      </c>
    </row>
    <row r="318" spans="2:8">
      <c r="B318" s="57" t="s">
        <v>642</v>
      </c>
      <c r="C318" s="56" t="str">
        <f>VLOOKUP(B318,'LISTA DE PRECIOS'!A:B,2,FALSE)</f>
        <v>Ensayo resistencia concretos</v>
      </c>
      <c r="D318" s="12" t="str">
        <f>VLOOKUP(B318,'LISTA DE PRECIOS'!A:D,4,FALSE)</f>
        <v>Un</v>
      </c>
      <c r="E318" s="55">
        <v>0.5</v>
      </c>
      <c r="F318" s="206">
        <v>1</v>
      </c>
      <c r="G318" s="13">
        <f>VLOOKUP(B318,'LISTA DE PRECIOS'!A:E,5,FALSE)</f>
        <v>10234</v>
      </c>
      <c r="H318" s="24">
        <f>+ROUND(E318*G318,0)</f>
        <v>5117</v>
      </c>
    </row>
    <row r="319" spans="2:8" ht="15.75" thickBot="1">
      <c r="B319" s="1022"/>
      <c r="C319" s="1023"/>
      <c r="D319" s="1024"/>
      <c r="E319" s="1030" t="s">
        <v>498</v>
      </c>
      <c r="F319" s="1031"/>
      <c r="G319" s="1032"/>
      <c r="H319" s="29">
        <f>ROUND(SUM(H318:H318),0)</f>
        <v>5117</v>
      </c>
    </row>
    <row r="320" spans="2:8" ht="15.75" thickBot="1">
      <c r="B320" s="42"/>
      <c r="C320" s="42"/>
      <c r="D320" s="42"/>
      <c r="E320" s="10"/>
      <c r="F320" s="10"/>
      <c r="G320" s="7"/>
      <c r="H320" s="8"/>
    </row>
    <row r="321" spans="2:8" ht="24.75" thickBot="1">
      <c r="B321" s="1033" t="s">
        <v>499</v>
      </c>
      <c r="C321" s="1034"/>
      <c r="D321" s="30" t="s">
        <v>495</v>
      </c>
      <c r="E321" s="30" t="s">
        <v>501</v>
      </c>
      <c r="F321" s="25" t="s">
        <v>2542</v>
      </c>
      <c r="G321" s="31" t="s">
        <v>500</v>
      </c>
      <c r="H321" s="32" t="s">
        <v>493</v>
      </c>
    </row>
    <row r="322" spans="2:8" ht="15.75" thickBot="1">
      <c r="B322" s="15">
        <v>3</v>
      </c>
      <c r="C322" s="16" t="s">
        <v>4</v>
      </c>
      <c r="D322" s="17"/>
      <c r="E322" s="18"/>
      <c r="F322" s="18"/>
      <c r="G322" s="19"/>
      <c r="H322" s="20">
        <f>+ROUND(E322*G322,0)</f>
        <v>0</v>
      </c>
    </row>
    <row r="323" spans="2:8" ht="15.75" thickBot="1">
      <c r="B323" s="991"/>
      <c r="C323" s="991"/>
      <c r="D323" s="991"/>
      <c r="E323" s="992" t="s">
        <v>502</v>
      </c>
      <c r="F323" s="993"/>
      <c r="G323" s="994"/>
      <c r="H323" s="33">
        <f>ROUND(SUM(H322:H322),0)</f>
        <v>0</v>
      </c>
    </row>
    <row r="324" spans="2:8" ht="15.75" thickBot="1">
      <c r="B324" s="1027"/>
      <c r="C324" s="1027"/>
      <c r="D324" s="1027"/>
      <c r="E324" s="1027"/>
      <c r="F324" s="1027"/>
      <c r="G324" s="1027"/>
      <c r="H324" s="1027"/>
    </row>
    <row r="325" spans="2:8">
      <c r="B325" s="1028" t="s">
        <v>503</v>
      </c>
      <c r="C325" s="1029"/>
      <c r="D325" s="41" t="s">
        <v>495</v>
      </c>
      <c r="E325" s="25" t="s">
        <v>504</v>
      </c>
      <c r="F325" s="25" t="s">
        <v>2530</v>
      </c>
      <c r="G325" s="26" t="s">
        <v>505</v>
      </c>
      <c r="H325" s="27" t="s">
        <v>493</v>
      </c>
    </row>
    <row r="326" spans="2:8">
      <c r="B326" s="111" t="s">
        <v>2514</v>
      </c>
      <c r="C326" s="56" t="str">
        <f>VLOOKUP(B326,'LISTA DE PRECIOS'!A:B,2,FALSE)</f>
        <v>Ayudante</v>
      </c>
      <c r="D326" s="12" t="str">
        <f>VLOOKUP(B326,'LISTA DE PRECIOS'!A:D,4,FALSE)</f>
        <v>Día</v>
      </c>
      <c r="E326" s="23">
        <v>0.77</v>
      </c>
      <c r="F326" s="23">
        <v>4</v>
      </c>
      <c r="G326" s="13">
        <f>VLOOKUP(B326,'LISTA DE PRECIOS'!A:E,5,FALSE)</f>
        <v>67964</v>
      </c>
      <c r="H326" s="119">
        <f>+ROUND(E326*F326*G326,0)</f>
        <v>209329</v>
      </c>
    </row>
    <row r="327" spans="2:8" ht="15.75" thickBot="1">
      <c r="B327" s="135" t="s">
        <v>2516</v>
      </c>
      <c r="C327" s="56" t="str">
        <f>VLOOKUP(B327,'LISTA DE PRECIOS'!A:B,2,FALSE)</f>
        <v>Oficial</v>
      </c>
      <c r="D327" s="12" t="str">
        <f>VLOOKUP(B327,'LISTA DE PRECIOS'!A:D,4,FALSE)</f>
        <v>Día</v>
      </c>
      <c r="E327" s="23">
        <v>0.77</v>
      </c>
      <c r="F327" s="125">
        <v>2</v>
      </c>
      <c r="G327" s="13">
        <f>VLOOKUP(B327,'LISTA DE PRECIOS'!A:E,5,FALSE)</f>
        <v>122335</v>
      </c>
      <c r="H327" s="131">
        <f>+ROUND(E327*F327*G327,0)</f>
        <v>188396</v>
      </c>
    </row>
    <row r="328" spans="2:8" ht="15.75" thickBot="1">
      <c r="B328" s="991"/>
      <c r="C328" s="991"/>
      <c r="D328" s="991"/>
      <c r="E328" s="1042" t="s">
        <v>506</v>
      </c>
      <c r="F328" s="1043"/>
      <c r="G328" s="1031"/>
      <c r="H328" s="29">
        <f>ROUND(SUM(H326:H327),0)</f>
        <v>397725</v>
      </c>
    </row>
    <row r="329" spans="2:8" ht="15.75" thickBot="1">
      <c r="B329" s="42"/>
      <c r="C329" s="42"/>
      <c r="D329" s="42"/>
      <c r="E329" s="42"/>
      <c r="F329" s="42"/>
      <c r="G329" s="42"/>
      <c r="H329" s="42"/>
    </row>
    <row r="330" spans="2:8" ht="15.75" thickBot="1">
      <c r="B330" s="40"/>
      <c r="C330" s="40"/>
      <c r="D330" s="40"/>
      <c r="E330" s="995" t="s">
        <v>507</v>
      </c>
      <c r="F330" s="996"/>
      <c r="G330" s="997"/>
      <c r="H330" s="14">
        <f>+ROUND(H328+H319+H313+H323,0)</f>
        <v>921953</v>
      </c>
    </row>
    <row r="332" spans="2:8" ht="15.75" thickBot="1"/>
    <row r="333" spans="2:8" ht="16.5" thickBot="1">
      <c r="B333" s="998" t="s">
        <v>2583</v>
      </c>
      <c r="C333" s="999"/>
      <c r="D333" s="999"/>
      <c r="E333" s="999"/>
      <c r="F333" s="999"/>
      <c r="G333" s="999"/>
      <c r="H333" s="1000"/>
    </row>
    <row r="334" spans="2:8" ht="15.75" thickBot="1">
      <c r="B334" s="1001" t="s">
        <v>487</v>
      </c>
      <c r="C334" s="1002"/>
      <c r="D334" s="1003"/>
      <c r="E334" s="1004"/>
      <c r="F334" s="1004"/>
      <c r="G334" s="1004"/>
      <c r="H334" s="1005"/>
    </row>
    <row r="335" spans="2:8" ht="15.75" thickBot="1">
      <c r="B335" s="1006" t="s">
        <v>488</v>
      </c>
      <c r="C335" s="1007"/>
      <c r="D335" s="1259" t="s">
        <v>1618</v>
      </c>
      <c r="E335" s="1260"/>
      <c r="F335" s="1260"/>
      <c r="G335" s="1260"/>
      <c r="H335" s="1261"/>
    </row>
    <row r="336" spans="2:8" ht="14.45" customHeight="1">
      <c r="B336" s="1010" t="str">
        <f>VLOOKUP(D335,ACTIVIDADES!A:D,2,FALSE)</f>
        <v>Placa de contrapiso en concreto de 20,7 Mpa  e = 0,07 m</v>
      </c>
      <c r="C336" s="1011"/>
      <c r="D336" s="1010" t="s">
        <v>34</v>
      </c>
      <c r="E336" s="1011"/>
      <c r="F336" s="1011"/>
      <c r="G336" s="1011"/>
      <c r="H336" s="38" t="s">
        <v>1</v>
      </c>
    </row>
    <row r="337" spans="2:8">
      <c r="B337" s="1012"/>
      <c r="C337" s="1013"/>
      <c r="D337" s="1016">
        <f>+ROUND(H361+H352+H348+H356,0)</f>
        <v>53606</v>
      </c>
      <c r="E337" s="1017"/>
      <c r="F337" s="1017"/>
      <c r="G337" s="1017"/>
      <c r="H337" s="1020" t="s">
        <v>23</v>
      </c>
    </row>
    <row r="338" spans="2:8" ht="15.75" thickBot="1">
      <c r="B338" s="1014"/>
      <c r="C338" s="1015"/>
      <c r="D338" s="1018"/>
      <c r="E338" s="1019"/>
      <c r="F338" s="1019"/>
      <c r="G338" s="1019"/>
      <c r="H338" s="1021"/>
    </row>
    <row r="339" spans="2:8" ht="15.75" thickBot="1"/>
    <row r="340" spans="2:8">
      <c r="B340" s="1028" t="s">
        <v>494</v>
      </c>
      <c r="C340" s="1029"/>
      <c r="D340" s="41" t="s">
        <v>495</v>
      </c>
      <c r="E340" s="25" t="s">
        <v>496</v>
      </c>
      <c r="F340" s="25" t="s">
        <v>2542</v>
      </c>
      <c r="G340" s="26" t="s">
        <v>492</v>
      </c>
      <c r="H340" s="27" t="s">
        <v>493</v>
      </c>
    </row>
    <row r="341" spans="2:8">
      <c r="B341" s="57" t="s">
        <v>1114</v>
      </c>
      <c r="C341" s="56" t="str">
        <f>VLOOKUP(B341,'LISTA DE PRECIOS'!A:B,2,FALSE)</f>
        <v>Tabla para formaleta de 1" x 10" x 2,9 m</v>
      </c>
      <c r="D341" s="12" t="str">
        <f>VLOOKUP(B341,'LISTA DE PRECIOS'!A:D,4,FALSE)</f>
        <v>M</v>
      </c>
      <c r="E341" s="208">
        <v>1</v>
      </c>
      <c r="F341" s="12">
        <v>0.2</v>
      </c>
      <c r="G341" s="13">
        <f>VLOOKUP(B341,'LISTA DE PRECIOS'!A:E,5,FALSE)</f>
        <v>5377</v>
      </c>
      <c r="H341" s="39">
        <f t="shared" ref="H341:H346" si="5">+ROUND(E341*F341*G341,0)</f>
        <v>1075</v>
      </c>
    </row>
    <row r="342" spans="2:8">
      <c r="B342" s="57" t="s">
        <v>1268</v>
      </c>
      <c r="C342" s="56" t="str">
        <f>VLOOKUP(B342,'LISTA DE PRECIOS'!A:B,2,FALSE)</f>
        <v xml:space="preserve">Varillón de sajo 3x3 </v>
      </c>
      <c r="D342" s="12" t="str">
        <f>VLOOKUP(B342,'LISTA DE PRECIOS'!A:D,4,FALSE)</f>
        <v>M</v>
      </c>
      <c r="E342" s="12">
        <v>2</v>
      </c>
      <c r="F342" s="12">
        <v>0.2</v>
      </c>
      <c r="G342" s="13">
        <f>VLOOKUP(B342,'LISTA DE PRECIOS'!A:E,5,FALSE)</f>
        <v>2595</v>
      </c>
      <c r="H342" s="39">
        <f t="shared" si="5"/>
        <v>1038</v>
      </c>
    </row>
    <row r="343" spans="2:8">
      <c r="B343" s="57" t="s">
        <v>1073</v>
      </c>
      <c r="C343" s="56" t="str">
        <f>VLOOKUP(B343,'LISTA DE PRECIOS'!A:B,2,FALSE)</f>
        <v>Puntilla (promedio)</v>
      </c>
      <c r="D343" s="12" t="str">
        <f>VLOOKUP(B343,'LISTA DE PRECIOS'!A:D,4,FALSE)</f>
        <v>Lb</v>
      </c>
      <c r="E343" s="12">
        <v>0.03</v>
      </c>
      <c r="F343" s="12">
        <v>1</v>
      </c>
      <c r="G343" s="13">
        <f>VLOOKUP(B343,'LISTA DE PRECIOS'!A:E,5,FALSE)</f>
        <v>3500</v>
      </c>
      <c r="H343" s="39">
        <f t="shared" si="5"/>
        <v>105</v>
      </c>
    </row>
    <row r="344" spans="2:8">
      <c r="B344" s="57" t="s">
        <v>658</v>
      </c>
      <c r="C344" s="56" t="str">
        <f>VLOOKUP(B344,'LISTA DE PRECIOS'!A:B,2,FALSE)</f>
        <v>ACPM</v>
      </c>
      <c r="D344" s="12" t="str">
        <f>VLOOKUP(B344,'LISTA DE PRECIOS'!A:D,4,FALSE)</f>
        <v>Gl</v>
      </c>
      <c r="E344" s="12">
        <v>0.05</v>
      </c>
      <c r="F344" s="12">
        <v>1.05</v>
      </c>
      <c r="G344" s="13">
        <f>VLOOKUP(B344,'LISTA DE PRECIOS'!A:E,5,FALSE)</f>
        <v>8725</v>
      </c>
      <c r="H344" s="39">
        <f t="shared" si="5"/>
        <v>458</v>
      </c>
    </row>
    <row r="345" spans="2:8">
      <c r="B345" s="57" t="s">
        <v>692</v>
      </c>
      <c r="C345" s="56" t="str">
        <f>VLOOKUP(B345,'LISTA DE PRECIOS'!A:B,2,FALSE)</f>
        <v>Antisol blanco</v>
      </c>
      <c r="D345" s="12" t="str">
        <f>VLOOKUP(B345,'LISTA DE PRECIOS'!A:D,4,FALSE)</f>
        <v>Kg</v>
      </c>
      <c r="E345" s="208">
        <v>0.2</v>
      </c>
      <c r="F345" s="12">
        <v>1.03</v>
      </c>
      <c r="G345" s="13">
        <f>VLOOKUP(B345,'LISTA DE PRECIOS'!A:E,5,FALSE)</f>
        <v>17224</v>
      </c>
      <c r="H345" s="39">
        <f t="shared" si="5"/>
        <v>3548</v>
      </c>
    </row>
    <row r="346" spans="2:8">
      <c r="B346" s="57" t="s">
        <v>2416</v>
      </c>
      <c r="C346" s="56" t="str">
        <f>VLOOKUP(B346,'LISTA DE PRECIOS'!A:B,2,FALSE)</f>
        <v>Concreto de 20,7 Mpa (3000 psi) (producción)</v>
      </c>
      <c r="D346" s="12" t="str">
        <f>VLOOKUP(B346,'LISTA DE PRECIOS'!A:D,4,FALSE)</f>
        <v>M3</v>
      </c>
      <c r="E346" s="12">
        <v>7.0000000000000007E-2</v>
      </c>
      <c r="F346" s="12">
        <v>1.05</v>
      </c>
      <c r="G346" s="13">
        <f>VLOOKUP(B346,'LISTA DE PRECIOS'!A:E,5,FALSE)</f>
        <v>349675</v>
      </c>
      <c r="H346" s="39">
        <f t="shared" si="5"/>
        <v>25701</v>
      </c>
    </row>
    <row r="347" spans="2:8" ht="15.75" thickBot="1">
      <c r="B347" s="5"/>
      <c r="C347" s="139"/>
      <c r="D347" s="138"/>
      <c r="E347" s="137"/>
      <c r="F347" s="137"/>
      <c r="G347" s="136"/>
      <c r="H347" s="6"/>
    </row>
    <row r="348" spans="2:8" ht="15.75" thickBot="1">
      <c r="B348" s="1022"/>
      <c r="C348" s="1023"/>
      <c r="D348" s="1024"/>
      <c r="E348" s="1025" t="s">
        <v>497</v>
      </c>
      <c r="F348" s="994"/>
      <c r="G348" s="1026"/>
      <c r="H348" s="28">
        <f>ROUND(SUM(H341:H347),0)</f>
        <v>31925</v>
      </c>
    </row>
    <row r="349" spans="2:8" ht="15.75" thickBot="1">
      <c r="B349" s="1027"/>
      <c r="C349" s="1027"/>
      <c r="D349" s="1027"/>
      <c r="E349" s="1027"/>
      <c r="F349" s="1027"/>
      <c r="G349" s="1027"/>
      <c r="H349" s="1027"/>
    </row>
    <row r="350" spans="2:8">
      <c r="B350" s="1028" t="s">
        <v>489</v>
      </c>
      <c r="C350" s="1029"/>
      <c r="D350" s="41" t="s">
        <v>490</v>
      </c>
      <c r="E350" s="25" t="s">
        <v>491</v>
      </c>
      <c r="F350" s="25" t="s">
        <v>2530</v>
      </c>
      <c r="G350" s="26" t="s">
        <v>492</v>
      </c>
      <c r="H350" s="27" t="s">
        <v>493</v>
      </c>
    </row>
    <row r="351" spans="2:8">
      <c r="B351" s="54" t="s">
        <v>543</v>
      </c>
      <c r="C351" s="56" t="str">
        <f>VLOOKUP(B351,'LISTA DE PRECIOS'!A:B,2,FALSE)</f>
        <v>Herramienta menor</v>
      </c>
      <c r="D351" s="12" t="str">
        <f>VLOOKUP(B351,'LISTA DE PRECIOS'!A:D,4,FALSE)</f>
        <v>%MO</v>
      </c>
      <c r="E351" s="55">
        <v>0.1</v>
      </c>
      <c r="F351" s="206">
        <v>1</v>
      </c>
      <c r="G351" s="13">
        <f>+H361</f>
        <v>19710</v>
      </c>
      <c r="H351" s="24">
        <f>+ROUND(E351*G351,0)</f>
        <v>1971</v>
      </c>
    </row>
    <row r="352" spans="2:8" ht="15.75" thickBot="1">
      <c r="B352" s="1022"/>
      <c r="C352" s="1023"/>
      <c r="D352" s="1024"/>
      <c r="E352" s="1030" t="s">
        <v>498</v>
      </c>
      <c r="F352" s="1031"/>
      <c r="G352" s="1032"/>
      <c r="H352" s="29">
        <f>H351</f>
        <v>1971</v>
      </c>
    </row>
    <row r="353" spans="2:8" ht="15.75" thickBot="1">
      <c r="B353" s="42"/>
      <c r="C353" s="42"/>
      <c r="D353" s="42"/>
      <c r="E353" s="10"/>
      <c r="F353" s="10"/>
      <c r="G353" s="7"/>
      <c r="H353" s="8"/>
    </row>
    <row r="354" spans="2:8" ht="24.75" thickBot="1">
      <c r="B354" s="1033" t="s">
        <v>499</v>
      </c>
      <c r="C354" s="1034"/>
      <c r="D354" s="30" t="s">
        <v>495</v>
      </c>
      <c r="E354" s="30" t="s">
        <v>501</v>
      </c>
      <c r="F354" s="25" t="s">
        <v>2542</v>
      </c>
      <c r="G354" s="31" t="s">
        <v>500</v>
      </c>
      <c r="H354" s="32" t="s">
        <v>493</v>
      </c>
    </row>
    <row r="355" spans="2:8" ht="15.75" thickBot="1">
      <c r="B355" s="15">
        <v>3</v>
      </c>
      <c r="C355" s="16" t="s">
        <v>4</v>
      </c>
      <c r="D355" s="17"/>
      <c r="E355" s="18"/>
      <c r="F355" s="18"/>
      <c r="G355" s="19"/>
      <c r="H355" s="20">
        <f>+ROUND(E355*G355,0)</f>
        <v>0</v>
      </c>
    </row>
    <row r="356" spans="2:8" ht="15.75" thickBot="1">
      <c r="B356" s="991"/>
      <c r="C356" s="991"/>
      <c r="D356" s="991"/>
      <c r="E356" s="992" t="s">
        <v>502</v>
      </c>
      <c r="F356" s="993"/>
      <c r="G356" s="994"/>
      <c r="H356" s="33">
        <f>ROUND(SUM(H355:H355),0)</f>
        <v>0</v>
      </c>
    </row>
    <row r="357" spans="2:8" ht="15.75" thickBot="1">
      <c r="B357" s="1027"/>
      <c r="C357" s="1027"/>
      <c r="D357" s="1027"/>
      <c r="E357" s="1027"/>
      <c r="F357" s="1027"/>
      <c r="G357" s="1027"/>
      <c r="H357" s="1027"/>
    </row>
    <row r="358" spans="2:8">
      <c r="B358" s="1028" t="s">
        <v>503</v>
      </c>
      <c r="C358" s="1029"/>
      <c r="D358" s="41" t="s">
        <v>495</v>
      </c>
      <c r="E358" s="25" t="s">
        <v>504</v>
      </c>
      <c r="F358" s="25" t="s">
        <v>2530</v>
      </c>
      <c r="G358" s="26" t="s">
        <v>505</v>
      </c>
      <c r="H358" s="27" t="s">
        <v>493</v>
      </c>
    </row>
    <row r="359" spans="2:8">
      <c r="B359" s="111" t="s">
        <v>2514</v>
      </c>
      <c r="C359" s="56" t="str">
        <f>VLOOKUP(B359,'LISTA DE PRECIOS'!A:B,2,FALSE)</f>
        <v>Ayudante</v>
      </c>
      <c r="D359" s="12" t="str">
        <f>VLOOKUP(B359,'LISTA DE PRECIOS'!A:D,4,FALSE)</f>
        <v>Día</v>
      </c>
      <c r="E359" s="23">
        <v>0.05</v>
      </c>
      <c r="F359" s="23">
        <v>4</v>
      </c>
      <c r="G359" s="13">
        <f>VLOOKUP(B359,'LISTA DE PRECIOS'!A:E,5,FALSE)</f>
        <v>67964</v>
      </c>
      <c r="H359" s="119">
        <f>+ROUND(E359*F359*G359,0)</f>
        <v>13593</v>
      </c>
    </row>
    <row r="360" spans="2:8" ht="15.75" thickBot="1">
      <c r="B360" s="135" t="s">
        <v>2516</v>
      </c>
      <c r="C360" s="56" t="str">
        <f>VLOOKUP(B360,'LISTA DE PRECIOS'!A:B,2,FALSE)</f>
        <v>Oficial</v>
      </c>
      <c r="D360" s="12" t="str">
        <f>VLOOKUP(B360,'LISTA DE PRECIOS'!A:D,4,FALSE)</f>
        <v>Día</v>
      </c>
      <c r="E360" s="23">
        <v>0.05</v>
      </c>
      <c r="F360" s="125">
        <v>1</v>
      </c>
      <c r="G360" s="13">
        <f>VLOOKUP(B360,'LISTA DE PRECIOS'!A:E,5,FALSE)</f>
        <v>122335</v>
      </c>
      <c r="H360" s="131">
        <f>+ROUND(E360*F360*G360,0)</f>
        <v>6117</v>
      </c>
    </row>
    <row r="361" spans="2:8" ht="15.75" thickBot="1">
      <c r="B361" s="991"/>
      <c r="C361" s="991"/>
      <c r="D361" s="991"/>
      <c r="E361" s="1042" t="s">
        <v>506</v>
      </c>
      <c r="F361" s="1043"/>
      <c r="G361" s="1031"/>
      <c r="H361" s="29">
        <f>ROUND(SUM(H359:H360),0)</f>
        <v>19710</v>
      </c>
    </row>
    <row r="362" spans="2:8" ht="15.75" thickBot="1">
      <c r="B362" s="42"/>
      <c r="C362" s="42"/>
      <c r="D362" s="42"/>
      <c r="E362" s="42"/>
      <c r="F362" s="42"/>
      <c r="G362" s="42"/>
      <c r="H362" s="42"/>
    </row>
    <row r="363" spans="2:8" ht="15.75" thickBot="1">
      <c r="B363" s="40"/>
      <c r="C363" s="40"/>
      <c r="D363" s="40"/>
      <c r="E363" s="995" t="s">
        <v>507</v>
      </c>
      <c r="F363" s="996"/>
      <c r="G363" s="997"/>
      <c r="H363" s="14">
        <f>+ROUND(H361+H352+H348+H356,0)</f>
        <v>53606</v>
      </c>
    </row>
    <row r="365" spans="2:8" ht="15.75" thickBot="1"/>
    <row r="366" spans="2:8" ht="16.5" thickBot="1">
      <c r="B366" s="998" t="s">
        <v>2583</v>
      </c>
      <c r="C366" s="999"/>
      <c r="D366" s="999"/>
      <c r="E366" s="999"/>
      <c r="F366" s="999"/>
      <c r="G366" s="999"/>
      <c r="H366" s="1000"/>
    </row>
    <row r="367" spans="2:8" ht="15.75" thickBot="1">
      <c r="B367" s="1001" t="s">
        <v>487</v>
      </c>
      <c r="C367" s="1002"/>
      <c r="D367" s="1003"/>
      <c r="E367" s="1004"/>
      <c r="F367" s="1004"/>
      <c r="G367" s="1004"/>
      <c r="H367" s="1005"/>
    </row>
    <row r="368" spans="2:8" ht="15.75" thickBot="1">
      <c r="B368" s="1006" t="s">
        <v>488</v>
      </c>
      <c r="C368" s="1007"/>
      <c r="D368" s="1259" t="s">
        <v>1620</v>
      </c>
      <c r="E368" s="1260"/>
      <c r="F368" s="1260"/>
      <c r="G368" s="1260"/>
      <c r="H368" s="1261"/>
    </row>
    <row r="369" spans="2:8" ht="14.45" customHeight="1">
      <c r="B369" s="1010" t="str">
        <f>VLOOKUP(D368,ACTIVIDADES!A:D,2,FALSE)</f>
        <v>Placa de contrapiso en concreto de 20,7 Mpa e = 0,10 m</v>
      </c>
      <c r="C369" s="1011"/>
      <c r="D369" s="1010" t="s">
        <v>34</v>
      </c>
      <c r="E369" s="1011"/>
      <c r="F369" s="1011"/>
      <c r="G369" s="1011"/>
      <c r="H369" s="38" t="s">
        <v>1</v>
      </c>
    </row>
    <row r="370" spans="2:8">
      <c r="B370" s="1012"/>
      <c r="C370" s="1013"/>
      <c r="D370" s="1016">
        <f>+ROUND(H394+H385+H381+H389,0)</f>
        <v>71886</v>
      </c>
      <c r="E370" s="1017"/>
      <c r="F370" s="1017"/>
      <c r="G370" s="1017"/>
      <c r="H370" s="1020" t="s">
        <v>23</v>
      </c>
    </row>
    <row r="371" spans="2:8" ht="15.75" thickBot="1">
      <c r="B371" s="1014"/>
      <c r="C371" s="1015"/>
      <c r="D371" s="1018"/>
      <c r="E371" s="1019"/>
      <c r="F371" s="1019"/>
      <c r="G371" s="1019"/>
      <c r="H371" s="1021"/>
    </row>
    <row r="372" spans="2:8" ht="15.75" thickBot="1"/>
    <row r="373" spans="2:8">
      <c r="B373" s="1028" t="s">
        <v>494</v>
      </c>
      <c r="C373" s="1029"/>
      <c r="D373" s="41" t="s">
        <v>495</v>
      </c>
      <c r="E373" s="25" t="s">
        <v>496</v>
      </c>
      <c r="F373" s="25" t="s">
        <v>2542</v>
      </c>
      <c r="G373" s="26" t="s">
        <v>492</v>
      </c>
      <c r="H373" s="27" t="s">
        <v>493</v>
      </c>
    </row>
    <row r="374" spans="2:8">
      <c r="B374" s="57" t="s">
        <v>1114</v>
      </c>
      <c r="C374" s="56" t="str">
        <f>VLOOKUP(B374,'LISTA DE PRECIOS'!A:B,2,FALSE)</f>
        <v>Tabla para formaleta de 1" x 10" x 2,9 m</v>
      </c>
      <c r="D374" s="12" t="str">
        <f>VLOOKUP(B374,'LISTA DE PRECIOS'!A:D,4,FALSE)</f>
        <v>M</v>
      </c>
      <c r="E374" s="208">
        <v>2</v>
      </c>
      <c r="F374" s="12">
        <v>0.33</v>
      </c>
      <c r="G374" s="13">
        <f>VLOOKUP(B374,'LISTA DE PRECIOS'!A:E,5,FALSE)</f>
        <v>5377</v>
      </c>
      <c r="H374" s="39">
        <f t="shared" ref="H374:H379" si="6">+ROUND(E374*F374*G374,0)</f>
        <v>3549</v>
      </c>
    </row>
    <row r="375" spans="2:8">
      <c r="B375" s="57" t="s">
        <v>1268</v>
      </c>
      <c r="C375" s="56" t="str">
        <f>VLOOKUP(B375,'LISTA DE PRECIOS'!A:B,2,FALSE)</f>
        <v xml:space="preserve">Varillón de sajo 3x3 </v>
      </c>
      <c r="D375" s="12" t="str">
        <f>VLOOKUP(B375,'LISTA DE PRECIOS'!A:D,4,FALSE)</f>
        <v>M</v>
      </c>
      <c r="E375" s="12">
        <v>2</v>
      </c>
      <c r="F375" s="12">
        <v>0.33</v>
      </c>
      <c r="G375" s="13">
        <f>VLOOKUP(B375,'LISTA DE PRECIOS'!A:E,5,FALSE)</f>
        <v>2595</v>
      </c>
      <c r="H375" s="39">
        <f t="shared" si="6"/>
        <v>1713</v>
      </c>
    </row>
    <row r="376" spans="2:8">
      <c r="B376" s="57" t="s">
        <v>1073</v>
      </c>
      <c r="C376" s="56" t="str">
        <f>VLOOKUP(B376,'LISTA DE PRECIOS'!A:B,2,FALSE)</f>
        <v>Puntilla (promedio)</v>
      </c>
      <c r="D376" s="12" t="str">
        <f>VLOOKUP(B376,'LISTA DE PRECIOS'!A:D,4,FALSE)</f>
        <v>Lb</v>
      </c>
      <c r="E376" s="12">
        <v>7.0000000000000007E-2</v>
      </c>
      <c r="F376" s="12">
        <v>1</v>
      </c>
      <c r="G376" s="13">
        <f>VLOOKUP(B376,'LISTA DE PRECIOS'!A:E,5,FALSE)</f>
        <v>3500</v>
      </c>
      <c r="H376" s="39">
        <f t="shared" si="6"/>
        <v>245</v>
      </c>
    </row>
    <row r="377" spans="2:8">
      <c r="B377" s="57" t="s">
        <v>658</v>
      </c>
      <c r="C377" s="56" t="str">
        <f>VLOOKUP(B377,'LISTA DE PRECIOS'!A:B,2,FALSE)</f>
        <v>ACPM</v>
      </c>
      <c r="D377" s="12" t="str">
        <f>VLOOKUP(B377,'LISTA DE PRECIOS'!A:D,4,FALSE)</f>
        <v>Gl</v>
      </c>
      <c r="E377" s="12">
        <v>0.2</v>
      </c>
      <c r="F377" s="12">
        <v>1.05</v>
      </c>
      <c r="G377" s="13">
        <f>VLOOKUP(B377,'LISTA DE PRECIOS'!A:E,5,FALSE)</f>
        <v>8725</v>
      </c>
      <c r="H377" s="39">
        <f t="shared" si="6"/>
        <v>1832</v>
      </c>
    </row>
    <row r="378" spans="2:8">
      <c r="B378" s="57" t="s">
        <v>692</v>
      </c>
      <c r="C378" s="56" t="str">
        <f>VLOOKUP(B378,'LISTA DE PRECIOS'!A:B,2,FALSE)</f>
        <v>Antisol blanco</v>
      </c>
      <c r="D378" s="12" t="str">
        <f>VLOOKUP(B378,'LISTA DE PRECIOS'!A:D,4,FALSE)</f>
        <v>Kg</v>
      </c>
      <c r="E378" s="208">
        <v>0.2</v>
      </c>
      <c r="F378" s="12">
        <v>1.03</v>
      </c>
      <c r="G378" s="13">
        <f>VLOOKUP(B378,'LISTA DE PRECIOS'!A:E,5,FALSE)</f>
        <v>17224</v>
      </c>
      <c r="H378" s="39">
        <f t="shared" si="6"/>
        <v>3548</v>
      </c>
    </row>
    <row r="379" spans="2:8">
      <c r="B379" s="57" t="s">
        <v>2416</v>
      </c>
      <c r="C379" s="56" t="str">
        <f>VLOOKUP(B379,'LISTA DE PRECIOS'!A:B,2,FALSE)</f>
        <v>Concreto de 20,7 Mpa (3000 psi) (producción)</v>
      </c>
      <c r="D379" s="12" t="str">
        <f>VLOOKUP(B379,'LISTA DE PRECIOS'!A:D,4,FALSE)</f>
        <v>M3</v>
      </c>
      <c r="E379" s="12">
        <v>0.1</v>
      </c>
      <c r="F379" s="12">
        <v>1.05</v>
      </c>
      <c r="G379" s="13">
        <f>VLOOKUP(B379,'LISTA DE PRECIOS'!A:E,5,FALSE)</f>
        <v>349675</v>
      </c>
      <c r="H379" s="39">
        <f t="shared" si="6"/>
        <v>36716</v>
      </c>
    </row>
    <row r="380" spans="2:8" ht="15.75" thickBot="1">
      <c r="B380" s="5"/>
      <c r="C380" s="139"/>
      <c r="D380" s="138"/>
      <c r="E380" s="137"/>
      <c r="F380" s="137"/>
      <c r="G380" s="136"/>
      <c r="H380" s="6"/>
    </row>
    <row r="381" spans="2:8" ht="15.75" thickBot="1">
      <c r="B381" s="1022"/>
      <c r="C381" s="1023"/>
      <c r="D381" s="1024"/>
      <c r="E381" s="1025" t="s">
        <v>497</v>
      </c>
      <c r="F381" s="994"/>
      <c r="G381" s="1026"/>
      <c r="H381" s="28">
        <f>ROUND(SUM(H374:H380),0)</f>
        <v>47603</v>
      </c>
    </row>
    <row r="382" spans="2:8" ht="15.75" thickBot="1">
      <c r="B382" s="1027"/>
      <c r="C382" s="1027"/>
      <c r="D382" s="1027"/>
      <c r="E382" s="1027"/>
      <c r="F382" s="1027"/>
      <c r="G382" s="1027"/>
      <c r="H382" s="1027"/>
    </row>
    <row r="383" spans="2:8">
      <c r="B383" s="1028" t="s">
        <v>489</v>
      </c>
      <c r="C383" s="1029"/>
      <c r="D383" s="41" t="s">
        <v>490</v>
      </c>
      <c r="E383" s="25" t="s">
        <v>491</v>
      </c>
      <c r="F383" s="25" t="s">
        <v>2530</v>
      </c>
      <c r="G383" s="26" t="s">
        <v>492</v>
      </c>
      <c r="H383" s="27" t="s">
        <v>493</v>
      </c>
    </row>
    <row r="384" spans="2:8">
      <c r="B384" s="54" t="s">
        <v>543</v>
      </c>
      <c r="C384" s="56" t="str">
        <f>VLOOKUP(B384,'LISTA DE PRECIOS'!A:B,2,FALSE)</f>
        <v>Herramienta menor</v>
      </c>
      <c r="D384" s="12" t="str">
        <f>VLOOKUP(B384,'LISTA DE PRECIOS'!A:D,4,FALSE)</f>
        <v>%MO</v>
      </c>
      <c r="E384" s="55">
        <v>0.1</v>
      </c>
      <c r="F384" s="206">
        <v>1</v>
      </c>
      <c r="G384" s="13">
        <f>+H394</f>
        <v>22075</v>
      </c>
      <c r="H384" s="24">
        <f>+ROUND(E384*G384,0)</f>
        <v>2208</v>
      </c>
    </row>
    <row r="385" spans="2:8" ht="15.75" thickBot="1">
      <c r="B385" s="1022"/>
      <c r="C385" s="1023"/>
      <c r="D385" s="1024"/>
      <c r="E385" s="1030" t="s">
        <v>498</v>
      </c>
      <c r="F385" s="1031"/>
      <c r="G385" s="1032"/>
      <c r="H385" s="29">
        <f>H384</f>
        <v>2208</v>
      </c>
    </row>
    <row r="386" spans="2:8" ht="15.75" thickBot="1">
      <c r="B386" s="42"/>
      <c r="C386" s="42"/>
      <c r="D386" s="42"/>
      <c r="E386" s="10"/>
      <c r="F386" s="10"/>
      <c r="G386" s="7"/>
      <c r="H386" s="8"/>
    </row>
    <row r="387" spans="2:8" ht="24.75" thickBot="1">
      <c r="B387" s="1033" t="s">
        <v>499</v>
      </c>
      <c r="C387" s="1034"/>
      <c r="D387" s="30" t="s">
        <v>495</v>
      </c>
      <c r="E387" s="30" t="s">
        <v>501</v>
      </c>
      <c r="F387" s="25" t="s">
        <v>2542</v>
      </c>
      <c r="G387" s="31" t="s">
        <v>500</v>
      </c>
      <c r="H387" s="32" t="s">
        <v>493</v>
      </c>
    </row>
    <row r="388" spans="2:8" ht="15.75" thickBot="1">
      <c r="B388" s="15">
        <v>3</v>
      </c>
      <c r="C388" s="16" t="s">
        <v>4</v>
      </c>
      <c r="D388" s="17"/>
      <c r="E388" s="18"/>
      <c r="F388" s="18"/>
      <c r="G388" s="19"/>
      <c r="H388" s="20">
        <f>+ROUND(E388*G388,0)</f>
        <v>0</v>
      </c>
    </row>
    <row r="389" spans="2:8" ht="15.75" thickBot="1">
      <c r="B389" s="991"/>
      <c r="C389" s="991"/>
      <c r="D389" s="991"/>
      <c r="E389" s="992" t="s">
        <v>502</v>
      </c>
      <c r="F389" s="993"/>
      <c r="G389" s="994"/>
      <c r="H389" s="33">
        <f>ROUND(SUM(H388:H388),0)</f>
        <v>0</v>
      </c>
    </row>
    <row r="390" spans="2:8" ht="15.75" thickBot="1">
      <c r="B390" s="1027"/>
      <c r="C390" s="1027"/>
      <c r="D390" s="1027"/>
      <c r="E390" s="1027"/>
      <c r="F390" s="1027"/>
      <c r="G390" s="1027"/>
      <c r="H390" s="1027"/>
    </row>
    <row r="391" spans="2:8">
      <c r="B391" s="1028" t="s">
        <v>503</v>
      </c>
      <c r="C391" s="1029"/>
      <c r="D391" s="41" t="s">
        <v>495</v>
      </c>
      <c r="E391" s="25" t="s">
        <v>504</v>
      </c>
      <c r="F391" s="25" t="s">
        <v>2530</v>
      </c>
      <c r="G391" s="26" t="s">
        <v>505</v>
      </c>
      <c r="H391" s="27" t="s">
        <v>493</v>
      </c>
    </row>
    <row r="392" spans="2:8">
      <c r="B392" s="111" t="s">
        <v>2514</v>
      </c>
      <c r="C392" s="56" t="str">
        <f>VLOOKUP(B392,'LISTA DE PRECIOS'!A:B,2,FALSE)</f>
        <v>Ayudante</v>
      </c>
      <c r="D392" s="12" t="str">
        <f>VLOOKUP(B392,'LISTA DE PRECIOS'!A:D,4,FALSE)</f>
        <v>Día</v>
      </c>
      <c r="E392" s="23">
        <v>5.6000000000000001E-2</v>
      </c>
      <c r="F392" s="23">
        <v>4</v>
      </c>
      <c r="G392" s="13">
        <f>VLOOKUP(B392,'LISTA DE PRECIOS'!A:E,5,FALSE)</f>
        <v>67964</v>
      </c>
      <c r="H392" s="119">
        <f>+ROUND(E392*F392*G392,0)</f>
        <v>15224</v>
      </c>
    </row>
    <row r="393" spans="2:8" ht="15.75" thickBot="1">
      <c r="B393" s="135" t="s">
        <v>2516</v>
      </c>
      <c r="C393" s="56" t="str">
        <f>VLOOKUP(B393,'LISTA DE PRECIOS'!A:B,2,FALSE)</f>
        <v>Oficial</v>
      </c>
      <c r="D393" s="12" t="str">
        <f>VLOOKUP(B393,'LISTA DE PRECIOS'!A:D,4,FALSE)</f>
        <v>Día</v>
      </c>
      <c r="E393" s="23">
        <v>5.6000000000000001E-2</v>
      </c>
      <c r="F393" s="125">
        <v>1</v>
      </c>
      <c r="G393" s="13">
        <f>VLOOKUP(B393,'LISTA DE PRECIOS'!A:E,5,FALSE)</f>
        <v>122335</v>
      </c>
      <c r="H393" s="131">
        <f>+ROUND(E393*F393*G393,0)</f>
        <v>6851</v>
      </c>
    </row>
    <row r="394" spans="2:8" ht="15.75" thickBot="1">
      <c r="B394" s="991"/>
      <c r="C394" s="991"/>
      <c r="D394" s="991"/>
      <c r="E394" s="1042" t="s">
        <v>506</v>
      </c>
      <c r="F394" s="1043"/>
      <c r="G394" s="1031"/>
      <c r="H394" s="29">
        <f>ROUND(SUM(H392:H393),0)</f>
        <v>22075</v>
      </c>
    </row>
    <row r="395" spans="2:8" ht="15.75" thickBot="1">
      <c r="B395" s="42"/>
      <c r="C395" s="42"/>
      <c r="D395" s="42"/>
      <c r="E395" s="42"/>
      <c r="F395" s="42"/>
      <c r="G395" s="42"/>
      <c r="H395" s="42"/>
    </row>
    <row r="396" spans="2:8" ht="15.75" thickBot="1">
      <c r="B396" s="40"/>
      <c r="C396" s="40"/>
      <c r="D396" s="40"/>
      <c r="E396" s="995" t="s">
        <v>507</v>
      </c>
      <c r="F396" s="996"/>
      <c r="G396" s="997"/>
      <c r="H396" s="14">
        <f>+ROUND(H394+H385+H381+H389,0)</f>
        <v>71886</v>
      </c>
    </row>
    <row r="398" spans="2:8" ht="15.75" thickBot="1"/>
    <row r="399" spans="2:8" ht="16.5" thickBot="1">
      <c r="B399" s="998" t="s">
        <v>2583</v>
      </c>
      <c r="C399" s="999"/>
      <c r="D399" s="999"/>
      <c r="E399" s="999"/>
      <c r="F399" s="999"/>
      <c r="G399" s="999"/>
      <c r="H399" s="1000"/>
    </row>
    <row r="400" spans="2:8" ht="15.75" thickBot="1">
      <c r="B400" s="1001" t="s">
        <v>487</v>
      </c>
      <c r="C400" s="1002"/>
      <c r="D400" s="1003"/>
      <c r="E400" s="1004"/>
      <c r="F400" s="1004"/>
      <c r="G400" s="1004"/>
      <c r="H400" s="1005"/>
    </row>
    <row r="401" spans="2:8" ht="15.75" thickBot="1">
      <c r="B401" s="1006" t="s">
        <v>488</v>
      </c>
      <c r="C401" s="1007"/>
      <c r="D401" s="1259" t="s">
        <v>1624</v>
      </c>
      <c r="E401" s="1260"/>
      <c r="F401" s="1260"/>
      <c r="G401" s="1260"/>
      <c r="H401" s="1261"/>
    </row>
    <row r="402" spans="2:8" ht="14.45" customHeight="1">
      <c r="B402" s="1010" t="str">
        <f>VLOOKUP(D401,ACTIVIDADES!A:D,2,FALSE)</f>
        <v>Columna en concreto de 20,7 Mpa sección &lt; 1.600 cm2, no incluye refuerzo</v>
      </c>
      <c r="C402" s="1011"/>
      <c r="D402" s="1010" t="s">
        <v>34</v>
      </c>
      <c r="E402" s="1011"/>
      <c r="F402" s="1011"/>
      <c r="G402" s="1011"/>
      <c r="H402" s="38" t="s">
        <v>1</v>
      </c>
    </row>
    <row r="403" spans="2:8">
      <c r="B403" s="1012"/>
      <c r="C403" s="1013"/>
      <c r="D403" s="1016">
        <f>+ROUND(H432+H423+H416+H427,0)</f>
        <v>955234</v>
      </c>
      <c r="E403" s="1017"/>
      <c r="F403" s="1017"/>
      <c r="G403" s="1017"/>
      <c r="H403" s="1020" t="s">
        <v>29</v>
      </c>
    </row>
    <row r="404" spans="2:8" ht="15.75" thickBot="1">
      <c r="B404" s="1014"/>
      <c r="C404" s="1015"/>
      <c r="D404" s="1018"/>
      <c r="E404" s="1019"/>
      <c r="F404" s="1019"/>
      <c r="G404" s="1019"/>
      <c r="H404" s="1021"/>
    </row>
    <row r="405" spans="2:8" ht="15.75" thickBot="1"/>
    <row r="406" spans="2:8">
      <c r="B406" s="1028" t="s">
        <v>494</v>
      </c>
      <c r="C406" s="1029"/>
      <c r="D406" s="41" t="s">
        <v>495</v>
      </c>
      <c r="E406" s="25" t="s">
        <v>496</v>
      </c>
      <c r="F406" s="25" t="s">
        <v>2542</v>
      </c>
      <c r="G406" s="26" t="s">
        <v>492</v>
      </c>
      <c r="H406" s="27" t="s">
        <v>493</v>
      </c>
    </row>
    <row r="407" spans="2:8">
      <c r="B407" s="57" t="s">
        <v>1114</v>
      </c>
      <c r="C407" s="56" t="str">
        <f>VLOOKUP(B407,'LISTA DE PRECIOS'!A:B,2,FALSE)</f>
        <v>Tabla para formaleta de 1" x 10" x 2,9 m</v>
      </c>
      <c r="D407" s="12" t="str">
        <f>VLOOKUP(B407,'LISTA DE PRECIOS'!A:D,4,FALSE)</f>
        <v>M</v>
      </c>
      <c r="E407" s="208">
        <v>50</v>
      </c>
      <c r="F407" s="12">
        <v>0.33333333333333331</v>
      </c>
      <c r="G407" s="13">
        <f>VLOOKUP(B407,'LISTA DE PRECIOS'!A:E,5,FALSE)</f>
        <v>5377</v>
      </c>
      <c r="H407" s="39">
        <f t="shared" ref="H407:H414" si="7">+ROUND(E407*F407*G407,0)</f>
        <v>89617</v>
      </c>
    </row>
    <row r="408" spans="2:8">
      <c r="B408" s="57" t="s">
        <v>787</v>
      </c>
      <c r="C408" s="56" t="str">
        <f>VLOOKUP(B408,'LISTA DE PRECIOS'!A:B,2,FALSE)</f>
        <v>Cuartón de sajo 2" x 4" x 2,9 m</v>
      </c>
      <c r="D408" s="12" t="str">
        <f>VLOOKUP(B408,'LISTA DE PRECIOS'!A:D,4,FALSE)</f>
        <v>M</v>
      </c>
      <c r="E408" s="12">
        <v>28</v>
      </c>
      <c r="F408" s="12">
        <v>0.33333333333333331</v>
      </c>
      <c r="G408" s="13">
        <f>VLOOKUP(B408,'LISTA DE PRECIOS'!A:E,5,FALSE)</f>
        <v>4359.6000000000004</v>
      </c>
      <c r="H408" s="39">
        <f t="shared" si="7"/>
        <v>40690</v>
      </c>
    </row>
    <row r="409" spans="2:8">
      <c r="B409" s="57" t="s">
        <v>1268</v>
      </c>
      <c r="C409" s="56" t="str">
        <f>VLOOKUP(B409,'LISTA DE PRECIOS'!A:B,2,FALSE)</f>
        <v xml:space="preserve">Varillón de sajo 3x3 </v>
      </c>
      <c r="D409" s="12" t="str">
        <f>VLOOKUP(B409,'LISTA DE PRECIOS'!A:D,4,FALSE)</f>
        <v>M</v>
      </c>
      <c r="E409" s="12">
        <v>10</v>
      </c>
      <c r="F409" s="12">
        <v>0.33333333333333331</v>
      </c>
      <c r="G409" s="13">
        <f>VLOOKUP(B409,'LISTA DE PRECIOS'!A:E,5,FALSE)</f>
        <v>2595</v>
      </c>
      <c r="H409" s="39">
        <f t="shared" si="7"/>
        <v>8650</v>
      </c>
    </row>
    <row r="410" spans="2:8">
      <c r="B410" s="57" t="s">
        <v>1073</v>
      </c>
      <c r="C410" s="56" t="str">
        <f>VLOOKUP(B410,'LISTA DE PRECIOS'!A:B,2,FALSE)</f>
        <v>Puntilla (promedio)</v>
      </c>
      <c r="D410" s="12" t="str">
        <f>VLOOKUP(B410,'LISTA DE PRECIOS'!A:D,4,FALSE)</f>
        <v>Lb</v>
      </c>
      <c r="E410" s="208">
        <v>1.5</v>
      </c>
      <c r="F410" s="12">
        <v>1</v>
      </c>
      <c r="G410" s="13">
        <f>VLOOKUP(B410,'LISTA DE PRECIOS'!A:E,5,FALSE)</f>
        <v>3500</v>
      </c>
      <c r="H410" s="39">
        <f t="shared" si="7"/>
        <v>5250</v>
      </c>
    </row>
    <row r="411" spans="2:8">
      <c r="B411" s="57" t="s">
        <v>680</v>
      </c>
      <c r="C411" s="56" t="str">
        <f>VLOOKUP(B411,'LISTA DE PRECIOS'!A:B,2,FALSE)</f>
        <v>Alambre negro calibre 18</v>
      </c>
      <c r="D411" s="12" t="str">
        <f>VLOOKUP(B411,'LISTA DE PRECIOS'!A:D,4,FALSE)</f>
        <v>Kg</v>
      </c>
      <c r="E411" s="208">
        <v>1.5</v>
      </c>
      <c r="F411" s="12">
        <v>1</v>
      </c>
      <c r="G411" s="13">
        <f>VLOOKUP(B411,'LISTA DE PRECIOS'!A:E,5,FALSE)</f>
        <v>7100</v>
      </c>
      <c r="H411" s="39">
        <f t="shared" si="7"/>
        <v>10650</v>
      </c>
    </row>
    <row r="412" spans="2:8">
      <c r="B412" s="57" t="s">
        <v>658</v>
      </c>
      <c r="C412" s="56" t="str">
        <f>VLOOKUP(B412,'LISTA DE PRECIOS'!A:B,2,FALSE)</f>
        <v>ACPM</v>
      </c>
      <c r="D412" s="12" t="str">
        <f>VLOOKUP(B412,'LISTA DE PRECIOS'!A:D,4,FALSE)</f>
        <v>Gl</v>
      </c>
      <c r="E412" s="208">
        <v>0.6</v>
      </c>
      <c r="F412" s="12">
        <v>1</v>
      </c>
      <c r="G412" s="13">
        <f>VLOOKUP(B412,'LISTA DE PRECIOS'!A:E,5,FALSE)</f>
        <v>8725</v>
      </c>
      <c r="H412" s="39">
        <f t="shared" si="7"/>
        <v>5235</v>
      </c>
    </row>
    <row r="413" spans="2:8">
      <c r="B413" s="57" t="s">
        <v>692</v>
      </c>
      <c r="C413" s="56" t="str">
        <f>VLOOKUP(B413,'LISTA DE PRECIOS'!A:B,2,FALSE)</f>
        <v>Antisol blanco</v>
      </c>
      <c r="D413" s="12" t="str">
        <f>VLOOKUP(B413,'LISTA DE PRECIOS'!A:D,4,FALSE)</f>
        <v>Kg</v>
      </c>
      <c r="E413" s="208">
        <v>3</v>
      </c>
      <c r="F413" s="12">
        <v>1.03</v>
      </c>
      <c r="G413" s="13">
        <f>VLOOKUP(B413,'LISTA DE PRECIOS'!A:E,5,FALSE)</f>
        <v>17224</v>
      </c>
      <c r="H413" s="39">
        <f t="shared" si="7"/>
        <v>53222</v>
      </c>
    </row>
    <row r="414" spans="2:8">
      <c r="B414" s="57" t="s">
        <v>2416</v>
      </c>
      <c r="C414" s="56" t="str">
        <f>VLOOKUP(B414,'LISTA DE PRECIOS'!A:B,2,FALSE)</f>
        <v>Concreto de 20,7 Mpa (3000 psi) (producción)</v>
      </c>
      <c r="D414" s="12" t="str">
        <f>VLOOKUP(B414,'LISTA DE PRECIOS'!A:D,4,FALSE)</f>
        <v>M3</v>
      </c>
      <c r="E414" s="12">
        <v>1</v>
      </c>
      <c r="F414" s="12">
        <v>1.05</v>
      </c>
      <c r="G414" s="13">
        <f>VLOOKUP(B414,'LISTA DE PRECIOS'!A:E,5,FALSE)</f>
        <v>349675</v>
      </c>
      <c r="H414" s="39">
        <f t="shared" si="7"/>
        <v>367159</v>
      </c>
    </row>
    <row r="415" spans="2:8" ht="15.75" thickBot="1">
      <c r="B415" s="5"/>
      <c r="C415" s="139"/>
      <c r="D415" s="138"/>
      <c r="E415" s="137"/>
      <c r="F415" s="137"/>
      <c r="G415" s="136"/>
      <c r="H415" s="6"/>
    </row>
    <row r="416" spans="2:8" ht="15.75" thickBot="1">
      <c r="B416" s="1022"/>
      <c r="C416" s="1023"/>
      <c r="D416" s="1024"/>
      <c r="E416" s="1025" t="s">
        <v>497</v>
      </c>
      <c r="F416" s="994"/>
      <c r="G416" s="1026"/>
      <c r="H416" s="28">
        <f>ROUND(SUM(H407:H415),0)</f>
        <v>580473</v>
      </c>
    </row>
    <row r="417" spans="2:8" ht="15.75" thickBot="1">
      <c r="B417" s="1027"/>
      <c r="C417" s="1027"/>
      <c r="D417" s="1027"/>
      <c r="E417" s="1027"/>
      <c r="F417" s="1027"/>
      <c r="G417" s="1027"/>
      <c r="H417" s="1027"/>
    </row>
    <row r="418" spans="2:8">
      <c r="B418" s="1028" t="s">
        <v>489</v>
      </c>
      <c r="C418" s="1029"/>
      <c r="D418" s="41" t="s">
        <v>490</v>
      </c>
      <c r="E418" s="25" t="s">
        <v>491</v>
      </c>
      <c r="F418" s="25" t="s">
        <v>2530</v>
      </c>
      <c r="G418" s="26" t="s">
        <v>492</v>
      </c>
      <c r="H418" s="27" t="s">
        <v>493</v>
      </c>
    </row>
    <row r="419" spans="2:8">
      <c r="B419" s="54" t="s">
        <v>543</v>
      </c>
      <c r="C419" s="56" t="str">
        <f>VLOOKUP(B419,'LISTA DE PRECIOS'!A:B,2,FALSE)</f>
        <v>Herramienta menor</v>
      </c>
      <c r="D419" s="12" t="str">
        <f>VLOOKUP(B419,'LISTA DE PRECIOS'!A:D,4,FALSE)</f>
        <v>%MO</v>
      </c>
      <c r="E419" s="55">
        <v>0.1</v>
      </c>
      <c r="F419" s="206">
        <v>1</v>
      </c>
      <c r="G419" s="13">
        <f>+H432</f>
        <v>304750</v>
      </c>
      <c r="H419" s="24">
        <f>+ROUND(E419*G419,0)</f>
        <v>30475</v>
      </c>
    </row>
    <row r="420" spans="2:8">
      <c r="B420" s="54" t="s">
        <v>564</v>
      </c>
      <c r="C420" s="56" t="str">
        <f>VLOOKUP(B420,'LISTA DE PRECIOS'!A:B,2,FALSE)</f>
        <v>Vibrador eléctrico o a gasolina</v>
      </c>
      <c r="D420" s="12" t="str">
        <f>VLOOKUP(B420,'LISTA DE PRECIOS'!A:D,4,FALSE)</f>
        <v>Día</v>
      </c>
      <c r="E420" s="207">
        <v>0.1</v>
      </c>
      <c r="F420" s="206">
        <v>1</v>
      </c>
      <c r="G420" s="13">
        <f>VLOOKUP(B420,'LISTA DE PRECIOS'!A:E,5,FALSE)</f>
        <v>53550</v>
      </c>
      <c r="H420" s="24">
        <f>+ROUND(E420*G420,0)</f>
        <v>5355</v>
      </c>
    </row>
    <row r="421" spans="2:8">
      <c r="B421" s="54" t="s">
        <v>603</v>
      </c>
      <c r="C421" s="56" t="str">
        <f>VLOOKUP(B421,'LISTA DE PRECIOS'!A:B,2,FALSE)</f>
        <v>Andamio tubular</v>
      </c>
      <c r="D421" s="12" t="str">
        <f>VLOOKUP(B421,'LISTA DE PRECIOS'!A:D,4,FALSE)</f>
        <v>Día</v>
      </c>
      <c r="E421" s="206">
        <v>4</v>
      </c>
      <c r="F421" s="206">
        <v>1</v>
      </c>
      <c r="G421" s="13">
        <f>VLOOKUP(B421,'LISTA DE PRECIOS'!A:E,5,FALSE)</f>
        <v>7266</v>
      </c>
      <c r="H421" s="24">
        <f>+ROUND(E421*G421,0)</f>
        <v>29064</v>
      </c>
    </row>
    <row r="422" spans="2:8">
      <c r="B422" s="57" t="s">
        <v>642</v>
      </c>
      <c r="C422" s="56" t="str">
        <f>VLOOKUP(B422,'LISTA DE PRECIOS'!A:B,2,FALSE)</f>
        <v>Ensayo resistencia concretos</v>
      </c>
      <c r="D422" s="12" t="str">
        <f>VLOOKUP(B422,'LISTA DE PRECIOS'!A:D,4,FALSE)</f>
        <v>Un</v>
      </c>
      <c r="E422" s="55">
        <v>0.5</v>
      </c>
      <c r="F422" s="206">
        <v>1</v>
      </c>
      <c r="G422" s="13">
        <f>VLOOKUP(B422,'LISTA DE PRECIOS'!A:E,5,FALSE)</f>
        <v>10234</v>
      </c>
      <c r="H422" s="24">
        <f>+ROUND(E422*G422,0)</f>
        <v>5117</v>
      </c>
    </row>
    <row r="423" spans="2:8" ht="15.75" thickBot="1">
      <c r="B423" s="1022"/>
      <c r="C423" s="1023"/>
      <c r="D423" s="1024"/>
      <c r="E423" s="1030" t="s">
        <v>498</v>
      </c>
      <c r="F423" s="1031"/>
      <c r="G423" s="1032"/>
      <c r="H423" s="29">
        <f>ROUND(SUM(H419:H422),0)</f>
        <v>70011</v>
      </c>
    </row>
    <row r="424" spans="2:8" ht="15.75" thickBot="1">
      <c r="B424" s="42"/>
      <c r="C424" s="42"/>
      <c r="D424" s="42"/>
      <c r="E424" s="10"/>
      <c r="F424" s="10"/>
      <c r="G424" s="7"/>
      <c r="H424" s="8"/>
    </row>
    <row r="425" spans="2:8" ht="24.75" thickBot="1">
      <c r="B425" s="1033" t="s">
        <v>499</v>
      </c>
      <c r="C425" s="1034"/>
      <c r="D425" s="30" t="s">
        <v>495</v>
      </c>
      <c r="E425" s="30" t="s">
        <v>501</v>
      </c>
      <c r="F425" s="25" t="s">
        <v>2542</v>
      </c>
      <c r="G425" s="31" t="s">
        <v>500</v>
      </c>
      <c r="H425" s="32" t="s">
        <v>493</v>
      </c>
    </row>
    <row r="426" spans="2:8" ht="15.75" thickBot="1">
      <c r="B426" s="15">
        <v>3</v>
      </c>
      <c r="C426" s="16" t="s">
        <v>4</v>
      </c>
      <c r="D426" s="17"/>
      <c r="E426" s="18"/>
      <c r="F426" s="18"/>
      <c r="G426" s="19"/>
      <c r="H426" s="20">
        <f>+ROUND(E426*G426,0)</f>
        <v>0</v>
      </c>
    </row>
    <row r="427" spans="2:8" ht="15.75" thickBot="1">
      <c r="B427" s="991"/>
      <c r="C427" s="991"/>
      <c r="D427" s="991"/>
      <c r="E427" s="992" t="s">
        <v>502</v>
      </c>
      <c r="F427" s="993"/>
      <c r="G427" s="994"/>
      <c r="H427" s="33">
        <f>ROUND(SUM(H426:H426),0)</f>
        <v>0</v>
      </c>
    </row>
    <row r="428" spans="2:8" ht="15.75" thickBot="1">
      <c r="B428" s="1027"/>
      <c r="C428" s="1027"/>
      <c r="D428" s="1027"/>
      <c r="E428" s="1027"/>
      <c r="F428" s="1027"/>
      <c r="G428" s="1027"/>
      <c r="H428" s="1027"/>
    </row>
    <row r="429" spans="2:8">
      <c r="B429" s="1028" t="s">
        <v>503</v>
      </c>
      <c r="C429" s="1029"/>
      <c r="D429" s="41" t="s">
        <v>495</v>
      </c>
      <c r="E429" s="25" t="s">
        <v>504</v>
      </c>
      <c r="F429" s="25" t="s">
        <v>2530</v>
      </c>
      <c r="G429" s="26" t="s">
        <v>505</v>
      </c>
      <c r="H429" s="27" t="s">
        <v>493</v>
      </c>
    </row>
    <row r="430" spans="2:8">
      <c r="B430" s="111" t="s">
        <v>2514</v>
      </c>
      <c r="C430" s="56" t="str">
        <f>VLOOKUP(B430,'LISTA DE PRECIOS'!A:B,2,FALSE)</f>
        <v>Ayudante</v>
      </c>
      <c r="D430" s="12" t="str">
        <f>VLOOKUP(B430,'LISTA DE PRECIOS'!A:D,4,FALSE)</f>
        <v>Día</v>
      </c>
      <c r="E430" s="23">
        <v>0.59</v>
      </c>
      <c r="F430" s="23">
        <v>4</v>
      </c>
      <c r="G430" s="13">
        <f>VLOOKUP(B430,'LISTA DE PRECIOS'!A:E,5,FALSE)</f>
        <v>67964</v>
      </c>
      <c r="H430" s="119">
        <f>+ROUND(E430*F430*G430,0)</f>
        <v>160395</v>
      </c>
    </row>
    <row r="431" spans="2:8" ht="15.75" thickBot="1">
      <c r="B431" s="135" t="s">
        <v>2516</v>
      </c>
      <c r="C431" s="56" t="str">
        <f>VLOOKUP(B431,'LISTA DE PRECIOS'!A:B,2,FALSE)</f>
        <v>Oficial</v>
      </c>
      <c r="D431" s="12" t="str">
        <f>VLOOKUP(B431,'LISTA DE PRECIOS'!A:D,4,FALSE)</f>
        <v>Día</v>
      </c>
      <c r="E431" s="23">
        <v>0.59</v>
      </c>
      <c r="F431" s="125">
        <v>2</v>
      </c>
      <c r="G431" s="13">
        <f>VLOOKUP(B431,'LISTA DE PRECIOS'!A:E,5,FALSE)</f>
        <v>122335</v>
      </c>
      <c r="H431" s="131">
        <f>+ROUND(E431*F431*G431,0)</f>
        <v>144355</v>
      </c>
    </row>
    <row r="432" spans="2:8" ht="15.75" thickBot="1">
      <c r="B432" s="991"/>
      <c r="C432" s="991"/>
      <c r="D432" s="991"/>
      <c r="E432" s="1042" t="s">
        <v>506</v>
      </c>
      <c r="F432" s="1043"/>
      <c r="G432" s="1031"/>
      <c r="H432" s="29">
        <f>ROUND(SUM(H430:H431),0)</f>
        <v>304750</v>
      </c>
    </row>
    <row r="433" spans="2:8" ht="15.75" thickBot="1">
      <c r="B433" s="42"/>
      <c r="C433" s="42"/>
      <c r="D433" s="42"/>
      <c r="E433" s="42"/>
      <c r="F433" s="42"/>
      <c r="G433" s="42"/>
      <c r="H433" s="42"/>
    </row>
    <row r="434" spans="2:8" ht="15.75" thickBot="1">
      <c r="B434" s="40"/>
      <c r="C434" s="40"/>
      <c r="D434" s="40"/>
      <c r="E434" s="995" t="s">
        <v>507</v>
      </c>
      <c r="F434" s="996"/>
      <c r="G434" s="997"/>
      <c r="H434" s="14">
        <f>+ROUND(H432+H423+H416+H427,0)</f>
        <v>955234</v>
      </c>
    </row>
    <row r="436" spans="2:8" ht="15.75" thickBot="1"/>
    <row r="437" spans="2:8" ht="16.5" thickBot="1">
      <c r="B437" s="998" t="s">
        <v>2583</v>
      </c>
      <c r="C437" s="999"/>
      <c r="D437" s="999"/>
      <c r="E437" s="999"/>
      <c r="F437" s="999"/>
      <c r="G437" s="999"/>
      <c r="H437" s="1000"/>
    </row>
    <row r="438" spans="2:8" ht="15.75" thickBot="1">
      <c r="B438" s="1001" t="s">
        <v>487</v>
      </c>
      <c r="C438" s="1002"/>
      <c r="D438" s="1003"/>
      <c r="E438" s="1004"/>
      <c r="F438" s="1004"/>
      <c r="G438" s="1004"/>
      <c r="H438" s="1005"/>
    </row>
    <row r="439" spans="2:8" ht="15.75" thickBot="1">
      <c r="B439" s="1006" t="s">
        <v>488</v>
      </c>
      <c r="C439" s="1007"/>
      <c r="D439" s="1259" t="s">
        <v>1628</v>
      </c>
      <c r="E439" s="1260"/>
      <c r="F439" s="1260"/>
      <c r="G439" s="1260"/>
      <c r="H439" s="1261"/>
    </row>
    <row r="440" spans="2:8" ht="14.45" customHeight="1">
      <c r="B440" s="1010" t="str">
        <f>VLOOKUP(D439,ACTIVIDADES!A:D,2,FALSE)</f>
        <v>Columna de amarre en concreto de 20,7 Mpa de 0,10 x 0,15 m, incluye refuerzo</v>
      </c>
      <c r="C440" s="1011"/>
      <c r="D440" s="1010" t="s">
        <v>34</v>
      </c>
      <c r="E440" s="1011"/>
      <c r="F440" s="1011"/>
      <c r="G440" s="1011"/>
      <c r="H440" s="38" t="s">
        <v>1</v>
      </c>
    </row>
    <row r="441" spans="2:8">
      <c r="B441" s="1012"/>
      <c r="C441" s="1013"/>
      <c r="D441" s="1016">
        <f>+ROUND(H469+H460+H454+H464,0)</f>
        <v>38602</v>
      </c>
      <c r="E441" s="1017"/>
      <c r="F441" s="1017"/>
      <c r="G441" s="1017"/>
      <c r="H441" s="1020" t="s">
        <v>28</v>
      </c>
    </row>
    <row r="442" spans="2:8" ht="15.75" thickBot="1">
      <c r="B442" s="1014"/>
      <c r="C442" s="1015"/>
      <c r="D442" s="1018"/>
      <c r="E442" s="1019"/>
      <c r="F442" s="1019"/>
      <c r="G442" s="1019"/>
      <c r="H442" s="1021"/>
    </row>
    <row r="443" spans="2:8" ht="15.75" thickBot="1"/>
    <row r="444" spans="2:8">
      <c r="B444" s="1028" t="s">
        <v>494</v>
      </c>
      <c r="C444" s="1029"/>
      <c r="D444" s="41" t="s">
        <v>495</v>
      </c>
      <c r="E444" s="25" t="s">
        <v>496</v>
      </c>
      <c r="F444" s="25" t="s">
        <v>2542</v>
      </c>
      <c r="G444" s="26" t="s">
        <v>492</v>
      </c>
      <c r="H444" s="27" t="s">
        <v>493</v>
      </c>
    </row>
    <row r="445" spans="2:8">
      <c r="B445" s="57" t="s">
        <v>1114</v>
      </c>
      <c r="C445" s="56" t="str">
        <f>VLOOKUP(B445,'LISTA DE PRECIOS'!A:B,2,FALSE)</f>
        <v>Tabla para formaleta de 1" x 10" x 2,9 m</v>
      </c>
      <c r="D445" s="12" t="str">
        <f>VLOOKUP(B445,'LISTA DE PRECIOS'!A:D,4,FALSE)</f>
        <v>M</v>
      </c>
      <c r="E445" s="208">
        <v>2</v>
      </c>
      <c r="F445" s="12">
        <v>0.33333333333333331</v>
      </c>
      <c r="G445" s="13">
        <f>VLOOKUP(B445,'LISTA DE PRECIOS'!A:E,5,FALSE)</f>
        <v>5377</v>
      </c>
      <c r="H445" s="39">
        <f t="shared" ref="H445:H452" si="8">+ROUND(E445*F445*G445,0)</f>
        <v>3585</v>
      </c>
    </row>
    <row r="446" spans="2:8">
      <c r="B446" s="57" t="s">
        <v>1073</v>
      </c>
      <c r="C446" s="56" t="str">
        <f>VLOOKUP(B446,'LISTA DE PRECIOS'!A:B,2,FALSE)</f>
        <v>Puntilla (promedio)</v>
      </c>
      <c r="D446" s="12" t="str">
        <f>VLOOKUP(B446,'LISTA DE PRECIOS'!A:D,4,FALSE)</f>
        <v>Lb</v>
      </c>
      <c r="E446" s="208">
        <v>0.25</v>
      </c>
      <c r="F446" s="12">
        <v>1</v>
      </c>
      <c r="G446" s="13">
        <f>VLOOKUP(B446,'LISTA DE PRECIOS'!A:E,5,FALSE)</f>
        <v>3500</v>
      </c>
      <c r="H446" s="39">
        <f t="shared" si="8"/>
        <v>875</v>
      </c>
    </row>
    <row r="447" spans="2:8">
      <c r="B447" s="57" t="s">
        <v>658</v>
      </c>
      <c r="C447" s="56" t="str">
        <f>VLOOKUP(B447,'LISTA DE PRECIOS'!A:B,2,FALSE)</f>
        <v>ACPM</v>
      </c>
      <c r="D447" s="12" t="str">
        <f>VLOOKUP(B447,'LISTA DE PRECIOS'!A:D,4,FALSE)</f>
        <v>Gl</v>
      </c>
      <c r="E447" s="208">
        <v>0.05</v>
      </c>
      <c r="F447" s="12">
        <v>1</v>
      </c>
      <c r="G447" s="13">
        <f>VLOOKUP(B447,'LISTA DE PRECIOS'!A:E,5,FALSE)</f>
        <v>8725</v>
      </c>
      <c r="H447" s="39">
        <f t="shared" si="8"/>
        <v>436</v>
      </c>
    </row>
    <row r="448" spans="2:8">
      <c r="B448" s="57" t="s">
        <v>692</v>
      </c>
      <c r="C448" s="56" t="str">
        <f>VLOOKUP(B448,'LISTA DE PRECIOS'!A:B,2,FALSE)</f>
        <v>Antisol blanco</v>
      </c>
      <c r="D448" s="12" t="str">
        <f>VLOOKUP(B448,'LISTA DE PRECIOS'!A:D,4,FALSE)</f>
        <v>Kg</v>
      </c>
      <c r="E448" s="208">
        <v>0.1</v>
      </c>
      <c r="F448" s="12">
        <v>1.03</v>
      </c>
      <c r="G448" s="13">
        <f>VLOOKUP(B448,'LISTA DE PRECIOS'!A:E,5,FALSE)</f>
        <v>17224</v>
      </c>
      <c r="H448" s="39">
        <f t="shared" si="8"/>
        <v>1774</v>
      </c>
    </row>
    <row r="449" spans="2:8">
      <c r="B449" s="57" t="s">
        <v>1268</v>
      </c>
      <c r="C449" s="56" t="str">
        <f>VLOOKUP(B449,'LISTA DE PRECIOS'!A:B,2,FALSE)</f>
        <v xml:space="preserve">Varillón de sajo 3x3 </v>
      </c>
      <c r="D449" s="12" t="str">
        <f>VLOOKUP(B449,'LISTA DE PRECIOS'!A:D,4,FALSE)</f>
        <v>M</v>
      </c>
      <c r="E449" s="12">
        <v>2</v>
      </c>
      <c r="F449" s="12">
        <v>0.33333333333333331</v>
      </c>
      <c r="G449" s="13">
        <f>VLOOKUP(B449,'LISTA DE PRECIOS'!A:E,5,FALSE)</f>
        <v>2595</v>
      </c>
      <c r="H449" s="39">
        <f t="shared" si="8"/>
        <v>1730</v>
      </c>
    </row>
    <row r="450" spans="2:8">
      <c r="B450" s="57" t="s">
        <v>2416</v>
      </c>
      <c r="C450" s="56" t="str">
        <f>VLOOKUP(B450,'LISTA DE PRECIOS'!A:B,2,FALSE)</f>
        <v>Concreto de 20,7 Mpa (3000 psi) (producción)</v>
      </c>
      <c r="D450" s="12" t="str">
        <f>VLOOKUP(B450,'LISTA DE PRECIOS'!A:D,4,FALSE)</f>
        <v>M3</v>
      </c>
      <c r="E450" s="176">
        <v>1.4999999999999999E-2</v>
      </c>
      <c r="F450" s="12">
        <v>1.05</v>
      </c>
      <c r="G450" s="13">
        <f>VLOOKUP(B450,'LISTA DE PRECIOS'!A:E,5,FALSE)</f>
        <v>349675</v>
      </c>
      <c r="H450" s="39">
        <f t="shared" si="8"/>
        <v>5507</v>
      </c>
    </row>
    <row r="451" spans="2:8">
      <c r="B451" s="57" t="s">
        <v>2431</v>
      </c>
      <c r="C451" s="56" t="str">
        <f>VLOOKUP(B451,'LISTA DE PRECIOS'!A:B,2,FALSE)</f>
        <v>Acero Fy = 37.000 psi d&lt;=1/4"</v>
      </c>
      <c r="D451" s="12" t="str">
        <f>VLOOKUP(B451,'LISTA DE PRECIOS'!A:D,4,FALSE)</f>
        <v>Kg</v>
      </c>
      <c r="E451" s="12">
        <v>4</v>
      </c>
      <c r="F451" s="12">
        <v>1.03</v>
      </c>
      <c r="G451" s="13">
        <v>0</v>
      </c>
      <c r="H451" s="39">
        <f t="shared" si="8"/>
        <v>0</v>
      </c>
    </row>
    <row r="452" spans="2:8">
      <c r="B452" s="57" t="s">
        <v>2432</v>
      </c>
      <c r="C452" s="56" t="str">
        <f>VLOOKUP(B452,'LISTA DE PRECIOS'!A:B,2,FALSE)</f>
        <v>Acero Fy = 60.000 psi d&gt;1/4"</v>
      </c>
      <c r="D452" s="12" t="str">
        <f>VLOOKUP(B452,'LISTA DE PRECIOS'!A:D,4,FALSE)</f>
        <v>Kg</v>
      </c>
      <c r="E452" s="208">
        <v>2.2999999999999998</v>
      </c>
      <c r="F452" s="12">
        <v>1.03</v>
      </c>
      <c r="G452" s="13">
        <v>0</v>
      </c>
      <c r="H452" s="39">
        <f t="shared" si="8"/>
        <v>0</v>
      </c>
    </row>
    <row r="453" spans="2:8" ht="15.75" thickBot="1">
      <c r="B453" s="5"/>
      <c r="C453" s="139"/>
      <c r="D453" s="138"/>
      <c r="E453" s="137"/>
      <c r="F453" s="137"/>
      <c r="G453" s="136"/>
      <c r="H453" s="6"/>
    </row>
    <row r="454" spans="2:8" ht="15.75" thickBot="1">
      <c r="B454" s="1022"/>
      <c r="C454" s="1023"/>
      <c r="D454" s="1024"/>
      <c r="E454" s="1025" t="s">
        <v>497</v>
      </c>
      <c r="F454" s="994"/>
      <c r="G454" s="1026"/>
      <c r="H454" s="28">
        <f>ROUND(SUM(H445:H453),0)</f>
        <v>13907</v>
      </c>
    </row>
    <row r="455" spans="2:8" ht="15.75" thickBot="1">
      <c r="B455" s="1027"/>
      <c r="C455" s="1027"/>
      <c r="D455" s="1027"/>
      <c r="E455" s="1027"/>
      <c r="F455" s="1027"/>
      <c r="G455" s="1027"/>
      <c r="H455" s="1027"/>
    </row>
    <row r="456" spans="2:8">
      <c r="B456" s="1028" t="s">
        <v>489</v>
      </c>
      <c r="C456" s="1029"/>
      <c r="D456" s="41" t="s">
        <v>490</v>
      </c>
      <c r="E456" s="25" t="s">
        <v>491</v>
      </c>
      <c r="F456" s="25" t="s">
        <v>2530</v>
      </c>
      <c r="G456" s="26" t="s">
        <v>492</v>
      </c>
      <c r="H456" s="27" t="s">
        <v>493</v>
      </c>
    </row>
    <row r="457" spans="2:8">
      <c r="B457" s="54" t="s">
        <v>543</v>
      </c>
      <c r="C457" s="56" t="str">
        <f>VLOOKUP(B457,'LISTA DE PRECIOS'!A:B,2,FALSE)</f>
        <v>Herramienta menor</v>
      </c>
      <c r="D457" s="12" t="str">
        <f>VLOOKUP(B457,'LISTA DE PRECIOS'!A:D,4,FALSE)</f>
        <v>%MO</v>
      </c>
      <c r="E457" s="55">
        <v>0.1</v>
      </c>
      <c r="F457" s="206">
        <v>1</v>
      </c>
      <c r="G457" s="13">
        <f>+H469</f>
        <v>20661</v>
      </c>
      <c r="H457" s="24">
        <f>+ROUND(E457*G457,0)</f>
        <v>2066</v>
      </c>
    </row>
    <row r="458" spans="2:8">
      <c r="B458" s="54" t="s">
        <v>603</v>
      </c>
      <c r="C458" s="56" t="str">
        <f>VLOOKUP(B458,'LISTA DE PRECIOS'!A:B,2,FALSE)</f>
        <v>Andamio tubular</v>
      </c>
      <c r="D458" s="12" t="str">
        <f>VLOOKUP(B458,'LISTA DE PRECIOS'!A:D,4,FALSE)</f>
        <v>Día</v>
      </c>
      <c r="E458" s="207">
        <v>0.13</v>
      </c>
      <c r="F458" s="206">
        <v>1</v>
      </c>
      <c r="G458" s="13">
        <f>VLOOKUP(B458,'LISTA DE PRECIOS'!A:E,5,FALSE)</f>
        <v>7266</v>
      </c>
      <c r="H458" s="24">
        <f>+ROUND(E458*G458,0)</f>
        <v>945</v>
      </c>
    </row>
    <row r="459" spans="2:8">
      <c r="B459" s="57" t="s">
        <v>642</v>
      </c>
      <c r="C459" s="56" t="str">
        <f>VLOOKUP(B459,'LISTA DE PRECIOS'!A:B,2,FALSE)</f>
        <v>Ensayo resistencia concretos</v>
      </c>
      <c r="D459" s="12" t="str">
        <f>VLOOKUP(B459,'LISTA DE PRECIOS'!A:D,4,FALSE)</f>
        <v>Un</v>
      </c>
      <c r="E459" s="55">
        <v>0.1</v>
      </c>
      <c r="F459" s="206">
        <v>1</v>
      </c>
      <c r="G459" s="13">
        <f>VLOOKUP(B459,'LISTA DE PRECIOS'!A:E,5,FALSE)</f>
        <v>10234</v>
      </c>
      <c r="H459" s="24">
        <f>+ROUND(E459*G459,0)</f>
        <v>1023</v>
      </c>
    </row>
    <row r="460" spans="2:8" ht="15.75" thickBot="1">
      <c r="B460" s="1022"/>
      <c r="C460" s="1023"/>
      <c r="D460" s="1024"/>
      <c r="E460" s="1030" t="s">
        <v>498</v>
      </c>
      <c r="F460" s="1031"/>
      <c r="G460" s="1032"/>
      <c r="H460" s="29">
        <f>ROUND(SUM(H457:H459),0)</f>
        <v>4034</v>
      </c>
    </row>
    <row r="461" spans="2:8" ht="15.75" thickBot="1">
      <c r="B461" s="42"/>
      <c r="C461" s="42"/>
      <c r="D461" s="42"/>
      <c r="E461" s="10"/>
      <c r="F461" s="10"/>
      <c r="G461" s="7"/>
      <c r="H461" s="8"/>
    </row>
    <row r="462" spans="2:8" ht="24.75" thickBot="1">
      <c r="B462" s="1033" t="s">
        <v>499</v>
      </c>
      <c r="C462" s="1034"/>
      <c r="D462" s="30" t="s">
        <v>495</v>
      </c>
      <c r="E462" s="30" t="s">
        <v>501</v>
      </c>
      <c r="F462" s="25" t="s">
        <v>2542</v>
      </c>
      <c r="G462" s="31" t="s">
        <v>500</v>
      </c>
      <c r="H462" s="32" t="s">
        <v>493</v>
      </c>
    </row>
    <row r="463" spans="2:8" ht="15.75" thickBot="1">
      <c r="B463" s="15">
        <v>3</v>
      </c>
      <c r="C463" s="16" t="s">
        <v>4</v>
      </c>
      <c r="D463" s="17"/>
      <c r="E463" s="18"/>
      <c r="F463" s="18"/>
      <c r="G463" s="19"/>
      <c r="H463" s="20">
        <f>+ROUND(E463*G463,0)</f>
        <v>0</v>
      </c>
    </row>
    <row r="464" spans="2:8" ht="15.75" thickBot="1">
      <c r="B464" s="991"/>
      <c r="C464" s="991"/>
      <c r="D464" s="991"/>
      <c r="E464" s="992" t="s">
        <v>502</v>
      </c>
      <c r="F464" s="993"/>
      <c r="G464" s="994"/>
      <c r="H464" s="33">
        <f>ROUND(SUM(H463:H463),0)</f>
        <v>0</v>
      </c>
    </row>
    <row r="465" spans="2:8" ht="15.75" thickBot="1">
      <c r="B465" s="1027"/>
      <c r="C465" s="1027"/>
      <c r="D465" s="1027"/>
      <c r="E465" s="1027"/>
      <c r="F465" s="1027"/>
      <c r="G465" s="1027"/>
      <c r="H465" s="1027"/>
    </row>
    <row r="466" spans="2:8">
      <c r="B466" s="1028" t="s">
        <v>503</v>
      </c>
      <c r="C466" s="1029"/>
      <c r="D466" s="41" t="s">
        <v>495</v>
      </c>
      <c r="E466" s="25" t="s">
        <v>504</v>
      </c>
      <c r="F466" s="25" t="s">
        <v>2530</v>
      </c>
      <c r="G466" s="26" t="s">
        <v>505</v>
      </c>
      <c r="H466" s="27" t="s">
        <v>493</v>
      </c>
    </row>
    <row r="467" spans="2:8">
      <c r="B467" s="111" t="s">
        <v>2514</v>
      </c>
      <c r="C467" s="56" t="str">
        <f>VLOOKUP(B467,'LISTA DE PRECIOS'!A:B,2,FALSE)</f>
        <v>Ayudante</v>
      </c>
      <c r="D467" s="12" t="str">
        <f>VLOOKUP(B467,'LISTA DE PRECIOS'!A:D,4,FALSE)</f>
        <v>Día</v>
      </c>
      <c r="E467" s="23">
        <v>0.08</v>
      </c>
      <c r="F467" s="23">
        <v>2</v>
      </c>
      <c r="G467" s="13">
        <f>VLOOKUP(B467,'LISTA DE PRECIOS'!A:E,5,FALSE)</f>
        <v>67964</v>
      </c>
      <c r="H467" s="119">
        <f>+ROUND(E467*F467*G467,0)</f>
        <v>10874</v>
      </c>
    </row>
    <row r="468" spans="2:8" ht="15.75" thickBot="1">
      <c r="B468" s="135" t="s">
        <v>2516</v>
      </c>
      <c r="C468" s="56" t="str">
        <f>VLOOKUP(B468,'LISTA DE PRECIOS'!A:B,2,FALSE)</f>
        <v>Oficial</v>
      </c>
      <c r="D468" s="12" t="str">
        <f>VLOOKUP(B468,'LISTA DE PRECIOS'!A:D,4,FALSE)</f>
        <v>Día</v>
      </c>
      <c r="E468" s="23">
        <v>0.08</v>
      </c>
      <c r="F468" s="125">
        <v>1</v>
      </c>
      <c r="G468" s="13">
        <f>VLOOKUP(B468,'LISTA DE PRECIOS'!A:E,5,FALSE)</f>
        <v>122335</v>
      </c>
      <c r="H468" s="131">
        <f>+ROUND(E468*F468*G468,0)</f>
        <v>9787</v>
      </c>
    </row>
    <row r="469" spans="2:8" ht="15.75" thickBot="1">
      <c r="B469" s="991"/>
      <c r="C469" s="991"/>
      <c r="D469" s="991"/>
      <c r="E469" s="1042" t="s">
        <v>506</v>
      </c>
      <c r="F469" s="1043"/>
      <c r="G469" s="1031"/>
      <c r="H469" s="29">
        <f>ROUND(SUM(H467:H468),0)</f>
        <v>20661</v>
      </c>
    </row>
    <row r="470" spans="2:8" ht="15.75" thickBot="1">
      <c r="B470" s="42"/>
      <c r="C470" s="42"/>
      <c r="D470" s="42"/>
      <c r="E470" s="42"/>
      <c r="F470" s="42"/>
      <c r="G470" s="42"/>
      <c r="H470" s="42"/>
    </row>
    <row r="471" spans="2:8" ht="15.75" thickBot="1">
      <c r="B471" s="40"/>
      <c r="C471" s="40"/>
      <c r="D471" s="40"/>
      <c r="E471" s="995" t="s">
        <v>507</v>
      </c>
      <c r="F471" s="996"/>
      <c r="G471" s="997"/>
      <c r="H471" s="14">
        <f>+ROUND(H469+H460+H454+H464,0)</f>
        <v>38602</v>
      </c>
    </row>
    <row r="473" spans="2:8" ht="15.75" thickBot="1"/>
    <row r="474" spans="2:8" ht="16.5" thickBot="1">
      <c r="B474" s="998" t="s">
        <v>2583</v>
      </c>
      <c r="C474" s="999"/>
      <c r="D474" s="999"/>
      <c r="E474" s="999"/>
      <c r="F474" s="999"/>
      <c r="G474" s="999"/>
      <c r="H474" s="1000"/>
    </row>
    <row r="475" spans="2:8" ht="15.75" thickBot="1">
      <c r="B475" s="1001" t="s">
        <v>487</v>
      </c>
      <c r="C475" s="1002"/>
      <c r="D475" s="1003"/>
      <c r="E475" s="1004"/>
      <c r="F475" s="1004"/>
      <c r="G475" s="1004"/>
      <c r="H475" s="1005"/>
    </row>
    <row r="476" spans="2:8" ht="15.75" thickBot="1">
      <c r="B476" s="1006" t="s">
        <v>488</v>
      </c>
      <c r="C476" s="1007"/>
      <c r="D476" s="1259" t="s">
        <v>1630</v>
      </c>
      <c r="E476" s="1260"/>
      <c r="F476" s="1260"/>
      <c r="G476" s="1260"/>
      <c r="H476" s="1261"/>
    </row>
    <row r="477" spans="2:8" ht="14.45" customHeight="1">
      <c r="B477" s="1010" t="str">
        <f>VLOOKUP(D476,ACTIVIDADES!A:D,2,FALSE)</f>
        <v>Columna de amarre en concreto de 20,7 Mpa (3.000 psi) de 0,10 x 0,20 m, incluye refuerzo</v>
      </c>
      <c r="C477" s="1011"/>
      <c r="D477" s="1010" t="s">
        <v>34</v>
      </c>
      <c r="E477" s="1011"/>
      <c r="F477" s="1011"/>
      <c r="G477" s="1011"/>
      <c r="H477" s="38" t="s">
        <v>1</v>
      </c>
    </row>
    <row r="478" spans="2:8">
      <c r="B478" s="1012"/>
      <c r="C478" s="1013"/>
      <c r="D478" s="1016">
        <f>+ROUND(H506+H497+H491+H501,0)</f>
        <v>40438</v>
      </c>
      <c r="E478" s="1017"/>
      <c r="F478" s="1017"/>
      <c r="G478" s="1017"/>
      <c r="H478" s="1020" t="s">
        <v>28</v>
      </c>
    </row>
    <row r="479" spans="2:8" ht="15.75" thickBot="1">
      <c r="B479" s="1014"/>
      <c r="C479" s="1015"/>
      <c r="D479" s="1018"/>
      <c r="E479" s="1019"/>
      <c r="F479" s="1019"/>
      <c r="G479" s="1019"/>
      <c r="H479" s="1021"/>
    </row>
    <row r="480" spans="2:8" ht="15.75" thickBot="1"/>
    <row r="481" spans="2:8">
      <c r="B481" s="1028" t="s">
        <v>494</v>
      </c>
      <c r="C481" s="1029"/>
      <c r="D481" s="41" t="s">
        <v>495</v>
      </c>
      <c r="E481" s="25" t="s">
        <v>496</v>
      </c>
      <c r="F481" s="25" t="s">
        <v>2542</v>
      </c>
      <c r="G481" s="26" t="s">
        <v>492</v>
      </c>
      <c r="H481" s="27" t="s">
        <v>493</v>
      </c>
    </row>
    <row r="482" spans="2:8">
      <c r="B482" s="57" t="s">
        <v>1114</v>
      </c>
      <c r="C482" s="56" t="str">
        <f>VLOOKUP(B482,'LISTA DE PRECIOS'!A:B,2,FALSE)</f>
        <v>Tabla para formaleta de 1" x 10" x 2,9 m</v>
      </c>
      <c r="D482" s="12" t="str">
        <f>VLOOKUP(B482,'LISTA DE PRECIOS'!A:D,4,FALSE)</f>
        <v>M</v>
      </c>
      <c r="E482" s="208">
        <v>2</v>
      </c>
      <c r="F482" s="12">
        <v>0.33333333333333331</v>
      </c>
      <c r="G482" s="13">
        <f>VLOOKUP(B482,'LISTA DE PRECIOS'!A:E,5,FALSE)</f>
        <v>5377</v>
      </c>
      <c r="H482" s="39">
        <f t="shared" ref="H482:H489" si="9">+ROUND(E482*F482*G482,0)</f>
        <v>3585</v>
      </c>
    </row>
    <row r="483" spans="2:8">
      <c r="B483" s="57" t="s">
        <v>1073</v>
      </c>
      <c r="C483" s="56" t="str">
        <f>VLOOKUP(B483,'LISTA DE PRECIOS'!A:B,2,FALSE)</f>
        <v>Puntilla (promedio)</v>
      </c>
      <c r="D483" s="12" t="str">
        <f>VLOOKUP(B483,'LISTA DE PRECIOS'!A:D,4,FALSE)</f>
        <v>Lb</v>
      </c>
      <c r="E483" s="208">
        <v>0.25</v>
      </c>
      <c r="F483" s="12">
        <v>1</v>
      </c>
      <c r="G483" s="13">
        <f>VLOOKUP(B483,'LISTA DE PRECIOS'!A:E,5,FALSE)</f>
        <v>3500</v>
      </c>
      <c r="H483" s="39">
        <f t="shared" si="9"/>
        <v>875</v>
      </c>
    </row>
    <row r="484" spans="2:8">
      <c r="B484" s="57" t="s">
        <v>658</v>
      </c>
      <c r="C484" s="56" t="str">
        <f>VLOOKUP(B484,'LISTA DE PRECIOS'!A:B,2,FALSE)</f>
        <v>ACPM</v>
      </c>
      <c r="D484" s="12" t="str">
        <f>VLOOKUP(B484,'LISTA DE PRECIOS'!A:D,4,FALSE)</f>
        <v>Gl</v>
      </c>
      <c r="E484" s="208">
        <v>0.05</v>
      </c>
      <c r="F484" s="12">
        <v>1</v>
      </c>
      <c r="G484" s="13">
        <f>VLOOKUP(B484,'LISTA DE PRECIOS'!A:E,5,FALSE)</f>
        <v>8725</v>
      </c>
      <c r="H484" s="39">
        <f t="shared" si="9"/>
        <v>436</v>
      </c>
    </row>
    <row r="485" spans="2:8">
      <c r="B485" s="57" t="s">
        <v>692</v>
      </c>
      <c r="C485" s="56" t="str">
        <f>VLOOKUP(B485,'LISTA DE PRECIOS'!A:B,2,FALSE)</f>
        <v>Antisol blanco</v>
      </c>
      <c r="D485" s="12" t="str">
        <f>VLOOKUP(B485,'LISTA DE PRECIOS'!A:D,4,FALSE)</f>
        <v>Kg</v>
      </c>
      <c r="E485" s="208">
        <v>0.1</v>
      </c>
      <c r="F485" s="12">
        <v>1.03</v>
      </c>
      <c r="G485" s="13">
        <f>VLOOKUP(B485,'LISTA DE PRECIOS'!A:E,5,FALSE)</f>
        <v>17224</v>
      </c>
      <c r="H485" s="39">
        <f t="shared" si="9"/>
        <v>1774</v>
      </c>
    </row>
    <row r="486" spans="2:8">
      <c r="B486" s="57" t="s">
        <v>1268</v>
      </c>
      <c r="C486" s="56" t="str">
        <f>VLOOKUP(B486,'LISTA DE PRECIOS'!A:B,2,FALSE)</f>
        <v xml:space="preserve">Varillón de sajo 3x3 </v>
      </c>
      <c r="D486" s="12" t="str">
        <f>VLOOKUP(B486,'LISTA DE PRECIOS'!A:D,4,FALSE)</f>
        <v>M</v>
      </c>
      <c r="E486" s="12">
        <v>2</v>
      </c>
      <c r="F486" s="12">
        <v>0.33333333333333331</v>
      </c>
      <c r="G486" s="13">
        <f>VLOOKUP(B486,'LISTA DE PRECIOS'!A:E,5,FALSE)</f>
        <v>2595</v>
      </c>
      <c r="H486" s="39">
        <f t="shared" si="9"/>
        <v>1730</v>
      </c>
    </row>
    <row r="487" spans="2:8">
      <c r="B487" s="57" t="s">
        <v>2416</v>
      </c>
      <c r="C487" s="56" t="str">
        <f>VLOOKUP(B487,'LISTA DE PRECIOS'!A:B,2,FALSE)</f>
        <v>Concreto de 20,7 Mpa (3000 psi) (producción)</v>
      </c>
      <c r="D487" s="12" t="str">
        <f>VLOOKUP(B487,'LISTA DE PRECIOS'!A:D,4,FALSE)</f>
        <v>M3</v>
      </c>
      <c r="E487" s="176">
        <v>2.0000000000000004E-2</v>
      </c>
      <c r="F487" s="12">
        <v>1.05</v>
      </c>
      <c r="G487" s="13">
        <f>VLOOKUP(B487,'LISTA DE PRECIOS'!A:E,5,FALSE)</f>
        <v>349675</v>
      </c>
      <c r="H487" s="39">
        <f t="shared" si="9"/>
        <v>7343</v>
      </c>
    </row>
    <row r="488" spans="2:8">
      <c r="B488" s="57" t="s">
        <v>2431</v>
      </c>
      <c r="C488" s="56" t="str">
        <f>VLOOKUP(B488,'LISTA DE PRECIOS'!A:B,2,FALSE)</f>
        <v>Acero Fy = 37.000 psi d&lt;=1/4"</v>
      </c>
      <c r="D488" s="12" t="str">
        <f>VLOOKUP(B488,'LISTA DE PRECIOS'!A:D,4,FALSE)</f>
        <v>Kg</v>
      </c>
      <c r="E488" s="12">
        <v>4</v>
      </c>
      <c r="F488" s="12">
        <v>1.03</v>
      </c>
      <c r="G488" s="13">
        <v>0</v>
      </c>
      <c r="H488" s="39">
        <f t="shared" si="9"/>
        <v>0</v>
      </c>
    </row>
    <row r="489" spans="2:8">
      <c r="B489" s="57" t="s">
        <v>2432</v>
      </c>
      <c r="C489" s="56" t="str">
        <f>VLOOKUP(B489,'LISTA DE PRECIOS'!A:B,2,FALSE)</f>
        <v>Acero Fy = 60.000 psi d&gt;1/4"</v>
      </c>
      <c r="D489" s="12" t="str">
        <f>VLOOKUP(B489,'LISTA DE PRECIOS'!A:D,4,FALSE)</f>
        <v>Kg</v>
      </c>
      <c r="E489" s="208">
        <v>2.2999999999999998</v>
      </c>
      <c r="F489" s="12">
        <v>1.03</v>
      </c>
      <c r="G489" s="13">
        <v>0</v>
      </c>
      <c r="H489" s="39">
        <f t="shared" si="9"/>
        <v>0</v>
      </c>
    </row>
    <row r="490" spans="2:8" ht="15.75" thickBot="1">
      <c r="B490" s="5"/>
      <c r="C490" s="139"/>
      <c r="D490" s="138"/>
      <c r="E490" s="137"/>
      <c r="F490" s="137"/>
      <c r="G490" s="136"/>
      <c r="H490" s="6"/>
    </row>
    <row r="491" spans="2:8" ht="15.75" thickBot="1">
      <c r="B491" s="1022"/>
      <c r="C491" s="1023"/>
      <c r="D491" s="1024"/>
      <c r="E491" s="1025" t="s">
        <v>497</v>
      </c>
      <c r="F491" s="994"/>
      <c r="G491" s="1026"/>
      <c r="H491" s="28">
        <f>ROUND(SUM(H482:H490),0)</f>
        <v>15743</v>
      </c>
    </row>
    <row r="492" spans="2:8" ht="15.75" thickBot="1">
      <c r="B492" s="1027"/>
      <c r="C492" s="1027"/>
      <c r="D492" s="1027"/>
      <c r="E492" s="1027"/>
      <c r="F492" s="1027"/>
      <c r="G492" s="1027"/>
      <c r="H492" s="1027"/>
    </row>
    <row r="493" spans="2:8">
      <c r="B493" s="1028" t="s">
        <v>489</v>
      </c>
      <c r="C493" s="1029"/>
      <c r="D493" s="41" t="s">
        <v>490</v>
      </c>
      <c r="E493" s="25" t="s">
        <v>491</v>
      </c>
      <c r="F493" s="25" t="s">
        <v>2530</v>
      </c>
      <c r="G493" s="26" t="s">
        <v>492</v>
      </c>
      <c r="H493" s="27" t="s">
        <v>493</v>
      </c>
    </row>
    <row r="494" spans="2:8">
      <c r="B494" s="54" t="s">
        <v>543</v>
      </c>
      <c r="C494" s="56" t="str">
        <f>VLOOKUP(B494,'LISTA DE PRECIOS'!A:B,2,FALSE)</f>
        <v>Herramienta menor</v>
      </c>
      <c r="D494" s="12" t="str">
        <f>VLOOKUP(B494,'LISTA DE PRECIOS'!A:D,4,FALSE)</f>
        <v>%MO</v>
      </c>
      <c r="E494" s="55">
        <v>0.1</v>
      </c>
      <c r="F494" s="206">
        <v>1</v>
      </c>
      <c r="G494" s="13">
        <f>+H506</f>
        <v>20661</v>
      </c>
      <c r="H494" s="24">
        <f>+ROUND(E494*G494,0)</f>
        <v>2066</v>
      </c>
    </row>
    <row r="495" spans="2:8">
      <c r="B495" s="54" t="s">
        <v>603</v>
      </c>
      <c r="C495" s="56" t="str">
        <f>VLOOKUP(B495,'LISTA DE PRECIOS'!A:B,2,FALSE)</f>
        <v>Andamio tubular</v>
      </c>
      <c r="D495" s="12" t="str">
        <f>VLOOKUP(B495,'LISTA DE PRECIOS'!A:D,4,FALSE)</f>
        <v>Día</v>
      </c>
      <c r="E495" s="207">
        <v>0.13</v>
      </c>
      <c r="F495" s="206">
        <v>1</v>
      </c>
      <c r="G495" s="13">
        <f>VLOOKUP(B495,'LISTA DE PRECIOS'!A:E,5,FALSE)</f>
        <v>7266</v>
      </c>
      <c r="H495" s="24">
        <f>+ROUND(E495*G495,0)</f>
        <v>945</v>
      </c>
    </row>
    <row r="496" spans="2:8">
      <c r="B496" s="57" t="s">
        <v>642</v>
      </c>
      <c r="C496" s="56" t="str">
        <f>VLOOKUP(B496,'LISTA DE PRECIOS'!A:B,2,FALSE)</f>
        <v>Ensayo resistencia concretos</v>
      </c>
      <c r="D496" s="12" t="str">
        <f>VLOOKUP(B496,'LISTA DE PRECIOS'!A:D,4,FALSE)</f>
        <v>Un</v>
      </c>
      <c r="E496" s="55">
        <v>0.1</v>
      </c>
      <c r="F496" s="206">
        <v>1</v>
      </c>
      <c r="G496" s="13">
        <f>VLOOKUP(B496,'LISTA DE PRECIOS'!A:E,5,FALSE)</f>
        <v>10234</v>
      </c>
      <c r="H496" s="24">
        <f>+ROUND(E496*G496,0)</f>
        <v>1023</v>
      </c>
    </row>
    <row r="497" spans="2:8" ht="15.75" thickBot="1">
      <c r="B497" s="1022"/>
      <c r="C497" s="1023"/>
      <c r="D497" s="1024"/>
      <c r="E497" s="1030" t="s">
        <v>498</v>
      </c>
      <c r="F497" s="1031"/>
      <c r="G497" s="1032"/>
      <c r="H497" s="29">
        <f>ROUND(SUM(H494:H496),0)</f>
        <v>4034</v>
      </c>
    </row>
    <row r="498" spans="2:8" ht="15.75" thickBot="1">
      <c r="B498" s="42"/>
      <c r="C498" s="42"/>
      <c r="D498" s="42"/>
      <c r="E498" s="10"/>
      <c r="F498" s="10"/>
      <c r="G498" s="7"/>
      <c r="H498" s="8"/>
    </row>
    <row r="499" spans="2:8" ht="24.75" thickBot="1">
      <c r="B499" s="1033" t="s">
        <v>499</v>
      </c>
      <c r="C499" s="1034"/>
      <c r="D499" s="30" t="s">
        <v>495</v>
      </c>
      <c r="E499" s="30" t="s">
        <v>501</v>
      </c>
      <c r="F499" s="25" t="s">
        <v>2542</v>
      </c>
      <c r="G499" s="31" t="s">
        <v>500</v>
      </c>
      <c r="H499" s="32" t="s">
        <v>493</v>
      </c>
    </row>
    <row r="500" spans="2:8" ht="15.75" thickBot="1">
      <c r="B500" s="15">
        <v>3</v>
      </c>
      <c r="C500" s="16" t="s">
        <v>4</v>
      </c>
      <c r="D500" s="17"/>
      <c r="E500" s="18"/>
      <c r="F500" s="18"/>
      <c r="G500" s="19"/>
      <c r="H500" s="20">
        <f>+ROUND(E500*G500,0)</f>
        <v>0</v>
      </c>
    </row>
    <row r="501" spans="2:8" ht="15.75" thickBot="1">
      <c r="B501" s="991"/>
      <c r="C501" s="991"/>
      <c r="D501" s="991"/>
      <c r="E501" s="992" t="s">
        <v>502</v>
      </c>
      <c r="F501" s="993"/>
      <c r="G501" s="994"/>
      <c r="H501" s="33">
        <f>ROUND(SUM(H500:H500),0)</f>
        <v>0</v>
      </c>
    </row>
    <row r="502" spans="2:8" ht="15.75" thickBot="1">
      <c r="B502" s="1027"/>
      <c r="C502" s="1027"/>
      <c r="D502" s="1027"/>
      <c r="E502" s="1027"/>
      <c r="F502" s="1027"/>
      <c r="G502" s="1027"/>
      <c r="H502" s="1027"/>
    </row>
    <row r="503" spans="2:8">
      <c r="B503" s="1028" t="s">
        <v>503</v>
      </c>
      <c r="C503" s="1029"/>
      <c r="D503" s="41" t="s">
        <v>495</v>
      </c>
      <c r="E503" s="25" t="s">
        <v>504</v>
      </c>
      <c r="F503" s="25" t="s">
        <v>2530</v>
      </c>
      <c r="G503" s="26" t="s">
        <v>505</v>
      </c>
      <c r="H503" s="27" t="s">
        <v>493</v>
      </c>
    </row>
    <row r="504" spans="2:8">
      <c r="B504" s="111" t="s">
        <v>2514</v>
      </c>
      <c r="C504" s="56" t="str">
        <f>VLOOKUP(B504,'LISTA DE PRECIOS'!A:B,2,FALSE)</f>
        <v>Ayudante</v>
      </c>
      <c r="D504" s="12" t="str">
        <f>VLOOKUP(B504,'LISTA DE PRECIOS'!A:D,4,FALSE)</f>
        <v>Día</v>
      </c>
      <c r="E504" s="23">
        <v>0.08</v>
      </c>
      <c r="F504" s="23">
        <v>2</v>
      </c>
      <c r="G504" s="13">
        <f>VLOOKUP(B504,'LISTA DE PRECIOS'!A:E,5,FALSE)</f>
        <v>67964</v>
      </c>
      <c r="H504" s="119">
        <f>+ROUND(E504*F504*G504,0)</f>
        <v>10874</v>
      </c>
    </row>
    <row r="505" spans="2:8" ht="15.75" thickBot="1">
      <c r="B505" s="135" t="s">
        <v>2516</v>
      </c>
      <c r="C505" s="56" t="str">
        <f>VLOOKUP(B505,'LISTA DE PRECIOS'!A:B,2,FALSE)</f>
        <v>Oficial</v>
      </c>
      <c r="D505" s="12" t="str">
        <f>VLOOKUP(B505,'LISTA DE PRECIOS'!A:D,4,FALSE)</f>
        <v>Día</v>
      </c>
      <c r="E505" s="23">
        <v>0.08</v>
      </c>
      <c r="F505" s="125">
        <v>1</v>
      </c>
      <c r="G505" s="13">
        <f>VLOOKUP(B505,'LISTA DE PRECIOS'!A:E,5,FALSE)</f>
        <v>122335</v>
      </c>
      <c r="H505" s="131">
        <f>+ROUND(E505*F505*G505,0)</f>
        <v>9787</v>
      </c>
    </row>
    <row r="506" spans="2:8" ht="15.75" thickBot="1">
      <c r="B506" s="991"/>
      <c r="C506" s="991"/>
      <c r="D506" s="991"/>
      <c r="E506" s="1042" t="s">
        <v>506</v>
      </c>
      <c r="F506" s="1043"/>
      <c r="G506" s="1031"/>
      <c r="H506" s="29">
        <f>ROUND(SUM(H504:H505),0)</f>
        <v>20661</v>
      </c>
    </row>
    <row r="507" spans="2:8" ht="15.75" thickBot="1">
      <c r="B507" s="42"/>
      <c r="C507" s="42"/>
      <c r="D507" s="42"/>
      <c r="E507" s="42"/>
      <c r="F507" s="42"/>
      <c r="G507" s="42"/>
      <c r="H507" s="42"/>
    </row>
    <row r="508" spans="2:8" ht="15.75" thickBot="1">
      <c r="B508" s="40"/>
      <c r="C508" s="40"/>
      <c r="D508" s="40"/>
      <c r="E508" s="995" t="s">
        <v>507</v>
      </c>
      <c r="F508" s="996"/>
      <c r="G508" s="997"/>
      <c r="H508" s="14">
        <f>+ROUND(H506+H497+H491+H501,0)</f>
        <v>40438</v>
      </c>
    </row>
    <row r="510" spans="2:8" ht="15.75" thickBot="1"/>
    <row r="511" spans="2:8" ht="16.5" thickBot="1">
      <c r="B511" s="998" t="s">
        <v>2583</v>
      </c>
      <c r="C511" s="999"/>
      <c r="D511" s="999"/>
      <c r="E511" s="999"/>
      <c r="F511" s="999"/>
      <c r="G511" s="999"/>
      <c r="H511" s="1000"/>
    </row>
    <row r="512" spans="2:8" ht="15.75" thickBot="1">
      <c r="B512" s="1001" t="s">
        <v>487</v>
      </c>
      <c r="C512" s="1002"/>
      <c r="D512" s="1003"/>
      <c r="E512" s="1004"/>
      <c r="F512" s="1004"/>
      <c r="G512" s="1004"/>
      <c r="H512" s="1005"/>
    </row>
    <row r="513" spans="2:8" ht="15.75" thickBot="1">
      <c r="B513" s="1006" t="s">
        <v>488</v>
      </c>
      <c r="C513" s="1007"/>
      <c r="D513" s="1259" t="s">
        <v>1634</v>
      </c>
      <c r="E513" s="1260"/>
      <c r="F513" s="1260"/>
      <c r="G513" s="1260"/>
      <c r="H513" s="1261"/>
    </row>
    <row r="514" spans="2:8" ht="14.45" customHeight="1">
      <c r="B514" s="1010" t="str">
        <f>VLOOKUP(D513,ACTIVIDADES!A:D,2,FALSE)</f>
        <v>Columna de amarre en concreto de 20,7 Mpa de 0,15 x 0,20 m, incluye refuerzo</v>
      </c>
      <c r="C514" s="1011"/>
      <c r="D514" s="1010" t="s">
        <v>34</v>
      </c>
      <c r="E514" s="1011"/>
      <c r="F514" s="1011"/>
      <c r="G514" s="1011"/>
      <c r="H514" s="38" t="s">
        <v>1</v>
      </c>
    </row>
    <row r="515" spans="2:8">
      <c r="B515" s="1012"/>
      <c r="C515" s="1013"/>
      <c r="D515" s="1016">
        <f>+ROUND(H543+H534+H528+H538,0)</f>
        <v>51350</v>
      </c>
      <c r="E515" s="1017"/>
      <c r="F515" s="1017"/>
      <c r="G515" s="1017"/>
      <c r="H515" s="1020" t="s">
        <v>28</v>
      </c>
    </row>
    <row r="516" spans="2:8" ht="15.75" thickBot="1">
      <c r="B516" s="1014"/>
      <c r="C516" s="1015"/>
      <c r="D516" s="1018"/>
      <c r="E516" s="1019"/>
      <c r="F516" s="1019"/>
      <c r="G516" s="1019"/>
      <c r="H516" s="1021"/>
    </row>
    <row r="517" spans="2:8" ht="15.75" thickBot="1"/>
    <row r="518" spans="2:8">
      <c r="B518" s="1028" t="s">
        <v>494</v>
      </c>
      <c r="C518" s="1029"/>
      <c r="D518" s="41" t="s">
        <v>495</v>
      </c>
      <c r="E518" s="25" t="s">
        <v>496</v>
      </c>
      <c r="F518" s="25" t="s">
        <v>2542</v>
      </c>
      <c r="G518" s="26" t="s">
        <v>492</v>
      </c>
      <c r="H518" s="27" t="s">
        <v>493</v>
      </c>
    </row>
    <row r="519" spans="2:8">
      <c r="B519" s="57" t="s">
        <v>1114</v>
      </c>
      <c r="C519" s="56" t="str">
        <f>VLOOKUP(B519,'LISTA DE PRECIOS'!A:B,2,FALSE)</f>
        <v>Tabla para formaleta de 1" x 10" x 2,9 m</v>
      </c>
      <c r="D519" s="12" t="str">
        <f>VLOOKUP(B519,'LISTA DE PRECIOS'!A:D,4,FALSE)</f>
        <v>M</v>
      </c>
      <c r="E519" s="208">
        <v>3</v>
      </c>
      <c r="F519" s="12">
        <v>0.33333333333333331</v>
      </c>
      <c r="G519" s="13">
        <f>VLOOKUP(B519,'LISTA DE PRECIOS'!A:E,5,FALSE)</f>
        <v>5377</v>
      </c>
      <c r="H519" s="39">
        <f t="shared" ref="H519:H526" si="10">+ROUND(E519*F519*G519,0)</f>
        <v>5377</v>
      </c>
    </row>
    <row r="520" spans="2:8">
      <c r="B520" s="57" t="s">
        <v>1073</v>
      </c>
      <c r="C520" s="56" t="str">
        <f>VLOOKUP(B520,'LISTA DE PRECIOS'!A:B,2,FALSE)</f>
        <v>Puntilla (promedio)</v>
      </c>
      <c r="D520" s="12" t="str">
        <f>VLOOKUP(B520,'LISTA DE PRECIOS'!A:D,4,FALSE)</f>
        <v>Lb</v>
      </c>
      <c r="E520" s="208">
        <v>0.1</v>
      </c>
      <c r="F520" s="12">
        <v>1</v>
      </c>
      <c r="G520" s="13">
        <f>VLOOKUP(B520,'LISTA DE PRECIOS'!A:E,5,FALSE)</f>
        <v>3500</v>
      </c>
      <c r="H520" s="39">
        <f t="shared" si="10"/>
        <v>350</v>
      </c>
    </row>
    <row r="521" spans="2:8">
      <c r="B521" s="57" t="s">
        <v>658</v>
      </c>
      <c r="C521" s="56" t="str">
        <f>VLOOKUP(B521,'LISTA DE PRECIOS'!A:B,2,FALSE)</f>
        <v>ACPM</v>
      </c>
      <c r="D521" s="12" t="str">
        <f>VLOOKUP(B521,'LISTA DE PRECIOS'!A:D,4,FALSE)</f>
        <v>Gl</v>
      </c>
      <c r="E521" s="208">
        <v>0.05</v>
      </c>
      <c r="F521" s="12">
        <v>1</v>
      </c>
      <c r="G521" s="13">
        <f>VLOOKUP(B521,'LISTA DE PRECIOS'!A:E,5,FALSE)</f>
        <v>8725</v>
      </c>
      <c r="H521" s="39">
        <f t="shared" si="10"/>
        <v>436</v>
      </c>
    </row>
    <row r="522" spans="2:8">
      <c r="B522" s="57" t="s">
        <v>692</v>
      </c>
      <c r="C522" s="56" t="str">
        <f>VLOOKUP(B522,'LISTA DE PRECIOS'!A:B,2,FALSE)</f>
        <v>Antisol blanco</v>
      </c>
      <c r="D522" s="12" t="str">
        <f>VLOOKUP(B522,'LISTA DE PRECIOS'!A:D,4,FALSE)</f>
        <v>Kg</v>
      </c>
      <c r="E522" s="208">
        <v>0.1</v>
      </c>
      <c r="F522" s="12">
        <v>1.03</v>
      </c>
      <c r="G522" s="13">
        <f>VLOOKUP(B522,'LISTA DE PRECIOS'!A:E,5,FALSE)</f>
        <v>17224</v>
      </c>
      <c r="H522" s="39">
        <f t="shared" si="10"/>
        <v>1774</v>
      </c>
    </row>
    <row r="523" spans="2:8">
      <c r="B523" s="57" t="s">
        <v>1268</v>
      </c>
      <c r="C523" s="56" t="str">
        <f>VLOOKUP(B523,'LISTA DE PRECIOS'!A:B,2,FALSE)</f>
        <v xml:space="preserve">Varillón de sajo 3x3 </v>
      </c>
      <c r="D523" s="12" t="str">
        <f>VLOOKUP(B523,'LISTA DE PRECIOS'!A:D,4,FALSE)</f>
        <v>M</v>
      </c>
      <c r="E523" s="12">
        <v>2</v>
      </c>
      <c r="F523" s="12">
        <v>0.33333333333333331</v>
      </c>
      <c r="G523" s="13">
        <f>VLOOKUP(B523,'LISTA DE PRECIOS'!A:E,5,FALSE)</f>
        <v>2595</v>
      </c>
      <c r="H523" s="39">
        <f t="shared" si="10"/>
        <v>1730</v>
      </c>
    </row>
    <row r="524" spans="2:8">
      <c r="B524" s="57" t="s">
        <v>2416</v>
      </c>
      <c r="C524" s="56" t="str">
        <f>VLOOKUP(B524,'LISTA DE PRECIOS'!A:B,2,FALSE)</f>
        <v>Concreto de 20,7 Mpa (3000 psi) (producción)</v>
      </c>
      <c r="D524" s="12" t="str">
        <f>VLOOKUP(B524,'LISTA DE PRECIOS'!A:D,4,FALSE)</f>
        <v>M3</v>
      </c>
      <c r="E524" s="176">
        <v>0.03</v>
      </c>
      <c r="F524" s="12">
        <v>1.05</v>
      </c>
      <c r="G524" s="13">
        <f>VLOOKUP(B524,'LISTA DE PRECIOS'!A:E,5,FALSE)</f>
        <v>349675</v>
      </c>
      <c r="H524" s="39">
        <f t="shared" si="10"/>
        <v>11015</v>
      </c>
    </row>
    <row r="525" spans="2:8">
      <c r="B525" s="57" t="s">
        <v>2431</v>
      </c>
      <c r="C525" s="56" t="str">
        <f>VLOOKUP(B525,'LISTA DE PRECIOS'!A:B,2,FALSE)</f>
        <v>Acero Fy = 37.000 psi d&lt;=1/4"</v>
      </c>
      <c r="D525" s="12" t="str">
        <f>VLOOKUP(B525,'LISTA DE PRECIOS'!A:D,4,FALSE)</f>
        <v>Kg</v>
      </c>
      <c r="E525" s="12">
        <v>4.7</v>
      </c>
      <c r="F525" s="12">
        <v>1.03</v>
      </c>
      <c r="G525" s="13">
        <v>0</v>
      </c>
      <c r="H525" s="39">
        <f t="shared" si="10"/>
        <v>0</v>
      </c>
    </row>
    <row r="526" spans="2:8">
      <c r="B526" s="57" t="s">
        <v>2432</v>
      </c>
      <c r="C526" s="56" t="str">
        <f>VLOOKUP(B526,'LISTA DE PRECIOS'!A:B,2,FALSE)</f>
        <v>Acero Fy = 60.000 psi d&gt;1/4"</v>
      </c>
      <c r="D526" s="12" t="str">
        <f>VLOOKUP(B526,'LISTA DE PRECIOS'!A:D,4,FALSE)</f>
        <v>Kg</v>
      </c>
      <c r="E526" s="208">
        <v>2.86</v>
      </c>
      <c r="F526" s="12">
        <v>1.03</v>
      </c>
      <c r="G526" s="13">
        <v>0</v>
      </c>
      <c r="H526" s="39">
        <f t="shared" si="10"/>
        <v>0</v>
      </c>
    </row>
    <row r="527" spans="2:8" ht="15.75" thickBot="1">
      <c r="B527" s="5"/>
      <c r="C527" s="139"/>
      <c r="D527" s="138"/>
      <c r="E527" s="137"/>
      <c r="F527" s="137"/>
      <c r="G527" s="136"/>
      <c r="H527" s="6"/>
    </row>
    <row r="528" spans="2:8" ht="15.75" thickBot="1">
      <c r="B528" s="1022"/>
      <c r="C528" s="1023"/>
      <c r="D528" s="1024"/>
      <c r="E528" s="1025" t="s">
        <v>497</v>
      </c>
      <c r="F528" s="994"/>
      <c r="G528" s="1026"/>
      <c r="H528" s="28">
        <f>ROUND(SUM(H519:H527),0)</f>
        <v>20682</v>
      </c>
    </row>
    <row r="529" spans="2:8" ht="15.75" thickBot="1">
      <c r="B529" s="1027"/>
      <c r="C529" s="1027"/>
      <c r="D529" s="1027"/>
      <c r="E529" s="1027"/>
      <c r="F529" s="1027"/>
      <c r="G529" s="1027"/>
      <c r="H529" s="1027"/>
    </row>
    <row r="530" spans="2:8">
      <c r="B530" s="1028" t="s">
        <v>489</v>
      </c>
      <c r="C530" s="1029"/>
      <c r="D530" s="41" t="s">
        <v>490</v>
      </c>
      <c r="E530" s="25" t="s">
        <v>491</v>
      </c>
      <c r="F530" s="25" t="s">
        <v>2530</v>
      </c>
      <c r="G530" s="26" t="s">
        <v>492</v>
      </c>
      <c r="H530" s="27" t="s">
        <v>493</v>
      </c>
    </row>
    <row r="531" spans="2:8">
      <c r="B531" s="54" t="s">
        <v>543</v>
      </c>
      <c r="C531" s="56" t="str">
        <f>VLOOKUP(B531,'LISTA DE PRECIOS'!A:B,2,FALSE)</f>
        <v>Herramienta menor</v>
      </c>
      <c r="D531" s="12" t="str">
        <f>VLOOKUP(B531,'LISTA DE PRECIOS'!A:D,4,FALSE)</f>
        <v>%MO</v>
      </c>
      <c r="E531" s="55">
        <v>0.1</v>
      </c>
      <c r="F531" s="206">
        <v>1</v>
      </c>
      <c r="G531" s="13">
        <f>+H543</f>
        <v>25827</v>
      </c>
      <c r="H531" s="24">
        <f>+ROUND(E531*G531,0)</f>
        <v>2583</v>
      </c>
    </row>
    <row r="532" spans="2:8">
      <c r="B532" s="54" t="s">
        <v>603</v>
      </c>
      <c r="C532" s="56" t="str">
        <f>VLOOKUP(B532,'LISTA DE PRECIOS'!A:B,2,FALSE)</f>
        <v>Andamio tubular</v>
      </c>
      <c r="D532" s="12" t="str">
        <f>VLOOKUP(B532,'LISTA DE PRECIOS'!A:D,4,FALSE)</f>
        <v>Día</v>
      </c>
      <c r="E532" s="207">
        <v>0.17</v>
      </c>
      <c r="F532" s="206">
        <v>1</v>
      </c>
      <c r="G532" s="13">
        <f>VLOOKUP(B532,'LISTA DE PRECIOS'!A:E,5,FALSE)</f>
        <v>7266</v>
      </c>
      <c r="H532" s="24">
        <f>+ROUND(E532*G532,0)</f>
        <v>1235</v>
      </c>
    </row>
    <row r="533" spans="2:8">
      <c r="B533" s="57" t="s">
        <v>642</v>
      </c>
      <c r="C533" s="56" t="str">
        <f>VLOOKUP(B533,'LISTA DE PRECIOS'!A:B,2,FALSE)</f>
        <v>Ensayo resistencia concretos</v>
      </c>
      <c r="D533" s="12" t="str">
        <f>VLOOKUP(B533,'LISTA DE PRECIOS'!A:D,4,FALSE)</f>
        <v>Un</v>
      </c>
      <c r="E533" s="55">
        <v>0.1</v>
      </c>
      <c r="F533" s="206">
        <v>1</v>
      </c>
      <c r="G533" s="13">
        <f>VLOOKUP(B533,'LISTA DE PRECIOS'!A:E,5,FALSE)</f>
        <v>10234</v>
      </c>
      <c r="H533" s="24">
        <f>+ROUND(E533*G533,0)</f>
        <v>1023</v>
      </c>
    </row>
    <row r="534" spans="2:8" ht="15.75" thickBot="1">
      <c r="B534" s="1022"/>
      <c r="C534" s="1023"/>
      <c r="D534" s="1024"/>
      <c r="E534" s="1030" t="s">
        <v>498</v>
      </c>
      <c r="F534" s="1031"/>
      <c r="G534" s="1032"/>
      <c r="H534" s="29">
        <f>ROUND(SUM(H531:H533),0)</f>
        <v>4841</v>
      </c>
    </row>
    <row r="535" spans="2:8" ht="15.75" thickBot="1">
      <c r="B535" s="42"/>
      <c r="C535" s="42"/>
      <c r="D535" s="42"/>
      <c r="E535" s="10"/>
      <c r="F535" s="10"/>
      <c r="G535" s="7"/>
      <c r="H535" s="8"/>
    </row>
    <row r="536" spans="2:8" ht="24.75" thickBot="1">
      <c r="B536" s="1033" t="s">
        <v>499</v>
      </c>
      <c r="C536" s="1034"/>
      <c r="D536" s="30" t="s">
        <v>495</v>
      </c>
      <c r="E536" s="30" t="s">
        <v>501</v>
      </c>
      <c r="F536" s="25" t="s">
        <v>2542</v>
      </c>
      <c r="G536" s="31" t="s">
        <v>500</v>
      </c>
      <c r="H536" s="32" t="s">
        <v>493</v>
      </c>
    </row>
    <row r="537" spans="2:8" ht="15.75" thickBot="1">
      <c r="B537" s="15">
        <v>3</v>
      </c>
      <c r="C537" s="16" t="s">
        <v>4</v>
      </c>
      <c r="D537" s="17"/>
      <c r="E537" s="18"/>
      <c r="F537" s="18"/>
      <c r="G537" s="19"/>
      <c r="H537" s="20">
        <f>+ROUND(E537*G537,0)</f>
        <v>0</v>
      </c>
    </row>
    <row r="538" spans="2:8" ht="15.75" thickBot="1">
      <c r="B538" s="991"/>
      <c r="C538" s="991"/>
      <c r="D538" s="991"/>
      <c r="E538" s="992" t="s">
        <v>502</v>
      </c>
      <c r="F538" s="993"/>
      <c r="G538" s="994"/>
      <c r="H538" s="33">
        <f>ROUND(SUM(H537:H537),0)</f>
        <v>0</v>
      </c>
    </row>
    <row r="539" spans="2:8" ht="15.75" thickBot="1">
      <c r="B539" s="1027"/>
      <c r="C539" s="1027"/>
      <c r="D539" s="1027"/>
      <c r="E539" s="1027"/>
      <c r="F539" s="1027"/>
      <c r="G539" s="1027"/>
      <c r="H539" s="1027"/>
    </row>
    <row r="540" spans="2:8">
      <c r="B540" s="1028" t="s">
        <v>503</v>
      </c>
      <c r="C540" s="1029"/>
      <c r="D540" s="41" t="s">
        <v>495</v>
      </c>
      <c r="E540" s="25" t="s">
        <v>504</v>
      </c>
      <c r="F540" s="25" t="s">
        <v>2530</v>
      </c>
      <c r="G540" s="26" t="s">
        <v>505</v>
      </c>
      <c r="H540" s="27" t="s">
        <v>493</v>
      </c>
    </row>
    <row r="541" spans="2:8">
      <c r="B541" s="111" t="s">
        <v>2514</v>
      </c>
      <c r="C541" s="56" t="str">
        <f>VLOOKUP(B541,'LISTA DE PRECIOS'!A:B,2,FALSE)</f>
        <v>Ayudante</v>
      </c>
      <c r="D541" s="12" t="str">
        <f>VLOOKUP(B541,'LISTA DE PRECIOS'!A:D,4,FALSE)</f>
        <v>Día</v>
      </c>
      <c r="E541" s="23">
        <v>0.1</v>
      </c>
      <c r="F541" s="23">
        <v>2</v>
      </c>
      <c r="G541" s="13">
        <f>VLOOKUP(B541,'LISTA DE PRECIOS'!A:E,5,FALSE)</f>
        <v>67964</v>
      </c>
      <c r="H541" s="119">
        <f>+ROUND(E541*F541*G541,0)</f>
        <v>13593</v>
      </c>
    </row>
    <row r="542" spans="2:8" ht="15.75" thickBot="1">
      <c r="B542" s="135" t="s">
        <v>2516</v>
      </c>
      <c r="C542" s="56" t="str">
        <f>VLOOKUP(B542,'LISTA DE PRECIOS'!A:B,2,FALSE)</f>
        <v>Oficial</v>
      </c>
      <c r="D542" s="12" t="str">
        <f>VLOOKUP(B542,'LISTA DE PRECIOS'!A:D,4,FALSE)</f>
        <v>Día</v>
      </c>
      <c r="E542" s="23">
        <v>0.1</v>
      </c>
      <c r="F542" s="125">
        <v>1</v>
      </c>
      <c r="G542" s="13">
        <f>VLOOKUP(B542,'LISTA DE PRECIOS'!A:E,5,FALSE)</f>
        <v>122335</v>
      </c>
      <c r="H542" s="131">
        <f>+ROUND(E542*F542*G542,0)</f>
        <v>12234</v>
      </c>
    </row>
    <row r="543" spans="2:8" ht="15.75" thickBot="1">
      <c r="B543" s="991"/>
      <c r="C543" s="991"/>
      <c r="D543" s="991"/>
      <c r="E543" s="1042" t="s">
        <v>506</v>
      </c>
      <c r="F543" s="1043"/>
      <c r="G543" s="1031"/>
      <c r="H543" s="29">
        <f>ROUND(SUM(H541:H542),0)</f>
        <v>25827</v>
      </c>
    </row>
    <row r="544" spans="2:8" ht="15.75" thickBot="1">
      <c r="B544" s="42"/>
      <c r="C544" s="42"/>
      <c r="D544" s="42"/>
      <c r="E544" s="42"/>
      <c r="F544" s="42"/>
      <c r="G544" s="42"/>
      <c r="H544" s="42"/>
    </row>
    <row r="545" spans="2:8" ht="15.75" thickBot="1">
      <c r="B545" s="40"/>
      <c r="C545" s="40"/>
      <c r="D545" s="40"/>
      <c r="E545" s="995" t="s">
        <v>507</v>
      </c>
      <c r="F545" s="996"/>
      <c r="G545" s="997"/>
      <c r="H545" s="14">
        <f>+ROUND(H543+H534+H528+H538,0)</f>
        <v>51350</v>
      </c>
    </row>
    <row r="547" spans="2:8" ht="15.75" thickBot="1"/>
    <row r="548" spans="2:8" ht="16.5" thickBot="1">
      <c r="B548" s="998" t="s">
        <v>2583</v>
      </c>
      <c r="C548" s="999"/>
      <c r="D548" s="999"/>
      <c r="E548" s="999"/>
      <c r="F548" s="999"/>
      <c r="G548" s="999"/>
      <c r="H548" s="1000"/>
    </row>
    <row r="549" spans="2:8" ht="15.75" thickBot="1">
      <c r="B549" s="1001" t="s">
        <v>487</v>
      </c>
      <c r="C549" s="1002"/>
      <c r="D549" s="1003"/>
      <c r="E549" s="1004"/>
      <c r="F549" s="1004"/>
      <c r="G549" s="1004"/>
      <c r="H549" s="1005"/>
    </row>
    <row r="550" spans="2:8" ht="15.75" thickBot="1">
      <c r="B550" s="1006" t="s">
        <v>488</v>
      </c>
      <c r="C550" s="1007"/>
      <c r="D550" s="1259" t="s">
        <v>1636</v>
      </c>
      <c r="E550" s="1260"/>
      <c r="F550" s="1260"/>
      <c r="G550" s="1260"/>
      <c r="H550" s="1261"/>
    </row>
    <row r="551" spans="2:8" ht="14.45" customHeight="1">
      <c r="B551" s="1010" t="str">
        <f>VLOOKUP(D550,ACTIVIDADES!A:D,2,FALSE)</f>
        <v>Columna circular en concreto visto de 20,7 Mpa (3.000 psi) d =  0,45 m, no incluye acero</v>
      </c>
      <c r="C551" s="1011"/>
      <c r="D551" s="1010" t="s">
        <v>34</v>
      </c>
      <c r="E551" s="1011"/>
      <c r="F551" s="1011"/>
      <c r="G551" s="1011"/>
      <c r="H551" s="38" t="s">
        <v>1</v>
      </c>
    </row>
    <row r="552" spans="2:8">
      <c r="B552" s="1012"/>
      <c r="C552" s="1013"/>
      <c r="D552" s="1016">
        <f>+ROUND(H583+H574+H567+H578,0)</f>
        <v>1218829</v>
      </c>
      <c r="E552" s="1017"/>
      <c r="F552" s="1017"/>
      <c r="G552" s="1017"/>
      <c r="H552" s="1020" t="s">
        <v>29</v>
      </c>
    </row>
    <row r="553" spans="2:8" ht="15.75" thickBot="1">
      <c r="B553" s="1014"/>
      <c r="C553" s="1015"/>
      <c r="D553" s="1018"/>
      <c r="E553" s="1019"/>
      <c r="F553" s="1019"/>
      <c r="G553" s="1019"/>
      <c r="H553" s="1021"/>
    </row>
    <row r="554" spans="2:8" ht="15.75" thickBot="1"/>
    <row r="555" spans="2:8">
      <c r="B555" s="1028" t="s">
        <v>494</v>
      </c>
      <c r="C555" s="1029"/>
      <c r="D555" s="41" t="s">
        <v>495</v>
      </c>
      <c r="E555" s="25" t="s">
        <v>496</v>
      </c>
      <c r="F555" s="25" t="s">
        <v>2542</v>
      </c>
      <c r="G555" s="26" t="s">
        <v>492</v>
      </c>
      <c r="H555" s="27" t="s">
        <v>493</v>
      </c>
    </row>
    <row r="556" spans="2:8">
      <c r="B556" s="57" t="s">
        <v>1114</v>
      </c>
      <c r="C556" s="56" t="str">
        <f>VLOOKUP(B556,'LISTA DE PRECIOS'!A:B,2,FALSE)</f>
        <v>Tabla para formaleta de 1" x 10" x 2,9 m</v>
      </c>
      <c r="D556" s="12" t="str">
        <f>VLOOKUP(B556,'LISTA DE PRECIOS'!A:D,4,FALSE)</f>
        <v>M</v>
      </c>
      <c r="E556" s="208">
        <v>36</v>
      </c>
      <c r="F556" s="12">
        <v>0.33333333333333331</v>
      </c>
      <c r="G556" s="13">
        <f>VLOOKUP(B556,'LISTA DE PRECIOS'!A:E,5,FALSE)</f>
        <v>5377</v>
      </c>
      <c r="H556" s="39">
        <f t="shared" ref="H556:H565" si="11">+ROUND(E556*F556*G556,0)</f>
        <v>64524</v>
      </c>
    </row>
    <row r="557" spans="2:8">
      <c r="B557" s="57" t="s">
        <v>1120</v>
      </c>
      <c r="C557" s="56" t="str">
        <f>VLOOKUP(B557,'LISTA DE PRECIOS'!A:B,2,FALSE)</f>
        <v xml:space="preserve">Tablilla fina para piso </v>
      </c>
      <c r="D557" s="12" t="str">
        <f>VLOOKUP(B557,'LISTA DE PRECIOS'!A:D,4,FALSE)</f>
        <v>M2</v>
      </c>
      <c r="E557" s="12">
        <v>9</v>
      </c>
      <c r="F557" s="12">
        <v>0.33333333333333331</v>
      </c>
      <c r="G557" s="13">
        <f>VLOOKUP(B557,'LISTA DE PRECIOS'!A:E,5,FALSE)</f>
        <v>40278</v>
      </c>
      <c r="H557" s="39">
        <f t="shared" si="11"/>
        <v>120834</v>
      </c>
    </row>
    <row r="558" spans="2:8">
      <c r="B558" s="57" t="s">
        <v>787</v>
      </c>
      <c r="C558" s="56" t="str">
        <f>VLOOKUP(B558,'LISTA DE PRECIOS'!A:B,2,FALSE)</f>
        <v>Cuartón de sajo 2" x 4" x 2,9 m</v>
      </c>
      <c r="D558" s="12" t="str">
        <f>VLOOKUP(B558,'LISTA DE PRECIOS'!A:D,4,FALSE)</f>
        <v>M</v>
      </c>
      <c r="E558" s="12">
        <v>12</v>
      </c>
      <c r="F558" s="12">
        <v>0.33333333333333331</v>
      </c>
      <c r="G558" s="13">
        <f>VLOOKUP(B558,'LISTA DE PRECIOS'!A:E,5,FALSE)</f>
        <v>4359.6000000000004</v>
      </c>
      <c r="H558" s="39">
        <f t="shared" si="11"/>
        <v>17438</v>
      </c>
    </row>
    <row r="559" spans="2:8">
      <c r="B559" s="57" t="s">
        <v>928</v>
      </c>
      <c r="C559" s="56" t="str">
        <f>VLOOKUP(B559,'LISTA DE PRECIOS'!A:B,2,FALSE)</f>
        <v>Listón sajo de 5 x 3 cm x 2,5 m (varilla)</v>
      </c>
      <c r="D559" s="12" t="str">
        <f>VLOOKUP(B559,'LISTA DE PRECIOS'!A:D,4,FALSE)</f>
        <v>M</v>
      </c>
      <c r="E559" s="12">
        <v>25</v>
      </c>
      <c r="F559" s="12">
        <v>0.33333333333333331</v>
      </c>
      <c r="G559" s="13">
        <f>VLOOKUP(B559,'LISTA DE PRECIOS'!A:E,5,FALSE)</f>
        <v>5424</v>
      </c>
      <c r="H559" s="39">
        <f t="shared" si="11"/>
        <v>45200</v>
      </c>
    </row>
    <row r="560" spans="2:8">
      <c r="B560" s="57" t="s">
        <v>868</v>
      </c>
      <c r="C560" s="56" t="str">
        <f>VLOOKUP(B560,'LISTA DE PRECIOS'!A:B,2,FALSE)</f>
        <v>Guadua basa longitud promedio = 5 m</v>
      </c>
      <c r="D560" s="12" t="str">
        <f>VLOOKUP(B560,'LISTA DE PRECIOS'!A:D,4,FALSE)</f>
        <v>Un</v>
      </c>
      <c r="E560" s="12">
        <v>8</v>
      </c>
      <c r="F560" s="12">
        <v>0.33333333333333331</v>
      </c>
      <c r="G560" s="13">
        <f>VLOOKUP(B560,'LISTA DE PRECIOS'!A:E,5,FALSE)</f>
        <v>6228</v>
      </c>
      <c r="H560" s="39">
        <f t="shared" si="11"/>
        <v>16608</v>
      </c>
    </row>
    <row r="561" spans="2:8">
      <c r="B561" s="57" t="s">
        <v>1073</v>
      </c>
      <c r="C561" s="56" t="str">
        <f>VLOOKUP(B561,'LISTA DE PRECIOS'!A:B,2,FALSE)</f>
        <v>Puntilla (promedio)</v>
      </c>
      <c r="D561" s="12" t="str">
        <f>VLOOKUP(B561,'LISTA DE PRECIOS'!A:D,4,FALSE)</f>
        <v>Lb</v>
      </c>
      <c r="E561" s="208">
        <v>4</v>
      </c>
      <c r="F561" s="12">
        <v>1</v>
      </c>
      <c r="G561" s="13">
        <f>VLOOKUP(B561,'LISTA DE PRECIOS'!A:E,5,FALSE)</f>
        <v>3500</v>
      </c>
      <c r="H561" s="39">
        <f t="shared" si="11"/>
        <v>14000</v>
      </c>
    </row>
    <row r="562" spans="2:8">
      <c r="B562" s="57" t="s">
        <v>680</v>
      </c>
      <c r="C562" s="56" t="str">
        <f>VLOOKUP(B562,'LISTA DE PRECIOS'!A:B,2,FALSE)</f>
        <v>Alambre negro calibre 18</v>
      </c>
      <c r="D562" s="12" t="str">
        <f>VLOOKUP(B562,'LISTA DE PRECIOS'!A:D,4,FALSE)</f>
        <v>Kg</v>
      </c>
      <c r="E562" s="208">
        <v>1.5</v>
      </c>
      <c r="F562" s="12">
        <v>1</v>
      </c>
      <c r="G562" s="13">
        <f>VLOOKUP(B562,'LISTA DE PRECIOS'!A:E,5,FALSE)</f>
        <v>7100</v>
      </c>
      <c r="H562" s="39">
        <f t="shared" si="11"/>
        <v>10650</v>
      </c>
    </row>
    <row r="563" spans="2:8">
      <c r="B563" s="57" t="s">
        <v>658</v>
      </c>
      <c r="C563" s="56" t="str">
        <f>VLOOKUP(B563,'LISTA DE PRECIOS'!A:B,2,FALSE)</f>
        <v>ACPM</v>
      </c>
      <c r="D563" s="12" t="str">
        <f>VLOOKUP(B563,'LISTA DE PRECIOS'!A:D,4,FALSE)</f>
        <v>Gl</v>
      </c>
      <c r="E563" s="208">
        <v>0.6</v>
      </c>
      <c r="F563" s="12">
        <v>1</v>
      </c>
      <c r="G563" s="13">
        <f>VLOOKUP(B563,'LISTA DE PRECIOS'!A:E,5,FALSE)</f>
        <v>8725</v>
      </c>
      <c r="H563" s="39">
        <f t="shared" si="11"/>
        <v>5235</v>
      </c>
    </row>
    <row r="564" spans="2:8">
      <c r="B564" s="57" t="s">
        <v>692</v>
      </c>
      <c r="C564" s="56" t="str">
        <f>VLOOKUP(B564,'LISTA DE PRECIOS'!A:B,2,FALSE)</f>
        <v>Antisol blanco</v>
      </c>
      <c r="D564" s="12" t="str">
        <f>VLOOKUP(B564,'LISTA DE PRECIOS'!A:D,4,FALSE)</f>
        <v>Kg</v>
      </c>
      <c r="E564" s="208">
        <v>2.5</v>
      </c>
      <c r="F564" s="12">
        <v>1.03</v>
      </c>
      <c r="G564" s="13">
        <f>VLOOKUP(B564,'LISTA DE PRECIOS'!A:E,5,FALSE)</f>
        <v>17224</v>
      </c>
      <c r="H564" s="39">
        <f t="shared" si="11"/>
        <v>44352</v>
      </c>
    </row>
    <row r="565" spans="2:8">
      <c r="B565" s="57" t="s">
        <v>2416</v>
      </c>
      <c r="C565" s="56" t="str">
        <f>VLOOKUP(B565,'LISTA DE PRECIOS'!A:B,2,FALSE)</f>
        <v>Concreto de 20,7 Mpa (3000 psi) (producción)</v>
      </c>
      <c r="D565" s="12" t="str">
        <f>VLOOKUP(B565,'LISTA DE PRECIOS'!A:D,4,FALSE)</f>
        <v>M3</v>
      </c>
      <c r="E565" s="12">
        <v>1</v>
      </c>
      <c r="F565" s="12">
        <v>1.05</v>
      </c>
      <c r="G565" s="13">
        <f>VLOOKUP(B565,'LISTA DE PRECIOS'!A:E,5,FALSE)</f>
        <v>349675</v>
      </c>
      <c r="H565" s="39">
        <f t="shared" si="11"/>
        <v>367159</v>
      </c>
    </row>
    <row r="566" spans="2:8" ht="15.75" thickBot="1">
      <c r="B566" s="5"/>
      <c r="C566" s="139"/>
      <c r="D566" s="138"/>
      <c r="E566" s="137"/>
      <c r="F566" s="137"/>
      <c r="G566" s="136"/>
      <c r="H566" s="6"/>
    </row>
    <row r="567" spans="2:8" ht="15.75" thickBot="1">
      <c r="B567" s="1022"/>
      <c r="C567" s="1023"/>
      <c r="D567" s="1024"/>
      <c r="E567" s="1025" t="s">
        <v>497</v>
      </c>
      <c r="F567" s="994"/>
      <c r="G567" s="1026"/>
      <c r="H567" s="28">
        <f>ROUND(SUM(H556:H566),0)</f>
        <v>706000</v>
      </c>
    </row>
    <row r="568" spans="2:8" ht="15.75" thickBot="1">
      <c r="B568" s="1027"/>
      <c r="C568" s="1027"/>
      <c r="D568" s="1027"/>
      <c r="E568" s="1027"/>
      <c r="F568" s="1027"/>
      <c r="G568" s="1027"/>
      <c r="H568" s="1027"/>
    </row>
    <row r="569" spans="2:8">
      <c r="B569" s="1028" t="s">
        <v>489</v>
      </c>
      <c r="C569" s="1029"/>
      <c r="D569" s="41" t="s">
        <v>490</v>
      </c>
      <c r="E569" s="25" t="s">
        <v>491</v>
      </c>
      <c r="F569" s="25" t="s">
        <v>2530</v>
      </c>
      <c r="G569" s="26" t="s">
        <v>492</v>
      </c>
      <c r="H569" s="27" t="s">
        <v>493</v>
      </c>
    </row>
    <row r="570" spans="2:8">
      <c r="B570" s="54" t="s">
        <v>543</v>
      </c>
      <c r="C570" s="56" t="str">
        <f>VLOOKUP(B570,'LISTA DE PRECIOS'!A:B,2,FALSE)</f>
        <v>Herramienta menor</v>
      </c>
      <c r="D570" s="12" t="str">
        <f>VLOOKUP(B570,'LISTA DE PRECIOS'!A:D,4,FALSE)</f>
        <v>%MO</v>
      </c>
      <c r="E570" s="55">
        <v>0.1</v>
      </c>
      <c r="F570" s="206">
        <v>1</v>
      </c>
      <c r="G570" s="13">
        <f>+H583</f>
        <v>430266</v>
      </c>
      <c r="H570" s="24">
        <f>+ROUND(E570*G570,0)</f>
        <v>43027</v>
      </c>
    </row>
    <row r="571" spans="2:8">
      <c r="B571" s="54" t="s">
        <v>564</v>
      </c>
      <c r="C571" s="56" t="str">
        <f>VLOOKUP(B571,'LISTA DE PRECIOS'!A:B,2,FALSE)</f>
        <v>Vibrador eléctrico o a gasolina</v>
      </c>
      <c r="D571" s="12" t="str">
        <f>VLOOKUP(B571,'LISTA DE PRECIOS'!A:D,4,FALSE)</f>
        <v>Día</v>
      </c>
      <c r="E571" s="207">
        <v>0.1</v>
      </c>
      <c r="F571" s="206">
        <v>1</v>
      </c>
      <c r="G571" s="13">
        <f>VLOOKUP(B571,'LISTA DE PRECIOS'!A:E,5,FALSE)</f>
        <v>53550</v>
      </c>
      <c r="H571" s="24">
        <f>+ROUND(E571*G571,0)</f>
        <v>5355</v>
      </c>
    </row>
    <row r="572" spans="2:8">
      <c r="B572" s="54" t="s">
        <v>603</v>
      </c>
      <c r="C572" s="56" t="str">
        <f>VLOOKUP(B572,'LISTA DE PRECIOS'!A:B,2,FALSE)</f>
        <v>Andamio tubular</v>
      </c>
      <c r="D572" s="12" t="str">
        <f>VLOOKUP(B572,'LISTA DE PRECIOS'!A:D,4,FALSE)</f>
        <v>Día</v>
      </c>
      <c r="E572" s="206">
        <v>4</v>
      </c>
      <c r="F572" s="206">
        <v>1</v>
      </c>
      <c r="G572" s="13">
        <f>VLOOKUP(B572,'LISTA DE PRECIOS'!A:E,5,FALSE)</f>
        <v>7266</v>
      </c>
      <c r="H572" s="24">
        <f>+ROUND(E572*G572,0)</f>
        <v>29064</v>
      </c>
    </row>
    <row r="573" spans="2:8">
      <c r="B573" s="57" t="s">
        <v>642</v>
      </c>
      <c r="C573" s="56" t="str">
        <f>VLOOKUP(B573,'LISTA DE PRECIOS'!A:B,2,FALSE)</f>
        <v>Ensayo resistencia concretos</v>
      </c>
      <c r="D573" s="12" t="str">
        <f>VLOOKUP(B573,'LISTA DE PRECIOS'!A:D,4,FALSE)</f>
        <v>Un</v>
      </c>
      <c r="E573" s="55">
        <v>0.5</v>
      </c>
      <c r="F573" s="206">
        <v>1</v>
      </c>
      <c r="G573" s="13">
        <f>VLOOKUP(B573,'LISTA DE PRECIOS'!A:E,5,FALSE)</f>
        <v>10234</v>
      </c>
      <c r="H573" s="24">
        <f>+ROUND(E573*G573,0)</f>
        <v>5117</v>
      </c>
    </row>
    <row r="574" spans="2:8" ht="15.75" thickBot="1">
      <c r="B574" s="1022"/>
      <c r="C574" s="1023"/>
      <c r="D574" s="1024"/>
      <c r="E574" s="1030" t="s">
        <v>498</v>
      </c>
      <c r="F574" s="1031"/>
      <c r="G574" s="1032"/>
      <c r="H574" s="29">
        <f>ROUND(SUM(H570:H573),0)</f>
        <v>82563</v>
      </c>
    </row>
    <row r="575" spans="2:8" ht="15.75" thickBot="1">
      <c r="B575" s="42"/>
      <c r="C575" s="42"/>
      <c r="D575" s="42"/>
      <c r="E575" s="10"/>
      <c r="F575" s="10"/>
      <c r="G575" s="7"/>
      <c r="H575" s="8"/>
    </row>
    <row r="576" spans="2:8" ht="24.75" thickBot="1">
      <c r="B576" s="1033" t="s">
        <v>499</v>
      </c>
      <c r="C576" s="1034"/>
      <c r="D576" s="30" t="s">
        <v>495</v>
      </c>
      <c r="E576" s="30" t="s">
        <v>501</v>
      </c>
      <c r="F576" s="25" t="s">
        <v>2542</v>
      </c>
      <c r="G576" s="31" t="s">
        <v>500</v>
      </c>
      <c r="H576" s="32" t="s">
        <v>493</v>
      </c>
    </row>
    <row r="577" spans="2:8" ht="15.75" thickBot="1">
      <c r="B577" s="15">
        <v>3</v>
      </c>
      <c r="C577" s="16" t="s">
        <v>4</v>
      </c>
      <c r="D577" s="17"/>
      <c r="E577" s="18"/>
      <c r="F577" s="18"/>
      <c r="G577" s="19"/>
      <c r="H577" s="20">
        <f>+ROUND(E577*G577,0)</f>
        <v>0</v>
      </c>
    </row>
    <row r="578" spans="2:8" ht="15.75" thickBot="1">
      <c r="B578" s="991"/>
      <c r="C578" s="991"/>
      <c r="D578" s="991"/>
      <c r="E578" s="992" t="s">
        <v>502</v>
      </c>
      <c r="F578" s="993"/>
      <c r="G578" s="994"/>
      <c r="H578" s="33">
        <f>ROUND(SUM(H577:H577),0)</f>
        <v>0</v>
      </c>
    </row>
    <row r="579" spans="2:8" ht="15.75" thickBot="1">
      <c r="B579" s="1027"/>
      <c r="C579" s="1027"/>
      <c r="D579" s="1027"/>
      <c r="E579" s="1027"/>
      <c r="F579" s="1027"/>
      <c r="G579" s="1027"/>
      <c r="H579" s="1027"/>
    </row>
    <row r="580" spans="2:8">
      <c r="B580" s="1028" t="s">
        <v>503</v>
      </c>
      <c r="C580" s="1029"/>
      <c r="D580" s="41" t="s">
        <v>495</v>
      </c>
      <c r="E580" s="25" t="s">
        <v>504</v>
      </c>
      <c r="F580" s="25" t="s">
        <v>2530</v>
      </c>
      <c r="G580" s="26" t="s">
        <v>505</v>
      </c>
      <c r="H580" s="27" t="s">
        <v>493</v>
      </c>
    </row>
    <row r="581" spans="2:8">
      <c r="B581" s="111" t="s">
        <v>2514</v>
      </c>
      <c r="C581" s="56" t="str">
        <f>VLOOKUP(B581,'LISTA DE PRECIOS'!A:B,2,FALSE)</f>
        <v>Ayudante</v>
      </c>
      <c r="D581" s="12" t="str">
        <f>VLOOKUP(B581,'LISTA DE PRECIOS'!A:D,4,FALSE)</f>
        <v>Día</v>
      </c>
      <c r="E581" s="23">
        <v>0.83299999999999996</v>
      </c>
      <c r="F581" s="23">
        <v>4</v>
      </c>
      <c r="G581" s="13">
        <f>VLOOKUP(B581,'LISTA DE PRECIOS'!A:E,5,FALSE)</f>
        <v>67964</v>
      </c>
      <c r="H581" s="119">
        <f>+ROUND(E581*F581*G581,0)</f>
        <v>226456</v>
      </c>
    </row>
    <row r="582" spans="2:8" ht="15.75" thickBot="1">
      <c r="B582" s="135" t="s">
        <v>2516</v>
      </c>
      <c r="C582" s="56" t="str">
        <f>VLOOKUP(B582,'LISTA DE PRECIOS'!A:B,2,FALSE)</f>
        <v>Oficial</v>
      </c>
      <c r="D582" s="12" t="str">
        <f>VLOOKUP(B582,'LISTA DE PRECIOS'!A:D,4,FALSE)</f>
        <v>Día</v>
      </c>
      <c r="E582" s="23">
        <v>0.83299999999999996</v>
      </c>
      <c r="F582" s="125">
        <v>2</v>
      </c>
      <c r="G582" s="13">
        <f>VLOOKUP(B582,'LISTA DE PRECIOS'!A:E,5,FALSE)</f>
        <v>122335</v>
      </c>
      <c r="H582" s="131">
        <f>+ROUND(E582*F582*G582,0)</f>
        <v>203810</v>
      </c>
    </row>
    <row r="583" spans="2:8" ht="15.75" thickBot="1">
      <c r="B583" s="991"/>
      <c r="C583" s="991"/>
      <c r="D583" s="991"/>
      <c r="E583" s="1042" t="s">
        <v>506</v>
      </c>
      <c r="F583" s="1043"/>
      <c r="G583" s="1031"/>
      <c r="H583" s="29">
        <f>ROUND(SUM(H581:H582),0)</f>
        <v>430266</v>
      </c>
    </row>
    <row r="584" spans="2:8" ht="15.75" thickBot="1">
      <c r="B584" s="42"/>
      <c r="C584" s="42"/>
      <c r="D584" s="42"/>
      <c r="E584" s="42"/>
      <c r="F584" s="42"/>
      <c r="G584" s="42"/>
      <c r="H584" s="42"/>
    </row>
    <row r="585" spans="2:8" ht="15.75" thickBot="1">
      <c r="B585" s="40"/>
      <c r="C585" s="40"/>
      <c r="D585" s="40"/>
      <c r="E585" s="995" t="s">
        <v>507</v>
      </c>
      <c r="F585" s="996"/>
      <c r="G585" s="997"/>
      <c r="H585" s="14">
        <f>+ROUND(H583+H574+H567+H578,0)</f>
        <v>1218829</v>
      </c>
    </row>
    <row r="587" spans="2:8" ht="15.75" thickBot="1"/>
    <row r="588" spans="2:8" ht="16.5" thickBot="1">
      <c r="B588" s="998" t="s">
        <v>2583</v>
      </c>
      <c r="C588" s="999"/>
      <c r="D588" s="999"/>
      <c r="E588" s="999"/>
      <c r="F588" s="999"/>
      <c r="G588" s="999"/>
      <c r="H588" s="1000"/>
    </row>
    <row r="589" spans="2:8" ht="15.75" thickBot="1">
      <c r="B589" s="1001" t="s">
        <v>487</v>
      </c>
      <c r="C589" s="1002"/>
      <c r="D589" s="1003"/>
      <c r="E589" s="1004"/>
      <c r="F589" s="1004"/>
      <c r="G589" s="1004"/>
      <c r="H589" s="1005"/>
    </row>
    <row r="590" spans="2:8" ht="15.75" thickBot="1">
      <c r="B590" s="1006" t="s">
        <v>488</v>
      </c>
      <c r="C590" s="1007"/>
      <c r="D590" s="1259" t="s">
        <v>1638</v>
      </c>
      <c r="E590" s="1260"/>
      <c r="F590" s="1260"/>
      <c r="G590" s="1260"/>
      <c r="H590" s="1261"/>
    </row>
    <row r="591" spans="2:8" ht="14.45" customHeight="1">
      <c r="B591" s="1010" t="str">
        <f>VLOOKUP(D590,ACTIVIDADES!A:D,2,FALSE)</f>
        <v>Columna circular en concreto visto de 20,7 Mpa (3.000 psi) d = 0,65 m, no incluye acero</v>
      </c>
      <c r="C591" s="1011"/>
      <c r="D591" s="1010" t="s">
        <v>34</v>
      </c>
      <c r="E591" s="1011"/>
      <c r="F591" s="1011"/>
      <c r="G591" s="1011"/>
      <c r="H591" s="38" t="s">
        <v>1</v>
      </c>
    </row>
    <row r="592" spans="2:8">
      <c r="B592" s="1012"/>
      <c r="C592" s="1013"/>
      <c r="D592" s="1016">
        <f>+ROUND(H623+H614+H607+H618,0)</f>
        <v>1273854</v>
      </c>
      <c r="E592" s="1017"/>
      <c r="F592" s="1017"/>
      <c r="G592" s="1017"/>
      <c r="H592" s="1020" t="s">
        <v>29</v>
      </c>
    </row>
    <row r="593" spans="2:8" ht="15.75" thickBot="1">
      <c r="B593" s="1014"/>
      <c r="C593" s="1015"/>
      <c r="D593" s="1018"/>
      <c r="E593" s="1019"/>
      <c r="F593" s="1019"/>
      <c r="G593" s="1019"/>
      <c r="H593" s="1021"/>
    </row>
    <row r="594" spans="2:8" ht="15.75" thickBot="1"/>
    <row r="595" spans="2:8">
      <c r="B595" s="1028" t="s">
        <v>494</v>
      </c>
      <c r="C595" s="1029"/>
      <c r="D595" s="41" t="s">
        <v>495</v>
      </c>
      <c r="E595" s="25" t="s">
        <v>496</v>
      </c>
      <c r="F595" s="25" t="s">
        <v>2542</v>
      </c>
      <c r="G595" s="26" t="s">
        <v>492</v>
      </c>
      <c r="H595" s="27" t="s">
        <v>493</v>
      </c>
    </row>
    <row r="596" spans="2:8">
      <c r="B596" s="57" t="s">
        <v>1114</v>
      </c>
      <c r="C596" s="56" t="str">
        <f>VLOOKUP(B596,'LISTA DE PRECIOS'!A:B,2,FALSE)</f>
        <v>Tabla para formaleta de 1" x 10" x 2,9 m</v>
      </c>
      <c r="D596" s="12" t="str">
        <f>VLOOKUP(B596,'LISTA DE PRECIOS'!A:D,4,FALSE)</f>
        <v>M</v>
      </c>
      <c r="E596" s="208">
        <v>25</v>
      </c>
      <c r="F596" s="12">
        <v>0.33333333333333331</v>
      </c>
      <c r="G596" s="13">
        <f>VLOOKUP(B596,'LISTA DE PRECIOS'!A:E,5,FALSE)</f>
        <v>5377</v>
      </c>
      <c r="H596" s="39">
        <f t="shared" ref="H596:H605" si="12">+ROUND(E596*F596*G596,0)</f>
        <v>44808</v>
      </c>
    </row>
    <row r="597" spans="2:8">
      <c r="B597" s="57" t="s">
        <v>1120</v>
      </c>
      <c r="C597" s="56" t="str">
        <f>VLOOKUP(B597,'LISTA DE PRECIOS'!A:B,2,FALSE)</f>
        <v xml:space="preserve">Tablilla fina para piso </v>
      </c>
      <c r="D597" s="12" t="str">
        <f>VLOOKUP(B597,'LISTA DE PRECIOS'!A:D,4,FALSE)</f>
        <v>M2</v>
      </c>
      <c r="E597" s="12">
        <v>6.12</v>
      </c>
      <c r="F597" s="12">
        <v>0.33333333333333331</v>
      </c>
      <c r="G597" s="13">
        <f>VLOOKUP(B597,'LISTA DE PRECIOS'!A:E,5,FALSE)</f>
        <v>40278</v>
      </c>
      <c r="H597" s="39">
        <f t="shared" si="12"/>
        <v>82167</v>
      </c>
    </row>
    <row r="598" spans="2:8">
      <c r="B598" s="57" t="s">
        <v>787</v>
      </c>
      <c r="C598" s="56" t="str">
        <f>VLOOKUP(B598,'LISTA DE PRECIOS'!A:B,2,FALSE)</f>
        <v>Cuartón de sajo 2" x 4" x 2,9 m</v>
      </c>
      <c r="D598" s="12" t="str">
        <f>VLOOKUP(B598,'LISTA DE PRECIOS'!A:D,4,FALSE)</f>
        <v>M</v>
      </c>
      <c r="E598" s="12">
        <v>6</v>
      </c>
      <c r="F598" s="12">
        <v>0.33333333333333331</v>
      </c>
      <c r="G598" s="13">
        <f>VLOOKUP(B598,'LISTA DE PRECIOS'!A:E,5,FALSE)</f>
        <v>4359.6000000000004</v>
      </c>
      <c r="H598" s="39">
        <f t="shared" si="12"/>
        <v>8719</v>
      </c>
    </row>
    <row r="599" spans="2:8">
      <c r="B599" s="57" t="s">
        <v>928</v>
      </c>
      <c r="C599" s="56" t="str">
        <f>VLOOKUP(B599,'LISTA DE PRECIOS'!A:B,2,FALSE)</f>
        <v>Listón sajo de 5 x 3 cm x 2,5 m (varilla)</v>
      </c>
      <c r="D599" s="12" t="str">
        <f>VLOOKUP(B599,'LISTA DE PRECIOS'!A:D,4,FALSE)</f>
        <v>M</v>
      </c>
      <c r="E599" s="12">
        <v>12</v>
      </c>
      <c r="F599" s="12">
        <v>0.33333333333333331</v>
      </c>
      <c r="G599" s="13">
        <f>VLOOKUP(B599,'LISTA DE PRECIOS'!A:E,5,FALSE)</f>
        <v>5424</v>
      </c>
      <c r="H599" s="39">
        <f t="shared" si="12"/>
        <v>21696</v>
      </c>
    </row>
    <row r="600" spans="2:8">
      <c r="B600" s="57" t="s">
        <v>868</v>
      </c>
      <c r="C600" s="56" t="str">
        <f>VLOOKUP(B600,'LISTA DE PRECIOS'!A:B,2,FALSE)</f>
        <v>Guadua basa longitud promedio = 5 m</v>
      </c>
      <c r="D600" s="12" t="str">
        <f>VLOOKUP(B600,'LISTA DE PRECIOS'!A:D,4,FALSE)</f>
        <v>Un</v>
      </c>
      <c r="E600" s="12">
        <v>4</v>
      </c>
      <c r="F600" s="12">
        <v>0.33333333333333331</v>
      </c>
      <c r="G600" s="13">
        <f>VLOOKUP(B600,'LISTA DE PRECIOS'!A:E,5,FALSE)</f>
        <v>6228</v>
      </c>
      <c r="H600" s="39">
        <f t="shared" si="12"/>
        <v>8304</v>
      </c>
    </row>
    <row r="601" spans="2:8">
      <c r="B601" s="57" t="s">
        <v>1073</v>
      </c>
      <c r="C601" s="56" t="str">
        <f>VLOOKUP(B601,'LISTA DE PRECIOS'!A:B,2,FALSE)</f>
        <v>Puntilla (promedio)</v>
      </c>
      <c r="D601" s="12" t="str">
        <f>VLOOKUP(B601,'LISTA DE PRECIOS'!A:D,4,FALSE)</f>
        <v>Lb</v>
      </c>
      <c r="E601" s="208">
        <v>2</v>
      </c>
      <c r="F601" s="12">
        <v>1</v>
      </c>
      <c r="G601" s="13">
        <f>VLOOKUP(B601,'LISTA DE PRECIOS'!A:E,5,FALSE)</f>
        <v>3500</v>
      </c>
      <c r="H601" s="39">
        <f t="shared" si="12"/>
        <v>7000</v>
      </c>
    </row>
    <row r="602" spans="2:8">
      <c r="B602" s="57" t="s">
        <v>680</v>
      </c>
      <c r="C602" s="56" t="str">
        <f>VLOOKUP(B602,'LISTA DE PRECIOS'!A:B,2,FALSE)</f>
        <v>Alambre negro calibre 18</v>
      </c>
      <c r="D602" s="12" t="str">
        <f>VLOOKUP(B602,'LISTA DE PRECIOS'!A:D,4,FALSE)</f>
        <v>Kg</v>
      </c>
      <c r="E602" s="208">
        <v>2</v>
      </c>
      <c r="F602" s="12">
        <v>1</v>
      </c>
      <c r="G602" s="13">
        <f>VLOOKUP(B602,'LISTA DE PRECIOS'!A:E,5,FALSE)</f>
        <v>7100</v>
      </c>
      <c r="H602" s="39">
        <f t="shared" si="12"/>
        <v>14200</v>
      </c>
    </row>
    <row r="603" spans="2:8">
      <c r="B603" s="57" t="s">
        <v>658</v>
      </c>
      <c r="C603" s="56" t="str">
        <f>VLOOKUP(B603,'LISTA DE PRECIOS'!A:B,2,FALSE)</f>
        <v>ACPM</v>
      </c>
      <c r="D603" s="12" t="str">
        <f>VLOOKUP(B603,'LISTA DE PRECIOS'!A:D,4,FALSE)</f>
        <v>Gl</v>
      </c>
      <c r="E603" s="208">
        <v>0.6</v>
      </c>
      <c r="F603" s="12">
        <v>1</v>
      </c>
      <c r="G603" s="13">
        <f>VLOOKUP(B603,'LISTA DE PRECIOS'!A:E,5,FALSE)</f>
        <v>8725</v>
      </c>
      <c r="H603" s="39">
        <f t="shared" si="12"/>
        <v>5235</v>
      </c>
    </row>
    <row r="604" spans="2:8">
      <c r="B604" s="57" t="s">
        <v>692</v>
      </c>
      <c r="C604" s="56" t="str">
        <f>VLOOKUP(B604,'LISTA DE PRECIOS'!A:B,2,FALSE)</f>
        <v>Antisol blanco</v>
      </c>
      <c r="D604" s="12" t="str">
        <f>VLOOKUP(B604,'LISTA DE PRECIOS'!A:D,4,FALSE)</f>
        <v>Kg</v>
      </c>
      <c r="E604" s="208">
        <v>2.5</v>
      </c>
      <c r="F604" s="12">
        <v>1.03</v>
      </c>
      <c r="G604" s="13">
        <f>VLOOKUP(B604,'LISTA DE PRECIOS'!A:E,5,FALSE)</f>
        <v>17224</v>
      </c>
      <c r="H604" s="39">
        <f t="shared" si="12"/>
        <v>44352</v>
      </c>
    </row>
    <row r="605" spans="2:8">
      <c r="B605" s="57" t="s">
        <v>2416</v>
      </c>
      <c r="C605" s="56" t="str">
        <f>VLOOKUP(B605,'LISTA DE PRECIOS'!A:B,2,FALSE)</f>
        <v>Concreto de 20,7 Mpa (3000 psi) (producción)</v>
      </c>
      <c r="D605" s="12" t="str">
        <f>VLOOKUP(B605,'LISTA DE PRECIOS'!A:D,4,FALSE)</f>
        <v>M3</v>
      </c>
      <c r="E605" s="12">
        <v>1</v>
      </c>
      <c r="F605" s="12">
        <v>1.05</v>
      </c>
      <c r="G605" s="13">
        <f>VLOOKUP(B605,'LISTA DE PRECIOS'!A:E,5,FALSE)</f>
        <v>349675</v>
      </c>
      <c r="H605" s="39">
        <f t="shared" si="12"/>
        <v>367159</v>
      </c>
    </row>
    <row r="606" spans="2:8" ht="15.75" thickBot="1">
      <c r="B606" s="5"/>
      <c r="C606" s="139"/>
      <c r="D606" s="138"/>
      <c r="E606" s="137"/>
      <c r="F606" s="137"/>
      <c r="G606" s="136"/>
      <c r="H606" s="6"/>
    </row>
    <row r="607" spans="2:8" ht="15.75" thickBot="1">
      <c r="B607" s="1022"/>
      <c r="C607" s="1023"/>
      <c r="D607" s="1024"/>
      <c r="E607" s="1025" t="s">
        <v>497</v>
      </c>
      <c r="F607" s="994"/>
      <c r="G607" s="1026"/>
      <c r="H607" s="28">
        <f>ROUND(SUM(H596:H606),0)</f>
        <v>603640</v>
      </c>
    </row>
    <row r="608" spans="2:8" ht="15.75" thickBot="1">
      <c r="B608" s="1027"/>
      <c r="C608" s="1027"/>
      <c r="D608" s="1027"/>
      <c r="E608" s="1027"/>
      <c r="F608" s="1027"/>
      <c r="G608" s="1027"/>
      <c r="H608" s="1027"/>
    </row>
    <row r="609" spans="2:11">
      <c r="B609" s="1028" t="s">
        <v>489</v>
      </c>
      <c r="C609" s="1029"/>
      <c r="D609" s="41" t="s">
        <v>490</v>
      </c>
      <c r="E609" s="25" t="s">
        <v>491</v>
      </c>
      <c r="F609" s="25" t="s">
        <v>2530</v>
      </c>
      <c r="G609" s="26" t="s">
        <v>492</v>
      </c>
      <c r="H609" s="27" t="s">
        <v>493</v>
      </c>
    </row>
    <row r="610" spans="2:11">
      <c r="B610" s="54" t="s">
        <v>543</v>
      </c>
      <c r="C610" s="56" t="str">
        <f>VLOOKUP(B610,'LISTA DE PRECIOS'!A:B,2,FALSE)</f>
        <v>Herramienta menor</v>
      </c>
      <c r="D610" s="12" t="str">
        <f>VLOOKUP(B610,'LISTA DE PRECIOS'!A:D,4,FALSE)</f>
        <v>%MO</v>
      </c>
      <c r="E610" s="55">
        <v>0.1</v>
      </c>
      <c r="F610" s="206">
        <v>1</v>
      </c>
      <c r="G610" s="13">
        <f>+H623</f>
        <v>573344</v>
      </c>
      <c r="H610" s="24">
        <f>+ROUND(E610*G610,0)</f>
        <v>57334</v>
      </c>
    </row>
    <row r="611" spans="2:11">
      <c r="B611" s="54" t="s">
        <v>564</v>
      </c>
      <c r="C611" s="56" t="str">
        <f>VLOOKUP(B611,'LISTA DE PRECIOS'!A:B,2,FALSE)</f>
        <v>Vibrador eléctrico o a gasolina</v>
      </c>
      <c r="D611" s="12" t="str">
        <f>VLOOKUP(B611,'LISTA DE PRECIOS'!A:D,4,FALSE)</f>
        <v>Día</v>
      </c>
      <c r="E611" s="207">
        <v>0.1</v>
      </c>
      <c r="F611" s="206">
        <v>1</v>
      </c>
      <c r="G611" s="13">
        <f>VLOOKUP(B611,'LISTA DE PRECIOS'!A:E,5,FALSE)</f>
        <v>53550</v>
      </c>
      <c r="H611" s="24">
        <f>+ROUND(E611*G611,0)</f>
        <v>5355</v>
      </c>
    </row>
    <row r="612" spans="2:11">
      <c r="B612" s="54" t="s">
        <v>603</v>
      </c>
      <c r="C612" s="56" t="str">
        <f>VLOOKUP(B612,'LISTA DE PRECIOS'!A:B,2,FALSE)</f>
        <v>Andamio tubular</v>
      </c>
      <c r="D612" s="12" t="str">
        <f>VLOOKUP(B612,'LISTA DE PRECIOS'!A:D,4,FALSE)</f>
        <v>Día</v>
      </c>
      <c r="E612" s="206">
        <v>4</v>
      </c>
      <c r="F612" s="206">
        <v>1</v>
      </c>
      <c r="G612" s="13">
        <f>VLOOKUP(B612,'LISTA DE PRECIOS'!A:E,5,FALSE)</f>
        <v>7266</v>
      </c>
      <c r="H612" s="24">
        <f>+ROUND(E612*G612,0)</f>
        <v>29064</v>
      </c>
    </row>
    <row r="613" spans="2:11">
      <c r="B613" s="57" t="s">
        <v>642</v>
      </c>
      <c r="C613" s="56" t="str">
        <f>VLOOKUP(B613,'LISTA DE PRECIOS'!A:B,2,FALSE)</f>
        <v>Ensayo resistencia concretos</v>
      </c>
      <c r="D613" s="12" t="str">
        <f>VLOOKUP(B613,'LISTA DE PRECIOS'!A:D,4,FALSE)</f>
        <v>Un</v>
      </c>
      <c r="E613" s="55">
        <v>0.5</v>
      </c>
      <c r="F613" s="206">
        <v>1</v>
      </c>
      <c r="G613" s="13">
        <f>VLOOKUP(B613,'LISTA DE PRECIOS'!A:E,5,FALSE)</f>
        <v>10234</v>
      </c>
      <c r="H613" s="24">
        <f>+ROUND(E613*G613,0)</f>
        <v>5117</v>
      </c>
    </row>
    <row r="614" spans="2:11" ht="15.75" thickBot="1">
      <c r="B614" s="1022"/>
      <c r="C614" s="1023"/>
      <c r="D614" s="1024"/>
      <c r="E614" s="1030" t="s">
        <v>498</v>
      </c>
      <c r="F614" s="1031"/>
      <c r="G614" s="1032"/>
      <c r="H614" s="29">
        <f>ROUND(SUM(H610:H613),0)</f>
        <v>96870</v>
      </c>
    </row>
    <row r="615" spans="2:11" ht="15.75" thickBot="1">
      <c r="B615" s="42"/>
      <c r="C615" s="42"/>
      <c r="D615" s="42"/>
      <c r="E615" s="10"/>
      <c r="F615" s="10"/>
      <c r="G615" s="7"/>
      <c r="H615" s="8"/>
    </row>
    <row r="616" spans="2:11" ht="24.75" thickBot="1">
      <c r="B616" s="1033" t="s">
        <v>499</v>
      </c>
      <c r="C616" s="1034"/>
      <c r="D616" s="30" t="s">
        <v>495</v>
      </c>
      <c r="E616" s="30" t="s">
        <v>501</v>
      </c>
      <c r="F616" s="25" t="s">
        <v>2542</v>
      </c>
      <c r="G616" s="31" t="s">
        <v>500</v>
      </c>
      <c r="H616" s="32" t="s">
        <v>493</v>
      </c>
    </row>
    <row r="617" spans="2:11" ht="15.75" thickBot="1">
      <c r="B617" s="15">
        <v>3</v>
      </c>
      <c r="C617" s="16" t="s">
        <v>4</v>
      </c>
      <c r="D617" s="17"/>
      <c r="E617" s="18"/>
      <c r="F617" s="18"/>
      <c r="G617" s="19"/>
      <c r="H617" s="20">
        <f>+ROUND(E617*G617,0)</f>
        <v>0</v>
      </c>
    </row>
    <row r="618" spans="2:11" ht="15.75" thickBot="1">
      <c r="B618" s="991"/>
      <c r="C618" s="991"/>
      <c r="D618" s="991"/>
      <c r="E618" s="992" t="s">
        <v>502</v>
      </c>
      <c r="F618" s="993"/>
      <c r="G618" s="994"/>
      <c r="H618" s="33">
        <f>ROUND(SUM(H617:H617),0)</f>
        <v>0</v>
      </c>
    </row>
    <row r="619" spans="2:11" ht="15.75" thickBot="1">
      <c r="B619" s="1027"/>
      <c r="C619" s="1027"/>
      <c r="D619" s="1027"/>
      <c r="E619" s="1027"/>
      <c r="F619" s="1027"/>
      <c r="G619" s="1027"/>
      <c r="H619" s="1027"/>
      <c r="K619" s="1" t="s">
        <v>2614</v>
      </c>
    </row>
    <row r="620" spans="2:11">
      <c r="B620" s="1028" t="s">
        <v>503</v>
      </c>
      <c r="C620" s="1029"/>
      <c r="D620" s="41" t="s">
        <v>495</v>
      </c>
      <c r="E620" s="25" t="s">
        <v>504</v>
      </c>
      <c r="F620" s="25" t="s">
        <v>2530</v>
      </c>
      <c r="G620" s="26" t="s">
        <v>505</v>
      </c>
      <c r="H620" s="27" t="s">
        <v>493</v>
      </c>
    </row>
    <row r="621" spans="2:11">
      <c r="B621" s="111" t="s">
        <v>2514</v>
      </c>
      <c r="C621" s="56" t="str">
        <f>VLOOKUP(B621,'LISTA DE PRECIOS'!A:B,2,FALSE)</f>
        <v>Ayudante</v>
      </c>
      <c r="D621" s="12" t="str">
        <f>VLOOKUP(B621,'LISTA DE PRECIOS'!A:D,4,FALSE)</f>
        <v>Día</v>
      </c>
      <c r="E621" s="205">
        <v>1.1100000000000001</v>
      </c>
      <c r="F621" s="23">
        <v>4</v>
      </c>
      <c r="G621" s="13">
        <f>VLOOKUP(B621,'LISTA DE PRECIOS'!A:E,5,FALSE)</f>
        <v>67964</v>
      </c>
      <c r="H621" s="119">
        <f>+ROUND(E621*F621*G621,0)</f>
        <v>301760</v>
      </c>
    </row>
    <row r="622" spans="2:11" ht="15.75" thickBot="1">
      <c r="B622" s="135" t="s">
        <v>2516</v>
      </c>
      <c r="C622" s="56" t="str">
        <f>VLOOKUP(B622,'LISTA DE PRECIOS'!A:B,2,FALSE)</f>
        <v>Oficial</v>
      </c>
      <c r="D622" s="12" t="str">
        <f>VLOOKUP(B622,'LISTA DE PRECIOS'!A:D,4,FALSE)</f>
        <v>Día</v>
      </c>
      <c r="E622" s="205">
        <v>1.1100000000000001</v>
      </c>
      <c r="F622" s="125">
        <v>2</v>
      </c>
      <c r="G622" s="13">
        <f>VLOOKUP(B622,'LISTA DE PRECIOS'!A:E,5,FALSE)</f>
        <v>122335</v>
      </c>
      <c r="H622" s="131">
        <f>+ROUND(E622*F622*G622,0)</f>
        <v>271584</v>
      </c>
    </row>
    <row r="623" spans="2:11" ht="15.75" thickBot="1">
      <c r="B623" s="991"/>
      <c r="C623" s="991"/>
      <c r="D623" s="991"/>
      <c r="E623" s="1042" t="s">
        <v>506</v>
      </c>
      <c r="F623" s="1043"/>
      <c r="G623" s="1031"/>
      <c r="H623" s="29">
        <f>ROUND(SUM(H621:H622),0)</f>
        <v>573344</v>
      </c>
    </row>
    <row r="624" spans="2:11" ht="15.75" thickBot="1">
      <c r="B624" s="42"/>
      <c r="C624" s="42"/>
      <c r="D624" s="42"/>
      <c r="E624" s="42"/>
      <c r="F624" s="42"/>
      <c r="G624" s="42"/>
      <c r="H624" s="42"/>
    </row>
    <row r="625" spans="2:8" ht="15.75" thickBot="1">
      <c r="B625" s="40"/>
      <c r="C625" s="40"/>
      <c r="D625" s="40"/>
      <c r="E625" s="995" t="s">
        <v>507</v>
      </c>
      <c r="F625" s="996"/>
      <c r="G625" s="997"/>
      <c r="H625" s="14">
        <f>+ROUND(H623+H614+H607+H618,0)</f>
        <v>1273854</v>
      </c>
    </row>
    <row r="627" spans="2:8" ht="15.75" thickBot="1"/>
    <row r="628" spans="2:8" ht="16.5" thickBot="1">
      <c r="B628" s="998" t="s">
        <v>2583</v>
      </c>
      <c r="C628" s="999"/>
      <c r="D628" s="999"/>
      <c r="E628" s="999"/>
      <c r="F628" s="999"/>
      <c r="G628" s="999"/>
      <c r="H628" s="1000"/>
    </row>
    <row r="629" spans="2:8" ht="15.75" thickBot="1">
      <c r="B629" s="1001" t="s">
        <v>488</v>
      </c>
      <c r="C629" s="1002"/>
      <c r="D629" s="1003"/>
      <c r="E629" s="1004"/>
      <c r="F629" s="1004"/>
      <c r="G629" s="1004"/>
      <c r="H629" s="1005"/>
    </row>
    <row r="630" spans="2:8" ht="15.75" thickBot="1">
      <c r="B630" s="1006" t="s">
        <v>487</v>
      </c>
      <c r="C630" s="1007"/>
      <c r="D630" s="1259" t="s">
        <v>2615</v>
      </c>
      <c r="E630" s="1260"/>
      <c r="F630" s="1260"/>
      <c r="G630" s="1260"/>
      <c r="H630" s="1261"/>
    </row>
    <row r="631" spans="2:8" ht="14.45" customHeight="1">
      <c r="B631" s="1010" t="e">
        <f>VLOOKUP(D630,ACTIVIDADES!A:D,2,FALSE)</f>
        <v>#N/A</v>
      </c>
      <c r="C631" s="1011"/>
      <c r="D631" s="1010" t="s">
        <v>34</v>
      </c>
      <c r="E631" s="1011"/>
      <c r="F631" s="1011"/>
      <c r="G631" s="1011"/>
      <c r="H631" s="38" t="s">
        <v>1</v>
      </c>
    </row>
    <row r="632" spans="2:8">
      <c r="B632" s="1012"/>
      <c r="C632" s="1013"/>
      <c r="D632" s="1016">
        <f>+ROUND(H661+H652+H644+H656,0)</f>
        <v>749653</v>
      </c>
      <c r="E632" s="1017"/>
      <c r="F632" s="1017"/>
      <c r="G632" s="1017"/>
      <c r="H632" s="1020" t="e">
        <v>#N/A</v>
      </c>
    </row>
    <row r="633" spans="2:8" ht="15.75" thickBot="1">
      <c r="B633" s="1014"/>
      <c r="C633" s="1015"/>
      <c r="D633" s="1018"/>
      <c r="E633" s="1019"/>
      <c r="F633" s="1019"/>
      <c r="G633" s="1019"/>
      <c r="H633" s="1021"/>
    </row>
    <row r="634" spans="2:8" ht="15.75" thickBot="1"/>
    <row r="635" spans="2:8">
      <c r="B635" s="1028" t="s">
        <v>494</v>
      </c>
      <c r="C635" s="1029"/>
      <c r="D635" s="41" t="s">
        <v>495</v>
      </c>
      <c r="E635" s="25" t="s">
        <v>496</v>
      </c>
      <c r="F635" s="25" t="s">
        <v>2542</v>
      </c>
      <c r="G635" s="26" t="s">
        <v>492</v>
      </c>
      <c r="H635" s="27" t="s">
        <v>493</v>
      </c>
    </row>
    <row r="636" spans="2:8">
      <c r="B636" s="57" t="s">
        <v>787</v>
      </c>
      <c r="C636" s="56" t="str">
        <f>VLOOKUP(B636,'LISTA DE PRECIOS'!A:B,2,FALSE)</f>
        <v>Cuartón de sajo 2" x 4" x 2,9 m</v>
      </c>
      <c r="D636" s="12" t="str">
        <f>VLOOKUP(B636,'LISTA DE PRECIOS'!A:D,4,FALSE)</f>
        <v>M</v>
      </c>
      <c r="E636" s="12">
        <v>6</v>
      </c>
      <c r="F636" s="12">
        <v>0.33333333333333331</v>
      </c>
      <c r="G636" s="13">
        <f>VLOOKUP(B636,'LISTA DE PRECIOS'!A:E,5,FALSE)</f>
        <v>4359.6000000000004</v>
      </c>
      <c r="H636" s="39">
        <f t="shared" ref="H636:H642" si="13">+ROUND(E636*F636*G636,0)</f>
        <v>8719</v>
      </c>
    </row>
    <row r="637" spans="2:8">
      <c r="B637" s="57" t="s">
        <v>868</v>
      </c>
      <c r="C637" s="56" t="str">
        <f>VLOOKUP(B637,'LISTA DE PRECIOS'!A:B,2,FALSE)</f>
        <v>Guadua basa longitud promedio = 5 m</v>
      </c>
      <c r="D637" s="12" t="str">
        <f>VLOOKUP(B637,'LISTA DE PRECIOS'!A:D,4,FALSE)</f>
        <v>Un</v>
      </c>
      <c r="E637" s="12">
        <v>2</v>
      </c>
      <c r="F637" s="12">
        <v>0.33333333333333331</v>
      </c>
      <c r="G637" s="13">
        <f>VLOOKUP(B637,'LISTA DE PRECIOS'!A:E,5,FALSE)</f>
        <v>6228</v>
      </c>
      <c r="H637" s="39">
        <f t="shared" si="13"/>
        <v>4152</v>
      </c>
    </row>
    <row r="638" spans="2:8">
      <c r="B638" s="57" t="s">
        <v>1073</v>
      </c>
      <c r="C638" s="56" t="str">
        <f>VLOOKUP(B638,'LISTA DE PRECIOS'!A:B,2,FALSE)</f>
        <v>Puntilla (promedio)</v>
      </c>
      <c r="D638" s="12" t="str">
        <f>VLOOKUP(B638,'LISTA DE PRECIOS'!A:D,4,FALSE)</f>
        <v>Lb</v>
      </c>
      <c r="E638" s="208">
        <v>2</v>
      </c>
      <c r="F638" s="12">
        <v>1</v>
      </c>
      <c r="G638" s="13">
        <f>VLOOKUP(B638,'LISTA DE PRECIOS'!A:E,5,FALSE)</f>
        <v>3500</v>
      </c>
      <c r="H638" s="39">
        <f t="shared" si="13"/>
        <v>7000</v>
      </c>
    </row>
    <row r="639" spans="2:8">
      <c r="B639" s="57" t="s">
        <v>680</v>
      </c>
      <c r="C639" s="56" t="str">
        <f>VLOOKUP(B639,'LISTA DE PRECIOS'!A:B,2,FALSE)</f>
        <v>Alambre negro calibre 18</v>
      </c>
      <c r="D639" s="12" t="str">
        <f>VLOOKUP(B639,'LISTA DE PRECIOS'!A:D,4,FALSE)</f>
        <v>Kg</v>
      </c>
      <c r="E639" s="208">
        <v>2</v>
      </c>
      <c r="F639" s="12">
        <v>1</v>
      </c>
      <c r="G639" s="13">
        <f>VLOOKUP(B639,'LISTA DE PRECIOS'!A:E,5,FALSE)</f>
        <v>7100</v>
      </c>
      <c r="H639" s="39">
        <f t="shared" si="13"/>
        <v>14200</v>
      </c>
    </row>
    <row r="640" spans="2:8">
      <c r="B640" s="57" t="s">
        <v>692</v>
      </c>
      <c r="C640" s="56" t="str">
        <f>VLOOKUP(B640,'LISTA DE PRECIOS'!A:B,2,FALSE)</f>
        <v>Antisol blanco</v>
      </c>
      <c r="D640" s="12" t="str">
        <f>VLOOKUP(B640,'LISTA DE PRECIOS'!A:D,4,FALSE)</f>
        <v>Kg</v>
      </c>
      <c r="E640" s="208">
        <v>1.1000000000000001</v>
      </c>
      <c r="F640" s="12">
        <v>1.03</v>
      </c>
      <c r="G640" s="13">
        <f>VLOOKUP(B640,'LISTA DE PRECIOS'!A:E,5,FALSE)</f>
        <v>17224</v>
      </c>
      <c r="H640" s="39">
        <f t="shared" si="13"/>
        <v>19515</v>
      </c>
    </row>
    <row r="641" spans="2:8">
      <c r="B641" s="57" t="s">
        <v>1268</v>
      </c>
      <c r="C641" s="56" t="str">
        <f>VLOOKUP(B641,'LISTA DE PRECIOS'!A:B,2,FALSE)</f>
        <v xml:space="preserve">Varillón de sajo 3x3 </v>
      </c>
      <c r="D641" s="12" t="str">
        <f>VLOOKUP(B641,'LISTA DE PRECIOS'!A:D,4,FALSE)</f>
        <v>M</v>
      </c>
      <c r="E641" s="208">
        <v>6</v>
      </c>
      <c r="F641" s="12">
        <v>0.33</v>
      </c>
      <c r="G641" s="13">
        <f>VLOOKUP(B641,'LISTA DE PRECIOS'!A:E,5,FALSE)</f>
        <v>2595</v>
      </c>
      <c r="H641" s="39">
        <f t="shared" ref="H641" si="14">+ROUND(E641*F641*G641,0)</f>
        <v>5138</v>
      </c>
    </row>
    <row r="642" spans="2:8">
      <c r="B642" s="57" t="s">
        <v>2418</v>
      </c>
      <c r="C642" s="56" t="str">
        <f>VLOOKUP(B642,'LISTA DE PRECIOS'!A:B,2,FALSE)</f>
        <v>Concreto de 27,6 Mpa (4000) (producción)</v>
      </c>
      <c r="D642" s="12" t="str">
        <f>VLOOKUP(B642,'LISTA DE PRECIOS'!A:D,4,FALSE)</f>
        <v>M3</v>
      </c>
      <c r="E642" s="12">
        <v>1</v>
      </c>
      <c r="F642" s="12">
        <v>1.05</v>
      </c>
      <c r="G642" s="13">
        <f>VLOOKUP(B642,'LISTA DE PRECIOS'!A:E,5,FALSE)</f>
        <v>400682</v>
      </c>
      <c r="H642" s="39">
        <f t="shared" si="13"/>
        <v>420716</v>
      </c>
    </row>
    <row r="643" spans="2:8" ht="15.75" thickBot="1">
      <c r="B643" s="5"/>
      <c r="C643" s="139"/>
      <c r="D643" s="138"/>
      <c r="E643" s="137"/>
      <c r="F643" s="137"/>
      <c r="G643" s="136"/>
      <c r="H643" s="6"/>
    </row>
    <row r="644" spans="2:8" ht="15.75" thickBot="1">
      <c r="B644" s="1022"/>
      <c r="C644" s="1023"/>
      <c r="D644" s="1024"/>
      <c r="E644" s="1025" t="s">
        <v>497</v>
      </c>
      <c r="F644" s="994"/>
      <c r="G644" s="1026"/>
      <c r="H644" s="28">
        <f>ROUND(SUM(H636:H643),0)</f>
        <v>479440</v>
      </c>
    </row>
    <row r="645" spans="2:8" ht="15.75" thickBot="1">
      <c r="B645" s="1027"/>
      <c r="C645" s="1027"/>
      <c r="D645" s="1027"/>
      <c r="E645" s="1027"/>
      <c r="F645" s="1027"/>
      <c r="G645" s="1027"/>
      <c r="H645" s="1027"/>
    </row>
    <row r="646" spans="2:8">
      <c r="B646" s="1028" t="s">
        <v>489</v>
      </c>
      <c r="C646" s="1029"/>
      <c r="D646" s="41" t="s">
        <v>490</v>
      </c>
      <c r="E646" s="25" t="s">
        <v>491</v>
      </c>
      <c r="F646" s="25" t="s">
        <v>2530</v>
      </c>
      <c r="G646" s="26" t="s">
        <v>492</v>
      </c>
      <c r="H646" s="27" t="s">
        <v>493</v>
      </c>
    </row>
    <row r="647" spans="2:8">
      <c r="B647" s="54" t="s">
        <v>543</v>
      </c>
      <c r="C647" s="56" t="str">
        <f>VLOOKUP(B647,'LISTA DE PRECIOS'!A:B,2,FALSE)</f>
        <v>Herramienta menor</v>
      </c>
      <c r="D647" s="12" t="str">
        <f>VLOOKUP(B647,'LISTA DE PRECIOS'!A:D,4,FALSE)</f>
        <v>%MO</v>
      </c>
      <c r="E647" s="55">
        <v>0.1</v>
      </c>
      <c r="F647" s="206">
        <v>1</v>
      </c>
      <c r="G647" s="13">
        <f>+H661</f>
        <v>215310</v>
      </c>
      <c r="H647" s="24">
        <f>+ROUND(E647*G647,0)</f>
        <v>21531</v>
      </c>
    </row>
    <row r="648" spans="2:8">
      <c r="B648" s="54" t="s">
        <v>544</v>
      </c>
      <c r="C648" s="56" t="str">
        <f>VLOOKUP(B648,'LISTA DE PRECIOS'!A:B,2,FALSE)</f>
        <v>Concretadora gasolina 1 o 1 1/2 sacos</v>
      </c>
      <c r="D648" s="12" t="str">
        <f>VLOOKUP(B648,'LISTA DE PRECIOS'!A:D,4,FALSE)</f>
        <v>Día</v>
      </c>
      <c r="E648" s="305">
        <v>0.1</v>
      </c>
      <c r="F648" s="206">
        <v>1</v>
      </c>
      <c r="G648" s="13">
        <f>VLOOKUP(B648,'LISTA DE PRECIOS'!A:E,5,FALSE)</f>
        <v>59500</v>
      </c>
      <c r="H648" s="24">
        <f>+ROUND(E648*F648*G648,0)</f>
        <v>5950</v>
      </c>
    </row>
    <row r="649" spans="2:8">
      <c r="B649" s="54" t="s">
        <v>599</v>
      </c>
      <c r="C649" s="56" t="str">
        <f>VLOOKUP(B649,'LISTA DE PRECIOS'!A:B,2,FALSE)</f>
        <v>Tablero formaleta 90*135</v>
      </c>
      <c r="D649" s="12" t="str">
        <f>VLOOKUP(B649,'LISTA DE PRECIOS'!A:D,4,FALSE)</f>
        <v>Dia</v>
      </c>
      <c r="E649" s="207">
        <v>1.5</v>
      </c>
      <c r="F649" s="306">
        <v>25</v>
      </c>
      <c r="G649" s="13">
        <f>VLOOKUP(B649,'LISTA DE PRECIOS'!A:E,5,FALSE)</f>
        <v>452</v>
      </c>
      <c r="H649" s="24">
        <f>+ROUND(E649*F649*G649,0)</f>
        <v>16950</v>
      </c>
    </row>
    <row r="650" spans="2:8">
      <c r="B650" s="54" t="s">
        <v>564</v>
      </c>
      <c r="C650" s="56" t="str">
        <f>VLOOKUP(B650,'LISTA DE PRECIOS'!A:B,2,FALSE)</f>
        <v>Vibrador eléctrico o a gasolina</v>
      </c>
      <c r="D650" s="12" t="str">
        <f>VLOOKUP(B650,'LISTA DE PRECIOS'!A:D,4,FALSE)</f>
        <v>Día</v>
      </c>
      <c r="E650" s="206">
        <v>0.1</v>
      </c>
      <c r="F650" s="206">
        <v>1</v>
      </c>
      <c r="G650" s="13">
        <f>VLOOKUP(B650,'LISTA DE PRECIOS'!A:E,5,FALSE)</f>
        <v>53550</v>
      </c>
      <c r="H650" s="24">
        <f t="shared" ref="H650:H651" si="15">+ROUND(E650*F650*G650,0)</f>
        <v>5355</v>
      </c>
    </row>
    <row r="651" spans="2:8">
      <c r="B651" s="57" t="s">
        <v>642</v>
      </c>
      <c r="C651" s="56" t="str">
        <f>VLOOKUP(B651,'LISTA DE PRECIOS'!A:B,2,FALSE)</f>
        <v>Ensayo resistencia concretos</v>
      </c>
      <c r="D651" s="12" t="str">
        <f>VLOOKUP(B651,'LISTA DE PRECIOS'!A:D,4,FALSE)</f>
        <v>Un</v>
      </c>
      <c r="E651" s="55">
        <v>0.5</v>
      </c>
      <c r="F651" s="206">
        <v>1</v>
      </c>
      <c r="G651" s="13">
        <f>VLOOKUP(B651,'LISTA DE PRECIOS'!A:E,5,FALSE)</f>
        <v>10234</v>
      </c>
      <c r="H651" s="24">
        <f t="shared" si="15"/>
        <v>5117</v>
      </c>
    </row>
    <row r="652" spans="2:8" ht="15.75" thickBot="1">
      <c r="B652" s="1022"/>
      <c r="C652" s="1023"/>
      <c r="D652" s="1024"/>
      <c r="E652" s="1030" t="s">
        <v>498</v>
      </c>
      <c r="F652" s="1031"/>
      <c r="G652" s="1032"/>
      <c r="H652" s="29">
        <f>ROUND(SUM(H647:H651),0)</f>
        <v>54903</v>
      </c>
    </row>
    <row r="653" spans="2:8" ht="15.75" thickBot="1">
      <c r="B653" s="42"/>
      <c r="C653" s="42"/>
      <c r="D653" s="42"/>
      <c r="E653" s="10"/>
      <c r="F653" s="10"/>
      <c r="G653" s="7"/>
      <c r="H653" s="8"/>
    </row>
    <row r="654" spans="2:8" ht="24.75" thickBot="1">
      <c r="B654" s="1033" t="s">
        <v>499</v>
      </c>
      <c r="C654" s="1034"/>
      <c r="D654" s="30" t="s">
        <v>495</v>
      </c>
      <c r="E654" s="30" t="s">
        <v>501</v>
      </c>
      <c r="F654" s="25" t="s">
        <v>2542</v>
      </c>
      <c r="G654" s="31" t="s">
        <v>500</v>
      </c>
      <c r="H654" s="32" t="s">
        <v>493</v>
      </c>
    </row>
    <row r="655" spans="2:8" ht="15.75" thickBot="1">
      <c r="B655" s="15">
        <v>3</v>
      </c>
      <c r="C655" s="16" t="s">
        <v>4</v>
      </c>
      <c r="D655" s="17"/>
      <c r="E655" s="18"/>
      <c r="F655" s="18"/>
      <c r="G655" s="19"/>
      <c r="H655" s="20">
        <f>+ROUND(E655*G655,0)</f>
        <v>0</v>
      </c>
    </row>
    <row r="656" spans="2:8" ht="15.75" thickBot="1">
      <c r="B656" s="991"/>
      <c r="C656" s="991"/>
      <c r="D656" s="991"/>
      <c r="E656" s="992" t="s">
        <v>502</v>
      </c>
      <c r="F656" s="993"/>
      <c r="G656" s="994"/>
      <c r="H656" s="33">
        <f>ROUND(SUM(H655:H655),0)</f>
        <v>0</v>
      </c>
    </row>
    <row r="657" spans="2:8" ht="15.75" thickBot="1">
      <c r="B657" s="1027"/>
      <c r="C657" s="1027"/>
      <c r="D657" s="1027"/>
      <c r="E657" s="1027"/>
      <c r="F657" s="1027"/>
      <c r="G657" s="1027"/>
      <c r="H657" s="1027"/>
    </row>
    <row r="658" spans="2:8">
      <c r="B658" s="1028" t="s">
        <v>503</v>
      </c>
      <c r="C658" s="1029"/>
      <c r="D658" s="41" t="s">
        <v>495</v>
      </c>
      <c r="E658" s="25" t="s">
        <v>504</v>
      </c>
      <c r="F658" s="25" t="s">
        <v>2530</v>
      </c>
      <c r="G658" s="26" t="s">
        <v>505</v>
      </c>
      <c r="H658" s="27" t="s">
        <v>493</v>
      </c>
    </row>
    <row r="659" spans="2:8">
      <c r="B659" s="111" t="s">
        <v>2514</v>
      </c>
      <c r="C659" s="56" t="str">
        <f>VLOOKUP(B659,'LISTA DE PRECIOS'!A:B,2,FALSE)</f>
        <v>Ayudante</v>
      </c>
      <c r="D659" s="12" t="str">
        <f>VLOOKUP(B659,'LISTA DE PRECIOS'!A:D,4,FALSE)</f>
        <v>Día</v>
      </c>
      <c r="E659" s="205">
        <v>0.36</v>
      </c>
      <c r="F659" s="23">
        <v>7</v>
      </c>
      <c r="G659" s="13">
        <f>VLOOKUP(B659,'LISTA DE PRECIOS'!A:E,5,FALSE)</f>
        <v>67964</v>
      </c>
      <c r="H659" s="119">
        <f>+ROUND(E659*F659*G659,0)</f>
        <v>171269</v>
      </c>
    </row>
    <row r="660" spans="2:8" ht="15.75" thickBot="1">
      <c r="B660" s="135" t="s">
        <v>2516</v>
      </c>
      <c r="C660" s="56" t="str">
        <f>VLOOKUP(B660,'LISTA DE PRECIOS'!A:B,2,FALSE)</f>
        <v>Oficial</v>
      </c>
      <c r="D660" s="12" t="str">
        <f>VLOOKUP(B660,'LISTA DE PRECIOS'!A:D,4,FALSE)</f>
        <v>Día</v>
      </c>
      <c r="E660" s="205">
        <v>0.36</v>
      </c>
      <c r="F660" s="125">
        <v>1</v>
      </c>
      <c r="G660" s="13">
        <f>VLOOKUP(B660,'LISTA DE PRECIOS'!A:E,5,FALSE)</f>
        <v>122335</v>
      </c>
      <c r="H660" s="131">
        <f>+ROUND(E660*F660*G660,0)</f>
        <v>44041</v>
      </c>
    </row>
    <row r="661" spans="2:8" ht="15.75" thickBot="1">
      <c r="B661" s="991"/>
      <c r="C661" s="991"/>
      <c r="D661" s="991"/>
      <c r="E661" s="1042" t="s">
        <v>506</v>
      </c>
      <c r="F661" s="1043"/>
      <c r="G661" s="1031"/>
      <c r="H661" s="29">
        <f>ROUND(SUM(H659:H660),0)</f>
        <v>215310</v>
      </c>
    </row>
    <row r="662" spans="2:8" ht="15.75" thickBot="1">
      <c r="B662" s="42"/>
      <c r="C662" s="42"/>
      <c r="D662" s="42"/>
      <c r="E662" s="42"/>
      <c r="F662" s="42"/>
      <c r="G662" s="42"/>
      <c r="H662" s="42"/>
    </row>
    <row r="663" spans="2:8" ht="15.75" thickBot="1">
      <c r="B663" s="40"/>
      <c r="C663" s="40"/>
      <c r="D663" s="40"/>
      <c r="E663" s="995" t="s">
        <v>507</v>
      </c>
      <c r="F663" s="996"/>
      <c r="G663" s="997"/>
      <c r="H663" s="14">
        <f>+ROUND(H661+H652+H644+H656,0)</f>
        <v>749653</v>
      </c>
    </row>
    <row r="665" spans="2:8" ht="15.75" thickBot="1"/>
    <row r="666" spans="2:8" ht="16.5" thickBot="1">
      <c r="B666" s="998" t="s">
        <v>2583</v>
      </c>
      <c r="C666" s="999"/>
      <c r="D666" s="999"/>
      <c r="E666" s="999"/>
      <c r="F666" s="999"/>
      <c r="G666" s="999"/>
      <c r="H666" s="1000"/>
    </row>
    <row r="667" spans="2:8" ht="15" customHeight="1" thickBot="1">
      <c r="B667" s="1001" t="s">
        <v>488</v>
      </c>
      <c r="C667" s="1002"/>
      <c r="D667" s="1003"/>
      <c r="E667" s="1004"/>
      <c r="F667" s="1004"/>
      <c r="G667" s="1004"/>
      <c r="H667" s="1005"/>
    </row>
    <row r="668" spans="2:8" ht="15" customHeight="1" thickBot="1">
      <c r="B668" s="1006" t="s">
        <v>487</v>
      </c>
      <c r="C668" s="1007"/>
      <c r="D668" s="1259" t="s">
        <v>2616</v>
      </c>
      <c r="E668" s="1260"/>
      <c r="F668" s="1260"/>
      <c r="G668" s="1260"/>
      <c r="H668" s="1261"/>
    </row>
    <row r="669" spans="2:8" ht="14.45" customHeight="1">
      <c r="B669" s="1010" t="e">
        <f>VLOOKUP(D668,ACTIVIDADES!A:D,2,FALSE)</f>
        <v>#N/A</v>
      </c>
      <c r="C669" s="1011"/>
      <c r="D669" s="1010" t="s">
        <v>34</v>
      </c>
      <c r="E669" s="1011"/>
      <c r="F669" s="1011"/>
      <c r="G669" s="1011"/>
      <c r="H669" s="38" t="s">
        <v>1</v>
      </c>
    </row>
    <row r="670" spans="2:8">
      <c r="B670" s="1012"/>
      <c r="C670" s="1013"/>
      <c r="D670" s="1016">
        <f>+ROUND(H693+H684+H680+H688,0)</f>
        <v>77196</v>
      </c>
      <c r="E670" s="1017"/>
      <c r="F670" s="1017"/>
      <c r="G670" s="1017"/>
      <c r="H670" s="1020" t="e">
        <v>#N/A</v>
      </c>
    </row>
    <row r="671" spans="2:8" ht="15.75" thickBot="1">
      <c r="B671" s="1014"/>
      <c r="C671" s="1015"/>
      <c r="D671" s="1018"/>
      <c r="E671" s="1019"/>
      <c r="F671" s="1019"/>
      <c r="G671" s="1019"/>
      <c r="H671" s="1021"/>
    </row>
    <row r="672" spans="2:8" ht="15.75" thickBot="1"/>
    <row r="673" spans="2:8">
      <c r="B673" s="1028" t="s">
        <v>494</v>
      </c>
      <c r="C673" s="1029"/>
      <c r="D673" s="41" t="s">
        <v>495</v>
      </c>
      <c r="E673" s="25" t="s">
        <v>496</v>
      </c>
      <c r="F673" s="25" t="s">
        <v>2542</v>
      </c>
      <c r="G673" s="26" t="s">
        <v>492</v>
      </c>
      <c r="H673" s="27" t="s">
        <v>493</v>
      </c>
    </row>
    <row r="674" spans="2:8">
      <c r="B674" s="57" t="s">
        <v>1114</v>
      </c>
      <c r="C674" s="56" t="str">
        <f>VLOOKUP(B674,'LISTA DE PRECIOS'!A:B,2,FALSE)</f>
        <v>Tabla para formaleta de 1" x 10" x 2,9 m</v>
      </c>
      <c r="D674" s="12" t="str">
        <f>VLOOKUP(B674,'LISTA DE PRECIOS'!A:D,4,FALSE)</f>
        <v>M</v>
      </c>
      <c r="E674" s="208">
        <v>2</v>
      </c>
      <c r="F674" s="12">
        <v>0.33333333333333331</v>
      </c>
      <c r="G674" s="13">
        <f>VLOOKUP(B674,'LISTA DE PRECIOS'!A:E,5,FALSE)</f>
        <v>5377</v>
      </c>
      <c r="H674" s="39">
        <f t="shared" ref="H674:H678" si="16">+ROUND(E674*F674*G674,0)</f>
        <v>3585</v>
      </c>
    </row>
    <row r="675" spans="2:8">
      <c r="B675" s="57" t="s">
        <v>1268</v>
      </c>
      <c r="C675" s="56" t="str">
        <f>VLOOKUP(B675,'LISTA DE PRECIOS'!A:B,2,FALSE)</f>
        <v xml:space="preserve">Varillón de sajo 3x3 </v>
      </c>
      <c r="D675" s="12" t="str">
        <f>VLOOKUP(B675,'LISTA DE PRECIOS'!A:D,4,FALSE)</f>
        <v>M</v>
      </c>
      <c r="E675" s="208">
        <v>2</v>
      </c>
      <c r="F675" s="12">
        <v>0.33333333333333331</v>
      </c>
      <c r="G675" s="13">
        <f>VLOOKUP(B675,'LISTA DE PRECIOS'!A:E,5,FALSE)</f>
        <v>2595</v>
      </c>
      <c r="H675" s="39">
        <f t="shared" ref="H675" si="17">+ROUND(E675*F675*G675,0)</f>
        <v>1730</v>
      </c>
    </row>
    <row r="676" spans="2:8">
      <c r="B676" s="57" t="s">
        <v>1073</v>
      </c>
      <c r="C676" s="56" t="str">
        <f>VLOOKUP(B676,'LISTA DE PRECIOS'!A:B,2,FALSE)</f>
        <v>Puntilla (promedio)</v>
      </c>
      <c r="D676" s="12" t="str">
        <f>VLOOKUP(B676,'LISTA DE PRECIOS'!A:D,4,FALSE)</f>
        <v>Lb</v>
      </c>
      <c r="E676" s="12">
        <v>7.0000000000000007E-2</v>
      </c>
      <c r="F676" s="12">
        <v>1</v>
      </c>
      <c r="G676" s="13">
        <f>VLOOKUP(B676,'LISTA DE PRECIOS'!A:E,5,FALSE)</f>
        <v>3500</v>
      </c>
      <c r="H676" s="39">
        <f t="shared" si="16"/>
        <v>245</v>
      </c>
    </row>
    <row r="677" spans="2:8">
      <c r="B677" s="57" t="s">
        <v>692</v>
      </c>
      <c r="C677" s="56" t="str">
        <f>VLOOKUP(B677,'LISTA DE PRECIOS'!A:B,2,FALSE)</f>
        <v>Antisol blanco</v>
      </c>
      <c r="D677" s="12" t="str">
        <f>VLOOKUP(B677,'LISTA DE PRECIOS'!A:D,4,FALSE)</f>
        <v>Kg</v>
      </c>
      <c r="E677" s="208">
        <v>0.2</v>
      </c>
      <c r="F677" s="12">
        <v>1.03</v>
      </c>
      <c r="G677" s="13">
        <f>VLOOKUP(B677,'LISTA DE PRECIOS'!A:E,5,FALSE)</f>
        <v>17224</v>
      </c>
      <c r="H677" s="39">
        <f t="shared" si="16"/>
        <v>3548</v>
      </c>
    </row>
    <row r="678" spans="2:8">
      <c r="B678" s="57" t="s">
        <v>2418</v>
      </c>
      <c r="C678" s="56" t="str">
        <f>VLOOKUP(B678,'LISTA DE PRECIOS'!A:B,2,FALSE)</f>
        <v>Concreto de 27,6 Mpa (4000) (producción)</v>
      </c>
      <c r="D678" s="12" t="str">
        <f>VLOOKUP(B678,'LISTA DE PRECIOS'!A:D,4,FALSE)</f>
        <v>M3</v>
      </c>
      <c r="E678" s="12">
        <v>0.1</v>
      </c>
      <c r="F678" s="12">
        <v>1.05</v>
      </c>
      <c r="G678" s="13">
        <f>VLOOKUP(B678,'LISTA DE PRECIOS'!A:E,5,FALSE)</f>
        <v>400682</v>
      </c>
      <c r="H678" s="39">
        <f t="shared" si="16"/>
        <v>42072</v>
      </c>
    </row>
    <row r="679" spans="2:8" ht="15.75" thickBot="1">
      <c r="B679" s="5"/>
      <c r="C679" s="139"/>
      <c r="D679" s="138"/>
      <c r="E679" s="137"/>
      <c r="F679" s="137"/>
      <c r="G679" s="136"/>
      <c r="H679" s="6"/>
    </row>
    <row r="680" spans="2:8" ht="15.75" thickBot="1">
      <c r="B680" s="1022"/>
      <c r="C680" s="1023"/>
      <c r="D680" s="1024"/>
      <c r="E680" s="1025" t="s">
        <v>497</v>
      </c>
      <c r="F680" s="994"/>
      <c r="G680" s="1026"/>
      <c r="H680" s="28">
        <f>ROUND(SUM(H674:H679),0)</f>
        <v>51180</v>
      </c>
    </row>
    <row r="681" spans="2:8" ht="15.75" thickBot="1">
      <c r="B681" s="1027"/>
      <c r="C681" s="1027"/>
      <c r="D681" s="1027"/>
      <c r="E681" s="1027"/>
      <c r="F681" s="1027"/>
      <c r="G681" s="1027"/>
      <c r="H681" s="1027"/>
    </row>
    <row r="682" spans="2:8">
      <c r="B682" s="1028" t="s">
        <v>489</v>
      </c>
      <c r="C682" s="1029"/>
      <c r="D682" s="41" t="s">
        <v>490</v>
      </c>
      <c r="E682" s="25" t="s">
        <v>491</v>
      </c>
      <c r="F682" s="25" t="s">
        <v>2530</v>
      </c>
      <c r="G682" s="26" t="s">
        <v>492</v>
      </c>
      <c r="H682" s="27" t="s">
        <v>493</v>
      </c>
    </row>
    <row r="683" spans="2:8">
      <c r="B683" s="54" t="s">
        <v>543</v>
      </c>
      <c r="C683" s="56" t="str">
        <f>VLOOKUP(B683,'LISTA DE PRECIOS'!A:B,2,FALSE)</f>
        <v>Herramienta menor</v>
      </c>
      <c r="D683" s="12" t="str">
        <f>VLOOKUP(B683,'LISTA DE PRECIOS'!A:D,4,FALSE)</f>
        <v>%MO</v>
      </c>
      <c r="E683" s="55">
        <v>0.1</v>
      </c>
      <c r="F683" s="206">
        <v>1</v>
      </c>
      <c r="G683" s="13">
        <f>+H693</f>
        <v>23651</v>
      </c>
      <c r="H683" s="24">
        <f>+ROUND(E683*G683,0)</f>
        <v>2365</v>
      </c>
    </row>
    <row r="684" spans="2:8" ht="15.75" thickBot="1">
      <c r="B684" s="1022"/>
      <c r="C684" s="1023"/>
      <c r="D684" s="1024"/>
      <c r="E684" s="1030" t="s">
        <v>498</v>
      </c>
      <c r="F684" s="1031"/>
      <c r="G684" s="1032"/>
      <c r="H684" s="29">
        <f>ROUND(SUM(H683:H683),0)</f>
        <v>2365</v>
      </c>
    </row>
    <row r="685" spans="2:8" ht="15.75" thickBot="1">
      <c r="B685" s="42"/>
      <c r="C685" s="42"/>
      <c r="D685" s="42"/>
      <c r="E685" s="10"/>
      <c r="F685" s="10"/>
      <c r="G685" s="7"/>
      <c r="H685" s="8"/>
    </row>
    <row r="686" spans="2:8" ht="24.75" thickBot="1">
      <c r="B686" s="1033" t="s">
        <v>499</v>
      </c>
      <c r="C686" s="1034"/>
      <c r="D686" s="30" t="s">
        <v>495</v>
      </c>
      <c r="E686" s="30" t="s">
        <v>501</v>
      </c>
      <c r="F686" s="25" t="s">
        <v>2542</v>
      </c>
      <c r="G686" s="31" t="s">
        <v>500</v>
      </c>
      <c r="H686" s="32" t="s">
        <v>493</v>
      </c>
    </row>
    <row r="687" spans="2:8" ht="15.75" thickBot="1">
      <c r="B687" s="15">
        <v>3</v>
      </c>
      <c r="C687" s="16" t="s">
        <v>4</v>
      </c>
      <c r="D687" s="17"/>
      <c r="E687" s="18"/>
      <c r="F687" s="18"/>
      <c r="G687" s="19"/>
      <c r="H687" s="20">
        <f>+ROUND(E687*G687,0)</f>
        <v>0</v>
      </c>
    </row>
    <row r="688" spans="2:8" ht="15.75" thickBot="1">
      <c r="B688" s="991"/>
      <c r="C688" s="991"/>
      <c r="D688" s="991"/>
      <c r="E688" s="992" t="s">
        <v>502</v>
      </c>
      <c r="F688" s="993"/>
      <c r="G688" s="994"/>
      <c r="H688" s="33">
        <f>ROUND(SUM(H687:H687),0)</f>
        <v>0</v>
      </c>
    </row>
    <row r="689" spans="2:11" ht="15.75" thickBot="1">
      <c r="B689" s="1027"/>
      <c r="C689" s="1027"/>
      <c r="D689" s="1027"/>
      <c r="E689" s="1027"/>
      <c r="F689" s="1027"/>
      <c r="G689" s="1027"/>
      <c r="H689" s="1027"/>
      <c r="K689" s="1" t="s">
        <v>2614</v>
      </c>
    </row>
    <row r="690" spans="2:11">
      <c r="B690" s="1028" t="s">
        <v>503</v>
      </c>
      <c r="C690" s="1029"/>
      <c r="D690" s="41" t="s">
        <v>495</v>
      </c>
      <c r="E690" s="25" t="s">
        <v>504</v>
      </c>
      <c r="F690" s="25" t="s">
        <v>2530</v>
      </c>
      <c r="G690" s="26" t="s">
        <v>505</v>
      </c>
      <c r="H690" s="27" t="s">
        <v>493</v>
      </c>
    </row>
    <row r="691" spans="2:11">
      <c r="B691" s="111" t="s">
        <v>2514</v>
      </c>
      <c r="C691" s="56" t="str">
        <f>VLOOKUP(B691,'LISTA DE PRECIOS'!A:B,2,FALSE)</f>
        <v>Ayudante</v>
      </c>
      <c r="D691" s="12" t="str">
        <f>VLOOKUP(B691,'LISTA DE PRECIOS'!A:D,4,FALSE)</f>
        <v>Día</v>
      </c>
      <c r="E691" s="205">
        <v>0.06</v>
      </c>
      <c r="F691" s="23">
        <v>4</v>
      </c>
      <c r="G691" s="13">
        <f>VLOOKUP(B691,'LISTA DE PRECIOS'!A:E,5,FALSE)</f>
        <v>67964</v>
      </c>
      <c r="H691" s="119">
        <f>+ROUND(E691*F691*G691,0)</f>
        <v>16311</v>
      </c>
    </row>
    <row r="692" spans="2:11" ht="15.75" thickBot="1">
      <c r="B692" s="135" t="s">
        <v>2516</v>
      </c>
      <c r="C692" s="56" t="str">
        <f>VLOOKUP(B692,'LISTA DE PRECIOS'!A:B,2,FALSE)</f>
        <v>Oficial</v>
      </c>
      <c r="D692" s="12" t="str">
        <f>VLOOKUP(B692,'LISTA DE PRECIOS'!A:D,4,FALSE)</f>
        <v>Día</v>
      </c>
      <c r="E692" s="205">
        <v>0.06</v>
      </c>
      <c r="F692" s="125">
        <v>1</v>
      </c>
      <c r="G692" s="13">
        <f>VLOOKUP(B692,'LISTA DE PRECIOS'!A:E,5,FALSE)</f>
        <v>122335</v>
      </c>
      <c r="H692" s="131">
        <f>+ROUND(E692*F692*G692,0)</f>
        <v>7340</v>
      </c>
    </row>
    <row r="693" spans="2:11" ht="15.75" thickBot="1">
      <c r="B693" s="991"/>
      <c r="C693" s="991"/>
      <c r="D693" s="991"/>
      <c r="E693" s="1042" t="s">
        <v>506</v>
      </c>
      <c r="F693" s="1043"/>
      <c r="G693" s="1031"/>
      <c r="H693" s="29">
        <f>ROUND(SUM(H691:H692),0)</f>
        <v>23651</v>
      </c>
    </row>
    <row r="694" spans="2:11" ht="15.75" thickBot="1">
      <c r="B694" s="42"/>
      <c r="C694" s="42"/>
      <c r="D694" s="42"/>
      <c r="E694" s="42"/>
      <c r="F694" s="42"/>
      <c r="G694" s="42"/>
      <c r="H694" s="42"/>
    </row>
    <row r="695" spans="2:11" ht="15.75" thickBot="1">
      <c r="B695" s="40"/>
      <c r="C695" s="40"/>
      <c r="D695" s="40"/>
      <c r="E695" s="995" t="s">
        <v>507</v>
      </c>
      <c r="F695" s="996"/>
      <c r="G695" s="997"/>
      <c r="H695" s="14">
        <f>+ROUND(H693+H684+H680+H688,0)</f>
        <v>77196</v>
      </c>
    </row>
    <row r="697" spans="2:11" ht="15.75" thickBot="1"/>
    <row r="698" spans="2:11" ht="16.5" thickBot="1">
      <c r="B698" s="998" t="s">
        <v>2583</v>
      </c>
      <c r="C698" s="999"/>
      <c r="D698" s="999"/>
      <c r="E698" s="999"/>
      <c r="F698" s="999"/>
      <c r="G698" s="999"/>
      <c r="H698" s="1000"/>
    </row>
    <row r="699" spans="2:11" ht="15" customHeight="1" thickBot="1">
      <c r="B699" s="1001" t="s">
        <v>488</v>
      </c>
      <c r="C699" s="1002"/>
      <c r="D699" s="1003"/>
      <c r="E699" s="1004"/>
      <c r="F699" s="1004"/>
      <c r="G699" s="1004"/>
      <c r="H699" s="1005"/>
    </row>
    <row r="700" spans="2:11" ht="15" customHeight="1" thickBot="1">
      <c r="B700" s="1006" t="s">
        <v>487</v>
      </c>
      <c r="C700" s="1007"/>
      <c r="D700" s="1259" t="s">
        <v>2617</v>
      </c>
      <c r="E700" s="1260"/>
      <c r="F700" s="1260"/>
      <c r="G700" s="1260"/>
      <c r="H700" s="1261"/>
    </row>
    <row r="701" spans="2:11" ht="14.45" customHeight="1">
      <c r="B701" s="1010" t="e">
        <f>VLOOKUP(D700,ACTIVIDADES!A:D,2,FALSE)</f>
        <v>#N/A</v>
      </c>
      <c r="C701" s="1011"/>
      <c r="D701" s="1010" t="s">
        <v>34</v>
      </c>
      <c r="E701" s="1011"/>
      <c r="F701" s="1011"/>
      <c r="G701" s="1011"/>
      <c r="H701" s="38" t="s">
        <v>1</v>
      </c>
    </row>
    <row r="702" spans="2:11">
      <c r="B702" s="1012"/>
      <c r="C702" s="1013"/>
      <c r="D702" s="1016">
        <f>+ROUND(H725+H716+H710+H720,0)</f>
        <v>777879</v>
      </c>
      <c r="E702" s="1017"/>
      <c r="F702" s="1017"/>
      <c r="G702" s="1017"/>
      <c r="H702" s="1020" t="e">
        <v>#N/A</v>
      </c>
    </row>
    <row r="703" spans="2:11" ht="15.75" thickBot="1">
      <c r="B703" s="1014"/>
      <c r="C703" s="1015"/>
      <c r="D703" s="1018"/>
      <c r="E703" s="1019"/>
      <c r="F703" s="1019"/>
      <c r="G703" s="1019"/>
      <c r="H703" s="1021"/>
    </row>
    <row r="704" spans="2:11" ht="15.75" thickBot="1"/>
    <row r="705" spans="2:8">
      <c r="B705" s="1028" t="s">
        <v>494</v>
      </c>
      <c r="C705" s="1029"/>
      <c r="D705" s="41" t="s">
        <v>495</v>
      </c>
      <c r="E705" s="25" t="s">
        <v>496</v>
      </c>
      <c r="F705" s="25" t="s">
        <v>2542</v>
      </c>
      <c r="G705" s="26" t="s">
        <v>492</v>
      </c>
      <c r="H705" s="27" t="s">
        <v>493</v>
      </c>
    </row>
    <row r="706" spans="2:8">
      <c r="B706" s="57" t="s">
        <v>658</v>
      </c>
      <c r="C706" s="56" t="str">
        <f>VLOOKUP(B706,'LISTA DE PRECIOS'!A:B,2,FALSE)</f>
        <v>ACPM</v>
      </c>
      <c r="D706" s="12" t="str">
        <f>VLOOKUP(B706,'LISTA DE PRECIOS'!A:D,4,FALSE)</f>
        <v>Gl</v>
      </c>
      <c r="E706" s="208">
        <v>0.6</v>
      </c>
      <c r="F706" s="12">
        <v>1.05</v>
      </c>
      <c r="G706" s="13">
        <f>VLOOKUP(B706,'LISTA DE PRECIOS'!A:E,5,FALSE)</f>
        <v>8725</v>
      </c>
      <c r="H706" s="39">
        <f>+ROUND(E706*F706*G706,0)</f>
        <v>5497</v>
      </c>
    </row>
    <row r="707" spans="2:8">
      <c r="B707" s="57" t="s">
        <v>692</v>
      </c>
      <c r="C707" s="56" t="str">
        <f>VLOOKUP(B707,'LISTA DE PRECIOS'!A:B,2,FALSE)</f>
        <v>Antisol blanco</v>
      </c>
      <c r="D707" s="12" t="str">
        <f>VLOOKUP(B707,'LISTA DE PRECIOS'!A:D,4,FALSE)</f>
        <v>Kg</v>
      </c>
      <c r="E707" s="12">
        <v>2.5</v>
      </c>
      <c r="F707" s="12">
        <v>1.05</v>
      </c>
      <c r="G707" s="13">
        <f>VLOOKUP(B707,'LISTA DE PRECIOS'!A:E,5,FALSE)</f>
        <v>17224</v>
      </c>
      <c r="H707" s="39">
        <f>+ROUND(E707*F707*G707,0)</f>
        <v>45213</v>
      </c>
    </row>
    <row r="708" spans="2:8">
      <c r="B708" s="57" t="s">
        <v>2418</v>
      </c>
      <c r="C708" s="56" t="str">
        <f>VLOOKUP(B708,'LISTA DE PRECIOS'!A:B,2,FALSE)</f>
        <v>Concreto de 27,6 Mpa (4000) (producción)</v>
      </c>
      <c r="D708" s="12" t="str">
        <f>VLOOKUP(B708,'LISTA DE PRECIOS'!A:D,4,FALSE)</f>
        <v>M3</v>
      </c>
      <c r="E708" s="176">
        <v>1</v>
      </c>
      <c r="F708" s="12">
        <v>1.05</v>
      </c>
      <c r="G708" s="13">
        <f>VLOOKUP(B708,'LISTA DE PRECIOS'!A:E,5,FALSE)</f>
        <v>400682</v>
      </c>
      <c r="H708" s="39">
        <f>+ROUND(E708*F708*G708,0)</f>
        <v>420716</v>
      </c>
    </row>
    <row r="709" spans="2:8" ht="15.75" thickBot="1">
      <c r="B709" s="5"/>
      <c r="C709" s="139"/>
      <c r="D709" s="138"/>
      <c r="E709" s="137"/>
      <c r="F709" s="137"/>
      <c r="G709" s="136"/>
      <c r="H709" s="6"/>
    </row>
    <row r="710" spans="2:8" ht="15.75" thickBot="1">
      <c r="B710" s="1022"/>
      <c r="C710" s="1023"/>
      <c r="D710" s="1024"/>
      <c r="E710" s="1025" t="s">
        <v>497</v>
      </c>
      <c r="F710" s="994"/>
      <c r="G710" s="1026"/>
      <c r="H710" s="28">
        <f>ROUND(SUM(H706:H709),0)</f>
        <v>471426</v>
      </c>
    </row>
    <row r="711" spans="2:8" ht="15.75" thickBot="1">
      <c r="B711" s="1027"/>
      <c r="C711" s="1027"/>
      <c r="D711" s="1027"/>
      <c r="E711" s="1027"/>
      <c r="F711" s="1027"/>
      <c r="G711" s="1027"/>
      <c r="H711" s="1027"/>
    </row>
    <row r="712" spans="2:8">
      <c r="B712" s="1028" t="s">
        <v>489</v>
      </c>
      <c r="C712" s="1029"/>
      <c r="D712" s="41" t="s">
        <v>490</v>
      </c>
      <c r="E712" s="25" t="s">
        <v>491</v>
      </c>
      <c r="F712" s="25" t="s">
        <v>2530</v>
      </c>
      <c r="G712" s="26" t="s">
        <v>492</v>
      </c>
      <c r="H712" s="27" t="s">
        <v>493</v>
      </c>
    </row>
    <row r="713" spans="2:8">
      <c r="B713" s="54" t="s">
        <v>543</v>
      </c>
      <c r="C713" s="56" t="str">
        <f>VLOOKUP(B713,'LISTA DE PRECIOS'!A:B,2,FALSE)</f>
        <v>Herramienta menor</v>
      </c>
      <c r="D713" s="12" t="str">
        <f>VLOOKUP(B713,'LISTA DE PRECIOS'!A:D,4,FALSE)</f>
        <v>%MO</v>
      </c>
      <c r="E713" s="55">
        <v>0.1</v>
      </c>
      <c r="F713" s="206">
        <v>1</v>
      </c>
      <c r="G713" s="13">
        <f>+H725</f>
        <v>264108</v>
      </c>
      <c r="H713" s="24">
        <f>+ROUND(E713*G713,0)</f>
        <v>26411</v>
      </c>
    </row>
    <row r="714" spans="2:8">
      <c r="B714" s="54" t="s">
        <v>564</v>
      </c>
      <c r="C714" s="56" t="str">
        <f>VLOOKUP(B714,'LISTA DE PRECIOS'!A:B,2,FALSE)</f>
        <v>Vibrador eléctrico o a gasolina</v>
      </c>
      <c r="D714" s="12" t="str">
        <f>VLOOKUP(B714,'LISTA DE PRECIOS'!A:D,4,FALSE)</f>
        <v>Día</v>
      </c>
      <c r="E714" s="55">
        <v>0.2</v>
      </c>
      <c r="F714" s="206">
        <v>1</v>
      </c>
      <c r="G714" s="13">
        <v>31350</v>
      </c>
      <c r="H714" s="24">
        <f>+ROUND(E714*G714,0)</f>
        <v>6270</v>
      </c>
    </row>
    <row r="715" spans="2:8">
      <c r="B715" s="57" t="s">
        <v>642</v>
      </c>
      <c r="C715" s="56" t="str">
        <f>VLOOKUP(B715,'LISTA DE PRECIOS'!A:B,2,FALSE)</f>
        <v>Ensayo resistencia concretos</v>
      </c>
      <c r="D715" s="12" t="str">
        <f>VLOOKUP(B715,'LISTA DE PRECIOS'!A:D,4,FALSE)</f>
        <v>Un</v>
      </c>
      <c r="E715" s="55">
        <v>0.5</v>
      </c>
      <c r="F715" s="206">
        <v>1</v>
      </c>
      <c r="G715" s="13">
        <v>19327.560000000001</v>
      </c>
      <c r="H715" s="24">
        <f>+ROUND(E715*G715,0)</f>
        <v>9664</v>
      </c>
    </row>
    <row r="716" spans="2:8" ht="15.75" thickBot="1">
      <c r="B716" s="1022"/>
      <c r="C716" s="1023"/>
      <c r="D716" s="1024"/>
      <c r="E716" s="1030" t="s">
        <v>498</v>
      </c>
      <c r="F716" s="1031"/>
      <c r="G716" s="1032"/>
      <c r="H716" s="29">
        <f>ROUND(SUM(H713:H715),0)</f>
        <v>42345</v>
      </c>
    </row>
    <row r="717" spans="2:8" ht="15.75" thickBot="1">
      <c r="B717" s="42"/>
      <c r="C717" s="42"/>
      <c r="D717" s="42"/>
      <c r="E717" s="10"/>
      <c r="F717" s="10"/>
      <c r="G717" s="7"/>
      <c r="H717" s="8"/>
    </row>
    <row r="718" spans="2:8" ht="24.75" thickBot="1">
      <c r="B718" s="1033" t="s">
        <v>499</v>
      </c>
      <c r="C718" s="1034"/>
      <c r="D718" s="30" t="s">
        <v>495</v>
      </c>
      <c r="E718" s="30" t="s">
        <v>501</v>
      </c>
      <c r="F718" s="25" t="s">
        <v>2542</v>
      </c>
      <c r="G718" s="31" t="s">
        <v>500</v>
      </c>
      <c r="H718" s="32" t="s">
        <v>493</v>
      </c>
    </row>
    <row r="719" spans="2:8" ht="15.75" thickBot="1">
      <c r="B719" s="15">
        <v>3</v>
      </c>
      <c r="C719" s="16" t="s">
        <v>4</v>
      </c>
      <c r="D719" s="17"/>
      <c r="E719" s="18"/>
      <c r="F719" s="18"/>
      <c r="G719" s="19"/>
      <c r="H719" s="20">
        <f>+ROUND(E719*G719,0)</f>
        <v>0</v>
      </c>
    </row>
    <row r="720" spans="2:8" ht="15.75" thickBot="1">
      <c r="B720" s="991"/>
      <c r="C720" s="991"/>
      <c r="D720" s="991"/>
      <c r="E720" s="992" t="s">
        <v>502</v>
      </c>
      <c r="F720" s="993"/>
      <c r="G720" s="994"/>
      <c r="H720" s="33">
        <f>ROUND(SUM(H719:H719),0)</f>
        <v>0</v>
      </c>
    </row>
    <row r="721" spans="2:8" ht="15.75" thickBot="1">
      <c r="B721" s="1027"/>
      <c r="C721" s="1027"/>
      <c r="D721" s="1027"/>
      <c r="E721" s="1027"/>
      <c r="F721" s="1027"/>
      <c r="G721" s="1027"/>
      <c r="H721" s="1027"/>
    </row>
    <row r="722" spans="2:8">
      <c r="B722" s="1028" t="s">
        <v>503</v>
      </c>
      <c r="C722" s="1029"/>
      <c r="D722" s="41" t="s">
        <v>495</v>
      </c>
      <c r="E722" s="25" t="s">
        <v>504</v>
      </c>
      <c r="F722" s="25" t="s">
        <v>2530</v>
      </c>
      <c r="G722" s="26" t="s">
        <v>505</v>
      </c>
      <c r="H722" s="27" t="s">
        <v>493</v>
      </c>
    </row>
    <row r="723" spans="2:8">
      <c r="B723" s="111" t="s">
        <v>2514</v>
      </c>
      <c r="C723" s="56" t="str">
        <f>VLOOKUP(B723,'LISTA DE PRECIOS'!A:B,2,FALSE)</f>
        <v>Ayudante</v>
      </c>
      <c r="D723" s="12" t="str">
        <f>VLOOKUP(B723,'LISTA DE PRECIOS'!A:D,4,FALSE)</f>
        <v>Día</v>
      </c>
      <c r="E723" s="23">
        <v>0.67</v>
      </c>
      <c r="F723" s="23">
        <v>4</v>
      </c>
      <c r="G723" s="13">
        <f>VLOOKUP(B723,'LISTA DE PRECIOS'!A:E,5,FALSE)</f>
        <v>67964</v>
      </c>
      <c r="H723" s="119">
        <f>+ROUND(E723*F723*G723,0)</f>
        <v>182144</v>
      </c>
    </row>
    <row r="724" spans="2:8" ht="15.75" thickBot="1">
      <c r="B724" s="135" t="s">
        <v>2516</v>
      </c>
      <c r="C724" s="56" t="str">
        <f>VLOOKUP(B724,'LISTA DE PRECIOS'!A:B,2,FALSE)</f>
        <v>Oficial</v>
      </c>
      <c r="D724" s="12" t="str">
        <f>VLOOKUP(B724,'LISTA DE PRECIOS'!A:D,4,FALSE)</f>
        <v>Día</v>
      </c>
      <c r="E724" s="23">
        <v>0.67</v>
      </c>
      <c r="F724" s="125">
        <v>1</v>
      </c>
      <c r="G724" s="13">
        <f>VLOOKUP(B724,'LISTA DE PRECIOS'!A:E,5,FALSE)</f>
        <v>122335</v>
      </c>
      <c r="H724" s="131">
        <f>+ROUND(E724*F724*G724,0)</f>
        <v>81964</v>
      </c>
    </row>
    <row r="725" spans="2:8" ht="15.75" thickBot="1">
      <c r="B725" s="991"/>
      <c r="C725" s="991"/>
      <c r="D725" s="991"/>
      <c r="E725" s="1042" t="s">
        <v>506</v>
      </c>
      <c r="F725" s="1043"/>
      <c r="G725" s="1031"/>
      <c r="H725" s="29">
        <f>ROUND(SUM(H723:H724),0)</f>
        <v>264108</v>
      </c>
    </row>
    <row r="726" spans="2:8" ht="15.75" thickBot="1">
      <c r="B726" s="42"/>
      <c r="C726" s="42"/>
      <c r="D726" s="42"/>
      <c r="E726" s="42"/>
      <c r="F726" s="42"/>
      <c r="G726" s="42"/>
      <c r="H726" s="42"/>
    </row>
    <row r="727" spans="2:8" ht="15.75" thickBot="1">
      <c r="B727" s="40"/>
      <c r="C727" s="40"/>
      <c r="D727" s="40"/>
      <c r="E727" s="995" t="s">
        <v>507</v>
      </c>
      <c r="F727" s="996"/>
      <c r="G727" s="997"/>
      <c r="H727" s="14">
        <f>+ROUND(H725+H716+H710+H720,0)</f>
        <v>777879</v>
      </c>
    </row>
    <row r="729" spans="2:8" ht="15.75" thickBot="1"/>
    <row r="730" spans="2:8" ht="16.5" thickBot="1">
      <c r="B730" s="998" t="s">
        <v>2583</v>
      </c>
      <c r="C730" s="999"/>
      <c r="D730" s="999"/>
      <c r="E730" s="999"/>
      <c r="F730" s="999"/>
      <c r="G730" s="999"/>
      <c r="H730" s="1000"/>
    </row>
    <row r="731" spans="2:8" ht="15.75" thickBot="1">
      <c r="B731" s="1001" t="s">
        <v>487</v>
      </c>
      <c r="C731" s="1002"/>
      <c r="D731" s="1003"/>
      <c r="E731" s="1004"/>
      <c r="F731" s="1004"/>
      <c r="G731" s="1004"/>
      <c r="H731" s="1005"/>
    </row>
    <row r="732" spans="2:8" ht="15.75" thickBot="1">
      <c r="B732" s="1006" t="s">
        <v>488</v>
      </c>
      <c r="C732" s="1007"/>
      <c r="D732" s="1259" t="s">
        <v>2618</v>
      </c>
      <c r="E732" s="1260"/>
      <c r="F732" s="1260"/>
      <c r="G732" s="1260"/>
      <c r="H732" s="1261"/>
    </row>
    <row r="733" spans="2:8" ht="14.45" customHeight="1">
      <c r="B733" s="1010" t="e">
        <f>VLOOKUP(D732,ACTIVIDADES!A:D,2,FALSE)</f>
        <v>#N/A</v>
      </c>
      <c r="C733" s="1011"/>
      <c r="D733" s="1010" t="s">
        <v>34</v>
      </c>
      <c r="E733" s="1011"/>
      <c r="F733" s="1011"/>
      <c r="G733" s="1011"/>
      <c r="H733" s="38" t="s">
        <v>1</v>
      </c>
    </row>
    <row r="734" spans="2:8">
      <c r="B734" s="1012"/>
      <c r="C734" s="1013"/>
      <c r="D734" s="1016">
        <f>+ROUND(H757+H748+H742+H752,0)</f>
        <v>794005</v>
      </c>
      <c r="E734" s="1017"/>
      <c r="F734" s="1017"/>
      <c r="G734" s="1017"/>
      <c r="H734" s="1020" t="e">
        <v>#N/A</v>
      </c>
    </row>
    <row r="735" spans="2:8" ht="15.75" thickBot="1">
      <c r="B735" s="1014"/>
      <c r="C735" s="1015"/>
      <c r="D735" s="1018"/>
      <c r="E735" s="1019"/>
      <c r="F735" s="1019"/>
      <c r="G735" s="1019"/>
      <c r="H735" s="1021"/>
    </row>
    <row r="736" spans="2:8" ht="15.75" thickBot="1"/>
    <row r="737" spans="2:8">
      <c r="B737" s="1028" t="s">
        <v>494</v>
      </c>
      <c r="C737" s="1029"/>
      <c r="D737" s="41" t="s">
        <v>495</v>
      </c>
      <c r="E737" s="25" t="s">
        <v>496</v>
      </c>
      <c r="F737" s="25" t="s">
        <v>2542</v>
      </c>
      <c r="G737" s="26" t="s">
        <v>492</v>
      </c>
      <c r="H737" s="27" t="s">
        <v>493</v>
      </c>
    </row>
    <row r="738" spans="2:8">
      <c r="B738" s="57" t="s">
        <v>658</v>
      </c>
      <c r="C738" s="56" t="str">
        <f>VLOOKUP(B738,'LISTA DE PRECIOS'!A:B,2,FALSE)</f>
        <v>ACPM</v>
      </c>
      <c r="D738" s="12" t="str">
        <f>VLOOKUP(B738,'LISTA DE PRECIOS'!A:D,4,FALSE)</f>
        <v>Gl</v>
      </c>
      <c r="E738" s="208">
        <v>0.6</v>
      </c>
      <c r="F738" s="12">
        <v>1.05</v>
      </c>
      <c r="G738" s="13">
        <f>VLOOKUP(B738,'LISTA DE PRECIOS'!A:E,5,FALSE)</f>
        <v>8725</v>
      </c>
      <c r="H738" s="39">
        <f>+ROUND(E738*F738*G738,0)</f>
        <v>5497</v>
      </c>
    </row>
    <row r="739" spans="2:8">
      <c r="B739" s="57" t="s">
        <v>692</v>
      </c>
      <c r="C739" s="56" t="str">
        <f>VLOOKUP(B739,'LISTA DE PRECIOS'!A:B,2,FALSE)</f>
        <v>Antisol blanco</v>
      </c>
      <c r="D739" s="12" t="str">
        <f>VLOOKUP(B739,'LISTA DE PRECIOS'!A:D,4,FALSE)</f>
        <v>Kg</v>
      </c>
      <c r="E739" s="12">
        <v>1</v>
      </c>
      <c r="F739" s="12">
        <v>1.05</v>
      </c>
      <c r="G739" s="13">
        <f>VLOOKUP(B739,'LISTA DE PRECIOS'!A:E,5,FALSE)</f>
        <v>17224</v>
      </c>
      <c r="H739" s="39">
        <f>+ROUND(E739*F739*G739,0)</f>
        <v>18085</v>
      </c>
    </row>
    <row r="740" spans="2:8">
      <c r="B740" s="57" t="s">
        <v>2418</v>
      </c>
      <c r="C740" s="56" t="str">
        <f>VLOOKUP(B740,'LISTA DE PRECIOS'!A:B,2,FALSE)</f>
        <v>Concreto de 27,6 Mpa (4000) (producción)</v>
      </c>
      <c r="D740" s="12" t="str">
        <f>VLOOKUP(B740,'LISTA DE PRECIOS'!A:D,4,FALSE)</f>
        <v>M3</v>
      </c>
      <c r="E740" s="176">
        <v>1</v>
      </c>
      <c r="F740" s="12">
        <v>1.05</v>
      </c>
      <c r="G740" s="13">
        <f>VLOOKUP(B740,'LISTA DE PRECIOS'!A:E,5,FALSE)</f>
        <v>400682</v>
      </c>
      <c r="H740" s="39">
        <f>+ROUND(E740*F740*G740,0)</f>
        <v>420716</v>
      </c>
    </row>
    <row r="741" spans="2:8" ht="15.75" thickBot="1">
      <c r="B741" s="5"/>
      <c r="C741" s="139"/>
      <c r="D741" s="138"/>
      <c r="E741" s="137"/>
      <c r="F741" s="137"/>
      <c r="G741" s="136"/>
      <c r="H741" s="6"/>
    </row>
    <row r="742" spans="2:8" ht="15.75" thickBot="1">
      <c r="B742" s="1022"/>
      <c r="C742" s="1023"/>
      <c r="D742" s="1024"/>
      <c r="E742" s="1025" t="s">
        <v>497</v>
      </c>
      <c r="F742" s="994"/>
      <c r="G742" s="1026"/>
      <c r="H742" s="28">
        <f>ROUND(SUM(H738:H741),0)</f>
        <v>444298</v>
      </c>
    </row>
    <row r="743" spans="2:8" ht="15.75" thickBot="1">
      <c r="B743" s="1027"/>
      <c r="C743" s="1027"/>
      <c r="D743" s="1027"/>
      <c r="E743" s="1027"/>
      <c r="F743" s="1027"/>
      <c r="G743" s="1027"/>
      <c r="H743" s="1027"/>
    </row>
    <row r="744" spans="2:8">
      <c r="B744" s="1028" t="s">
        <v>489</v>
      </c>
      <c r="C744" s="1029"/>
      <c r="D744" s="41" t="s">
        <v>490</v>
      </c>
      <c r="E744" s="25" t="s">
        <v>491</v>
      </c>
      <c r="F744" s="25" t="s">
        <v>2530</v>
      </c>
      <c r="G744" s="26" t="s">
        <v>492</v>
      </c>
      <c r="H744" s="27" t="s">
        <v>493</v>
      </c>
    </row>
    <row r="745" spans="2:8">
      <c r="B745" s="54" t="s">
        <v>543</v>
      </c>
      <c r="C745" s="56" t="str">
        <f>VLOOKUP(B745,'LISTA DE PRECIOS'!A:B,2,FALSE)</f>
        <v>Herramienta menor</v>
      </c>
      <c r="D745" s="12" t="str">
        <f>VLOOKUP(B745,'LISTA DE PRECIOS'!A:D,4,FALSE)</f>
        <v>%MO</v>
      </c>
      <c r="E745" s="55">
        <v>0.1</v>
      </c>
      <c r="F745" s="206">
        <v>1</v>
      </c>
      <c r="G745" s="13">
        <f>+H757</f>
        <v>303527</v>
      </c>
      <c r="H745" s="24">
        <f>+ROUND(E745*G745,0)</f>
        <v>30353</v>
      </c>
    </row>
    <row r="746" spans="2:8">
      <c r="B746" s="54" t="s">
        <v>564</v>
      </c>
      <c r="C746" s="56" t="str">
        <f>VLOOKUP(B746,'LISTA DE PRECIOS'!A:B,2,FALSE)</f>
        <v>Vibrador eléctrico o a gasolina</v>
      </c>
      <c r="D746" s="12" t="str">
        <f>VLOOKUP(B746,'LISTA DE PRECIOS'!A:D,4,FALSE)</f>
        <v>Día</v>
      </c>
      <c r="E746" s="55">
        <v>0.2</v>
      </c>
      <c r="F746" s="206">
        <v>1</v>
      </c>
      <c r="G746" s="13">
        <f>VLOOKUP(B746,'LISTA DE PRECIOS'!A:E,5,FALSE)</f>
        <v>53550</v>
      </c>
      <c r="H746" s="24">
        <f>+ROUND(E746*G746,0)</f>
        <v>10710</v>
      </c>
    </row>
    <row r="747" spans="2:8">
      <c r="B747" s="57" t="s">
        <v>642</v>
      </c>
      <c r="C747" s="56" t="str">
        <f>VLOOKUP(B747,'LISTA DE PRECIOS'!A:B,2,FALSE)</f>
        <v>Ensayo resistencia concretos</v>
      </c>
      <c r="D747" s="12" t="str">
        <f>VLOOKUP(B747,'LISTA DE PRECIOS'!A:D,4,FALSE)</f>
        <v>Un</v>
      </c>
      <c r="E747" s="55">
        <v>0.5</v>
      </c>
      <c r="F747" s="206">
        <v>1</v>
      </c>
      <c r="G747" s="13">
        <f>VLOOKUP(B747,'LISTA DE PRECIOS'!A:E,5,FALSE)</f>
        <v>10234</v>
      </c>
      <c r="H747" s="24">
        <f>+ROUND(E747*G747,0)</f>
        <v>5117</v>
      </c>
    </row>
    <row r="748" spans="2:8" ht="15.75" thickBot="1">
      <c r="B748" s="1022"/>
      <c r="C748" s="1023"/>
      <c r="D748" s="1024"/>
      <c r="E748" s="1030" t="s">
        <v>498</v>
      </c>
      <c r="F748" s="1031"/>
      <c r="G748" s="1032"/>
      <c r="H748" s="29">
        <f>ROUND(SUM(H745:H747),0)</f>
        <v>46180</v>
      </c>
    </row>
    <row r="749" spans="2:8" ht="15.75" thickBot="1">
      <c r="B749" s="42"/>
      <c r="C749" s="42"/>
      <c r="D749" s="42"/>
      <c r="E749" s="10"/>
      <c r="F749" s="10"/>
      <c r="G749" s="7"/>
      <c r="H749" s="8"/>
    </row>
    <row r="750" spans="2:8" ht="24.75" thickBot="1">
      <c r="B750" s="1033" t="s">
        <v>499</v>
      </c>
      <c r="C750" s="1034"/>
      <c r="D750" s="30" t="s">
        <v>495</v>
      </c>
      <c r="E750" s="30" t="s">
        <v>501</v>
      </c>
      <c r="F750" s="25" t="s">
        <v>2542</v>
      </c>
      <c r="G750" s="31" t="s">
        <v>500</v>
      </c>
      <c r="H750" s="32" t="s">
        <v>493</v>
      </c>
    </row>
    <row r="751" spans="2:8" ht="15.75" thickBot="1">
      <c r="B751" s="15">
        <v>3</v>
      </c>
      <c r="C751" s="16" t="s">
        <v>4</v>
      </c>
      <c r="D751" s="17"/>
      <c r="E751" s="18"/>
      <c r="F751" s="18"/>
      <c r="G751" s="19"/>
      <c r="H751" s="20">
        <f>+ROUND(E751*G751,0)</f>
        <v>0</v>
      </c>
    </row>
    <row r="752" spans="2:8" ht="15.75" thickBot="1">
      <c r="B752" s="991"/>
      <c r="C752" s="991"/>
      <c r="D752" s="991"/>
      <c r="E752" s="992" t="s">
        <v>502</v>
      </c>
      <c r="F752" s="993"/>
      <c r="G752" s="994"/>
      <c r="H752" s="33">
        <f>ROUND(SUM(H751:H751),0)</f>
        <v>0</v>
      </c>
    </row>
    <row r="753" spans="2:8" ht="15.75" thickBot="1">
      <c r="B753" s="1027"/>
      <c r="C753" s="1027"/>
      <c r="D753" s="1027"/>
      <c r="E753" s="1027"/>
      <c r="F753" s="1027"/>
      <c r="G753" s="1027"/>
      <c r="H753" s="1027"/>
    </row>
    <row r="754" spans="2:8">
      <c r="B754" s="1028" t="s">
        <v>503</v>
      </c>
      <c r="C754" s="1029"/>
      <c r="D754" s="41" t="s">
        <v>495</v>
      </c>
      <c r="E754" s="25" t="s">
        <v>504</v>
      </c>
      <c r="F754" s="25" t="s">
        <v>2530</v>
      </c>
      <c r="G754" s="26" t="s">
        <v>505</v>
      </c>
      <c r="H754" s="27" t="s">
        <v>493</v>
      </c>
    </row>
    <row r="755" spans="2:8">
      <c r="B755" s="111" t="s">
        <v>2514</v>
      </c>
      <c r="C755" s="56" t="str">
        <f>VLOOKUP(B755,'LISTA DE PRECIOS'!A:B,2,FALSE)</f>
        <v>Ayudante</v>
      </c>
      <c r="D755" s="12" t="str">
        <f>VLOOKUP(B755,'LISTA DE PRECIOS'!A:D,4,FALSE)</f>
        <v>Día</v>
      </c>
      <c r="E755" s="23">
        <v>0.77</v>
      </c>
      <c r="F755" s="23">
        <v>4</v>
      </c>
      <c r="G755" s="13">
        <f>VLOOKUP(B755,'LISTA DE PRECIOS'!A:E,5,FALSE)</f>
        <v>67964</v>
      </c>
      <c r="H755" s="119">
        <f>+ROUND(E755*F755*G755,0)</f>
        <v>209329</v>
      </c>
    </row>
    <row r="756" spans="2:8" ht="15.75" thickBot="1">
      <c r="B756" s="135" t="s">
        <v>2516</v>
      </c>
      <c r="C756" s="56" t="str">
        <f>VLOOKUP(B756,'LISTA DE PRECIOS'!A:B,2,FALSE)</f>
        <v>Oficial</v>
      </c>
      <c r="D756" s="12" t="str">
        <f>VLOOKUP(B756,'LISTA DE PRECIOS'!A:D,4,FALSE)</f>
        <v>Día</v>
      </c>
      <c r="E756" s="23">
        <v>0.77</v>
      </c>
      <c r="F756" s="125">
        <v>1</v>
      </c>
      <c r="G756" s="13">
        <f>VLOOKUP(B756,'LISTA DE PRECIOS'!A:E,5,FALSE)</f>
        <v>122335</v>
      </c>
      <c r="H756" s="131">
        <f>+ROUND(E756*F756*G756,0)</f>
        <v>94198</v>
      </c>
    </row>
    <row r="757" spans="2:8" ht="15.75" thickBot="1">
      <c r="B757" s="991"/>
      <c r="C757" s="991"/>
      <c r="D757" s="991"/>
      <c r="E757" s="1042" t="s">
        <v>506</v>
      </c>
      <c r="F757" s="1043"/>
      <c r="G757" s="1031"/>
      <c r="H757" s="29">
        <f>ROUND(SUM(H755:H756),0)</f>
        <v>303527</v>
      </c>
    </row>
    <row r="758" spans="2:8" ht="15.75" thickBot="1">
      <c r="B758" s="42"/>
      <c r="C758" s="42"/>
      <c r="D758" s="42"/>
      <c r="E758" s="42"/>
      <c r="F758" s="42"/>
      <c r="G758" s="42"/>
      <c r="H758" s="42"/>
    </row>
    <row r="759" spans="2:8" ht="15.75" thickBot="1">
      <c r="B759" s="40"/>
      <c r="C759" s="40"/>
      <c r="D759" s="40"/>
      <c r="E759" s="995" t="s">
        <v>507</v>
      </c>
      <c r="F759" s="996"/>
      <c r="G759" s="997"/>
      <c r="H759" s="14">
        <f>+ROUND(H757+H748+H742+H752,0)</f>
        <v>794005</v>
      </c>
    </row>
    <row r="761" spans="2:8" ht="15.75" thickBot="1"/>
    <row r="762" spans="2:8" ht="16.5" thickBot="1">
      <c r="B762" s="998" t="s">
        <v>2583</v>
      </c>
      <c r="C762" s="999"/>
      <c r="D762" s="999"/>
      <c r="E762" s="999"/>
      <c r="F762" s="999"/>
      <c r="G762" s="999"/>
      <c r="H762" s="1000"/>
    </row>
    <row r="763" spans="2:8" ht="15.75" thickBot="1">
      <c r="B763" s="1001" t="s">
        <v>487</v>
      </c>
      <c r="C763" s="1002"/>
      <c r="D763" s="1003"/>
      <c r="E763" s="1004"/>
      <c r="F763" s="1004"/>
      <c r="G763" s="1004"/>
      <c r="H763" s="1005"/>
    </row>
    <row r="764" spans="2:8" ht="15" customHeight="1" thickBot="1">
      <c r="B764" s="1006" t="s">
        <v>488</v>
      </c>
      <c r="C764" s="1007"/>
      <c r="D764" s="1259" t="s">
        <v>2672</v>
      </c>
      <c r="E764" s="1260"/>
      <c r="F764" s="1260"/>
      <c r="G764" s="1260"/>
      <c r="H764" s="1261"/>
    </row>
    <row r="765" spans="2:8" ht="14.45" customHeight="1">
      <c r="B765" s="1306"/>
      <c r="C765" s="1307"/>
      <c r="D765" s="1010" t="s">
        <v>34</v>
      </c>
      <c r="E765" s="1011"/>
      <c r="F765" s="1011"/>
      <c r="G765" s="1011"/>
      <c r="H765" s="38" t="s">
        <v>1</v>
      </c>
    </row>
    <row r="766" spans="2:8">
      <c r="B766" s="1308"/>
      <c r="C766" s="1309"/>
      <c r="D766" s="1016">
        <f>+ROUND(H795+H786+H779+H790,0)</f>
        <v>1008791</v>
      </c>
      <c r="E766" s="1017"/>
      <c r="F766" s="1017"/>
      <c r="G766" s="1017"/>
      <c r="H766" s="1020" t="e">
        <v>#N/A</v>
      </c>
    </row>
    <row r="767" spans="2:8" ht="15.75" thickBot="1">
      <c r="B767" s="1310"/>
      <c r="C767" s="1311"/>
      <c r="D767" s="1018"/>
      <c r="E767" s="1019"/>
      <c r="F767" s="1019"/>
      <c r="G767" s="1019"/>
      <c r="H767" s="1021"/>
    </row>
    <row r="768" spans="2:8" ht="15.75" thickBot="1"/>
    <row r="769" spans="2:8">
      <c r="B769" s="1028" t="s">
        <v>494</v>
      </c>
      <c r="C769" s="1029"/>
      <c r="D769" s="41" t="s">
        <v>495</v>
      </c>
      <c r="E769" s="25" t="s">
        <v>496</v>
      </c>
      <c r="F769" s="25" t="s">
        <v>2542</v>
      </c>
      <c r="G769" s="26" t="s">
        <v>492</v>
      </c>
      <c r="H769" s="27" t="s">
        <v>493</v>
      </c>
    </row>
    <row r="770" spans="2:8">
      <c r="B770" s="57" t="s">
        <v>1114</v>
      </c>
      <c r="C770" s="56" t="str">
        <f>VLOOKUP(B770,'LISTA DE PRECIOS'!A:B,2,FALSE)</f>
        <v>Tabla para formaleta de 1" x 10" x 2,9 m</v>
      </c>
      <c r="D770" s="12" t="str">
        <f>VLOOKUP(B770,'LISTA DE PRECIOS'!A:D,4,FALSE)</f>
        <v>M</v>
      </c>
      <c r="E770" s="208">
        <v>50</v>
      </c>
      <c r="F770" s="12">
        <v>0.33333333333333331</v>
      </c>
      <c r="G770" s="13">
        <f>VLOOKUP(B770,'LISTA DE PRECIOS'!A:E,5,FALSE)</f>
        <v>5377</v>
      </c>
      <c r="H770" s="39">
        <f t="shared" ref="H770:H777" si="18">+ROUND(E770*F770*G770,0)</f>
        <v>89617</v>
      </c>
    </row>
    <row r="771" spans="2:8">
      <c r="B771" s="57" t="s">
        <v>787</v>
      </c>
      <c r="C771" s="56" t="str">
        <f>VLOOKUP(B771,'LISTA DE PRECIOS'!A:B,2,FALSE)</f>
        <v>Cuartón de sajo 2" x 4" x 2,9 m</v>
      </c>
      <c r="D771" s="12" t="str">
        <f>VLOOKUP(B771,'LISTA DE PRECIOS'!A:D,4,FALSE)</f>
        <v>M</v>
      </c>
      <c r="E771" s="12">
        <v>28</v>
      </c>
      <c r="F771" s="12">
        <v>0.33333333333333331</v>
      </c>
      <c r="G771" s="13">
        <f>VLOOKUP(B771,'LISTA DE PRECIOS'!A:E,5,FALSE)</f>
        <v>4359.6000000000004</v>
      </c>
      <c r="H771" s="39">
        <f t="shared" si="18"/>
        <v>40690</v>
      </c>
    </row>
    <row r="772" spans="2:8">
      <c r="B772" s="57" t="s">
        <v>1268</v>
      </c>
      <c r="C772" s="56" t="str">
        <f>VLOOKUP(B772,'LISTA DE PRECIOS'!A:B,2,FALSE)</f>
        <v xml:space="preserve">Varillón de sajo 3x3 </v>
      </c>
      <c r="D772" s="12" t="str">
        <f>VLOOKUP(B772,'LISTA DE PRECIOS'!A:D,4,FALSE)</f>
        <v>M</v>
      </c>
      <c r="E772" s="12">
        <v>10</v>
      </c>
      <c r="F772" s="12">
        <v>0.33333333333333331</v>
      </c>
      <c r="G772" s="13">
        <f>VLOOKUP(B772,'LISTA DE PRECIOS'!A:E,5,FALSE)</f>
        <v>2595</v>
      </c>
      <c r="H772" s="39">
        <f t="shared" si="18"/>
        <v>8650</v>
      </c>
    </row>
    <row r="773" spans="2:8">
      <c r="B773" s="57" t="s">
        <v>1073</v>
      </c>
      <c r="C773" s="56" t="str">
        <f>VLOOKUP(B773,'LISTA DE PRECIOS'!A:B,2,FALSE)</f>
        <v>Puntilla (promedio)</v>
      </c>
      <c r="D773" s="12" t="str">
        <f>VLOOKUP(B773,'LISTA DE PRECIOS'!A:D,4,FALSE)</f>
        <v>Lb</v>
      </c>
      <c r="E773" s="208">
        <v>1.5</v>
      </c>
      <c r="F773" s="12">
        <v>1</v>
      </c>
      <c r="G773" s="13">
        <f>VLOOKUP(B773,'LISTA DE PRECIOS'!A:E,5,FALSE)</f>
        <v>3500</v>
      </c>
      <c r="H773" s="39">
        <f t="shared" si="18"/>
        <v>5250</v>
      </c>
    </row>
    <row r="774" spans="2:8">
      <c r="B774" s="57" t="s">
        <v>680</v>
      </c>
      <c r="C774" s="56" t="str">
        <f>VLOOKUP(B774,'LISTA DE PRECIOS'!A:B,2,FALSE)</f>
        <v>Alambre negro calibre 18</v>
      </c>
      <c r="D774" s="12" t="str">
        <f>VLOOKUP(B774,'LISTA DE PRECIOS'!A:D,4,FALSE)</f>
        <v>Kg</v>
      </c>
      <c r="E774" s="208">
        <v>1.5</v>
      </c>
      <c r="F774" s="12">
        <v>1</v>
      </c>
      <c r="G774" s="13">
        <f>VLOOKUP(B774,'LISTA DE PRECIOS'!A:E,5,FALSE)</f>
        <v>7100</v>
      </c>
      <c r="H774" s="39">
        <f t="shared" si="18"/>
        <v>10650</v>
      </c>
    </row>
    <row r="775" spans="2:8">
      <c r="B775" s="57" t="s">
        <v>658</v>
      </c>
      <c r="C775" s="56" t="str">
        <f>VLOOKUP(B775,'LISTA DE PRECIOS'!A:B,2,FALSE)</f>
        <v>ACPM</v>
      </c>
      <c r="D775" s="12" t="str">
        <f>VLOOKUP(B775,'LISTA DE PRECIOS'!A:D,4,FALSE)</f>
        <v>Gl</v>
      </c>
      <c r="E775" s="208">
        <v>0.6</v>
      </c>
      <c r="F775" s="12">
        <v>1</v>
      </c>
      <c r="G775" s="13">
        <f>VLOOKUP(B775,'LISTA DE PRECIOS'!A:E,5,FALSE)</f>
        <v>8725</v>
      </c>
      <c r="H775" s="39">
        <f t="shared" si="18"/>
        <v>5235</v>
      </c>
    </row>
    <row r="776" spans="2:8">
      <c r="B776" s="57" t="s">
        <v>692</v>
      </c>
      <c r="C776" s="56" t="str">
        <f>VLOOKUP(B776,'LISTA DE PRECIOS'!A:B,2,FALSE)</f>
        <v>Antisol blanco</v>
      </c>
      <c r="D776" s="12" t="str">
        <f>VLOOKUP(B776,'LISTA DE PRECIOS'!A:D,4,FALSE)</f>
        <v>Kg</v>
      </c>
      <c r="E776" s="208">
        <v>3</v>
      </c>
      <c r="F776" s="12">
        <v>1.03</v>
      </c>
      <c r="G776" s="13">
        <f>VLOOKUP(B776,'LISTA DE PRECIOS'!A:E,5,FALSE)</f>
        <v>17224</v>
      </c>
      <c r="H776" s="39">
        <f t="shared" si="18"/>
        <v>53222</v>
      </c>
    </row>
    <row r="777" spans="2:8">
      <c r="B777" s="57" t="s">
        <v>2418</v>
      </c>
      <c r="C777" s="56" t="str">
        <f>VLOOKUP(B777,'LISTA DE PRECIOS'!A:B,2,FALSE)</f>
        <v>Concreto de 27,6 Mpa (4000) (producción)</v>
      </c>
      <c r="D777" s="12" t="str">
        <f>VLOOKUP(B777,'LISTA DE PRECIOS'!A:D,4,FALSE)</f>
        <v>M3</v>
      </c>
      <c r="E777" s="12">
        <v>1</v>
      </c>
      <c r="F777" s="12">
        <v>1.05</v>
      </c>
      <c r="G777" s="13">
        <f>VLOOKUP(B777,'LISTA DE PRECIOS'!A:E,5,FALSE)</f>
        <v>400682</v>
      </c>
      <c r="H777" s="39">
        <f t="shared" si="18"/>
        <v>420716</v>
      </c>
    </row>
    <row r="778" spans="2:8" ht="15.75" thickBot="1">
      <c r="B778" s="5"/>
      <c r="C778" s="139"/>
      <c r="D778" s="138"/>
      <c r="E778" s="137"/>
      <c r="F778" s="137"/>
      <c r="G778" s="136"/>
      <c r="H778" s="6"/>
    </row>
    <row r="779" spans="2:8" ht="15.75" thickBot="1">
      <c r="B779" s="1022"/>
      <c r="C779" s="1023"/>
      <c r="D779" s="1024"/>
      <c r="E779" s="1025" t="s">
        <v>497</v>
      </c>
      <c r="F779" s="994"/>
      <c r="G779" s="1026"/>
      <c r="H779" s="28">
        <f>ROUND(SUM(H770:H778),0)</f>
        <v>634030</v>
      </c>
    </row>
    <row r="780" spans="2:8" ht="15.75" thickBot="1">
      <c r="B780" s="1027"/>
      <c r="C780" s="1027"/>
      <c r="D780" s="1027"/>
      <c r="E780" s="1027"/>
      <c r="F780" s="1027"/>
      <c r="G780" s="1027"/>
      <c r="H780" s="1027"/>
    </row>
    <row r="781" spans="2:8">
      <c r="B781" s="1028" t="s">
        <v>489</v>
      </c>
      <c r="C781" s="1029"/>
      <c r="D781" s="41" t="s">
        <v>490</v>
      </c>
      <c r="E781" s="25" t="s">
        <v>491</v>
      </c>
      <c r="F781" s="25" t="s">
        <v>2530</v>
      </c>
      <c r="G781" s="26" t="s">
        <v>492</v>
      </c>
      <c r="H781" s="27" t="s">
        <v>493</v>
      </c>
    </row>
    <row r="782" spans="2:8">
      <c r="B782" s="54" t="s">
        <v>543</v>
      </c>
      <c r="C782" s="56" t="str">
        <f>VLOOKUP(B782,'LISTA DE PRECIOS'!A:B,2,FALSE)</f>
        <v>Herramienta menor</v>
      </c>
      <c r="D782" s="12" t="str">
        <f>VLOOKUP(B782,'LISTA DE PRECIOS'!A:D,4,FALSE)</f>
        <v>%MO</v>
      </c>
      <c r="E782" s="55">
        <v>0.1</v>
      </c>
      <c r="F782" s="206">
        <v>1</v>
      </c>
      <c r="G782" s="13">
        <f>+H795</f>
        <v>304750</v>
      </c>
      <c r="H782" s="24">
        <f>+ROUND(E782*G782,0)</f>
        <v>30475</v>
      </c>
    </row>
    <row r="783" spans="2:8">
      <c r="B783" s="54" t="s">
        <v>564</v>
      </c>
      <c r="C783" s="56" t="str">
        <f>VLOOKUP(B783,'LISTA DE PRECIOS'!A:B,2,FALSE)</f>
        <v>Vibrador eléctrico o a gasolina</v>
      </c>
      <c r="D783" s="12" t="str">
        <f>VLOOKUP(B783,'LISTA DE PRECIOS'!A:D,4,FALSE)</f>
        <v>Día</v>
      </c>
      <c r="E783" s="207">
        <v>0.1</v>
      </c>
      <c r="F783" s="206">
        <v>1</v>
      </c>
      <c r="G783" s="13">
        <f>VLOOKUP(B783,'LISTA DE PRECIOS'!A:E,5,FALSE)</f>
        <v>53550</v>
      </c>
      <c r="H783" s="24">
        <f>+ROUND(E783*G783,0)</f>
        <v>5355</v>
      </c>
    </row>
    <row r="784" spans="2:8">
      <c r="B784" s="54" t="s">
        <v>603</v>
      </c>
      <c r="C784" s="56" t="str">
        <f>VLOOKUP(B784,'LISTA DE PRECIOS'!A:B,2,FALSE)</f>
        <v>Andamio tubular</v>
      </c>
      <c r="D784" s="12" t="str">
        <f>VLOOKUP(B784,'LISTA DE PRECIOS'!A:D,4,FALSE)</f>
        <v>Día</v>
      </c>
      <c r="E784" s="206">
        <v>4</v>
      </c>
      <c r="F784" s="206">
        <v>1</v>
      </c>
      <c r="G784" s="13">
        <f>VLOOKUP(B784,'LISTA DE PRECIOS'!A:E,5,FALSE)</f>
        <v>7266</v>
      </c>
      <c r="H784" s="24">
        <f>+ROUND(E784*G784,0)</f>
        <v>29064</v>
      </c>
    </row>
    <row r="785" spans="2:8">
      <c r="B785" s="57" t="s">
        <v>642</v>
      </c>
      <c r="C785" s="56" t="str">
        <f>VLOOKUP(B785,'LISTA DE PRECIOS'!A:B,2,FALSE)</f>
        <v>Ensayo resistencia concretos</v>
      </c>
      <c r="D785" s="12" t="str">
        <f>VLOOKUP(B785,'LISTA DE PRECIOS'!A:D,4,FALSE)</f>
        <v>Un</v>
      </c>
      <c r="E785" s="55">
        <v>0.5</v>
      </c>
      <c r="F785" s="206">
        <v>1</v>
      </c>
      <c r="G785" s="13">
        <f>VLOOKUP(B785,'LISTA DE PRECIOS'!A:E,5,FALSE)</f>
        <v>10234</v>
      </c>
      <c r="H785" s="24">
        <f>+ROUND(E785*G785,0)</f>
        <v>5117</v>
      </c>
    </row>
    <row r="786" spans="2:8" ht="15.75" thickBot="1">
      <c r="B786" s="1022"/>
      <c r="C786" s="1023"/>
      <c r="D786" s="1024"/>
      <c r="E786" s="1030" t="s">
        <v>498</v>
      </c>
      <c r="F786" s="1031"/>
      <c r="G786" s="1032"/>
      <c r="H786" s="29">
        <f>ROUND(SUM(H782:H785),0)</f>
        <v>70011</v>
      </c>
    </row>
    <row r="787" spans="2:8" ht="15.75" thickBot="1">
      <c r="B787" s="42"/>
      <c r="C787" s="42"/>
      <c r="D787" s="42"/>
      <c r="E787" s="10"/>
      <c r="F787" s="10"/>
      <c r="G787" s="7"/>
      <c r="H787" s="8"/>
    </row>
    <row r="788" spans="2:8" ht="24.75" thickBot="1">
      <c r="B788" s="1033" t="s">
        <v>499</v>
      </c>
      <c r="C788" s="1034"/>
      <c r="D788" s="30" t="s">
        <v>495</v>
      </c>
      <c r="E788" s="30" t="s">
        <v>501</v>
      </c>
      <c r="F788" s="25" t="s">
        <v>2542</v>
      </c>
      <c r="G788" s="31" t="s">
        <v>500</v>
      </c>
      <c r="H788" s="32" t="s">
        <v>493</v>
      </c>
    </row>
    <row r="789" spans="2:8" ht="15.75" thickBot="1">
      <c r="B789" s="15">
        <v>3</v>
      </c>
      <c r="C789" s="16" t="s">
        <v>4</v>
      </c>
      <c r="D789" s="17"/>
      <c r="E789" s="18"/>
      <c r="F789" s="18"/>
      <c r="G789" s="19"/>
      <c r="H789" s="20">
        <f>+ROUND(E789*G789,0)</f>
        <v>0</v>
      </c>
    </row>
    <row r="790" spans="2:8" ht="15.75" thickBot="1">
      <c r="B790" s="991"/>
      <c r="C790" s="991"/>
      <c r="D790" s="991"/>
      <c r="E790" s="992" t="s">
        <v>502</v>
      </c>
      <c r="F790" s="993"/>
      <c r="G790" s="994"/>
      <c r="H790" s="33">
        <f>ROUND(SUM(H789:H789),0)</f>
        <v>0</v>
      </c>
    </row>
    <row r="791" spans="2:8" ht="15.75" thickBot="1">
      <c r="B791" s="1027"/>
      <c r="C791" s="1027"/>
      <c r="D791" s="1027"/>
      <c r="E791" s="1027"/>
      <c r="F791" s="1027"/>
      <c r="G791" s="1027"/>
      <c r="H791" s="1027"/>
    </row>
    <row r="792" spans="2:8">
      <c r="B792" s="1028" t="s">
        <v>503</v>
      </c>
      <c r="C792" s="1029"/>
      <c r="D792" s="41" t="s">
        <v>495</v>
      </c>
      <c r="E792" s="25" t="s">
        <v>504</v>
      </c>
      <c r="F792" s="25" t="s">
        <v>2530</v>
      </c>
      <c r="G792" s="26" t="s">
        <v>505</v>
      </c>
      <c r="H792" s="27" t="s">
        <v>493</v>
      </c>
    </row>
    <row r="793" spans="2:8">
      <c r="B793" s="111" t="s">
        <v>2514</v>
      </c>
      <c r="C793" s="56" t="str">
        <f>VLOOKUP(B793,'LISTA DE PRECIOS'!A:B,2,FALSE)</f>
        <v>Ayudante</v>
      </c>
      <c r="D793" s="12" t="str">
        <f>VLOOKUP(B793,'LISTA DE PRECIOS'!A:D,4,FALSE)</f>
        <v>Día</v>
      </c>
      <c r="E793" s="23">
        <v>0.59</v>
      </c>
      <c r="F793" s="23">
        <v>4</v>
      </c>
      <c r="G793" s="13">
        <f>VLOOKUP(B793,'LISTA DE PRECIOS'!A:E,5,FALSE)</f>
        <v>67964</v>
      </c>
      <c r="H793" s="119">
        <f>+ROUND(E793*F793*G793,0)</f>
        <v>160395</v>
      </c>
    </row>
    <row r="794" spans="2:8" ht="15.75" thickBot="1">
      <c r="B794" s="135" t="s">
        <v>2516</v>
      </c>
      <c r="C794" s="56" t="str">
        <f>VLOOKUP(B794,'LISTA DE PRECIOS'!A:B,2,FALSE)</f>
        <v>Oficial</v>
      </c>
      <c r="D794" s="12" t="str">
        <f>VLOOKUP(B794,'LISTA DE PRECIOS'!A:D,4,FALSE)</f>
        <v>Día</v>
      </c>
      <c r="E794" s="23">
        <v>0.59</v>
      </c>
      <c r="F794" s="125">
        <v>2</v>
      </c>
      <c r="G794" s="13">
        <f>VLOOKUP(B794,'LISTA DE PRECIOS'!A:E,5,FALSE)</f>
        <v>122335</v>
      </c>
      <c r="H794" s="131">
        <f>+ROUND(E794*F794*G794,0)</f>
        <v>144355</v>
      </c>
    </row>
    <row r="795" spans="2:8" ht="15.75" thickBot="1">
      <c r="B795" s="991"/>
      <c r="C795" s="991"/>
      <c r="D795" s="991"/>
      <c r="E795" s="1042" t="s">
        <v>506</v>
      </c>
      <c r="F795" s="1043"/>
      <c r="G795" s="1031"/>
      <c r="H795" s="29">
        <f>ROUND(SUM(H793:H794),0)</f>
        <v>304750</v>
      </c>
    </row>
    <row r="796" spans="2:8" ht="15.75" thickBot="1">
      <c r="B796" s="42"/>
      <c r="C796" s="42"/>
      <c r="D796" s="42"/>
      <c r="E796" s="42"/>
      <c r="F796" s="42"/>
      <c r="G796" s="42"/>
      <c r="H796" s="42"/>
    </row>
    <row r="797" spans="2:8" ht="15.75" thickBot="1">
      <c r="B797" s="40"/>
      <c r="C797" s="40"/>
      <c r="D797" s="40"/>
      <c r="E797" s="995" t="s">
        <v>507</v>
      </c>
      <c r="F797" s="996"/>
      <c r="G797" s="997"/>
      <c r="H797" s="14">
        <f>+ROUND(H795+H786+H779+H790,0)</f>
        <v>1008791</v>
      </c>
    </row>
    <row r="799" spans="2:8" ht="15.75" thickBot="1"/>
    <row r="800" spans="2:8" ht="16.5" thickBot="1">
      <c r="B800" s="998" t="s">
        <v>2583</v>
      </c>
      <c r="C800" s="999"/>
      <c r="D800" s="999"/>
      <c r="E800" s="999"/>
      <c r="F800" s="999"/>
      <c r="G800" s="999"/>
      <c r="H800" s="1000"/>
    </row>
    <row r="801" spans="2:8" ht="15.75" thickBot="1">
      <c r="B801" s="1001" t="s">
        <v>487</v>
      </c>
      <c r="C801" s="1002"/>
      <c r="D801" s="1003"/>
      <c r="E801" s="1004"/>
      <c r="F801" s="1004"/>
      <c r="G801" s="1004"/>
      <c r="H801" s="1005"/>
    </row>
    <row r="802" spans="2:8" ht="15.75" thickBot="1">
      <c r="B802" s="1006" t="s">
        <v>488</v>
      </c>
      <c r="C802" s="1007"/>
      <c r="D802" s="1259" t="s">
        <v>2673</v>
      </c>
      <c r="E802" s="1260"/>
      <c r="F802" s="1260"/>
      <c r="G802" s="1260"/>
      <c r="H802" s="1261"/>
    </row>
    <row r="803" spans="2:8">
      <c r="B803" s="1306"/>
      <c r="C803" s="1307"/>
      <c r="D803" s="1010" t="s">
        <v>34</v>
      </c>
      <c r="E803" s="1011"/>
      <c r="F803" s="1011"/>
      <c r="G803" s="1011"/>
      <c r="H803" s="38" t="s">
        <v>1</v>
      </c>
    </row>
    <row r="804" spans="2:8">
      <c r="B804" s="1308"/>
      <c r="C804" s="1309"/>
      <c r="D804" s="1016">
        <f>+ROUND(H829+H820+H813+H824,0)</f>
        <v>161673</v>
      </c>
      <c r="E804" s="1017"/>
      <c r="F804" s="1017"/>
      <c r="G804" s="1017"/>
      <c r="H804" s="1020" t="e">
        <v>#N/A</v>
      </c>
    </row>
    <row r="805" spans="2:8" ht="15.75" thickBot="1">
      <c r="B805" s="1310"/>
      <c r="C805" s="1311"/>
      <c r="D805" s="1018"/>
      <c r="E805" s="1019"/>
      <c r="F805" s="1019"/>
      <c r="G805" s="1019"/>
      <c r="H805" s="1021"/>
    </row>
    <row r="806" spans="2:8" ht="15.75" thickBot="1"/>
    <row r="807" spans="2:8">
      <c r="B807" s="1028" t="s">
        <v>494</v>
      </c>
      <c r="C807" s="1029"/>
      <c r="D807" s="41" t="s">
        <v>495</v>
      </c>
      <c r="E807" s="25" t="s">
        <v>496</v>
      </c>
      <c r="F807" s="25" t="s">
        <v>2542</v>
      </c>
      <c r="G807" s="26" t="s">
        <v>492</v>
      </c>
      <c r="H807" s="27" t="s">
        <v>493</v>
      </c>
    </row>
    <row r="808" spans="2:8">
      <c r="B808" s="54" t="s">
        <v>1283</v>
      </c>
      <c r="C808" s="11" t="str">
        <f>VLOOKUP(B808,'LISTA DE PRECIOS'!A:B,2,FALSE)</f>
        <v>Steeldeck, C 22 0,94 x 5,60 m e = 0,75 mm</v>
      </c>
      <c r="D808" s="12" t="str">
        <f>VLOOKUP(B808,'LISTA DE PRECIOS'!A:D,4,FALSE)</f>
        <v>M2</v>
      </c>
      <c r="E808" s="208">
        <v>1</v>
      </c>
      <c r="F808" s="12">
        <v>1</v>
      </c>
      <c r="G808" s="13">
        <f>VLOOKUP(B808,'LISTA DE PRECIOS'!A:E,5,FALSE)</f>
        <v>60576</v>
      </c>
      <c r="H808" s="128">
        <f t="shared" ref="H808:H811" si="19">+ROUND(E808*F808*G808,0)</f>
        <v>60576</v>
      </c>
    </row>
    <row r="809" spans="2:8">
      <c r="B809" s="101" t="s">
        <v>692</v>
      </c>
      <c r="C809" s="11" t="str">
        <f>VLOOKUP(B809,'LISTA DE PRECIOS'!A:B,2,FALSE)</f>
        <v>Antisol blanco</v>
      </c>
      <c r="D809" s="12" t="str">
        <f>VLOOKUP(B809,'LISTA DE PRECIOS'!A:D,4,FALSE)</f>
        <v>Kg</v>
      </c>
      <c r="E809" s="12">
        <v>0.2</v>
      </c>
      <c r="F809" s="12">
        <v>1.03</v>
      </c>
      <c r="G809" s="13">
        <f>VLOOKUP(B809,'LISTA DE PRECIOS'!A:E,5,FALSE)</f>
        <v>17224</v>
      </c>
      <c r="H809" s="128">
        <f t="shared" si="19"/>
        <v>3548</v>
      </c>
    </row>
    <row r="810" spans="2:8" ht="22.5">
      <c r="B810" s="54" t="s">
        <v>942</v>
      </c>
      <c r="C810" s="11" t="str">
        <f>VLOOKUP(B810,'LISTA DE PRECIOS'!A:B,2,FALSE)</f>
        <v>Malla electrosoldada ojo 0,15 x 0,15 m 6,0 m 2,35 m de 5 mm</v>
      </c>
      <c r="D810" s="12" t="str">
        <f>VLOOKUP(B810,'LISTA DE PRECIOS'!A:D,4,FALSE)</f>
        <v>M2</v>
      </c>
      <c r="E810" s="12">
        <v>1</v>
      </c>
      <c r="F810" s="12">
        <v>1.1000000000000001</v>
      </c>
      <c r="G810" s="13">
        <f>VLOOKUP(B810,'LISTA DE PRECIOS'!A:E,5,FALSE)</f>
        <v>13630.141843971631</v>
      </c>
      <c r="H810" s="128">
        <f t="shared" si="19"/>
        <v>14993</v>
      </c>
    </row>
    <row r="811" spans="2:8">
      <c r="B811" s="54" t="s">
        <v>2418</v>
      </c>
      <c r="C811" s="11" t="str">
        <f>VLOOKUP(B811,'LISTA DE PRECIOS'!A:B,2,FALSE)</f>
        <v>Concreto de 27,6 Mpa (4000) (producción)</v>
      </c>
      <c r="D811" s="12" t="str">
        <f>VLOOKUP(B811,'LISTA DE PRECIOS'!A:D,4,FALSE)</f>
        <v>M3</v>
      </c>
      <c r="E811" s="12">
        <v>0.1</v>
      </c>
      <c r="F811" s="12">
        <v>1.05</v>
      </c>
      <c r="G811" s="13">
        <f>VLOOKUP(B811,'LISTA DE PRECIOS'!A:E,5,FALSE)</f>
        <v>400682</v>
      </c>
      <c r="H811" s="128">
        <f t="shared" si="19"/>
        <v>42072</v>
      </c>
    </row>
    <row r="812" spans="2:8">
      <c r="B812" s="314"/>
      <c r="C812" s="144"/>
      <c r="D812" s="143"/>
      <c r="E812" s="142"/>
      <c r="F812" s="142"/>
      <c r="G812" s="141"/>
      <c r="H812" s="141"/>
    </row>
    <row r="813" spans="2:8" ht="15.75" thickBot="1">
      <c r="B813" s="1022"/>
      <c r="C813" s="1023"/>
      <c r="D813" s="1024"/>
      <c r="E813" s="1030" t="s">
        <v>497</v>
      </c>
      <c r="F813" s="1031"/>
      <c r="G813" s="1032"/>
      <c r="H813" s="29">
        <f>ROUND(SUM(H808:H812),0)</f>
        <v>121189</v>
      </c>
    </row>
    <row r="814" spans="2:8" ht="15.75" thickBot="1">
      <c r="B814" s="1027"/>
      <c r="C814" s="1027"/>
      <c r="D814" s="1027"/>
      <c r="E814" s="1027"/>
      <c r="F814" s="1027"/>
      <c r="G814" s="1027"/>
      <c r="H814" s="1027"/>
    </row>
    <row r="815" spans="2:8" ht="15.75" thickBot="1">
      <c r="B815" s="1028" t="s">
        <v>489</v>
      </c>
      <c r="C815" s="1029"/>
      <c r="D815" s="41" t="s">
        <v>490</v>
      </c>
      <c r="E815" s="25" t="s">
        <v>491</v>
      </c>
      <c r="F815" s="25" t="s">
        <v>2530</v>
      </c>
      <c r="G815" s="26" t="s">
        <v>492</v>
      </c>
      <c r="H815" s="27" t="s">
        <v>493</v>
      </c>
    </row>
    <row r="816" spans="2:8">
      <c r="B816" s="160" t="s">
        <v>543</v>
      </c>
      <c r="C816" s="311" t="str">
        <f>VLOOKUP(B816,'LISTA DE PRECIOS'!A:B,2,FALSE)</f>
        <v>Herramienta menor</v>
      </c>
      <c r="D816" s="312" t="str">
        <f>VLOOKUP(B816,'LISTA DE PRECIOS'!A:D,4,FALSE)</f>
        <v>%MO</v>
      </c>
      <c r="E816" s="159">
        <v>0.1</v>
      </c>
      <c r="F816" s="315">
        <v>1</v>
      </c>
      <c r="G816" s="158">
        <f>+H829</f>
        <v>32718</v>
      </c>
      <c r="H816" s="157">
        <f>+ROUND(E816*G816,0)</f>
        <v>3272</v>
      </c>
    </row>
    <row r="817" spans="2:8">
      <c r="B817" s="177" t="s">
        <v>564</v>
      </c>
      <c r="C817" s="11" t="str">
        <f>VLOOKUP(B817,'LISTA DE PRECIOS'!A:B,2,FALSE)</f>
        <v>Vibrador eléctrico o a gasolina</v>
      </c>
      <c r="D817" s="12" t="str">
        <f>VLOOKUP(B817,'LISTA DE PRECIOS'!A:D,4,FALSE)</f>
        <v>Día</v>
      </c>
      <c r="E817" s="12">
        <v>1</v>
      </c>
      <c r="F817" s="12">
        <v>0.02</v>
      </c>
      <c r="G817" s="13">
        <f>VLOOKUP(B817,'LISTA DE PRECIOS'!A:E,5,FALSE)</f>
        <v>53550</v>
      </c>
      <c r="H817" s="39">
        <f t="shared" ref="H817:H819" si="20">+ROUND(E817*F817*G817,0)</f>
        <v>1071</v>
      </c>
    </row>
    <row r="818" spans="2:8">
      <c r="B818" s="114" t="s">
        <v>549</v>
      </c>
      <c r="C818" s="11" t="str">
        <f>VLOOKUP(B818,'LISTA DE PRECIOS'!A:B,2,FALSE)</f>
        <v>Taco metálico de 2 - &gt;3 m</v>
      </c>
      <c r="D818" s="12" t="str">
        <f>VLOOKUP(B818,'LISTA DE PRECIOS'!A:D,4,FALSE)</f>
        <v>Día</v>
      </c>
      <c r="E818" s="12">
        <v>4</v>
      </c>
      <c r="F818" s="12">
        <v>2</v>
      </c>
      <c r="G818" s="13">
        <f>VLOOKUP(B818,'LISTA DE PRECIOS'!A:E,5,FALSE)</f>
        <v>300</v>
      </c>
      <c r="H818" s="39">
        <f t="shared" si="20"/>
        <v>2400</v>
      </c>
    </row>
    <row r="819" spans="2:8" ht="15.75" thickBot="1">
      <c r="B819" s="91" t="s">
        <v>642</v>
      </c>
      <c r="C819" s="95" t="str">
        <f>VLOOKUP(B819,'LISTA DE PRECIOS'!A:B,2,FALSE)</f>
        <v>Ensayo resistencia concretos</v>
      </c>
      <c r="D819" s="92" t="str">
        <f>VLOOKUP(B819,'LISTA DE PRECIOS'!A:D,4,FALSE)</f>
        <v>Un</v>
      </c>
      <c r="E819" s="92">
        <v>0.1</v>
      </c>
      <c r="F819" s="92">
        <v>1</v>
      </c>
      <c r="G819" s="93">
        <f>VLOOKUP(B819,'LISTA DE PRECIOS'!A:E,5,FALSE)</f>
        <v>10234</v>
      </c>
      <c r="H819" s="94">
        <f t="shared" si="20"/>
        <v>1023</v>
      </c>
    </row>
    <row r="820" spans="2:8" ht="15.75" thickBot="1">
      <c r="B820" s="1022"/>
      <c r="C820" s="1023"/>
      <c r="D820" s="1024"/>
      <c r="E820" s="1030" t="s">
        <v>498</v>
      </c>
      <c r="F820" s="1031"/>
      <c r="G820" s="1032"/>
      <c r="H820" s="29">
        <f>ROUND(SUM(H816:H819),0)</f>
        <v>7766</v>
      </c>
    </row>
    <row r="821" spans="2:8" ht="15.75" thickBot="1">
      <c r="B821" s="42"/>
      <c r="C821" s="42"/>
      <c r="D821" s="42"/>
      <c r="E821" s="10"/>
      <c r="F821" s="10"/>
      <c r="G821" s="7"/>
      <c r="H821" s="8"/>
    </row>
    <row r="822" spans="2:8" ht="37.9" customHeight="1" thickBot="1">
      <c r="B822" s="1033" t="s">
        <v>499</v>
      </c>
      <c r="C822" s="1034"/>
      <c r="D822" s="30" t="s">
        <v>495</v>
      </c>
      <c r="E822" s="30" t="s">
        <v>501</v>
      </c>
      <c r="F822" s="25" t="s">
        <v>2542</v>
      </c>
      <c r="G822" s="31" t="s">
        <v>500</v>
      </c>
      <c r="H822" s="32" t="s">
        <v>493</v>
      </c>
    </row>
    <row r="823" spans="2:8" ht="15.75" thickBot="1">
      <c r="B823" s="15">
        <v>3</v>
      </c>
      <c r="C823" s="16" t="s">
        <v>4</v>
      </c>
      <c r="D823" s="17"/>
      <c r="E823" s="18"/>
      <c r="F823" s="18"/>
      <c r="G823" s="19"/>
      <c r="H823" s="20">
        <f>+ROUND(E823*G823,0)</f>
        <v>0</v>
      </c>
    </row>
    <row r="824" spans="2:8" ht="15.75" thickBot="1">
      <c r="B824" s="991"/>
      <c r="C824" s="991"/>
      <c r="D824" s="991"/>
      <c r="E824" s="992" t="s">
        <v>502</v>
      </c>
      <c r="F824" s="993"/>
      <c r="G824" s="994"/>
      <c r="H824" s="33">
        <f>ROUND(SUM(H823:H823),0)</f>
        <v>0</v>
      </c>
    </row>
    <row r="825" spans="2:8" ht="15.75" thickBot="1">
      <c r="B825" s="1027"/>
      <c r="C825" s="1027"/>
      <c r="D825" s="1027"/>
      <c r="E825" s="1027"/>
      <c r="F825" s="1027"/>
      <c r="G825" s="1027"/>
      <c r="H825" s="1027"/>
    </row>
    <row r="826" spans="2:8">
      <c r="B826" s="1028" t="s">
        <v>503</v>
      </c>
      <c r="C826" s="1029"/>
      <c r="D826" s="41" t="s">
        <v>495</v>
      </c>
      <c r="E826" s="25" t="s">
        <v>504</v>
      </c>
      <c r="F826" s="25" t="s">
        <v>2530</v>
      </c>
      <c r="G826" s="26" t="s">
        <v>505</v>
      </c>
      <c r="H826" s="27" t="s">
        <v>493</v>
      </c>
    </row>
    <row r="827" spans="2:8">
      <c r="B827" s="111" t="s">
        <v>2514</v>
      </c>
      <c r="C827" s="56" t="str">
        <f>VLOOKUP(B827,'LISTA DE PRECIOS'!A:B,2,FALSE)</f>
        <v>Ayudante</v>
      </c>
      <c r="D827" s="12" t="str">
        <f>VLOOKUP(B827,'LISTA DE PRECIOS'!A:D,4,FALSE)</f>
        <v>Día</v>
      </c>
      <c r="E827" s="205">
        <v>8.3000000000000004E-2</v>
      </c>
      <c r="F827" s="23">
        <v>4</v>
      </c>
      <c r="G827" s="13">
        <f>VLOOKUP(B827,'LISTA DE PRECIOS'!A:E,5,FALSE)</f>
        <v>67964</v>
      </c>
      <c r="H827" s="119">
        <f>+ROUND(E827*F827*G827,0)</f>
        <v>22564</v>
      </c>
    </row>
    <row r="828" spans="2:8" ht="15.75" thickBot="1">
      <c r="B828" s="135" t="s">
        <v>2516</v>
      </c>
      <c r="C828" s="112" t="str">
        <f>VLOOKUP(B828,'LISTA DE PRECIOS'!A:B,2,FALSE)</f>
        <v>Oficial</v>
      </c>
      <c r="D828" s="92" t="str">
        <f>VLOOKUP(B828,'LISTA DE PRECIOS'!A:D,4,FALSE)</f>
        <v>Día</v>
      </c>
      <c r="E828" s="205">
        <v>8.3000000000000004E-2</v>
      </c>
      <c r="F828" s="125">
        <v>1</v>
      </c>
      <c r="G828" s="93">
        <f>VLOOKUP(B828,'LISTA DE PRECIOS'!A:E,5,FALSE)</f>
        <v>122335</v>
      </c>
      <c r="H828" s="131">
        <f>+ROUND(E828*F828*G828,0)</f>
        <v>10154</v>
      </c>
    </row>
    <row r="829" spans="2:8" ht="15.75" thickBot="1">
      <c r="B829" s="991"/>
      <c r="C829" s="991"/>
      <c r="D829" s="991"/>
      <c r="E829" s="1042" t="s">
        <v>506</v>
      </c>
      <c r="F829" s="1043"/>
      <c r="G829" s="1031"/>
      <c r="H829" s="29">
        <f>ROUND(SUM(H827:H828),0)</f>
        <v>32718</v>
      </c>
    </row>
    <row r="830" spans="2:8" ht="15.75" thickBot="1">
      <c r="B830" s="42"/>
      <c r="C830" s="42"/>
      <c r="D830" s="42"/>
      <c r="E830" s="42"/>
      <c r="F830" s="42"/>
      <c r="G830" s="42"/>
      <c r="H830" s="42"/>
    </row>
    <row r="831" spans="2:8" ht="15.75" thickBot="1">
      <c r="B831" s="40"/>
      <c r="C831" s="40"/>
      <c r="D831" s="40"/>
      <c r="E831" s="995" t="s">
        <v>507</v>
      </c>
      <c r="F831" s="996"/>
      <c r="G831" s="997"/>
      <c r="H831" s="14">
        <f>+ROUND(H829+H820+H813+H824,0)</f>
        <v>161673</v>
      </c>
    </row>
    <row r="833" spans="2:8" ht="15.75" thickBot="1"/>
    <row r="834" spans="2:8" ht="16.5" thickBot="1">
      <c r="B834" s="998" t="s">
        <v>2583</v>
      </c>
      <c r="C834" s="999"/>
      <c r="D834" s="999"/>
      <c r="E834" s="999"/>
      <c r="F834" s="999"/>
      <c r="G834" s="999"/>
      <c r="H834" s="1000"/>
    </row>
    <row r="835" spans="2:8" ht="15.75" thickBot="1">
      <c r="B835" s="1001" t="s">
        <v>487</v>
      </c>
      <c r="C835" s="1002"/>
      <c r="D835" s="1003"/>
      <c r="E835" s="1004"/>
      <c r="F835" s="1004"/>
      <c r="G835" s="1004"/>
      <c r="H835" s="1005"/>
    </row>
    <row r="836" spans="2:8" ht="15.75" thickBot="1">
      <c r="B836" s="1006" t="s">
        <v>488</v>
      </c>
      <c r="C836" s="1007"/>
      <c r="D836" s="1259" t="s">
        <v>2674</v>
      </c>
      <c r="E836" s="1260"/>
      <c r="F836" s="1260"/>
      <c r="G836" s="1260"/>
      <c r="H836" s="1261"/>
    </row>
    <row r="837" spans="2:8">
      <c r="B837" s="1306"/>
      <c r="C837" s="1307"/>
      <c r="D837" s="1010" t="s">
        <v>34</v>
      </c>
      <c r="E837" s="1011"/>
      <c r="F837" s="1011"/>
      <c r="G837" s="1011"/>
      <c r="H837" s="38" t="s">
        <v>1</v>
      </c>
    </row>
    <row r="838" spans="2:8">
      <c r="B838" s="1308"/>
      <c r="C838" s="1309"/>
      <c r="D838" s="1016">
        <f>+ROUND(H867+H858+H851+H862,0)</f>
        <v>1265195</v>
      </c>
      <c r="E838" s="1017"/>
      <c r="F838" s="1017"/>
      <c r="G838" s="1017"/>
      <c r="H838" s="1020" t="e">
        <v>#N/A</v>
      </c>
    </row>
    <row r="839" spans="2:8" ht="15.75" thickBot="1">
      <c r="B839" s="1310"/>
      <c r="C839" s="1311"/>
      <c r="D839" s="1018"/>
      <c r="E839" s="1019"/>
      <c r="F839" s="1019"/>
      <c r="G839" s="1019"/>
      <c r="H839" s="1021"/>
    </row>
    <row r="840" spans="2:8" ht="15.75" thickBot="1"/>
    <row r="841" spans="2:8">
      <c r="B841" s="1028" t="s">
        <v>494</v>
      </c>
      <c r="C841" s="1029"/>
      <c r="D841" s="41" t="s">
        <v>495</v>
      </c>
      <c r="E841" s="25" t="s">
        <v>496</v>
      </c>
      <c r="F841" s="25" t="s">
        <v>2542</v>
      </c>
      <c r="G841" s="26" t="s">
        <v>492</v>
      </c>
      <c r="H841" s="27" t="s">
        <v>493</v>
      </c>
    </row>
    <row r="842" spans="2:8">
      <c r="B842" s="57" t="s">
        <v>1114</v>
      </c>
      <c r="C842" s="56" t="str">
        <f>VLOOKUP(B842,'LISTA DE PRECIOS'!A:B,2,FALSE)</f>
        <v>Tabla para formaleta de 1" x 10" x 2,9 m</v>
      </c>
      <c r="D842" s="12" t="str">
        <f>VLOOKUP(B842,'LISTA DE PRECIOS'!A:D,4,FALSE)</f>
        <v>M</v>
      </c>
      <c r="E842" s="208">
        <v>38</v>
      </c>
      <c r="F842" s="12">
        <v>0.33333333333333331</v>
      </c>
      <c r="G842" s="13">
        <f>VLOOKUP(B842,'LISTA DE PRECIOS'!A:E,5,FALSE)</f>
        <v>5377</v>
      </c>
      <c r="H842" s="39">
        <f t="shared" ref="H842:H849" si="21">+ROUND(E842*F842*G842,0)</f>
        <v>68109</v>
      </c>
    </row>
    <row r="843" spans="2:8">
      <c r="B843" s="57" t="s">
        <v>787</v>
      </c>
      <c r="C843" s="56" t="str">
        <f>VLOOKUP(B843,'LISTA DE PRECIOS'!A:B,2,FALSE)</f>
        <v>Cuartón de sajo 2" x 4" x 2,9 m</v>
      </c>
      <c r="D843" s="12" t="str">
        <f>VLOOKUP(B843,'LISTA DE PRECIOS'!A:D,4,FALSE)</f>
        <v>M</v>
      </c>
      <c r="E843" s="12">
        <v>22</v>
      </c>
      <c r="F843" s="12">
        <v>0.33333333333333331</v>
      </c>
      <c r="G843" s="13">
        <f>VLOOKUP(B843,'LISTA DE PRECIOS'!A:E,5,FALSE)</f>
        <v>4359.6000000000004</v>
      </c>
      <c r="H843" s="39">
        <f t="shared" si="21"/>
        <v>31970</v>
      </c>
    </row>
    <row r="844" spans="2:8">
      <c r="B844" s="57" t="s">
        <v>928</v>
      </c>
      <c r="C844" s="56" t="str">
        <f>VLOOKUP(B844,'LISTA DE PRECIOS'!A:B,2,FALSE)</f>
        <v>Listón sajo de 5 x 3 cm x 2,5 m (varilla)</v>
      </c>
      <c r="D844" s="12" t="str">
        <f>VLOOKUP(B844,'LISTA DE PRECIOS'!A:D,4,FALSE)</f>
        <v>M</v>
      </c>
      <c r="E844" s="12">
        <v>22</v>
      </c>
      <c r="F844" s="12">
        <v>0.33333333333333331</v>
      </c>
      <c r="G844" s="13">
        <f>VLOOKUP(B844,'LISTA DE PRECIOS'!A:E,5,FALSE)</f>
        <v>5424</v>
      </c>
      <c r="H844" s="39">
        <f t="shared" si="21"/>
        <v>39776</v>
      </c>
    </row>
    <row r="845" spans="2:8">
      <c r="B845" s="57" t="s">
        <v>1073</v>
      </c>
      <c r="C845" s="56" t="str">
        <f>VLOOKUP(B845,'LISTA DE PRECIOS'!A:B,2,FALSE)</f>
        <v>Puntilla (promedio)</v>
      </c>
      <c r="D845" s="12" t="str">
        <f>VLOOKUP(B845,'LISTA DE PRECIOS'!A:D,4,FALSE)</f>
        <v>Lb</v>
      </c>
      <c r="E845" s="208">
        <v>4</v>
      </c>
      <c r="F845" s="12">
        <v>1</v>
      </c>
      <c r="G845" s="13">
        <f>VLOOKUP(B845,'LISTA DE PRECIOS'!A:E,5,FALSE)</f>
        <v>3500</v>
      </c>
      <c r="H845" s="39">
        <f t="shared" si="21"/>
        <v>14000</v>
      </c>
    </row>
    <row r="846" spans="2:8">
      <c r="B846" s="57" t="s">
        <v>680</v>
      </c>
      <c r="C846" s="56" t="str">
        <f>VLOOKUP(B846,'LISTA DE PRECIOS'!A:B,2,FALSE)</f>
        <v>Alambre negro calibre 18</v>
      </c>
      <c r="D846" s="12" t="str">
        <f>VLOOKUP(B846,'LISTA DE PRECIOS'!A:D,4,FALSE)</f>
        <v>Kg</v>
      </c>
      <c r="E846" s="208">
        <v>1.5</v>
      </c>
      <c r="F846" s="12">
        <v>1</v>
      </c>
      <c r="G846" s="13">
        <f>VLOOKUP(B846,'LISTA DE PRECIOS'!A:E,5,FALSE)</f>
        <v>7100</v>
      </c>
      <c r="H846" s="39">
        <f t="shared" si="21"/>
        <v>10650</v>
      </c>
    </row>
    <row r="847" spans="2:8">
      <c r="B847" s="57" t="s">
        <v>658</v>
      </c>
      <c r="C847" s="56" t="str">
        <f>VLOOKUP(B847,'LISTA DE PRECIOS'!A:B,2,FALSE)</f>
        <v>ACPM</v>
      </c>
      <c r="D847" s="12" t="str">
        <f>VLOOKUP(B847,'LISTA DE PRECIOS'!A:D,4,FALSE)</f>
        <v>Gl</v>
      </c>
      <c r="E847" s="208">
        <v>0.6</v>
      </c>
      <c r="F847" s="12">
        <v>1</v>
      </c>
      <c r="G847" s="13">
        <f>VLOOKUP(B847,'LISTA DE PRECIOS'!A:E,5,FALSE)</f>
        <v>8725</v>
      </c>
      <c r="H847" s="39">
        <f t="shared" si="21"/>
        <v>5235</v>
      </c>
    </row>
    <row r="848" spans="2:8">
      <c r="B848" s="57" t="s">
        <v>692</v>
      </c>
      <c r="C848" s="56" t="str">
        <f>VLOOKUP(B848,'LISTA DE PRECIOS'!A:B,2,FALSE)</f>
        <v>Antisol blanco</v>
      </c>
      <c r="D848" s="12" t="str">
        <f>VLOOKUP(B848,'LISTA DE PRECIOS'!A:D,4,FALSE)</f>
        <v>Kg</v>
      </c>
      <c r="E848" s="208">
        <v>2.5</v>
      </c>
      <c r="F848" s="12">
        <v>1.03</v>
      </c>
      <c r="G848" s="13">
        <f>VLOOKUP(B848,'LISTA DE PRECIOS'!A:E,5,FALSE)</f>
        <v>17224</v>
      </c>
      <c r="H848" s="39">
        <f t="shared" si="21"/>
        <v>44352</v>
      </c>
    </row>
    <row r="849" spans="2:8">
      <c r="B849" s="57" t="s">
        <v>2418</v>
      </c>
      <c r="C849" s="56" t="str">
        <f>VLOOKUP(B849,'LISTA DE PRECIOS'!A:B,2,FALSE)</f>
        <v>Concreto de 27,6 Mpa (4000) (producción)</v>
      </c>
      <c r="D849" s="12" t="str">
        <f>VLOOKUP(B849,'LISTA DE PRECIOS'!A:D,4,FALSE)</f>
        <v>M3</v>
      </c>
      <c r="E849" s="12">
        <v>1</v>
      </c>
      <c r="F849" s="12">
        <v>1.05</v>
      </c>
      <c r="G849" s="13">
        <f>VLOOKUP(B849,'LISTA DE PRECIOS'!A:E,5,FALSE)</f>
        <v>400682</v>
      </c>
      <c r="H849" s="39">
        <f t="shared" si="21"/>
        <v>420716</v>
      </c>
    </row>
    <row r="850" spans="2:8" ht="15.75" thickBot="1">
      <c r="B850" s="5"/>
      <c r="C850" s="139"/>
      <c r="D850" s="138"/>
      <c r="E850" s="137"/>
      <c r="F850" s="137"/>
      <c r="G850" s="136"/>
      <c r="H850" s="6"/>
    </row>
    <row r="851" spans="2:8" ht="15.75" thickBot="1">
      <c r="B851" s="1022"/>
      <c r="C851" s="1023"/>
      <c r="D851" s="1024"/>
      <c r="E851" s="1025" t="s">
        <v>497</v>
      </c>
      <c r="F851" s="994"/>
      <c r="G851" s="1026"/>
      <c r="H851" s="28">
        <f>ROUND(SUM(H842:H850),0)</f>
        <v>634808</v>
      </c>
    </row>
    <row r="852" spans="2:8" ht="15.75" thickBot="1">
      <c r="B852" s="1027"/>
      <c r="C852" s="1027"/>
      <c r="D852" s="1027"/>
      <c r="E852" s="1027"/>
      <c r="F852" s="1027"/>
      <c r="G852" s="1027"/>
      <c r="H852" s="1027"/>
    </row>
    <row r="853" spans="2:8">
      <c r="B853" s="1028" t="s">
        <v>489</v>
      </c>
      <c r="C853" s="1029"/>
      <c r="D853" s="41" t="s">
        <v>490</v>
      </c>
      <c r="E853" s="25" t="s">
        <v>491</v>
      </c>
      <c r="F853" s="25" t="s">
        <v>2530</v>
      </c>
      <c r="G853" s="26" t="s">
        <v>492</v>
      </c>
      <c r="H853" s="27" t="s">
        <v>493</v>
      </c>
    </row>
    <row r="854" spans="2:8">
      <c r="B854" s="54" t="s">
        <v>543</v>
      </c>
      <c r="C854" s="56" t="str">
        <f>VLOOKUP(B854,'LISTA DE PRECIOS'!A:B,2,FALSE)</f>
        <v>Herramienta menor</v>
      </c>
      <c r="D854" s="12" t="str">
        <f>VLOOKUP(B854,'LISTA DE PRECIOS'!A:D,4,FALSE)</f>
        <v>%MO</v>
      </c>
      <c r="E854" s="55">
        <v>0.1</v>
      </c>
      <c r="F854" s="206">
        <v>1</v>
      </c>
      <c r="G854" s="13">
        <f>+H867</f>
        <v>625270</v>
      </c>
      <c r="H854" s="24">
        <f>+ROUND(E854*G854,0)</f>
        <v>62527</v>
      </c>
    </row>
    <row r="855" spans="2:8">
      <c r="B855" s="54" t="s">
        <v>564</v>
      </c>
      <c r="C855" s="56" t="str">
        <f>VLOOKUP(B855,'LISTA DE PRECIOS'!A:B,2,FALSE)</f>
        <v>Vibrador eléctrico o a gasolina</v>
      </c>
      <c r="D855" s="12" t="str">
        <f>VLOOKUP(B855,'LISTA DE PRECIOS'!A:D,4,FALSE)</f>
        <v>Día</v>
      </c>
      <c r="E855" s="55">
        <v>0.1</v>
      </c>
      <c r="F855" s="206">
        <v>1</v>
      </c>
      <c r="G855" s="13">
        <f>VLOOKUP(B855,'LISTA DE PRECIOS'!A:E,5,FALSE)</f>
        <v>53550</v>
      </c>
      <c r="H855" s="24">
        <f>+ROUND(E855*G855,0)</f>
        <v>5355</v>
      </c>
    </row>
    <row r="856" spans="2:8">
      <c r="B856" s="101" t="s">
        <v>549</v>
      </c>
      <c r="C856" s="56" t="str">
        <f>VLOOKUP(B856,'LISTA DE PRECIOS'!A:B,2,FALSE)</f>
        <v>Taco metálico de 2 - &gt;3 m</v>
      </c>
      <c r="D856" s="12" t="str">
        <f>VLOOKUP(B856,'LISTA DE PRECIOS'!A:D,4,FALSE)</f>
        <v>Día</v>
      </c>
      <c r="E856" s="208">
        <v>16</v>
      </c>
      <c r="F856" s="12">
        <v>10</v>
      </c>
      <c r="G856" s="13">
        <f>VLOOKUP(B856,'LISTA DE PRECIOS'!A:E,5,FALSE)</f>
        <v>300</v>
      </c>
      <c r="H856" s="39">
        <f t="shared" ref="H856" si="22">+ROUND(E856*F856*G856,0)</f>
        <v>48000</v>
      </c>
    </row>
    <row r="857" spans="2:8">
      <c r="B857" s="57" t="s">
        <v>642</v>
      </c>
      <c r="C857" s="56" t="str">
        <f>VLOOKUP(B857,'LISTA DE PRECIOS'!A:B,2,FALSE)</f>
        <v>Ensayo resistencia concretos</v>
      </c>
      <c r="D857" s="12" t="str">
        <f>VLOOKUP(B857,'LISTA DE PRECIOS'!A:D,4,FALSE)</f>
        <v>Un</v>
      </c>
      <c r="E857" s="316">
        <v>0.5</v>
      </c>
      <c r="F857" s="206">
        <v>1</v>
      </c>
      <c r="G857" s="13">
        <f>VLOOKUP(B857,'LISTA DE PRECIOS'!A:E,5,FALSE)</f>
        <v>10234</v>
      </c>
      <c r="H857" s="24">
        <f>+ROUND(E857*G857,0)</f>
        <v>5117</v>
      </c>
    </row>
    <row r="858" spans="2:8" ht="15.75" thickBot="1">
      <c r="B858" s="1022"/>
      <c r="C858" s="1023"/>
      <c r="D858" s="1024"/>
      <c r="E858" s="1030" t="s">
        <v>498</v>
      </c>
      <c r="F858" s="1031"/>
      <c r="G858" s="1032"/>
      <c r="H858" s="29">
        <f>ROUND(SUM(H857:H857),0)</f>
        <v>5117</v>
      </c>
    </row>
    <row r="859" spans="2:8" ht="15.75" thickBot="1">
      <c r="B859" s="42"/>
      <c r="C859" s="42"/>
      <c r="D859" s="42"/>
      <c r="E859" s="10"/>
      <c r="F859" s="10"/>
      <c r="G859" s="7"/>
      <c r="H859" s="8"/>
    </row>
    <row r="860" spans="2:8" ht="24.75" thickBot="1">
      <c r="B860" s="1033" t="s">
        <v>499</v>
      </c>
      <c r="C860" s="1034"/>
      <c r="D860" s="30" t="s">
        <v>495</v>
      </c>
      <c r="E860" s="30" t="s">
        <v>501</v>
      </c>
      <c r="F860" s="25" t="s">
        <v>2542</v>
      </c>
      <c r="G860" s="31" t="s">
        <v>500</v>
      </c>
      <c r="H860" s="32" t="s">
        <v>493</v>
      </c>
    </row>
    <row r="861" spans="2:8" ht="15.75" thickBot="1">
      <c r="B861" s="15">
        <v>3</v>
      </c>
      <c r="C861" s="16" t="s">
        <v>4</v>
      </c>
      <c r="D861" s="17"/>
      <c r="E861" s="18"/>
      <c r="F861" s="18"/>
      <c r="G861" s="19"/>
      <c r="H861" s="20">
        <f>+ROUND(E861*G861,0)</f>
        <v>0</v>
      </c>
    </row>
    <row r="862" spans="2:8" ht="15.75" thickBot="1">
      <c r="B862" s="991"/>
      <c r="C862" s="991"/>
      <c r="D862" s="991"/>
      <c r="E862" s="992" t="s">
        <v>502</v>
      </c>
      <c r="F862" s="993"/>
      <c r="G862" s="994"/>
      <c r="H862" s="33">
        <f>ROUND(SUM(H861:H861),0)</f>
        <v>0</v>
      </c>
    </row>
    <row r="863" spans="2:8" ht="15.75" thickBot="1">
      <c r="B863" s="1027"/>
      <c r="C863" s="1027"/>
      <c r="D863" s="1027"/>
      <c r="E863" s="1027"/>
      <c r="F863" s="1027"/>
      <c r="G863" s="1027"/>
      <c r="H863" s="1027"/>
    </row>
    <row r="864" spans="2:8">
      <c r="B864" s="1028" t="s">
        <v>503</v>
      </c>
      <c r="C864" s="1029"/>
      <c r="D864" s="41" t="s">
        <v>495</v>
      </c>
      <c r="E864" s="25" t="s">
        <v>504</v>
      </c>
      <c r="F864" s="25" t="s">
        <v>2530</v>
      </c>
      <c r="G864" s="26" t="s">
        <v>505</v>
      </c>
      <c r="H864" s="27" t="s">
        <v>493</v>
      </c>
    </row>
    <row r="865" spans="2:8">
      <c r="B865" s="111" t="s">
        <v>2515</v>
      </c>
      <c r="C865" s="56" t="str">
        <f>VLOOKUP(B865,'LISTA DE PRECIOS'!A:B,2,FALSE)</f>
        <v>Ayudante práctico</v>
      </c>
      <c r="D865" s="12" t="str">
        <f>VLOOKUP(B865,'LISTA DE PRECIOS'!A:D,4,FALSE)</f>
        <v>Día</v>
      </c>
      <c r="E865" s="23">
        <v>1</v>
      </c>
      <c r="F865" s="23">
        <v>4</v>
      </c>
      <c r="G865" s="13">
        <f>VLOOKUP(B865,'LISTA DE PRECIOS'!A:E,5,FALSE)</f>
        <v>95150</v>
      </c>
      <c r="H865" s="119">
        <f>+ROUND(E865*F865*G865,0)</f>
        <v>380600</v>
      </c>
    </row>
    <row r="866" spans="2:8" ht="15.75" thickBot="1">
      <c r="B866" s="135" t="s">
        <v>2516</v>
      </c>
      <c r="C866" s="56" t="str">
        <f>VLOOKUP(B866,'LISTA DE PRECIOS'!A:B,2,FALSE)</f>
        <v>Oficial</v>
      </c>
      <c r="D866" s="12" t="str">
        <f>VLOOKUP(B866,'LISTA DE PRECIOS'!A:D,4,FALSE)</f>
        <v>Día</v>
      </c>
      <c r="E866" s="23">
        <v>1</v>
      </c>
      <c r="F866" s="125">
        <v>2</v>
      </c>
      <c r="G866" s="13">
        <f>VLOOKUP(B866,'LISTA DE PRECIOS'!A:E,5,FALSE)</f>
        <v>122335</v>
      </c>
      <c r="H866" s="131">
        <f>+ROUND(E866*F866*G866,0)</f>
        <v>244670</v>
      </c>
    </row>
    <row r="867" spans="2:8" ht="15.75" thickBot="1">
      <c r="B867" s="991"/>
      <c r="C867" s="991"/>
      <c r="D867" s="991"/>
      <c r="E867" s="1042" t="s">
        <v>506</v>
      </c>
      <c r="F867" s="1043"/>
      <c r="G867" s="1031"/>
      <c r="H867" s="29">
        <f>ROUND(SUM(H865:H866),0)</f>
        <v>625270</v>
      </c>
    </row>
    <row r="868" spans="2:8" ht="15.75" thickBot="1">
      <c r="B868" s="42"/>
      <c r="C868" s="42"/>
      <c r="D868" s="42"/>
      <c r="E868" s="42"/>
      <c r="F868" s="42"/>
      <c r="G868" s="42"/>
      <c r="H868" s="42"/>
    </row>
    <row r="869" spans="2:8" ht="15.75" thickBot="1">
      <c r="B869" s="40"/>
      <c r="C869" s="40"/>
      <c r="D869" s="40"/>
      <c r="E869" s="995" t="s">
        <v>507</v>
      </c>
      <c r="F869" s="996"/>
      <c r="G869" s="997"/>
      <c r="H869" s="14">
        <f>+ROUND(H867+H858+H851+H862,0)</f>
        <v>1265195</v>
      </c>
    </row>
    <row r="871" spans="2:8" ht="15.75" thickBot="1"/>
    <row r="872" spans="2:8" ht="16.5" thickBot="1">
      <c r="B872" s="998" t="s">
        <v>2583</v>
      </c>
      <c r="C872" s="999"/>
      <c r="D872" s="999"/>
      <c r="E872" s="999"/>
      <c r="F872" s="999"/>
      <c r="G872" s="999"/>
      <c r="H872" s="1000"/>
    </row>
    <row r="873" spans="2:8" ht="15.75" thickBot="1">
      <c r="B873" s="1001" t="s">
        <v>487</v>
      </c>
      <c r="C873" s="1002"/>
      <c r="D873" s="1003"/>
      <c r="E873" s="1004"/>
      <c r="F873" s="1004"/>
      <c r="G873" s="1004"/>
      <c r="H873" s="1005"/>
    </row>
    <row r="874" spans="2:8" ht="15" customHeight="1" thickBot="1">
      <c r="B874" s="1006" t="s">
        <v>488</v>
      </c>
      <c r="C874" s="1007"/>
      <c r="D874" s="1259" t="s">
        <v>2675</v>
      </c>
      <c r="E874" s="1260"/>
      <c r="F874" s="1260"/>
      <c r="G874" s="1260"/>
      <c r="H874" s="1261"/>
    </row>
    <row r="875" spans="2:8">
      <c r="B875" s="1306"/>
      <c r="C875" s="1307"/>
      <c r="D875" s="1010" t="s">
        <v>34</v>
      </c>
      <c r="E875" s="1011"/>
      <c r="F875" s="1011"/>
      <c r="G875" s="1011"/>
      <c r="H875" s="38" t="s">
        <v>1</v>
      </c>
    </row>
    <row r="876" spans="2:8">
      <c r="B876" s="1308"/>
      <c r="C876" s="1309"/>
      <c r="D876" s="1016">
        <f>+ROUND(H904+H895+H889+H899,0)</f>
        <v>89972</v>
      </c>
      <c r="E876" s="1017"/>
      <c r="F876" s="1017"/>
      <c r="G876" s="1017"/>
      <c r="H876" s="1020" t="e">
        <v>#N/A</v>
      </c>
    </row>
    <row r="877" spans="2:8" ht="15.75" thickBot="1">
      <c r="B877" s="1310"/>
      <c r="C877" s="1311"/>
      <c r="D877" s="1018"/>
      <c r="E877" s="1019"/>
      <c r="F877" s="1019"/>
      <c r="G877" s="1019"/>
      <c r="H877" s="1021"/>
    </row>
    <row r="878" spans="2:8" ht="15.75" thickBot="1"/>
    <row r="879" spans="2:8">
      <c r="B879" s="1028" t="s">
        <v>494</v>
      </c>
      <c r="C879" s="1029"/>
      <c r="D879" s="41" t="s">
        <v>495</v>
      </c>
      <c r="E879" s="25" t="s">
        <v>496</v>
      </c>
      <c r="F879" s="25" t="s">
        <v>2542</v>
      </c>
      <c r="G879" s="26" t="s">
        <v>492</v>
      </c>
      <c r="H879" s="27" t="s">
        <v>493</v>
      </c>
    </row>
    <row r="880" spans="2:8">
      <c r="B880" s="317" t="s">
        <v>1114</v>
      </c>
      <c r="C880" s="56" t="str">
        <f>VLOOKUP(B880,'LISTA DE PRECIOS'!A:B,2,FALSE)</f>
        <v>Tabla para formaleta de 1" x 10" x 2,9 m</v>
      </c>
      <c r="D880" s="12" t="str">
        <f>VLOOKUP(B880,'LISTA DE PRECIOS'!A:D,4,FALSE)</f>
        <v>M</v>
      </c>
      <c r="E880" s="208">
        <v>2</v>
      </c>
      <c r="F880" s="12">
        <v>0.33333333333333331</v>
      </c>
      <c r="G880" s="13">
        <f>VLOOKUP(B880,'LISTA DE PRECIOS'!A:E,5,FALSE)</f>
        <v>5377</v>
      </c>
      <c r="H880" s="39">
        <f t="shared" ref="H880:H887" si="23">+ROUND(E880*F880*G880,0)</f>
        <v>3585</v>
      </c>
    </row>
    <row r="881" spans="2:8">
      <c r="B881" s="317" t="s">
        <v>1073</v>
      </c>
      <c r="C881" s="56" t="str">
        <f>VLOOKUP(B881,'LISTA DE PRECIOS'!A:B,2,FALSE)</f>
        <v>Puntilla (promedio)</v>
      </c>
      <c r="D881" s="12" t="str">
        <f>VLOOKUP(B881,'LISTA DE PRECIOS'!A:D,4,FALSE)</f>
        <v>Lb</v>
      </c>
      <c r="E881" s="12">
        <v>0.1</v>
      </c>
      <c r="F881" s="12">
        <v>1</v>
      </c>
      <c r="G881" s="13">
        <f>VLOOKUP(B881,'LISTA DE PRECIOS'!A:E,5,FALSE)</f>
        <v>3500</v>
      </c>
      <c r="H881" s="39">
        <f t="shared" si="23"/>
        <v>350</v>
      </c>
    </row>
    <row r="882" spans="2:8">
      <c r="B882" s="317" t="s">
        <v>658</v>
      </c>
      <c r="C882" s="56" t="str">
        <f>VLOOKUP(B882,'LISTA DE PRECIOS'!A:B,2,FALSE)</f>
        <v>ACPM</v>
      </c>
      <c r="D882" s="12" t="str">
        <f>VLOOKUP(B882,'LISTA DE PRECIOS'!A:D,4,FALSE)</f>
        <v>Gl</v>
      </c>
      <c r="E882" s="12">
        <v>0.05</v>
      </c>
      <c r="F882" s="12">
        <v>1</v>
      </c>
      <c r="G882" s="13">
        <f>VLOOKUP(B882,'LISTA DE PRECIOS'!A:E,5,FALSE)</f>
        <v>8725</v>
      </c>
      <c r="H882" s="39">
        <f t="shared" si="23"/>
        <v>436</v>
      </c>
    </row>
    <row r="883" spans="2:8">
      <c r="B883" s="317" t="s">
        <v>692</v>
      </c>
      <c r="C883" s="56" t="str">
        <f>VLOOKUP(B883,'LISTA DE PRECIOS'!A:B,2,FALSE)</f>
        <v>Antisol blanco</v>
      </c>
      <c r="D883" s="12" t="str">
        <f>VLOOKUP(B883,'LISTA DE PRECIOS'!A:D,4,FALSE)</f>
        <v>Kg</v>
      </c>
      <c r="E883" s="208">
        <v>0.1</v>
      </c>
      <c r="F883" s="12">
        <v>1.03</v>
      </c>
      <c r="G883" s="13">
        <f>VLOOKUP(B883,'LISTA DE PRECIOS'!A:E,5,FALSE)</f>
        <v>17224</v>
      </c>
      <c r="H883" s="39">
        <f t="shared" si="23"/>
        <v>1774</v>
      </c>
    </row>
    <row r="884" spans="2:8">
      <c r="B884" s="317" t="s">
        <v>1268</v>
      </c>
      <c r="C884" s="56" t="str">
        <f>VLOOKUP(B884,'LISTA DE PRECIOS'!A:B,2,FALSE)</f>
        <v xml:space="preserve">Varillón de sajo 3x3 </v>
      </c>
      <c r="D884" s="12" t="str">
        <f>VLOOKUP(B884,'LISTA DE PRECIOS'!A:D,4,FALSE)</f>
        <v>M</v>
      </c>
      <c r="E884" s="208">
        <v>2</v>
      </c>
      <c r="F884" s="12">
        <v>0.33333333333333331</v>
      </c>
      <c r="G884" s="13">
        <f>VLOOKUP(B884,'LISTA DE PRECIOS'!A:E,5,FALSE)</f>
        <v>2595</v>
      </c>
      <c r="H884" s="39">
        <f t="shared" si="23"/>
        <v>1730</v>
      </c>
    </row>
    <row r="885" spans="2:8">
      <c r="B885" s="57" t="s">
        <v>2418</v>
      </c>
      <c r="C885" s="56" t="str">
        <f>VLOOKUP(B885,'LISTA DE PRECIOS'!A:B,2,FALSE)</f>
        <v>Concreto de 27,6 Mpa (4000) (producción)</v>
      </c>
      <c r="D885" s="12" t="str">
        <f>VLOOKUP(B885,'LISTA DE PRECIOS'!A:D,4,FALSE)</f>
        <v>M3</v>
      </c>
      <c r="E885" s="208">
        <v>2.0000000000000004E-2</v>
      </c>
      <c r="F885" s="12">
        <v>1.05</v>
      </c>
      <c r="G885" s="13">
        <f>VLOOKUP(B885,'LISTA DE PRECIOS'!A:E,5,FALSE)</f>
        <v>400682</v>
      </c>
      <c r="H885" s="39">
        <f t="shared" si="23"/>
        <v>8414</v>
      </c>
    </row>
    <row r="886" spans="2:8">
      <c r="B886" s="317" t="s">
        <v>2432</v>
      </c>
      <c r="C886" s="56" t="str">
        <f>VLOOKUP(B886,'LISTA DE PRECIOS'!A:B,2,FALSE)</f>
        <v>Acero Fy = 60.000 psi d&gt;1/4"</v>
      </c>
      <c r="D886" s="12" t="str">
        <f>VLOOKUP(B886,'LISTA DE PRECIOS'!A:D,4,FALSE)</f>
        <v>Kg</v>
      </c>
      <c r="E886" s="208">
        <v>4</v>
      </c>
      <c r="F886" s="12">
        <v>1</v>
      </c>
      <c r="G886" s="13">
        <f>VLOOKUP(B886,'LISTA DE PRECIOS'!A:E,5,FALSE)</f>
        <v>7598</v>
      </c>
      <c r="H886" s="39">
        <f t="shared" si="23"/>
        <v>30392</v>
      </c>
    </row>
    <row r="887" spans="2:8">
      <c r="B887" s="318" t="s">
        <v>2432</v>
      </c>
      <c r="C887" s="56" t="str">
        <f>VLOOKUP(B887,'LISTA DE PRECIOS'!A:B,2,FALSE)</f>
        <v>Acero Fy = 60.000 psi d&gt;1/4"</v>
      </c>
      <c r="D887" s="12" t="str">
        <f>VLOOKUP(B887,'LISTA DE PRECIOS'!A:D,4,FALSE)</f>
        <v>Kg</v>
      </c>
      <c r="E887" s="12">
        <v>2.2999999999999998</v>
      </c>
      <c r="F887" s="12">
        <v>1</v>
      </c>
      <c r="G887" s="13">
        <f>VLOOKUP(B887,'LISTA DE PRECIOS'!A:E,5,FALSE)</f>
        <v>7598</v>
      </c>
      <c r="H887" s="39">
        <f t="shared" si="23"/>
        <v>17475</v>
      </c>
    </row>
    <row r="888" spans="2:8" ht="15.75" thickBot="1">
      <c r="B888" s="5"/>
      <c r="C888" s="139"/>
      <c r="D888" s="138"/>
      <c r="E888" s="137"/>
      <c r="F888" s="137"/>
      <c r="G888" s="136"/>
      <c r="H888" s="6"/>
    </row>
    <row r="889" spans="2:8" ht="15.75" thickBot="1">
      <c r="B889" s="1022"/>
      <c r="C889" s="1023"/>
      <c r="D889" s="1024"/>
      <c r="E889" s="1025" t="s">
        <v>497</v>
      </c>
      <c r="F889" s="994"/>
      <c r="G889" s="1026"/>
      <c r="H889" s="28">
        <f>ROUND(SUM(H880:H888),0)</f>
        <v>64156</v>
      </c>
    </row>
    <row r="890" spans="2:8" ht="15.75" thickBot="1">
      <c r="B890" s="1027"/>
      <c r="C890" s="1027"/>
      <c r="D890" s="1027"/>
      <c r="E890" s="1027"/>
      <c r="F890" s="1027"/>
      <c r="G890" s="1027"/>
      <c r="H890" s="1027"/>
    </row>
    <row r="891" spans="2:8">
      <c r="B891" s="1028" t="s">
        <v>489</v>
      </c>
      <c r="C891" s="1029"/>
      <c r="D891" s="41" t="s">
        <v>490</v>
      </c>
      <c r="E891" s="25" t="s">
        <v>491</v>
      </c>
      <c r="F891" s="25" t="s">
        <v>2530</v>
      </c>
      <c r="G891" s="26" t="s">
        <v>492</v>
      </c>
      <c r="H891" s="27" t="s">
        <v>493</v>
      </c>
    </row>
    <row r="892" spans="2:8">
      <c r="B892" s="317" t="s">
        <v>543</v>
      </c>
      <c r="C892" s="56" t="str">
        <f>VLOOKUP(B892,'LISTA DE PRECIOS'!A:B,2,FALSE)</f>
        <v>Herramienta menor</v>
      </c>
      <c r="D892" s="12" t="str">
        <f>VLOOKUP(B892,'LISTA DE PRECIOS'!A:D,4,FALSE)</f>
        <v>%MO</v>
      </c>
      <c r="E892" s="55">
        <v>0.1</v>
      </c>
      <c r="F892" s="206">
        <v>1</v>
      </c>
      <c r="G892" s="13">
        <f>+H904</f>
        <v>20661</v>
      </c>
      <c r="H892" s="24">
        <f>+ROUND(E892*G892,0)</f>
        <v>2066</v>
      </c>
    </row>
    <row r="893" spans="2:8">
      <c r="B893" s="317" t="s">
        <v>548</v>
      </c>
      <c r="C893" s="56" t="str">
        <f>VLOOKUP(B893,'LISTA DE PRECIOS'!A:B,2,FALSE)</f>
        <v xml:space="preserve">Andamio certificado </v>
      </c>
      <c r="D893" s="12" t="str">
        <f>VLOOKUP(B893,'LISTA DE PRECIOS'!A:D,4,FALSE)</f>
        <v>Día</v>
      </c>
      <c r="E893" s="55">
        <v>0.1</v>
      </c>
      <c r="F893" s="206">
        <v>1</v>
      </c>
      <c r="G893" s="13">
        <f>+G892</f>
        <v>20661</v>
      </c>
      <c r="H893" s="24">
        <f>+ROUND(E893*G893,0)</f>
        <v>2066</v>
      </c>
    </row>
    <row r="894" spans="2:8">
      <c r="B894" s="57" t="s">
        <v>642</v>
      </c>
      <c r="C894" s="56" t="str">
        <f>VLOOKUP(B894,'LISTA DE PRECIOS'!A:B,2,FALSE)</f>
        <v>Ensayo resistencia concretos</v>
      </c>
      <c r="D894" s="12" t="str">
        <f>VLOOKUP(B894,'LISTA DE PRECIOS'!A:D,4,FALSE)</f>
        <v>Un</v>
      </c>
      <c r="E894" s="316">
        <v>0.1</v>
      </c>
      <c r="F894" s="206">
        <v>1</v>
      </c>
      <c r="G894" s="13">
        <f>VLOOKUP(B894,'LISTA DE PRECIOS'!A:E,5,FALSE)</f>
        <v>10234</v>
      </c>
      <c r="H894" s="24">
        <f>+ROUND(E894*G894,0)</f>
        <v>1023</v>
      </c>
    </row>
    <row r="895" spans="2:8" ht="15.75" thickBot="1">
      <c r="B895" s="1022"/>
      <c r="C895" s="1023"/>
      <c r="D895" s="1024"/>
      <c r="E895" s="1030" t="s">
        <v>498</v>
      </c>
      <c r="F895" s="1031"/>
      <c r="G895" s="1032"/>
      <c r="H895" s="29">
        <f>ROUND(SUM(H892:H894),0)</f>
        <v>5155</v>
      </c>
    </row>
    <row r="896" spans="2:8" ht="15.75" thickBot="1">
      <c r="B896" s="42"/>
      <c r="C896" s="42"/>
      <c r="D896" s="42"/>
      <c r="E896" s="10"/>
      <c r="F896" s="10"/>
      <c r="G896" s="7"/>
      <c r="H896" s="8"/>
    </row>
    <row r="897" spans="2:8" ht="24.75" thickBot="1">
      <c r="B897" s="1033" t="s">
        <v>499</v>
      </c>
      <c r="C897" s="1034"/>
      <c r="D897" s="30" t="s">
        <v>495</v>
      </c>
      <c r="E897" s="30" t="s">
        <v>501</v>
      </c>
      <c r="F897" s="25" t="s">
        <v>2542</v>
      </c>
      <c r="G897" s="31" t="s">
        <v>500</v>
      </c>
      <c r="H897" s="32" t="s">
        <v>493</v>
      </c>
    </row>
    <row r="898" spans="2:8" ht="15.75" thickBot="1">
      <c r="B898" s="15">
        <v>3</v>
      </c>
      <c r="C898" s="16" t="s">
        <v>4</v>
      </c>
      <c r="D898" s="17"/>
      <c r="E898" s="18"/>
      <c r="F898" s="18"/>
      <c r="G898" s="19"/>
      <c r="H898" s="20">
        <f>+ROUND(E898*G898,0)</f>
        <v>0</v>
      </c>
    </row>
    <row r="899" spans="2:8" ht="15.75" thickBot="1">
      <c r="B899" s="991"/>
      <c r="C899" s="991"/>
      <c r="D899" s="991"/>
      <c r="E899" s="992" t="s">
        <v>502</v>
      </c>
      <c r="F899" s="993"/>
      <c r="G899" s="994"/>
      <c r="H899" s="33">
        <f>ROUND(SUM(H898:H898),0)</f>
        <v>0</v>
      </c>
    </row>
    <row r="900" spans="2:8" ht="15.75" thickBot="1">
      <c r="B900" s="1027"/>
      <c r="C900" s="1027"/>
      <c r="D900" s="1027"/>
      <c r="E900" s="1027"/>
      <c r="F900" s="1027"/>
      <c r="G900" s="1027"/>
      <c r="H900" s="1027"/>
    </row>
    <row r="901" spans="2:8">
      <c r="B901" s="1028" t="s">
        <v>503</v>
      </c>
      <c r="C901" s="1029"/>
      <c r="D901" s="41" t="s">
        <v>495</v>
      </c>
      <c r="E901" s="25" t="s">
        <v>504</v>
      </c>
      <c r="F901" s="25" t="s">
        <v>2530</v>
      </c>
      <c r="G901" s="26" t="s">
        <v>505</v>
      </c>
      <c r="H901" s="27" t="s">
        <v>493</v>
      </c>
    </row>
    <row r="902" spans="2:8">
      <c r="B902" s="111" t="s">
        <v>2514</v>
      </c>
      <c r="C902" s="56" t="str">
        <f>VLOOKUP(B902,'LISTA DE PRECIOS'!A:B,2,FALSE)</f>
        <v>Ayudante</v>
      </c>
      <c r="D902" s="12" t="str">
        <f>VLOOKUP(B902,'LISTA DE PRECIOS'!A:D,4,FALSE)</f>
        <v>Día</v>
      </c>
      <c r="E902" s="23">
        <v>0.08</v>
      </c>
      <c r="F902" s="23">
        <v>2</v>
      </c>
      <c r="G902" s="13">
        <f>VLOOKUP(B902,'LISTA DE PRECIOS'!A:E,5,FALSE)</f>
        <v>67964</v>
      </c>
      <c r="H902" s="119">
        <f>+ROUND(E902*F902*G902,0)</f>
        <v>10874</v>
      </c>
    </row>
    <row r="903" spans="2:8" ht="15.75" thickBot="1">
      <c r="B903" s="135" t="s">
        <v>2516</v>
      </c>
      <c r="C903" s="56" t="str">
        <f>VLOOKUP(B903,'LISTA DE PRECIOS'!A:B,2,FALSE)</f>
        <v>Oficial</v>
      </c>
      <c r="D903" s="12" t="str">
        <f>VLOOKUP(B903,'LISTA DE PRECIOS'!A:D,4,FALSE)</f>
        <v>Día</v>
      </c>
      <c r="E903" s="23">
        <v>0.08</v>
      </c>
      <c r="F903" s="125">
        <v>1</v>
      </c>
      <c r="G903" s="13">
        <f>VLOOKUP(B903,'LISTA DE PRECIOS'!A:E,5,FALSE)</f>
        <v>122335</v>
      </c>
      <c r="H903" s="131">
        <f>+ROUND(E903*F903*G903,0)</f>
        <v>9787</v>
      </c>
    </row>
    <row r="904" spans="2:8" ht="15.75" thickBot="1">
      <c r="B904" s="991"/>
      <c r="C904" s="991"/>
      <c r="D904" s="991"/>
      <c r="E904" s="1042" t="s">
        <v>506</v>
      </c>
      <c r="F904" s="1043"/>
      <c r="G904" s="1031"/>
      <c r="H904" s="29">
        <f>ROUND(SUM(H902:H903),0)</f>
        <v>20661</v>
      </c>
    </row>
    <row r="905" spans="2:8" ht="15.75" thickBot="1">
      <c r="B905" s="42"/>
      <c r="C905" s="42"/>
      <c r="D905" s="42"/>
      <c r="E905" s="42"/>
      <c r="F905" s="42"/>
      <c r="G905" s="42"/>
      <c r="H905" s="42"/>
    </row>
    <row r="906" spans="2:8" ht="15.75" thickBot="1">
      <c r="B906" s="40"/>
      <c r="C906" s="40"/>
      <c r="D906" s="40"/>
      <c r="E906" s="995" t="s">
        <v>507</v>
      </c>
      <c r="F906" s="996"/>
      <c r="G906" s="997"/>
      <c r="H906" s="14">
        <f>+ROUND(H904+H895+H889+H899,0)</f>
        <v>89972</v>
      </c>
    </row>
    <row r="908" spans="2:8" ht="15.75" thickBot="1"/>
    <row r="909" spans="2:8" ht="16.5" thickBot="1">
      <c r="B909" s="998" t="s">
        <v>2583</v>
      </c>
      <c r="C909" s="999"/>
      <c r="D909" s="999"/>
      <c r="E909" s="999"/>
      <c r="F909" s="999"/>
      <c r="G909" s="999"/>
      <c r="H909" s="1000"/>
    </row>
    <row r="910" spans="2:8" ht="15.75" thickBot="1">
      <c r="B910" s="1001" t="s">
        <v>487</v>
      </c>
      <c r="C910" s="1002"/>
      <c r="D910" s="1003"/>
      <c r="E910" s="1004"/>
      <c r="F910" s="1004"/>
      <c r="G910" s="1004"/>
      <c r="H910" s="1005"/>
    </row>
    <row r="911" spans="2:8" ht="15.75" thickBot="1">
      <c r="B911" s="1006" t="s">
        <v>488</v>
      </c>
      <c r="C911" s="1007"/>
      <c r="D911" s="1259" t="s">
        <v>2676</v>
      </c>
      <c r="E911" s="1260"/>
      <c r="F911" s="1260"/>
      <c r="G911" s="1260"/>
      <c r="H911" s="1261"/>
    </row>
    <row r="912" spans="2:8">
      <c r="B912" s="1306"/>
      <c r="C912" s="1307"/>
      <c r="D912" s="1010" t="s">
        <v>34</v>
      </c>
      <c r="E912" s="1011"/>
      <c r="F912" s="1011"/>
      <c r="G912" s="1011"/>
      <c r="H912" s="38" t="s">
        <v>1</v>
      </c>
    </row>
    <row r="913" spans="2:8">
      <c r="B913" s="1308"/>
      <c r="C913" s="1309"/>
      <c r="D913" s="1016">
        <f>+ROUND(H936+H927+H923+H931,0)</f>
        <v>72102</v>
      </c>
      <c r="E913" s="1017"/>
      <c r="F913" s="1017"/>
      <c r="G913" s="1017"/>
      <c r="H913" s="1020" t="s">
        <v>23</v>
      </c>
    </row>
    <row r="914" spans="2:8" ht="15.75" thickBot="1">
      <c r="B914" s="1310"/>
      <c r="C914" s="1311"/>
      <c r="D914" s="1018"/>
      <c r="E914" s="1019"/>
      <c r="F914" s="1019"/>
      <c r="G914" s="1019"/>
      <c r="H914" s="1021"/>
    </row>
    <row r="915" spans="2:8" ht="15.75" thickBot="1"/>
    <row r="916" spans="2:8">
      <c r="B916" s="1207" t="s">
        <v>494</v>
      </c>
      <c r="C916" s="1208"/>
      <c r="D916" s="124" t="s">
        <v>495</v>
      </c>
      <c r="E916" s="123" t="s">
        <v>496</v>
      </c>
      <c r="F916" s="123" t="s">
        <v>2542</v>
      </c>
      <c r="G916" s="122" t="s">
        <v>492</v>
      </c>
      <c r="H916" s="121" t="s">
        <v>493</v>
      </c>
    </row>
    <row r="917" spans="2:8">
      <c r="B917" s="114" t="s">
        <v>1114</v>
      </c>
      <c r="C917" s="11" t="str">
        <f>VLOOKUP(B917,'LISTA DE PRECIOS'!A:B,2,FALSE)</f>
        <v>Tabla para formaleta de 1" x 10" x 2,9 m</v>
      </c>
      <c r="D917" s="12" t="str">
        <f>VLOOKUP(B917,'LISTA DE PRECIOS'!A:D,4,FALSE)</f>
        <v>M</v>
      </c>
      <c r="E917" s="208">
        <v>1</v>
      </c>
      <c r="F917" s="12">
        <v>0.33333333333333331</v>
      </c>
      <c r="G917" s="13">
        <f>VLOOKUP(B917,'LISTA DE PRECIOS'!A:E,5,FALSE)</f>
        <v>5377</v>
      </c>
      <c r="H917" s="39">
        <f t="shared" ref="H917:H922" si="24">+ROUND(E917*F917*G917,0)</f>
        <v>1792</v>
      </c>
    </row>
    <row r="918" spans="2:8">
      <c r="B918" s="114" t="s">
        <v>787</v>
      </c>
      <c r="C918" s="11" t="str">
        <f>VLOOKUP(B918,'LISTA DE PRECIOS'!A:B,2,FALSE)</f>
        <v>Cuartón de sajo 2" x 4" x 2,9 m</v>
      </c>
      <c r="D918" s="12" t="str">
        <f>VLOOKUP(B918,'LISTA DE PRECIOS'!A:D,4,FALSE)</f>
        <v>M</v>
      </c>
      <c r="E918" s="12">
        <v>0.5</v>
      </c>
      <c r="F918" s="12">
        <v>0.33333333333333331</v>
      </c>
      <c r="G918" s="13">
        <f>VLOOKUP(B918,'LISTA DE PRECIOS'!A:E,5,FALSE)</f>
        <v>4359.6000000000004</v>
      </c>
      <c r="H918" s="39">
        <f t="shared" si="24"/>
        <v>727</v>
      </c>
    </row>
    <row r="919" spans="2:8">
      <c r="B919" s="114" t="s">
        <v>1073</v>
      </c>
      <c r="C919" s="11" t="str">
        <f>VLOOKUP(B919,'LISTA DE PRECIOS'!A:B,2,FALSE)</f>
        <v>Puntilla (promedio)</v>
      </c>
      <c r="D919" s="12" t="str">
        <f>VLOOKUP(B919,'LISTA DE PRECIOS'!A:D,4,FALSE)</f>
        <v>Lb</v>
      </c>
      <c r="E919" s="12">
        <v>0.05</v>
      </c>
      <c r="F919" s="12">
        <v>1</v>
      </c>
      <c r="G919" s="13">
        <f>VLOOKUP(B919,'LISTA DE PRECIOS'!A:E,5,FALSE)</f>
        <v>3500</v>
      </c>
      <c r="H919" s="39">
        <f t="shared" si="24"/>
        <v>175</v>
      </c>
    </row>
    <row r="920" spans="2:8">
      <c r="B920" s="114" t="s">
        <v>692</v>
      </c>
      <c r="C920" s="11" t="str">
        <f>VLOOKUP(B920,'LISTA DE PRECIOS'!A:B,2,FALSE)</f>
        <v>Antisol blanco</v>
      </c>
      <c r="D920" s="12" t="str">
        <f>VLOOKUP(B920,'LISTA DE PRECIOS'!A:D,4,FALSE)</f>
        <v>Kg</v>
      </c>
      <c r="E920" s="208">
        <v>0.2</v>
      </c>
      <c r="F920" s="12">
        <v>1.03</v>
      </c>
      <c r="G920" s="13">
        <f>VLOOKUP(B920,'LISTA DE PRECIOS'!A:E,5,FALSE)</f>
        <v>17224</v>
      </c>
      <c r="H920" s="39">
        <f t="shared" si="24"/>
        <v>3548</v>
      </c>
    </row>
    <row r="921" spans="2:8">
      <c r="B921" s="114" t="s">
        <v>658</v>
      </c>
      <c r="C921" s="11" t="str">
        <f>VLOOKUP(B921,'LISTA DE PRECIOS'!A:B,2,FALSE)</f>
        <v>ACPM</v>
      </c>
      <c r="D921" s="12" t="str">
        <f>VLOOKUP(B921,'LISTA DE PRECIOS'!A:D,4,FALSE)</f>
        <v>Gl</v>
      </c>
      <c r="E921" s="208">
        <v>0.05</v>
      </c>
      <c r="F921" s="12">
        <v>1</v>
      </c>
      <c r="G921" s="13">
        <f>VLOOKUP(B921,'LISTA DE PRECIOS'!A:E,5,FALSE)</f>
        <v>8725</v>
      </c>
      <c r="H921" s="39">
        <f t="shared" si="24"/>
        <v>436</v>
      </c>
    </row>
    <row r="922" spans="2:8" ht="15.75" thickBot="1">
      <c r="B922" s="91" t="s">
        <v>2416</v>
      </c>
      <c r="C922" s="95" t="str">
        <f>VLOOKUP(B922,'LISTA DE PRECIOS'!A:B,2,FALSE)</f>
        <v>Concreto de 20,7 Mpa (3000 psi) (producción)</v>
      </c>
      <c r="D922" s="92" t="str">
        <f>VLOOKUP(B922,'LISTA DE PRECIOS'!A:D,4,FALSE)</f>
        <v>M3</v>
      </c>
      <c r="E922" s="319">
        <v>0.1</v>
      </c>
      <c r="F922" s="92">
        <v>1.05</v>
      </c>
      <c r="G922" s="93">
        <f>VLOOKUP(B922,'LISTA DE PRECIOS'!A:E,5,FALSE)</f>
        <v>349675</v>
      </c>
      <c r="H922" s="94">
        <f t="shared" si="24"/>
        <v>36716</v>
      </c>
    </row>
    <row r="923" spans="2:8" ht="15.75" thickBot="1">
      <c r="B923" s="1022"/>
      <c r="C923" s="1023"/>
      <c r="D923" s="1024"/>
      <c r="E923" s="1030" t="s">
        <v>497</v>
      </c>
      <c r="F923" s="1031"/>
      <c r="G923" s="1032"/>
      <c r="H923" s="29">
        <f>ROUND(SUM(H917:H922),0)</f>
        <v>43394</v>
      </c>
    </row>
    <row r="924" spans="2:8" ht="15.75" thickBot="1">
      <c r="B924" s="1027"/>
      <c r="C924" s="1027"/>
      <c r="D924" s="1027"/>
      <c r="E924" s="1027"/>
      <c r="F924" s="1027"/>
      <c r="G924" s="1027"/>
      <c r="H924" s="1027"/>
    </row>
    <row r="925" spans="2:8">
      <c r="B925" s="1028" t="s">
        <v>489</v>
      </c>
      <c r="C925" s="1029"/>
      <c r="D925" s="41" t="s">
        <v>490</v>
      </c>
      <c r="E925" s="25" t="s">
        <v>491</v>
      </c>
      <c r="F925" s="25" t="s">
        <v>2530</v>
      </c>
      <c r="G925" s="26" t="s">
        <v>492</v>
      </c>
      <c r="H925" s="27" t="s">
        <v>493</v>
      </c>
    </row>
    <row r="926" spans="2:8">
      <c r="B926" s="54" t="s">
        <v>543</v>
      </c>
      <c r="C926" s="56" t="str">
        <f>VLOOKUP(B926,'LISTA DE PRECIOS'!A:B,2,FALSE)</f>
        <v>Herramienta menor</v>
      </c>
      <c r="D926" s="12" t="str">
        <f>VLOOKUP(B926,'LISTA DE PRECIOS'!A:D,4,FALSE)</f>
        <v>%MO</v>
      </c>
      <c r="E926" s="55">
        <v>0.1</v>
      </c>
      <c r="F926" s="206">
        <v>1</v>
      </c>
      <c r="G926" s="13">
        <f>+H936</f>
        <v>26098</v>
      </c>
      <c r="H926" s="24">
        <f>+ROUND(E926*G926,0)</f>
        <v>2610</v>
      </c>
    </row>
    <row r="927" spans="2:8" ht="15.75" thickBot="1">
      <c r="B927" s="1022"/>
      <c r="C927" s="1023"/>
      <c r="D927" s="1024"/>
      <c r="E927" s="1030" t="s">
        <v>498</v>
      </c>
      <c r="F927" s="1031"/>
      <c r="G927" s="1032"/>
      <c r="H927" s="29">
        <f>ROUND(SUM(H926),0)</f>
        <v>2610</v>
      </c>
    </row>
    <row r="928" spans="2:8" ht="15.75" thickBot="1">
      <c r="B928" s="42"/>
      <c r="C928" s="42"/>
      <c r="D928" s="42"/>
      <c r="E928" s="10"/>
      <c r="F928" s="10"/>
      <c r="G928" s="7"/>
      <c r="H928" s="8"/>
    </row>
    <row r="929" spans="2:8" ht="24.75" thickBot="1">
      <c r="B929" s="1033" t="s">
        <v>499</v>
      </c>
      <c r="C929" s="1034"/>
      <c r="D929" s="30" t="s">
        <v>495</v>
      </c>
      <c r="E929" s="30" t="s">
        <v>501</v>
      </c>
      <c r="F929" s="25" t="s">
        <v>2542</v>
      </c>
      <c r="G929" s="31" t="s">
        <v>500</v>
      </c>
      <c r="H929" s="32" t="s">
        <v>493</v>
      </c>
    </row>
    <row r="930" spans="2:8" ht="15.75" thickBot="1">
      <c r="B930" s="15">
        <v>3</v>
      </c>
      <c r="C930" s="16" t="s">
        <v>4</v>
      </c>
      <c r="D930" s="17"/>
      <c r="E930" s="18"/>
      <c r="F930" s="18"/>
      <c r="G930" s="19"/>
      <c r="H930" s="20">
        <f>+ROUND(E930*G930,0)</f>
        <v>0</v>
      </c>
    </row>
    <row r="931" spans="2:8" ht="15.75" thickBot="1">
      <c r="B931" s="991"/>
      <c r="C931" s="991"/>
      <c r="D931" s="991"/>
      <c r="E931" s="992" t="s">
        <v>502</v>
      </c>
      <c r="F931" s="993"/>
      <c r="G931" s="994"/>
      <c r="H931" s="33">
        <f>ROUND(SUM(H930:H930),0)</f>
        <v>0</v>
      </c>
    </row>
    <row r="932" spans="2:8" ht="15.75" thickBot="1">
      <c r="B932" s="1027"/>
      <c r="C932" s="1027"/>
      <c r="D932" s="1027"/>
      <c r="E932" s="1027"/>
      <c r="F932" s="1027"/>
      <c r="G932" s="1027"/>
      <c r="H932" s="1027"/>
    </row>
    <row r="933" spans="2:8">
      <c r="B933" s="1028" t="s">
        <v>503</v>
      </c>
      <c r="C933" s="1029"/>
      <c r="D933" s="41" t="s">
        <v>495</v>
      </c>
      <c r="E933" s="25" t="s">
        <v>504</v>
      </c>
      <c r="F933" s="25" t="s">
        <v>2530</v>
      </c>
      <c r="G933" s="26" t="s">
        <v>505</v>
      </c>
      <c r="H933" s="27" t="s">
        <v>493</v>
      </c>
    </row>
    <row r="934" spans="2:8">
      <c r="B934" s="111" t="s">
        <v>2515</v>
      </c>
      <c r="C934" s="56" t="str">
        <f>VLOOKUP(B934,'LISTA DE PRECIOS'!A:B,2,FALSE)</f>
        <v>Ayudante práctico</v>
      </c>
      <c r="D934" s="12" t="str">
        <f>VLOOKUP(B934,'LISTA DE PRECIOS'!A:D,4,FALSE)</f>
        <v>Día</v>
      </c>
      <c r="E934" s="23">
        <v>0.12</v>
      </c>
      <c r="F934" s="23">
        <v>1</v>
      </c>
      <c r="G934" s="13">
        <f>VLOOKUP(B934,'LISTA DE PRECIOS'!A:E,5,FALSE)</f>
        <v>95150</v>
      </c>
      <c r="H934" s="119">
        <f>+ROUND(E934*F934*G934,0)</f>
        <v>11418</v>
      </c>
    </row>
    <row r="935" spans="2:8" ht="15.75" thickBot="1">
      <c r="B935" s="135" t="s">
        <v>2516</v>
      </c>
      <c r="C935" s="56" t="str">
        <f>VLOOKUP(B935,'LISTA DE PRECIOS'!A:B,2,FALSE)</f>
        <v>Oficial</v>
      </c>
      <c r="D935" s="12" t="str">
        <f>VLOOKUP(B935,'LISTA DE PRECIOS'!A:D,4,FALSE)</f>
        <v>Día</v>
      </c>
      <c r="E935" s="23">
        <v>0.12</v>
      </c>
      <c r="F935" s="125">
        <v>1</v>
      </c>
      <c r="G935" s="13">
        <f>VLOOKUP(B935,'LISTA DE PRECIOS'!A:E,5,FALSE)</f>
        <v>122335</v>
      </c>
      <c r="H935" s="131">
        <f>+ROUND(E935*F935*G935,0)</f>
        <v>14680</v>
      </c>
    </row>
    <row r="936" spans="2:8" ht="15.75" thickBot="1">
      <c r="B936" s="991"/>
      <c r="C936" s="991"/>
      <c r="D936" s="991"/>
      <c r="E936" s="1042" t="s">
        <v>506</v>
      </c>
      <c r="F936" s="1043"/>
      <c r="G936" s="1031"/>
      <c r="H936" s="29">
        <f>ROUND(SUM(H934:H935),0)</f>
        <v>26098</v>
      </c>
    </row>
    <row r="937" spans="2:8" ht="15.75" thickBot="1">
      <c r="B937" s="42"/>
      <c r="C937" s="42"/>
      <c r="D937" s="42"/>
      <c r="E937" s="42"/>
      <c r="F937" s="42"/>
      <c r="G937" s="42"/>
      <c r="H937" s="42"/>
    </row>
    <row r="938" spans="2:8" ht="15.75" thickBot="1">
      <c r="B938" s="40"/>
      <c r="C938" s="40"/>
      <c r="D938" s="40"/>
      <c r="E938" s="995" t="s">
        <v>507</v>
      </c>
      <c r="F938" s="996"/>
      <c r="G938" s="997"/>
      <c r="H938" s="14">
        <f>+ROUND(H936+H927+H923+H931,0)</f>
        <v>72102</v>
      </c>
    </row>
  </sheetData>
  <mergeCells count="648">
    <mergeCell ref="E759:G759"/>
    <mergeCell ref="B748:D748"/>
    <mergeCell ref="E748:G748"/>
    <mergeCell ref="B750:C750"/>
    <mergeCell ref="B752:D752"/>
    <mergeCell ref="E752:G752"/>
    <mergeCell ref="B753:H753"/>
    <mergeCell ref="B754:C754"/>
    <mergeCell ref="B757:D757"/>
    <mergeCell ref="E757:G757"/>
    <mergeCell ref="B733:C735"/>
    <mergeCell ref="D733:G733"/>
    <mergeCell ref="D734:G735"/>
    <mergeCell ref="H734:H735"/>
    <mergeCell ref="B737:C737"/>
    <mergeCell ref="B742:D742"/>
    <mergeCell ref="E742:G742"/>
    <mergeCell ref="B743:H743"/>
    <mergeCell ref="B744:C744"/>
    <mergeCell ref="B721:H721"/>
    <mergeCell ref="B722:C722"/>
    <mergeCell ref="B725:D725"/>
    <mergeCell ref="E725:G725"/>
    <mergeCell ref="E727:G727"/>
    <mergeCell ref="B730:H730"/>
    <mergeCell ref="B731:C731"/>
    <mergeCell ref="D731:H731"/>
    <mergeCell ref="B732:C732"/>
    <mergeCell ref="D732:H732"/>
    <mergeCell ref="B705:C705"/>
    <mergeCell ref="B710:D710"/>
    <mergeCell ref="E710:G710"/>
    <mergeCell ref="B711:H711"/>
    <mergeCell ref="B712:C712"/>
    <mergeCell ref="B716:D716"/>
    <mergeCell ref="E716:G716"/>
    <mergeCell ref="B718:C718"/>
    <mergeCell ref="B720:D720"/>
    <mergeCell ref="E720:G720"/>
    <mergeCell ref="E695:G695"/>
    <mergeCell ref="B698:H698"/>
    <mergeCell ref="B699:C699"/>
    <mergeCell ref="D699:H699"/>
    <mergeCell ref="B700:C700"/>
    <mergeCell ref="D700:H700"/>
    <mergeCell ref="B701:C703"/>
    <mergeCell ref="D701:G701"/>
    <mergeCell ref="D702:G703"/>
    <mergeCell ref="H702:H703"/>
    <mergeCell ref="B684:D684"/>
    <mergeCell ref="E684:G684"/>
    <mergeCell ref="B686:C686"/>
    <mergeCell ref="B688:D688"/>
    <mergeCell ref="E688:G688"/>
    <mergeCell ref="B689:H689"/>
    <mergeCell ref="B690:C690"/>
    <mergeCell ref="B693:D693"/>
    <mergeCell ref="E693:G693"/>
    <mergeCell ref="B669:C671"/>
    <mergeCell ref="D669:G669"/>
    <mergeCell ref="D670:G671"/>
    <mergeCell ref="H670:H671"/>
    <mergeCell ref="B673:C673"/>
    <mergeCell ref="B680:D680"/>
    <mergeCell ref="E680:G680"/>
    <mergeCell ref="B681:H681"/>
    <mergeCell ref="B682:C682"/>
    <mergeCell ref="B657:H657"/>
    <mergeCell ref="B658:C658"/>
    <mergeCell ref="B661:D661"/>
    <mergeCell ref="E661:G661"/>
    <mergeCell ref="E663:G663"/>
    <mergeCell ref="B666:H666"/>
    <mergeCell ref="B667:C667"/>
    <mergeCell ref="D667:H667"/>
    <mergeCell ref="B668:C668"/>
    <mergeCell ref="D668:H668"/>
    <mergeCell ref="B635:C635"/>
    <mergeCell ref="B644:D644"/>
    <mergeCell ref="E644:G644"/>
    <mergeCell ref="B645:H645"/>
    <mergeCell ref="B646:C646"/>
    <mergeCell ref="B652:D652"/>
    <mergeCell ref="E652:G652"/>
    <mergeCell ref="B654:C654"/>
    <mergeCell ref="B656:D656"/>
    <mergeCell ref="E656:G656"/>
    <mergeCell ref="B628:H628"/>
    <mergeCell ref="B629:C629"/>
    <mergeCell ref="D629:H629"/>
    <mergeCell ref="B630:C630"/>
    <mergeCell ref="D630:H630"/>
    <mergeCell ref="B631:C633"/>
    <mergeCell ref="D631:G631"/>
    <mergeCell ref="D632:G633"/>
    <mergeCell ref="H632:H633"/>
    <mergeCell ref="B3:H3"/>
    <mergeCell ref="B4:C4"/>
    <mergeCell ref="D4:H4"/>
    <mergeCell ref="B5:C5"/>
    <mergeCell ref="D5:H5"/>
    <mergeCell ref="B6:C8"/>
    <mergeCell ref="D6:G6"/>
    <mergeCell ref="D7:G8"/>
    <mergeCell ref="H7:H8"/>
    <mergeCell ref="B10:C10"/>
    <mergeCell ref="B13:D13"/>
    <mergeCell ref="E13:G13"/>
    <mergeCell ref="B14:H14"/>
    <mergeCell ref="B15:C15"/>
    <mergeCell ref="B18:D18"/>
    <mergeCell ref="E18:G18"/>
    <mergeCell ref="B20:C20"/>
    <mergeCell ref="B22:D22"/>
    <mergeCell ref="E22:G22"/>
    <mergeCell ref="B23:H23"/>
    <mergeCell ref="B24:C24"/>
    <mergeCell ref="B27:D27"/>
    <mergeCell ref="E27:G27"/>
    <mergeCell ref="E29:G29"/>
    <mergeCell ref="B32:H32"/>
    <mergeCell ref="B33:C33"/>
    <mergeCell ref="D33:H33"/>
    <mergeCell ref="B34:C34"/>
    <mergeCell ref="D34:H34"/>
    <mergeCell ref="B35:C37"/>
    <mergeCell ref="D35:G35"/>
    <mergeCell ref="D36:G37"/>
    <mergeCell ref="H36:H37"/>
    <mergeCell ref="B39:C39"/>
    <mergeCell ref="B49:D49"/>
    <mergeCell ref="E49:G49"/>
    <mergeCell ref="B50:H50"/>
    <mergeCell ref="B51:C51"/>
    <mergeCell ref="B53:D53"/>
    <mergeCell ref="E53:G53"/>
    <mergeCell ref="B55:C55"/>
    <mergeCell ref="B57:D57"/>
    <mergeCell ref="E57:G57"/>
    <mergeCell ref="B58:H58"/>
    <mergeCell ref="B59:C59"/>
    <mergeCell ref="B62:D62"/>
    <mergeCell ref="E62:G62"/>
    <mergeCell ref="E64:G64"/>
    <mergeCell ref="B67:H67"/>
    <mergeCell ref="B68:C68"/>
    <mergeCell ref="D68:H68"/>
    <mergeCell ref="B69:C69"/>
    <mergeCell ref="D69:H69"/>
    <mergeCell ref="B70:C72"/>
    <mergeCell ref="D70:G70"/>
    <mergeCell ref="D71:G72"/>
    <mergeCell ref="H71:H72"/>
    <mergeCell ref="B74:C74"/>
    <mergeCell ref="B84:D84"/>
    <mergeCell ref="E84:G84"/>
    <mergeCell ref="B85:H85"/>
    <mergeCell ref="B86:C86"/>
    <mergeCell ref="B88:D88"/>
    <mergeCell ref="E88:G88"/>
    <mergeCell ref="B90:C90"/>
    <mergeCell ref="B92:D92"/>
    <mergeCell ref="E92:G92"/>
    <mergeCell ref="B93:H93"/>
    <mergeCell ref="B94:C94"/>
    <mergeCell ref="B97:D97"/>
    <mergeCell ref="E97:G97"/>
    <mergeCell ref="E99:G99"/>
    <mergeCell ref="B102:H102"/>
    <mergeCell ref="B103:C103"/>
    <mergeCell ref="D103:H103"/>
    <mergeCell ref="B104:C104"/>
    <mergeCell ref="D104:H104"/>
    <mergeCell ref="B105:C107"/>
    <mergeCell ref="D105:G105"/>
    <mergeCell ref="D106:G107"/>
    <mergeCell ref="H106:H107"/>
    <mergeCell ref="B109:C109"/>
    <mergeCell ref="B119:D119"/>
    <mergeCell ref="E119:G119"/>
    <mergeCell ref="B120:H120"/>
    <mergeCell ref="B121:C121"/>
    <mergeCell ref="B123:D123"/>
    <mergeCell ref="E123:G123"/>
    <mergeCell ref="B125:C125"/>
    <mergeCell ref="B127:D127"/>
    <mergeCell ref="E127:G127"/>
    <mergeCell ref="B128:H128"/>
    <mergeCell ref="B129:C129"/>
    <mergeCell ref="B132:D132"/>
    <mergeCell ref="E132:G132"/>
    <mergeCell ref="E134:G134"/>
    <mergeCell ref="B137:H137"/>
    <mergeCell ref="B138:C138"/>
    <mergeCell ref="D138:H138"/>
    <mergeCell ref="B139:C139"/>
    <mergeCell ref="D139:H139"/>
    <mergeCell ref="B140:C142"/>
    <mergeCell ref="D140:G140"/>
    <mergeCell ref="D141:G142"/>
    <mergeCell ref="H141:H142"/>
    <mergeCell ref="B144:C144"/>
    <mergeCell ref="B154:D154"/>
    <mergeCell ref="E154:G154"/>
    <mergeCell ref="B155:H155"/>
    <mergeCell ref="B156:C156"/>
    <mergeCell ref="B158:D158"/>
    <mergeCell ref="E158:G158"/>
    <mergeCell ref="B160:C160"/>
    <mergeCell ref="B162:D162"/>
    <mergeCell ref="E162:G162"/>
    <mergeCell ref="B163:H163"/>
    <mergeCell ref="B164:C164"/>
    <mergeCell ref="B167:D167"/>
    <mergeCell ref="E167:G167"/>
    <mergeCell ref="E169:G169"/>
    <mergeCell ref="B172:H172"/>
    <mergeCell ref="B173:C173"/>
    <mergeCell ref="D173:H173"/>
    <mergeCell ref="B174:C174"/>
    <mergeCell ref="D174:H174"/>
    <mergeCell ref="B175:C177"/>
    <mergeCell ref="D175:G175"/>
    <mergeCell ref="D176:G177"/>
    <mergeCell ref="H176:H177"/>
    <mergeCell ref="B179:C179"/>
    <mergeCell ref="B184:D184"/>
    <mergeCell ref="E184:G184"/>
    <mergeCell ref="B185:H185"/>
    <mergeCell ref="B186:C186"/>
    <mergeCell ref="B189:D189"/>
    <mergeCell ref="E189:G189"/>
    <mergeCell ref="B191:C191"/>
    <mergeCell ref="B193:D193"/>
    <mergeCell ref="E193:G193"/>
    <mergeCell ref="B194:H194"/>
    <mergeCell ref="B195:C195"/>
    <mergeCell ref="B198:D198"/>
    <mergeCell ref="E198:G198"/>
    <mergeCell ref="E200:G200"/>
    <mergeCell ref="B203:H203"/>
    <mergeCell ref="B204:C204"/>
    <mergeCell ref="D204:H204"/>
    <mergeCell ref="B205:C205"/>
    <mergeCell ref="D205:H205"/>
    <mergeCell ref="B206:C208"/>
    <mergeCell ref="D206:G206"/>
    <mergeCell ref="D207:G208"/>
    <mergeCell ref="H207:H208"/>
    <mergeCell ref="B210:C210"/>
    <mergeCell ref="B215:D215"/>
    <mergeCell ref="E215:G215"/>
    <mergeCell ref="B216:H216"/>
    <mergeCell ref="B217:C217"/>
    <mergeCell ref="B220:D220"/>
    <mergeCell ref="E220:G220"/>
    <mergeCell ref="B222:C222"/>
    <mergeCell ref="B224:D224"/>
    <mergeCell ref="E224:G224"/>
    <mergeCell ref="B225:H225"/>
    <mergeCell ref="B226:C226"/>
    <mergeCell ref="B229:D229"/>
    <mergeCell ref="E229:G229"/>
    <mergeCell ref="E231:G231"/>
    <mergeCell ref="B234:H234"/>
    <mergeCell ref="B235:C235"/>
    <mergeCell ref="D235:H235"/>
    <mergeCell ref="B236:C236"/>
    <mergeCell ref="D236:H236"/>
    <mergeCell ref="B237:C239"/>
    <mergeCell ref="D237:G237"/>
    <mergeCell ref="D238:G239"/>
    <mergeCell ref="H238:H239"/>
    <mergeCell ref="B241:C241"/>
    <mergeCell ref="B246:D246"/>
    <mergeCell ref="E246:G246"/>
    <mergeCell ref="B247:H247"/>
    <mergeCell ref="B248:C248"/>
    <mergeCell ref="B251:D251"/>
    <mergeCell ref="E251:G251"/>
    <mergeCell ref="B253:C253"/>
    <mergeCell ref="B255:D255"/>
    <mergeCell ref="E255:G255"/>
    <mergeCell ref="B256:H256"/>
    <mergeCell ref="B257:C257"/>
    <mergeCell ref="B260:D260"/>
    <mergeCell ref="E260:G260"/>
    <mergeCell ref="E262:G262"/>
    <mergeCell ref="B265:H265"/>
    <mergeCell ref="B266:C266"/>
    <mergeCell ref="D266:H266"/>
    <mergeCell ref="B267:C267"/>
    <mergeCell ref="D267:H267"/>
    <mergeCell ref="B268:C270"/>
    <mergeCell ref="D268:G268"/>
    <mergeCell ref="D269:G270"/>
    <mergeCell ref="H269:H270"/>
    <mergeCell ref="B272:C272"/>
    <mergeCell ref="B277:D277"/>
    <mergeCell ref="E277:G277"/>
    <mergeCell ref="B278:H278"/>
    <mergeCell ref="B279:C279"/>
    <mergeCell ref="B282:D282"/>
    <mergeCell ref="E282:G282"/>
    <mergeCell ref="B284:C284"/>
    <mergeCell ref="B286:D286"/>
    <mergeCell ref="E286:G286"/>
    <mergeCell ref="B287:H287"/>
    <mergeCell ref="B288:C288"/>
    <mergeCell ref="B291:D291"/>
    <mergeCell ref="E291:G291"/>
    <mergeCell ref="E293:G293"/>
    <mergeCell ref="B296:H296"/>
    <mergeCell ref="B297:C297"/>
    <mergeCell ref="D297:H297"/>
    <mergeCell ref="B298:C298"/>
    <mergeCell ref="D298:H298"/>
    <mergeCell ref="B299:C301"/>
    <mergeCell ref="D299:G299"/>
    <mergeCell ref="D300:G301"/>
    <mergeCell ref="H300:H301"/>
    <mergeCell ref="B303:C303"/>
    <mergeCell ref="B313:D313"/>
    <mergeCell ref="E313:G313"/>
    <mergeCell ref="B314:H314"/>
    <mergeCell ref="B315:C315"/>
    <mergeCell ref="B319:D319"/>
    <mergeCell ref="E319:G319"/>
    <mergeCell ref="B321:C321"/>
    <mergeCell ref="B323:D323"/>
    <mergeCell ref="E323:G323"/>
    <mergeCell ref="B324:H324"/>
    <mergeCell ref="B325:C325"/>
    <mergeCell ref="B328:D328"/>
    <mergeCell ref="E328:G328"/>
    <mergeCell ref="E330:G330"/>
    <mergeCell ref="B333:H333"/>
    <mergeCell ref="B334:C334"/>
    <mergeCell ref="D334:H334"/>
    <mergeCell ref="B335:C335"/>
    <mergeCell ref="D335:H335"/>
    <mergeCell ref="B336:C338"/>
    <mergeCell ref="D336:G336"/>
    <mergeCell ref="D337:G338"/>
    <mergeCell ref="H337:H338"/>
    <mergeCell ref="B340:C340"/>
    <mergeCell ref="B348:D348"/>
    <mergeCell ref="E348:G348"/>
    <mergeCell ref="B349:H349"/>
    <mergeCell ref="B350:C350"/>
    <mergeCell ref="B352:D352"/>
    <mergeCell ref="E352:G352"/>
    <mergeCell ref="B354:C354"/>
    <mergeCell ref="B356:D356"/>
    <mergeCell ref="E356:G356"/>
    <mergeCell ref="B357:H357"/>
    <mergeCell ref="B358:C358"/>
    <mergeCell ref="B361:D361"/>
    <mergeCell ref="E361:G361"/>
    <mergeCell ref="E363:G363"/>
    <mergeCell ref="B366:H366"/>
    <mergeCell ref="B367:C367"/>
    <mergeCell ref="D367:H367"/>
    <mergeCell ref="B368:C368"/>
    <mergeCell ref="D368:H368"/>
    <mergeCell ref="B369:C371"/>
    <mergeCell ref="D369:G369"/>
    <mergeCell ref="D370:G371"/>
    <mergeCell ref="H370:H371"/>
    <mergeCell ref="B373:C373"/>
    <mergeCell ref="B381:D381"/>
    <mergeCell ref="E381:G381"/>
    <mergeCell ref="B382:H382"/>
    <mergeCell ref="B383:C383"/>
    <mergeCell ref="B385:D385"/>
    <mergeCell ref="E385:G385"/>
    <mergeCell ref="B387:C387"/>
    <mergeCell ref="B389:D389"/>
    <mergeCell ref="E389:G389"/>
    <mergeCell ref="B390:H390"/>
    <mergeCell ref="B391:C391"/>
    <mergeCell ref="B394:D394"/>
    <mergeCell ref="E394:G394"/>
    <mergeCell ref="E396:G396"/>
    <mergeCell ref="B399:H399"/>
    <mergeCell ref="B400:C400"/>
    <mergeCell ref="D400:H400"/>
    <mergeCell ref="B401:C401"/>
    <mergeCell ref="D401:H401"/>
    <mergeCell ref="B402:C404"/>
    <mergeCell ref="D402:G402"/>
    <mergeCell ref="D403:G404"/>
    <mergeCell ref="H403:H404"/>
    <mergeCell ref="B406:C406"/>
    <mergeCell ref="B416:D416"/>
    <mergeCell ref="E416:G416"/>
    <mergeCell ref="B417:H417"/>
    <mergeCell ref="B418:C418"/>
    <mergeCell ref="B423:D423"/>
    <mergeCell ref="E423:G423"/>
    <mergeCell ref="B425:C425"/>
    <mergeCell ref="B427:D427"/>
    <mergeCell ref="E427:G427"/>
    <mergeCell ref="B428:H428"/>
    <mergeCell ref="B429:C429"/>
    <mergeCell ref="B432:D432"/>
    <mergeCell ref="E432:G432"/>
    <mergeCell ref="E434:G434"/>
    <mergeCell ref="B437:H437"/>
    <mergeCell ref="B438:C438"/>
    <mergeCell ref="D438:H438"/>
    <mergeCell ref="B439:C439"/>
    <mergeCell ref="D439:H439"/>
    <mergeCell ref="B440:C442"/>
    <mergeCell ref="D440:G440"/>
    <mergeCell ref="D441:G442"/>
    <mergeCell ref="H441:H442"/>
    <mergeCell ref="B444:C444"/>
    <mergeCell ref="B454:D454"/>
    <mergeCell ref="E454:G454"/>
    <mergeCell ref="B455:H455"/>
    <mergeCell ref="B456:C456"/>
    <mergeCell ref="B460:D460"/>
    <mergeCell ref="E460:G460"/>
    <mergeCell ref="B462:C462"/>
    <mergeCell ref="B464:D464"/>
    <mergeCell ref="E464:G464"/>
    <mergeCell ref="B465:H465"/>
    <mergeCell ref="B466:C466"/>
    <mergeCell ref="B469:D469"/>
    <mergeCell ref="E469:G469"/>
    <mergeCell ref="E471:G471"/>
    <mergeCell ref="B474:H474"/>
    <mergeCell ref="B475:C475"/>
    <mergeCell ref="D475:H475"/>
    <mergeCell ref="B476:C476"/>
    <mergeCell ref="D476:H476"/>
    <mergeCell ref="B477:C479"/>
    <mergeCell ref="D477:G477"/>
    <mergeCell ref="D478:G479"/>
    <mergeCell ref="H478:H479"/>
    <mergeCell ref="B481:C481"/>
    <mergeCell ref="B491:D491"/>
    <mergeCell ref="E491:G491"/>
    <mergeCell ref="B492:H492"/>
    <mergeCell ref="B493:C493"/>
    <mergeCell ref="B497:D497"/>
    <mergeCell ref="E497:G497"/>
    <mergeCell ref="B499:C499"/>
    <mergeCell ref="B501:D501"/>
    <mergeCell ref="E501:G501"/>
    <mergeCell ref="B502:H502"/>
    <mergeCell ref="B503:C503"/>
    <mergeCell ref="B506:D506"/>
    <mergeCell ref="E506:G506"/>
    <mergeCell ref="E508:G508"/>
    <mergeCell ref="B511:H511"/>
    <mergeCell ref="B512:C512"/>
    <mergeCell ref="D512:H512"/>
    <mergeCell ref="B513:C513"/>
    <mergeCell ref="D513:H513"/>
    <mergeCell ref="B514:C516"/>
    <mergeCell ref="D514:G514"/>
    <mergeCell ref="D515:G516"/>
    <mergeCell ref="H515:H516"/>
    <mergeCell ref="B518:C518"/>
    <mergeCell ref="B528:D528"/>
    <mergeCell ref="E528:G528"/>
    <mergeCell ref="B529:H529"/>
    <mergeCell ref="B530:C530"/>
    <mergeCell ref="B534:D534"/>
    <mergeCell ref="E534:G534"/>
    <mergeCell ref="B536:C536"/>
    <mergeCell ref="B538:D538"/>
    <mergeCell ref="E538:G538"/>
    <mergeCell ref="B539:H539"/>
    <mergeCell ref="B540:C540"/>
    <mergeCell ref="B543:D543"/>
    <mergeCell ref="E543:G543"/>
    <mergeCell ref="E545:G545"/>
    <mergeCell ref="B548:H548"/>
    <mergeCell ref="B549:C549"/>
    <mergeCell ref="D549:H549"/>
    <mergeCell ref="B550:C550"/>
    <mergeCell ref="D550:H550"/>
    <mergeCell ref="B551:C553"/>
    <mergeCell ref="D551:G551"/>
    <mergeCell ref="D552:G553"/>
    <mergeCell ref="H552:H553"/>
    <mergeCell ref="B555:C555"/>
    <mergeCell ref="B567:D567"/>
    <mergeCell ref="E567:G567"/>
    <mergeCell ref="B568:H568"/>
    <mergeCell ref="B569:C569"/>
    <mergeCell ref="B574:D574"/>
    <mergeCell ref="E574:G574"/>
    <mergeCell ref="B576:C576"/>
    <mergeCell ref="B578:D578"/>
    <mergeCell ref="E578:G578"/>
    <mergeCell ref="B591:C593"/>
    <mergeCell ref="D591:G591"/>
    <mergeCell ref="D592:G593"/>
    <mergeCell ref="H592:H593"/>
    <mergeCell ref="B595:C595"/>
    <mergeCell ref="B607:D607"/>
    <mergeCell ref="E607:G607"/>
    <mergeCell ref="B579:H579"/>
    <mergeCell ref="B580:C580"/>
    <mergeCell ref="B583:D583"/>
    <mergeCell ref="E583:G583"/>
    <mergeCell ref="E585:G585"/>
    <mergeCell ref="B588:H588"/>
    <mergeCell ref="B589:C589"/>
    <mergeCell ref="D589:H589"/>
    <mergeCell ref="B590:C590"/>
    <mergeCell ref="D590:H590"/>
    <mergeCell ref="B619:H619"/>
    <mergeCell ref="B620:C620"/>
    <mergeCell ref="B623:D623"/>
    <mergeCell ref="E623:G623"/>
    <mergeCell ref="E625:G625"/>
    <mergeCell ref="B608:H608"/>
    <mergeCell ref="B609:C609"/>
    <mergeCell ref="B614:D614"/>
    <mergeCell ref="E614:G614"/>
    <mergeCell ref="B616:C616"/>
    <mergeCell ref="B618:D618"/>
    <mergeCell ref="E618:G618"/>
    <mergeCell ref="B762:H762"/>
    <mergeCell ref="B763:C763"/>
    <mergeCell ref="D763:H763"/>
    <mergeCell ref="B764:C764"/>
    <mergeCell ref="D764:H764"/>
    <mergeCell ref="B765:C767"/>
    <mergeCell ref="D765:G765"/>
    <mergeCell ref="D766:G767"/>
    <mergeCell ref="H766:H767"/>
    <mergeCell ref="B769:C769"/>
    <mergeCell ref="B779:D779"/>
    <mergeCell ref="E779:G779"/>
    <mergeCell ref="B780:H780"/>
    <mergeCell ref="B781:C781"/>
    <mergeCell ref="B786:D786"/>
    <mergeCell ref="E786:G786"/>
    <mergeCell ref="B788:C788"/>
    <mergeCell ref="B790:D790"/>
    <mergeCell ref="E790:G790"/>
    <mergeCell ref="B791:H791"/>
    <mergeCell ref="B792:C792"/>
    <mergeCell ref="B795:D795"/>
    <mergeCell ref="E795:G795"/>
    <mergeCell ref="E797:G797"/>
    <mergeCell ref="B800:H800"/>
    <mergeCell ref="B801:C801"/>
    <mergeCell ref="D801:H801"/>
    <mergeCell ref="B802:C802"/>
    <mergeCell ref="D802:H802"/>
    <mergeCell ref="B803:C805"/>
    <mergeCell ref="D803:G803"/>
    <mergeCell ref="D804:G805"/>
    <mergeCell ref="H804:H805"/>
    <mergeCell ref="B807:C807"/>
    <mergeCell ref="B813:D813"/>
    <mergeCell ref="E813:G813"/>
    <mergeCell ref="B814:H814"/>
    <mergeCell ref="B815:C815"/>
    <mergeCell ref="B820:D820"/>
    <mergeCell ref="E820:G820"/>
    <mergeCell ref="B822:C822"/>
    <mergeCell ref="B824:D824"/>
    <mergeCell ref="E824:G824"/>
    <mergeCell ref="B825:H825"/>
    <mergeCell ref="B826:C826"/>
    <mergeCell ref="B829:D829"/>
    <mergeCell ref="E829:G829"/>
    <mergeCell ref="E831:G831"/>
    <mergeCell ref="B834:H834"/>
    <mergeCell ref="B835:C835"/>
    <mergeCell ref="D835:H835"/>
    <mergeCell ref="B836:C836"/>
    <mergeCell ref="D836:H836"/>
    <mergeCell ref="B837:C839"/>
    <mergeCell ref="D837:G837"/>
    <mergeCell ref="D838:G839"/>
    <mergeCell ref="H838:H839"/>
    <mergeCell ref="B841:C841"/>
    <mergeCell ref="B851:D851"/>
    <mergeCell ref="E851:G851"/>
    <mergeCell ref="B852:H852"/>
    <mergeCell ref="B853:C853"/>
    <mergeCell ref="B858:D858"/>
    <mergeCell ref="E858:G858"/>
    <mergeCell ref="B860:C860"/>
    <mergeCell ref="B862:D862"/>
    <mergeCell ref="E862:G862"/>
    <mergeCell ref="B863:H863"/>
    <mergeCell ref="B864:C864"/>
    <mergeCell ref="B867:D867"/>
    <mergeCell ref="E867:G867"/>
    <mergeCell ref="E869:G869"/>
    <mergeCell ref="B872:H872"/>
    <mergeCell ref="B873:C873"/>
    <mergeCell ref="D873:H873"/>
    <mergeCell ref="B874:C874"/>
    <mergeCell ref="D874:H874"/>
    <mergeCell ref="B875:C877"/>
    <mergeCell ref="D875:G875"/>
    <mergeCell ref="D876:G877"/>
    <mergeCell ref="H876:H877"/>
    <mergeCell ref="B879:C879"/>
    <mergeCell ref="B889:D889"/>
    <mergeCell ref="E889:G889"/>
    <mergeCell ref="B890:H890"/>
    <mergeCell ref="B891:C891"/>
    <mergeCell ref="B895:D895"/>
    <mergeCell ref="E895:G895"/>
    <mergeCell ref="B897:C897"/>
    <mergeCell ref="B899:D899"/>
    <mergeCell ref="E899:G899"/>
    <mergeCell ref="B900:H900"/>
    <mergeCell ref="B901:C901"/>
    <mergeCell ref="B904:D904"/>
    <mergeCell ref="E904:G904"/>
    <mergeCell ref="E906:G906"/>
    <mergeCell ref="B909:H909"/>
    <mergeCell ref="B910:C910"/>
    <mergeCell ref="D910:H910"/>
    <mergeCell ref="B911:C911"/>
    <mergeCell ref="D911:H911"/>
    <mergeCell ref="B912:C914"/>
    <mergeCell ref="D912:G912"/>
    <mergeCell ref="D913:G914"/>
    <mergeCell ref="H913:H914"/>
    <mergeCell ref="B932:H932"/>
    <mergeCell ref="B933:C933"/>
    <mergeCell ref="B936:D936"/>
    <mergeCell ref="E936:G936"/>
    <mergeCell ref="E938:G938"/>
    <mergeCell ref="B916:C916"/>
    <mergeCell ref="B923:D923"/>
    <mergeCell ref="E923:G923"/>
    <mergeCell ref="B924:H924"/>
    <mergeCell ref="B925:C925"/>
    <mergeCell ref="B927:D927"/>
    <mergeCell ref="E927:G927"/>
    <mergeCell ref="B929:C929"/>
    <mergeCell ref="B931:D931"/>
    <mergeCell ref="E931:G931"/>
  </mergeCells>
  <phoneticPr fontId="12" type="noConversion"/>
  <dataValidations count="2">
    <dataValidation type="list" allowBlank="1" showInputMessage="1" showErrorMessage="1" sqref="B612 B650">
      <formula1>#REF!</formula1>
    </dataValidation>
    <dataValidation type="list" allowBlank="1" showInputMessage="1" showErrorMessage="1" sqref="B621:B622 B610:B611 B25:B26 B16 B60:B61 B52 B95:B96 B87 B130:B131 B122 B165:B166 B157 B196:B197 B187 B227:B228 B218 B258:B259 B249 B289:B290 B280 B326:B327 B316:B317 B504:B505 B359:B360 B351 B392:B393 B384 B430:B431 B419:B421 B467:B468 B457:B458 B494:B495 B541:B542 B531:B532 B581:B582 B570:B572 B659:B660 B647:B649 B691:B692 B683 B723:B724 B713:B714 B755:B756 B745:B746 B793:B794 B782:B784 B827:B828 B854:B856 B865:B866 B892:B893 B902:B903 B926 B934:B935 B819 B816:B817">
      <formula1>#REF!</formula1>
    </dataValidation>
  </dataValidations>
  <pageMargins left="0.7" right="0.7" top="0.75" bottom="0.75" header="0.3" footer="0.3"/>
  <pageSetup scale="59" orientation="portrait" r:id="rId1"/>
  <rowBreaks count="26" manualBreakCount="26">
    <brk id="30" max="16383" man="1"/>
    <brk id="65" max="16383" man="1"/>
    <brk id="100" max="16383" man="1"/>
    <brk id="135" max="16383" man="1"/>
    <brk id="170" max="16383" man="1"/>
    <brk id="201" max="16383" man="1"/>
    <brk id="232" max="16383" man="1"/>
    <brk id="263" max="16383" man="1"/>
    <brk id="294" max="16383" man="1"/>
    <brk id="331" max="16383" man="1"/>
    <brk id="364" max="16383" man="1"/>
    <brk id="397" max="16383" man="1"/>
    <brk id="435" max="16383" man="1"/>
    <brk id="472" max="16383" man="1"/>
    <brk id="509" max="16383" man="1"/>
    <brk id="546" max="16383" man="1"/>
    <brk id="586" max="16383" man="1"/>
    <brk id="626" max="16383" man="1"/>
    <brk id="664" max="16383" man="1"/>
    <brk id="696" max="16383" man="1"/>
    <brk id="728" max="16383" man="1"/>
    <brk id="760" max="16383" man="1"/>
    <brk id="798" max="16383" man="1"/>
    <brk id="832" max="16383" man="1"/>
    <brk id="870" max="8" man="1"/>
    <brk id="907" max="16383" man="1"/>
  </rowBreaks>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31</vt:i4>
      </vt:variant>
    </vt:vector>
  </HeadingPairs>
  <TitlesOfParts>
    <vt:vector size="67" baseType="lpstr">
      <vt:lpstr>ACTIVIDADES</vt:lpstr>
      <vt:lpstr>LISTA DE PRECIOS</vt:lpstr>
      <vt:lpstr>APU GENERALES</vt:lpstr>
      <vt:lpstr>MANO DE OBRA</vt:lpstr>
      <vt:lpstr>SALARIOS </vt:lpstr>
      <vt:lpstr>PGIO </vt:lpstr>
      <vt:lpstr>PPTO_INTER_TIRO_ARCO</vt:lpstr>
      <vt:lpstr>FM</vt:lpstr>
      <vt:lpstr>AIU </vt:lpstr>
      <vt:lpstr>PPTO_TIRO_CON_ARCO</vt:lpstr>
      <vt:lpstr>1</vt:lpstr>
      <vt:lpstr>2</vt:lpstr>
      <vt:lpstr>3</vt:lpstr>
      <vt:lpstr>4</vt:lpstr>
      <vt:lpstr>5</vt:lpstr>
      <vt:lpstr>6</vt:lpstr>
      <vt:lpstr>7</vt:lpstr>
      <vt:lpstr>8</vt:lpstr>
      <vt:lpstr>9</vt:lpstr>
      <vt:lpstr>10</vt:lpstr>
      <vt:lpstr>11</vt:lpstr>
      <vt:lpstr>12</vt:lpstr>
      <vt:lpstr>13</vt:lpstr>
      <vt:lpstr>14</vt:lpstr>
      <vt:lpstr>1 - 01 PRELIMINARES</vt:lpstr>
      <vt:lpstr>1 - 02 DESMONTES Y DEMOLICIONES</vt:lpstr>
      <vt:lpstr>1 - 03 EXCAVACIONES Y LLENOS</vt:lpstr>
      <vt:lpstr>1-05  MAMPOSTERIA</vt:lpstr>
      <vt:lpstr>1 - 06 PISOS Y ENCHAPES</vt:lpstr>
      <vt:lpstr>1 - 09 CARPINTERIA METALICA </vt:lpstr>
      <vt:lpstr>1 - 08 CUBIERTA</vt:lpstr>
      <vt:lpstr>1 - 07 PINTURAS</vt:lpstr>
      <vt:lpstr>1-11 INST. HIDRO-SANITAR</vt:lpstr>
      <vt:lpstr>1-12 PTOS HIDRAULICOS</vt:lpstr>
      <vt:lpstr>1-13 PTOS SANITARIOS </vt:lpstr>
      <vt:lpstr>1-04 ELEMENTOS DE CONCRETO</vt:lpstr>
      <vt:lpstr>'1'!Área_de_impresión</vt:lpstr>
      <vt:lpstr>'1 - 01 PRELIMINARES'!Área_de_impresión</vt:lpstr>
      <vt:lpstr>'1 - 02 DESMONTES Y DEMOLICIONES'!Área_de_impresión</vt:lpstr>
      <vt:lpstr>'1 - 03 EXCAVACIONES Y LLENOS'!Área_de_impresión</vt:lpstr>
      <vt:lpstr>'1 - 06 PISOS Y ENCHAPES'!Área_de_impresión</vt:lpstr>
      <vt:lpstr>'1 - 07 PINTURAS'!Área_de_impresión</vt:lpstr>
      <vt:lpstr>'1 - 08 CUBIERTA'!Área_de_impresión</vt:lpstr>
      <vt:lpstr>'1 - 09 CARPINTERIA METALICA '!Área_de_impresión</vt:lpstr>
      <vt:lpstr>'10'!Área_de_impresión</vt:lpstr>
      <vt:lpstr>'1-04 ELEMENTOS DE CONCRETO'!Área_de_impresión</vt:lpstr>
      <vt:lpstr>'1-05  MAMPOSTERIA'!Área_de_impresión</vt:lpstr>
      <vt:lpstr>'11'!Área_de_impresión</vt:lpstr>
      <vt:lpstr>'1-11 INST. HIDRO-SANITAR'!Área_de_impresión</vt:lpstr>
      <vt:lpstr>'1-12 PTOS HIDRAULICOS'!Área_de_impresión</vt:lpstr>
      <vt:lpstr>'1-13 PTOS SANITARIOS '!Área_de_impresión</vt:lpstr>
      <vt:lpstr>'12'!Área_de_impresión</vt:lpstr>
      <vt:lpstr>'13'!Área_de_impresión</vt:lpstr>
      <vt:lpstr>'14'!Área_de_impresión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lpstr>'AIU '!Área_de_impresión</vt:lpstr>
      <vt:lpstr>'APU GENERALES'!Área_de_impresión</vt:lpstr>
      <vt:lpstr>'PGIO '!Área_de_impresión</vt:lpstr>
      <vt:lpstr>PPTO_INTER_TIRO_ARCO!Área_de_impresión</vt:lpstr>
      <vt:lpstr>PPTO_TIRO_CON_ARCO!Área_de_impresión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CHAVARRO</dc:creator>
  <cp:lastModifiedBy>Microsoft</cp:lastModifiedBy>
  <cp:lastPrinted>2022-03-16T03:54:30Z</cp:lastPrinted>
  <dcterms:created xsi:type="dcterms:W3CDTF">2021-10-16T14:35:11Z</dcterms:created>
  <dcterms:modified xsi:type="dcterms:W3CDTF">2022-12-15T21:02:33Z</dcterms:modified>
</cp:coreProperties>
</file>